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hrasa-my.sharepoint.com/personal/nmantshongane_sahra_org_za/Documents/Documents/Assets/2024/Insurance Advert/"/>
    </mc:Choice>
  </mc:AlternateContent>
  <xr:revisionPtr revIDLastSave="199" documentId="8_{6CEB3DA8-E0AE-4540-98AE-C7C38C79A1DA}" xr6:coauthVersionLast="47" xr6:coauthVersionMax="47" xr10:uidLastSave="{E01412E5-F55D-4F4A-B676-8C12947D5C32}"/>
  <bookViews>
    <workbookView xWindow="-108" yWindow="-108" windowWidth="23256" windowHeight="12456" tabRatio="827" xr2:uid="{00000000-000D-0000-FFFF-FFFF00000000}"/>
  </bookViews>
  <sheets>
    <sheet name="Asset_Register (PPE)" sheetId="3" r:id="rId1"/>
    <sheet name="Reconciliation" sheetId="16" state="hidden" r:id="rId2"/>
    <sheet name="Profit on Sale Os Asset" sheetId="11" state="hidden" r:id="rId3"/>
    <sheet name="Notes - Original" sheetId="5" state="hidden" r:id="rId4"/>
    <sheet name="Restatement" sheetId="17" state="hidden" r:id="rId5"/>
    <sheet name="Difference" sheetId="21" state="hidden" r:id="rId6"/>
    <sheet name="Sheet2" sheetId="18" state="hidden" r:id="rId7"/>
    <sheet name="Sheet3" sheetId="19" state="hidden" r:id="rId8"/>
    <sheet name="Workings" sheetId="22" state="hidden" r:id="rId9"/>
    <sheet name="2023" sheetId="26" state="hidden" r:id="rId10"/>
    <sheet name="Journals" sheetId="23" state="hidden" r:id="rId11"/>
    <sheet name="F&amp;F" sheetId="25" state="hidden" r:id="rId12"/>
    <sheet name="Sheet4" sheetId="20" state="hidden" r:id="rId13"/>
    <sheet name="Norming" sheetId="9" state="hidden" r:id="rId14"/>
  </sheets>
  <externalReferences>
    <externalReference r:id="rId15"/>
  </externalReferences>
  <definedNames>
    <definedName name="_xlnm._FilterDatabase" localSheetId="0" hidden="1">'Asset_Register (PPE)'!$A$14:$L$14</definedName>
    <definedName name="_xlnm._FilterDatabase" localSheetId="13" hidden="1">Norming!$A$5:$AD$2286</definedName>
    <definedName name="Asset_Register" localSheetId="0">'Asset_Register (PPE)'!$A$14:$C$1799</definedName>
    <definedName name="Asset_Regist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3" l="1"/>
  <c r="A13" i="3"/>
  <c r="L3534" i="3"/>
  <c r="L3533" i="3"/>
  <c r="L3532" i="3"/>
  <c r="G55" i="26" l="1"/>
  <c r="F55" i="26"/>
  <c r="C55" i="26"/>
  <c r="H54" i="26"/>
  <c r="L54" i="26" s="1"/>
  <c r="E54" i="26"/>
  <c r="D54" i="26"/>
  <c r="I53" i="26"/>
  <c r="I52" i="26"/>
  <c r="C32" i="26" s="1"/>
  <c r="M51" i="26"/>
  <c r="D51" i="26"/>
  <c r="L50" i="26"/>
  <c r="M50" i="26" s="1"/>
  <c r="K50" i="26"/>
  <c r="H50" i="26"/>
  <c r="I50" i="26" s="1"/>
  <c r="M49" i="26"/>
  <c r="I49" i="26"/>
  <c r="J11" i="26" s="1"/>
  <c r="O11" i="26" s="1"/>
  <c r="M48" i="26"/>
  <c r="L48" i="26"/>
  <c r="K48" i="26"/>
  <c r="H48" i="26"/>
  <c r="I48" i="26" s="1"/>
  <c r="L47" i="26"/>
  <c r="K47" i="26"/>
  <c r="M47" i="26" s="1"/>
  <c r="I47" i="26"/>
  <c r="H47" i="26"/>
  <c r="M45" i="26"/>
  <c r="I45" i="26"/>
  <c r="H44" i="26"/>
  <c r="L44" i="26" s="1"/>
  <c r="F35" i="26"/>
  <c r="H34" i="26"/>
  <c r="L34" i="26" s="1"/>
  <c r="E34" i="26"/>
  <c r="D34" i="26"/>
  <c r="H33" i="26"/>
  <c r="D33" i="26"/>
  <c r="H32" i="26"/>
  <c r="K32" i="26" s="1"/>
  <c r="M32" i="26" s="1"/>
  <c r="D32" i="26"/>
  <c r="Q30" i="26" s="1"/>
  <c r="K31" i="26"/>
  <c r="M31" i="26" s="1"/>
  <c r="G31" i="26"/>
  <c r="G35" i="26" s="1"/>
  <c r="D31" i="26"/>
  <c r="H30" i="26"/>
  <c r="D30" i="26"/>
  <c r="K29" i="26"/>
  <c r="M29" i="26" s="1"/>
  <c r="D29" i="26"/>
  <c r="C29" i="26"/>
  <c r="D28" i="26"/>
  <c r="D27" i="26"/>
  <c r="C27" i="26"/>
  <c r="D26" i="26"/>
  <c r="D25" i="26"/>
  <c r="C25" i="26"/>
  <c r="H24" i="26"/>
  <c r="L24" i="26" s="1"/>
  <c r="D24" i="26"/>
  <c r="H16" i="26"/>
  <c r="G16" i="26"/>
  <c r="D16" i="26"/>
  <c r="J15" i="26"/>
  <c r="O15" i="26" s="1"/>
  <c r="G15" i="26"/>
  <c r="C15" i="26"/>
  <c r="J14" i="26"/>
  <c r="O14" i="26" s="1"/>
  <c r="G14" i="26"/>
  <c r="I13" i="26"/>
  <c r="E13" i="26"/>
  <c r="G12" i="26"/>
  <c r="G11" i="26"/>
  <c r="J9" i="26"/>
  <c r="O9" i="26" s="1"/>
  <c r="G9" i="26"/>
  <c r="G8" i="26"/>
  <c r="O7" i="26"/>
  <c r="J7" i="26"/>
  <c r="H7" i="26"/>
  <c r="G7" i="26"/>
  <c r="G6" i="26"/>
  <c r="CR1107" i="25"/>
  <c r="CK1107" i="25"/>
  <c r="CL1107" i="25" s="1"/>
  <c r="CA1107" i="25"/>
  <c r="BV1107" i="25"/>
  <c r="CM1107" i="25" s="1"/>
  <c r="BS1107" i="25"/>
  <c r="BM1107" i="25"/>
  <c r="BY1107" i="25" s="1"/>
  <c r="BL1107" i="25"/>
  <c r="BH1107" i="25"/>
  <c r="BD1107" i="25"/>
  <c r="AZ1107" i="25"/>
  <c r="AS1107" i="25"/>
  <c r="AQ1107" i="25"/>
  <c r="AX1107" i="25" s="1"/>
  <c r="AM1107" i="25"/>
  <c r="AN1107" i="25" s="1"/>
  <c r="AL1107" i="25"/>
  <c r="BI1107" i="25" s="1"/>
  <c r="AJ1107" i="25"/>
  <c r="AG1107" i="25"/>
  <c r="AH1107" i="25" s="1"/>
  <c r="AI1107" i="25" s="1"/>
  <c r="AE1107" i="25"/>
  <c r="AD1107" i="25"/>
  <c r="AT1107" i="25" s="1"/>
  <c r="AU1107" i="25" s="1"/>
  <c r="AB1107" i="25"/>
  <c r="BE1107" i="25" s="1"/>
  <c r="S1107" i="25"/>
  <c r="R1107" i="25"/>
  <c r="Q1107" i="25"/>
  <c r="CR1106" i="25"/>
  <c r="CK1106" i="25"/>
  <c r="CL1106" i="25" s="1"/>
  <c r="CM1106" i="25" s="1"/>
  <c r="CB1106" i="25"/>
  <c r="CC1106" i="25" s="1"/>
  <c r="CA1106" i="25"/>
  <c r="BV1106" i="25"/>
  <c r="BS1106" i="25"/>
  <c r="BL1106" i="25"/>
  <c r="BH1106" i="25"/>
  <c r="BD1106" i="25"/>
  <c r="BA1106" i="25"/>
  <c r="BB1106" i="25" s="1"/>
  <c r="AZ1106" i="25"/>
  <c r="AS1106" i="25"/>
  <c r="AQ1106" i="25"/>
  <c r="AX1106" i="25" s="1"/>
  <c r="AM1106" i="25"/>
  <c r="AN1106" i="25" s="1"/>
  <c r="AL1106" i="25"/>
  <c r="BI1106" i="25" s="1"/>
  <c r="AJ1106" i="25"/>
  <c r="AI1106" i="25"/>
  <c r="AG1106" i="25"/>
  <c r="AH1106" i="25" s="1"/>
  <c r="AE1106" i="25"/>
  <c r="AD1106" i="25"/>
  <c r="AT1106" i="25" s="1"/>
  <c r="AU1106" i="25" s="1"/>
  <c r="AB1106" i="25"/>
  <c r="BE1106" i="25" s="1"/>
  <c r="BM1106" i="25" s="1"/>
  <c r="BY1106" i="25" s="1"/>
  <c r="S1106" i="25"/>
  <c r="R1106" i="25"/>
  <c r="Q1106" i="25"/>
  <c r="CR1105" i="25"/>
  <c r="CK1105" i="25"/>
  <c r="CL1105" i="25" s="1"/>
  <c r="CM1105" i="25" s="1"/>
  <c r="CA1105" i="25"/>
  <c r="BV1105" i="25"/>
  <c r="BS1105" i="25"/>
  <c r="BM1105" i="25"/>
  <c r="BY1105" i="25" s="1"/>
  <c r="BL1105" i="25"/>
  <c r="BH1105" i="25"/>
  <c r="BD1105" i="25"/>
  <c r="BA1105" i="25"/>
  <c r="BB1105" i="25" s="1"/>
  <c r="AZ1105" i="25"/>
  <c r="AS1105" i="25"/>
  <c r="AQ1105" i="25"/>
  <c r="AX1105" i="25" s="1"/>
  <c r="AM1105" i="25"/>
  <c r="AN1105" i="25" s="1"/>
  <c r="AL1105" i="25"/>
  <c r="BI1105" i="25" s="1"/>
  <c r="AJ1105" i="25"/>
  <c r="AI1105" i="25"/>
  <c r="AG1105" i="25"/>
  <c r="AH1105" i="25" s="1"/>
  <c r="AE1105" i="25"/>
  <c r="AD1105" i="25"/>
  <c r="AT1105" i="25" s="1"/>
  <c r="AU1105" i="25" s="1"/>
  <c r="AB1105" i="25"/>
  <c r="BE1105" i="25" s="1"/>
  <c r="S1105" i="25"/>
  <c r="R1105" i="25"/>
  <c r="Q1105" i="25"/>
  <c r="CR1104" i="25"/>
  <c r="CK1104" i="25"/>
  <c r="CL1104" i="25" s="1"/>
  <c r="CM1104" i="25" s="1"/>
  <c r="CA1104" i="25"/>
  <c r="BV1104" i="25"/>
  <c r="BS1104" i="25"/>
  <c r="BM1104" i="25"/>
  <c r="BY1104" i="25" s="1"/>
  <c r="BL1104" i="25"/>
  <c r="BH1104" i="25"/>
  <c r="BD1104" i="25"/>
  <c r="AZ1104" i="25"/>
  <c r="AS1104" i="25"/>
  <c r="AQ1104" i="25"/>
  <c r="AX1104" i="25" s="1"/>
  <c r="AM1104" i="25"/>
  <c r="AN1104" i="25" s="1"/>
  <c r="AL1104" i="25"/>
  <c r="BI1104" i="25" s="1"/>
  <c r="AJ1104" i="25"/>
  <c r="AG1104" i="25"/>
  <c r="AH1104" i="25" s="1"/>
  <c r="AI1104" i="25" s="1"/>
  <c r="AE1104" i="25"/>
  <c r="AD1104" i="25"/>
  <c r="AT1104" i="25" s="1"/>
  <c r="AU1104" i="25" s="1"/>
  <c r="AB1104" i="25"/>
  <c r="BE1104" i="25" s="1"/>
  <c r="S1104" i="25"/>
  <c r="R1104" i="25"/>
  <c r="Q1104" i="25"/>
  <c r="CR1103" i="25"/>
  <c r="CK1103" i="25"/>
  <c r="CL1103" i="25" s="1"/>
  <c r="CM1103" i="25" s="1"/>
  <c r="CA1103" i="25"/>
  <c r="BV1103" i="25"/>
  <c r="BS1103" i="25"/>
  <c r="BL1103" i="25"/>
  <c r="BI1103" i="25"/>
  <c r="BH1103" i="25"/>
  <c r="BD1103" i="25"/>
  <c r="AZ1103" i="25"/>
  <c r="AS1103" i="25"/>
  <c r="AQ1103" i="25"/>
  <c r="AX1103" i="25" s="1"/>
  <c r="AL1103" i="25"/>
  <c r="AJ1103" i="25"/>
  <c r="AG1103" i="25"/>
  <c r="AH1103" i="25" s="1"/>
  <c r="AI1103" i="25" s="1"/>
  <c r="AE1103" i="25"/>
  <c r="AD1103" i="25"/>
  <c r="AB1103" i="25"/>
  <c r="BE1103" i="25" s="1"/>
  <c r="BM1103" i="25" s="1"/>
  <c r="BY1103" i="25" s="1"/>
  <c r="S1103" i="25"/>
  <c r="R1103" i="25"/>
  <c r="Q1103" i="25"/>
  <c r="CR1102" i="25"/>
  <c r="CK1102" i="25"/>
  <c r="CL1102" i="25" s="1"/>
  <c r="CM1102" i="25" s="1"/>
  <c r="CA1102" i="25"/>
  <c r="BV1102" i="25"/>
  <c r="BS1102" i="25"/>
  <c r="BL1102" i="25"/>
  <c r="BM1102" i="25" s="1"/>
  <c r="BY1102" i="25" s="1"/>
  <c r="BI1102" i="25"/>
  <c r="BH1102" i="25"/>
  <c r="BD1102" i="25"/>
  <c r="AZ1102" i="25"/>
  <c r="AS1102" i="25"/>
  <c r="AQ1102" i="25"/>
  <c r="AX1102" i="25" s="1"/>
  <c r="AM1102" i="25"/>
  <c r="AN1102" i="25" s="1"/>
  <c r="AL1102" i="25"/>
  <c r="AJ1102" i="25"/>
  <c r="AG1102" i="25"/>
  <c r="AH1102" i="25" s="1"/>
  <c r="AI1102" i="25" s="1"/>
  <c r="AE1102" i="25"/>
  <c r="AD1102" i="25"/>
  <c r="AT1102" i="25" s="1"/>
  <c r="AU1102" i="25" s="1"/>
  <c r="AB1102" i="25"/>
  <c r="BE1102" i="25" s="1"/>
  <c r="S1102" i="25"/>
  <c r="R1102" i="25"/>
  <c r="Q1102" i="25"/>
  <c r="CR1101" i="25"/>
  <c r="CK1101" i="25"/>
  <c r="CL1101" i="25" s="1"/>
  <c r="CM1101" i="25" s="1"/>
  <c r="CA1101" i="25"/>
  <c r="BV1101" i="25"/>
  <c r="BS1101" i="25"/>
  <c r="BL1101" i="25"/>
  <c r="BI1101" i="25"/>
  <c r="BH1101" i="25"/>
  <c r="BD1101" i="25"/>
  <c r="AZ1101" i="25"/>
  <c r="BJ1101" i="25" s="1"/>
  <c r="AU1101" i="25"/>
  <c r="AS1101" i="25"/>
  <c r="AQ1101" i="25"/>
  <c r="AX1101" i="25" s="1"/>
  <c r="AL1101" i="25"/>
  <c r="AJ1101" i="25"/>
  <c r="AG1101" i="25"/>
  <c r="AH1101" i="25" s="1"/>
  <c r="AI1101" i="25" s="1"/>
  <c r="AE1101" i="25"/>
  <c r="AD1101" i="25"/>
  <c r="AT1101" i="25" s="1"/>
  <c r="AB1101" i="25"/>
  <c r="BE1101" i="25" s="1"/>
  <c r="BM1101" i="25" s="1"/>
  <c r="BY1101" i="25" s="1"/>
  <c r="S1101" i="25"/>
  <c r="R1101" i="25"/>
  <c r="Q1101" i="25"/>
  <c r="CR1100" i="25"/>
  <c r="CL1100" i="25"/>
  <c r="CM1100" i="25" s="1"/>
  <c r="CK1100" i="25"/>
  <c r="CA1100" i="25"/>
  <c r="BV1100" i="25"/>
  <c r="BS1100" i="25"/>
  <c r="BM1100" i="25"/>
  <c r="BY1100" i="25" s="1"/>
  <c r="BL1100" i="25"/>
  <c r="BI1100" i="25"/>
  <c r="BH1100" i="25"/>
  <c r="BD1100" i="25"/>
  <c r="AZ1100" i="25"/>
  <c r="AS1100" i="25"/>
  <c r="AQ1100" i="25"/>
  <c r="AX1100" i="25" s="1"/>
  <c r="AL1100" i="25"/>
  <c r="AJ1100" i="25"/>
  <c r="AI1100" i="25"/>
  <c r="AG1100" i="25"/>
  <c r="AH1100" i="25" s="1"/>
  <c r="AE1100" i="25"/>
  <c r="AD1100" i="25"/>
  <c r="AB1100" i="25"/>
  <c r="BE1100" i="25" s="1"/>
  <c r="S1100" i="25"/>
  <c r="R1100" i="25"/>
  <c r="Q1100" i="25"/>
  <c r="CR1099" i="25"/>
  <c r="CL1099" i="25"/>
  <c r="CM1099" i="25" s="1"/>
  <c r="CK1099" i="25"/>
  <c r="CA1099" i="25"/>
  <c r="BV1099" i="25"/>
  <c r="BT1099" i="25"/>
  <c r="BU1099" i="25" s="1"/>
  <c r="BS1099" i="25"/>
  <c r="BL1099" i="25"/>
  <c r="BM1099" i="25" s="1"/>
  <c r="BY1099" i="25" s="1"/>
  <c r="BH1099" i="25"/>
  <c r="BD1099" i="25"/>
  <c r="BA1099" i="25"/>
  <c r="AZ1099" i="25"/>
  <c r="AU1099" i="25"/>
  <c r="AS1099" i="25"/>
  <c r="AQ1099" i="25"/>
  <c r="AX1099" i="25" s="1"/>
  <c r="AM1099" i="25"/>
  <c r="AN1099" i="25" s="1"/>
  <c r="AL1099" i="25"/>
  <c r="BI1099" i="25" s="1"/>
  <c r="AJ1099" i="25"/>
  <c r="AI1099" i="25"/>
  <c r="AG1099" i="25"/>
  <c r="AH1099" i="25" s="1"/>
  <c r="AE1099" i="25"/>
  <c r="AD1099" i="25"/>
  <c r="AT1099" i="25" s="1"/>
  <c r="AB1099" i="25"/>
  <c r="BE1099" i="25" s="1"/>
  <c r="S1099" i="25"/>
  <c r="R1099" i="25"/>
  <c r="Q1099" i="25"/>
  <c r="CR1098" i="25"/>
  <c r="CK1098" i="25"/>
  <c r="CL1098" i="25" s="1"/>
  <c r="CM1098" i="25" s="1"/>
  <c r="CA1098" i="25"/>
  <c r="BV1098" i="25"/>
  <c r="BT1098" i="25"/>
  <c r="BU1098" i="25" s="1"/>
  <c r="BS1098" i="25"/>
  <c r="BM1098" i="25"/>
  <c r="BY1098" i="25" s="1"/>
  <c r="BL1098" i="25"/>
  <c r="BH1098" i="25"/>
  <c r="BD1098" i="25"/>
  <c r="BA1098" i="25"/>
  <c r="CB1098" i="25" s="1"/>
  <c r="CC1098" i="25" s="1"/>
  <c r="AZ1098" i="25"/>
  <c r="AU1098" i="25"/>
  <c r="AS1098" i="25"/>
  <c r="AQ1098" i="25"/>
  <c r="AX1098" i="25" s="1"/>
  <c r="AM1098" i="25"/>
  <c r="AN1098" i="25" s="1"/>
  <c r="AL1098" i="25"/>
  <c r="BI1098" i="25" s="1"/>
  <c r="AJ1098" i="25"/>
  <c r="AG1098" i="25"/>
  <c r="AH1098" i="25" s="1"/>
  <c r="AI1098" i="25" s="1"/>
  <c r="AE1098" i="25"/>
  <c r="AD1098" i="25"/>
  <c r="AT1098" i="25" s="1"/>
  <c r="AB1098" i="25"/>
  <c r="BE1098" i="25" s="1"/>
  <c r="S1098" i="25"/>
  <c r="R1098" i="25"/>
  <c r="Q1098" i="25"/>
  <c r="CR1097" i="25"/>
  <c r="CL1097" i="25"/>
  <c r="CM1097" i="25" s="1"/>
  <c r="CK1097" i="25"/>
  <c r="CA1097" i="25"/>
  <c r="BY1097" i="25"/>
  <c r="BV1097" i="25"/>
  <c r="BS1097" i="25"/>
  <c r="BL1097" i="25"/>
  <c r="BH1097" i="25"/>
  <c r="BD1097" i="25"/>
  <c r="AZ1097" i="25"/>
  <c r="AS1097" i="25"/>
  <c r="AQ1097" i="25"/>
  <c r="AX1097" i="25" s="1"/>
  <c r="AM1097" i="25"/>
  <c r="AN1097" i="25" s="1"/>
  <c r="AL1097" i="25"/>
  <c r="BI1097" i="25" s="1"/>
  <c r="AJ1097" i="25"/>
  <c r="AI1097" i="25"/>
  <c r="AG1097" i="25"/>
  <c r="AH1097" i="25" s="1"/>
  <c r="AE1097" i="25"/>
  <c r="AD1097" i="25"/>
  <c r="AT1097" i="25" s="1"/>
  <c r="AU1097" i="25" s="1"/>
  <c r="AB1097" i="25"/>
  <c r="BE1097" i="25" s="1"/>
  <c r="BM1097" i="25" s="1"/>
  <c r="S1097" i="25"/>
  <c r="R1097" i="25"/>
  <c r="Q1097" i="25"/>
  <c r="CR1096" i="25"/>
  <c r="CL1096" i="25"/>
  <c r="CM1096" i="25" s="1"/>
  <c r="CK1096" i="25"/>
  <c r="CA1096" i="25"/>
  <c r="BY1096" i="25"/>
  <c r="BV1096" i="25"/>
  <c r="BT1096" i="25"/>
  <c r="BU1096" i="25" s="1"/>
  <c r="BS1096" i="25"/>
  <c r="BL1096" i="25"/>
  <c r="BI1096" i="25"/>
  <c r="BH1096" i="25"/>
  <c r="BD1096" i="25"/>
  <c r="BA1096" i="25"/>
  <c r="AZ1096" i="25"/>
  <c r="AS1096" i="25"/>
  <c r="AQ1096" i="25"/>
  <c r="AX1096" i="25" s="1"/>
  <c r="AM1096" i="25"/>
  <c r="AN1096" i="25" s="1"/>
  <c r="AL1096" i="25"/>
  <c r="AJ1096" i="25"/>
  <c r="AI1096" i="25"/>
  <c r="AG1096" i="25"/>
  <c r="AH1096" i="25" s="1"/>
  <c r="AE1096" i="25"/>
  <c r="AD1096" i="25"/>
  <c r="AT1096" i="25" s="1"/>
  <c r="AU1096" i="25" s="1"/>
  <c r="AB1096" i="25"/>
  <c r="BE1096" i="25" s="1"/>
  <c r="BM1096" i="25" s="1"/>
  <c r="S1096" i="25"/>
  <c r="R1096" i="25"/>
  <c r="Q1096" i="25"/>
  <c r="CR1095" i="25"/>
  <c r="CK1095" i="25"/>
  <c r="CL1095" i="25" s="1"/>
  <c r="CM1095" i="25" s="1"/>
  <c r="CA1095" i="25"/>
  <c r="BV1095" i="25"/>
  <c r="BS1095" i="25"/>
  <c r="BL1095" i="25"/>
  <c r="BI1095" i="25"/>
  <c r="BH1095" i="25"/>
  <c r="BD1095" i="25"/>
  <c r="AZ1095" i="25"/>
  <c r="AS1095" i="25"/>
  <c r="AQ1095" i="25"/>
  <c r="AX1095" i="25" s="1"/>
  <c r="AL1095" i="25"/>
  <c r="AJ1095" i="25"/>
  <c r="AG1095" i="25"/>
  <c r="AH1095" i="25" s="1"/>
  <c r="AI1095" i="25" s="1"/>
  <c r="AE1095" i="25"/>
  <c r="AD1095" i="25"/>
  <c r="AB1095" i="25"/>
  <c r="BE1095" i="25" s="1"/>
  <c r="BM1095" i="25" s="1"/>
  <c r="BY1095" i="25" s="1"/>
  <c r="S1095" i="25"/>
  <c r="R1095" i="25"/>
  <c r="Q1095" i="25"/>
  <c r="CR1094" i="25"/>
  <c r="CK1094" i="25"/>
  <c r="CL1094" i="25" s="1"/>
  <c r="CM1094" i="25" s="1"/>
  <c r="CA1094" i="25"/>
  <c r="BY1094" i="25"/>
  <c r="BV1094" i="25"/>
  <c r="BS1094" i="25"/>
  <c r="BL1094" i="25"/>
  <c r="BM1094" i="25" s="1"/>
  <c r="BH1094" i="25"/>
  <c r="BD1094" i="25"/>
  <c r="AZ1094" i="25"/>
  <c r="AS1094" i="25"/>
  <c r="AQ1094" i="25"/>
  <c r="AX1094" i="25" s="1"/>
  <c r="AL1094" i="25"/>
  <c r="BI1094" i="25" s="1"/>
  <c r="AJ1094" i="25"/>
  <c r="AG1094" i="25"/>
  <c r="AH1094" i="25" s="1"/>
  <c r="AI1094" i="25" s="1"/>
  <c r="AE1094" i="25"/>
  <c r="AD1094" i="25"/>
  <c r="AB1094" i="25"/>
  <c r="BE1094" i="25" s="1"/>
  <c r="S1094" i="25"/>
  <c r="R1094" i="25"/>
  <c r="Q1094" i="25"/>
  <c r="CR1093" i="25"/>
  <c r="CK1093" i="25"/>
  <c r="CL1093" i="25" s="1"/>
  <c r="CM1093" i="25" s="1"/>
  <c r="CA1093" i="25"/>
  <c r="BV1093" i="25"/>
  <c r="BS1093" i="25"/>
  <c r="BL1093" i="25"/>
  <c r="BI1093" i="25"/>
  <c r="BH1093" i="25"/>
  <c r="BD1093" i="25"/>
  <c r="AZ1093" i="25"/>
  <c r="BJ1093" i="25" s="1"/>
  <c r="AU1093" i="25"/>
  <c r="AS1093" i="25"/>
  <c r="AQ1093" i="25"/>
  <c r="AX1093" i="25" s="1"/>
  <c r="AM1093" i="25"/>
  <c r="AN1093" i="25" s="1"/>
  <c r="AL1093" i="25"/>
  <c r="AJ1093" i="25"/>
  <c r="AG1093" i="25"/>
  <c r="AH1093" i="25" s="1"/>
  <c r="AI1093" i="25" s="1"/>
  <c r="AE1093" i="25"/>
  <c r="AD1093" i="25"/>
  <c r="AT1093" i="25" s="1"/>
  <c r="AB1093" i="25"/>
  <c r="BE1093" i="25" s="1"/>
  <c r="BM1093" i="25" s="1"/>
  <c r="BY1093" i="25" s="1"/>
  <c r="S1093" i="25"/>
  <c r="R1093" i="25"/>
  <c r="Q1093" i="25"/>
  <c r="CR1092" i="25"/>
  <c r="CL1092" i="25"/>
  <c r="CM1092" i="25" s="1"/>
  <c r="CK1092" i="25"/>
  <c r="CA1092" i="25"/>
  <c r="BV1092" i="25"/>
  <c r="BS1092" i="25"/>
  <c r="BL1092" i="25"/>
  <c r="BI1092" i="25"/>
  <c r="BH1092" i="25"/>
  <c r="BD1092" i="25"/>
  <c r="AZ1092" i="25"/>
  <c r="AS1092" i="25"/>
  <c r="AQ1092" i="25"/>
  <c r="AX1092" i="25" s="1"/>
  <c r="AL1092" i="25"/>
  <c r="AJ1092" i="25"/>
  <c r="AG1092" i="25"/>
  <c r="AH1092" i="25" s="1"/>
  <c r="AI1092" i="25" s="1"/>
  <c r="AE1092" i="25"/>
  <c r="AD1092" i="25"/>
  <c r="AB1092" i="25"/>
  <c r="BE1092" i="25" s="1"/>
  <c r="BM1092" i="25" s="1"/>
  <c r="BY1092" i="25" s="1"/>
  <c r="S1092" i="25"/>
  <c r="R1092" i="25"/>
  <c r="Q1092" i="25"/>
  <c r="CR1091" i="25"/>
  <c r="CL1091" i="25"/>
  <c r="CM1091" i="25" s="1"/>
  <c r="CK1091" i="25"/>
  <c r="CA1091" i="25"/>
  <c r="BV1091" i="25"/>
  <c r="BS1091" i="25"/>
  <c r="BL1091" i="25"/>
  <c r="BM1091" i="25" s="1"/>
  <c r="BY1091" i="25" s="1"/>
  <c r="BI1091" i="25"/>
  <c r="BH1091" i="25"/>
  <c r="BD1091" i="25"/>
  <c r="BA1091" i="25"/>
  <c r="AZ1091" i="25"/>
  <c r="BJ1091" i="25" s="1"/>
  <c r="AS1091" i="25"/>
  <c r="AQ1091" i="25"/>
  <c r="AX1091" i="25" s="1"/>
  <c r="AL1091" i="25"/>
  <c r="AJ1091" i="25"/>
  <c r="AI1091" i="25"/>
  <c r="AG1091" i="25"/>
  <c r="AH1091" i="25" s="1"/>
  <c r="AE1091" i="25"/>
  <c r="AD1091" i="25"/>
  <c r="AB1091" i="25"/>
  <c r="BE1091" i="25" s="1"/>
  <c r="S1091" i="25"/>
  <c r="R1091" i="25"/>
  <c r="Q1091" i="25"/>
  <c r="CR1090" i="25"/>
  <c r="CK1090" i="25"/>
  <c r="CL1090" i="25" s="1"/>
  <c r="CM1090" i="25" s="1"/>
  <c r="CC1090" i="25"/>
  <c r="CA1090" i="25"/>
  <c r="BV1090" i="25"/>
  <c r="BT1090" i="25"/>
  <c r="BU1090" i="25" s="1"/>
  <c r="BS1090" i="25"/>
  <c r="BL1090" i="25"/>
  <c r="BM1090" i="25" s="1"/>
  <c r="BY1090" i="25" s="1"/>
  <c r="BH1090" i="25"/>
  <c r="BD1090" i="25"/>
  <c r="BB1090" i="25"/>
  <c r="BA1090" i="25"/>
  <c r="CB1090" i="25" s="1"/>
  <c r="AZ1090" i="25"/>
  <c r="AU1090" i="25"/>
  <c r="AS1090" i="25"/>
  <c r="AQ1090" i="25"/>
  <c r="AX1090" i="25" s="1"/>
  <c r="AM1090" i="25"/>
  <c r="AN1090" i="25" s="1"/>
  <c r="AL1090" i="25"/>
  <c r="BI1090" i="25" s="1"/>
  <c r="AJ1090" i="25"/>
  <c r="AG1090" i="25"/>
  <c r="AH1090" i="25" s="1"/>
  <c r="AI1090" i="25" s="1"/>
  <c r="AE1090" i="25"/>
  <c r="AD1090" i="25"/>
  <c r="AT1090" i="25" s="1"/>
  <c r="AB1090" i="25"/>
  <c r="BE1090" i="25" s="1"/>
  <c r="S1090" i="25"/>
  <c r="R1090" i="25"/>
  <c r="Q1090" i="25"/>
  <c r="CR1089" i="25"/>
  <c r="CL1089" i="25"/>
  <c r="CM1089" i="25" s="1"/>
  <c r="CK1089" i="25"/>
  <c r="CA1089" i="25"/>
  <c r="BV1089" i="25"/>
  <c r="BS1089" i="25"/>
  <c r="BM1089" i="25"/>
  <c r="BY1089" i="25" s="1"/>
  <c r="BL1089" i="25"/>
  <c r="BH1089" i="25"/>
  <c r="BD1089" i="25"/>
  <c r="AZ1089" i="25"/>
  <c r="AU1089" i="25"/>
  <c r="AS1089" i="25"/>
  <c r="AQ1089" i="25"/>
  <c r="AX1089" i="25" s="1"/>
  <c r="AM1089" i="25"/>
  <c r="AN1089" i="25" s="1"/>
  <c r="AL1089" i="25"/>
  <c r="BI1089" i="25" s="1"/>
  <c r="AJ1089" i="25"/>
  <c r="AG1089" i="25"/>
  <c r="AH1089" i="25" s="1"/>
  <c r="AI1089" i="25" s="1"/>
  <c r="AE1089" i="25"/>
  <c r="AD1089" i="25"/>
  <c r="AT1089" i="25" s="1"/>
  <c r="AB1089" i="25"/>
  <c r="BE1089" i="25" s="1"/>
  <c r="S1089" i="25"/>
  <c r="R1089" i="25"/>
  <c r="Q1089" i="25"/>
  <c r="CR1088" i="25"/>
  <c r="CL1088" i="25"/>
  <c r="CM1088" i="25" s="1"/>
  <c r="CK1088" i="25"/>
  <c r="CA1088" i="25"/>
  <c r="BY1088" i="25"/>
  <c r="BV1088" i="25"/>
  <c r="BS1088" i="25"/>
  <c r="BL1088" i="25"/>
  <c r="BI1088" i="25"/>
  <c r="BH1088" i="25"/>
  <c r="BD1088" i="25"/>
  <c r="BA1088" i="25"/>
  <c r="AZ1088" i="25"/>
  <c r="BJ1088" i="25" s="1"/>
  <c r="AS1088" i="25"/>
  <c r="AQ1088" i="25"/>
  <c r="AX1088" i="25" s="1"/>
  <c r="AM1088" i="25"/>
  <c r="AN1088" i="25" s="1"/>
  <c r="AL1088" i="25"/>
  <c r="AJ1088" i="25"/>
  <c r="AI1088" i="25"/>
  <c r="AG1088" i="25"/>
  <c r="AH1088" i="25" s="1"/>
  <c r="AE1088" i="25"/>
  <c r="AD1088" i="25"/>
  <c r="AT1088" i="25" s="1"/>
  <c r="AU1088" i="25" s="1"/>
  <c r="AB1088" i="25"/>
  <c r="BE1088" i="25" s="1"/>
  <c r="BM1088" i="25" s="1"/>
  <c r="S1088" i="25"/>
  <c r="R1088" i="25"/>
  <c r="Q1088" i="25"/>
  <c r="CR1087" i="25"/>
  <c r="CK1087" i="25"/>
  <c r="CL1087" i="25" s="1"/>
  <c r="CM1087" i="25" s="1"/>
  <c r="CA1087" i="25"/>
  <c r="BV1087" i="25"/>
  <c r="BS1087" i="25"/>
  <c r="BL1087" i="25"/>
  <c r="BI1087" i="25"/>
  <c r="BH1087" i="25"/>
  <c r="BD1087" i="25"/>
  <c r="AZ1087" i="25"/>
  <c r="AS1087" i="25"/>
  <c r="AQ1087" i="25"/>
  <c r="AX1087" i="25" s="1"/>
  <c r="AL1087" i="25"/>
  <c r="AJ1087" i="25"/>
  <c r="AG1087" i="25"/>
  <c r="AH1087" i="25" s="1"/>
  <c r="AI1087" i="25" s="1"/>
  <c r="AE1087" i="25"/>
  <c r="AD1087" i="25"/>
  <c r="AB1087" i="25"/>
  <c r="BE1087" i="25" s="1"/>
  <c r="BM1087" i="25" s="1"/>
  <c r="BY1087" i="25" s="1"/>
  <c r="S1087" i="25"/>
  <c r="R1087" i="25"/>
  <c r="Q1087" i="25"/>
  <c r="CR1086" i="25"/>
  <c r="CK1086" i="25"/>
  <c r="CL1086" i="25" s="1"/>
  <c r="CM1086" i="25" s="1"/>
  <c r="CA1086" i="25"/>
  <c r="BY1086" i="25"/>
  <c r="BV1086" i="25"/>
  <c r="BS1086" i="25"/>
  <c r="BL1086" i="25"/>
  <c r="BM1086" i="25" s="1"/>
  <c r="BH1086" i="25"/>
  <c r="BD1086" i="25"/>
  <c r="AZ1086" i="25"/>
  <c r="AS1086" i="25"/>
  <c r="AQ1086" i="25"/>
  <c r="AX1086" i="25" s="1"/>
  <c r="AL1086" i="25"/>
  <c r="BI1086" i="25" s="1"/>
  <c r="AJ1086" i="25"/>
  <c r="AG1086" i="25"/>
  <c r="AH1086" i="25" s="1"/>
  <c r="AI1086" i="25" s="1"/>
  <c r="AE1086" i="25"/>
  <c r="AD1086" i="25"/>
  <c r="AB1086" i="25"/>
  <c r="BE1086" i="25" s="1"/>
  <c r="S1086" i="25"/>
  <c r="R1086" i="25"/>
  <c r="Q1086" i="25"/>
  <c r="CR1085" i="25"/>
  <c r="CK1085" i="25"/>
  <c r="CL1085" i="25" s="1"/>
  <c r="CM1085" i="25" s="1"/>
  <c r="CA1085" i="25"/>
  <c r="BY1085" i="25"/>
  <c r="BV1085" i="25"/>
  <c r="BS1085" i="25"/>
  <c r="BL1085" i="25"/>
  <c r="BI1085" i="25"/>
  <c r="BH1085" i="25"/>
  <c r="BD1085" i="25"/>
  <c r="AZ1085" i="25"/>
  <c r="BJ1085" i="25" s="1"/>
  <c r="AU1085" i="25"/>
  <c r="AS1085" i="25"/>
  <c r="AQ1085" i="25"/>
  <c r="AX1085" i="25" s="1"/>
  <c r="AM1085" i="25"/>
  <c r="AN1085" i="25" s="1"/>
  <c r="AL1085" i="25"/>
  <c r="AJ1085" i="25"/>
  <c r="AG1085" i="25"/>
  <c r="AH1085" i="25" s="1"/>
  <c r="AI1085" i="25" s="1"/>
  <c r="AE1085" i="25"/>
  <c r="AD1085" i="25"/>
  <c r="AT1085" i="25" s="1"/>
  <c r="AB1085" i="25"/>
  <c r="BE1085" i="25" s="1"/>
  <c r="BM1085" i="25" s="1"/>
  <c r="S1085" i="25"/>
  <c r="R1085" i="25"/>
  <c r="Q1085" i="25"/>
  <c r="CR1084" i="25"/>
  <c r="CL1084" i="25"/>
  <c r="CM1084" i="25" s="1"/>
  <c r="CK1084" i="25"/>
  <c r="CA1084" i="25"/>
  <c r="BV1084" i="25"/>
  <c r="BS1084" i="25"/>
  <c r="BL1084" i="25"/>
  <c r="BI1084" i="25"/>
  <c r="BH1084" i="25"/>
  <c r="BD1084" i="25"/>
  <c r="AZ1084" i="25"/>
  <c r="AS1084" i="25"/>
  <c r="AQ1084" i="25"/>
  <c r="AX1084" i="25" s="1"/>
  <c r="AL1084" i="25"/>
  <c r="AJ1084" i="25"/>
  <c r="AI1084" i="25"/>
  <c r="AG1084" i="25"/>
  <c r="AH1084" i="25" s="1"/>
  <c r="AE1084" i="25"/>
  <c r="AD1084" i="25"/>
  <c r="AB1084" i="25"/>
  <c r="BE1084" i="25" s="1"/>
  <c r="BM1084" i="25" s="1"/>
  <c r="BY1084" i="25" s="1"/>
  <c r="S1084" i="25"/>
  <c r="R1084" i="25"/>
  <c r="Q1084" i="25"/>
  <c r="CR1083" i="25"/>
  <c r="CL1083" i="25"/>
  <c r="CM1083" i="25" s="1"/>
  <c r="CK1083" i="25"/>
  <c r="CA1083" i="25"/>
  <c r="BV1083" i="25"/>
  <c r="BS1083" i="25"/>
  <c r="BL1083" i="25"/>
  <c r="BM1083" i="25" s="1"/>
  <c r="BY1083" i="25" s="1"/>
  <c r="BI1083" i="25"/>
  <c r="BH1083" i="25"/>
  <c r="BD1083" i="25"/>
  <c r="AZ1083" i="25"/>
  <c r="AS1083" i="25"/>
  <c r="AQ1083" i="25"/>
  <c r="AX1083" i="25" s="1"/>
  <c r="AL1083" i="25"/>
  <c r="AJ1083" i="25"/>
  <c r="AI1083" i="25"/>
  <c r="AG1083" i="25"/>
  <c r="AH1083" i="25" s="1"/>
  <c r="AE1083" i="25"/>
  <c r="AD1083" i="25"/>
  <c r="AB1083" i="25"/>
  <c r="BE1083" i="25" s="1"/>
  <c r="S1083" i="25"/>
  <c r="R1083" i="25"/>
  <c r="Q1083" i="25"/>
  <c r="CR1082" i="25"/>
  <c r="CK1082" i="25"/>
  <c r="CL1082" i="25" s="1"/>
  <c r="CM1082" i="25" s="1"/>
  <c r="CC1082" i="25"/>
  <c r="CA1082" i="25"/>
  <c r="BV1082" i="25"/>
  <c r="BT1082" i="25"/>
  <c r="BU1082" i="25" s="1"/>
  <c r="BS1082" i="25"/>
  <c r="BL1082" i="25"/>
  <c r="BM1082" i="25" s="1"/>
  <c r="BY1082" i="25" s="1"/>
  <c r="BH1082" i="25"/>
  <c r="BD1082" i="25"/>
  <c r="BB1082" i="25"/>
  <c r="BA1082" i="25"/>
  <c r="CB1082" i="25" s="1"/>
  <c r="AZ1082" i="25"/>
  <c r="AU1082" i="25"/>
  <c r="AS1082" i="25"/>
  <c r="AQ1082" i="25"/>
  <c r="AX1082" i="25" s="1"/>
  <c r="AM1082" i="25"/>
  <c r="AN1082" i="25" s="1"/>
  <c r="AL1082" i="25"/>
  <c r="BI1082" i="25" s="1"/>
  <c r="AJ1082" i="25"/>
  <c r="AG1082" i="25"/>
  <c r="AH1082" i="25" s="1"/>
  <c r="AI1082" i="25" s="1"/>
  <c r="AE1082" i="25"/>
  <c r="AD1082" i="25"/>
  <c r="AT1082" i="25" s="1"/>
  <c r="AB1082" i="25"/>
  <c r="BE1082" i="25" s="1"/>
  <c r="S1082" i="25"/>
  <c r="R1082" i="25"/>
  <c r="Q1082" i="25"/>
  <c r="CR1081" i="25"/>
  <c r="CL1081" i="25"/>
  <c r="CM1081" i="25" s="1"/>
  <c r="CK1081" i="25"/>
  <c r="CA1081" i="25"/>
  <c r="BV1081" i="25"/>
  <c r="BS1081" i="25"/>
  <c r="BM1081" i="25"/>
  <c r="BY1081" i="25" s="1"/>
  <c r="BL1081" i="25"/>
  <c r="BH1081" i="25"/>
  <c r="BD1081" i="25"/>
  <c r="AZ1081" i="25"/>
  <c r="AU1081" i="25"/>
  <c r="AS1081" i="25"/>
  <c r="AQ1081" i="25"/>
  <c r="AX1081" i="25" s="1"/>
  <c r="AM1081" i="25"/>
  <c r="AN1081" i="25" s="1"/>
  <c r="AL1081" i="25"/>
  <c r="BI1081" i="25" s="1"/>
  <c r="AJ1081" i="25"/>
  <c r="AI1081" i="25"/>
  <c r="AG1081" i="25"/>
  <c r="AH1081" i="25" s="1"/>
  <c r="AE1081" i="25"/>
  <c r="AD1081" i="25"/>
  <c r="AT1081" i="25" s="1"/>
  <c r="AB1081" i="25"/>
  <c r="BE1081" i="25" s="1"/>
  <c r="S1081" i="25"/>
  <c r="R1081" i="25"/>
  <c r="Q1081" i="25"/>
  <c r="CR1080" i="25"/>
  <c r="CR1109" i="25" s="1"/>
  <c r="CL1080" i="25"/>
  <c r="CM1080" i="25" s="1"/>
  <c r="CK1080" i="25"/>
  <c r="CA1080" i="25"/>
  <c r="BY1080" i="25"/>
  <c r="BV1080" i="25"/>
  <c r="BS1080" i="25"/>
  <c r="BL1080" i="25"/>
  <c r="BI1080" i="25"/>
  <c r="BH1080" i="25"/>
  <c r="BD1080" i="25"/>
  <c r="AZ1080" i="25"/>
  <c r="AS1080" i="25"/>
  <c r="AQ1080" i="25"/>
  <c r="AX1080" i="25" s="1"/>
  <c r="AN1080" i="25"/>
  <c r="AM1080" i="25"/>
  <c r="AL1080" i="25"/>
  <c r="AJ1080" i="25"/>
  <c r="AI1080" i="25"/>
  <c r="AG1080" i="25"/>
  <c r="AH1080" i="25" s="1"/>
  <c r="AE1080" i="25"/>
  <c r="AD1080" i="25"/>
  <c r="AT1080" i="25" s="1"/>
  <c r="AU1080" i="25" s="1"/>
  <c r="AB1080" i="25"/>
  <c r="BE1080" i="25" s="1"/>
  <c r="BM1080" i="25" s="1"/>
  <c r="S1080" i="25"/>
  <c r="R1080" i="25"/>
  <c r="Q1080" i="25"/>
  <c r="CJ1078" i="25"/>
  <c r="CJ1072" i="25"/>
  <c r="CI1072" i="25"/>
  <c r="CI1078" i="25" s="1"/>
  <c r="BZ1072" i="25"/>
  <c r="CP1070" i="25"/>
  <c r="CO1070" i="25"/>
  <c r="CN1070" i="25" s="1"/>
  <c r="CL1070" i="25"/>
  <c r="CK1070" i="25"/>
  <c r="CG1070" i="25"/>
  <c r="CQ1070" i="25" s="1"/>
  <c r="CF1070" i="25"/>
  <c r="CE1070" i="25"/>
  <c r="CD1070" i="25" s="1"/>
  <c r="CB1070" i="25"/>
  <c r="CA1070" i="25"/>
  <c r="AB1070" i="25"/>
  <c r="BQ1070" i="25" s="1"/>
  <c r="R1070" i="25"/>
  <c r="Q1070" i="25"/>
  <c r="CP1069" i="25"/>
  <c r="CO1069" i="25"/>
  <c r="CN1069" i="25" s="1"/>
  <c r="CL1069" i="25"/>
  <c r="CK1069" i="25"/>
  <c r="CF1069" i="25"/>
  <c r="CG1069" i="25" s="1"/>
  <c r="CQ1069" i="25" s="1"/>
  <c r="CE1069" i="25"/>
  <c r="CD1069" i="25" s="1"/>
  <c r="CB1069" i="25"/>
  <c r="CA1069" i="25"/>
  <c r="BQ1069" i="25"/>
  <c r="AB1069" i="25"/>
  <c r="R1069" i="25"/>
  <c r="Q1069" i="25"/>
  <c r="CP1068" i="25"/>
  <c r="CO1068" i="25"/>
  <c r="CN1068" i="25" s="1"/>
  <c r="CL1068" i="25"/>
  <c r="CK1068" i="25"/>
  <c r="CH1068" i="25"/>
  <c r="CR1068" i="25" s="1"/>
  <c r="CG1068" i="25"/>
  <c r="CQ1068" i="25" s="1"/>
  <c r="CF1068" i="25"/>
  <c r="CD1068" i="25"/>
  <c r="CB1068" i="25"/>
  <c r="CE1068" i="25" s="1"/>
  <c r="CA1068" i="25"/>
  <c r="AB1068" i="25"/>
  <c r="BQ1068" i="25" s="1"/>
  <c r="R1068" i="25"/>
  <c r="Q1068" i="25"/>
  <c r="CP1067" i="25"/>
  <c r="CO1067" i="25"/>
  <c r="CN1067" i="25"/>
  <c r="CL1067" i="25"/>
  <c r="CK1067" i="25"/>
  <c r="CH1067" i="25"/>
  <c r="CR1067" i="25" s="1"/>
  <c r="CF1067" i="25"/>
  <c r="CG1067" i="25" s="1"/>
  <c r="CQ1067" i="25" s="1"/>
  <c r="CE1067" i="25"/>
  <c r="CD1067" i="25" s="1"/>
  <c r="CB1067" i="25"/>
  <c r="CA1067" i="25"/>
  <c r="AB1067" i="25"/>
  <c r="BQ1067" i="25" s="1"/>
  <c r="R1067" i="25"/>
  <c r="Q1067" i="25"/>
  <c r="CP1066" i="25"/>
  <c r="CO1066" i="25"/>
  <c r="CN1066" i="25"/>
  <c r="CL1066" i="25"/>
  <c r="CK1066" i="25"/>
  <c r="CG1066" i="25"/>
  <c r="CQ1066" i="25" s="1"/>
  <c r="CF1066" i="25"/>
  <c r="CB1066" i="25"/>
  <c r="CE1066" i="25" s="1"/>
  <c r="CD1066" i="25" s="1"/>
  <c r="CA1066" i="25"/>
  <c r="AB1066" i="25"/>
  <c r="BQ1066" i="25" s="1"/>
  <c r="R1066" i="25"/>
  <c r="Q1066" i="25"/>
  <c r="CP1065" i="25"/>
  <c r="CO1065" i="25"/>
  <c r="CN1065" i="25" s="1"/>
  <c r="CL1065" i="25"/>
  <c r="CK1065" i="25"/>
  <c r="CH1065" i="25"/>
  <c r="CR1065" i="25" s="1"/>
  <c r="CG1065" i="25"/>
  <c r="CQ1065" i="25" s="1"/>
  <c r="CF1065" i="25"/>
  <c r="CE1065" i="25"/>
  <c r="CD1065" i="25" s="1"/>
  <c r="CB1065" i="25"/>
  <c r="CA1065" i="25"/>
  <c r="AB1065" i="25"/>
  <c r="BQ1065" i="25" s="1"/>
  <c r="R1065" i="25"/>
  <c r="Q1065" i="25"/>
  <c r="CP1064" i="25"/>
  <c r="CO1064" i="25"/>
  <c r="CN1064" i="25"/>
  <c r="CL1064" i="25"/>
  <c r="CK1064" i="25"/>
  <c r="CG1064" i="25"/>
  <c r="CQ1064" i="25" s="1"/>
  <c r="CF1064" i="25"/>
  <c r="CB1064" i="25"/>
  <c r="CE1064" i="25" s="1"/>
  <c r="CD1064" i="25" s="1"/>
  <c r="CA1064" i="25"/>
  <c r="BQ1064" i="25"/>
  <c r="AB1064" i="25"/>
  <c r="CH1064" i="25" s="1"/>
  <c r="CR1064" i="25" s="1"/>
  <c r="R1064" i="25"/>
  <c r="Q1064" i="25"/>
  <c r="CP1063" i="25"/>
  <c r="CO1063" i="25"/>
  <c r="CN1063" i="25"/>
  <c r="CL1063" i="25"/>
  <c r="CK1063" i="25"/>
  <c r="CF1063" i="25"/>
  <c r="CG1063" i="25" s="1"/>
  <c r="CQ1063" i="25" s="1"/>
  <c r="CB1063" i="25"/>
  <c r="CE1063" i="25" s="1"/>
  <c r="CD1063" i="25" s="1"/>
  <c r="CA1063" i="25"/>
  <c r="BQ1063" i="25"/>
  <c r="AB1063" i="25"/>
  <c r="CH1063" i="25" s="1"/>
  <c r="CR1063" i="25" s="1"/>
  <c r="R1063" i="25"/>
  <c r="Q1063" i="25"/>
  <c r="CP1062" i="25"/>
  <c r="CO1062" i="25"/>
  <c r="CN1062" i="25" s="1"/>
  <c r="CL1062" i="25"/>
  <c r="CK1062" i="25"/>
  <c r="CF1062" i="25"/>
  <c r="CG1062" i="25" s="1"/>
  <c r="CQ1062" i="25" s="1"/>
  <c r="CB1062" i="25"/>
  <c r="CE1062" i="25" s="1"/>
  <c r="CD1062" i="25" s="1"/>
  <c r="CA1062" i="25"/>
  <c r="AB1062" i="25"/>
  <c r="BQ1062" i="25" s="1"/>
  <c r="R1062" i="25"/>
  <c r="Q1062" i="25"/>
  <c r="CP1061" i="25"/>
  <c r="CO1061" i="25"/>
  <c r="CN1061" i="25" s="1"/>
  <c r="CL1061" i="25"/>
  <c r="CK1061" i="25"/>
  <c r="CF1061" i="25"/>
  <c r="CG1061" i="25" s="1"/>
  <c r="CE1061" i="25"/>
  <c r="CD1061" i="25"/>
  <c r="CB1061" i="25"/>
  <c r="CA1061" i="25"/>
  <c r="BQ1061" i="25"/>
  <c r="AB1061" i="25"/>
  <c r="CH1061" i="25" s="1"/>
  <c r="R1061" i="25"/>
  <c r="Q1061" i="25"/>
  <c r="CP1060" i="25"/>
  <c r="CO1060" i="25"/>
  <c r="CN1060" i="25" s="1"/>
  <c r="CL1060" i="25"/>
  <c r="CK1060" i="25"/>
  <c r="CF1060" i="25"/>
  <c r="CG1060" i="25" s="1"/>
  <c r="CQ1060" i="25" s="1"/>
  <c r="CD1060" i="25"/>
  <c r="CB1060" i="25"/>
  <c r="CE1060" i="25" s="1"/>
  <c r="CH1060" i="25" s="1"/>
  <c r="CR1060" i="25" s="1"/>
  <c r="CA1060" i="25"/>
  <c r="BQ1060" i="25"/>
  <c r="AB1060" i="25"/>
  <c r="R1060" i="25"/>
  <c r="Q1060" i="25"/>
  <c r="CP1059" i="25"/>
  <c r="CQ1059" i="25" s="1"/>
  <c r="CO1059" i="25"/>
  <c r="CN1059" i="25" s="1"/>
  <c r="CL1059" i="25"/>
  <c r="CK1059" i="25"/>
  <c r="CF1059" i="25"/>
  <c r="CG1059" i="25" s="1"/>
  <c r="CE1059" i="25"/>
  <c r="CH1059" i="25" s="1"/>
  <c r="CR1059" i="25" s="1"/>
  <c r="CD1059" i="25"/>
  <c r="CB1059" i="25"/>
  <c r="CA1059" i="25"/>
  <c r="BQ1059" i="25"/>
  <c r="AB1059" i="25"/>
  <c r="R1059" i="25"/>
  <c r="Q1059" i="25"/>
  <c r="CQ1058" i="25"/>
  <c r="CP1058" i="25"/>
  <c r="CO1058" i="25"/>
  <c r="CN1058" i="25" s="1"/>
  <c r="CL1058" i="25"/>
  <c r="CK1058" i="25"/>
  <c r="CG1058" i="25"/>
  <c r="CF1058" i="25"/>
  <c r="CE1058" i="25"/>
  <c r="CB1058" i="25"/>
  <c r="CA1058" i="25"/>
  <c r="AB1058" i="25"/>
  <c r="BQ1058" i="25" s="1"/>
  <c r="R1058" i="25"/>
  <c r="Q1058" i="25"/>
  <c r="CP1057" i="25"/>
  <c r="CO1057" i="25"/>
  <c r="CN1057" i="25" s="1"/>
  <c r="CL1057" i="25"/>
  <c r="CK1057" i="25"/>
  <c r="CF1057" i="25"/>
  <c r="CG1057" i="25" s="1"/>
  <c r="CQ1057" i="25" s="1"/>
  <c r="CE1057" i="25"/>
  <c r="CD1057" i="25" s="1"/>
  <c r="CB1057" i="25"/>
  <c r="CA1057" i="25"/>
  <c r="AB1057" i="25"/>
  <c r="BQ1057" i="25" s="1"/>
  <c r="R1057" i="25"/>
  <c r="Q1057" i="25"/>
  <c r="CP1056" i="25"/>
  <c r="CO1056" i="25"/>
  <c r="CN1056" i="25"/>
  <c r="CL1056" i="25"/>
  <c r="CK1056" i="25"/>
  <c r="CH1056" i="25"/>
  <c r="CR1056" i="25" s="1"/>
  <c r="CG1056" i="25"/>
  <c r="CQ1056" i="25" s="1"/>
  <c r="CF1056" i="25"/>
  <c r="CB1056" i="25"/>
  <c r="CE1056" i="25" s="1"/>
  <c r="CD1056" i="25" s="1"/>
  <c r="CA1056" i="25"/>
  <c r="AB1056" i="25"/>
  <c r="BQ1056" i="25" s="1"/>
  <c r="R1056" i="25"/>
  <c r="Q1056" i="25"/>
  <c r="CP1055" i="25"/>
  <c r="CO1055" i="25"/>
  <c r="CN1055" i="25"/>
  <c r="CL1055" i="25"/>
  <c r="CK1055" i="25"/>
  <c r="CF1055" i="25"/>
  <c r="CG1055" i="25" s="1"/>
  <c r="CQ1055" i="25" s="1"/>
  <c r="CE1055" i="25"/>
  <c r="CD1055" i="25" s="1"/>
  <c r="CB1055" i="25"/>
  <c r="CA1055" i="25"/>
  <c r="AB1055" i="25"/>
  <c r="BQ1055" i="25" s="1"/>
  <c r="R1055" i="25"/>
  <c r="Q1055" i="25"/>
  <c r="CP1054" i="25"/>
  <c r="CO1054" i="25"/>
  <c r="CN1054" i="25"/>
  <c r="CL1054" i="25"/>
  <c r="CK1054" i="25"/>
  <c r="CG1054" i="25"/>
  <c r="CQ1054" i="25" s="1"/>
  <c r="CF1054" i="25"/>
  <c r="CB1054" i="25"/>
  <c r="CE1054" i="25" s="1"/>
  <c r="CD1054" i="25" s="1"/>
  <c r="CA1054" i="25"/>
  <c r="AB1054" i="25"/>
  <c r="R1054" i="25"/>
  <c r="Q1054" i="25"/>
  <c r="CP1053" i="25"/>
  <c r="CO1053" i="25"/>
  <c r="CN1053" i="25" s="1"/>
  <c r="CL1053" i="25"/>
  <c r="CK1053" i="25"/>
  <c r="CG1053" i="25"/>
  <c r="CQ1053" i="25" s="1"/>
  <c r="CF1053" i="25"/>
  <c r="CE1053" i="25"/>
  <c r="CD1053" i="25"/>
  <c r="CB1053" i="25"/>
  <c r="CA1053" i="25"/>
  <c r="AB1053" i="25"/>
  <c r="BQ1053" i="25" s="1"/>
  <c r="R1053" i="25"/>
  <c r="Q1053" i="25"/>
  <c r="CP1052" i="25"/>
  <c r="CO1052" i="25"/>
  <c r="CN1052" i="25"/>
  <c r="CL1052" i="25"/>
  <c r="CK1052" i="25"/>
  <c r="CF1052" i="25"/>
  <c r="CG1052" i="25" s="1"/>
  <c r="CQ1052" i="25" s="1"/>
  <c r="CB1052" i="25"/>
  <c r="CE1052" i="25" s="1"/>
  <c r="CD1052" i="25" s="1"/>
  <c r="CA1052" i="25"/>
  <c r="BQ1052" i="25"/>
  <c r="AB1052" i="25"/>
  <c r="R1052" i="25"/>
  <c r="Q1052" i="25"/>
  <c r="CP1051" i="25"/>
  <c r="CQ1051" i="25" s="1"/>
  <c r="CO1051" i="25"/>
  <c r="CN1051" i="25"/>
  <c r="CL1051" i="25"/>
  <c r="CK1051" i="25"/>
  <c r="CF1051" i="25"/>
  <c r="CG1051" i="25" s="1"/>
  <c r="CB1051" i="25"/>
  <c r="CE1051" i="25" s="1"/>
  <c r="CD1051" i="25" s="1"/>
  <c r="CA1051" i="25"/>
  <c r="BQ1051" i="25"/>
  <c r="AB1051" i="25"/>
  <c r="CH1051" i="25" s="1"/>
  <c r="CR1051" i="25" s="1"/>
  <c r="R1051" i="25"/>
  <c r="Q1051" i="25"/>
  <c r="CP1050" i="25"/>
  <c r="CO1050" i="25"/>
  <c r="CN1050" i="25"/>
  <c r="CL1050" i="25"/>
  <c r="CK1050" i="25"/>
  <c r="CF1050" i="25"/>
  <c r="CG1050" i="25" s="1"/>
  <c r="CE1050" i="25"/>
  <c r="CB1050" i="25"/>
  <c r="CA1050" i="25"/>
  <c r="AB1050" i="25"/>
  <c r="BQ1050" i="25" s="1"/>
  <c r="R1050" i="25"/>
  <c r="Q1050" i="25"/>
  <c r="CP1049" i="25"/>
  <c r="CQ1049" i="25" s="1"/>
  <c r="CO1049" i="25"/>
  <c r="CN1049" i="25" s="1"/>
  <c r="CL1049" i="25"/>
  <c r="CK1049" i="25"/>
  <c r="CF1049" i="25"/>
  <c r="CG1049" i="25" s="1"/>
  <c r="CE1049" i="25"/>
  <c r="CD1049" i="25"/>
  <c r="CB1049" i="25"/>
  <c r="CA1049" i="25"/>
  <c r="AB1049" i="25"/>
  <c r="BQ1049" i="25" s="1"/>
  <c r="R1049" i="25"/>
  <c r="Q1049" i="25"/>
  <c r="CR1048" i="25"/>
  <c r="CP1048" i="25"/>
  <c r="CO1048" i="25"/>
  <c r="CN1048" i="25" s="1"/>
  <c r="CL1048" i="25"/>
  <c r="CK1048" i="25"/>
  <c r="CH1048" i="25"/>
  <c r="CF1048" i="25"/>
  <c r="CG1048" i="25" s="1"/>
  <c r="CQ1048" i="25" s="1"/>
  <c r="CD1048" i="25"/>
  <c r="CB1048" i="25"/>
  <c r="CE1048" i="25" s="1"/>
  <c r="CA1048" i="25"/>
  <c r="AB1048" i="25"/>
  <c r="BQ1048" i="25" s="1"/>
  <c r="R1048" i="25"/>
  <c r="Q1048" i="25"/>
  <c r="CP1047" i="25"/>
  <c r="CO1047" i="25"/>
  <c r="CN1047" i="25" s="1"/>
  <c r="CL1047" i="25"/>
  <c r="CK1047" i="25"/>
  <c r="CF1047" i="25"/>
  <c r="CG1047" i="25" s="1"/>
  <c r="CQ1047" i="25" s="1"/>
  <c r="CE1047" i="25"/>
  <c r="CH1047" i="25" s="1"/>
  <c r="CR1047" i="25" s="1"/>
  <c r="CD1047" i="25"/>
  <c r="CB1047" i="25"/>
  <c r="CA1047" i="25"/>
  <c r="AB1047" i="25"/>
  <c r="BQ1047" i="25" s="1"/>
  <c r="R1047" i="25"/>
  <c r="Q1047" i="25"/>
  <c r="CR1046" i="25"/>
  <c r="CP1046" i="25"/>
  <c r="CO1046" i="25"/>
  <c r="CN1046" i="25"/>
  <c r="CL1046" i="25"/>
  <c r="CK1046" i="25"/>
  <c r="CH1046" i="25"/>
  <c r="CG1046" i="25"/>
  <c r="CQ1046" i="25" s="1"/>
  <c r="CF1046" i="25"/>
  <c r="CE1046" i="25"/>
  <c r="CD1046" i="25" s="1"/>
  <c r="CB1046" i="25"/>
  <c r="CA1046" i="25"/>
  <c r="AB1046" i="25"/>
  <c r="BQ1046" i="25" s="1"/>
  <c r="R1046" i="25"/>
  <c r="Q1046" i="25"/>
  <c r="CR1045" i="25"/>
  <c r="CP1045" i="25"/>
  <c r="CO1045" i="25"/>
  <c r="CN1045" i="25" s="1"/>
  <c r="CL1045" i="25"/>
  <c r="CK1045" i="25"/>
  <c r="CH1045" i="25"/>
  <c r="CF1045" i="25"/>
  <c r="CG1045" i="25" s="1"/>
  <c r="CQ1045" i="25" s="1"/>
  <c r="CE1045" i="25"/>
  <c r="CD1045" i="25" s="1"/>
  <c r="CB1045" i="25"/>
  <c r="CA1045" i="25"/>
  <c r="AB1045" i="25"/>
  <c r="BQ1045" i="25" s="1"/>
  <c r="R1045" i="25"/>
  <c r="Q1045" i="25"/>
  <c r="CP1044" i="25"/>
  <c r="CO1044" i="25"/>
  <c r="CN1044" i="25"/>
  <c r="CL1044" i="25"/>
  <c r="CK1044" i="25"/>
  <c r="CG1044" i="25"/>
  <c r="CQ1044" i="25" s="1"/>
  <c r="CF1044" i="25"/>
  <c r="CB1044" i="25"/>
  <c r="CE1044" i="25" s="1"/>
  <c r="CD1044" i="25" s="1"/>
  <c r="CA1044" i="25"/>
  <c r="BQ1044" i="25"/>
  <c r="AB1044" i="25"/>
  <c r="CH1044" i="25" s="1"/>
  <c r="CR1044" i="25" s="1"/>
  <c r="R1044" i="25"/>
  <c r="Q1044" i="25"/>
  <c r="CP1043" i="25"/>
  <c r="CO1043" i="25"/>
  <c r="CN1043" i="25"/>
  <c r="CL1043" i="25"/>
  <c r="CK1043" i="25"/>
  <c r="CH1043" i="25"/>
  <c r="CR1043" i="25" s="1"/>
  <c r="CF1043" i="25"/>
  <c r="CG1043" i="25" s="1"/>
  <c r="CQ1043" i="25" s="1"/>
  <c r="CB1043" i="25"/>
  <c r="CE1043" i="25" s="1"/>
  <c r="CD1043" i="25" s="1"/>
  <c r="CA1043" i="25"/>
  <c r="BQ1043" i="25"/>
  <c r="AB1043" i="25"/>
  <c r="R1043" i="25"/>
  <c r="Q1043" i="25"/>
  <c r="CP1042" i="25"/>
  <c r="CO1042" i="25"/>
  <c r="CN1042" i="25"/>
  <c r="CL1042" i="25"/>
  <c r="CK1042" i="25"/>
  <c r="CF1042" i="25"/>
  <c r="CG1042" i="25" s="1"/>
  <c r="CQ1042" i="25" s="1"/>
  <c r="CB1042" i="25"/>
  <c r="CE1042" i="25" s="1"/>
  <c r="CD1042" i="25" s="1"/>
  <c r="CA1042" i="25"/>
  <c r="AB1042" i="25"/>
  <c r="BQ1042" i="25" s="1"/>
  <c r="R1042" i="25"/>
  <c r="Q1042" i="25"/>
  <c r="CP1041" i="25"/>
  <c r="CO1041" i="25"/>
  <c r="CN1041" i="25" s="1"/>
  <c r="CL1041" i="25"/>
  <c r="CK1041" i="25"/>
  <c r="CF1041" i="25"/>
  <c r="CG1041" i="25" s="1"/>
  <c r="CQ1041" i="25" s="1"/>
  <c r="CE1041" i="25"/>
  <c r="CD1041" i="25"/>
  <c r="CB1041" i="25"/>
  <c r="CA1041" i="25"/>
  <c r="AB1041" i="25"/>
  <c r="R1041" i="25"/>
  <c r="Q1041" i="25"/>
  <c r="CP1040" i="25"/>
  <c r="CO1040" i="25"/>
  <c r="CN1040" i="25" s="1"/>
  <c r="CL1040" i="25"/>
  <c r="CK1040" i="25"/>
  <c r="CF1040" i="25"/>
  <c r="CG1040" i="25" s="1"/>
  <c r="CQ1040" i="25" s="1"/>
  <c r="CB1040" i="25"/>
  <c r="CE1040" i="25" s="1"/>
  <c r="CD1040" i="25" s="1"/>
  <c r="CA1040" i="25"/>
  <c r="BQ1040" i="25"/>
  <c r="AB1040" i="25"/>
  <c r="R1040" i="25"/>
  <c r="Q1040" i="25"/>
  <c r="CP1039" i="25"/>
  <c r="CQ1039" i="25" s="1"/>
  <c r="CO1039" i="25"/>
  <c r="CN1039" i="25"/>
  <c r="CL1039" i="25"/>
  <c r="CK1039" i="25"/>
  <c r="CF1039" i="25"/>
  <c r="CG1039" i="25" s="1"/>
  <c r="CB1039" i="25"/>
  <c r="CE1039" i="25" s="1"/>
  <c r="CD1039" i="25" s="1"/>
  <c r="CA1039" i="25"/>
  <c r="BQ1039" i="25"/>
  <c r="AB1039" i="25"/>
  <c r="CH1039" i="25" s="1"/>
  <c r="CR1039" i="25" s="1"/>
  <c r="R1039" i="25"/>
  <c r="Q1039" i="25"/>
  <c r="CP1038" i="25"/>
  <c r="CO1038" i="25"/>
  <c r="CN1038" i="25"/>
  <c r="CL1038" i="25"/>
  <c r="CK1038" i="25"/>
  <c r="CF1038" i="25"/>
  <c r="CG1038" i="25" s="1"/>
  <c r="CQ1038" i="25" s="1"/>
  <c r="CE1038" i="25"/>
  <c r="CH1038" i="25" s="1"/>
  <c r="CB1038" i="25"/>
  <c r="CA1038" i="25"/>
  <c r="AB1038" i="25"/>
  <c r="BQ1038" i="25" s="1"/>
  <c r="R1038" i="25"/>
  <c r="Q1038" i="25"/>
  <c r="CP1037" i="25"/>
  <c r="CO1037" i="25"/>
  <c r="CN1037" i="25" s="1"/>
  <c r="CL1037" i="25"/>
  <c r="CK1037" i="25"/>
  <c r="CF1037" i="25"/>
  <c r="CG1037" i="25" s="1"/>
  <c r="CQ1037" i="25" s="1"/>
  <c r="CE1037" i="25"/>
  <c r="CD1037" i="25" s="1"/>
  <c r="CB1037" i="25"/>
  <c r="CA1037" i="25"/>
  <c r="AB1037" i="25"/>
  <c r="BQ1037" i="25" s="1"/>
  <c r="R1037" i="25"/>
  <c r="Q1037" i="25"/>
  <c r="CP1036" i="25"/>
  <c r="CO1036" i="25"/>
  <c r="CN1036" i="25" s="1"/>
  <c r="CL1036" i="25"/>
  <c r="CK1036" i="25"/>
  <c r="CH1036" i="25"/>
  <c r="CR1036" i="25" s="1"/>
  <c r="CG1036" i="25"/>
  <c r="CQ1036" i="25" s="1"/>
  <c r="CF1036" i="25"/>
  <c r="CD1036" i="25"/>
  <c r="CB1036" i="25"/>
  <c r="CE1036" i="25" s="1"/>
  <c r="CA1036" i="25"/>
  <c r="AB1036" i="25"/>
  <c r="BQ1036" i="25" s="1"/>
  <c r="R1036" i="25"/>
  <c r="Q1036" i="25"/>
  <c r="CQ1035" i="25"/>
  <c r="CP1035" i="25"/>
  <c r="CO1035" i="25"/>
  <c r="CN1035" i="25" s="1"/>
  <c r="CL1035" i="25"/>
  <c r="CK1035" i="25"/>
  <c r="CF1035" i="25"/>
  <c r="CG1035" i="25" s="1"/>
  <c r="CE1035" i="25"/>
  <c r="CH1035" i="25" s="1"/>
  <c r="CR1035" i="25" s="1"/>
  <c r="CD1035" i="25"/>
  <c r="CB1035" i="25"/>
  <c r="CA1035" i="25"/>
  <c r="AB1035" i="25"/>
  <c r="BQ1035" i="25" s="1"/>
  <c r="R1035" i="25"/>
  <c r="Q1035" i="25"/>
  <c r="CP1034" i="25"/>
  <c r="CO1034" i="25"/>
  <c r="CN1034" i="25"/>
  <c r="CL1034" i="25"/>
  <c r="CK1034" i="25"/>
  <c r="CF1034" i="25"/>
  <c r="CG1034" i="25" s="1"/>
  <c r="CQ1034" i="25" s="1"/>
  <c r="CB1034" i="25"/>
  <c r="CE1034" i="25" s="1"/>
  <c r="CD1034" i="25" s="1"/>
  <c r="CA1034" i="25"/>
  <c r="AB1034" i="25"/>
  <c r="BQ1034" i="25" s="1"/>
  <c r="R1034" i="25"/>
  <c r="Q1034" i="25"/>
  <c r="CP1033" i="25"/>
  <c r="CO1033" i="25"/>
  <c r="CN1033" i="25" s="1"/>
  <c r="CL1033" i="25"/>
  <c r="CK1033" i="25"/>
  <c r="CH1033" i="25"/>
  <c r="CR1033" i="25" s="1"/>
  <c r="CF1033" i="25"/>
  <c r="CG1033" i="25" s="1"/>
  <c r="CQ1033" i="25" s="1"/>
  <c r="CE1033" i="25"/>
  <c r="CD1033" i="25" s="1"/>
  <c r="CB1033" i="25"/>
  <c r="CA1033" i="25"/>
  <c r="BQ1033" i="25"/>
  <c r="AB1033" i="25"/>
  <c r="R1033" i="25"/>
  <c r="Q1033" i="25"/>
  <c r="CP1032" i="25"/>
  <c r="CO1032" i="25"/>
  <c r="CN1032" i="25"/>
  <c r="CL1032" i="25"/>
  <c r="CK1032" i="25"/>
  <c r="CG1032" i="25"/>
  <c r="CQ1032" i="25" s="1"/>
  <c r="CF1032" i="25"/>
  <c r="CB1032" i="25"/>
  <c r="CE1032" i="25" s="1"/>
  <c r="CD1032" i="25" s="1"/>
  <c r="CA1032" i="25"/>
  <c r="AB1032" i="25"/>
  <c r="BQ1032" i="25" s="1"/>
  <c r="R1032" i="25"/>
  <c r="Q1032" i="25"/>
  <c r="CP1031" i="25"/>
  <c r="CO1031" i="25"/>
  <c r="CN1031" i="25"/>
  <c r="CL1031" i="25"/>
  <c r="CK1031" i="25"/>
  <c r="CF1031" i="25"/>
  <c r="CG1031" i="25" s="1"/>
  <c r="CE1031" i="25"/>
  <c r="CD1031" i="25" s="1"/>
  <c r="CB1031" i="25"/>
  <c r="CA1031" i="25"/>
  <c r="BQ1031" i="25"/>
  <c r="AB1031" i="25"/>
  <c r="R1031" i="25"/>
  <c r="Q1031" i="25"/>
  <c r="CP1030" i="25"/>
  <c r="CO1030" i="25"/>
  <c r="CL1030" i="25"/>
  <c r="CK1030" i="25"/>
  <c r="CF1030" i="25"/>
  <c r="CG1030" i="25" s="1"/>
  <c r="CQ1030" i="25" s="1"/>
  <c r="CE1030" i="25"/>
  <c r="CB1030" i="25"/>
  <c r="CA1030" i="25"/>
  <c r="BX1030" i="25"/>
  <c r="BT1030" i="25"/>
  <c r="BW1030" i="25" s="1"/>
  <c r="BV1030" i="25" s="1"/>
  <c r="BS1030" i="25"/>
  <c r="AB1030" i="25"/>
  <c r="R1030" i="25"/>
  <c r="Q1030" i="25"/>
  <c r="CP1029" i="25"/>
  <c r="CO1029" i="25"/>
  <c r="CL1029" i="25"/>
  <c r="CK1029" i="25"/>
  <c r="CF1029" i="25"/>
  <c r="CG1029" i="25" s="1"/>
  <c r="CQ1029" i="25" s="1"/>
  <c r="CE1029" i="25"/>
  <c r="CD1029" i="25"/>
  <c r="CN1029" i="25" s="1"/>
  <c r="CB1029" i="25"/>
  <c r="CA1029" i="25"/>
  <c r="BX1029" i="25"/>
  <c r="BW1029" i="25"/>
  <c r="BV1029" i="25" s="1"/>
  <c r="BQ1029" i="25" s="1"/>
  <c r="BT1029" i="25"/>
  <c r="BS1029" i="25"/>
  <c r="AB1029" i="25"/>
  <c r="R1029" i="25"/>
  <c r="Q1029" i="25"/>
  <c r="CP1028" i="25"/>
  <c r="CO1028" i="25"/>
  <c r="CL1028" i="25"/>
  <c r="CK1028" i="25"/>
  <c r="CF1028" i="25"/>
  <c r="CG1028" i="25" s="1"/>
  <c r="CQ1028" i="25" s="1"/>
  <c r="CE1028" i="25"/>
  <c r="CB1028" i="25"/>
  <c r="CA1028" i="25"/>
  <c r="BX1028" i="25"/>
  <c r="BW1028" i="25"/>
  <c r="BV1028" i="25" s="1"/>
  <c r="BT1028" i="25"/>
  <c r="BS1028" i="25"/>
  <c r="AB1028" i="25"/>
  <c r="S1028" i="25"/>
  <c r="R1028" i="25"/>
  <c r="Q1028" i="25"/>
  <c r="CP1027" i="25"/>
  <c r="CO1027" i="25"/>
  <c r="CL1027" i="25"/>
  <c r="CK1027" i="25"/>
  <c r="CG1027" i="25"/>
  <c r="CQ1027" i="25" s="1"/>
  <c r="CF1027" i="25"/>
  <c r="CE1027" i="25"/>
  <c r="CB1027" i="25"/>
  <c r="CA1027" i="25"/>
  <c r="BY1027" i="25"/>
  <c r="CH1027" i="25" s="1"/>
  <c r="CR1027" i="25" s="1"/>
  <c r="BX1027" i="25"/>
  <c r="BW1027" i="25"/>
  <c r="BV1027" i="25" s="1"/>
  <c r="BT1027" i="25"/>
  <c r="BS1027" i="25"/>
  <c r="AB1027" i="25"/>
  <c r="R1027" i="25"/>
  <c r="Q1027" i="25"/>
  <c r="CP1026" i="25"/>
  <c r="CO1026" i="25"/>
  <c r="CL1026" i="25"/>
  <c r="CK1026" i="25"/>
  <c r="CG1026" i="25"/>
  <c r="CQ1026" i="25" s="1"/>
  <c r="CF1026" i="25"/>
  <c r="CE1026" i="25"/>
  <c r="CB1026" i="25"/>
  <c r="CA1026" i="25"/>
  <c r="BX1026" i="25"/>
  <c r="BW1026" i="25"/>
  <c r="BV1026" i="25" s="1"/>
  <c r="BT1026" i="25"/>
  <c r="BS1026" i="25"/>
  <c r="AB1026" i="25"/>
  <c r="R1026" i="25"/>
  <c r="Q1026" i="25"/>
  <c r="CP1025" i="25"/>
  <c r="CO1025" i="25"/>
  <c r="CL1025" i="25"/>
  <c r="CK1025" i="25"/>
  <c r="CF1025" i="25"/>
  <c r="CE1025" i="25"/>
  <c r="CB1025" i="25"/>
  <c r="CA1025" i="25"/>
  <c r="BX1025" i="25"/>
  <c r="CG1025" i="25" s="1"/>
  <c r="CQ1025" i="25" s="1"/>
  <c r="BT1025" i="25"/>
  <c r="BS1025" i="25"/>
  <c r="AB1025" i="25"/>
  <c r="R1025" i="25"/>
  <c r="Q1025" i="25"/>
  <c r="CP1024" i="25"/>
  <c r="CO1024" i="25"/>
  <c r="CL1024" i="25"/>
  <c r="CK1024" i="25"/>
  <c r="CG1024" i="25"/>
  <c r="CQ1024" i="25" s="1"/>
  <c r="CF1024" i="25"/>
  <c r="CE1024" i="25"/>
  <c r="CB1024" i="25"/>
  <c r="CA1024" i="25"/>
  <c r="BX1024" i="25"/>
  <c r="BT1024" i="25"/>
  <c r="BS1024" i="25"/>
  <c r="AB1024" i="25"/>
  <c r="BQ1024" i="25" s="1"/>
  <c r="R1024" i="25"/>
  <c r="BW1024" i="25" s="1"/>
  <c r="BV1024" i="25" s="1"/>
  <c r="Q1024" i="25"/>
  <c r="CP1023" i="25"/>
  <c r="CO1023" i="25"/>
  <c r="CL1023" i="25"/>
  <c r="CK1023" i="25"/>
  <c r="CG1023" i="25"/>
  <c r="CQ1023" i="25" s="1"/>
  <c r="CF1023" i="25"/>
  <c r="CE1023" i="25"/>
  <c r="CB1023" i="25"/>
  <c r="CA1023" i="25"/>
  <c r="BX1023" i="25"/>
  <c r="BW1023" i="25"/>
  <c r="BV1023" i="25" s="1"/>
  <c r="BT1023" i="25"/>
  <c r="BS1023" i="25"/>
  <c r="AB1023" i="25"/>
  <c r="R1023" i="25"/>
  <c r="Q1023" i="25"/>
  <c r="CP1022" i="25"/>
  <c r="CO1022" i="25"/>
  <c r="CL1022" i="25"/>
  <c r="CK1022" i="25"/>
  <c r="CG1022" i="25"/>
  <c r="CQ1022" i="25" s="1"/>
  <c r="CF1022" i="25"/>
  <c r="CE1022" i="25"/>
  <c r="CB1022" i="25"/>
  <c r="CA1022" i="25"/>
  <c r="BX1022" i="25"/>
  <c r="BW1022" i="25"/>
  <c r="BV1022" i="25" s="1"/>
  <c r="BT1022" i="25"/>
  <c r="BS1022" i="25"/>
  <c r="AB1022" i="25"/>
  <c r="R1022" i="25"/>
  <c r="Q1022" i="25"/>
  <c r="CQ1021" i="25"/>
  <c r="CP1021" i="25"/>
  <c r="CO1021" i="25"/>
  <c r="CL1021" i="25"/>
  <c r="CK1021" i="25"/>
  <c r="CF1021" i="25"/>
  <c r="CG1021" i="25" s="1"/>
  <c r="CE1021" i="25"/>
  <c r="CB1021" i="25"/>
  <c r="CA1021" i="25"/>
  <c r="BX1021" i="25"/>
  <c r="BW1021" i="25"/>
  <c r="BT1021" i="25"/>
  <c r="BS1021" i="25"/>
  <c r="BI1021" i="25"/>
  <c r="BK1021" i="25" s="1"/>
  <c r="BH1021" i="25"/>
  <c r="AB1021" i="25"/>
  <c r="S1021" i="25"/>
  <c r="R1021" i="25"/>
  <c r="Q1021" i="25"/>
  <c r="CP1020" i="25"/>
  <c r="CO1020" i="25"/>
  <c r="CL1020" i="25"/>
  <c r="CK1020" i="25"/>
  <c r="CF1020" i="25"/>
  <c r="CG1020" i="25" s="1"/>
  <c r="CQ1020" i="25" s="1"/>
  <c r="CE1020" i="25"/>
  <c r="CB1020" i="25"/>
  <c r="CA1020" i="25"/>
  <c r="BX1020" i="25"/>
  <c r="BW1020" i="25"/>
  <c r="BT1020" i="25"/>
  <c r="BS1020" i="25"/>
  <c r="BH1020" i="25"/>
  <c r="AB1020" i="25"/>
  <c r="S1020" i="25"/>
  <c r="R1020" i="25"/>
  <c r="BI1020" i="25" s="1"/>
  <c r="Q1020" i="25"/>
  <c r="CP1019" i="25"/>
  <c r="CO1019" i="25"/>
  <c r="CL1019" i="25"/>
  <c r="CK1019" i="25"/>
  <c r="CF1019" i="25"/>
  <c r="CE1019" i="25"/>
  <c r="CB1019" i="25"/>
  <c r="CA1019" i="25"/>
  <c r="BX1019" i="25"/>
  <c r="CG1019" i="25" s="1"/>
  <c r="CQ1019" i="25" s="1"/>
  <c r="BW1019" i="25"/>
  <c r="BT1019" i="25"/>
  <c r="BS1019" i="25"/>
  <c r="BK1019" i="25"/>
  <c r="BV1019" i="25" s="1"/>
  <c r="CD1019" i="25" s="1"/>
  <c r="CN1019" i="25" s="1"/>
  <c r="BH1019" i="25"/>
  <c r="AZ1019" i="25"/>
  <c r="AB1019" i="25"/>
  <c r="BQ1019" i="25" s="1"/>
  <c r="S1019" i="25"/>
  <c r="R1019" i="25"/>
  <c r="BI1019" i="25" s="1"/>
  <c r="Q1019" i="25"/>
  <c r="CP1018" i="25"/>
  <c r="CO1018" i="25"/>
  <c r="CL1018" i="25"/>
  <c r="CK1018" i="25"/>
  <c r="CF1018" i="25"/>
  <c r="CE1018" i="25"/>
  <c r="CB1018" i="25"/>
  <c r="CA1018" i="25"/>
  <c r="BX1018" i="25"/>
  <c r="CG1018" i="25" s="1"/>
  <c r="CQ1018" i="25" s="1"/>
  <c r="BW1018" i="25"/>
  <c r="BT1018" i="25"/>
  <c r="BS1018" i="25"/>
  <c r="BH1018" i="25"/>
  <c r="AZ1018" i="25"/>
  <c r="AB1018" i="25"/>
  <c r="S1018" i="25"/>
  <c r="R1018" i="25"/>
  <c r="Q1018" i="25"/>
  <c r="CP1017" i="25"/>
  <c r="CO1017" i="25"/>
  <c r="CL1017" i="25"/>
  <c r="CK1017" i="25"/>
  <c r="CF1017" i="25"/>
  <c r="CE1017" i="25"/>
  <c r="CB1017" i="25"/>
  <c r="CA1017" i="25"/>
  <c r="BX1017" i="25"/>
  <c r="CG1017" i="25" s="1"/>
  <c r="CQ1017" i="25" s="1"/>
  <c r="BW1017" i="25"/>
  <c r="BT1017" i="25"/>
  <c r="BS1017" i="25"/>
  <c r="BL1017" i="25"/>
  <c r="BI1017" i="25"/>
  <c r="BH1017" i="25"/>
  <c r="AZ1017" i="25"/>
  <c r="AB1017" i="25"/>
  <c r="S1017" i="25"/>
  <c r="R1017" i="25"/>
  <c r="BK1017" i="25" s="1"/>
  <c r="Q1017" i="25"/>
  <c r="CQ1016" i="25"/>
  <c r="CP1016" i="25"/>
  <c r="CO1016" i="25"/>
  <c r="CL1016" i="25"/>
  <c r="CK1016" i="25"/>
  <c r="CG1016" i="25"/>
  <c r="CF1016" i="25"/>
  <c r="CE1016" i="25"/>
  <c r="CB1016" i="25"/>
  <c r="CA1016" i="25"/>
  <c r="BX1016" i="25"/>
  <c r="BW1016" i="25"/>
  <c r="BT1016" i="25"/>
  <c r="BS1016" i="25"/>
  <c r="BH1016" i="25"/>
  <c r="AZ1016" i="25"/>
  <c r="AB1016" i="25"/>
  <c r="S1016" i="25"/>
  <c r="R1016" i="25"/>
  <c r="Q1016" i="25"/>
  <c r="CP1015" i="25"/>
  <c r="CO1015" i="25"/>
  <c r="CL1015" i="25"/>
  <c r="CK1015" i="25"/>
  <c r="CG1015" i="25"/>
  <c r="CQ1015" i="25" s="1"/>
  <c r="CF1015" i="25"/>
  <c r="CE1015" i="25"/>
  <c r="CB1015" i="25"/>
  <c r="CA1015" i="25"/>
  <c r="BX1015" i="25"/>
  <c r="BW1015" i="25"/>
  <c r="BT1015" i="25"/>
  <c r="BS1015" i="25"/>
  <c r="BL1015" i="25"/>
  <c r="BI1015" i="25"/>
  <c r="BK1015" i="25" s="1"/>
  <c r="BH1015" i="25"/>
  <c r="AZ1015" i="25"/>
  <c r="AB1015" i="25"/>
  <c r="S1015" i="25"/>
  <c r="R1015" i="25"/>
  <c r="Q1015" i="25"/>
  <c r="CP1014" i="25"/>
  <c r="CO1014" i="25"/>
  <c r="CL1014" i="25"/>
  <c r="CK1014" i="25"/>
  <c r="CF1014" i="25"/>
  <c r="CE1014" i="25"/>
  <c r="CB1014" i="25"/>
  <c r="CA1014" i="25"/>
  <c r="BX1014" i="25"/>
  <c r="CG1014" i="25" s="1"/>
  <c r="CQ1014" i="25" s="1"/>
  <c r="BW1014" i="25"/>
  <c r="BV1014" i="25" s="1"/>
  <c r="CD1014" i="25" s="1"/>
  <c r="CN1014" i="25" s="1"/>
  <c r="BT1014" i="25"/>
  <c r="BS1014" i="25"/>
  <c r="BK1014" i="25"/>
  <c r="BI1014" i="25"/>
  <c r="BH1014" i="25"/>
  <c r="AZ1014" i="25"/>
  <c r="AB1014" i="25"/>
  <c r="S1014" i="25"/>
  <c r="R1014" i="25"/>
  <c r="Q1014" i="25"/>
  <c r="CP1013" i="25"/>
  <c r="CO1013" i="25"/>
  <c r="CL1013" i="25"/>
  <c r="CK1013" i="25"/>
  <c r="CG1013" i="25"/>
  <c r="CQ1013" i="25" s="1"/>
  <c r="CF1013" i="25"/>
  <c r="CE1013" i="25"/>
  <c r="CB1013" i="25"/>
  <c r="CA1013" i="25"/>
  <c r="BX1013" i="25"/>
  <c r="BW1013" i="25"/>
  <c r="BT1013" i="25"/>
  <c r="BS1013" i="25"/>
  <c r="BI1013" i="25"/>
  <c r="BH1013" i="25"/>
  <c r="AZ1013" i="25"/>
  <c r="AB1013" i="25"/>
  <c r="S1013" i="25"/>
  <c r="R1013" i="25"/>
  <c r="Q1013" i="25"/>
  <c r="CQ1012" i="25"/>
  <c r="CP1012" i="25"/>
  <c r="CO1012" i="25"/>
  <c r="CL1012" i="25"/>
  <c r="CK1012" i="25"/>
  <c r="CF1012" i="25"/>
  <c r="CE1012" i="25"/>
  <c r="CB1012" i="25"/>
  <c r="CA1012" i="25"/>
  <c r="BX1012" i="25"/>
  <c r="CG1012" i="25" s="1"/>
  <c r="BW1012" i="25"/>
  <c r="BT1012" i="25"/>
  <c r="BS1012" i="25"/>
  <c r="BH1012" i="25"/>
  <c r="AZ1012" i="25"/>
  <c r="AB1012" i="25"/>
  <c r="S1012" i="25"/>
  <c r="R1012" i="25"/>
  <c r="Q1012" i="25"/>
  <c r="CP1011" i="25"/>
  <c r="CO1011" i="25"/>
  <c r="CL1011" i="25"/>
  <c r="CK1011" i="25"/>
  <c r="CF1011" i="25"/>
  <c r="CE1011" i="25"/>
  <c r="CB1011" i="25"/>
  <c r="CA1011" i="25"/>
  <c r="BX1011" i="25"/>
  <c r="CG1011" i="25" s="1"/>
  <c r="BW1011" i="25"/>
  <c r="BT1011" i="25"/>
  <c r="BS1011" i="25"/>
  <c r="BH1011" i="25"/>
  <c r="AZ1011" i="25"/>
  <c r="AB1011" i="25"/>
  <c r="S1011" i="25"/>
  <c r="R1011" i="25"/>
  <c r="Q1011" i="25"/>
  <c r="CP1010" i="25"/>
  <c r="CO1010" i="25"/>
  <c r="CL1010" i="25"/>
  <c r="CK1010" i="25"/>
  <c r="CF1010" i="25"/>
  <c r="CE1010" i="25"/>
  <c r="CB1010" i="25"/>
  <c r="CA1010" i="25"/>
  <c r="BX1010" i="25"/>
  <c r="CG1010" i="25" s="1"/>
  <c r="CQ1010" i="25" s="1"/>
  <c r="BW1010" i="25"/>
  <c r="BT1010" i="25"/>
  <c r="BS1010" i="25"/>
  <c r="BI1010" i="25"/>
  <c r="BH1010" i="25"/>
  <c r="AZ1010" i="25"/>
  <c r="AB1010" i="25"/>
  <c r="S1010" i="25"/>
  <c r="R1010" i="25"/>
  <c r="Q1010" i="25"/>
  <c r="CP1009" i="25"/>
  <c r="CO1009" i="25"/>
  <c r="CL1009" i="25"/>
  <c r="CK1009" i="25"/>
  <c r="CF1009" i="25"/>
  <c r="CE1009" i="25"/>
  <c r="CB1009" i="25"/>
  <c r="CA1009" i="25"/>
  <c r="BX1009" i="25"/>
  <c r="BW1009" i="25"/>
  <c r="BT1009" i="25"/>
  <c r="BS1009" i="25"/>
  <c r="BI1009" i="25"/>
  <c r="BK1009" i="25" s="1"/>
  <c r="BH1009" i="25"/>
  <c r="AZ1009" i="25"/>
  <c r="AB1009" i="25"/>
  <c r="S1009" i="25"/>
  <c r="R1009" i="25"/>
  <c r="Q1009" i="25"/>
  <c r="CP1008" i="25"/>
  <c r="CO1008" i="25"/>
  <c r="CL1008" i="25"/>
  <c r="CK1008" i="25"/>
  <c r="CF1008" i="25"/>
  <c r="CE1008" i="25"/>
  <c r="CB1008" i="25"/>
  <c r="CA1008" i="25"/>
  <c r="BX1008" i="25"/>
  <c r="CG1008" i="25" s="1"/>
  <c r="CQ1008" i="25" s="1"/>
  <c r="BW1008" i="25"/>
  <c r="BT1008" i="25"/>
  <c r="BS1008" i="25"/>
  <c r="BH1008" i="25"/>
  <c r="AZ1008" i="25"/>
  <c r="AB1008" i="25"/>
  <c r="S1008" i="25"/>
  <c r="R1008" i="25"/>
  <c r="Q1008" i="25"/>
  <c r="CP1007" i="25"/>
  <c r="CO1007" i="25"/>
  <c r="CL1007" i="25"/>
  <c r="CK1007" i="25"/>
  <c r="CG1007" i="25"/>
  <c r="CQ1007" i="25" s="1"/>
  <c r="CF1007" i="25"/>
  <c r="CE1007" i="25"/>
  <c r="CB1007" i="25"/>
  <c r="CA1007" i="25"/>
  <c r="BX1007" i="25"/>
  <c r="BW1007" i="25"/>
  <c r="BT1007" i="25"/>
  <c r="BS1007" i="25"/>
  <c r="BI1007" i="25"/>
  <c r="BK1007" i="25" s="1"/>
  <c r="BH1007" i="25"/>
  <c r="AZ1007" i="25"/>
  <c r="AB1007" i="25"/>
  <c r="S1007" i="25"/>
  <c r="R1007" i="25"/>
  <c r="Q1007" i="25"/>
  <c r="CQ1006" i="25"/>
  <c r="CP1006" i="25"/>
  <c r="CO1006" i="25"/>
  <c r="CL1006" i="25"/>
  <c r="CK1006" i="25"/>
  <c r="CF1006" i="25"/>
  <c r="CG1006" i="25" s="1"/>
  <c r="CE1006" i="25"/>
  <c r="CB1006" i="25"/>
  <c r="CA1006" i="25"/>
  <c r="BX1006" i="25"/>
  <c r="BW1006" i="25"/>
  <c r="BT1006" i="25"/>
  <c r="BS1006" i="25"/>
  <c r="BI1006" i="25"/>
  <c r="BK1006" i="25" s="1"/>
  <c r="BH1006" i="25"/>
  <c r="AZ1006" i="25"/>
  <c r="AB1006" i="25"/>
  <c r="S1006" i="25"/>
  <c r="R1006" i="25"/>
  <c r="Q1006" i="25"/>
  <c r="CP1005" i="25"/>
  <c r="CO1005" i="25"/>
  <c r="CL1005" i="25"/>
  <c r="CK1005" i="25"/>
  <c r="CG1005" i="25"/>
  <c r="CQ1005" i="25" s="1"/>
  <c r="CF1005" i="25"/>
  <c r="CE1005" i="25"/>
  <c r="CB1005" i="25"/>
  <c r="CA1005" i="25"/>
  <c r="BX1005" i="25"/>
  <c r="BW1005" i="25"/>
  <c r="BT1005" i="25"/>
  <c r="BS1005" i="25"/>
  <c r="BI1005" i="25"/>
  <c r="BH1005" i="25"/>
  <c r="AZ1005" i="25"/>
  <c r="AB1005" i="25"/>
  <c r="S1005" i="25"/>
  <c r="R1005" i="25"/>
  <c r="Q1005" i="25"/>
  <c r="CP1004" i="25"/>
  <c r="CO1004" i="25"/>
  <c r="CL1004" i="25"/>
  <c r="CK1004" i="25"/>
  <c r="CF1004" i="25"/>
  <c r="CE1004" i="25"/>
  <c r="CB1004" i="25"/>
  <c r="CA1004" i="25"/>
  <c r="BX1004" i="25"/>
  <c r="CG1004" i="25" s="1"/>
  <c r="CQ1004" i="25" s="1"/>
  <c r="BW1004" i="25"/>
  <c r="BT1004" i="25"/>
  <c r="BS1004" i="25"/>
  <c r="BH1004" i="25"/>
  <c r="AZ1004" i="25"/>
  <c r="AB1004" i="25"/>
  <c r="S1004" i="25"/>
  <c r="R1004" i="25"/>
  <c r="Q1004" i="25"/>
  <c r="CP1003" i="25"/>
  <c r="CO1003" i="25"/>
  <c r="CL1003" i="25"/>
  <c r="CK1003" i="25"/>
  <c r="CF1003" i="25"/>
  <c r="CE1003" i="25"/>
  <c r="CB1003" i="25"/>
  <c r="CA1003" i="25"/>
  <c r="BX1003" i="25"/>
  <c r="CG1003" i="25" s="1"/>
  <c r="BW1003" i="25"/>
  <c r="BT1003" i="25"/>
  <c r="BS1003" i="25"/>
  <c r="BH1003" i="25"/>
  <c r="AZ1003" i="25"/>
  <c r="AB1003" i="25"/>
  <c r="S1003" i="25"/>
  <c r="R1003" i="25"/>
  <c r="Q1003" i="25"/>
  <c r="CP1002" i="25"/>
  <c r="CO1002" i="25"/>
  <c r="CL1002" i="25"/>
  <c r="CK1002" i="25"/>
  <c r="CF1002" i="25"/>
  <c r="CE1002" i="25"/>
  <c r="CB1002" i="25"/>
  <c r="CA1002" i="25"/>
  <c r="BX1002" i="25"/>
  <c r="CG1002" i="25" s="1"/>
  <c r="CQ1002" i="25" s="1"/>
  <c r="BW1002" i="25"/>
  <c r="BT1002" i="25"/>
  <c r="BS1002" i="25"/>
  <c r="BK1002" i="25"/>
  <c r="BI1002" i="25"/>
  <c r="BH1002" i="25"/>
  <c r="AZ1002" i="25"/>
  <c r="AB1002" i="25"/>
  <c r="S1002" i="25"/>
  <c r="R1002" i="25"/>
  <c r="Q1002" i="25"/>
  <c r="CP1001" i="25"/>
  <c r="CO1001" i="25"/>
  <c r="CL1001" i="25"/>
  <c r="CK1001" i="25"/>
  <c r="CG1001" i="25"/>
  <c r="CQ1001" i="25" s="1"/>
  <c r="CF1001" i="25"/>
  <c r="CE1001" i="25"/>
  <c r="CB1001" i="25"/>
  <c r="CA1001" i="25"/>
  <c r="BX1001" i="25"/>
  <c r="BW1001" i="25"/>
  <c r="BT1001" i="25"/>
  <c r="BS1001" i="25"/>
  <c r="BI1001" i="25"/>
  <c r="BK1001" i="25" s="1"/>
  <c r="BH1001" i="25"/>
  <c r="AZ1001" i="25"/>
  <c r="AB1001" i="25"/>
  <c r="S1001" i="25"/>
  <c r="R1001" i="25"/>
  <c r="Q1001" i="25"/>
  <c r="CQ1000" i="25"/>
  <c r="CP1000" i="25"/>
  <c r="CO1000" i="25"/>
  <c r="CL1000" i="25"/>
  <c r="CK1000" i="25"/>
  <c r="CF1000" i="25"/>
  <c r="CG1000" i="25" s="1"/>
  <c r="CE1000" i="25"/>
  <c r="CB1000" i="25"/>
  <c r="CA1000" i="25"/>
  <c r="BX1000" i="25"/>
  <c r="BW1000" i="25"/>
  <c r="BT1000" i="25"/>
  <c r="BS1000" i="25"/>
  <c r="BI1000" i="25"/>
  <c r="BH1000" i="25"/>
  <c r="AZ1000" i="25"/>
  <c r="AB1000" i="25"/>
  <c r="S1000" i="25"/>
  <c r="R1000" i="25"/>
  <c r="BK1000" i="25" s="1"/>
  <c r="Q1000" i="25"/>
  <c r="CP999" i="25"/>
  <c r="CO999" i="25"/>
  <c r="CL999" i="25"/>
  <c r="CK999" i="25"/>
  <c r="CF999" i="25"/>
  <c r="CG999" i="25" s="1"/>
  <c r="CQ999" i="25" s="1"/>
  <c r="CE999" i="25"/>
  <c r="CB999" i="25"/>
  <c r="CA999" i="25"/>
  <c r="BX999" i="25"/>
  <c r="BW999" i="25"/>
  <c r="BT999" i="25"/>
  <c r="BS999" i="25"/>
  <c r="BI999" i="25"/>
  <c r="BH999" i="25"/>
  <c r="AZ999" i="25"/>
  <c r="AB999" i="25"/>
  <c r="S999" i="25"/>
  <c r="R999" i="25"/>
  <c r="BK999" i="25" s="1"/>
  <c r="Q999" i="25"/>
  <c r="CP998" i="25"/>
  <c r="CO998" i="25"/>
  <c r="CL998" i="25"/>
  <c r="CK998" i="25"/>
  <c r="CF998" i="25"/>
  <c r="CE998" i="25"/>
  <c r="CB998" i="25"/>
  <c r="CA998" i="25"/>
  <c r="BX998" i="25"/>
  <c r="CG998" i="25" s="1"/>
  <c r="CQ998" i="25" s="1"/>
  <c r="BW998" i="25"/>
  <c r="BT998" i="25"/>
  <c r="BS998" i="25"/>
  <c r="BH998" i="25"/>
  <c r="AZ998" i="25"/>
  <c r="AB998" i="25"/>
  <c r="S998" i="25"/>
  <c r="R998" i="25"/>
  <c r="Q998" i="25"/>
  <c r="CP997" i="25"/>
  <c r="CO997" i="25"/>
  <c r="CL997" i="25"/>
  <c r="CK997" i="25"/>
  <c r="CG997" i="25"/>
  <c r="CQ997" i="25" s="1"/>
  <c r="CF997" i="25"/>
  <c r="CE997" i="25"/>
  <c r="CB997" i="25"/>
  <c r="CA997" i="25"/>
  <c r="BX997" i="25"/>
  <c r="BW997" i="25"/>
  <c r="BT997" i="25"/>
  <c r="BS997" i="25"/>
  <c r="BH997" i="25"/>
  <c r="AZ997" i="25"/>
  <c r="AB997" i="25"/>
  <c r="S997" i="25"/>
  <c r="R997" i="25"/>
  <c r="Q997" i="25"/>
  <c r="CP996" i="25"/>
  <c r="CO996" i="25"/>
  <c r="CL996" i="25"/>
  <c r="CK996" i="25"/>
  <c r="CF996" i="25"/>
  <c r="CE996" i="25"/>
  <c r="CB996" i="25"/>
  <c r="CA996" i="25"/>
  <c r="BX996" i="25"/>
  <c r="CG996" i="25" s="1"/>
  <c r="CQ996" i="25" s="1"/>
  <c r="BW996" i="25"/>
  <c r="BT996" i="25"/>
  <c r="BS996" i="25"/>
  <c r="BM996" i="25"/>
  <c r="BK996" i="25"/>
  <c r="BH996" i="25"/>
  <c r="AZ996" i="25"/>
  <c r="AB996" i="25"/>
  <c r="S996" i="25"/>
  <c r="R996" i="25"/>
  <c r="BI996" i="25" s="1"/>
  <c r="Q996" i="25"/>
  <c r="CP995" i="25"/>
  <c r="CO995" i="25"/>
  <c r="CL995" i="25"/>
  <c r="CK995" i="25"/>
  <c r="CG995" i="25"/>
  <c r="CQ995" i="25" s="1"/>
  <c r="CF995" i="25"/>
  <c r="CE995" i="25"/>
  <c r="CB995" i="25"/>
  <c r="CA995" i="25"/>
  <c r="BX995" i="25"/>
  <c r="BW995" i="25"/>
  <c r="BT995" i="25"/>
  <c r="BS995" i="25"/>
  <c r="BI995" i="25"/>
  <c r="BH995" i="25"/>
  <c r="AZ995" i="25"/>
  <c r="AB995" i="25"/>
  <c r="S995" i="25"/>
  <c r="R995" i="25"/>
  <c r="BK995" i="25" s="1"/>
  <c r="Q995" i="25"/>
  <c r="CP994" i="25"/>
  <c r="CO994" i="25"/>
  <c r="CL994" i="25"/>
  <c r="CK994" i="25"/>
  <c r="CF994" i="25"/>
  <c r="CE994" i="25"/>
  <c r="CB994" i="25"/>
  <c r="CA994" i="25"/>
  <c r="BX994" i="25"/>
  <c r="BW994" i="25"/>
  <c r="BV994" i="25"/>
  <c r="BT994" i="25"/>
  <c r="BS994" i="25"/>
  <c r="BK994" i="25"/>
  <c r="BI994" i="25"/>
  <c r="BH994" i="25"/>
  <c r="AZ994" i="25"/>
  <c r="AB994" i="25"/>
  <c r="S994" i="25"/>
  <c r="R994" i="25"/>
  <c r="Q994" i="25"/>
  <c r="CP993" i="25"/>
  <c r="CO993" i="25"/>
  <c r="CL993" i="25"/>
  <c r="CK993" i="25"/>
  <c r="CG993" i="25"/>
  <c r="CQ993" i="25" s="1"/>
  <c r="CF993" i="25"/>
  <c r="CE993" i="25"/>
  <c r="CB993" i="25"/>
  <c r="CA993" i="25"/>
  <c r="BX993" i="25"/>
  <c r="BW993" i="25"/>
  <c r="BT993" i="25"/>
  <c r="BS993" i="25"/>
  <c r="BI993" i="25"/>
  <c r="BK993" i="25" s="1"/>
  <c r="BH993" i="25"/>
  <c r="AZ993" i="25"/>
  <c r="AB993" i="25"/>
  <c r="S993" i="25"/>
  <c r="R993" i="25"/>
  <c r="Q993" i="25"/>
  <c r="CP992" i="25"/>
  <c r="CO992" i="25"/>
  <c r="CL992" i="25"/>
  <c r="CK992" i="25"/>
  <c r="CF992" i="25"/>
  <c r="CG992" i="25" s="1"/>
  <c r="CQ992" i="25" s="1"/>
  <c r="CE992" i="25"/>
  <c r="CB992" i="25"/>
  <c r="CA992" i="25"/>
  <c r="BX992" i="25"/>
  <c r="BW992" i="25"/>
  <c r="BT992" i="25"/>
  <c r="BS992" i="25"/>
  <c r="BI992" i="25"/>
  <c r="BH992" i="25"/>
  <c r="AZ992" i="25"/>
  <c r="AB992" i="25"/>
  <c r="S992" i="25"/>
  <c r="R992" i="25"/>
  <c r="BK992" i="25" s="1"/>
  <c r="Q992" i="25"/>
  <c r="CP991" i="25"/>
  <c r="CO991" i="25"/>
  <c r="CL991" i="25"/>
  <c r="CK991" i="25"/>
  <c r="CF991" i="25"/>
  <c r="CG991" i="25" s="1"/>
  <c r="CE991" i="25"/>
  <c r="CB991" i="25"/>
  <c r="CA991" i="25"/>
  <c r="BX991" i="25"/>
  <c r="BW991" i="25"/>
  <c r="BT991" i="25"/>
  <c r="BS991" i="25"/>
  <c r="BI991" i="25"/>
  <c r="BH991" i="25"/>
  <c r="AZ991" i="25"/>
  <c r="AB991" i="25"/>
  <c r="S991" i="25"/>
  <c r="R991" i="25"/>
  <c r="BK991" i="25" s="1"/>
  <c r="Q991" i="25"/>
  <c r="CP990" i="25"/>
  <c r="CO990" i="25"/>
  <c r="CL990" i="25"/>
  <c r="CK990" i="25"/>
  <c r="CF990" i="25"/>
  <c r="CE990" i="25"/>
  <c r="CB990" i="25"/>
  <c r="CA990" i="25"/>
  <c r="BX990" i="25"/>
  <c r="CG990" i="25" s="1"/>
  <c r="BW990" i="25"/>
  <c r="BT990" i="25"/>
  <c r="BS990" i="25"/>
  <c r="BH990" i="25"/>
  <c r="AZ990" i="25"/>
  <c r="AB990" i="25"/>
  <c r="S990" i="25"/>
  <c r="R990" i="25"/>
  <c r="Q990" i="25"/>
  <c r="CP989" i="25"/>
  <c r="CO989" i="25"/>
  <c r="CL989" i="25"/>
  <c r="CK989" i="25"/>
  <c r="CG989" i="25"/>
  <c r="CQ989" i="25" s="1"/>
  <c r="CF989" i="25"/>
  <c r="CE989" i="25"/>
  <c r="CB989" i="25"/>
  <c r="CA989" i="25"/>
  <c r="BX989" i="25"/>
  <c r="BW989" i="25"/>
  <c r="BT989" i="25"/>
  <c r="BS989" i="25"/>
  <c r="BH989" i="25"/>
  <c r="AZ989" i="25"/>
  <c r="AB989" i="25"/>
  <c r="S989" i="25"/>
  <c r="R989" i="25"/>
  <c r="Q989" i="25"/>
  <c r="CP988" i="25"/>
  <c r="CO988" i="25"/>
  <c r="CL988" i="25"/>
  <c r="CK988" i="25"/>
  <c r="CF988" i="25"/>
  <c r="CE988" i="25"/>
  <c r="CB988" i="25"/>
  <c r="CA988" i="25"/>
  <c r="BX988" i="25"/>
  <c r="CG988" i="25" s="1"/>
  <c r="CQ988" i="25" s="1"/>
  <c r="BW988" i="25"/>
  <c r="BS988" i="25"/>
  <c r="BM988" i="25"/>
  <c r="BK988" i="25"/>
  <c r="BH988" i="25"/>
  <c r="AZ988" i="25"/>
  <c r="AD988" i="25"/>
  <c r="BT988" i="25" s="1"/>
  <c r="AB988" i="25"/>
  <c r="S988" i="25"/>
  <c r="R988" i="25"/>
  <c r="BI988" i="25" s="1"/>
  <c r="Q988" i="25"/>
  <c r="CP987" i="25"/>
  <c r="CO987" i="25"/>
  <c r="CL987" i="25"/>
  <c r="CK987" i="25"/>
  <c r="CF987" i="25"/>
  <c r="CE987" i="25"/>
  <c r="CB987" i="25"/>
  <c r="CA987" i="25"/>
  <c r="BX987" i="25"/>
  <c r="CG987" i="25" s="1"/>
  <c r="CQ987" i="25" s="1"/>
  <c r="BW987" i="25"/>
  <c r="BS987" i="25"/>
  <c r="BK987" i="25"/>
  <c r="BH987" i="25"/>
  <c r="AZ987" i="25"/>
  <c r="AG987" i="25"/>
  <c r="AD987" i="25"/>
  <c r="BT987" i="25" s="1"/>
  <c r="AB987" i="25"/>
  <c r="S987" i="25"/>
  <c r="R987" i="25"/>
  <c r="BI987" i="25" s="1"/>
  <c r="Q987" i="25"/>
  <c r="CP986" i="25"/>
  <c r="CO986" i="25"/>
  <c r="CL986" i="25"/>
  <c r="CM986" i="25" s="1"/>
  <c r="CK986" i="25"/>
  <c r="CF986" i="25"/>
  <c r="CE986" i="25"/>
  <c r="CH986" i="25" s="1"/>
  <c r="CD986" i="25"/>
  <c r="CN986" i="25" s="1"/>
  <c r="CB986" i="25"/>
  <c r="CC986" i="25" s="1"/>
  <c r="CA986" i="25"/>
  <c r="BX986" i="25"/>
  <c r="CG986" i="25" s="1"/>
  <c r="CQ986" i="25" s="1"/>
  <c r="BS986" i="25"/>
  <c r="BK986" i="25"/>
  <c r="BV986" i="25" s="1"/>
  <c r="BH986" i="25"/>
  <c r="AZ986" i="25"/>
  <c r="AS986" i="25"/>
  <c r="AT986" i="25" s="1"/>
  <c r="AP986" i="25"/>
  <c r="AM986" i="25"/>
  <c r="AL986" i="25"/>
  <c r="AG986" i="25"/>
  <c r="AN986" i="25" s="1"/>
  <c r="AF986" i="25"/>
  <c r="AE986" i="25"/>
  <c r="AD986" i="25"/>
  <c r="AU986" i="25" s="1"/>
  <c r="AB986" i="25"/>
  <c r="S986" i="25"/>
  <c r="R986" i="25"/>
  <c r="BI986" i="25" s="1"/>
  <c r="BJ986" i="25" s="1"/>
  <c r="Q986" i="25"/>
  <c r="CP985" i="25"/>
  <c r="CO985" i="25"/>
  <c r="CN985" i="25"/>
  <c r="CL985" i="25"/>
  <c r="CM985" i="25" s="1"/>
  <c r="CK985" i="25"/>
  <c r="CF985" i="25"/>
  <c r="CE985" i="25"/>
  <c r="CH985" i="25" s="1"/>
  <c r="CD985" i="25"/>
  <c r="CB985" i="25"/>
  <c r="CC985" i="25" s="1"/>
  <c r="CA985" i="25"/>
  <c r="BX985" i="25"/>
  <c r="CG985" i="25" s="1"/>
  <c r="CQ985" i="25" s="1"/>
  <c r="BS985" i="25"/>
  <c r="BK985" i="25"/>
  <c r="BV985" i="25" s="1"/>
  <c r="BH985" i="25"/>
  <c r="AZ985" i="25"/>
  <c r="AS985" i="25"/>
  <c r="AT985" i="25" s="1"/>
  <c r="AP985" i="25"/>
  <c r="AM985" i="25"/>
  <c r="AL985" i="25"/>
  <c r="AG985" i="25"/>
  <c r="AN985" i="25" s="1"/>
  <c r="AF985" i="25"/>
  <c r="AE985" i="25"/>
  <c r="AD985" i="25"/>
  <c r="AU985" i="25" s="1"/>
  <c r="AB985" i="25"/>
  <c r="S985" i="25"/>
  <c r="R985" i="25"/>
  <c r="BI985" i="25" s="1"/>
  <c r="BJ985" i="25" s="1"/>
  <c r="Q985" i="25"/>
  <c r="CP984" i="25"/>
  <c r="CO984" i="25"/>
  <c r="CL984" i="25"/>
  <c r="CM984" i="25" s="1"/>
  <c r="CK984" i="25"/>
  <c r="CF984" i="25"/>
  <c r="CE984" i="25"/>
  <c r="CH984" i="25" s="1"/>
  <c r="CB984" i="25"/>
  <c r="CC984" i="25" s="1"/>
  <c r="CA984" i="25"/>
  <c r="BX984" i="25"/>
  <c r="CG984" i="25" s="1"/>
  <c r="CQ984" i="25" s="1"/>
  <c r="BS984" i="25"/>
  <c r="BH984" i="25"/>
  <c r="BE984" i="25"/>
  <c r="BM984" i="25" s="1"/>
  <c r="AZ984" i="25"/>
  <c r="AU984" i="25"/>
  <c r="AS984" i="25"/>
  <c r="AT984" i="25" s="1"/>
  <c r="AP984" i="25"/>
  <c r="AM984" i="25"/>
  <c r="AL984" i="25"/>
  <c r="AG984" i="25"/>
  <c r="AN984" i="25" s="1"/>
  <c r="AF984" i="25"/>
  <c r="AE984" i="25"/>
  <c r="AD984" i="25"/>
  <c r="BT984" i="25" s="1"/>
  <c r="AB984" i="25"/>
  <c r="S984" i="25"/>
  <c r="R984" i="25"/>
  <c r="Q984" i="25"/>
  <c r="CP983" i="25"/>
  <c r="CO983" i="25"/>
  <c r="CL983" i="25"/>
  <c r="CM983" i="25" s="1"/>
  <c r="CK983" i="25"/>
  <c r="CF983" i="25"/>
  <c r="CE983" i="25"/>
  <c r="CH983" i="25" s="1"/>
  <c r="CC983" i="25"/>
  <c r="CB983" i="25"/>
  <c r="CA983" i="25"/>
  <c r="BX983" i="25"/>
  <c r="CG983" i="25" s="1"/>
  <c r="CQ983" i="25" s="1"/>
  <c r="BS983" i="25"/>
  <c r="BH983" i="25"/>
  <c r="BE983" i="25"/>
  <c r="BM983" i="25" s="1"/>
  <c r="AZ983" i="25"/>
  <c r="AS983" i="25"/>
  <c r="AT983" i="25" s="1"/>
  <c r="AQ983" i="25"/>
  <c r="AP983" i="25"/>
  <c r="AN983" i="25"/>
  <c r="AM983" i="25"/>
  <c r="AL983" i="25"/>
  <c r="AG983" i="25"/>
  <c r="AF983" i="25"/>
  <c r="AE983" i="25"/>
  <c r="AD983" i="25"/>
  <c r="AB983" i="25"/>
  <c r="AX983" i="25" s="1"/>
  <c r="S983" i="25"/>
  <c r="R983" i="25"/>
  <c r="Q983" i="25"/>
  <c r="CP982" i="25"/>
  <c r="CL982" i="25"/>
  <c r="CM982" i="25" s="1"/>
  <c r="CK982" i="25"/>
  <c r="CF982" i="25"/>
  <c r="CE982" i="25"/>
  <c r="CH982" i="25" s="1"/>
  <c r="CC982" i="25"/>
  <c r="CB982" i="25"/>
  <c r="CA982" i="25"/>
  <c r="BX982" i="25"/>
  <c r="CG982" i="25" s="1"/>
  <c r="CQ982" i="25" s="1"/>
  <c r="BS982" i="25"/>
  <c r="BH982" i="25"/>
  <c r="BE982" i="25"/>
  <c r="BM982" i="25" s="1"/>
  <c r="AZ982" i="25"/>
  <c r="AS982" i="25"/>
  <c r="AT982" i="25" s="1"/>
  <c r="AQ982" i="25"/>
  <c r="AP982" i="25"/>
  <c r="AM982" i="25"/>
  <c r="AL982" i="25"/>
  <c r="AG982" i="25"/>
  <c r="AN982" i="25" s="1"/>
  <c r="AF982" i="25"/>
  <c r="AE982" i="25"/>
  <c r="AD982" i="25"/>
  <c r="AB982" i="25"/>
  <c r="AX982" i="25" s="1"/>
  <c r="S982" i="25"/>
  <c r="R982" i="25"/>
  <c r="Q982" i="25"/>
  <c r="CR981" i="25"/>
  <c r="CP981" i="25"/>
  <c r="CL981" i="25"/>
  <c r="CM981" i="25" s="1"/>
  <c r="CK981" i="25"/>
  <c r="CF981" i="25"/>
  <c r="CE981" i="25"/>
  <c r="CH981" i="25" s="1"/>
  <c r="CO981" i="25" s="1"/>
  <c r="CC981" i="25"/>
  <c r="CB981" i="25"/>
  <c r="CA981" i="25"/>
  <c r="BX981" i="25"/>
  <c r="CG981" i="25" s="1"/>
  <c r="CQ981" i="25" s="1"/>
  <c r="BS981" i="25"/>
  <c r="BH981" i="25"/>
  <c r="BE981" i="25"/>
  <c r="BM981" i="25" s="1"/>
  <c r="AZ981" i="25"/>
  <c r="AS981" i="25"/>
  <c r="AT981" i="25" s="1"/>
  <c r="AQ981" i="25"/>
  <c r="AP981" i="25"/>
  <c r="AM981" i="25"/>
  <c r="AL981" i="25"/>
  <c r="AG981" i="25"/>
  <c r="AN981" i="25" s="1"/>
  <c r="AF981" i="25"/>
  <c r="AE981" i="25"/>
  <c r="AD981" i="25"/>
  <c r="AB981" i="25"/>
  <c r="AX981" i="25" s="1"/>
  <c r="S981" i="25"/>
  <c r="R981" i="25"/>
  <c r="Q981" i="25"/>
  <c r="CR980" i="25"/>
  <c r="CP980" i="25"/>
  <c r="CN980" i="25"/>
  <c r="CL980" i="25"/>
  <c r="CM980" i="25" s="1"/>
  <c r="CK980" i="25"/>
  <c r="CF980" i="25"/>
  <c r="CE980" i="25"/>
  <c r="CH980" i="25" s="1"/>
  <c r="CO980" i="25" s="1"/>
  <c r="CD980" i="25"/>
  <c r="CC980" i="25"/>
  <c r="CB980" i="25"/>
  <c r="CA980" i="25"/>
  <c r="BX980" i="25"/>
  <c r="BS980" i="25"/>
  <c r="BQ980" i="25"/>
  <c r="BK980" i="25"/>
  <c r="BV980" i="25" s="1"/>
  <c r="BH980" i="25"/>
  <c r="AZ980" i="25"/>
  <c r="AS980" i="25"/>
  <c r="AT980" i="25" s="1"/>
  <c r="AQ980" i="25"/>
  <c r="AP980" i="25"/>
  <c r="AM980" i="25"/>
  <c r="AL980" i="25"/>
  <c r="AG980" i="25"/>
  <c r="AF980" i="25"/>
  <c r="AE980" i="25"/>
  <c r="AD980" i="25"/>
  <c r="BT980" i="25" s="1"/>
  <c r="AB980" i="25"/>
  <c r="AX980" i="25" s="1"/>
  <c r="S980" i="25"/>
  <c r="R980" i="25"/>
  <c r="BI980" i="25" s="1"/>
  <c r="BJ980" i="25" s="1"/>
  <c r="Q980" i="25"/>
  <c r="CP979" i="25"/>
  <c r="CM979" i="25"/>
  <c r="CL979" i="25"/>
  <c r="CK979" i="25"/>
  <c r="CF979" i="25"/>
  <c r="CG979" i="25" s="1"/>
  <c r="CQ979" i="25" s="1"/>
  <c r="CE979" i="25"/>
  <c r="CH979" i="25" s="1"/>
  <c r="CD979" i="25"/>
  <c r="CC979" i="25"/>
  <c r="CB979" i="25"/>
  <c r="CA979" i="25"/>
  <c r="BX979" i="25"/>
  <c r="BU979" i="25"/>
  <c r="BS979" i="25"/>
  <c r="BK979" i="25"/>
  <c r="BV979" i="25" s="1"/>
  <c r="BI979" i="25"/>
  <c r="BJ979" i="25" s="1"/>
  <c r="BH979" i="25"/>
  <c r="AZ979" i="25"/>
  <c r="AS979" i="25"/>
  <c r="AT979" i="25" s="1"/>
  <c r="AP979" i="25"/>
  <c r="AL979" i="25"/>
  <c r="AM979" i="25" s="1"/>
  <c r="AN979" i="25" s="1"/>
  <c r="AG979" i="25"/>
  <c r="AF979" i="25"/>
  <c r="AE979" i="25"/>
  <c r="AD979" i="25"/>
  <c r="BT979" i="25" s="1"/>
  <c r="AB979" i="25"/>
  <c r="S979" i="25"/>
  <c r="R979" i="25"/>
  <c r="Q979" i="25"/>
  <c r="CP978" i="25"/>
  <c r="CM978" i="25"/>
  <c r="CL978" i="25"/>
  <c r="CK978" i="25"/>
  <c r="CF978" i="25"/>
  <c r="CG978" i="25" s="1"/>
  <c r="CE978" i="25"/>
  <c r="CH978" i="25" s="1"/>
  <c r="CC978" i="25"/>
  <c r="CB978" i="25"/>
  <c r="CA978" i="25"/>
  <c r="BX978" i="25"/>
  <c r="BU978" i="25"/>
  <c r="BS978" i="25"/>
  <c r="BK978" i="25"/>
  <c r="BV978" i="25" s="1"/>
  <c r="CD978" i="25" s="1"/>
  <c r="BI978" i="25"/>
  <c r="BJ978" i="25" s="1"/>
  <c r="BH978" i="25"/>
  <c r="AZ978" i="25"/>
  <c r="AS978" i="25"/>
  <c r="AT978" i="25" s="1"/>
  <c r="AP978" i="25"/>
  <c r="AL978" i="25"/>
  <c r="AM978" i="25" s="1"/>
  <c r="AN978" i="25" s="1"/>
  <c r="AG978" i="25"/>
  <c r="AF978" i="25"/>
  <c r="AE978" i="25"/>
  <c r="AD978" i="25"/>
  <c r="BT978" i="25" s="1"/>
  <c r="AB978" i="25"/>
  <c r="S978" i="25"/>
  <c r="R978" i="25"/>
  <c r="Q978" i="25"/>
  <c r="CP977" i="25"/>
  <c r="CM977" i="25"/>
  <c r="CL977" i="25"/>
  <c r="CK977" i="25"/>
  <c r="CF977" i="25"/>
  <c r="CG977" i="25" s="1"/>
  <c r="CE977" i="25"/>
  <c r="CH977" i="25" s="1"/>
  <c r="CD977" i="25"/>
  <c r="CC977" i="25"/>
  <c r="CB977" i="25"/>
  <c r="CA977" i="25"/>
  <c r="BX977" i="25"/>
  <c r="BS977" i="25"/>
  <c r="BK977" i="25"/>
  <c r="BV977" i="25" s="1"/>
  <c r="BI977" i="25"/>
  <c r="BJ977" i="25" s="1"/>
  <c r="BH977" i="25"/>
  <c r="AZ977" i="25"/>
  <c r="AS977" i="25"/>
  <c r="AT977" i="25" s="1"/>
  <c r="AP977" i="25"/>
  <c r="AL977" i="25"/>
  <c r="AM977" i="25" s="1"/>
  <c r="AN977" i="25" s="1"/>
  <c r="AG977" i="25"/>
  <c r="AF977" i="25"/>
  <c r="AE977" i="25"/>
  <c r="AD977" i="25"/>
  <c r="BT977" i="25" s="1"/>
  <c r="BU977" i="25" s="1"/>
  <c r="AB977" i="25"/>
  <c r="S977" i="25"/>
  <c r="R977" i="25"/>
  <c r="Q977" i="25"/>
  <c r="CP976" i="25"/>
  <c r="CM976" i="25"/>
  <c r="CL976" i="25"/>
  <c r="CK976" i="25"/>
  <c r="CF976" i="25"/>
  <c r="CG976" i="25" s="1"/>
  <c r="CE976" i="25"/>
  <c r="CH976" i="25" s="1"/>
  <c r="CD976" i="25"/>
  <c r="CC976" i="25"/>
  <c r="CB976" i="25"/>
  <c r="CA976" i="25"/>
  <c r="BX976" i="25"/>
  <c r="BU976" i="25"/>
  <c r="BS976" i="25"/>
  <c r="BK976" i="25"/>
  <c r="BV976" i="25" s="1"/>
  <c r="BI976" i="25"/>
  <c r="BJ976" i="25" s="1"/>
  <c r="BH976" i="25"/>
  <c r="AZ976" i="25"/>
  <c r="AT976" i="25"/>
  <c r="AS976" i="25"/>
  <c r="AP976" i="25"/>
  <c r="AL976" i="25"/>
  <c r="AM976" i="25" s="1"/>
  <c r="AN976" i="25" s="1"/>
  <c r="AG976" i="25"/>
  <c r="AF976" i="25"/>
  <c r="AE976" i="25"/>
  <c r="AD976" i="25"/>
  <c r="BT976" i="25" s="1"/>
  <c r="AB976" i="25"/>
  <c r="S976" i="25"/>
  <c r="R976" i="25"/>
  <c r="Q976" i="25"/>
  <c r="CP975" i="25"/>
  <c r="CM975" i="25"/>
  <c r="CL975" i="25"/>
  <c r="CK975" i="25"/>
  <c r="CG975" i="25"/>
  <c r="CQ975" i="25" s="1"/>
  <c r="CF975" i="25"/>
  <c r="CE975" i="25"/>
  <c r="CH975" i="25" s="1"/>
  <c r="CC975" i="25"/>
  <c r="CB975" i="25"/>
  <c r="CA975" i="25"/>
  <c r="BX975" i="25"/>
  <c r="BV975" i="25"/>
  <c r="CD975" i="25" s="1"/>
  <c r="BS975" i="25"/>
  <c r="BK975" i="25"/>
  <c r="BI975" i="25"/>
  <c r="BJ975" i="25" s="1"/>
  <c r="BH975" i="25"/>
  <c r="AZ975" i="25"/>
  <c r="AX975" i="25"/>
  <c r="AT975" i="25"/>
  <c r="AS975" i="25"/>
  <c r="AP975" i="25"/>
  <c r="AL975" i="25"/>
  <c r="AM975" i="25" s="1"/>
  <c r="AN975" i="25" s="1"/>
  <c r="AG975" i="25"/>
  <c r="AF975" i="25"/>
  <c r="AE975" i="25"/>
  <c r="AD975" i="25"/>
  <c r="BT975" i="25" s="1"/>
  <c r="BU975" i="25" s="1"/>
  <c r="AB975" i="25"/>
  <c r="S975" i="25"/>
  <c r="R975" i="25"/>
  <c r="Q975" i="25"/>
  <c r="CP974" i="25"/>
  <c r="CM974" i="25"/>
  <c r="CL974" i="25"/>
  <c r="CK974" i="25"/>
  <c r="CF974" i="25"/>
  <c r="CG974" i="25" s="1"/>
  <c r="CQ974" i="25" s="1"/>
  <c r="CE974" i="25"/>
  <c r="CH974" i="25" s="1"/>
  <c r="CD974" i="25"/>
  <c r="CC974" i="25"/>
  <c r="CB974" i="25"/>
  <c r="CA974" i="25"/>
  <c r="BX974" i="25"/>
  <c r="BS974" i="25"/>
  <c r="BK974" i="25"/>
  <c r="BV974" i="25" s="1"/>
  <c r="BI974" i="25"/>
  <c r="BJ974" i="25" s="1"/>
  <c r="BH974" i="25"/>
  <c r="BB974" i="25"/>
  <c r="BA974" i="25"/>
  <c r="AZ974" i="25"/>
  <c r="AS974" i="25"/>
  <c r="AT974" i="25" s="1"/>
  <c r="AP974" i="25"/>
  <c r="AL974" i="25"/>
  <c r="AM974" i="25" s="1"/>
  <c r="AN974" i="25" s="1"/>
  <c r="AG974" i="25"/>
  <c r="AF974" i="25"/>
  <c r="AE974" i="25"/>
  <c r="AD974" i="25"/>
  <c r="BT974" i="25" s="1"/>
  <c r="BU974" i="25" s="1"/>
  <c r="AB974" i="25"/>
  <c r="S974" i="25"/>
  <c r="R974" i="25"/>
  <c r="Q974" i="25"/>
  <c r="CP973" i="25"/>
  <c r="CM973" i="25"/>
  <c r="CL973" i="25"/>
  <c r="CK973" i="25"/>
  <c r="CF973" i="25"/>
  <c r="CG973" i="25" s="1"/>
  <c r="CQ973" i="25" s="1"/>
  <c r="CE973" i="25"/>
  <c r="CH973" i="25" s="1"/>
  <c r="CC973" i="25"/>
  <c r="CB973" i="25"/>
  <c r="CA973" i="25"/>
  <c r="BX973" i="25"/>
  <c r="BV973" i="25"/>
  <c r="CD973" i="25" s="1"/>
  <c r="BS973" i="25"/>
  <c r="BK973" i="25"/>
  <c r="BI973" i="25"/>
  <c r="BJ973" i="25" s="1"/>
  <c r="BH973" i="25"/>
  <c r="BB973" i="25"/>
  <c r="BA973" i="25"/>
  <c r="AZ973" i="25"/>
  <c r="AX973" i="25"/>
  <c r="AT973" i="25"/>
  <c r="AS973" i="25"/>
  <c r="AP973" i="25"/>
  <c r="AL973" i="25"/>
  <c r="AM973" i="25" s="1"/>
  <c r="AN973" i="25" s="1"/>
  <c r="AG973" i="25"/>
  <c r="AF973" i="25"/>
  <c r="AE973" i="25"/>
  <c r="AD973" i="25"/>
  <c r="BT973" i="25" s="1"/>
  <c r="BU973" i="25" s="1"/>
  <c r="AB973" i="25"/>
  <c r="S973" i="25"/>
  <c r="R973" i="25"/>
  <c r="Q973" i="25"/>
  <c r="CP972" i="25"/>
  <c r="CM972" i="25"/>
  <c r="CL972" i="25"/>
  <c r="CK972" i="25"/>
  <c r="CF972" i="25"/>
  <c r="CG972" i="25" s="1"/>
  <c r="CE972" i="25"/>
  <c r="CH972" i="25" s="1"/>
  <c r="CD972" i="25"/>
  <c r="CC972" i="25"/>
  <c r="CB972" i="25"/>
  <c r="CA972" i="25"/>
  <c r="BX972" i="25"/>
  <c r="BS972" i="25"/>
  <c r="BK972" i="25"/>
  <c r="BV972" i="25" s="1"/>
  <c r="BI972" i="25"/>
  <c r="BJ972" i="25" s="1"/>
  <c r="BH972" i="25"/>
  <c r="BB972" i="25"/>
  <c r="BA972" i="25"/>
  <c r="AZ972" i="25"/>
  <c r="AS972" i="25"/>
  <c r="AT972" i="25" s="1"/>
  <c r="AP972" i="25"/>
  <c r="AL972" i="25"/>
  <c r="AM972" i="25" s="1"/>
  <c r="AN972" i="25" s="1"/>
  <c r="AG972" i="25"/>
  <c r="AF972" i="25"/>
  <c r="AE972" i="25"/>
  <c r="AD972" i="25"/>
  <c r="BT972" i="25" s="1"/>
  <c r="BU972" i="25" s="1"/>
  <c r="AB972" i="25"/>
  <c r="S972" i="25"/>
  <c r="R972" i="25"/>
  <c r="Q972" i="25"/>
  <c r="CP971" i="25"/>
  <c r="CM971" i="25"/>
  <c r="CL971" i="25"/>
  <c r="CK971" i="25"/>
  <c r="CF971" i="25"/>
  <c r="CG971" i="25" s="1"/>
  <c r="CQ971" i="25" s="1"/>
  <c r="CE971" i="25"/>
  <c r="CH971" i="25" s="1"/>
  <c r="CC971" i="25"/>
  <c r="CB971" i="25"/>
  <c r="CA971" i="25"/>
  <c r="BX971" i="25"/>
  <c r="BV971" i="25"/>
  <c r="CD971" i="25" s="1"/>
  <c r="BS971" i="25"/>
  <c r="BK971" i="25"/>
  <c r="BI971" i="25"/>
  <c r="BJ971" i="25" s="1"/>
  <c r="BH971" i="25"/>
  <c r="BB971" i="25"/>
  <c r="BA971" i="25"/>
  <c r="AZ971" i="25"/>
  <c r="AX971" i="25"/>
  <c r="AT971" i="25"/>
  <c r="AS971" i="25"/>
  <c r="AP971" i="25"/>
  <c r="AL971" i="25"/>
  <c r="AM971" i="25" s="1"/>
  <c r="AN971" i="25" s="1"/>
  <c r="AG971" i="25"/>
  <c r="AF971" i="25"/>
  <c r="AE971" i="25"/>
  <c r="AD971" i="25"/>
  <c r="BT971" i="25" s="1"/>
  <c r="BU971" i="25" s="1"/>
  <c r="AB971" i="25"/>
  <c r="S971" i="25"/>
  <c r="R971" i="25"/>
  <c r="Q971" i="25"/>
  <c r="CP970" i="25"/>
  <c r="CM970" i="25"/>
  <c r="CL970" i="25"/>
  <c r="CK970" i="25"/>
  <c r="CF970" i="25"/>
  <c r="CG970" i="25" s="1"/>
  <c r="CQ970" i="25" s="1"/>
  <c r="CE970" i="25"/>
  <c r="CH970" i="25" s="1"/>
  <c r="CC970" i="25"/>
  <c r="CB970" i="25"/>
  <c r="CA970" i="25"/>
  <c r="BX970" i="25"/>
  <c r="BS970" i="25"/>
  <c r="BK970" i="25"/>
  <c r="BV970" i="25" s="1"/>
  <c r="CD970" i="25" s="1"/>
  <c r="BI970" i="25"/>
  <c r="BJ970" i="25" s="1"/>
  <c r="BH970" i="25"/>
  <c r="BB970" i="25"/>
  <c r="BA970" i="25"/>
  <c r="AZ970" i="25"/>
  <c r="AS970" i="25"/>
  <c r="AT970" i="25" s="1"/>
  <c r="AP970" i="25"/>
  <c r="AL970" i="25"/>
  <c r="AM970" i="25" s="1"/>
  <c r="AN970" i="25" s="1"/>
  <c r="AG970" i="25"/>
  <c r="AF970" i="25"/>
  <c r="AE970" i="25"/>
  <c r="AD970" i="25"/>
  <c r="BT970" i="25" s="1"/>
  <c r="BU970" i="25" s="1"/>
  <c r="AB970" i="25"/>
  <c r="S970" i="25"/>
  <c r="R970" i="25"/>
  <c r="Q970" i="25"/>
  <c r="CP969" i="25"/>
  <c r="CM969" i="25"/>
  <c r="CL969" i="25"/>
  <c r="CK969" i="25"/>
  <c r="CF969" i="25"/>
  <c r="CG969" i="25" s="1"/>
  <c r="CQ969" i="25" s="1"/>
  <c r="CE969" i="25"/>
  <c r="CH969" i="25" s="1"/>
  <c r="CC969" i="25"/>
  <c r="CB969" i="25"/>
  <c r="CA969" i="25"/>
  <c r="BX969" i="25"/>
  <c r="BV969" i="25"/>
  <c r="CD969" i="25" s="1"/>
  <c r="BS969" i="25"/>
  <c r="BK969" i="25"/>
  <c r="BI969" i="25"/>
  <c r="BJ969" i="25" s="1"/>
  <c r="BH969" i="25"/>
  <c r="BB969" i="25"/>
  <c r="BA969" i="25"/>
  <c r="AZ969" i="25"/>
  <c r="AX969" i="25"/>
  <c r="AT969" i="25"/>
  <c r="AS969" i="25"/>
  <c r="AP969" i="25"/>
  <c r="AL969" i="25"/>
  <c r="AM969" i="25" s="1"/>
  <c r="AN969" i="25" s="1"/>
  <c r="AG969" i="25"/>
  <c r="AF969" i="25"/>
  <c r="AE969" i="25"/>
  <c r="AD969" i="25"/>
  <c r="BT969" i="25" s="1"/>
  <c r="BU969" i="25" s="1"/>
  <c r="AB969" i="25"/>
  <c r="S969" i="25"/>
  <c r="R969" i="25"/>
  <c r="Q969" i="25"/>
  <c r="CP968" i="25"/>
  <c r="CM968" i="25"/>
  <c r="CL968" i="25"/>
  <c r="CK968" i="25"/>
  <c r="CF968" i="25"/>
  <c r="CG968" i="25" s="1"/>
  <c r="CE968" i="25"/>
  <c r="CH968" i="25" s="1"/>
  <c r="CD968" i="25"/>
  <c r="CC968" i="25"/>
  <c r="CB968" i="25"/>
  <c r="CA968" i="25"/>
  <c r="BX968" i="25"/>
  <c r="BS968" i="25"/>
  <c r="BK968" i="25"/>
  <c r="BV968" i="25" s="1"/>
  <c r="BI968" i="25"/>
  <c r="BJ968" i="25" s="1"/>
  <c r="BH968" i="25"/>
  <c r="BB968" i="25"/>
  <c r="BA968" i="25"/>
  <c r="AZ968" i="25"/>
  <c r="AS968" i="25"/>
  <c r="AT968" i="25" s="1"/>
  <c r="AP968" i="25"/>
  <c r="AL968" i="25"/>
  <c r="AM968" i="25" s="1"/>
  <c r="AN968" i="25" s="1"/>
  <c r="AG968" i="25"/>
  <c r="AF968" i="25"/>
  <c r="AE968" i="25"/>
  <c r="AD968" i="25"/>
  <c r="BT968" i="25" s="1"/>
  <c r="BU968" i="25" s="1"/>
  <c r="AB968" i="25"/>
  <c r="S968" i="25"/>
  <c r="R968" i="25"/>
  <c r="Q968" i="25"/>
  <c r="CP967" i="25"/>
  <c r="CM967" i="25"/>
  <c r="CL967" i="25"/>
  <c r="CK967" i="25"/>
  <c r="CF967" i="25"/>
  <c r="CG967" i="25" s="1"/>
  <c r="CQ967" i="25" s="1"/>
  <c r="CE967" i="25"/>
  <c r="CH967" i="25" s="1"/>
  <c r="CC967" i="25"/>
  <c r="CB967" i="25"/>
  <c r="CA967" i="25"/>
  <c r="BX967" i="25"/>
  <c r="BV967" i="25"/>
  <c r="CD967" i="25" s="1"/>
  <c r="BU967" i="25"/>
  <c r="BS967" i="25"/>
  <c r="BK967" i="25"/>
  <c r="BI967" i="25"/>
  <c r="BJ967" i="25" s="1"/>
  <c r="BH967" i="25"/>
  <c r="BB967" i="25"/>
  <c r="BA967" i="25"/>
  <c r="AZ967" i="25"/>
  <c r="AX967" i="25"/>
  <c r="AS967" i="25"/>
  <c r="AT967" i="25" s="1"/>
  <c r="AP967" i="25"/>
  <c r="AL967" i="25"/>
  <c r="AM967" i="25" s="1"/>
  <c r="AN967" i="25" s="1"/>
  <c r="AG967" i="25"/>
  <c r="AF967" i="25"/>
  <c r="AE967" i="25"/>
  <c r="AD967" i="25"/>
  <c r="BT967" i="25" s="1"/>
  <c r="AB967" i="25"/>
  <c r="S967" i="25"/>
  <c r="R967" i="25"/>
  <c r="Q967" i="25"/>
  <c r="CP966" i="25"/>
  <c r="CM966" i="25"/>
  <c r="CL966" i="25"/>
  <c r="CK966" i="25"/>
  <c r="CF966" i="25"/>
  <c r="CG966" i="25" s="1"/>
  <c r="CQ966" i="25" s="1"/>
  <c r="CE966" i="25"/>
  <c r="CH966" i="25" s="1"/>
  <c r="CD966" i="25"/>
  <c r="CC966" i="25"/>
  <c r="CB966" i="25"/>
  <c r="CA966" i="25"/>
  <c r="BX966" i="25"/>
  <c r="BV966" i="25"/>
  <c r="BS966" i="25"/>
  <c r="BQ966" i="25"/>
  <c r="BK966" i="25"/>
  <c r="BI966" i="25"/>
  <c r="BJ966" i="25" s="1"/>
  <c r="BH966" i="25"/>
  <c r="BA966" i="25"/>
  <c r="BB966" i="25" s="1"/>
  <c r="AZ966" i="25"/>
  <c r="AX966" i="25"/>
  <c r="AT966" i="25"/>
  <c r="AS966" i="25"/>
  <c r="AP966" i="25"/>
  <c r="AL966" i="25"/>
  <c r="AM966" i="25" s="1"/>
  <c r="AN966" i="25" s="1"/>
  <c r="AG966" i="25"/>
  <c r="AF966" i="25"/>
  <c r="AE966" i="25"/>
  <c r="AD966" i="25"/>
  <c r="BT966" i="25" s="1"/>
  <c r="BU966" i="25" s="1"/>
  <c r="AB966" i="25"/>
  <c r="S966" i="25"/>
  <c r="R966" i="25"/>
  <c r="Q966" i="25"/>
  <c r="CP965" i="25"/>
  <c r="CM965" i="25"/>
  <c r="CL965" i="25"/>
  <c r="CK965" i="25"/>
  <c r="CF965" i="25"/>
  <c r="CG965" i="25" s="1"/>
  <c r="CE965" i="25"/>
  <c r="CH965" i="25" s="1"/>
  <c r="CD965" i="25"/>
  <c r="CC965" i="25"/>
  <c r="CB965" i="25"/>
  <c r="CA965" i="25"/>
  <c r="BX965" i="25"/>
  <c r="BS965" i="25"/>
  <c r="BQ965" i="25"/>
  <c r="BK965" i="25"/>
  <c r="BV965" i="25" s="1"/>
  <c r="BI965" i="25"/>
  <c r="BJ965" i="25" s="1"/>
  <c r="BH965" i="25"/>
  <c r="BA965" i="25"/>
  <c r="BB965" i="25" s="1"/>
  <c r="AZ965" i="25"/>
  <c r="AX965" i="25"/>
  <c r="AT965" i="25"/>
  <c r="AS965" i="25"/>
  <c r="AP965" i="25"/>
  <c r="AN965" i="25"/>
  <c r="AL965" i="25"/>
  <c r="AM965" i="25" s="1"/>
  <c r="AG965" i="25"/>
  <c r="AF965" i="25"/>
  <c r="AE965" i="25"/>
  <c r="AD965" i="25"/>
  <c r="BT965" i="25" s="1"/>
  <c r="BU965" i="25" s="1"/>
  <c r="AB965" i="25"/>
  <c r="S965" i="25"/>
  <c r="R965" i="25"/>
  <c r="Q965" i="25"/>
  <c r="CP964" i="25"/>
  <c r="CM964" i="25"/>
  <c r="CL964" i="25"/>
  <c r="CK964" i="25"/>
  <c r="CG964" i="25"/>
  <c r="CQ964" i="25" s="1"/>
  <c r="CF964" i="25"/>
  <c r="CE964" i="25"/>
  <c r="CH964" i="25" s="1"/>
  <c r="CC964" i="25"/>
  <c r="CB964" i="25"/>
  <c r="CA964" i="25"/>
  <c r="BX964" i="25"/>
  <c r="BS964" i="25"/>
  <c r="BK964" i="25"/>
  <c r="BV964" i="25" s="1"/>
  <c r="CD964" i="25" s="1"/>
  <c r="BI964" i="25"/>
  <c r="BJ964" i="25" s="1"/>
  <c r="BH964" i="25"/>
  <c r="AZ964" i="25"/>
  <c r="AT964" i="25"/>
  <c r="AS964" i="25"/>
  <c r="AQ964" i="25"/>
  <c r="AP964" i="25"/>
  <c r="AL964" i="25"/>
  <c r="AM964" i="25" s="1"/>
  <c r="AN964" i="25" s="1"/>
  <c r="AG964" i="25"/>
  <c r="AF964" i="25"/>
  <c r="AE964" i="25"/>
  <c r="AD964" i="25"/>
  <c r="AB964" i="25"/>
  <c r="S964" i="25"/>
  <c r="R964" i="25"/>
  <c r="Q964" i="25"/>
  <c r="CP963" i="25"/>
  <c r="CM963" i="25"/>
  <c r="CL963" i="25"/>
  <c r="CK963" i="25"/>
  <c r="CH963" i="25"/>
  <c r="CF963" i="25"/>
  <c r="CE963" i="25"/>
  <c r="CD963" i="25"/>
  <c r="CC963" i="25"/>
  <c r="CB963" i="25"/>
  <c r="CA963" i="25"/>
  <c r="BX963" i="25"/>
  <c r="BV963" i="25"/>
  <c r="BS963" i="25"/>
  <c r="BK963" i="25"/>
  <c r="BI963" i="25"/>
  <c r="BJ963" i="25" s="1"/>
  <c r="BH963" i="25"/>
  <c r="BE963" i="25"/>
  <c r="BM963" i="25" s="1"/>
  <c r="BA963" i="25"/>
  <c r="BB963" i="25" s="1"/>
  <c r="AZ963" i="25"/>
  <c r="AT963" i="25"/>
  <c r="AS963" i="25"/>
  <c r="AP963" i="25"/>
  <c r="AN963" i="25"/>
  <c r="AL963" i="25"/>
  <c r="AM963" i="25" s="1"/>
  <c r="AG963" i="25"/>
  <c r="AF963" i="25"/>
  <c r="AE963" i="25"/>
  <c r="AD963" i="25"/>
  <c r="AU963" i="25" s="1"/>
  <c r="AB963" i="25"/>
  <c r="S963" i="25"/>
  <c r="R963" i="25"/>
  <c r="Q963" i="25"/>
  <c r="CP962" i="25"/>
  <c r="CM962" i="25"/>
  <c r="CL962" i="25"/>
  <c r="CK962" i="25"/>
  <c r="CF962" i="25"/>
  <c r="CG962" i="25" s="1"/>
  <c r="CQ962" i="25" s="1"/>
  <c r="CE962" i="25"/>
  <c r="CH962" i="25" s="1"/>
  <c r="CC962" i="25"/>
  <c r="CB962" i="25"/>
  <c r="CA962" i="25"/>
  <c r="BX962" i="25"/>
  <c r="BU962" i="25"/>
  <c r="BT962" i="25"/>
  <c r="BS962" i="25"/>
  <c r="BK962" i="25"/>
  <c r="BV962" i="25" s="1"/>
  <c r="CD962" i="25" s="1"/>
  <c r="BJ962" i="25"/>
  <c r="BI962" i="25"/>
  <c r="BH962" i="25"/>
  <c r="BA962" i="25"/>
  <c r="BB962" i="25" s="1"/>
  <c r="AZ962" i="25"/>
  <c r="AX962" i="25"/>
  <c r="AU962" i="25"/>
  <c r="AT962" i="25"/>
  <c r="AS962" i="25"/>
  <c r="AP962" i="25"/>
  <c r="AL962" i="25"/>
  <c r="AM962" i="25" s="1"/>
  <c r="AG962" i="25"/>
  <c r="AN962" i="25" s="1"/>
  <c r="AF962" i="25"/>
  <c r="AE962" i="25"/>
  <c r="AD962" i="25"/>
  <c r="AB962" i="25"/>
  <c r="S962" i="25"/>
  <c r="R962" i="25"/>
  <c r="Q962" i="25"/>
  <c r="CP961" i="25"/>
  <c r="CN961" i="25"/>
  <c r="CM961" i="25"/>
  <c r="CL961" i="25"/>
  <c r="CK961" i="25"/>
  <c r="CH961" i="25"/>
  <c r="CO961" i="25" s="1"/>
  <c r="CF961" i="25"/>
  <c r="CE961" i="25"/>
  <c r="CD961" i="25"/>
  <c r="CC961" i="25"/>
  <c r="CB961" i="25"/>
  <c r="CA961" i="25"/>
  <c r="BX961" i="25"/>
  <c r="CG961" i="25" s="1"/>
  <c r="CQ961" i="25" s="1"/>
  <c r="BS961" i="25"/>
  <c r="BK961" i="25"/>
  <c r="BV961" i="25" s="1"/>
  <c r="BQ961" i="25" s="1"/>
  <c r="BH961" i="25"/>
  <c r="BA961" i="25"/>
  <c r="BB961" i="25" s="1"/>
  <c r="AZ961" i="25"/>
  <c r="AX961" i="25"/>
  <c r="AT961" i="25"/>
  <c r="AU961" i="25" s="1"/>
  <c r="AS961" i="25"/>
  <c r="AP961" i="25"/>
  <c r="AL961" i="25"/>
  <c r="AM961" i="25" s="1"/>
  <c r="AN961" i="25" s="1"/>
  <c r="AG961" i="25"/>
  <c r="AF961" i="25"/>
  <c r="AE961" i="25"/>
  <c r="AD961" i="25"/>
  <c r="BT961" i="25" s="1"/>
  <c r="BU961" i="25" s="1"/>
  <c r="AB961" i="25"/>
  <c r="BE961" i="25" s="1"/>
  <c r="BM961" i="25" s="1"/>
  <c r="S961" i="25"/>
  <c r="R961" i="25"/>
  <c r="BI961" i="25" s="1"/>
  <c r="BJ961" i="25" s="1"/>
  <c r="Q961" i="25"/>
  <c r="CP960" i="25"/>
  <c r="CM960" i="25"/>
  <c r="CL960" i="25"/>
  <c r="CK960" i="25"/>
  <c r="CH960" i="25"/>
  <c r="CG960" i="25"/>
  <c r="CQ960" i="25" s="1"/>
  <c r="CF960" i="25"/>
  <c r="CE960" i="25"/>
  <c r="CB960" i="25"/>
  <c r="CC960" i="25" s="1"/>
  <c r="CA960" i="25"/>
  <c r="BX960" i="25"/>
  <c r="BV960" i="25"/>
  <c r="CD960" i="25" s="1"/>
  <c r="BS960" i="25"/>
  <c r="BQ960" i="25"/>
  <c r="BK960" i="25"/>
  <c r="BH960" i="25"/>
  <c r="AZ960" i="25"/>
  <c r="AX960" i="25"/>
  <c r="AT960" i="25"/>
  <c r="AU960" i="25" s="1"/>
  <c r="AS960" i="25"/>
  <c r="AP960" i="25"/>
  <c r="AL960" i="25"/>
  <c r="AM960" i="25" s="1"/>
  <c r="AG960" i="25"/>
  <c r="AF960" i="25"/>
  <c r="AE960" i="25"/>
  <c r="AD960" i="25"/>
  <c r="BT960" i="25" s="1"/>
  <c r="AB960" i="25"/>
  <c r="BE960" i="25" s="1"/>
  <c r="BM960" i="25" s="1"/>
  <c r="S960" i="25"/>
  <c r="R960" i="25"/>
  <c r="BI960" i="25" s="1"/>
  <c r="BJ960" i="25" s="1"/>
  <c r="Q960" i="25"/>
  <c r="CR959" i="25"/>
  <c r="CP959" i="25"/>
  <c r="CM959" i="25"/>
  <c r="CL959" i="25"/>
  <c r="CK959" i="25"/>
  <c r="CH959" i="25"/>
  <c r="CO959" i="25" s="1"/>
  <c r="CG959" i="25"/>
  <c r="CQ959" i="25" s="1"/>
  <c r="CF959" i="25"/>
  <c r="CE959" i="25"/>
  <c r="CB959" i="25"/>
  <c r="CC959" i="25" s="1"/>
  <c r="CA959" i="25"/>
  <c r="BX959" i="25"/>
  <c r="BV959" i="25"/>
  <c r="CD959" i="25" s="1"/>
  <c r="CN959" i="25" s="1"/>
  <c r="BS959" i="25"/>
  <c r="BQ959" i="25"/>
  <c r="BK959" i="25"/>
  <c r="BH959" i="25"/>
  <c r="AZ959" i="25"/>
  <c r="AX959" i="25"/>
  <c r="AT959" i="25"/>
  <c r="AU959" i="25" s="1"/>
  <c r="AS959" i="25"/>
  <c r="AP959" i="25"/>
  <c r="AL959" i="25"/>
  <c r="AM959" i="25" s="1"/>
  <c r="AG959" i="25"/>
  <c r="AF959" i="25"/>
  <c r="AE959" i="25"/>
  <c r="AD959" i="25"/>
  <c r="BT959" i="25" s="1"/>
  <c r="AB959" i="25"/>
  <c r="BE959" i="25" s="1"/>
  <c r="BM959" i="25" s="1"/>
  <c r="S959" i="25"/>
  <c r="R959" i="25"/>
  <c r="BI959" i="25" s="1"/>
  <c r="BJ959" i="25" s="1"/>
  <c r="Q959" i="25"/>
  <c r="CR958" i="25"/>
  <c r="CP958" i="25"/>
  <c r="CM958" i="25"/>
  <c r="CL958" i="25"/>
  <c r="CK958" i="25"/>
  <c r="CH958" i="25"/>
  <c r="CO958" i="25" s="1"/>
  <c r="CG958" i="25"/>
  <c r="CQ958" i="25" s="1"/>
  <c r="CF958" i="25"/>
  <c r="CE958" i="25"/>
  <c r="CB958" i="25"/>
  <c r="CC958" i="25" s="1"/>
  <c r="CA958" i="25"/>
  <c r="BX958" i="25"/>
  <c r="BV958" i="25"/>
  <c r="CD958" i="25" s="1"/>
  <c r="CN958" i="25" s="1"/>
  <c r="BS958" i="25"/>
  <c r="BQ958" i="25"/>
  <c r="BK958" i="25"/>
  <c r="BH958" i="25"/>
  <c r="AZ958" i="25"/>
  <c r="AX958" i="25"/>
  <c r="AT958" i="25"/>
  <c r="AU958" i="25" s="1"/>
  <c r="AS958" i="25"/>
  <c r="AP958" i="25"/>
  <c r="AL958" i="25"/>
  <c r="AM958" i="25" s="1"/>
  <c r="AG958" i="25"/>
  <c r="AF958" i="25"/>
  <c r="AE958" i="25"/>
  <c r="AD958" i="25"/>
  <c r="BT958" i="25" s="1"/>
  <c r="AB958" i="25"/>
  <c r="BE958" i="25" s="1"/>
  <c r="BM958" i="25" s="1"/>
  <c r="S958" i="25"/>
  <c r="R958" i="25"/>
  <c r="BI958" i="25" s="1"/>
  <c r="BJ958" i="25" s="1"/>
  <c r="Q958" i="25"/>
  <c r="CR957" i="25"/>
  <c r="CP957" i="25"/>
  <c r="CM957" i="25"/>
  <c r="CL957" i="25"/>
  <c r="CK957" i="25"/>
  <c r="CH957" i="25"/>
  <c r="CO957" i="25" s="1"/>
  <c r="CG957" i="25"/>
  <c r="CQ957" i="25" s="1"/>
  <c r="CF957" i="25"/>
  <c r="CE957" i="25"/>
  <c r="CB957" i="25"/>
  <c r="CC957" i="25" s="1"/>
  <c r="CA957" i="25"/>
  <c r="BX957" i="25"/>
  <c r="BV957" i="25"/>
  <c r="CD957" i="25" s="1"/>
  <c r="CN957" i="25" s="1"/>
  <c r="BS957" i="25"/>
  <c r="BQ957" i="25"/>
  <c r="BK957" i="25"/>
  <c r="BH957" i="25"/>
  <c r="AZ957" i="25"/>
  <c r="AX957" i="25"/>
  <c r="AT957" i="25"/>
  <c r="AU957" i="25" s="1"/>
  <c r="AS957" i="25"/>
  <c r="AP957" i="25"/>
  <c r="AL957" i="25"/>
  <c r="AM957" i="25" s="1"/>
  <c r="AG957" i="25"/>
  <c r="AF957" i="25"/>
  <c r="AE957" i="25"/>
  <c r="AD957" i="25"/>
  <c r="BT957" i="25" s="1"/>
  <c r="AB957" i="25"/>
  <c r="BE957" i="25" s="1"/>
  <c r="BM957" i="25" s="1"/>
  <c r="S957" i="25"/>
  <c r="R957" i="25"/>
  <c r="BI957" i="25" s="1"/>
  <c r="BJ957" i="25" s="1"/>
  <c r="Q957" i="25"/>
  <c r="CR956" i="25"/>
  <c r="CP956" i="25"/>
  <c r="CM956" i="25"/>
  <c r="CL956" i="25"/>
  <c r="CK956" i="25"/>
  <c r="CH956" i="25"/>
  <c r="CO956" i="25" s="1"/>
  <c r="CG956" i="25"/>
  <c r="CQ956" i="25" s="1"/>
  <c r="CF956" i="25"/>
  <c r="CE956" i="25"/>
  <c r="CB956" i="25"/>
  <c r="CC956" i="25" s="1"/>
  <c r="CA956" i="25"/>
  <c r="BX956" i="25"/>
  <c r="BV956" i="25"/>
  <c r="CD956" i="25" s="1"/>
  <c r="CN956" i="25" s="1"/>
  <c r="BS956" i="25"/>
  <c r="BQ956" i="25"/>
  <c r="BK956" i="25"/>
  <c r="BH956" i="25"/>
  <c r="AZ956" i="25"/>
  <c r="AX956" i="25"/>
  <c r="AT956" i="25"/>
  <c r="AU956" i="25" s="1"/>
  <c r="AS956" i="25"/>
  <c r="AP956" i="25"/>
  <c r="AL956" i="25"/>
  <c r="AM956" i="25" s="1"/>
  <c r="AG956" i="25"/>
  <c r="AN956" i="25" s="1"/>
  <c r="AF956" i="25"/>
  <c r="AE956" i="25"/>
  <c r="AD956" i="25"/>
  <c r="BT956" i="25" s="1"/>
  <c r="AB956" i="25"/>
  <c r="BE956" i="25" s="1"/>
  <c r="BM956" i="25" s="1"/>
  <c r="S956" i="25"/>
  <c r="R956" i="25"/>
  <c r="BI956" i="25" s="1"/>
  <c r="BJ956" i="25" s="1"/>
  <c r="Q956" i="25"/>
  <c r="CR955" i="25"/>
  <c r="CP955" i="25"/>
  <c r="CM955" i="25"/>
  <c r="CL955" i="25"/>
  <c r="CK955" i="25"/>
  <c r="CH955" i="25"/>
  <c r="CO955" i="25" s="1"/>
  <c r="CG955" i="25"/>
  <c r="CQ955" i="25" s="1"/>
  <c r="CF955" i="25"/>
  <c r="CE955" i="25"/>
  <c r="CB955" i="25"/>
  <c r="CC955" i="25" s="1"/>
  <c r="CA955" i="25"/>
  <c r="BX955" i="25"/>
  <c r="BV955" i="25"/>
  <c r="CD955" i="25" s="1"/>
  <c r="CN955" i="25" s="1"/>
  <c r="BS955" i="25"/>
  <c r="BQ955" i="25"/>
  <c r="BK955" i="25"/>
  <c r="BH955" i="25"/>
  <c r="AZ955" i="25"/>
  <c r="AX955" i="25"/>
  <c r="AT955" i="25"/>
  <c r="AU955" i="25" s="1"/>
  <c r="AS955" i="25"/>
  <c r="AP955" i="25"/>
  <c r="AL955" i="25"/>
  <c r="AM955" i="25" s="1"/>
  <c r="AG955" i="25"/>
  <c r="AN955" i="25" s="1"/>
  <c r="AF955" i="25"/>
  <c r="AE955" i="25"/>
  <c r="AD955" i="25"/>
  <c r="BT955" i="25" s="1"/>
  <c r="AB955" i="25"/>
  <c r="BE955" i="25" s="1"/>
  <c r="BM955" i="25" s="1"/>
  <c r="S955" i="25"/>
  <c r="R955" i="25"/>
  <c r="BI955" i="25" s="1"/>
  <c r="BJ955" i="25" s="1"/>
  <c r="Q955" i="25"/>
  <c r="CR954" i="25"/>
  <c r="CP954" i="25"/>
  <c r="CM954" i="25"/>
  <c r="CL954" i="25"/>
  <c r="CK954" i="25"/>
  <c r="CH954" i="25"/>
  <c r="CO954" i="25" s="1"/>
  <c r="CG954" i="25"/>
  <c r="CQ954" i="25" s="1"/>
  <c r="CF954" i="25"/>
  <c r="CE954" i="25"/>
  <c r="CB954" i="25"/>
  <c r="CC954" i="25" s="1"/>
  <c r="CA954" i="25"/>
  <c r="BX954" i="25"/>
  <c r="BV954" i="25"/>
  <c r="CD954" i="25" s="1"/>
  <c r="CN954" i="25" s="1"/>
  <c r="BS954" i="25"/>
  <c r="BQ954" i="25"/>
  <c r="BK954" i="25"/>
  <c r="BH954" i="25"/>
  <c r="AZ954" i="25"/>
  <c r="AX954" i="25"/>
  <c r="AT954" i="25"/>
  <c r="AU954" i="25" s="1"/>
  <c r="AS954" i="25"/>
  <c r="AP954" i="25"/>
  <c r="AL954" i="25"/>
  <c r="AM954" i="25" s="1"/>
  <c r="AG954" i="25"/>
  <c r="AF954" i="25"/>
  <c r="AE954" i="25"/>
  <c r="AD954" i="25"/>
  <c r="BT954" i="25" s="1"/>
  <c r="AB954" i="25"/>
  <c r="BE954" i="25" s="1"/>
  <c r="BM954" i="25" s="1"/>
  <c r="S954" i="25"/>
  <c r="R954" i="25"/>
  <c r="BI954" i="25" s="1"/>
  <c r="BJ954" i="25" s="1"/>
  <c r="Q954" i="25"/>
  <c r="CR953" i="25"/>
  <c r="CP953" i="25"/>
  <c r="CM953" i="25"/>
  <c r="CL953" i="25"/>
  <c r="CK953" i="25"/>
  <c r="CH953" i="25"/>
  <c r="CO953" i="25" s="1"/>
  <c r="CG953" i="25"/>
  <c r="CQ953" i="25" s="1"/>
  <c r="CF953" i="25"/>
  <c r="CE953" i="25"/>
  <c r="CB953" i="25"/>
  <c r="CC953" i="25" s="1"/>
  <c r="CA953" i="25"/>
  <c r="BX953" i="25"/>
  <c r="BV953" i="25"/>
  <c r="CD953" i="25" s="1"/>
  <c r="CN953" i="25" s="1"/>
  <c r="BS953" i="25"/>
  <c r="BQ953" i="25"/>
  <c r="BK953" i="25"/>
  <c r="BH953" i="25"/>
  <c r="AZ953" i="25"/>
  <c r="AX953" i="25"/>
  <c r="AT953" i="25"/>
  <c r="AU953" i="25" s="1"/>
  <c r="AS953" i="25"/>
  <c r="AP953" i="25"/>
  <c r="AL953" i="25"/>
  <c r="AM953" i="25" s="1"/>
  <c r="AG953" i="25"/>
  <c r="AN953" i="25" s="1"/>
  <c r="AF953" i="25"/>
  <c r="AE953" i="25"/>
  <c r="AD953" i="25"/>
  <c r="BT953" i="25" s="1"/>
  <c r="AB953" i="25"/>
  <c r="BE953" i="25" s="1"/>
  <c r="BM953" i="25" s="1"/>
  <c r="S953" i="25"/>
  <c r="R953" i="25"/>
  <c r="BI953" i="25" s="1"/>
  <c r="BJ953" i="25" s="1"/>
  <c r="Q953" i="25"/>
  <c r="CR952" i="25"/>
  <c r="CP952" i="25"/>
  <c r="CM952" i="25"/>
  <c r="CL952" i="25"/>
  <c r="CK952" i="25"/>
  <c r="CH952" i="25"/>
  <c r="CO952" i="25" s="1"/>
  <c r="CG952" i="25"/>
  <c r="CQ952" i="25" s="1"/>
  <c r="CF952" i="25"/>
  <c r="CE952" i="25"/>
  <c r="CB952" i="25"/>
  <c r="CC952" i="25" s="1"/>
  <c r="CA952" i="25"/>
  <c r="BX952" i="25"/>
  <c r="BV952" i="25"/>
  <c r="CD952" i="25" s="1"/>
  <c r="CN952" i="25" s="1"/>
  <c r="BS952" i="25"/>
  <c r="BQ952" i="25"/>
  <c r="BK952" i="25"/>
  <c r="BH952" i="25"/>
  <c r="AZ952" i="25"/>
  <c r="AX952" i="25"/>
  <c r="AT952" i="25"/>
  <c r="AU952" i="25" s="1"/>
  <c r="AS952" i="25"/>
  <c r="AP952" i="25"/>
  <c r="AL952" i="25"/>
  <c r="AM952" i="25" s="1"/>
  <c r="AG952" i="25"/>
  <c r="AF952" i="25"/>
  <c r="AE952" i="25"/>
  <c r="AD952" i="25"/>
  <c r="BT952" i="25" s="1"/>
  <c r="AB952" i="25"/>
  <c r="BE952" i="25" s="1"/>
  <c r="BM952" i="25" s="1"/>
  <c r="S952" i="25"/>
  <c r="R952" i="25"/>
  <c r="BI952" i="25" s="1"/>
  <c r="BJ952" i="25" s="1"/>
  <c r="Q952" i="25"/>
  <c r="CR951" i="25"/>
  <c r="CP951" i="25"/>
  <c r="CM951" i="25"/>
  <c r="CL951" i="25"/>
  <c r="CK951" i="25"/>
  <c r="CH951" i="25"/>
  <c r="CO951" i="25" s="1"/>
  <c r="CG951" i="25"/>
  <c r="CQ951" i="25" s="1"/>
  <c r="CF951" i="25"/>
  <c r="CE951" i="25"/>
  <c r="CB951" i="25"/>
  <c r="CC951" i="25" s="1"/>
  <c r="CA951" i="25"/>
  <c r="BX951" i="25"/>
  <c r="BV951" i="25"/>
  <c r="CD951" i="25" s="1"/>
  <c r="CN951" i="25" s="1"/>
  <c r="BU951" i="25"/>
  <c r="BS951" i="25"/>
  <c r="BK951" i="25"/>
  <c r="BH951" i="25"/>
  <c r="BA951" i="25"/>
  <c r="BB951" i="25" s="1"/>
  <c r="AZ951" i="25"/>
  <c r="AX951" i="25"/>
  <c r="AT951" i="25"/>
  <c r="AU951" i="25" s="1"/>
  <c r="AS951" i="25"/>
  <c r="AP951" i="25"/>
  <c r="AM951" i="25"/>
  <c r="AN951" i="25" s="1"/>
  <c r="AL951" i="25"/>
  <c r="AG951" i="25"/>
  <c r="AF951" i="25"/>
  <c r="AE951" i="25"/>
  <c r="AD951" i="25"/>
  <c r="BT951" i="25" s="1"/>
  <c r="AB951" i="25"/>
  <c r="BE951" i="25" s="1"/>
  <c r="BM951" i="25" s="1"/>
  <c r="S951" i="25"/>
  <c r="R951" i="25"/>
  <c r="BI951" i="25" s="1"/>
  <c r="BJ951" i="25" s="1"/>
  <c r="Q951" i="25"/>
  <c r="CP950" i="25"/>
  <c r="CL950" i="25"/>
  <c r="CM950" i="25" s="1"/>
  <c r="CK950" i="25"/>
  <c r="CH950" i="25"/>
  <c r="CG950" i="25"/>
  <c r="CQ950" i="25" s="1"/>
  <c r="CF950" i="25"/>
  <c r="CE950" i="25"/>
  <c r="CC950" i="25"/>
  <c r="CB950" i="25"/>
  <c r="CA950" i="25"/>
  <c r="BX950" i="25"/>
  <c r="BV950" i="25"/>
  <c r="BU950" i="25"/>
  <c r="BS950" i="25"/>
  <c r="BK950" i="25"/>
  <c r="BH950" i="25"/>
  <c r="BA950" i="25"/>
  <c r="BB950" i="25" s="1"/>
  <c r="AZ950" i="25"/>
  <c r="AX950" i="25"/>
  <c r="AS950" i="25"/>
  <c r="AT950" i="25" s="1"/>
  <c r="AU950" i="25" s="1"/>
  <c r="AP950" i="25"/>
  <c r="AN950" i="25"/>
  <c r="AM950" i="25"/>
  <c r="AL950" i="25"/>
  <c r="AG950" i="25"/>
  <c r="AF950" i="25"/>
  <c r="AE950" i="25"/>
  <c r="AD950" i="25"/>
  <c r="BT950" i="25" s="1"/>
  <c r="AB950" i="25"/>
  <c r="BE950" i="25" s="1"/>
  <c r="BM950" i="25" s="1"/>
  <c r="S950" i="25"/>
  <c r="R950" i="25"/>
  <c r="BI950" i="25" s="1"/>
  <c r="BJ950" i="25" s="1"/>
  <c r="Q950" i="25"/>
  <c r="CP949" i="25"/>
  <c r="CL949" i="25"/>
  <c r="CM949" i="25" s="1"/>
  <c r="CK949" i="25"/>
  <c r="CH949" i="25"/>
  <c r="CF949" i="25"/>
  <c r="CE949" i="25"/>
  <c r="CB949" i="25"/>
  <c r="CC949" i="25" s="1"/>
  <c r="CA949" i="25"/>
  <c r="BX949" i="25"/>
  <c r="CG949" i="25" s="1"/>
  <c r="CQ949" i="25" s="1"/>
  <c r="BV949" i="25"/>
  <c r="BS949" i="25"/>
  <c r="BK949" i="25"/>
  <c r="BI949" i="25"/>
  <c r="BJ949" i="25" s="1"/>
  <c r="BH949" i="25"/>
  <c r="AZ949" i="25"/>
  <c r="BU949" i="25" s="1"/>
  <c r="AX949" i="25"/>
  <c r="AS949" i="25"/>
  <c r="AT949" i="25" s="1"/>
  <c r="AU949" i="25" s="1"/>
  <c r="AP949" i="25"/>
  <c r="AL949" i="25"/>
  <c r="AM949" i="25" s="1"/>
  <c r="AN949" i="25" s="1"/>
  <c r="AG949" i="25"/>
  <c r="AF949" i="25"/>
  <c r="AE949" i="25"/>
  <c r="AD949" i="25"/>
  <c r="BT949" i="25" s="1"/>
  <c r="AB949" i="25"/>
  <c r="BE949" i="25" s="1"/>
  <c r="BM949" i="25" s="1"/>
  <c r="S949" i="25"/>
  <c r="R949" i="25"/>
  <c r="Q949" i="25"/>
  <c r="CR948" i="25"/>
  <c r="CP948" i="25"/>
  <c r="CL948" i="25"/>
  <c r="CM948" i="25" s="1"/>
  <c r="CK948" i="25"/>
  <c r="CH948" i="25"/>
  <c r="CO948" i="25" s="1"/>
  <c r="CF948" i="25"/>
  <c r="CE948" i="25"/>
  <c r="CB948" i="25"/>
  <c r="CC948" i="25" s="1"/>
  <c r="CA948" i="25"/>
  <c r="BX948" i="25"/>
  <c r="CG948" i="25" s="1"/>
  <c r="CQ948" i="25" s="1"/>
  <c r="BS948" i="25"/>
  <c r="BK948" i="25"/>
  <c r="BV948" i="25" s="1"/>
  <c r="BJ948" i="25"/>
  <c r="BI948" i="25"/>
  <c r="BH948" i="25"/>
  <c r="AZ948" i="25"/>
  <c r="AX948" i="25"/>
  <c r="AS948" i="25"/>
  <c r="AT948" i="25" s="1"/>
  <c r="AU948" i="25" s="1"/>
  <c r="AP948" i="25"/>
  <c r="AL948" i="25"/>
  <c r="AM948" i="25" s="1"/>
  <c r="AG948" i="25"/>
  <c r="AF948" i="25"/>
  <c r="AE948" i="25"/>
  <c r="AD948" i="25"/>
  <c r="BT948" i="25" s="1"/>
  <c r="AB948" i="25"/>
  <c r="BE948" i="25" s="1"/>
  <c r="BM948" i="25" s="1"/>
  <c r="S948" i="25"/>
  <c r="R948" i="25"/>
  <c r="Q948" i="25"/>
  <c r="CR947" i="25"/>
  <c r="CP947" i="25"/>
  <c r="CL947" i="25"/>
  <c r="CM947" i="25" s="1"/>
  <c r="CK947" i="25"/>
  <c r="CH947" i="25"/>
  <c r="CO947" i="25" s="1"/>
  <c r="CG947" i="25"/>
  <c r="CQ947" i="25" s="1"/>
  <c r="CF947" i="25"/>
  <c r="CE947" i="25"/>
  <c r="CB947" i="25"/>
  <c r="CC947" i="25" s="1"/>
  <c r="CA947" i="25"/>
  <c r="BX947" i="25"/>
  <c r="BS947" i="25"/>
  <c r="BM947" i="25"/>
  <c r="BK947" i="25"/>
  <c r="BV947" i="25" s="1"/>
  <c r="BH947" i="25"/>
  <c r="BA947" i="25"/>
  <c r="BB947" i="25" s="1"/>
  <c r="AZ947" i="25"/>
  <c r="AX947" i="25"/>
  <c r="AS947" i="25"/>
  <c r="AT947" i="25" s="1"/>
  <c r="AU947" i="25" s="1"/>
  <c r="AP947" i="25"/>
  <c r="AM947" i="25"/>
  <c r="AL947" i="25"/>
  <c r="AG947" i="25"/>
  <c r="AN947" i="25" s="1"/>
  <c r="AF947" i="25"/>
  <c r="AE947" i="25"/>
  <c r="AD947" i="25"/>
  <c r="BT947" i="25" s="1"/>
  <c r="BU947" i="25" s="1"/>
  <c r="AB947" i="25"/>
  <c r="BE947" i="25" s="1"/>
  <c r="S947" i="25"/>
  <c r="R947" i="25"/>
  <c r="BI947" i="25" s="1"/>
  <c r="BJ947" i="25" s="1"/>
  <c r="Q947" i="25"/>
  <c r="CP946" i="25"/>
  <c r="CM946" i="25"/>
  <c r="CL946" i="25"/>
  <c r="CK946" i="25"/>
  <c r="CH946" i="25"/>
  <c r="CO946" i="25" s="1"/>
  <c r="CF946" i="25"/>
  <c r="CG946" i="25" s="1"/>
  <c r="CQ946" i="25" s="1"/>
  <c r="CE946" i="25"/>
  <c r="CC946" i="25"/>
  <c r="CB946" i="25"/>
  <c r="CA946" i="25"/>
  <c r="BX946" i="25"/>
  <c r="BS946" i="25"/>
  <c r="BM946" i="25"/>
  <c r="BK946" i="25"/>
  <c r="BV946" i="25" s="1"/>
  <c r="BH946" i="25"/>
  <c r="AZ946" i="25"/>
  <c r="BU946" i="25" s="1"/>
  <c r="AX946" i="25"/>
  <c r="AT946" i="25"/>
  <c r="AU946" i="25" s="1"/>
  <c r="AS946" i="25"/>
  <c r="AP946" i="25"/>
  <c r="AL946" i="25"/>
  <c r="AM946" i="25" s="1"/>
  <c r="AG946" i="25"/>
  <c r="AN946" i="25" s="1"/>
  <c r="AF946" i="25"/>
  <c r="AE946" i="25"/>
  <c r="AD946" i="25"/>
  <c r="BT946" i="25" s="1"/>
  <c r="AB946" i="25"/>
  <c r="BE946" i="25" s="1"/>
  <c r="S946" i="25"/>
  <c r="R946" i="25"/>
  <c r="BI946" i="25" s="1"/>
  <c r="BJ946" i="25" s="1"/>
  <c r="Q946" i="25"/>
  <c r="CR945" i="25"/>
  <c r="CQ945" i="25"/>
  <c r="CP945" i="25"/>
  <c r="CL945" i="25"/>
  <c r="CM945" i="25" s="1"/>
  <c r="CK945" i="25"/>
  <c r="CH945" i="25"/>
  <c r="CO945" i="25" s="1"/>
  <c r="CF945" i="25"/>
  <c r="CE945" i="25"/>
  <c r="CC945" i="25"/>
  <c r="CB945" i="25"/>
  <c r="CA945" i="25"/>
  <c r="BX945" i="25"/>
  <c r="CG945" i="25" s="1"/>
  <c r="BV945" i="25"/>
  <c r="CD945" i="25" s="1"/>
  <c r="CN945" i="25" s="1"/>
  <c r="BS945" i="25"/>
  <c r="BQ945" i="25"/>
  <c r="BM945" i="25"/>
  <c r="BK945" i="25"/>
  <c r="BH945" i="25"/>
  <c r="AZ945" i="25"/>
  <c r="AX945" i="25"/>
  <c r="AS945" i="25"/>
  <c r="AT945" i="25" s="1"/>
  <c r="AP945" i="25"/>
  <c r="AM945" i="25"/>
  <c r="AN945" i="25" s="1"/>
  <c r="AL945" i="25"/>
  <c r="AG945" i="25"/>
  <c r="AF945" i="25"/>
  <c r="AE945" i="25"/>
  <c r="AD945" i="25"/>
  <c r="BT945" i="25" s="1"/>
  <c r="AB945" i="25"/>
  <c r="BE945" i="25" s="1"/>
  <c r="S945" i="25"/>
  <c r="R945" i="25"/>
  <c r="BI945" i="25" s="1"/>
  <c r="BJ945" i="25" s="1"/>
  <c r="Q945" i="25"/>
  <c r="CP944" i="25"/>
  <c r="CL944" i="25"/>
  <c r="CM944" i="25" s="1"/>
  <c r="CK944" i="25"/>
  <c r="CF944" i="25"/>
  <c r="CE944" i="25"/>
  <c r="CH944" i="25" s="1"/>
  <c r="CB944" i="25"/>
  <c r="CC944" i="25" s="1"/>
  <c r="CA944" i="25"/>
  <c r="BX944" i="25"/>
  <c r="CG944" i="25" s="1"/>
  <c r="CQ944" i="25" s="1"/>
  <c r="BS944" i="25"/>
  <c r="BK944" i="25"/>
  <c r="BV944" i="25" s="1"/>
  <c r="BH944" i="25"/>
  <c r="AZ944" i="25"/>
  <c r="AX944" i="25"/>
  <c r="AS944" i="25"/>
  <c r="AT944" i="25" s="1"/>
  <c r="AP944" i="25"/>
  <c r="AM944" i="25"/>
  <c r="AN944" i="25" s="1"/>
  <c r="AL944" i="25"/>
  <c r="AG944" i="25"/>
  <c r="AF944" i="25"/>
  <c r="AE944" i="25"/>
  <c r="AD944" i="25"/>
  <c r="AU944" i="25" s="1"/>
  <c r="AB944" i="25"/>
  <c r="BE944" i="25" s="1"/>
  <c r="BM944" i="25" s="1"/>
  <c r="S944" i="25"/>
  <c r="R944" i="25"/>
  <c r="BI944" i="25" s="1"/>
  <c r="BJ944" i="25" s="1"/>
  <c r="Q944" i="25"/>
  <c r="CP943" i="25"/>
  <c r="CL943" i="25"/>
  <c r="CM943" i="25" s="1"/>
  <c r="CK943" i="25"/>
  <c r="CF943" i="25"/>
  <c r="CE943" i="25"/>
  <c r="CH943" i="25" s="1"/>
  <c r="CB943" i="25"/>
  <c r="CC943" i="25" s="1"/>
  <c r="CA943" i="25"/>
  <c r="BX943" i="25"/>
  <c r="CG943" i="25" s="1"/>
  <c r="CQ943" i="25" s="1"/>
  <c r="BS943" i="25"/>
  <c r="BK943" i="25"/>
  <c r="BV943" i="25" s="1"/>
  <c r="BH943" i="25"/>
  <c r="AZ943" i="25"/>
  <c r="AX943" i="25"/>
  <c r="AS943" i="25"/>
  <c r="AT943" i="25" s="1"/>
  <c r="AP943" i="25"/>
  <c r="AL943" i="25"/>
  <c r="AM943" i="25" s="1"/>
  <c r="AN943" i="25" s="1"/>
  <c r="AG943" i="25"/>
  <c r="AF943" i="25"/>
  <c r="AE943" i="25"/>
  <c r="AD943" i="25"/>
  <c r="AB943" i="25"/>
  <c r="BE943" i="25" s="1"/>
  <c r="BM943" i="25" s="1"/>
  <c r="S943" i="25"/>
  <c r="R943" i="25"/>
  <c r="BI943" i="25" s="1"/>
  <c r="BJ943" i="25" s="1"/>
  <c r="Q943" i="25"/>
  <c r="CP942" i="25"/>
  <c r="CL942" i="25"/>
  <c r="CM942" i="25" s="1"/>
  <c r="CK942" i="25"/>
  <c r="CF942" i="25"/>
  <c r="CE942" i="25"/>
  <c r="CH942" i="25" s="1"/>
  <c r="CB942" i="25"/>
  <c r="CC942" i="25" s="1"/>
  <c r="CA942" i="25"/>
  <c r="BX942" i="25"/>
  <c r="CG942" i="25" s="1"/>
  <c r="CQ942" i="25" s="1"/>
  <c r="BS942" i="25"/>
  <c r="BM942" i="25"/>
  <c r="BK942" i="25"/>
  <c r="BV942" i="25" s="1"/>
  <c r="BH942" i="25"/>
  <c r="AZ942" i="25"/>
  <c r="AX942" i="25"/>
  <c r="AS942" i="25"/>
  <c r="AT942" i="25" s="1"/>
  <c r="AP942" i="25"/>
  <c r="AM942" i="25"/>
  <c r="AN942" i="25" s="1"/>
  <c r="AL942" i="25"/>
  <c r="AG942" i="25"/>
  <c r="AF942" i="25"/>
  <c r="AE942" i="25"/>
  <c r="AD942" i="25"/>
  <c r="AU942" i="25" s="1"/>
  <c r="AB942" i="25"/>
  <c r="BE942" i="25" s="1"/>
  <c r="S942" i="25"/>
  <c r="R942" i="25"/>
  <c r="BI942" i="25" s="1"/>
  <c r="BJ942" i="25" s="1"/>
  <c r="Q942" i="25"/>
  <c r="CP941" i="25"/>
  <c r="CL941" i="25"/>
  <c r="CM941" i="25" s="1"/>
  <c r="CK941" i="25"/>
  <c r="CF941" i="25"/>
  <c r="CE941" i="25"/>
  <c r="CH941" i="25" s="1"/>
  <c r="CB941" i="25"/>
  <c r="CC941" i="25" s="1"/>
  <c r="CA941" i="25"/>
  <c r="BX941" i="25"/>
  <c r="CG941" i="25" s="1"/>
  <c r="CQ941" i="25" s="1"/>
  <c r="BS941" i="25"/>
  <c r="BK941" i="25"/>
  <c r="BV941" i="25" s="1"/>
  <c r="BH941" i="25"/>
  <c r="AZ941" i="25"/>
  <c r="AX941" i="25"/>
  <c r="AS941" i="25"/>
  <c r="AT941" i="25" s="1"/>
  <c r="AP941" i="25"/>
  <c r="AM941" i="25"/>
  <c r="AN941" i="25" s="1"/>
  <c r="AL941" i="25"/>
  <c r="AG941" i="25"/>
  <c r="AF941" i="25"/>
  <c r="AE941" i="25"/>
  <c r="AD941" i="25"/>
  <c r="AB941" i="25"/>
  <c r="BE941" i="25" s="1"/>
  <c r="BM941" i="25" s="1"/>
  <c r="S941" i="25"/>
  <c r="R941" i="25"/>
  <c r="BI941" i="25" s="1"/>
  <c r="BJ941" i="25" s="1"/>
  <c r="Q941" i="25"/>
  <c r="CP940" i="25"/>
  <c r="CL940" i="25"/>
  <c r="CM940" i="25" s="1"/>
  <c r="CK940" i="25"/>
  <c r="CF940" i="25"/>
  <c r="CE940" i="25"/>
  <c r="CH940" i="25" s="1"/>
  <c r="CB940" i="25"/>
  <c r="CC940" i="25" s="1"/>
  <c r="CA940" i="25"/>
  <c r="BX940" i="25"/>
  <c r="CG940" i="25" s="1"/>
  <c r="CQ940" i="25" s="1"/>
  <c r="BS940" i="25"/>
  <c r="BK940" i="25"/>
  <c r="BV940" i="25" s="1"/>
  <c r="BH940" i="25"/>
  <c r="AZ940" i="25"/>
  <c r="AX940" i="25"/>
  <c r="AS940" i="25"/>
  <c r="AT940" i="25" s="1"/>
  <c r="AP940" i="25"/>
  <c r="AM940" i="25"/>
  <c r="AN940" i="25" s="1"/>
  <c r="AL940" i="25"/>
  <c r="AG940" i="25"/>
  <c r="AF940" i="25"/>
  <c r="AE940" i="25"/>
  <c r="AD940" i="25"/>
  <c r="AU940" i="25" s="1"/>
  <c r="AB940" i="25"/>
  <c r="BE940" i="25" s="1"/>
  <c r="BM940" i="25" s="1"/>
  <c r="S940" i="25"/>
  <c r="R940" i="25"/>
  <c r="BI940" i="25" s="1"/>
  <c r="BJ940" i="25" s="1"/>
  <c r="Q940" i="25"/>
  <c r="CP939" i="25"/>
  <c r="CL939" i="25"/>
  <c r="CM939" i="25" s="1"/>
  <c r="CK939" i="25"/>
  <c r="CF939" i="25"/>
  <c r="CE939" i="25"/>
  <c r="CH939" i="25" s="1"/>
  <c r="CB939" i="25"/>
  <c r="CC939" i="25" s="1"/>
  <c r="CA939" i="25"/>
  <c r="BX939" i="25"/>
  <c r="CG939" i="25" s="1"/>
  <c r="CQ939" i="25" s="1"/>
  <c r="BS939" i="25"/>
  <c r="BK939" i="25"/>
  <c r="BV939" i="25" s="1"/>
  <c r="BH939" i="25"/>
  <c r="AZ939" i="25"/>
  <c r="AX939" i="25"/>
  <c r="AS939" i="25"/>
  <c r="AT939" i="25" s="1"/>
  <c r="AP939" i="25"/>
  <c r="AL939" i="25"/>
  <c r="AM939" i="25" s="1"/>
  <c r="AN939" i="25" s="1"/>
  <c r="AG939" i="25"/>
  <c r="AF939" i="25"/>
  <c r="AE939" i="25"/>
  <c r="AD939" i="25"/>
  <c r="AB939" i="25"/>
  <c r="BE939" i="25" s="1"/>
  <c r="BM939" i="25" s="1"/>
  <c r="S939" i="25"/>
  <c r="R939" i="25"/>
  <c r="BI939" i="25" s="1"/>
  <c r="BJ939" i="25" s="1"/>
  <c r="Q939" i="25"/>
  <c r="CP938" i="25"/>
  <c r="CL938" i="25"/>
  <c r="CM938" i="25" s="1"/>
  <c r="CK938" i="25"/>
  <c r="CF938" i="25"/>
  <c r="CE938" i="25"/>
  <c r="CH938" i="25" s="1"/>
  <c r="CB938" i="25"/>
  <c r="CC938" i="25" s="1"/>
  <c r="CA938" i="25"/>
  <c r="BX938" i="25"/>
  <c r="CG938" i="25" s="1"/>
  <c r="CQ938" i="25" s="1"/>
  <c r="BS938" i="25"/>
  <c r="BM938" i="25"/>
  <c r="BK938" i="25"/>
  <c r="BV938" i="25" s="1"/>
  <c r="BH938" i="25"/>
  <c r="AZ938" i="25"/>
  <c r="AX938" i="25"/>
  <c r="AS938" i="25"/>
  <c r="AT938" i="25" s="1"/>
  <c r="AP938" i="25"/>
  <c r="AL938" i="25"/>
  <c r="AM938" i="25" s="1"/>
  <c r="AN938" i="25" s="1"/>
  <c r="AG938" i="25"/>
  <c r="AF938" i="25"/>
  <c r="AE938" i="25"/>
  <c r="AD938" i="25"/>
  <c r="AU938" i="25" s="1"/>
  <c r="AB938" i="25"/>
  <c r="BE938" i="25" s="1"/>
  <c r="S938" i="25"/>
  <c r="R938" i="25"/>
  <c r="BI938" i="25" s="1"/>
  <c r="BJ938" i="25" s="1"/>
  <c r="Q938" i="25"/>
  <c r="CP937" i="25"/>
  <c r="CL937" i="25"/>
  <c r="CM937" i="25" s="1"/>
  <c r="CK937" i="25"/>
  <c r="CF937" i="25"/>
  <c r="CE937" i="25"/>
  <c r="CH937" i="25" s="1"/>
  <c r="CB937" i="25"/>
  <c r="CC937" i="25" s="1"/>
  <c r="CA937" i="25"/>
  <c r="BX937" i="25"/>
  <c r="CG937" i="25" s="1"/>
  <c r="CQ937" i="25" s="1"/>
  <c r="BS937" i="25"/>
  <c r="BK937" i="25"/>
  <c r="BV937" i="25" s="1"/>
  <c r="BH937" i="25"/>
  <c r="AZ937" i="25"/>
  <c r="AX937" i="25"/>
  <c r="AS937" i="25"/>
  <c r="AT937" i="25" s="1"/>
  <c r="AP937" i="25"/>
  <c r="AM937" i="25"/>
  <c r="AN937" i="25" s="1"/>
  <c r="AL937" i="25"/>
  <c r="AG937" i="25"/>
  <c r="AF937" i="25"/>
  <c r="AE937" i="25"/>
  <c r="AD937" i="25"/>
  <c r="AB937" i="25"/>
  <c r="BE937" i="25" s="1"/>
  <c r="BM937" i="25" s="1"/>
  <c r="S937" i="25"/>
  <c r="R937" i="25"/>
  <c r="BI937" i="25" s="1"/>
  <c r="BJ937" i="25" s="1"/>
  <c r="Q937" i="25"/>
  <c r="CP936" i="25"/>
  <c r="CL936" i="25"/>
  <c r="CM936" i="25" s="1"/>
  <c r="CK936" i="25"/>
  <c r="CH936" i="25"/>
  <c r="CF936" i="25"/>
  <c r="CE936" i="25"/>
  <c r="CB936" i="25"/>
  <c r="CC936" i="25" s="1"/>
  <c r="CA936" i="25"/>
  <c r="BX936" i="25"/>
  <c r="CG936" i="25" s="1"/>
  <c r="CQ936" i="25" s="1"/>
  <c r="BS936" i="25"/>
  <c r="BK936" i="25"/>
  <c r="BV936" i="25" s="1"/>
  <c r="BH936" i="25"/>
  <c r="AZ936" i="25"/>
  <c r="AX936" i="25"/>
  <c r="AS936" i="25"/>
  <c r="AT936" i="25" s="1"/>
  <c r="AU936" i="25" s="1"/>
  <c r="AP936" i="25"/>
  <c r="AM936" i="25"/>
  <c r="AN936" i="25" s="1"/>
  <c r="AL936" i="25"/>
  <c r="AG936" i="25"/>
  <c r="AF936" i="25"/>
  <c r="AE936" i="25"/>
  <c r="AD936" i="25"/>
  <c r="BT936" i="25" s="1"/>
  <c r="AB936" i="25"/>
  <c r="BE936" i="25" s="1"/>
  <c r="BM936" i="25" s="1"/>
  <c r="S936" i="25"/>
  <c r="R936" i="25"/>
  <c r="BI936" i="25" s="1"/>
  <c r="BJ936" i="25" s="1"/>
  <c r="Q936" i="25"/>
  <c r="CP935" i="25"/>
  <c r="CL935" i="25"/>
  <c r="CM935" i="25" s="1"/>
  <c r="CK935" i="25"/>
  <c r="CH935" i="25"/>
  <c r="CF935" i="25"/>
  <c r="CE935" i="25"/>
  <c r="CB935" i="25"/>
  <c r="CC935" i="25" s="1"/>
  <c r="CA935" i="25"/>
  <c r="BX935" i="25"/>
  <c r="CG935" i="25" s="1"/>
  <c r="CQ935" i="25" s="1"/>
  <c r="BS935" i="25"/>
  <c r="BM935" i="25"/>
  <c r="BK935" i="25"/>
  <c r="BV935" i="25" s="1"/>
  <c r="BH935" i="25"/>
  <c r="AZ935" i="25"/>
  <c r="AX935" i="25"/>
  <c r="AS935" i="25"/>
  <c r="AT935" i="25" s="1"/>
  <c r="AU935" i="25" s="1"/>
  <c r="AP935" i="25"/>
  <c r="AL935" i="25"/>
  <c r="AM935" i="25" s="1"/>
  <c r="AN935" i="25" s="1"/>
  <c r="AG935" i="25"/>
  <c r="AF935" i="25"/>
  <c r="AE935" i="25"/>
  <c r="AD935" i="25"/>
  <c r="BT935" i="25" s="1"/>
  <c r="AB935" i="25"/>
  <c r="BE935" i="25" s="1"/>
  <c r="S935" i="25"/>
  <c r="R935" i="25"/>
  <c r="BI935" i="25" s="1"/>
  <c r="BJ935" i="25" s="1"/>
  <c r="Q935" i="25"/>
  <c r="CP934" i="25"/>
  <c r="CL934" i="25"/>
  <c r="CM934" i="25" s="1"/>
  <c r="CK934" i="25"/>
  <c r="CH934" i="25"/>
  <c r="CF934" i="25"/>
  <c r="CE934" i="25"/>
  <c r="CB934" i="25"/>
  <c r="CC934" i="25" s="1"/>
  <c r="CA934" i="25"/>
  <c r="BX934" i="25"/>
  <c r="CG934" i="25" s="1"/>
  <c r="CQ934" i="25" s="1"/>
  <c r="BS934" i="25"/>
  <c r="BM934" i="25"/>
  <c r="BK934" i="25"/>
  <c r="BV934" i="25" s="1"/>
  <c r="BH934" i="25"/>
  <c r="AZ934" i="25"/>
  <c r="AX934" i="25"/>
  <c r="AS934" i="25"/>
  <c r="AT934" i="25" s="1"/>
  <c r="AU934" i="25" s="1"/>
  <c r="AP934" i="25"/>
  <c r="AL934" i="25"/>
  <c r="AM934" i="25" s="1"/>
  <c r="AN934" i="25" s="1"/>
  <c r="AG934" i="25"/>
  <c r="AF934" i="25"/>
  <c r="AE934" i="25"/>
  <c r="AD934" i="25"/>
  <c r="BT934" i="25" s="1"/>
  <c r="AB934" i="25"/>
  <c r="BE934" i="25" s="1"/>
  <c r="S934" i="25"/>
  <c r="R934" i="25"/>
  <c r="BI934" i="25" s="1"/>
  <c r="BJ934" i="25" s="1"/>
  <c r="Q934" i="25"/>
  <c r="CP933" i="25"/>
  <c r="CL933" i="25"/>
  <c r="CM933" i="25" s="1"/>
  <c r="CK933" i="25"/>
  <c r="CH933" i="25"/>
  <c r="CF933" i="25"/>
  <c r="CE933" i="25"/>
  <c r="CB933" i="25"/>
  <c r="CC933" i="25" s="1"/>
  <c r="CA933" i="25"/>
  <c r="BX933" i="25"/>
  <c r="CG933" i="25" s="1"/>
  <c r="CQ933" i="25" s="1"/>
  <c r="BS933" i="25"/>
  <c r="BK933" i="25"/>
  <c r="BV933" i="25" s="1"/>
  <c r="BH933" i="25"/>
  <c r="AZ933" i="25"/>
  <c r="AX933" i="25"/>
  <c r="AS933" i="25"/>
  <c r="AT933" i="25" s="1"/>
  <c r="AU933" i="25" s="1"/>
  <c r="AP933" i="25"/>
  <c r="AL933" i="25"/>
  <c r="AM933" i="25" s="1"/>
  <c r="AN933" i="25" s="1"/>
  <c r="AG933" i="25"/>
  <c r="AF933" i="25"/>
  <c r="AE933" i="25"/>
  <c r="AD933" i="25"/>
  <c r="BT933" i="25" s="1"/>
  <c r="AB933" i="25"/>
  <c r="BE933" i="25" s="1"/>
  <c r="BM933" i="25" s="1"/>
  <c r="S933" i="25"/>
  <c r="R933" i="25"/>
  <c r="BI933" i="25" s="1"/>
  <c r="BJ933" i="25" s="1"/>
  <c r="Q933" i="25"/>
  <c r="CP932" i="25"/>
  <c r="CL932" i="25"/>
  <c r="CM932" i="25" s="1"/>
  <c r="CK932" i="25"/>
  <c r="CH932" i="25"/>
  <c r="CF932" i="25"/>
  <c r="CE932" i="25"/>
  <c r="CB932" i="25"/>
  <c r="CC932" i="25" s="1"/>
  <c r="CA932" i="25"/>
  <c r="BX932" i="25"/>
  <c r="CG932" i="25" s="1"/>
  <c r="CQ932" i="25" s="1"/>
  <c r="BS932" i="25"/>
  <c r="BM932" i="25"/>
  <c r="BK932" i="25"/>
  <c r="BV932" i="25" s="1"/>
  <c r="BH932" i="25"/>
  <c r="AZ932" i="25"/>
  <c r="AX932" i="25"/>
  <c r="AS932" i="25"/>
  <c r="AT932" i="25" s="1"/>
  <c r="AU932" i="25" s="1"/>
  <c r="AP932" i="25"/>
  <c r="AM932" i="25"/>
  <c r="AN932" i="25" s="1"/>
  <c r="AL932" i="25"/>
  <c r="AG932" i="25"/>
  <c r="AF932" i="25"/>
  <c r="AE932" i="25"/>
  <c r="AD932" i="25"/>
  <c r="BT932" i="25" s="1"/>
  <c r="AB932" i="25"/>
  <c r="BE932" i="25" s="1"/>
  <c r="S932" i="25"/>
  <c r="R932" i="25"/>
  <c r="BI932" i="25" s="1"/>
  <c r="BJ932" i="25" s="1"/>
  <c r="Q932" i="25"/>
  <c r="CP931" i="25"/>
  <c r="CL931" i="25"/>
  <c r="CM931" i="25" s="1"/>
  <c r="CK931" i="25"/>
  <c r="CH931" i="25"/>
  <c r="CF931" i="25"/>
  <c r="CE931" i="25"/>
  <c r="CB931" i="25"/>
  <c r="CC931" i="25" s="1"/>
  <c r="CA931" i="25"/>
  <c r="BX931" i="25"/>
  <c r="CG931" i="25" s="1"/>
  <c r="CQ931" i="25" s="1"/>
  <c r="BS931" i="25"/>
  <c r="BK931" i="25"/>
  <c r="BV931" i="25" s="1"/>
  <c r="BH931" i="25"/>
  <c r="AZ931" i="25"/>
  <c r="AX931" i="25"/>
  <c r="AS931" i="25"/>
  <c r="AT931" i="25" s="1"/>
  <c r="AP931" i="25"/>
  <c r="AM931" i="25"/>
  <c r="AN931" i="25" s="1"/>
  <c r="AL931" i="25"/>
  <c r="AG931" i="25"/>
  <c r="AF931" i="25"/>
  <c r="AE931" i="25"/>
  <c r="AD931" i="25"/>
  <c r="AB931" i="25"/>
  <c r="BE931" i="25" s="1"/>
  <c r="BM931" i="25" s="1"/>
  <c r="S931" i="25"/>
  <c r="R931" i="25"/>
  <c r="BI931" i="25" s="1"/>
  <c r="BJ931" i="25" s="1"/>
  <c r="Q931" i="25"/>
  <c r="CP930" i="25"/>
  <c r="CL930" i="25"/>
  <c r="CM930" i="25" s="1"/>
  <c r="CK930" i="25"/>
  <c r="CH930" i="25"/>
  <c r="CF930" i="25"/>
  <c r="CE930" i="25"/>
  <c r="CB930" i="25"/>
  <c r="CC930" i="25" s="1"/>
  <c r="CA930" i="25"/>
  <c r="BX930" i="25"/>
  <c r="CG930" i="25" s="1"/>
  <c r="CQ930" i="25" s="1"/>
  <c r="BS930" i="25"/>
  <c r="BM930" i="25"/>
  <c r="BK930" i="25"/>
  <c r="BV930" i="25" s="1"/>
  <c r="BH930" i="25"/>
  <c r="AZ930" i="25"/>
  <c r="AX930" i="25"/>
  <c r="AS930" i="25"/>
  <c r="AT930" i="25" s="1"/>
  <c r="AP930" i="25"/>
  <c r="AL930" i="25"/>
  <c r="AM930" i="25" s="1"/>
  <c r="AN930" i="25" s="1"/>
  <c r="AG930" i="25"/>
  <c r="AF930" i="25"/>
  <c r="AE930" i="25"/>
  <c r="AD930" i="25"/>
  <c r="AU930" i="25" s="1"/>
  <c r="AB930" i="25"/>
  <c r="BE930" i="25" s="1"/>
  <c r="S930" i="25"/>
  <c r="R930" i="25"/>
  <c r="BI930" i="25" s="1"/>
  <c r="BJ930" i="25" s="1"/>
  <c r="Q930" i="25"/>
  <c r="CP929" i="25"/>
  <c r="CL929" i="25"/>
  <c r="CM929" i="25" s="1"/>
  <c r="CK929" i="25"/>
  <c r="CH929" i="25"/>
  <c r="CF929" i="25"/>
  <c r="CE929" i="25"/>
  <c r="CB929" i="25"/>
  <c r="CC929" i="25" s="1"/>
  <c r="CA929" i="25"/>
  <c r="BX929" i="25"/>
  <c r="CG929" i="25" s="1"/>
  <c r="CQ929" i="25" s="1"/>
  <c r="BS929" i="25"/>
  <c r="BK929" i="25"/>
  <c r="BV929" i="25" s="1"/>
  <c r="BH929" i="25"/>
  <c r="AZ929" i="25"/>
  <c r="AX929" i="25"/>
  <c r="AS929" i="25"/>
  <c r="AT929" i="25" s="1"/>
  <c r="AU929" i="25" s="1"/>
  <c r="AP929" i="25"/>
  <c r="AM929" i="25"/>
  <c r="AN929" i="25" s="1"/>
  <c r="AL929" i="25"/>
  <c r="AG929" i="25"/>
  <c r="AF929" i="25"/>
  <c r="AE929" i="25"/>
  <c r="AD929" i="25"/>
  <c r="BT929" i="25" s="1"/>
  <c r="AB929" i="25"/>
  <c r="BE929" i="25" s="1"/>
  <c r="BM929" i="25" s="1"/>
  <c r="S929" i="25"/>
  <c r="R929" i="25"/>
  <c r="BI929" i="25" s="1"/>
  <c r="BJ929" i="25" s="1"/>
  <c r="Q929" i="25"/>
  <c r="CP928" i="25"/>
  <c r="CL928" i="25"/>
  <c r="CM928" i="25" s="1"/>
  <c r="CK928" i="25"/>
  <c r="CH928" i="25"/>
  <c r="CF928" i="25"/>
  <c r="CE928" i="25"/>
  <c r="CB928" i="25"/>
  <c r="CC928" i="25" s="1"/>
  <c r="CA928" i="25"/>
  <c r="BX928" i="25"/>
  <c r="CG928" i="25" s="1"/>
  <c r="CQ928" i="25" s="1"/>
  <c r="BS928" i="25"/>
  <c r="BM928" i="25"/>
  <c r="BK928" i="25"/>
  <c r="BV928" i="25" s="1"/>
  <c r="BH928" i="25"/>
  <c r="BA928" i="25"/>
  <c r="BB928" i="25" s="1"/>
  <c r="AZ928" i="25"/>
  <c r="AX928" i="25"/>
  <c r="AS928" i="25"/>
  <c r="AT928" i="25" s="1"/>
  <c r="AU928" i="25" s="1"/>
  <c r="AP928" i="25"/>
  <c r="AL928" i="25"/>
  <c r="AM928" i="25" s="1"/>
  <c r="AN928" i="25" s="1"/>
  <c r="AG928" i="25"/>
  <c r="AF928" i="25"/>
  <c r="AE928" i="25"/>
  <c r="AD928" i="25"/>
  <c r="BT928" i="25" s="1"/>
  <c r="AB928" i="25"/>
  <c r="BE928" i="25" s="1"/>
  <c r="S928" i="25"/>
  <c r="R928" i="25"/>
  <c r="BI928" i="25" s="1"/>
  <c r="BJ928" i="25" s="1"/>
  <c r="Q928" i="25"/>
  <c r="CP927" i="25"/>
  <c r="CL927" i="25"/>
  <c r="CM927" i="25" s="1"/>
  <c r="CK927" i="25"/>
  <c r="CH927" i="25"/>
  <c r="CF927" i="25"/>
  <c r="CE927" i="25"/>
  <c r="CB927" i="25"/>
  <c r="CC927" i="25" s="1"/>
  <c r="CA927" i="25"/>
  <c r="BX927" i="25"/>
  <c r="CG927" i="25" s="1"/>
  <c r="CQ927" i="25" s="1"/>
  <c r="BS927" i="25"/>
  <c r="BM927" i="25"/>
  <c r="BK927" i="25"/>
  <c r="BV927" i="25" s="1"/>
  <c r="BH927" i="25"/>
  <c r="BA927" i="25"/>
  <c r="BB927" i="25" s="1"/>
  <c r="AZ927" i="25"/>
  <c r="AX927" i="25"/>
  <c r="AS927" i="25"/>
  <c r="AT927" i="25" s="1"/>
  <c r="AU927" i="25" s="1"/>
  <c r="AP927" i="25"/>
  <c r="AL927" i="25"/>
  <c r="AM927" i="25" s="1"/>
  <c r="AN927" i="25" s="1"/>
  <c r="AG927" i="25"/>
  <c r="AF927" i="25"/>
  <c r="AE927" i="25"/>
  <c r="AD927" i="25"/>
  <c r="BT927" i="25" s="1"/>
  <c r="AB927" i="25"/>
  <c r="BE927" i="25" s="1"/>
  <c r="S927" i="25"/>
  <c r="R927" i="25"/>
  <c r="BI927" i="25" s="1"/>
  <c r="BJ927" i="25" s="1"/>
  <c r="Q927" i="25"/>
  <c r="CP926" i="25"/>
  <c r="CL926" i="25"/>
  <c r="CM926" i="25" s="1"/>
  <c r="CK926" i="25"/>
  <c r="CH926" i="25"/>
  <c r="CF926" i="25"/>
  <c r="CE926" i="25"/>
  <c r="CB926" i="25"/>
  <c r="CC926" i="25" s="1"/>
  <c r="CA926" i="25"/>
  <c r="BX926" i="25"/>
  <c r="CG926" i="25" s="1"/>
  <c r="CQ926" i="25" s="1"/>
  <c r="BS926" i="25"/>
  <c r="BK926" i="25"/>
  <c r="BV926" i="25" s="1"/>
  <c r="CD926" i="25" s="1"/>
  <c r="BH926" i="25"/>
  <c r="BA926" i="25"/>
  <c r="BB926" i="25" s="1"/>
  <c r="AZ926" i="25"/>
  <c r="AX926" i="25"/>
  <c r="AS926" i="25"/>
  <c r="AT926" i="25" s="1"/>
  <c r="AU926" i="25" s="1"/>
  <c r="AP926" i="25"/>
  <c r="AM926" i="25"/>
  <c r="AN926" i="25" s="1"/>
  <c r="AL926" i="25"/>
  <c r="AG926" i="25"/>
  <c r="AF926" i="25"/>
  <c r="AE926" i="25"/>
  <c r="AD926" i="25"/>
  <c r="BT926" i="25" s="1"/>
  <c r="AB926" i="25"/>
  <c r="S926" i="25"/>
  <c r="R926" i="25"/>
  <c r="BI926" i="25" s="1"/>
  <c r="BJ926" i="25" s="1"/>
  <c r="Q926" i="25"/>
  <c r="CP925" i="25"/>
  <c r="CM925" i="25"/>
  <c r="CL925" i="25"/>
  <c r="CK925" i="25"/>
  <c r="CH925" i="25"/>
  <c r="CF925" i="25"/>
  <c r="CE925" i="25"/>
  <c r="CB925" i="25"/>
  <c r="CC925" i="25" s="1"/>
  <c r="CA925" i="25"/>
  <c r="BX925" i="25"/>
  <c r="CG925" i="25" s="1"/>
  <c r="CQ925" i="25" s="1"/>
  <c r="BS925" i="25"/>
  <c r="BK925" i="25"/>
  <c r="BV925" i="25" s="1"/>
  <c r="CD925" i="25" s="1"/>
  <c r="BH925" i="25"/>
  <c r="BB925" i="25"/>
  <c r="BA925" i="25"/>
  <c r="AZ925" i="25"/>
  <c r="AS925" i="25"/>
  <c r="AT925" i="25" s="1"/>
  <c r="AU925" i="25" s="1"/>
  <c r="AP925" i="25"/>
  <c r="AL925" i="25"/>
  <c r="AM925" i="25" s="1"/>
  <c r="AN925" i="25" s="1"/>
  <c r="AG925" i="25"/>
  <c r="AF925" i="25"/>
  <c r="AE925" i="25"/>
  <c r="AD925" i="25"/>
  <c r="BT925" i="25" s="1"/>
  <c r="AB925" i="25"/>
  <c r="BQ925" i="25" s="1"/>
  <c r="S925" i="25"/>
  <c r="R925" i="25"/>
  <c r="BI925" i="25" s="1"/>
  <c r="BJ925" i="25" s="1"/>
  <c r="Q925" i="25"/>
  <c r="CP924" i="25"/>
  <c r="CL924" i="25"/>
  <c r="CM924" i="25" s="1"/>
  <c r="CK924" i="25"/>
  <c r="CH924" i="25"/>
  <c r="CF924" i="25"/>
  <c r="CE924" i="25"/>
  <c r="CB924" i="25"/>
  <c r="CC924" i="25" s="1"/>
  <c r="CA924" i="25"/>
  <c r="BX924" i="25"/>
  <c r="CG924" i="25" s="1"/>
  <c r="CQ924" i="25" s="1"/>
  <c r="BS924" i="25"/>
  <c r="BK924" i="25"/>
  <c r="BV924" i="25" s="1"/>
  <c r="CD924" i="25" s="1"/>
  <c r="BH924" i="25"/>
  <c r="BA924" i="25"/>
  <c r="BB924" i="25" s="1"/>
  <c r="AZ924" i="25"/>
  <c r="BU924" i="25" s="1"/>
  <c r="AS924" i="25"/>
  <c r="AT924" i="25" s="1"/>
  <c r="AU924" i="25" s="1"/>
  <c r="AP924" i="25"/>
  <c r="AL924" i="25"/>
  <c r="AM924" i="25" s="1"/>
  <c r="AN924" i="25" s="1"/>
  <c r="AG924" i="25"/>
  <c r="AF924" i="25"/>
  <c r="AE924" i="25"/>
  <c r="AD924" i="25"/>
  <c r="BT924" i="25" s="1"/>
  <c r="AB924" i="25"/>
  <c r="S924" i="25"/>
  <c r="R924" i="25"/>
  <c r="BI924" i="25" s="1"/>
  <c r="BJ924" i="25" s="1"/>
  <c r="Q924" i="25"/>
  <c r="CP923" i="25"/>
  <c r="CM923" i="25"/>
  <c r="CL923" i="25"/>
  <c r="CK923" i="25"/>
  <c r="CH923" i="25"/>
  <c r="CF923" i="25"/>
  <c r="CE923" i="25"/>
  <c r="CC923" i="25"/>
  <c r="CB923" i="25"/>
  <c r="CA923" i="25"/>
  <c r="BX923" i="25"/>
  <c r="CG923" i="25" s="1"/>
  <c r="CQ923" i="25" s="1"/>
  <c r="BS923" i="25"/>
  <c r="BK923" i="25"/>
  <c r="BV923" i="25" s="1"/>
  <c r="CD923" i="25" s="1"/>
  <c r="BH923" i="25"/>
  <c r="AZ923" i="25"/>
  <c r="AX923" i="25"/>
  <c r="AS923" i="25"/>
  <c r="AT923" i="25" s="1"/>
  <c r="AU923" i="25" s="1"/>
  <c r="AP923" i="25"/>
  <c r="AL923" i="25"/>
  <c r="AM923" i="25" s="1"/>
  <c r="AN923" i="25" s="1"/>
  <c r="AG923" i="25"/>
  <c r="AF923" i="25"/>
  <c r="AE923" i="25"/>
  <c r="AD923" i="25"/>
  <c r="BT923" i="25" s="1"/>
  <c r="AB923" i="25"/>
  <c r="S923" i="25"/>
  <c r="R923" i="25"/>
  <c r="BI923" i="25" s="1"/>
  <c r="BJ923" i="25" s="1"/>
  <c r="Q923" i="25"/>
  <c r="CP922" i="25"/>
  <c r="CM922" i="25"/>
  <c r="CL922" i="25"/>
  <c r="CK922" i="25"/>
  <c r="CH922" i="25"/>
  <c r="CF922" i="25"/>
  <c r="CE922" i="25"/>
  <c r="CC922" i="25"/>
  <c r="CB922" i="25"/>
  <c r="CA922" i="25"/>
  <c r="BX922" i="25"/>
  <c r="CG922" i="25" s="1"/>
  <c r="CQ922" i="25" s="1"/>
  <c r="BS922" i="25"/>
  <c r="BQ922" i="25"/>
  <c r="BK922" i="25"/>
  <c r="BV922" i="25" s="1"/>
  <c r="CD922" i="25" s="1"/>
  <c r="BJ922" i="25"/>
  <c r="BH922" i="25"/>
  <c r="AZ922" i="25"/>
  <c r="AX922" i="25"/>
  <c r="AU922" i="25"/>
  <c r="AT922" i="25"/>
  <c r="AS922" i="25"/>
  <c r="AP922" i="25"/>
  <c r="AL922" i="25"/>
  <c r="AM922" i="25" s="1"/>
  <c r="AG922" i="25"/>
  <c r="AN922" i="25" s="1"/>
  <c r="AF922" i="25"/>
  <c r="AE922" i="25"/>
  <c r="AD922" i="25"/>
  <c r="BT922" i="25" s="1"/>
  <c r="AB922" i="25"/>
  <c r="S922" i="25"/>
  <c r="R922" i="25"/>
  <c r="BI922" i="25" s="1"/>
  <c r="Q922" i="25"/>
  <c r="CR921" i="25"/>
  <c r="CP921" i="25"/>
  <c r="CM921" i="25"/>
  <c r="CL921" i="25"/>
  <c r="CK921" i="25"/>
  <c r="CH921" i="25"/>
  <c r="CO921" i="25" s="1"/>
  <c r="CG921" i="25"/>
  <c r="CQ921" i="25" s="1"/>
  <c r="CF921" i="25"/>
  <c r="CE921" i="25"/>
  <c r="CD921" i="25"/>
  <c r="CN921" i="25" s="1"/>
  <c r="CC921" i="25"/>
  <c r="CB921" i="25"/>
  <c r="CA921" i="25"/>
  <c r="BX921" i="25"/>
  <c r="BV921" i="25"/>
  <c r="BT921" i="25"/>
  <c r="BS921" i="25"/>
  <c r="BQ921" i="25"/>
  <c r="BK921" i="25"/>
  <c r="BI921" i="25"/>
  <c r="BJ921" i="25" s="1"/>
  <c r="BH921" i="25"/>
  <c r="BE921" i="25"/>
  <c r="BM921" i="25" s="1"/>
  <c r="BA921" i="25"/>
  <c r="BB921" i="25" s="1"/>
  <c r="AZ921" i="25"/>
  <c r="AS921" i="25"/>
  <c r="AT921" i="25" s="1"/>
  <c r="AQ921" i="25"/>
  <c r="AP921" i="25"/>
  <c r="AN921" i="25"/>
  <c r="AM921" i="25"/>
  <c r="AL921" i="25"/>
  <c r="AG921" i="25"/>
  <c r="AF921" i="25"/>
  <c r="AE921" i="25"/>
  <c r="AD921" i="25"/>
  <c r="AB921" i="25"/>
  <c r="AX921" i="25" s="1"/>
  <c r="S921" i="25"/>
  <c r="R921" i="25"/>
  <c r="Q921" i="25"/>
  <c r="CP920" i="25"/>
  <c r="CO920" i="25"/>
  <c r="CM920" i="25"/>
  <c r="CL920" i="25"/>
  <c r="CK920" i="25"/>
  <c r="CF920" i="25"/>
  <c r="CG920" i="25" s="1"/>
  <c r="CQ920" i="25" s="1"/>
  <c r="CE920" i="25"/>
  <c r="CH920" i="25" s="1"/>
  <c r="CC920" i="25"/>
  <c r="CB920" i="25"/>
  <c r="CA920" i="25"/>
  <c r="BX920" i="25"/>
  <c r="BV920" i="25"/>
  <c r="BS920" i="25"/>
  <c r="BK920" i="25"/>
  <c r="BI920" i="25"/>
  <c r="BJ920" i="25" s="1"/>
  <c r="BH920" i="25"/>
  <c r="BE920" i="25"/>
  <c r="BM920" i="25" s="1"/>
  <c r="AZ920" i="25"/>
  <c r="AT920" i="25"/>
  <c r="AS920" i="25"/>
  <c r="AQ920" i="25"/>
  <c r="AP920" i="25"/>
  <c r="AN920" i="25"/>
  <c r="AM920" i="25"/>
  <c r="AL920" i="25"/>
  <c r="AG920" i="25"/>
  <c r="AF920" i="25"/>
  <c r="AE920" i="25"/>
  <c r="AD920" i="25"/>
  <c r="AB920" i="25"/>
  <c r="AX920" i="25" s="1"/>
  <c r="S920" i="25"/>
  <c r="R920" i="25"/>
  <c r="Q920" i="25"/>
  <c r="CP919" i="25"/>
  <c r="CM919" i="25"/>
  <c r="CL919" i="25"/>
  <c r="CK919" i="25"/>
  <c r="CG919" i="25"/>
  <c r="CQ919" i="25" s="1"/>
  <c r="CF919" i="25"/>
  <c r="CE919" i="25"/>
  <c r="CH919" i="25" s="1"/>
  <c r="CO919" i="25" s="1"/>
  <c r="CC919" i="25"/>
  <c r="CB919" i="25"/>
  <c r="CA919" i="25"/>
  <c r="BX919" i="25"/>
  <c r="BV919" i="25"/>
  <c r="BU919" i="25"/>
  <c r="BT919" i="25"/>
  <c r="BS919" i="25"/>
  <c r="BK919" i="25"/>
  <c r="BI919" i="25"/>
  <c r="BJ919" i="25" s="1"/>
  <c r="BH919" i="25"/>
  <c r="BE919" i="25"/>
  <c r="BM919" i="25" s="1"/>
  <c r="BA919" i="25"/>
  <c r="BB919" i="25" s="1"/>
  <c r="AZ919" i="25"/>
  <c r="AT919" i="25"/>
  <c r="AS919" i="25"/>
  <c r="AQ919" i="25"/>
  <c r="AP919" i="25"/>
  <c r="AN919" i="25"/>
  <c r="AM919" i="25"/>
  <c r="AL919" i="25"/>
  <c r="AG919" i="25"/>
  <c r="AF919" i="25"/>
  <c r="AE919" i="25"/>
  <c r="AD919" i="25"/>
  <c r="AB919" i="25"/>
  <c r="AX919" i="25" s="1"/>
  <c r="S919" i="25"/>
  <c r="R919" i="25"/>
  <c r="Q919" i="25"/>
  <c r="CP918" i="25"/>
  <c r="CM918" i="25"/>
  <c r="CL918" i="25"/>
  <c r="CK918" i="25"/>
  <c r="CG918" i="25"/>
  <c r="CQ918" i="25" s="1"/>
  <c r="CF918" i="25"/>
  <c r="CE918" i="25"/>
  <c r="CH918" i="25" s="1"/>
  <c r="CO918" i="25" s="1"/>
  <c r="CC918" i="25"/>
  <c r="CB918" i="25"/>
  <c r="CA918" i="25"/>
  <c r="BX918" i="25"/>
  <c r="BV918" i="25"/>
  <c r="BU918" i="25"/>
  <c r="BT918" i="25"/>
  <c r="BS918" i="25"/>
  <c r="BQ918" i="25"/>
  <c r="BK918" i="25"/>
  <c r="BI918" i="25"/>
  <c r="BJ918" i="25" s="1"/>
  <c r="BH918" i="25"/>
  <c r="BE918" i="25"/>
  <c r="BM918" i="25" s="1"/>
  <c r="BA918" i="25"/>
  <c r="BB918" i="25" s="1"/>
  <c r="AZ918" i="25"/>
  <c r="AS918" i="25"/>
  <c r="AT918" i="25" s="1"/>
  <c r="AQ918" i="25"/>
  <c r="AP918" i="25"/>
  <c r="AN918" i="25"/>
  <c r="AM918" i="25"/>
  <c r="AL918" i="25"/>
  <c r="AG918" i="25"/>
  <c r="AF918" i="25"/>
  <c r="AE918" i="25"/>
  <c r="AD918" i="25"/>
  <c r="AB918" i="25"/>
  <c r="AX918" i="25" s="1"/>
  <c r="S918" i="25"/>
  <c r="R918" i="25"/>
  <c r="Q918" i="25"/>
  <c r="CQ917" i="25"/>
  <c r="CP917" i="25"/>
  <c r="CM917" i="25"/>
  <c r="CL917" i="25"/>
  <c r="CK917" i="25"/>
  <c r="CF917" i="25"/>
  <c r="CG917" i="25" s="1"/>
  <c r="CE917" i="25"/>
  <c r="CH917" i="25" s="1"/>
  <c r="CC917" i="25"/>
  <c r="CB917" i="25"/>
  <c r="CA917" i="25"/>
  <c r="BX917" i="25"/>
  <c r="BV917" i="25"/>
  <c r="BT917" i="25"/>
  <c r="BU917" i="25" s="1"/>
  <c r="BS917" i="25"/>
  <c r="BK917" i="25"/>
  <c r="BI917" i="25"/>
  <c r="BJ917" i="25" s="1"/>
  <c r="BH917" i="25"/>
  <c r="BE917" i="25"/>
  <c r="BM917" i="25" s="1"/>
  <c r="AZ917" i="25"/>
  <c r="AT917" i="25"/>
  <c r="AS917" i="25"/>
  <c r="AQ917" i="25"/>
  <c r="AP917" i="25"/>
  <c r="AN917" i="25"/>
  <c r="AM917" i="25"/>
  <c r="AL917" i="25"/>
  <c r="AG917" i="25"/>
  <c r="AF917" i="25"/>
  <c r="AE917" i="25"/>
  <c r="AD917" i="25"/>
  <c r="BA917" i="25" s="1"/>
  <c r="BB917" i="25" s="1"/>
  <c r="AB917" i="25"/>
  <c r="AX917" i="25" s="1"/>
  <c r="S917" i="25"/>
  <c r="R917" i="25"/>
  <c r="Q917" i="25"/>
  <c r="CP916" i="25"/>
  <c r="CM916" i="25"/>
  <c r="CL916" i="25"/>
  <c r="CK916" i="25"/>
  <c r="CG916" i="25"/>
  <c r="CQ916" i="25" s="1"/>
  <c r="CF916" i="25"/>
  <c r="CE916" i="25"/>
  <c r="CH916" i="25" s="1"/>
  <c r="CC916" i="25"/>
  <c r="CB916" i="25"/>
  <c r="CA916" i="25"/>
  <c r="BX916" i="25"/>
  <c r="BV916" i="25"/>
  <c r="BU916" i="25"/>
  <c r="BS916" i="25"/>
  <c r="BQ916" i="25"/>
  <c r="BK916" i="25"/>
  <c r="BI916" i="25"/>
  <c r="BJ916" i="25" s="1"/>
  <c r="BH916" i="25"/>
  <c r="BE916" i="25"/>
  <c r="BM916" i="25" s="1"/>
  <c r="BA916" i="25"/>
  <c r="BB916" i="25" s="1"/>
  <c r="AZ916" i="25"/>
  <c r="AT916" i="25"/>
  <c r="AS916" i="25"/>
  <c r="AQ916" i="25"/>
  <c r="AP916" i="25"/>
  <c r="AN916" i="25"/>
  <c r="AM916" i="25"/>
  <c r="AL916" i="25"/>
  <c r="AG916" i="25"/>
  <c r="AF916" i="25"/>
  <c r="AE916" i="25"/>
  <c r="AD916" i="25"/>
  <c r="BT916" i="25" s="1"/>
  <c r="AB916" i="25"/>
  <c r="AX916" i="25" s="1"/>
  <c r="S916" i="25"/>
  <c r="R916" i="25"/>
  <c r="Q916" i="25"/>
  <c r="CP915" i="25"/>
  <c r="CO915" i="25"/>
  <c r="CM915" i="25"/>
  <c r="CL915" i="25"/>
  <c r="CK915" i="25"/>
  <c r="CF915" i="25"/>
  <c r="CG915" i="25" s="1"/>
  <c r="CE915" i="25"/>
  <c r="CH915" i="25" s="1"/>
  <c r="CC915" i="25"/>
  <c r="CB915" i="25"/>
  <c r="CA915" i="25"/>
  <c r="BX915" i="25"/>
  <c r="BV915" i="25"/>
  <c r="CD915" i="25" s="1"/>
  <c r="BT915" i="25"/>
  <c r="BU915" i="25" s="1"/>
  <c r="BS915" i="25"/>
  <c r="BQ915" i="25"/>
  <c r="BK915" i="25"/>
  <c r="BI915" i="25"/>
  <c r="BJ915" i="25" s="1"/>
  <c r="BH915" i="25"/>
  <c r="BE915" i="25"/>
  <c r="BM915" i="25" s="1"/>
  <c r="AZ915" i="25"/>
  <c r="AS915" i="25"/>
  <c r="AT915" i="25" s="1"/>
  <c r="AQ915" i="25"/>
  <c r="AP915" i="25"/>
  <c r="AN915" i="25"/>
  <c r="AM915" i="25"/>
  <c r="AL915" i="25"/>
  <c r="AG915" i="25"/>
  <c r="AF915" i="25"/>
  <c r="AE915" i="25"/>
  <c r="AD915" i="25"/>
  <c r="AB915" i="25"/>
  <c r="AX915" i="25" s="1"/>
  <c r="S915" i="25"/>
  <c r="R915" i="25"/>
  <c r="Q915" i="25"/>
  <c r="CQ914" i="25"/>
  <c r="CP914" i="25"/>
  <c r="CO914" i="25"/>
  <c r="CM914" i="25"/>
  <c r="CL914" i="25"/>
  <c r="CK914" i="25"/>
  <c r="CG914" i="25"/>
  <c r="CF914" i="25"/>
  <c r="CE914" i="25"/>
  <c r="CH914" i="25" s="1"/>
  <c r="CC914" i="25"/>
  <c r="CB914" i="25"/>
  <c r="CA914" i="25"/>
  <c r="BX914" i="25"/>
  <c r="BV914" i="25"/>
  <c r="BQ914" i="25" s="1"/>
  <c r="BS914" i="25"/>
  <c r="BK914" i="25"/>
  <c r="BI914" i="25"/>
  <c r="BJ914" i="25" s="1"/>
  <c r="BH914" i="25"/>
  <c r="BE914" i="25"/>
  <c r="BM914" i="25" s="1"/>
  <c r="AZ914" i="25"/>
  <c r="AT914" i="25"/>
  <c r="AS914" i="25"/>
  <c r="AQ914" i="25"/>
  <c r="AP914" i="25"/>
  <c r="AN914" i="25"/>
  <c r="AM914" i="25"/>
  <c r="AL914" i="25"/>
  <c r="AG914" i="25"/>
  <c r="AF914" i="25"/>
  <c r="AE914" i="25"/>
  <c r="AD914" i="25"/>
  <c r="AB914" i="25"/>
  <c r="AX914" i="25" s="1"/>
  <c r="S914" i="25"/>
  <c r="R914" i="25"/>
  <c r="Q914" i="25"/>
  <c r="CP913" i="25"/>
  <c r="CO913" i="25"/>
  <c r="CM913" i="25"/>
  <c r="CL913" i="25"/>
  <c r="CK913" i="25"/>
  <c r="CG913" i="25"/>
  <c r="CF913" i="25"/>
  <c r="CE913" i="25"/>
  <c r="CH913" i="25" s="1"/>
  <c r="CC913" i="25"/>
  <c r="CB913" i="25"/>
  <c r="CA913" i="25"/>
  <c r="BX913" i="25"/>
  <c r="BV913" i="25"/>
  <c r="CD913" i="25" s="1"/>
  <c r="CN913" i="25" s="1"/>
  <c r="BU913" i="25"/>
  <c r="BT913" i="25"/>
  <c r="BS913" i="25"/>
  <c r="BQ913" i="25"/>
  <c r="BK913" i="25"/>
  <c r="BI913" i="25"/>
  <c r="BJ913" i="25" s="1"/>
  <c r="BH913" i="25"/>
  <c r="BE913" i="25"/>
  <c r="BM913" i="25" s="1"/>
  <c r="BA913" i="25"/>
  <c r="BB913" i="25" s="1"/>
  <c r="AZ913" i="25"/>
  <c r="AS913" i="25"/>
  <c r="AT913" i="25" s="1"/>
  <c r="AQ913" i="25"/>
  <c r="AP913" i="25"/>
  <c r="AN913" i="25"/>
  <c r="AM913" i="25"/>
  <c r="AL913" i="25"/>
  <c r="AG913" i="25"/>
  <c r="AF913" i="25"/>
  <c r="AE913" i="25"/>
  <c r="AD913" i="25"/>
  <c r="AB913" i="25"/>
  <c r="AX913" i="25" s="1"/>
  <c r="S913" i="25"/>
  <c r="R913" i="25"/>
  <c r="Q913" i="25"/>
  <c r="CP912" i="25"/>
  <c r="CO912" i="25"/>
  <c r="CM912" i="25"/>
  <c r="CL912" i="25"/>
  <c r="CK912" i="25"/>
  <c r="CF912" i="25"/>
  <c r="CG912" i="25" s="1"/>
  <c r="CQ912" i="25" s="1"/>
  <c r="CE912" i="25"/>
  <c r="CH912" i="25" s="1"/>
  <c r="CC912" i="25"/>
  <c r="CB912" i="25"/>
  <c r="CA912" i="25"/>
  <c r="BX912" i="25"/>
  <c r="BV912" i="25"/>
  <c r="BS912" i="25"/>
  <c r="BK912" i="25"/>
  <c r="BI912" i="25"/>
  <c r="BJ912" i="25" s="1"/>
  <c r="BH912" i="25"/>
  <c r="BE912" i="25"/>
  <c r="BM912" i="25" s="1"/>
  <c r="AZ912" i="25"/>
  <c r="AT912" i="25"/>
  <c r="AS912" i="25"/>
  <c r="AQ912" i="25"/>
  <c r="AP912" i="25"/>
  <c r="AN912" i="25"/>
  <c r="AM912" i="25"/>
  <c r="AL912" i="25"/>
  <c r="AG912" i="25"/>
  <c r="AF912" i="25"/>
  <c r="AE912" i="25"/>
  <c r="AD912" i="25"/>
  <c r="AB912" i="25"/>
  <c r="AX912" i="25" s="1"/>
  <c r="S912" i="25"/>
  <c r="R912" i="25"/>
  <c r="Q912" i="25"/>
  <c r="CP911" i="25"/>
  <c r="CM911" i="25"/>
  <c r="CL911" i="25"/>
  <c r="CK911" i="25"/>
  <c r="CG911" i="25"/>
  <c r="CQ911" i="25" s="1"/>
  <c r="CF911" i="25"/>
  <c r="CE911" i="25"/>
  <c r="CH911" i="25" s="1"/>
  <c r="CO911" i="25" s="1"/>
  <c r="CC911" i="25"/>
  <c r="CB911" i="25"/>
  <c r="CA911" i="25"/>
  <c r="BX911" i="25"/>
  <c r="BV911" i="25"/>
  <c r="BU911" i="25"/>
  <c r="BT911" i="25"/>
  <c r="BS911" i="25"/>
  <c r="BK911" i="25"/>
  <c r="BI911" i="25"/>
  <c r="BJ911" i="25" s="1"/>
  <c r="BH911" i="25"/>
  <c r="BE911" i="25"/>
  <c r="BM911" i="25" s="1"/>
  <c r="BA911" i="25"/>
  <c r="BB911" i="25" s="1"/>
  <c r="AZ911" i="25"/>
  <c r="AT911" i="25"/>
  <c r="AS911" i="25"/>
  <c r="AQ911" i="25"/>
  <c r="AP911" i="25"/>
  <c r="AN911" i="25"/>
  <c r="AM911" i="25"/>
  <c r="AL911" i="25"/>
  <c r="AG911" i="25"/>
  <c r="AF911" i="25"/>
  <c r="AE911" i="25"/>
  <c r="AD911" i="25"/>
  <c r="AB911" i="25"/>
  <c r="AX911" i="25" s="1"/>
  <c r="S911" i="25"/>
  <c r="R911" i="25"/>
  <c r="Q911" i="25"/>
  <c r="CP910" i="25"/>
  <c r="CM910" i="25"/>
  <c r="CL910" i="25"/>
  <c r="CK910" i="25"/>
  <c r="CF910" i="25"/>
  <c r="CG910" i="25" s="1"/>
  <c r="CQ910" i="25" s="1"/>
  <c r="CE910" i="25"/>
  <c r="CH910" i="25" s="1"/>
  <c r="CO910" i="25" s="1"/>
  <c r="CC910" i="25"/>
  <c r="CB910" i="25"/>
  <c r="CA910" i="25"/>
  <c r="BX910" i="25"/>
  <c r="BV910" i="25"/>
  <c r="BT910" i="25"/>
  <c r="BU910" i="25" s="1"/>
  <c r="BS910" i="25"/>
  <c r="BQ910" i="25"/>
  <c r="BK910" i="25"/>
  <c r="BI910" i="25"/>
  <c r="BJ910" i="25" s="1"/>
  <c r="BH910" i="25"/>
  <c r="BE910" i="25"/>
  <c r="BM910" i="25" s="1"/>
  <c r="BA910" i="25"/>
  <c r="BB910" i="25" s="1"/>
  <c r="AZ910" i="25"/>
  <c r="AS910" i="25"/>
  <c r="AT910" i="25" s="1"/>
  <c r="AQ910" i="25"/>
  <c r="AP910" i="25"/>
  <c r="AN910" i="25"/>
  <c r="AM910" i="25"/>
  <c r="AL910" i="25"/>
  <c r="AG910" i="25"/>
  <c r="AF910" i="25"/>
  <c r="AE910" i="25"/>
  <c r="AD910" i="25"/>
  <c r="AB910" i="25"/>
  <c r="AX910" i="25" s="1"/>
  <c r="S910" i="25"/>
  <c r="R910" i="25"/>
  <c r="Q910" i="25"/>
  <c r="CP909" i="25"/>
  <c r="CM909" i="25"/>
  <c r="CL909" i="25"/>
  <c r="CK909" i="25"/>
  <c r="CF909" i="25"/>
  <c r="CG909" i="25" s="1"/>
  <c r="CQ909" i="25" s="1"/>
  <c r="CE909" i="25"/>
  <c r="CH909" i="25" s="1"/>
  <c r="CC909" i="25"/>
  <c r="CB909" i="25"/>
  <c r="CA909" i="25"/>
  <c r="BX909" i="25"/>
  <c r="BV909" i="25"/>
  <c r="BT909" i="25"/>
  <c r="BU909" i="25" s="1"/>
  <c r="BS909" i="25"/>
  <c r="BQ909" i="25"/>
  <c r="BK909" i="25"/>
  <c r="BI909" i="25"/>
  <c r="BJ909" i="25" s="1"/>
  <c r="BH909" i="25"/>
  <c r="BE909" i="25"/>
  <c r="BM909" i="25" s="1"/>
  <c r="AZ909" i="25"/>
  <c r="AT909" i="25"/>
  <c r="AS909" i="25"/>
  <c r="AQ909" i="25"/>
  <c r="AP909" i="25"/>
  <c r="AN909" i="25"/>
  <c r="AM909" i="25"/>
  <c r="AL909" i="25"/>
  <c r="AG909" i="25"/>
  <c r="AF909" i="25"/>
  <c r="AE909" i="25"/>
  <c r="AD909" i="25"/>
  <c r="BA909" i="25" s="1"/>
  <c r="BB909" i="25" s="1"/>
  <c r="AB909" i="25"/>
  <c r="AX909" i="25" s="1"/>
  <c r="S909" i="25"/>
  <c r="R909" i="25"/>
  <c r="Q909" i="25"/>
  <c r="CP908" i="25"/>
  <c r="CO908" i="25"/>
  <c r="CM908" i="25"/>
  <c r="CL908" i="25"/>
  <c r="CK908" i="25"/>
  <c r="CG908" i="25"/>
  <c r="CF908" i="25"/>
  <c r="CE908" i="25"/>
  <c r="CH908" i="25" s="1"/>
  <c r="CC908" i="25"/>
  <c r="CB908" i="25"/>
  <c r="CA908" i="25"/>
  <c r="BX908" i="25"/>
  <c r="BV908" i="25"/>
  <c r="BS908" i="25"/>
  <c r="BQ908" i="25"/>
  <c r="BK908" i="25"/>
  <c r="BI908" i="25"/>
  <c r="BJ908" i="25" s="1"/>
  <c r="BH908" i="25"/>
  <c r="BE908" i="25"/>
  <c r="BM908" i="25" s="1"/>
  <c r="AZ908" i="25"/>
  <c r="AT908" i="25"/>
  <c r="AS908" i="25"/>
  <c r="AQ908" i="25"/>
  <c r="AP908" i="25"/>
  <c r="AN908" i="25"/>
  <c r="AL908" i="25"/>
  <c r="AM908" i="25" s="1"/>
  <c r="AG908" i="25"/>
  <c r="AF908" i="25"/>
  <c r="AE908" i="25"/>
  <c r="AD908" i="25"/>
  <c r="AB908" i="25"/>
  <c r="AX908" i="25" s="1"/>
  <c r="S908" i="25"/>
  <c r="R908" i="25"/>
  <c r="Q908" i="25"/>
  <c r="CQ907" i="25"/>
  <c r="CP907" i="25"/>
  <c r="CO907" i="25"/>
  <c r="CM907" i="25"/>
  <c r="CL907" i="25"/>
  <c r="CK907" i="25"/>
  <c r="CG907" i="25"/>
  <c r="CF907" i="25"/>
  <c r="CE907" i="25"/>
  <c r="CH907" i="25" s="1"/>
  <c r="CC907" i="25"/>
  <c r="CB907" i="25"/>
  <c r="CA907" i="25"/>
  <c r="BX907" i="25"/>
  <c r="BV907" i="25"/>
  <c r="BQ907" i="25" s="1"/>
  <c r="BS907" i="25"/>
  <c r="BK907" i="25"/>
  <c r="BI907" i="25"/>
  <c r="BJ907" i="25" s="1"/>
  <c r="BH907" i="25"/>
  <c r="BE907" i="25"/>
  <c r="BM907" i="25" s="1"/>
  <c r="AZ907" i="25"/>
  <c r="AT907" i="25"/>
  <c r="AS907" i="25"/>
  <c r="AQ907" i="25"/>
  <c r="AP907" i="25"/>
  <c r="AN907" i="25"/>
  <c r="AM907" i="25"/>
  <c r="AL907" i="25"/>
  <c r="AG907" i="25"/>
  <c r="AF907" i="25"/>
  <c r="AE907" i="25"/>
  <c r="AD907" i="25"/>
  <c r="AB907" i="25"/>
  <c r="AX907" i="25" s="1"/>
  <c r="S907" i="25"/>
  <c r="R907" i="25"/>
  <c r="Q907" i="25"/>
  <c r="CP906" i="25"/>
  <c r="CO906" i="25"/>
  <c r="CM906" i="25"/>
  <c r="CL906" i="25"/>
  <c r="CK906" i="25"/>
  <c r="CG906" i="25"/>
  <c r="CQ906" i="25" s="1"/>
  <c r="CF906" i="25"/>
  <c r="CE906" i="25"/>
  <c r="CH906" i="25" s="1"/>
  <c r="CC906" i="25"/>
  <c r="CB906" i="25"/>
  <c r="CA906" i="25"/>
  <c r="BX906" i="25"/>
  <c r="BV906" i="25"/>
  <c r="CD906" i="25" s="1"/>
  <c r="CN906" i="25" s="1"/>
  <c r="BS906" i="25"/>
  <c r="BQ906" i="25"/>
  <c r="BK906" i="25"/>
  <c r="BI906" i="25"/>
  <c r="BJ906" i="25" s="1"/>
  <c r="BH906" i="25"/>
  <c r="BE906" i="25"/>
  <c r="BM906" i="25" s="1"/>
  <c r="AZ906" i="25"/>
  <c r="AS906" i="25"/>
  <c r="AT906" i="25" s="1"/>
  <c r="AQ906" i="25"/>
  <c r="AP906" i="25"/>
  <c r="AN906" i="25"/>
  <c r="AL906" i="25"/>
  <c r="AM906" i="25" s="1"/>
  <c r="AG906" i="25"/>
  <c r="AF906" i="25"/>
  <c r="AE906" i="25"/>
  <c r="AD906" i="25"/>
  <c r="AB906" i="25"/>
  <c r="AX906" i="25" s="1"/>
  <c r="S906" i="25"/>
  <c r="R906" i="25"/>
  <c r="Q906" i="25"/>
  <c r="CP905" i="25"/>
  <c r="CM905" i="25"/>
  <c r="CL905" i="25"/>
  <c r="CK905" i="25"/>
  <c r="CF905" i="25"/>
  <c r="CG905" i="25" s="1"/>
  <c r="CQ905" i="25" s="1"/>
  <c r="CE905" i="25"/>
  <c r="CH905" i="25" s="1"/>
  <c r="CO905" i="25" s="1"/>
  <c r="CC905" i="25"/>
  <c r="CB905" i="25"/>
  <c r="CA905" i="25"/>
  <c r="BX905" i="25"/>
  <c r="BV905" i="25"/>
  <c r="BT905" i="25"/>
  <c r="BU905" i="25" s="1"/>
  <c r="BS905" i="25"/>
  <c r="BK905" i="25"/>
  <c r="BI905" i="25"/>
  <c r="BJ905" i="25" s="1"/>
  <c r="BH905" i="25"/>
  <c r="BE905" i="25"/>
  <c r="BM905" i="25" s="1"/>
  <c r="BA905" i="25"/>
  <c r="BB905" i="25" s="1"/>
  <c r="AZ905" i="25"/>
  <c r="AT905" i="25"/>
  <c r="AS905" i="25"/>
  <c r="AQ905" i="25"/>
  <c r="AP905" i="25"/>
  <c r="AN905" i="25"/>
  <c r="AM905" i="25"/>
  <c r="AL905" i="25"/>
  <c r="AG905" i="25"/>
  <c r="AF905" i="25"/>
  <c r="AE905" i="25"/>
  <c r="AD905" i="25"/>
  <c r="AB905" i="25"/>
  <c r="AX905" i="25" s="1"/>
  <c r="S905" i="25"/>
  <c r="R905" i="25"/>
  <c r="Q905" i="25"/>
  <c r="CP904" i="25"/>
  <c r="CM904" i="25"/>
  <c r="CL904" i="25"/>
  <c r="CK904" i="25"/>
  <c r="CG904" i="25"/>
  <c r="CQ904" i="25" s="1"/>
  <c r="CF904" i="25"/>
  <c r="CE904" i="25"/>
  <c r="CH904" i="25" s="1"/>
  <c r="CC904" i="25"/>
  <c r="CB904" i="25"/>
  <c r="CA904" i="25"/>
  <c r="BX904" i="25"/>
  <c r="BV904" i="25"/>
  <c r="BU904" i="25"/>
  <c r="BT904" i="25"/>
  <c r="BS904" i="25"/>
  <c r="BQ904" i="25"/>
  <c r="BK904" i="25"/>
  <c r="BI904" i="25"/>
  <c r="BJ904" i="25" s="1"/>
  <c r="BH904" i="25"/>
  <c r="BE904" i="25"/>
  <c r="BM904" i="25" s="1"/>
  <c r="BA904" i="25"/>
  <c r="BB904" i="25" s="1"/>
  <c r="AZ904" i="25"/>
  <c r="AT904" i="25"/>
  <c r="AS904" i="25"/>
  <c r="AQ904" i="25"/>
  <c r="AP904" i="25"/>
  <c r="AN904" i="25"/>
  <c r="AM904" i="25"/>
  <c r="AL904" i="25"/>
  <c r="AG904" i="25"/>
  <c r="AF904" i="25"/>
  <c r="AE904" i="25"/>
  <c r="AD904" i="25"/>
  <c r="AB904" i="25"/>
  <c r="AX904" i="25" s="1"/>
  <c r="S904" i="25"/>
  <c r="R904" i="25"/>
  <c r="Q904" i="25"/>
  <c r="CQ903" i="25"/>
  <c r="CP903" i="25"/>
  <c r="CM903" i="25"/>
  <c r="CL903" i="25"/>
  <c r="CK903" i="25"/>
  <c r="CF903" i="25"/>
  <c r="CG903" i="25" s="1"/>
  <c r="CE903" i="25"/>
  <c r="CH903" i="25" s="1"/>
  <c r="CC903" i="25"/>
  <c r="CB903" i="25"/>
  <c r="CA903" i="25"/>
  <c r="BX903" i="25"/>
  <c r="BV903" i="25"/>
  <c r="BT903" i="25"/>
  <c r="BU903" i="25" s="1"/>
  <c r="BS903" i="25"/>
  <c r="BQ903" i="25"/>
  <c r="BK903" i="25"/>
  <c r="BI903" i="25"/>
  <c r="BJ903" i="25" s="1"/>
  <c r="BH903" i="25"/>
  <c r="BE903" i="25"/>
  <c r="BM903" i="25" s="1"/>
  <c r="AZ903" i="25"/>
  <c r="AT903" i="25"/>
  <c r="AS903" i="25"/>
  <c r="AQ903" i="25"/>
  <c r="AP903" i="25"/>
  <c r="AN903" i="25"/>
  <c r="AM903" i="25"/>
  <c r="AL903" i="25"/>
  <c r="AG903" i="25"/>
  <c r="AF903" i="25"/>
  <c r="AE903" i="25"/>
  <c r="AD903" i="25"/>
  <c r="BA903" i="25" s="1"/>
  <c r="BB903" i="25" s="1"/>
  <c r="AB903" i="25"/>
  <c r="AX903" i="25" s="1"/>
  <c r="S903" i="25"/>
  <c r="R903" i="25"/>
  <c r="Q903" i="25"/>
  <c r="CP902" i="25"/>
  <c r="CM902" i="25"/>
  <c r="CL902" i="25"/>
  <c r="CK902" i="25"/>
  <c r="CG902" i="25"/>
  <c r="CQ902" i="25" s="1"/>
  <c r="CF902" i="25"/>
  <c r="CE902" i="25"/>
  <c r="CH902" i="25" s="1"/>
  <c r="CO902" i="25" s="1"/>
  <c r="CC902" i="25"/>
  <c r="CB902" i="25"/>
  <c r="CA902" i="25"/>
  <c r="BX902" i="25"/>
  <c r="BV902" i="25"/>
  <c r="BS902" i="25"/>
  <c r="BQ902" i="25"/>
  <c r="BK902" i="25"/>
  <c r="BI902" i="25"/>
  <c r="BJ902" i="25" s="1"/>
  <c r="BH902" i="25"/>
  <c r="BE902" i="25"/>
  <c r="BM902" i="25" s="1"/>
  <c r="AZ902" i="25"/>
  <c r="AS902" i="25"/>
  <c r="AT902" i="25" s="1"/>
  <c r="AQ902" i="25"/>
  <c r="AP902" i="25"/>
  <c r="AN902" i="25"/>
  <c r="AM902" i="25"/>
  <c r="AL902" i="25"/>
  <c r="AG902" i="25"/>
  <c r="AF902" i="25"/>
  <c r="AE902" i="25"/>
  <c r="AD902" i="25"/>
  <c r="AB902" i="25"/>
  <c r="AX902" i="25" s="1"/>
  <c r="S902" i="25"/>
  <c r="R902" i="25"/>
  <c r="Q902" i="25"/>
  <c r="CP901" i="25"/>
  <c r="CO901" i="25"/>
  <c r="CM901" i="25"/>
  <c r="CL901" i="25"/>
  <c r="CK901" i="25"/>
  <c r="CF901" i="25"/>
  <c r="CG901" i="25" s="1"/>
  <c r="CE901" i="25"/>
  <c r="CH901" i="25" s="1"/>
  <c r="CC901" i="25"/>
  <c r="CB901" i="25"/>
  <c r="CA901" i="25"/>
  <c r="BX901" i="25"/>
  <c r="BV901" i="25"/>
  <c r="CD901" i="25" s="1"/>
  <c r="BS901" i="25"/>
  <c r="BQ901" i="25"/>
  <c r="BK901" i="25"/>
  <c r="BI901" i="25"/>
  <c r="BJ901" i="25" s="1"/>
  <c r="BH901" i="25"/>
  <c r="BE901" i="25"/>
  <c r="BM901" i="25" s="1"/>
  <c r="AZ901" i="25"/>
  <c r="AS901" i="25"/>
  <c r="AT901" i="25" s="1"/>
  <c r="AQ901" i="25"/>
  <c r="AP901" i="25"/>
  <c r="AN901" i="25"/>
  <c r="AM901" i="25"/>
  <c r="AL901" i="25"/>
  <c r="AG901" i="25"/>
  <c r="AF901" i="25"/>
  <c r="AE901" i="25"/>
  <c r="AD901" i="25"/>
  <c r="AB901" i="25"/>
  <c r="AX901" i="25" s="1"/>
  <c r="S901" i="25"/>
  <c r="R901" i="25"/>
  <c r="Q901" i="25"/>
  <c r="CQ900" i="25"/>
  <c r="CP900" i="25"/>
  <c r="CM900" i="25"/>
  <c r="CL900" i="25"/>
  <c r="CK900" i="25"/>
  <c r="CG900" i="25"/>
  <c r="CF900" i="25"/>
  <c r="CE900" i="25"/>
  <c r="CH900" i="25" s="1"/>
  <c r="CO900" i="25" s="1"/>
  <c r="CC900" i="25"/>
  <c r="CB900" i="25"/>
  <c r="CA900" i="25"/>
  <c r="BX900" i="25"/>
  <c r="BV900" i="25"/>
  <c r="BQ900" i="25" s="1"/>
  <c r="BS900" i="25"/>
  <c r="BK900" i="25"/>
  <c r="BI900" i="25"/>
  <c r="BJ900" i="25" s="1"/>
  <c r="BH900" i="25"/>
  <c r="BE900" i="25"/>
  <c r="BM900" i="25" s="1"/>
  <c r="AZ900" i="25"/>
  <c r="AT900" i="25"/>
  <c r="AS900" i="25"/>
  <c r="AQ900" i="25"/>
  <c r="AP900" i="25"/>
  <c r="AN900" i="25"/>
  <c r="AM900" i="25"/>
  <c r="AL900" i="25"/>
  <c r="AG900" i="25"/>
  <c r="AF900" i="25"/>
  <c r="AE900" i="25"/>
  <c r="AD900" i="25"/>
  <c r="AB900" i="25"/>
  <c r="AX900" i="25" s="1"/>
  <c r="S900" i="25"/>
  <c r="R900" i="25"/>
  <c r="Q900" i="25"/>
  <c r="CP899" i="25"/>
  <c r="CO899" i="25"/>
  <c r="CM899" i="25"/>
  <c r="CL899" i="25"/>
  <c r="CK899" i="25"/>
  <c r="CG899" i="25"/>
  <c r="CF899" i="25"/>
  <c r="CE899" i="25"/>
  <c r="CH899" i="25" s="1"/>
  <c r="CC899" i="25"/>
  <c r="CB899" i="25"/>
  <c r="CA899" i="25"/>
  <c r="BX899" i="25"/>
  <c r="BV899" i="25"/>
  <c r="CD899" i="25" s="1"/>
  <c r="CN899" i="25" s="1"/>
  <c r="BU899" i="25"/>
  <c r="BT899" i="25"/>
  <c r="BS899" i="25"/>
  <c r="BQ899" i="25"/>
  <c r="BK899" i="25"/>
  <c r="BI899" i="25"/>
  <c r="BJ899" i="25" s="1"/>
  <c r="BH899" i="25"/>
  <c r="BE899" i="25"/>
  <c r="BM899" i="25" s="1"/>
  <c r="BA899" i="25"/>
  <c r="BB899" i="25" s="1"/>
  <c r="AZ899" i="25"/>
  <c r="AS899" i="25"/>
  <c r="AT899" i="25" s="1"/>
  <c r="AQ899" i="25"/>
  <c r="AP899" i="25"/>
  <c r="AN899" i="25"/>
  <c r="AM899" i="25"/>
  <c r="AL899" i="25"/>
  <c r="AG899" i="25"/>
  <c r="AF899" i="25"/>
  <c r="AE899" i="25"/>
  <c r="AD899" i="25"/>
  <c r="AB899" i="25"/>
  <c r="AX899" i="25" s="1"/>
  <c r="S899" i="25"/>
  <c r="R899" i="25"/>
  <c r="Q899" i="25"/>
  <c r="CP898" i="25"/>
  <c r="CO898" i="25"/>
  <c r="CM898" i="25"/>
  <c r="CL898" i="25"/>
  <c r="CK898" i="25"/>
  <c r="CG898" i="25"/>
  <c r="CQ898" i="25" s="1"/>
  <c r="CF898" i="25"/>
  <c r="CE898" i="25"/>
  <c r="CH898" i="25" s="1"/>
  <c r="CC898" i="25"/>
  <c r="CB898" i="25"/>
  <c r="CA898" i="25"/>
  <c r="BX898" i="25"/>
  <c r="BV898" i="25"/>
  <c r="BS898" i="25"/>
  <c r="BK898" i="25"/>
  <c r="BI898" i="25"/>
  <c r="BJ898" i="25" s="1"/>
  <c r="BH898" i="25"/>
  <c r="BE898" i="25"/>
  <c r="BM898" i="25" s="1"/>
  <c r="BA898" i="25"/>
  <c r="BB898" i="25" s="1"/>
  <c r="AZ898" i="25"/>
  <c r="AT898" i="25"/>
  <c r="AS898" i="25"/>
  <c r="AQ898" i="25"/>
  <c r="AP898" i="25"/>
  <c r="AN898" i="25"/>
  <c r="AM898" i="25"/>
  <c r="AL898" i="25"/>
  <c r="AG898" i="25"/>
  <c r="AF898" i="25"/>
  <c r="AE898" i="25"/>
  <c r="AD898" i="25"/>
  <c r="AB898" i="25"/>
  <c r="AX898" i="25" s="1"/>
  <c r="S898" i="25"/>
  <c r="R898" i="25"/>
  <c r="Q898" i="25"/>
  <c r="CP897" i="25"/>
  <c r="CM897" i="25"/>
  <c r="CL897" i="25"/>
  <c r="CK897" i="25"/>
  <c r="CG897" i="25"/>
  <c r="CQ897" i="25" s="1"/>
  <c r="CF897" i="25"/>
  <c r="CE897" i="25"/>
  <c r="CH897" i="25" s="1"/>
  <c r="CO897" i="25" s="1"/>
  <c r="CC897" i="25"/>
  <c r="CB897" i="25"/>
  <c r="CA897" i="25"/>
  <c r="BX897" i="25"/>
  <c r="BV897" i="25"/>
  <c r="BU897" i="25"/>
  <c r="BT897" i="25"/>
  <c r="BS897" i="25"/>
  <c r="BK897" i="25"/>
  <c r="BI897" i="25"/>
  <c r="BJ897" i="25" s="1"/>
  <c r="BH897" i="25"/>
  <c r="BE897" i="25"/>
  <c r="BM897" i="25" s="1"/>
  <c r="BA897" i="25"/>
  <c r="BB897" i="25" s="1"/>
  <c r="AZ897" i="25"/>
  <c r="AT897" i="25"/>
  <c r="AS897" i="25"/>
  <c r="AQ897" i="25"/>
  <c r="AP897" i="25"/>
  <c r="AN897" i="25"/>
  <c r="AM897" i="25"/>
  <c r="AL897" i="25"/>
  <c r="AG897" i="25"/>
  <c r="AF897" i="25"/>
  <c r="AE897" i="25"/>
  <c r="AD897" i="25"/>
  <c r="AB897" i="25"/>
  <c r="AX897" i="25" s="1"/>
  <c r="S897" i="25"/>
  <c r="R897" i="25"/>
  <c r="Q897" i="25"/>
  <c r="CP896" i="25"/>
  <c r="CM896" i="25"/>
  <c r="CL896" i="25"/>
  <c r="CK896" i="25"/>
  <c r="CF896" i="25"/>
  <c r="CG896" i="25" s="1"/>
  <c r="CQ896" i="25" s="1"/>
  <c r="CE896" i="25"/>
  <c r="CH896" i="25" s="1"/>
  <c r="CC896" i="25"/>
  <c r="CB896" i="25"/>
  <c r="CA896" i="25"/>
  <c r="BX896" i="25"/>
  <c r="BV896" i="25"/>
  <c r="BT896" i="25"/>
  <c r="BU896" i="25" s="1"/>
  <c r="BS896" i="25"/>
  <c r="BQ896" i="25"/>
  <c r="BK896" i="25"/>
  <c r="BI896" i="25"/>
  <c r="BJ896" i="25" s="1"/>
  <c r="BH896" i="25"/>
  <c r="BE896" i="25"/>
  <c r="BM896" i="25" s="1"/>
  <c r="BA896" i="25"/>
  <c r="BB896" i="25" s="1"/>
  <c r="AZ896" i="25"/>
  <c r="AT896" i="25"/>
  <c r="AS896" i="25"/>
  <c r="AQ896" i="25"/>
  <c r="AP896" i="25"/>
  <c r="AN896" i="25"/>
  <c r="AM896" i="25"/>
  <c r="AL896" i="25"/>
  <c r="AG896" i="25"/>
  <c r="AF896" i="25"/>
  <c r="AE896" i="25"/>
  <c r="AD896" i="25"/>
  <c r="AB896" i="25"/>
  <c r="AX896" i="25" s="1"/>
  <c r="S896" i="25"/>
  <c r="R896" i="25"/>
  <c r="Q896" i="25"/>
  <c r="CP895" i="25"/>
  <c r="CM895" i="25"/>
  <c r="CL895" i="25"/>
  <c r="CK895" i="25"/>
  <c r="CF895" i="25"/>
  <c r="CG895" i="25" s="1"/>
  <c r="CQ895" i="25" s="1"/>
  <c r="CE895" i="25"/>
  <c r="CH895" i="25" s="1"/>
  <c r="CC895" i="25"/>
  <c r="CB895" i="25"/>
  <c r="CA895" i="25"/>
  <c r="BX895" i="25"/>
  <c r="BV895" i="25"/>
  <c r="BT895" i="25"/>
  <c r="BU895" i="25" s="1"/>
  <c r="BS895" i="25"/>
  <c r="BQ895" i="25"/>
  <c r="BK895" i="25"/>
  <c r="BI895" i="25"/>
  <c r="BJ895" i="25" s="1"/>
  <c r="BH895" i="25"/>
  <c r="BE895" i="25"/>
  <c r="BM895" i="25" s="1"/>
  <c r="AZ895" i="25"/>
  <c r="AS895" i="25"/>
  <c r="AT895" i="25" s="1"/>
  <c r="AQ895" i="25"/>
  <c r="AP895" i="25"/>
  <c r="AN895" i="25"/>
  <c r="AM895" i="25"/>
  <c r="AL895" i="25"/>
  <c r="AG895" i="25"/>
  <c r="AF895" i="25"/>
  <c r="AE895" i="25"/>
  <c r="AD895" i="25"/>
  <c r="BA895" i="25" s="1"/>
  <c r="BB895" i="25" s="1"/>
  <c r="AB895" i="25"/>
  <c r="AX895" i="25" s="1"/>
  <c r="S895" i="25"/>
  <c r="R895" i="25"/>
  <c r="Q895" i="25"/>
  <c r="CP894" i="25"/>
  <c r="CO894" i="25"/>
  <c r="CM894" i="25"/>
  <c r="CL894" i="25"/>
  <c r="CK894" i="25"/>
  <c r="CG894" i="25"/>
  <c r="CQ894" i="25" s="1"/>
  <c r="CF894" i="25"/>
  <c r="CE894" i="25"/>
  <c r="CH894" i="25" s="1"/>
  <c r="CC894" i="25"/>
  <c r="CB894" i="25"/>
  <c r="CA894" i="25"/>
  <c r="BX894" i="25"/>
  <c r="BV894" i="25"/>
  <c r="BS894" i="25"/>
  <c r="BQ894" i="25"/>
  <c r="BK894" i="25"/>
  <c r="BI894" i="25"/>
  <c r="BJ894" i="25" s="1"/>
  <c r="BH894" i="25"/>
  <c r="BE894" i="25"/>
  <c r="BM894" i="25" s="1"/>
  <c r="BA894" i="25"/>
  <c r="BB894" i="25" s="1"/>
  <c r="AZ894" i="25"/>
  <c r="AT894" i="25"/>
  <c r="AS894" i="25"/>
  <c r="AQ894" i="25"/>
  <c r="AP894" i="25"/>
  <c r="AN894" i="25"/>
  <c r="AM894" i="25"/>
  <c r="AL894" i="25"/>
  <c r="AG894" i="25"/>
  <c r="AF894" i="25"/>
  <c r="AE894" i="25"/>
  <c r="AD894" i="25"/>
  <c r="AB894" i="25"/>
  <c r="AX894" i="25" s="1"/>
  <c r="S894" i="25"/>
  <c r="R894" i="25"/>
  <c r="Q894" i="25"/>
  <c r="CP893" i="25"/>
  <c r="CO893" i="25"/>
  <c r="CM893" i="25"/>
  <c r="CL893" i="25"/>
  <c r="CK893" i="25"/>
  <c r="CF893" i="25"/>
  <c r="CG893" i="25" s="1"/>
  <c r="CQ893" i="25" s="1"/>
  <c r="CE893" i="25"/>
  <c r="CH893" i="25" s="1"/>
  <c r="CC893" i="25"/>
  <c r="CB893" i="25"/>
  <c r="CA893" i="25"/>
  <c r="BX893" i="25"/>
  <c r="BV893" i="25"/>
  <c r="CD893" i="25" s="1"/>
  <c r="BS893" i="25"/>
  <c r="BQ893" i="25"/>
  <c r="BK893" i="25"/>
  <c r="BI893" i="25"/>
  <c r="BJ893" i="25" s="1"/>
  <c r="BH893" i="25"/>
  <c r="BE893" i="25"/>
  <c r="BM893" i="25" s="1"/>
  <c r="AZ893" i="25"/>
  <c r="AS893" i="25"/>
  <c r="AT893" i="25" s="1"/>
  <c r="AQ893" i="25"/>
  <c r="AP893" i="25"/>
  <c r="AN893" i="25"/>
  <c r="AM893" i="25"/>
  <c r="AL893" i="25"/>
  <c r="AG893" i="25"/>
  <c r="AF893" i="25"/>
  <c r="AE893" i="25"/>
  <c r="AD893" i="25"/>
  <c r="AB893" i="25"/>
  <c r="AX893" i="25" s="1"/>
  <c r="S893" i="25"/>
  <c r="R893" i="25"/>
  <c r="Q893" i="25"/>
  <c r="CQ892" i="25"/>
  <c r="CP892" i="25"/>
  <c r="CO892" i="25"/>
  <c r="CM892" i="25"/>
  <c r="CL892" i="25"/>
  <c r="CK892" i="25"/>
  <c r="CG892" i="25"/>
  <c r="CF892" i="25"/>
  <c r="CE892" i="25"/>
  <c r="CH892" i="25" s="1"/>
  <c r="CC892" i="25"/>
  <c r="CB892" i="25"/>
  <c r="CA892" i="25"/>
  <c r="BX892" i="25"/>
  <c r="BV892" i="25"/>
  <c r="BQ892" i="25" s="1"/>
  <c r="BS892" i="25"/>
  <c r="BK892" i="25"/>
  <c r="BI892" i="25"/>
  <c r="BJ892" i="25" s="1"/>
  <c r="BH892" i="25"/>
  <c r="BE892" i="25"/>
  <c r="BM892" i="25" s="1"/>
  <c r="AZ892" i="25"/>
  <c r="AT892" i="25"/>
  <c r="AS892" i="25"/>
  <c r="AQ892" i="25"/>
  <c r="AP892" i="25"/>
  <c r="AN892" i="25"/>
  <c r="AM892" i="25"/>
  <c r="AL892" i="25"/>
  <c r="AG892" i="25"/>
  <c r="AF892" i="25"/>
  <c r="AE892" i="25"/>
  <c r="AD892" i="25"/>
  <c r="AB892" i="25"/>
  <c r="AX892" i="25" s="1"/>
  <c r="S892" i="25"/>
  <c r="R892" i="25"/>
  <c r="Q892" i="25"/>
  <c r="CP891" i="25"/>
  <c r="CO891" i="25"/>
  <c r="CM891" i="25"/>
  <c r="CL891" i="25"/>
  <c r="CK891" i="25"/>
  <c r="CG891" i="25"/>
  <c r="CF891" i="25"/>
  <c r="CE891" i="25"/>
  <c r="CH891" i="25" s="1"/>
  <c r="CC891" i="25"/>
  <c r="CB891" i="25"/>
  <c r="CA891" i="25"/>
  <c r="BX891" i="25"/>
  <c r="BV891" i="25"/>
  <c r="CD891" i="25" s="1"/>
  <c r="CN891" i="25" s="1"/>
  <c r="BU891" i="25"/>
  <c r="BT891" i="25"/>
  <c r="BS891" i="25"/>
  <c r="BQ891" i="25"/>
  <c r="BK891" i="25"/>
  <c r="BI891" i="25"/>
  <c r="BJ891" i="25" s="1"/>
  <c r="BH891" i="25"/>
  <c r="BE891" i="25"/>
  <c r="BM891" i="25" s="1"/>
  <c r="BA891" i="25"/>
  <c r="BB891" i="25" s="1"/>
  <c r="AZ891" i="25"/>
  <c r="AS891" i="25"/>
  <c r="AT891" i="25" s="1"/>
  <c r="AQ891" i="25"/>
  <c r="AP891" i="25"/>
  <c r="AN891" i="25"/>
  <c r="AM891" i="25"/>
  <c r="AL891" i="25"/>
  <c r="AG891" i="25"/>
  <c r="AF891" i="25"/>
  <c r="AE891" i="25"/>
  <c r="AD891" i="25"/>
  <c r="AB891" i="25"/>
  <c r="AX891" i="25" s="1"/>
  <c r="S891" i="25"/>
  <c r="R891" i="25"/>
  <c r="Q891" i="25"/>
  <c r="CP890" i="25"/>
  <c r="CO890" i="25"/>
  <c r="CM890" i="25"/>
  <c r="CL890" i="25"/>
  <c r="CK890" i="25"/>
  <c r="CG890" i="25"/>
  <c r="CQ890" i="25" s="1"/>
  <c r="CF890" i="25"/>
  <c r="CE890" i="25"/>
  <c r="CH890" i="25" s="1"/>
  <c r="CC890" i="25"/>
  <c r="CB890" i="25"/>
  <c r="CA890" i="25"/>
  <c r="BX890" i="25"/>
  <c r="BV890" i="25"/>
  <c r="BS890" i="25"/>
  <c r="BK890" i="25"/>
  <c r="BI890" i="25"/>
  <c r="BJ890" i="25" s="1"/>
  <c r="BH890" i="25"/>
  <c r="BE890" i="25"/>
  <c r="BM890" i="25" s="1"/>
  <c r="BA890" i="25"/>
  <c r="BB890" i="25" s="1"/>
  <c r="AZ890" i="25"/>
  <c r="AT890" i="25"/>
  <c r="AS890" i="25"/>
  <c r="AQ890" i="25"/>
  <c r="AP890" i="25"/>
  <c r="AN890" i="25"/>
  <c r="AM890" i="25"/>
  <c r="AL890" i="25"/>
  <c r="AG890" i="25"/>
  <c r="AF890" i="25"/>
  <c r="AE890" i="25"/>
  <c r="AD890" i="25"/>
  <c r="AB890" i="25"/>
  <c r="AX890" i="25" s="1"/>
  <c r="S890" i="25"/>
  <c r="R890" i="25"/>
  <c r="Q890" i="25"/>
  <c r="CP889" i="25"/>
  <c r="CM889" i="25"/>
  <c r="CL889" i="25"/>
  <c r="CK889" i="25"/>
  <c r="CG889" i="25"/>
  <c r="CQ889" i="25" s="1"/>
  <c r="CF889" i="25"/>
  <c r="CE889" i="25"/>
  <c r="CH889" i="25" s="1"/>
  <c r="CO889" i="25" s="1"/>
  <c r="CC889" i="25"/>
  <c r="CB889" i="25"/>
  <c r="CA889" i="25"/>
  <c r="BX889" i="25"/>
  <c r="BV889" i="25"/>
  <c r="BU889" i="25"/>
  <c r="BT889" i="25"/>
  <c r="BS889" i="25"/>
  <c r="BK889" i="25"/>
  <c r="BI889" i="25"/>
  <c r="BJ889" i="25" s="1"/>
  <c r="BH889" i="25"/>
  <c r="BE889" i="25"/>
  <c r="BM889" i="25" s="1"/>
  <c r="BA889" i="25"/>
  <c r="BB889" i="25" s="1"/>
  <c r="AZ889" i="25"/>
  <c r="AT889" i="25"/>
  <c r="AS889" i="25"/>
  <c r="AQ889" i="25"/>
  <c r="AP889" i="25"/>
  <c r="AL889" i="25"/>
  <c r="AM889" i="25" s="1"/>
  <c r="AN889" i="25" s="1"/>
  <c r="AG889" i="25"/>
  <c r="AF889" i="25"/>
  <c r="AE889" i="25"/>
  <c r="AD889" i="25"/>
  <c r="AB889" i="25"/>
  <c r="AX889" i="25" s="1"/>
  <c r="S889" i="25"/>
  <c r="R889" i="25"/>
  <c r="Q889" i="25"/>
  <c r="CP888" i="25"/>
  <c r="CM888" i="25"/>
  <c r="CL888" i="25"/>
  <c r="CK888" i="25"/>
  <c r="CF888" i="25"/>
  <c r="CG888" i="25" s="1"/>
  <c r="CQ888" i="25" s="1"/>
  <c r="CE888" i="25"/>
  <c r="CH888" i="25" s="1"/>
  <c r="CC888" i="25"/>
  <c r="CB888" i="25"/>
  <c r="CA888" i="25"/>
  <c r="BX888" i="25"/>
  <c r="BV888" i="25"/>
  <c r="BT888" i="25"/>
  <c r="BU888" i="25" s="1"/>
  <c r="BS888" i="25"/>
  <c r="BQ888" i="25"/>
  <c r="BK888" i="25"/>
  <c r="BI888" i="25"/>
  <c r="BJ888" i="25" s="1"/>
  <c r="BH888" i="25"/>
  <c r="BE888" i="25"/>
  <c r="BM888" i="25" s="1"/>
  <c r="AZ888" i="25"/>
  <c r="AX888" i="25"/>
  <c r="AT888" i="25"/>
  <c r="AS888" i="25"/>
  <c r="AQ888" i="25"/>
  <c r="AP888" i="25"/>
  <c r="AN888" i="25"/>
  <c r="AL888" i="25"/>
  <c r="AM888" i="25" s="1"/>
  <c r="AG888" i="25"/>
  <c r="AF888" i="25"/>
  <c r="AE888" i="25"/>
  <c r="AD888" i="25"/>
  <c r="BA888" i="25" s="1"/>
  <c r="BB888" i="25" s="1"/>
  <c r="AB888" i="25"/>
  <c r="S888" i="25"/>
  <c r="R888" i="25"/>
  <c r="Q888" i="25"/>
  <c r="CP887" i="25"/>
  <c r="CO887" i="25"/>
  <c r="CM887" i="25"/>
  <c r="CL887" i="25"/>
  <c r="CK887" i="25"/>
  <c r="CG887" i="25"/>
  <c r="CQ887" i="25" s="1"/>
  <c r="CF887" i="25"/>
  <c r="CE887" i="25"/>
  <c r="CH887" i="25" s="1"/>
  <c r="CC887" i="25"/>
  <c r="CB887" i="25"/>
  <c r="CA887" i="25"/>
  <c r="BX887" i="25"/>
  <c r="BS887" i="25"/>
  <c r="BQ887" i="25"/>
  <c r="BK887" i="25"/>
  <c r="BV887" i="25" s="1"/>
  <c r="CD887" i="25" s="1"/>
  <c r="BI887" i="25"/>
  <c r="BJ887" i="25" s="1"/>
  <c r="BH887" i="25"/>
  <c r="BE887" i="25"/>
  <c r="BM887" i="25" s="1"/>
  <c r="BA887" i="25"/>
  <c r="BB887" i="25" s="1"/>
  <c r="AZ887" i="25"/>
  <c r="AX887" i="25"/>
  <c r="AT887" i="25"/>
  <c r="AS887" i="25"/>
  <c r="AQ887" i="25"/>
  <c r="AP887" i="25"/>
  <c r="AL887" i="25"/>
  <c r="AM887" i="25" s="1"/>
  <c r="AN887" i="25" s="1"/>
  <c r="AG887" i="25"/>
  <c r="AF887" i="25"/>
  <c r="AE887" i="25"/>
  <c r="AD887" i="25"/>
  <c r="AB887" i="25"/>
  <c r="S887" i="25"/>
  <c r="R887" i="25"/>
  <c r="Q887" i="25"/>
  <c r="CP886" i="25"/>
  <c r="CO886" i="25"/>
  <c r="CM886" i="25"/>
  <c r="CL886" i="25"/>
  <c r="CK886" i="25"/>
  <c r="CF886" i="25"/>
  <c r="CG886" i="25" s="1"/>
  <c r="CQ886" i="25" s="1"/>
  <c r="CE886" i="25"/>
  <c r="CH886" i="25" s="1"/>
  <c r="CC886" i="25"/>
  <c r="CB886" i="25"/>
  <c r="CA886" i="25"/>
  <c r="BX886" i="25"/>
  <c r="BS886" i="25"/>
  <c r="BK886" i="25"/>
  <c r="BV886" i="25" s="1"/>
  <c r="CD886" i="25" s="1"/>
  <c r="CN886" i="25" s="1"/>
  <c r="BI886" i="25"/>
  <c r="BJ886" i="25" s="1"/>
  <c r="BH886" i="25"/>
  <c r="BE886" i="25"/>
  <c r="BM886" i="25" s="1"/>
  <c r="AZ886" i="25"/>
  <c r="AX886" i="25"/>
  <c r="AS886" i="25"/>
  <c r="AT886" i="25" s="1"/>
  <c r="AQ886" i="25"/>
  <c r="AP886" i="25"/>
  <c r="AN886" i="25"/>
  <c r="AL886" i="25"/>
  <c r="AM886" i="25" s="1"/>
  <c r="AG886" i="25"/>
  <c r="AF886" i="25"/>
  <c r="AE886" i="25"/>
  <c r="AD886" i="25"/>
  <c r="AB886" i="25"/>
  <c r="S886" i="25"/>
  <c r="R886" i="25"/>
  <c r="Q886" i="25"/>
  <c r="CQ885" i="25"/>
  <c r="CP885" i="25"/>
  <c r="CM885" i="25"/>
  <c r="CL885" i="25"/>
  <c r="CK885" i="25"/>
  <c r="CG885" i="25"/>
  <c r="CF885" i="25"/>
  <c r="CE885" i="25"/>
  <c r="CH885" i="25" s="1"/>
  <c r="CO885" i="25" s="1"/>
  <c r="CC885" i="25"/>
  <c r="CB885" i="25"/>
  <c r="CA885" i="25"/>
  <c r="BX885" i="25"/>
  <c r="BS885" i="25"/>
  <c r="BK885" i="25"/>
  <c r="BV885" i="25" s="1"/>
  <c r="CD885" i="25" s="1"/>
  <c r="CN885" i="25" s="1"/>
  <c r="BI885" i="25"/>
  <c r="BJ885" i="25" s="1"/>
  <c r="BH885" i="25"/>
  <c r="AZ885" i="25"/>
  <c r="AS885" i="25"/>
  <c r="AT885" i="25" s="1"/>
  <c r="AP885" i="25"/>
  <c r="AL885" i="25"/>
  <c r="AM885" i="25" s="1"/>
  <c r="AG885" i="25"/>
  <c r="AF885" i="25"/>
  <c r="AE885" i="25"/>
  <c r="AD885" i="25"/>
  <c r="AB885" i="25"/>
  <c r="BE885" i="25" s="1"/>
  <c r="BM885" i="25" s="1"/>
  <c r="S885" i="25"/>
  <c r="R885" i="25"/>
  <c r="Q885" i="25"/>
  <c r="CP884" i="25"/>
  <c r="CO884" i="25"/>
  <c r="CM884" i="25"/>
  <c r="CL884" i="25"/>
  <c r="CK884" i="25"/>
  <c r="CF884" i="25"/>
  <c r="CG884" i="25" s="1"/>
  <c r="CQ884" i="25" s="1"/>
  <c r="CE884" i="25"/>
  <c r="CH884" i="25" s="1"/>
  <c r="CC884" i="25"/>
  <c r="CB884" i="25"/>
  <c r="CA884" i="25"/>
  <c r="BX884" i="25"/>
  <c r="BV884" i="25"/>
  <c r="CD884" i="25" s="1"/>
  <c r="CN884" i="25" s="1"/>
  <c r="BT884" i="25"/>
  <c r="BU884" i="25" s="1"/>
  <c r="BS884" i="25"/>
  <c r="BK884" i="25"/>
  <c r="BJ884" i="25"/>
  <c r="BI884" i="25"/>
  <c r="BH884" i="25"/>
  <c r="BE884" i="25"/>
  <c r="BM884" i="25" s="1"/>
  <c r="AZ884" i="25"/>
  <c r="AS884" i="25"/>
  <c r="AT884" i="25" s="1"/>
  <c r="AP884" i="25"/>
  <c r="AN884" i="25"/>
  <c r="AL884" i="25"/>
  <c r="AM884" i="25" s="1"/>
  <c r="AG884" i="25"/>
  <c r="AF884" i="25"/>
  <c r="AE884" i="25"/>
  <c r="AD884" i="25"/>
  <c r="BA884" i="25" s="1"/>
  <c r="BB884" i="25" s="1"/>
  <c r="AB884" i="25"/>
  <c r="S884" i="25"/>
  <c r="R884" i="25"/>
  <c r="Q884" i="25"/>
  <c r="CP883" i="25"/>
  <c r="CM883" i="25"/>
  <c r="CL883" i="25"/>
  <c r="CK883" i="25"/>
  <c r="CG883" i="25"/>
  <c r="CQ883" i="25" s="1"/>
  <c r="CF883" i="25"/>
  <c r="CE883" i="25"/>
  <c r="CH883" i="25" s="1"/>
  <c r="CC883" i="25"/>
  <c r="CB883" i="25"/>
  <c r="CA883" i="25"/>
  <c r="BX883" i="25"/>
  <c r="BV883" i="25"/>
  <c r="BT883" i="25"/>
  <c r="BS883" i="25"/>
  <c r="BK883" i="25"/>
  <c r="BI883" i="25"/>
  <c r="BJ883" i="25" s="1"/>
  <c r="BH883" i="25"/>
  <c r="BE883" i="25"/>
  <c r="BM883" i="25" s="1"/>
  <c r="BB883" i="25"/>
  <c r="BA883" i="25"/>
  <c r="AZ883" i="25"/>
  <c r="BU883" i="25" s="1"/>
  <c r="AT883" i="25"/>
  <c r="AS883" i="25"/>
  <c r="AQ883" i="25"/>
  <c r="AP883" i="25"/>
  <c r="AN883" i="25"/>
  <c r="AM883" i="25"/>
  <c r="AL883" i="25"/>
  <c r="AG883" i="25"/>
  <c r="AF883" i="25"/>
  <c r="AE883" i="25"/>
  <c r="AD883" i="25"/>
  <c r="AU883" i="25" s="1"/>
  <c r="AB883" i="25"/>
  <c r="AX883" i="25" s="1"/>
  <c r="S883" i="25"/>
  <c r="R883" i="25"/>
  <c r="Q883" i="25"/>
  <c r="CQ882" i="25"/>
  <c r="CP882" i="25"/>
  <c r="CO882" i="25"/>
  <c r="CM882" i="25"/>
  <c r="CL882" i="25"/>
  <c r="CK882" i="25"/>
  <c r="CG882" i="25"/>
  <c r="CF882" i="25"/>
  <c r="CE882" i="25"/>
  <c r="CH882" i="25" s="1"/>
  <c r="CD882" i="25"/>
  <c r="CN882" i="25" s="1"/>
  <c r="CC882" i="25"/>
  <c r="CB882" i="25"/>
  <c r="CA882" i="25"/>
  <c r="BX882" i="25"/>
  <c r="BV882" i="25"/>
  <c r="BT882" i="25"/>
  <c r="BS882" i="25"/>
  <c r="BK882" i="25"/>
  <c r="BI882" i="25"/>
  <c r="BJ882" i="25" s="1"/>
  <c r="BH882" i="25"/>
  <c r="BA882" i="25"/>
  <c r="BB882" i="25" s="1"/>
  <c r="AZ882" i="25"/>
  <c r="AT882" i="25"/>
  <c r="AS882" i="25"/>
  <c r="AP882" i="25"/>
  <c r="AN882" i="25"/>
  <c r="AM882" i="25"/>
  <c r="AL882" i="25"/>
  <c r="AG882" i="25"/>
  <c r="AF882" i="25"/>
  <c r="AE882" i="25"/>
  <c r="AD882" i="25"/>
  <c r="AB882" i="25"/>
  <c r="S882" i="25"/>
  <c r="R882" i="25"/>
  <c r="Q882" i="25"/>
  <c r="CP881" i="25"/>
  <c r="CM881" i="25"/>
  <c r="CL881" i="25"/>
  <c r="CK881" i="25"/>
  <c r="CG881" i="25"/>
  <c r="CQ881" i="25" s="1"/>
  <c r="CF881" i="25"/>
  <c r="CE881" i="25"/>
  <c r="CH881" i="25" s="1"/>
  <c r="CO881" i="25" s="1"/>
  <c r="CC881" i="25"/>
  <c r="CB881" i="25"/>
  <c r="CA881" i="25"/>
  <c r="BX881" i="25"/>
  <c r="BV881" i="25"/>
  <c r="CD881" i="25" s="1"/>
  <c r="BS881" i="25"/>
  <c r="BK881" i="25"/>
  <c r="BI881" i="25"/>
  <c r="BJ881" i="25" s="1"/>
  <c r="BH881" i="25"/>
  <c r="AZ881" i="25"/>
  <c r="AT881" i="25"/>
  <c r="AS881" i="25"/>
  <c r="AP881" i="25"/>
  <c r="AN881" i="25"/>
  <c r="AM881" i="25"/>
  <c r="AL881" i="25"/>
  <c r="AG881" i="25"/>
  <c r="AF881" i="25"/>
  <c r="AE881" i="25"/>
  <c r="AD881" i="25"/>
  <c r="AB881" i="25"/>
  <c r="S881" i="25"/>
  <c r="R881" i="25"/>
  <c r="Q881" i="25"/>
  <c r="CQ880" i="25"/>
  <c r="CP880" i="25"/>
  <c r="CM880" i="25"/>
  <c r="CL880" i="25"/>
  <c r="CK880" i="25"/>
  <c r="CG880" i="25"/>
  <c r="CF880" i="25"/>
  <c r="CE880" i="25"/>
  <c r="CH880" i="25" s="1"/>
  <c r="CC880" i="25"/>
  <c r="CB880" i="25"/>
  <c r="CA880" i="25"/>
  <c r="BX880" i="25"/>
  <c r="BV880" i="25"/>
  <c r="CD880" i="25" s="1"/>
  <c r="BS880" i="25"/>
  <c r="BK880" i="25"/>
  <c r="BI880" i="25"/>
  <c r="BJ880" i="25" s="1"/>
  <c r="BH880" i="25"/>
  <c r="BE880" i="25"/>
  <c r="BM880" i="25" s="1"/>
  <c r="AZ880" i="25"/>
  <c r="AT880" i="25"/>
  <c r="AS880" i="25"/>
  <c r="AQ880" i="25"/>
  <c r="AP880" i="25"/>
  <c r="AN880" i="25"/>
  <c r="AM880" i="25"/>
  <c r="AL880" i="25"/>
  <c r="AG880" i="25"/>
  <c r="AF880" i="25"/>
  <c r="AE880" i="25"/>
  <c r="AD880" i="25"/>
  <c r="AB880" i="25"/>
  <c r="AX880" i="25" s="1"/>
  <c r="S880" i="25"/>
  <c r="R880" i="25"/>
  <c r="Q880" i="25"/>
  <c r="CQ879" i="25"/>
  <c r="CP879" i="25"/>
  <c r="CO879" i="25"/>
  <c r="CM879" i="25"/>
  <c r="CL879" i="25"/>
  <c r="CK879" i="25"/>
  <c r="CG879" i="25"/>
  <c r="CF879" i="25"/>
  <c r="CE879" i="25"/>
  <c r="CH879" i="25" s="1"/>
  <c r="CD879" i="25"/>
  <c r="CC879" i="25"/>
  <c r="CB879" i="25"/>
  <c r="CA879" i="25"/>
  <c r="BX879" i="25"/>
  <c r="BV879" i="25"/>
  <c r="BT879" i="25"/>
  <c r="BS879" i="25"/>
  <c r="BK879" i="25"/>
  <c r="BI879" i="25"/>
  <c r="BJ879" i="25" s="1"/>
  <c r="BH879" i="25"/>
  <c r="BA879" i="25"/>
  <c r="BB879" i="25" s="1"/>
  <c r="AZ879" i="25"/>
  <c r="AT879" i="25"/>
  <c r="AS879" i="25"/>
  <c r="AP879" i="25"/>
  <c r="AN879" i="25"/>
  <c r="AM879" i="25"/>
  <c r="AL879" i="25"/>
  <c r="AG879" i="25"/>
  <c r="AF879" i="25"/>
  <c r="AE879" i="25"/>
  <c r="AD879" i="25"/>
  <c r="AB879" i="25"/>
  <c r="S879" i="25"/>
  <c r="R879" i="25"/>
  <c r="Q879" i="25"/>
  <c r="CP878" i="25"/>
  <c r="CM878" i="25"/>
  <c r="CL878" i="25"/>
  <c r="CK878" i="25"/>
  <c r="CG878" i="25"/>
  <c r="CQ878" i="25" s="1"/>
  <c r="CF878" i="25"/>
  <c r="CE878" i="25"/>
  <c r="CH878" i="25" s="1"/>
  <c r="CO878" i="25" s="1"/>
  <c r="CC878" i="25"/>
  <c r="CB878" i="25"/>
  <c r="CA878" i="25"/>
  <c r="BX878" i="25"/>
  <c r="BV878" i="25"/>
  <c r="BS878" i="25"/>
  <c r="BK878" i="25"/>
  <c r="BI878" i="25"/>
  <c r="BJ878" i="25" s="1"/>
  <c r="BH878" i="25"/>
  <c r="BE878" i="25"/>
  <c r="BM878" i="25" s="1"/>
  <c r="AZ878" i="25"/>
  <c r="AT878" i="25"/>
  <c r="AS878" i="25"/>
  <c r="AQ878" i="25"/>
  <c r="AP878" i="25"/>
  <c r="AN878" i="25"/>
  <c r="AM878" i="25"/>
  <c r="AL878" i="25"/>
  <c r="AG878" i="25"/>
  <c r="AF878" i="25"/>
  <c r="AE878" i="25"/>
  <c r="AD878" i="25"/>
  <c r="AB878" i="25"/>
  <c r="AX878" i="25" s="1"/>
  <c r="S878" i="25"/>
  <c r="R878" i="25"/>
  <c r="Q878" i="25"/>
  <c r="CQ877" i="25"/>
  <c r="CP877" i="25"/>
  <c r="CM877" i="25"/>
  <c r="CL877" i="25"/>
  <c r="CK877" i="25"/>
  <c r="CG877" i="25"/>
  <c r="CF877" i="25"/>
  <c r="CE877" i="25"/>
  <c r="CC877" i="25"/>
  <c r="CB877" i="25"/>
  <c r="CA877" i="25"/>
  <c r="BX877" i="25"/>
  <c r="BV877" i="25"/>
  <c r="BT877" i="25"/>
  <c r="BS877" i="25"/>
  <c r="BK877" i="25"/>
  <c r="BI877" i="25"/>
  <c r="BJ877" i="25" s="1"/>
  <c r="BH877" i="25"/>
  <c r="BE877" i="25"/>
  <c r="BM877" i="25" s="1"/>
  <c r="BA877" i="25"/>
  <c r="BB877" i="25" s="1"/>
  <c r="AZ877" i="25"/>
  <c r="BU877" i="25" s="1"/>
  <c r="AT877" i="25"/>
  <c r="AS877" i="25"/>
  <c r="AP877" i="25"/>
  <c r="AN877" i="25"/>
  <c r="AM877" i="25"/>
  <c r="AL877" i="25"/>
  <c r="AG877" i="25"/>
  <c r="AF877" i="25"/>
  <c r="AE877" i="25"/>
  <c r="AD877" i="25"/>
  <c r="AB877" i="25"/>
  <c r="AX877" i="25" s="1"/>
  <c r="S877" i="25"/>
  <c r="R877" i="25"/>
  <c r="Q877" i="25"/>
  <c r="CP876" i="25"/>
  <c r="CO876" i="25"/>
  <c r="CM876" i="25"/>
  <c r="CL876" i="25"/>
  <c r="CK876" i="25"/>
  <c r="CG876" i="25"/>
  <c r="CQ876" i="25" s="1"/>
  <c r="CF876" i="25"/>
  <c r="CE876" i="25"/>
  <c r="CH876" i="25" s="1"/>
  <c r="CD876" i="25"/>
  <c r="CC876" i="25"/>
  <c r="CB876" i="25"/>
  <c r="CA876" i="25"/>
  <c r="BX876" i="25"/>
  <c r="BV876" i="25"/>
  <c r="BT876" i="25"/>
  <c r="BS876" i="25"/>
  <c r="BK876" i="25"/>
  <c r="BI876" i="25"/>
  <c r="BJ876" i="25" s="1"/>
  <c r="BH876" i="25"/>
  <c r="BA876" i="25"/>
  <c r="BB876" i="25" s="1"/>
  <c r="AZ876" i="25"/>
  <c r="AT876" i="25"/>
  <c r="AS876" i="25"/>
  <c r="AP876" i="25"/>
  <c r="AN876" i="25"/>
  <c r="AM876" i="25"/>
  <c r="AL876" i="25"/>
  <c r="AG876" i="25"/>
  <c r="AF876" i="25"/>
  <c r="AE876" i="25"/>
  <c r="AD876" i="25"/>
  <c r="AB876" i="25"/>
  <c r="S876" i="25"/>
  <c r="R876" i="25"/>
  <c r="Q876" i="25"/>
  <c r="CP875" i="25"/>
  <c r="CM875" i="25"/>
  <c r="CL875" i="25"/>
  <c r="CK875" i="25"/>
  <c r="CG875" i="25"/>
  <c r="CQ875" i="25" s="1"/>
  <c r="CF875" i="25"/>
  <c r="CE875" i="25"/>
  <c r="CH875" i="25" s="1"/>
  <c r="CC875" i="25"/>
  <c r="CB875" i="25"/>
  <c r="CA875" i="25"/>
  <c r="BX875" i="25"/>
  <c r="BV875" i="25"/>
  <c r="BS875" i="25"/>
  <c r="BK875" i="25"/>
  <c r="BI875" i="25"/>
  <c r="BJ875" i="25" s="1"/>
  <c r="BH875" i="25"/>
  <c r="BE875" i="25"/>
  <c r="BM875" i="25" s="1"/>
  <c r="AZ875" i="25"/>
  <c r="AT875" i="25"/>
  <c r="AS875" i="25"/>
  <c r="AQ875" i="25"/>
  <c r="AP875" i="25"/>
  <c r="AN875" i="25"/>
  <c r="AM875" i="25"/>
  <c r="AL875" i="25"/>
  <c r="AG875" i="25"/>
  <c r="AF875" i="25"/>
  <c r="AE875" i="25"/>
  <c r="AD875" i="25"/>
  <c r="AB875" i="25"/>
  <c r="AX875" i="25" s="1"/>
  <c r="S875" i="25"/>
  <c r="R875" i="25"/>
  <c r="Q875" i="25"/>
  <c r="CQ874" i="25"/>
  <c r="CP874" i="25"/>
  <c r="CO874" i="25"/>
  <c r="CM874" i="25"/>
  <c r="CL874" i="25"/>
  <c r="CK874" i="25"/>
  <c r="CG874" i="25"/>
  <c r="CF874" i="25"/>
  <c r="CE874" i="25"/>
  <c r="CH874" i="25" s="1"/>
  <c r="CC874" i="25"/>
  <c r="CB874" i="25"/>
  <c r="CA874" i="25"/>
  <c r="BX874" i="25"/>
  <c r="BT874" i="25"/>
  <c r="BS874" i="25"/>
  <c r="BH874" i="25"/>
  <c r="BE874" i="25"/>
  <c r="BB874" i="25"/>
  <c r="AZ874" i="25"/>
  <c r="AU874" i="25"/>
  <c r="AS874" i="25"/>
  <c r="AT874" i="25" s="1"/>
  <c r="AP874" i="25"/>
  <c r="AM874" i="25"/>
  <c r="AL874" i="25"/>
  <c r="AG874" i="25"/>
  <c r="AN874" i="25" s="1"/>
  <c r="AF874" i="25"/>
  <c r="AE874" i="25"/>
  <c r="AD874" i="25"/>
  <c r="BA874" i="25" s="1"/>
  <c r="AB874" i="25"/>
  <c r="AX874" i="25" s="1"/>
  <c r="S874" i="25"/>
  <c r="R874" i="25"/>
  <c r="Q874" i="25"/>
  <c r="CR873" i="25"/>
  <c r="CP873" i="25"/>
  <c r="CO873" i="25"/>
  <c r="CM873" i="25"/>
  <c r="CL873" i="25"/>
  <c r="CK873" i="25"/>
  <c r="CH873" i="25"/>
  <c r="CF873" i="25"/>
  <c r="CE873" i="25"/>
  <c r="CC873" i="25"/>
  <c r="CB873" i="25"/>
  <c r="CA873" i="25"/>
  <c r="BX873" i="25"/>
  <c r="BS873" i="25"/>
  <c r="BK873" i="25"/>
  <c r="BI873" i="25"/>
  <c r="BJ873" i="25" s="1"/>
  <c r="BH873" i="25"/>
  <c r="BE873" i="25"/>
  <c r="AZ873" i="25"/>
  <c r="AX873" i="25"/>
  <c r="AT873" i="25"/>
  <c r="AS873" i="25"/>
  <c r="AQ873" i="25"/>
  <c r="AP873" i="25"/>
  <c r="AL873" i="25"/>
  <c r="AM873" i="25" s="1"/>
  <c r="AN873" i="25" s="1"/>
  <c r="AG873" i="25"/>
  <c r="AF873" i="25"/>
  <c r="AE873" i="25"/>
  <c r="AD873" i="25"/>
  <c r="AB873" i="25"/>
  <c r="S873" i="25"/>
  <c r="R873" i="25"/>
  <c r="Q873" i="25"/>
  <c r="CP872" i="25"/>
  <c r="CO872" i="25"/>
  <c r="CM872" i="25"/>
  <c r="CL872" i="25"/>
  <c r="CK872" i="25"/>
  <c r="CF872" i="25"/>
  <c r="CG872" i="25" s="1"/>
  <c r="CQ872" i="25" s="1"/>
  <c r="CE872" i="25"/>
  <c r="CH872" i="25" s="1"/>
  <c r="CC872" i="25"/>
  <c r="CB872" i="25"/>
  <c r="CA872" i="25"/>
  <c r="BX872" i="25"/>
  <c r="BT872" i="25"/>
  <c r="BS872" i="25"/>
  <c r="BI872" i="25"/>
  <c r="BJ872" i="25" s="1"/>
  <c r="BH872" i="25"/>
  <c r="BE872" i="25"/>
  <c r="AZ872" i="25"/>
  <c r="BA872" i="25" s="1"/>
  <c r="BB872" i="25" s="1"/>
  <c r="AT872" i="25"/>
  <c r="AU872" i="25" s="1"/>
  <c r="AS872" i="25"/>
  <c r="AQ872" i="25"/>
  <c r="AP872" i="25"/>
  <c r="AM872" i="25"/>
  <c r="AL872" i="25"/>
  <c r="AG872" i="25"/>
  <c r="AF872" i="25"/>
  <c r="AE872" i="25"/>
  <c r="AD872" i="25"/>
  <c r="AB872" i="25"/>
  <c r="S872" i="25"/>
  <c r="R872" i="25"/>
  <c r="Q872" i="25"/>
  <c r="CP871" i="25"/>
  <c r="CL871" i="25"/>
  <c r="CM871" i="25" s="1"/>
  <c r="CK871" i="25"/>
  <c r="CH871" i="25"/>
  <c r="CF871" i="25"/>
  <c r="CG871" i="25" s="1"/>
  <c r="CQ871" i="25" s="1"/>
  <c r="CE871" i="25"/>
  <c r="CB871" i="25"/>
  <c r="CC871" i="25" s="1"/>
  <c r="CA871" i="25"/>
  <c r="BX871" i="25"/>
  <c r="BV871" i="25"/>
  <c r="CD871" i="25" s="1"/>
  <c r="BU871" i="25"/>
  <c r="BT871" i="25"/>
  <c r="BS871" i="25"/>
  <c r="BK871" i="25"/>
  <c r="BL871" i="25" s="1"/>
  <c r="BM871" i="25" s="1"/>
  <c r="BJ871" i="25"/>
  <c r="BI871" i="25"/>
  <c r="BH871" i="25"/>
  <c r="BE871" i="25"/>
  <c r="BA871" i="25"/>
  <c r="BB871" i="25" s="1"/>
  <c r="AZ871" i="25"/>
  <c r="AX871" i="25"/>
  <c r="AT871" i="25"/>
  <c r="AU871" i="25" s="1"/>
  <c r="AS871" i="25"/>
  <c r="AQ871" i="25"/>
  <c r="AP871" i="25"/>
  <c r="AL871" i="25"/>
  <c r="AM871" i="25" s="1"/>
  <c r="AN871" i="25" s="1"/>
  <c r="AG871" i="25"/>
  <c r="AF871" i="25"/>
  <c r="AE871" i="25"/>
  <c r="AD871" i="25"/>
  <c r="AB871" i="25"/>
  <c r="S871" i="25"/>
  <c r="R871" i="25"/>
  <c r="Q871" i="25"/>
  <c r="CP870" i="25"/>
  <c r="CM870" i="25"/>
  <c r="CL870" i="25"/>
  <c r="CK870" i="25"/>
  <c r="CH870" i="25"/>
  <c r="CO870" i="25" s="1"/>
  <c r="CF870" i="25"/>
  <c r="CE870" i="25"/>
  <c r="CC870" i="25"/>
  <c r="CB870" i="25"/>
  <c r="CA870" i="25"/>
  <c r="BX870" i="25"/>
  <c r="CG870" i="25" s="1"/>
  <c r="CQ870" i="25" s="1"/>
  <c r="BT870" i="25"/>
  <c r="BS870" i="25"/>
  <c r="BH870" i="25"/>
  <c r="AZ870" i="25"/>
  <c r="AX870" i="25"/>
  <c r="AU870" i="25"/>
  <c r="AT870" i="25"/>
  <c r="AS870" i="25"/>
  <c r="AP870" i="25"/>
  <c r="AM870" i="25"/>
  <c r="AL870" i="25"/>
  <c r="AG870" i="25"/>
  <c r="AN870" i="25" s="1"/>
  <c r="AF870" i="25"/>
  <c r="AE870" i="25"/>
  <c r="AD870" i="25"/>
  <c r="AB870" i="25"/>
  <c r="S870" i="25"/>
  <c r="R870" i="25"/>
  <c r="Q870" i="25"/>
  <c r="CR869" i="25"/>
  <c r="CP869" i="25"/>
  <c r="CL869" i="25"/>
  <c r="CM869" i="25" s="1"/>
  <c r="CK869" i="25"/>
  <c r="CH869" i="25"/>
  <c r="CO869" i="25" s="1"/>
  <c r="CF869" i="25"/>
  <c r="CE869" i="25"/>
  <c r="CB869" i="25"/>
  <c r="CC869" i="25" s="1"/>
  <c r="CA869" i="25"/>
  <c r="BX869" i="25"/>
  <c r="CG869" i="25" s="1"/>
  <c r="CQ869" i="25" s="1"/>
  <c r="BS869" i="25"/>
  <c r="BH869" i="25"/>
  <c r="BE869" i="25"/>
  <c r="AZ869" i="25"/>
  <c r="AX869" i="25"/>
  <c r="AT869" i="25"/>
  <c r="AS869" i="25"/>
  <c r="AQ869" i="25"/>
  <c r="AP869" i="25"/>
  <c r="AL869" i="25"/>
  <c r="AM869" i="25" s="1"/>
  <c r="AN869" i="25" s="1"/>
  <c r="AG869" i="25"/>
  <c r="AF869" i="25"/>
  <c r="AE869" i="25"/>
  <c r="AD869" i="25"/>
  <c r="AB869" i="25"/>
  <c r="S869" i="25"/>
  <c r="R869" i="25"/>
  <c r="BI869" i="25" s="1"/>
  <c r="BJ869" i="25" s="1"/>
  <c r="Q869" i="25"/>
  <c r="CP868" i="25"/>
  <c r="CO868" i="25"/>
  <c r="CM868" i="25"/>
  <c r="CL868" i="25"/>
  <c r="CK868" i="25"/>
  <c r="CF868" i="25"/>
  <c r="CE868" i="25"/>
  <c r="CH868" i="25" s="1"/>
  <c r="CC868" i="25"/>
  <c r="CB868" i="25"/>
  <c r="CA868" i="25"/>
  <c r="BX868" i="25"/>
  <c r="CG868" i="25" s="1"/>
  <c r="CQ868" i="25" s="1"/>
  <c r="BT868" i="25"/>
  <c r="BS868" i="25"/>
  <c r="BH868" i="25"/>
  <c r="BA868" i="25"/>
  <c r="BB868" i="25" s="1"/>
  <c r="AZ868" i="25"/>
  <c r="BU868" i="25" s="1"/>
  <c r="AS868" i="25"/>
  <c r="AT868" i="25" s="1"/>
  <c r="AU868" i="25" s="1"/>
  <c r="AP868" i="25"/>
  <c r="AM868" i="25"/>
  <c r="AN868" i="25" s="1"/>
  <c r="AL868" i="25"/>
  <c r="AG868" i="25"/>
  <c r="AF868" i="25"/>
  <c r="AE868" i="25"/>
  <c r="AD868" i="25"/>
  <c r="AB868" i="25"/>
  <c r="S868" i="25"/>
  <c r="R868" i="25"/>
  <c r="Q868" i="25"/>
  <c r="CP867" i="25"/>
  <c r="CL867" i="25"/>
  <c r="CM867" i="25" s="1"/>
  <c r="CK867" i="25"/>
  <c r="CH867" i="25"/>
  <c r="CF867" i="25"/>
  <c r="CE867" i="25"/>
  <c r="CC867" i="25"/>
  <c r="CB867" i="25"/>
  <c r="CA867" i="25"/>
  <c r="BX867" i="25"/>
  <c r="BS867" i="25"/>
  <c r="BH867" i="25"/>
  <c r="BA867" i="25"/>
  <c r="BB867" i="25" s="1"/>
  <c r="AZ867" i="25"/>
  <c r="AT867" i="25"/>
  <c r="AS867" i="25"/>
  <c r="AP867" i="25"/>
  <c r="AM867" i="25"/>
  <c r="AN867" i="25" s="1"/>
  <c r="AL867" i="25"/>
  <c r="AG867" i="25"/>
  <c r="AF867" i="25"/>
  <c r="AE867" i="25"/>
  <c r="AD867" i="25"/>
  <c r="AB867" i="25"/>
  <c r="S867" i="25"/>
  <c r="R867" i="25"/>
  <c r="Q867" i="25"/>
  <c r="CP866" i="25"/>
  <c r="CM866" i="25"/>
  <c r="CL866" i="25"/>
  <c r="CK866" i="25"/>
  <c r="CG866" i="25"/>
  <c r="CQ866" i="25" s="1"/>
  <c r="CF866" i="25"/>
  <c r="CE866" i="25"/>
  <c r="CH866" i="25" s="1"/>
  <c r="CO866" i="25" s="1"/>
  <c r="CB866" i="25"/>
  <c r="CC866" i="25" s="1"/>
  <c r="CA866" i="25"/>
  <c r="BX866" i="25"/>
  <c r="BS866" i="25"/>
  <c r="BH866" i="25"/>
  <c r="BE866" i="25"/>
  <c r="AZ866" i="25"/>
  <c r="AS866" i="25"/>
  <c r="AT866" i="25" s="1"/>
  <c r="AQ866" i="25"/>
  <c r="AP866" i="25"/>
  <c r="AM866" i="25"/>
  <c r="AL866" i="25"/>
  <c r="AG866" i="25"/>
  <c r="AN866" i="25" s="1"/>
  <c r="AF866" i="25"/>
  <c r="AE866" i="25"/>
  <c r="AD866" i="25"/>
  <c r="AB866" i="25"/>
  <c r="AX866" i="25" s="1"/>
  <c r="S866" i="25"/>
  <c r="R866" i="25"/>
  <c r="Q866" i="25"/>
  <c r="CR865" i="25"/>
  <c r="CP865" i="25"/>
  <c r="CM865" i="25"/>
  <c r="CL865" i="25"/>
  <c r="CK865" i="25"/>
  <c r="CF865" i="25"/>
  <c r="CE865" i="25"/>
  <c r="CH865" i="25" s="1"/>
  <c r="CO865" i="25" s="1"/>
  <c r="CC865" i="25"/>
  <c r="CB865" i="25"/>
  <c r="CA865" i="25"/>
  <c r="BX865" i="25"/>
  <c r="CG865" i="25" s="1"/>
  <c r="BT865" i="25"/>
  <c r="BU865" i="25" s="1"/>
  <c r="BS865" i="25"/>
  <c r="BK865" i="25"/>
  <c r="BI865" i="25"/>
  <c r="BJ865" i="25" s="1"/>
  <c r="BH865" i="25"/>
  <c r="BE865" i="25"/>
  <c r="AZ865" i="25"/>
  <c r="AS865" i="25"/>
  <c r="AT865" i="25" s="1"/>
  <c r="AP865" i="25"/>
  <c r="AL865" i="25"/>
  <c r="AM865" i="25" s="1"/>
  <c r="AN865" i="25" s="1"/>
  <c r="AG865" i="25"/>
  <c r="AF865" i="25"/>
  <c r="AE865" i="25"/>
  <c r="AD865" i="25"/>
  <c r="AB865" i="25"/>
  <c r="S865" i="25"/>
  <c r="R865" i="25"/>
  <c r="Q865" i="25"/>
  <c r="CP864" i="25"/>
  <c r="CO864" i="25"/>
  <c r="CM864" i="25"/>
  <c r="CL864" i="25"/>
  <c r="CK864" i="25"/>
  <c r="CG864" i="25"/>
  <c r="CF864" i="25"/>
  <c r="CE864" i="25"/>
  <c r="CH864" i="25" s="1"/>
  <c r="CC864" i="25"/>
  <c r="CB864" i="25"/>
  <c r="CA864" i="25"/>
  <c r="BX864" i="25"/>
  <c r="BT864" i="25"/>
  <c r="BS864" i="25"/>
  <c r="BH864" i="25"/>
  <c r="BE864" i="25"/>
  <c r="AZ864" i="25"/>
  <c r="AU864" i="25"/>
  <c r="AT864" i="25"/>
  <c r="AS864" i="25"/>
  <c r="AQ864" i="25"/>
  <c r="AP864" i="25"/>
  <c r="AM864" i="25"/>
  <c r="AL864" i="25"/>
  <c r="AG864" i="25"/>
  <c r="AF864" i="25"/>
  <c r="AE864" i="25"/>
  <c r="AD864" i="25"/>
  <c r="AB864" i="25"/>
  <c r="S864" i="25"/>
  <c r="R864" i="25"/>
  <c r="Q864" i="25"/>
  <c r="CP863" i="25"/>
  <c r="CL863" i="25"/>
  <c r="CM863" i="25" s="1"/>
  <c r="CK863" i="25"/>
  <c r="CF863" i="25"/>
  <c r="CE863" i="25"/>
  <c r="CH863" i="25" s="1"/>
  <c r="CB863" i="25"/>
  <c r="CC863" i="25" s="1"/>
  <c r="CA863" i="25"/>
  <c r="BX863" i="25"/>
  <c r="CG863" i="25" s="1"/>
  <c r="CQ863" i="25" s="1"/>
  <c r="BS863" i="25"/>
  <c r="BM863" i="25"/>
  <c r="BH863" i="25"/>
  <c r="BE863" i="25"/>
  <c r="AZ863" i="25"/>
  <c r="AU863" i="25"/>
  <c r="AS863" i="25"/>
  <c r="AT863" i="25" s="1"/>
  <c r="AQ863" i="25"/>
  <c r="AP863" i="25"/>
  <c r="AM863" i="25"/>
  <c r="AL863" i="25"/>
  <c r="AG863" i="25"/>
  <c r="AF863" i="25"/>
  <c r="AE863" i="25"/>
  <c r="AD863" i="25"/>
  <c r="BT863" i="25" s="1"/>
  <c r="AB863" i="25"/>
  <c r="S863" i="25"/>
  <c r="R863" i="25"/>
  <c r="Q863" i="25"/>
  <c r="CQ862" i="25"/>
  <c r="CP862" i="25"/>
  <c r="CL862" i="25"/>
  <c r="CM862" i="25" s="1"/>
  <c r="CK862" i="25"/>
  <c r="CF862" i="25"/>
  <c r="CE862" i="25"/>
  <c r="CH862" i="25" s="1"/>
  <c r="CB862" i="25"/>
  <c r="CC862" i="25" s="1"/>
  <c r="CA862" i="25"/>
  <c r="BX862" i="25"/>
  <c r="CG862" i="25" s="1"/>
  <c r="BS862" i="25"/>
  <c r="BM862" i="25"/>
  <c r="BI862" i="25"/>
  <c r="BJ862" i="25" s="1"/>
  <c r="BH862" i="25"/>
  <c r="BE862" i="25"/>
  <c r="AZ862" i="25"/>
  <c r="AS862" i="25"/>
  <c r="AT862" i="25" s="1"/>
  <c r="AQ862" i="25"/>
  <c r="AP862" i="25"/>
  <c r="AM862" i="25"/>
  <c r="AL862" i="25"/>
  <c r="AG862" i="25"/>
  <c r="AN862" i="25" s="1"/>
  <c r="AF862" i="25"/>
  <c r="AE862" i="25"/>
  <c r="AD862" i="25"/>
  <c r="AB862" i="25"/>
  <c r="S862" i="25"/>
  <c r="R862" i="25"/>
  <c r="Q862" i="25"/>
  <c r="CR861" i="25"/>
  <c r="CP861" i="25"/>
  <c r="CO861" i="25"/>
  <c r="CL861" i="25"/>
  <c r="CM861" i="25" s="1"/>
  <c r="CK861" i="25"/>
  <c r="CH861" i="25"/>
  <c r="CF861" i="25"/>
  <c r="CG861" i="25" s="1"/>
  <c r="CQ861" i="25" s="1"/>
  <c r="CE861" i="25"/>
  <c r="CB861" i="25"/>
  <c r="CC861" i="25" s="1"/>
  <c r="CA861" i="25"/>
  <c r="BX861" i="25"/>
  <c r="BT861" i="25"/>
  <c r="BS861" i="25"/>
  <c r="BI861" i="25"/>
  <c r="BJ861" i="25" s="1"/>
  <c r="BH861" i="25"/>
  <c r="BE861" i="25"/>
  <c r="BM861" i="25" s="1"/>
  <c r="AZ861" i="25"/>
  <c r="AT861" i="25"/>
  <c r="AU861" i="25" s="1"/>
  <c r="AS861" i="25"/>
  <c r="AQ861" i="25"/>
  <c r="AP861" i="25"/>
  <c r="AM861" i="25"/>
  <c r="AL861" i="25"/>
  <c r="AG861" i="25"/>
  <c r="AN861" i="25" s="1"/>
  <c r="AF861" i="25"/>
  <c r="AE861" i="25"/>
  <c r="AD861" i="25"/>
  <c r="AB861" i="25"/>
  <c r="S861" i="25"/>
  <c r="R861" i="25"/>
  <c r="Q861" i="25"/>
  <c r="CR860" i="25"/>
  <c r="CP860" i="25"/>
  <c r="CL860" i="25"/>
  <c r="CM860" i="25" s="1"/>
  <c r="CK860" i="25"/>
  <c r="CG860" i="25"/>
  <c r="CF860" i="25"/>
  <c r="CE860" i="25"/>
  <c r="CH860" i="25" s="1"/>
  <c r="CO860" i="25" s="1"/>
  <c r="CB860" i="25"/>
  <c r="CC860" i="25" s="1"/>
  <c r="CA860" i="25"/>
  <c r="BX860" i="25"/>
  <c r="BV860" i="25"/>
  <c r="CD860" i="25" s="1"/>
  <c r="CN860" i="25" s="1"/>
  <c r="BS860" i="25"/>
  <c r="BM860" i="25"/>
  <c r="BK860" i="25"/>
  <c r="BH860" i="25"/>
  <c r="BE860" i="25"/>
  <c r="AZ860" i="25"/>
  <c r="AU860" i="25"/>
  <c r="AS860" i="25"/>
  <c r="AT860" i="25" s="1"/>
  <c r="AQ860" i="25"/>
  <c r="AP860" i="25"/>
  <c r="AM860" i="25"/>
  <c r="AL860" i="25"/>
  <c r="AG860" i="25"/>
  <c r="AN860" i="25" s="1"/>
  <c r="AF860" i="25"/>
  <c r="AE860" i="25"/>
  <c r="AD860" i="25"/>
  <c r="BT860" i="25" s="1"/>
  <c r="AB860" i="25"/>
  <c r="S860" i="25"/>
  <c r="R860" i="25"/>
  <c r="BI860" i="25" s="1"/>
  <c r="BJ860" i="25" s="1"/>
  <c r="Q860" i="25"/>
  <c r="CP859" i="25"/>
  <c r="CL859" i="25"/>
  <c r="CM859" i="25" s="1"/>
  <c r="CK859" i="25"/>
  <c r="CF859" i="25"/>
  <c r="CE859" i="25"/>
  <c r="CH859" i="25" s="1"/>
  <c r="CO859" i="25" s="1"/>
  <c r="CB859" i="25"/>
  <c r="CC859" i="25" s="1"/>
  <c r="CA859" i="25"/>
  <c r="BX859" i="25"/>
  <c r="BV859" i="25"/>
  <c r="BS859" i="25"/>
  <c r="BM859" i="25"/>
  <c r="BK859" i="25"/>
  <c r="BH859" i="25"/>
  <c r="BE859" i="25"/>
  <c r="AZ859" i="25"/>
  <c r="BA859" i="25" s="1"/>
  <c r="BB859" i="25" s="1"/>
  <c r="AS859" i="25"/>
  <c r="AT859" i="25" s="1"/>
  <c r="AP859" i="25"/>
  <c r="AM859" i="25"/>
  <c r="AL859" i="25"/>
  <c r="AG859" i="25"/>
  <c r="AF859" i="25"/>
  <c r="AE859" i="25"/>
  <c r="AD859" i="25"/>
  <c r="BT859" i="25" s="1"/>
  <c r="AB859" i="25"/>
  <c r="S859" i="25"/>
  <c r="R859" i="25"/>
  <c r="BI859" i="25" s="1"/>
  <c r="BJ859" i="25" s="1"/>
  <c r="Q859" i="25"/>
  <c r="CP858" i="25"/>
  <c r="CL858" i="25"/>
  <c r="CM858" i="25" s="1"/>
  <c r="CK858" i="25"/>
  <c r="CG858" i="25"/>
  <c r="CQ858" i="25" s="1"/>
  <c r="CF858" i="25"/>
  <c r="CE858" i="25"/>
  <c r="CH858" i="25" s="1"/>
  <c r="CO858" i="25" s="1"/>
  <c r="CB858" i="25"/>
  <c r="CC858" i="25" s="1"/>
  <c r="CA858" i="25"/>
  <c r="BX858" i="25"/>
  <c r="BT858" i="25"/>
  <c r="BU858" i="25" s="1"/>
  <c r="BS858" i="25"/>
  <c r="BM858" i="25"/>
  <c r="BI858" i="25"/>
  <c r="BJ858" i="25" s="1"/>
  <c r="BH858" i="25"/>
  <c r="AZ858" i="25"/>
  <c r="BA858" i="25" s="1"/>
  <c r="BB858" i="25" s="1"/>
  <c r="AT858" i="25"/>
  <c r="AU858" i="25" s="1"/>
  <c r="AS858" i="25"/>
  <c r="AP858" i="25"/>
  <c r="AM858" i="25"/>
  <c r="AL858" i="25"/>
  <c r="AG858" i="25"/>
  <c r="AN858" i="25" s="1"/>
  <c r="AF858" i="25"/>
  <c r="AE858" i="25"/>
  <c r="AD858" i="25"/>
  <c r="AB858" i="25"/>
  <c r="BE858" i="25" s="1"/>
  <c r="S858" i="25"/>
  <c r="R858" i="25"/>
  <c r="Q858" i="25"/>
  <c r="CP857" i="25"/>
  <c r="CL857" i="25"/>
  <c r="CM857" i="25" s="1"/>
  <c r="CK857" i="25"/>
  <c r="CH857" i="25"/>
  <c r="CG857" i="25"/>
  <c r="CQ857" i="25" s="1"/>
  <c r="CF857" i="25"/>
  <c r="CE857" i="25"/>
  <c r="CB857" i="25"/>
  <c r="CC857" i="25" s="1"/>
  <c r="CA857" i="25"/>
  <c r="BX857" i="25"/>
  <c r="BV857" i="25"/>
  <c r="CD857" i="25" s="1"/>
  <c r="BS857" i="25"/>
  <c r="BK857" i="25"/>
  <c r="BH857" i="25"/>
  <c r="BE857" i="25"/>
  <c r="BM857" i="25" s="1"/>
  <c r="AZ857" i="25"/>
  <c r="AS857" i="25"/>
  <c r="AT857" i="25" s="1"/>
  <c r="AP857" i="25"/>
  <c r="AM857" i="25"/>
  <c r="AL857" i="25"/>
  <c r="AG857" i="25"/>
  <c r="AF857" i="25"/>
  <c r="AE857" i="25"/>
  <c r="AD857" i="25"/>
  <c r="AB857" i="25"/>
  <c r="S857" i="25"/>
  <c r="R857" i="25"/>
  <c r="BI857" i="25" s="1"/>
  <c r="BJ857" i="25" s="1"/>
  <c r="Q857" i="25"/>
  <c r="CP856" i="25"/>
  <c r="CL856" i="25"/>
  <c r="CM856" i="25" s="1"/>
  <c r="CK856" i="25"/>
  <c r="CG856" i="25"/>
  <c r="CQ856" i="25" s="1"/>
  <c r="CF856" i="25"/>
  <c r="CE856" i="25"/>
  <c r="CH856" i="25" s="1"/>
  <c r="CD856" i="25"/>
  <c r="CB856" i="25"/>
  <c r="CC856" i="25" s="1"/>
  <c r="CA856" i="25"/>
  <c r="BX856" i="25"/>
  <c r="BV856" i="25"/>
  <c r="BU856" i="25"/>
  <c r="BS856" i="25"/>
  <c r="BK856" i="25"/>
  <c r="BH856" i="25"/>
  <c r="BE856" i="25"/>
  <c r="BM856" i="25" s="1"/>
  <c r="AZ856" i="25"/>
  <c r="AS856" i="25"/>
  <c r="AT856" i="25" s="1"/>
  <c r="AP856" i="25"/>
  <c r="AM856" i="25"/>
  <c r="AL856" i="25"/>
  <c r="AG856" i="25"/>
  <c r="AF856" i="25"/>
  <c r="AE856" i="25"/>
  <c r="AD856" i="25"/>
  <c r="BT856" i="25" s="1"/>
  <c r="AB856" i="25"/>
  <c r="S856" i="25"/>
  <c r="R856" i="25"/>
  <c r="BI856" i="25" s="1"/>
  <c r="BJ856" i="25" s="1"/>
  <c r="Q856" i="25"/>
  <c r="CQ855" i="25"/>
  <c r="CP855" i="25"/>
  <c r="CO855" i="25"/>
  <c r="CL855" i="25"/>
  <c r="CM855" i="25" s="1"/>
  <c r="CK855" i="25"/>
  <c r="CG855" i="25"/>
  <c r="CF855" i="25"/>
  <c r="CE855" i="25"/>
  <c r="CH855" i="25" s="1"/>
  <c r="CD855" i="25"/>
  <c r="CN855" i="25" s="1"/>
  <c r="CB855" i="25"/>
  <c r="CC855" i="25" s="1"/>
  <c r="CA855" i="25"/>
  <c r="BX855" i="25"/>
  <c r="BV855" i="25"/>
  <c r="BT855" i="25"/>
  <c r="BS855" i="25"/>
  <c r="BK855" i="25"/>
  <c r="BI855" i="25"/>
  <c r="BJ855" i="25" s="1"/>
  <c r="BH855" i="25"/>
  <c r="AZ855" i="25"/>
  <c r="AS855" i="25"/>
  <c r="AT855" i="25" s="1"/>
  <c r="AP855" i="25"/>
  <c r="AN855" i="25"/>
  <c r="AM855" i="25"/>
  <c r="AL855" i="25"/>
  <c r="AG855" i="25"/>
  <c r="AF855" i="25"/>
  <c r="AE855" i="25"/>
  <c r="AD855" i="25"/>
  <c r="AU855" i="25" s="1"/>
  <c r="AB855" i="25"/>
  <c r="S855" i="25"/>
  <c r="R855" i="25"/>
  <c r="Q855" i="25"/>
  <c r="CP854" i="25"/>
  <c r="CM854" i="25"/>
  <c r="CL854" i="25"/>
  <c r="CK854" i="25"/>
  <c r="CF854" i="25"/>
  <c r="CG854" i="25" s="1"/>
  <c r="CQ854" i="25" s="1"/>
  <c r="CE854" i="25"/>
  <c r="CH854" i="25" s="1"/>
  <c r="CC854" i="25"/>
  <c r="CB854" i="25"/>
  <c r="CA854" i="25"/>
  <c r="BX854" i="25"/>
  <c r="BS854" i="25"/>
  <c r="BQ854" i="25"/>
  <c r="BK854" i="25"/>
  <c r="BV854" i="25" s="1"/>
  <c r="CD854" i="25" s="1"/>
  <c r="BI854" i="25"/>
  <c r="BJ854" i="25" s="1"/>
  <c r="BH854" i="25"/>
  <c r="BA854" i="25"/>
  <c r="BB854" i="25" s="1"/>
  <c r="AZ854" i="25"/>
  <c r="AS854" i="25"/>
  <c r="AT854" i="25" s="1"/>
  <c r="AP854" i="25"/>
  <c r="AL854" i="25"/>
  <c r="AM854" i="25" s="1"/>
  <c r="AN854" i="25" s="1"/>
  <c r="AG854" i="25"/>
  <c r="AF854" i="25"/>
  <c r="AE854" i="25"/>
  <c r="AD854" i="25"/>
  <c r="AU854" i="25" s="1"/>
  <c r="AB854" i="25"/>
  <c r="S854" i="25"/>
  <c r="R854" i="25"/>
  <c r="Q854" i="25"/>
  <c r="CP853" i="25"/>
  <c r="CM853" i="25"/>
  <c r="CL853" i="25"/>
  <c r="CK853" i="25"/>
  <c r="CH853" i="25"/>
  <c r="CF853" i="25"/>
  <c r="CG853" i="25" s="1"/>
  <c r="CQ853" i="25" s="1"/>
  <c r="CE853" i="25"/>
  <c r="CC853" i="25"/>
  <c r="CB853" i="25"/>
  <c r="CA853" i="25"/>
  <c r="BX853" i="25"/>
  <c r="BU853" i="25"/>
  <c r="BS853" i="25"/>
  <c r="BK853" i="25"/>
  <c r="BV853" i="25" s="1"/>
  <c r="CD853" i="25" s="1"/>
  <c r="BI853" i="25"/>
  <c r="BJ853" i="25" s="1"/>
  <c r="BH853" i="25"/>
  <c r="BA853" i="25"/>
  <c r="BB853" i="25" s="1"/>
  <c r="AZ853" i="25"/>
  <c r="AS853" i="25"/>
  <c r="AT853" i="25" s="1"/>
  <c r="AU853" i="25" s="1"/>
  <c r="AP853" i="25"/>
  <c r="AL853" i="25"/>
  <c r="AM853" i="25" s="1"/>
  <c r="AN853" i="25" s="1"/>
  <c r="AG853" i="25"/>
  <c r="AF853" i="25"/>
  <c r="AE853" i="25"/>
  <c r="AD853" i="25"/>
  <c r="BT853" i="25" s="1"/>
  <c r="AB853" i="25"/>
  <c r="S853" i="25"/>
  <c r="R853" i="25"/>
  <c r="Q853" i="25"/>
  <c r="CP852" i="25"/>
  <c r="CM852" i="25"/>
  <c r="CL852" i="25"/>
  <c r="CK852" i="25"/>
  <c r="CF852" i="25"/>
  <c r="CG852" i="25" s="1"/>
  <c r="CE852" i="25"/>
  <c r="CH852" i="25" s="1"/>
  <c r="CC852" i="25"/>
  <c r="CB852" i="25"/>
  <c r="CA852" i="25"/>
  <c r="BX852" i="25"/>
  <c r="BS852" i="25"/>
  <c r="BH852" i="25"/>
  <c r="BE852" i="25"/>
  <c r="AZ852" i="25"/>
  <c r="BA852" i="25" s="1"/>
  <c r="BB852" i="25" s="1"/>
  <c r="AT852" i="25"/>
  <c r="AS852" i="25"/>
  <c r="AP852" i="25"/>
  <c r="AM852" i="25"/>
  <c r="AL852" i="25"/>
  <c r="AG852" i="25"/>
  <c r="AF852" i="25"/>
  <c r="AE852" i="25"/>
  <c r="AD852" i="25"/>
  <c r="AB852" i="25"/>
  <c r="S852" i="25"/>
  <c r="R852" i="25"/>
  <c r="Q852" i="25"/>
  <c r="CP851" i="25"/>
  <c r="CL851" i="25"/>
  <c r="CM851" i="25" s="1"/>
  <c r="CK851" i="25"/>
  <c r="CG851" i="25"/>
  <c r="CQ851" i="25" s="1"/>
  <c r="CF851" i="25"/>
  <c r="CE851" i="25"/>
  <c r="CH851" i="25" s="1"/>
  <c r="CO851" i="25" s="1"/>
  <c r="CB851" i="25"/>
  <c r="CC851" i="25" s="1"/>
  <c r="CA851" i="25"/>
  <c r="BX851" i="25"/>
  <c r="BV851" i="25"/>
  <c r="CD851" i="25" s="1"/>
  <c r="BT851" i="25"/>
  <c r="BS851" i="25"/>
  <c r="BJ851" i="25"/>
  <c r="BH851" i="25"/>
  <c r="BE851" i="25"/>
  <c r="BM851" i="25" s="1"/>
  <c r="BA851" i="25"/>
  <c r="BB851" i="25" s="1"/>
  <c r="AZ851" i="25"/>
  <c r="BU851" i="25" s="1"/>
  <c r="AX851" i="25"/>
  <c r="AU851" i="25"/>
  <c r="AS851" i="25"/>
  <c r="AT851" i="25" s="1"/>
  <c r="AQ851" i="25"/>
  <c r="AP851" i="25"/>
  <c r="AL851" i="25"/>
  <c r="AM851" i="25" s="1"/>
  <c r="AG851" i="25"/>
  <c r="AN851" i="25" s="1"/>
  <c r="AF851" i="25"/>
  <c r="AE851" i="25"/>
  <c r="AD851" i="25"/>
  <c r="AB851" i="25"/>
  <c r="S851" i="25"/>
  <c r="R851" i="25"/>
  <c r="BI851" i="25" s="1"/>
  <c r="BK851" i="25" s="1"/>
  <c r="BL851" i="25" s="1"/>
  <c r="Q851" i="25"/>
  <c r="CR850" i="25"/>
  <c r="CP850" i="25"/>
  <c r="CL850" i="25"/>
  <c r="CM850" i="25" s="1"/>
  <c r="CK850" i="25"/>
  <c r="CF850" i="25"/>
  <c r="CG850" i="25" s="1"/>
  <c r="CE850" i="25"/>
  <c r="CC850" i="25"/>
  <c r="CB850" i="25"/>
  <c r="CA850" i="25"/>
  <c r="BX850" i="25"/>
  <c r="BS850" i="25"/>
  <c r="BK850" i="25"/>
  <c r="BV850" i="25" s="1"/>
  <c r="CD850" i="25" s="1"/>
  <c r="CN850" i="25" s="1"/>
  <c r="BI850" i="25"/>
  <c r="BJ850" i="25" s="1"/>
  <c r="BH850" i="25"/>
  <c r="BB850" i="25"/>
  <c r="BA850" i="25"/>
  <c r="AZ850" i="25"/>
  <c r="AS850" i="25"/>
  <c r="AT850" i="25" s="1"/>
  <c r="AP850" i="25"/>
  <c r="AL850" i="25"/>
  <c r="AM850" i="25" s="1"/>
  <c r="AN850" i="25" s="1"/>
  <c r="AG850" i="25"/>
  <c r="AF850" i="25"/>
  <c r="AE850" i="25"/>
  <c r="AD850" i="25"/>
  <c r="AB850" i="25"/>
  <c r="S850" i="25"/>
  <c r="R850" i="25"/>
  <c r="Q850" i="25"/>
  <c r="CP849" i="25"/>
  <c r="CM849" i="25"/>
  <c r="CL849" i="25"/>
  <c r="CK849" i="25"/>
  <c r="CF849" i="25"/>
  <c r="CG849" i="25" s="1"/>
  <c r="CQ849" i="25" s="1"/>
  <c r="CE849" i="25"/>
  <c r="CH849" i="25" s="1"/>
  <c r="CC849" i="25"/>
  <c r="CB849" i="25"/>
  <c r="CA849" i="25"/>
  <c r="BX849" i="25"/>
  <c r="BS849" i="25"/>
  <c r="BI849" i="25"/>
  <c r="BJ849" i="25" s="1"/>
  <c r="BH849" i="25"/>
  <c r="AZ849" i="25"/>
  <c r="AT849" i="25"/>
  <c r="AS849" i="25"/>
  <c r="AP849" i="25"/>
  <c r="AM849" i="25"/>
  <c r="AL849" i="25"/>
  <c r="AG849" i="25"/>
  <c r="AF849" i="25"/>
  <c r="AE849" i="25"/>
  <c r="AD849" i="25"/>
  <c r="AB849" i="25"/>
  <c r="S849" i="25"/>
  <c r="R849" i="25"/>
  <c r="Q849" i="25"/>
  <c r="CP848" i="25"/>
  <c r="CO848" i="25"/>
  <c r="CL848" i="25"/>
  <c r="CM848" i="25" s="1"/>
  <c r="CK848" i="25"/>
  <c r="CG848" i="25"/>
  <c r="CQ848" i="25" s="1"/>
  <c r="CF848" i="25"/>
  <c r="CE848" i="25"/>
  <c r="CH848" i="25" s="1"/>
  <c r="CB848" i="25"/>
  <c r="CC848" i="25" s="1"/>
  <c r="CA848" i="25"/>
  <c r="BX848" i="25"/>
  <c r="BT848" i="25"/>
  <c r="BS848" i="25"/>
  <c r="BH848" i="25"/>
  <c r="BE848" i="25"/>
  <c r="BA848" i="25"/>
  <c r="BB848" i="25" s="1"/>
  <c r="AZ848" i="25"/>
  <c r="BU848" i="25" s="1"/>
  <c r="AX848" i="25"/>
  <c r="AU848" i="25"/>
  <c r="AS848" i="25"/>
  <c r="AT848" i="25" s="1"/>
  <c r="AQ848" i="25"/>
  <c r="AP848" i="25"/>
  <c r="AL848" i="25"/>
  <c r="AM848" i="25" s="1"/>
  <c r="AN848" i="25" s="1"/>
  <c r="AG848" i="25"/>
  <c r="AF848" i="25"/>
  <c r="AE848" i="25"/>
  <c r="AD848" i="25"/>
  <c r="AB848" i="25"/>
  <c r="S848" i="25"/>
  <c r="R848" i="25"/>
  <c r="BI848" i="25" s="1"/>
  <c r="Q848" i="25"/>
  <c r="CP847" i="25"/>
  <c r="CM847" i="25"/>
  <c r="CL847" i="25"/>
  <c r="CK847" i="25"/>
  <c r="CH847" i="25"/>
  <c r="CF847" i="25"/>
  <c r="CE847" i="25"/>
  <c r="CC847" i="25"/>
  <c r="CB847" i="25"/>
  <c r="CA847" i="25"/>
  <c r="BX847" i="25"/>
  <c r="BT847" i="25"/>
  <c r="BU847" i="25" s="1"/>
  <c r="BS847" i="25"/>
  <c r="BI847" i="25"/>
  <c r="BJ847" i="25" s="1"/>
  <c r="BH847" i="25"/>
  <c r="AZ847" i="25"/>
  <c r="BA847" i="25" s="1"/>
  <c r="BB847" i="25" s="1"/>
  <c r="AS847" i="25"/>
  <c r="AT847" i="25" s="1"/>
  <c r="AP847" i="25"/>
  <c r="AL847" i="25"/>
  <c r="AM847" i="25" s="1"/>
  <c r="AG847" i="25"/>
  <c r="AF847" i="25"/>
  <c r="AE847" i="25"/>
  <c r="AD847" i="25"/>
  <c r="AB847" i="25"/>
  <c r="S847" i="25"/>
  <c r="R847" i="25"/>
  <c r="Q847" i="25"/>
  <c r="CP846" i="25"/>
  <c r="CL846" i="25"/>
  <c r="CM846" i="25" s="1"/>
  <c r="CK846" i="25"/>
  <c r="CG846" i="25"/>
  <c r="CQ846" i="25" s="1"/>
  <c r="CF846" i="25"/>
  <c r="CE846" i="25"/>
  <c r="CH846" i="25" s="1"/>
  <c r="CB846" i="25"/>
  <c r="CC846" i="25" s="1"/>
  <c r="CA846" i="25"/>
  <c r="BX846" i="25"/>
  <c r="BS846" i="25"/>
  <c r="BH846" i="25"/>
  <c r="BE846" i="25"/>
  <c r="AZ846" i="25"/>
  <c r="BA846" i="25" s="1"/>
  <c r="BB846" i="25" s="1"/>
  <c r="AU846" i="25"/>
  <c r="AT846" i="25"/>
  <c r="AS846" i="25"/>
  <c r="AQ846" i="25"/>
  <c r="AP846" i="25"/>
  <c r="AM846" i="25"/>
  <c r="AL846" i="25"/>
  <c r="AG846" i="25"/>
  <c r="AF846" i="25"/>
  <c r="AE846" i="25"/>
  <c r="AD846" i="25"/>
  <c r="BT846" i="25" s="1"/>
  <c r="AB846" i="25"/>
  <c r="S846" i="25"/>
  <c r="R846" i="25"/>
  <c r="Q846" i="25"/>
  <c r="CP845" i="25"/>
  <c r="CL845" i="25"/>
  <c r="CM845" i="25" s="1"/>
  <c r="CK845" i="25"/>
  <c r="CH845" i="25"/>
  <c r="CG845" i="25"/>
  <c r="CQ845" i="25" s="1"/>
  <c r="CF845" i="25"/>
  <c r="CE845" i="25"/>
  <c r="CB845" i="25"/>
  <c r="CC845" i="25" s="1"/>
  <c r="CA845" i="25"/>
  <c r="BX845" i="25"/>
  <c r="BT845" i="25"/>
  <c r="BU845" i="25" s="1"/>
  <c r="BS845" i="25"/>
  <c r="BK845" i="25"/>
  <c r="BJ845" i="25"/>
  <c r="BI845" i="25"/>
  <c r="BH845" i="25"/>
  <c r="BA845" i="25"/>
  <c r="BB845" i="25" s="1"/>
  <c r="AZ845" i="25"/>
  <c r="AX845" i="25"/>
  <c r="AU845" i="25"/>
  <c r="AS845" i="25"/>
  <c r="AT845" i="25" s="1"/>
  <c r="AP845" i="25"/>
  <c r="AN845" i="25"/>
  <c r="AL845" i="25"/>
  <c r="AM845" i="25" s="1"/>
  <c r="AG845" i="25"/>
  <c r="AF845" i="25"/>
  <c r="AE845" i="25"/>
  <c r="AD845" i="25"/>
  <c r="AB845" i="25"/>
  <c r="BE845" i="25" s="1"/>
  <c r="S845" i="25"/>
  <c r="R845" i="25"/>
  <c r="Q845" i="25"/>
  <c r="CR844" i="25"/>
  <c r="CP844" i="25"/>
  <c r="CM844" i="25"/>
  <c r="CL844" i="25"/>
  <c r="CK844" i="25"/>
  <c r="CH844" i="25"/>
  <c r="CO844" i="25" s="1"/>
  <c r="CF844" i="25"/>
  <c r="CE844" i="25"/>
  <c r="CC844" i="25"/>
  <c r="CB844" i="25"/>
  <c r="CA844" i="25"/>
  <c r="BX844" i="25"/>
  <c r="CG844" i="25" s="1"/>
  <c r="CQ844" i="25" s="1"/>
  <c r="BS844" i="25"/>
  <c r="BH844" i="25"/>
  <c r="BB844" i="25"/>
  <c r="AZ844" i="25"/>
  <c r="BA844" i="25" s="1"/>
  <c r="AT844" i="25"/>
  <c r="AS844" i="25"/>
  <c r="AP844" i="25"/>
  <c r="AM844" i="25"/>
  <c r="AL844" i="25"/>
  <c r="AG844" i="25"/>
  <c r="AF844" i="25"/>
  <c r="AE844" i="25"/>
  <c r="AD844" i="25"/>
  <c r="AU844" i="25" s="1"/>
  <c r="AB844" i="25"/>
  <c r="S844" i="25"/>
  <c r="R844" i="25"/>
  <c r="BI844" i="25" s="1"/>
  <c r="BJ844" i="25" s="1"/>
  <c r="Q844" i="25"/>
  <c r="CQ843" i="25"/>
  <c r="CP843" i="25"/>
  <c r="CL843" i="25"/>
  <c r="CM843" i="25" s="1"/>
  <c r="CK843" i="25"/>
  <c r="CG843" i="25"/>
  <c r="CF843" i="25"/>
  <c r="CE843" i="25"/>
  <c r="CH843" i="25" s="1"/>
  <c r="CB843" i="25"/>
  <c r="CC843" i="25" s="1"/>
  <c r="CA843" i="25"/>
  <c r="BX843" i="25"/>
  <c r="BS843" i="25"/>
  <c r="BH843" i="25"/>
  <c r="BE843" i="25"/>
  <c r="AZ843" i="25"/>
  <c r="AX843" i="25"/>
  <c r="AS843" i="25"/>
  <c r="AT843" i="25" s="1"/>
  <c r="AQ843" i="25"/>
  <c r="AP843" i="25"/>
  <c r="AM843" i="25"/>
  <c r="AL843" i="25"/>
  <c r="AG843" i="25"/>
  <c r="AN843" i="25" s="1"/>
  <c r="AF843" i="25"/>
  <c r="AE843" i="25"/>
  <c r="AD843" i="25"/>
  <c r="AB843" i="25"/>
  <c r="S843" i="25"/>
  <c r="R843" i="25"/>
  <c r="Q843" i="25"/>
  <c r="CP842" i="25"/>
  <c r="CO842" i="25"/>
  <c r="CL842" i="25"/>
  <c r="CM842" i="25" s="1"/>
  <c r="CK842" i="25"/>
  <c r="CH842" i="25"/>
  <c r="CR842" i="25" s="1"/>
  <c r="CF842" i="25"/>
  <c r="CE842" i="25"/>
  <c r="CC842" i="25"/>
  <c r="CB842" i="25"/>
  <c r="CA842" i="25"/>
  <c r="BX842" i="25"/>
  <c r="CG842" i="25" s="1"/>
  <c r="CQ842" i="25" s="1"/>
  <c r="BT842" i="25"/>
  <c r="BU842" i="25" s="1"/>
  <c r="BS842" i="25"/>
  <c r="BK842" i="25"/>
  <c r="BI842" i="25"/>
  <c r="BJ842" i="25" s="1"/>
  <c r="BH842" i="25"/>
  <c r="BB842" i="25"/>
  <c r="BA842" i="25"/>
  <c r="AZ842" i="25"/>
  <c r="AS842" i="25"/>
  <c r="AT842" i="25" s="1"/>
  <c r="AP842" i="25"/>
  <c r="AL842" i="25"/>
  <c r="AM842" i="25" s="1"/>
  <c r="AN842" i="25" s="1"/>
  <c r="AG842" i="25"/>
  <c r="AF842" i="25"/>
  <c r="AE842" i="25"/>
  <c r="AD842" i="25"/>
  <c r="AB842" i="25"/>
  <c r="S842" i="25"/>
  <c r="R842" i="25"/>
  <c r="Q842" i="25"/>
  <c r="CP841" i="25"/>
  <c r="CM841" i="25"/>
  <c r="CL841" i="25"/>
  <c r="CK841" i="25"/>
  <c r="CF841" i="25"/>
  <c r="CG841" i="25" s="1"/>
  <c r="CE841" i="25"/>
  <c r="CH841" i="25" s="1"/>
  <c r="CC841" i="25"/>
  <c r="CB841" i="25"/>
  <c r="CA841" i="25"/>
  <c r="BX841" i="25"/>
  <c r="BS841" i="25"/>
  <c r="BI841" i="25"/>
  <c r="BJ841" i="25" s="1"/>
  <c r="BH841" i="25"/>
  <c r="AZ841" i="25"/>
  <c r="AT841" i="25"/>
  <c r="AS841" i="25"/>
  <c r="AP841" i="25"/>
  <c r="AM841" i="25"/>
  <c r="AL841" i="25"/>
  <c r="AG841" i="25"/>
  <c r="AN841" i="25" s="1"/>
  <c r="AF841" i="25"/>
  <c r="AE841" i="25"/>
  <c r="AD841" i="25"/>
  <c r="AB841" i="25"/>
  <c r="S841" i="25"/>
  <c r="R841" i="25"/>
  <c r="Q841" i="25"/>
  <c r="CP840" i="25"/>
  <c r="CO840" i="25"/>
  <c r="CL840" i="25"/>
  <c r="CM840" i="25" s="1"/>
  <c r="CK840" i="25"/>
  <c r="CG840" i="25"/>
  <c r="CQ840" i="25" s="1"/>
  <c r="CF840" i="25"/>
  <c r="CE840" i="25"/>
  <c r="CH840" i="25" s="1"/>
  <c r="CB840" i="25"/>
  <c r="CC840" i="25" s="1"/>
  <c r="CA840" i="25"/>
  <c r="BX840" i="25"/>
  <c r="BS840" i="25"/>
  <c r="BH840" i="25"/>
  <c r="BE840" i="25"/>
  <c r="BA840" i="25"/>
  <c r="BB840" i="25" s="1"/>
  <c r="AZ840" i="25"/>
  <c r="AX840" i="25"/>
  <c r="AU840" i="25"/>
  <c r="AS840" i="25"/>
  <c r="AT840" i="25" s="1"/>
  <c r="AQ840" i="25"/>
  <c r="AP840" i="25"/>
  <c r="AN840" i="25"/>
  <c r="AL840" i="25"/>
  <c r="AM840" i="25" s="1"/>
  <c r="AG840" i="25"/>
  <c r="AF840" i="25"/>
  <c r="AE840" i="25"/>
  <c r="AD840" i="25"/>
  <c r="BT840" i="25" s="1"/>
  <c r="AB840" i="25"/>
  <c r="S840" i="25"/>
  <c r="R840" i="25"/>
  <c r="BI840" i="25" s="1"/>
  <c r="Q840" i="25"/>
  <c r="CR839" i="25"/>
  <c r="CP839" i="25"/>
  <c r="CM839" i="25"/>
  <c r="CL839" i="25"/>
  <c r="CK839" i="25"/>
  <c r="CH839" i="25"/>
  <c r="CO839" i="25" s="1"/>
  <c r="CF839" i="25"/>
  <c r="CE839" i="25"/>
  <c r="CC839" i="25"/>
  <c r="CB839" i="25"/>
  <c r="CA839" i="25"/>
  <c r="BX839" i="25"/>
  <c r="BU839" i="25"/>
  <c r="BT839" i="25"/>
  <c r="BS839" i="25"/>
  <c r="BI839" i="25"/>
  <c r="BJ839" i="25" s="1"/>
  <c r="BH839" i="25"/>
  <c r="AZ839" i="25"/>
  <c r="BA839" i="25" s="1"/>
  <c r="BB839" i="25" s="1"/>
  <c r="AX839" i="25"/>
  <c r="AT839" i="25"/>
  <c r="AS839" i="25"/>
  <c r="AP839" i="25"/>
  <c r="AL839" i="25"/>
  <c r="AM839" i="25" s="1"/>
  <c r="AG839" i="25"/>
  <c r="AF839" i="25"/>
  <c r="AE839" i="25"/>
  <c r="AD839" i="25"/>
  <c r="AU839" i="25" s="1"/>
  <c r="AB839" i="25"/>
  <c r="S839" i="25"/>
  <c r="R839" i="25"/>
  <c r="Q839" i="25"/>
  <c r="CP838" i="25"/>
  <c r="CL838" i="25"/>
  <c r="CM838" i="25" s="1"/>
  <c r="CK838" i="25"/>
  <c r="CG838" i="25"/>
  <c r="CQ838" i="25" s="1"/>
  <c r="CF838" i="25"/>
  <c r="CE838" i="25"/>
  <c r="CH838" i="25" s="1"/>
  <c r="CB838" i="25"/>
  <c r="CC838" i="25" s="1"/>
  <c r="CA838" i="25"/>
  <c r="BX838" i="25"/>
  <c r="BU838" i="25"/>
  <c r="BS838" i="25"/>
  <c r="BH838" i="25"/>
  <c r="BE838" i="25"/>
  <c r="AZ838" i="25"/>
  <c r="BA838" i="25" s="1"/>
  <c r="BB838" i="25" s="1"/>
  <c r="AU838" i="25"/>
  <c r="AT838" i="25"/>
  <c r="AS838" i="25"/>
  <c r="AQ838" i="25"/>
  <c r="AP838" i="25"/>
  <c r="AM838" i="25"/>
  <c r="AL838" i="25"/>
  <c r="AG838" i="25"/>
  <c r="AF838" i="25"/>
  <c r="AE838" i="25"/>
  <c r="AD838" i="25"/>
  <c r="BT838" i="25" s="1"/>
  <c r="AB838" i="25"/>
  <c r="S838" i="25"/>
  <c r="R838" i="25"/>
  <c r="Q838" i="25"/>
  <c r="CQ837" i="25"/>
  <c r="CP837" i="25"/>
  <c r="CL837" i="25"/>
  <c r="CM837" i="25" s="1"/>
  <c r="CK837" i="25"/>
  <c r="CH837" i="25"/>
  <c r="CG837" i="25"/>
  <c r="CF837" i="25"/>
  <c r="CE837" i="25"/>
  <c r="CB837" i="25"/>
  <c r="CC837" i="25" s="1"/>
  <c r="CA837" i="25"/>
  <c r="BX837" i="25"/>
  <c r="BT837" i="25"/>
  <c r="BU837" i="25" s="1"/>
  <c r="BS837" i="25"/>
  <c r="BK837" i="25"/>
  <c r="BJ837" i="25"/>
  <c r="BI837" i="25"/>
  <c r="BH837" i="25"/>
  <c r="BA837" i="25"/>
  <c r="BB837" i="25" s="1"/>
  <c r="AZ837" i="25"/>
  <c r="AX837" i="25"/>
  <c r="AS837" i="25"/>
  <c r="AT837" i="25" s="1"/>
  <c r="AU837" i="25" s="1"/>
  <c r="AP837" i="25"/>
  <c r="AN837" i="25"/>
  <c r="AL837" i="25"/>
  <c r="AM837" i="25" s="1"/>
  <c r="AG837" i="25"/>
  <c r="AF837" i="25"/>
  <c r="AE837" i="25"/>
  <c r="AD837" i="25"/>
  <c r="AB837" i="25"/>
  <c r="BE837" i="25" s="1"/>
  <c r="S837" i="25"/>
  <c r="R837" i="25"/>
  <c r="Q837" i="25"/>
  <c r="CR836" i="25"/>
  <c r="CP836" i="25"/>
  <c r="CM836" i="25"/>
  <c r="CL836" i="25"/>
  <c r="CK836" i="25"/>
  <c r="CH836" i="25"/>
  <c r="CO836" i="25" s="1"/>
  <c r="CF836" i="25"/>
  <c r="CE836" i="25"/>
  <c r="CC836" i="25"/>
  <c r="CB836" i="25"/>
  <c r="CA836" i="25"/>
  <c r="BX836" i="25"/>
  <c r="CG836" i="25" s="1"/>
  <c r="BS836" i="25"/>
  <c r="BI836" i="25"/>
  <c r="BJ836" i="25" s="1"/>
  <c r="BH836" i="25"/>
  <c r="AZ836" i="25"/>
  <c r="AT836" i="25"/>
  <c r="AS836" i="25"/>
  <c r="AP836" i="25"/>
  <c r="AL836" i="25"/>
  <c r="AM836" i="25" s="1"/>
  <c r="AG836" i="25"/>
  <c r="AN836" i="25" s="1"/>
  <c r="AF836" i="25"/>
  <c r="AE836" i="25"/>
  <c r="AD836" i="25"/>
  <c r="AU836" i="25" s="1"/>
  <c r="AB836" i="25"/>
  <c r="S836" i="25"/>
  <c r="R836" i="25"/>
  <c r="Q836" i="25"/>
  <c r="CQ835" i="25"/>
  <c r="CP835" i="25"/>
  <c r="CL835" i="25"/>
  <c r="CM835" i="25" s="1"/>
  <c r="CK835" i="25"/>
  <c r="CG835" i="25"/>
  <c r="CF835" i="25"/>
  <c r="CE835" i="25"/>
  <c r="CH835" i="25" s="1"/>
  <c r="CB835" i="25"/>
  <c r="CC835" i="25" s="1"/>
  <c r="CA835" i="25"/>
  <c r="BX835" i="25"/>
  <c r="BS835" i="25"/>
  <c r="BH835" i="25"/>
  <c r="BE835" i="25"/>
  <c r="AZ835" i="25"/>
  <c r="AX835" i="25"/>
  <c r="AU835" i="25"/>
  <c r="AS835" i="25"/>
  <c r="AT835" i="25" s="1"/>
  <c r="AQ835" i="25"/>
  <c r="AP835" i="25"/>
  <c r="AM835" i="25"/>
  <c r="AL835" i="25"/>
  <c r="AG835" i="25"/>
  <c r="AN835" i="25" s="1"/>
  <c r="AF835" i="25"/>
  <c r="AE835" i="25"/>
  <c r="AD835" i="25"/>
  <c r="AB835" i="25"/>
  <c r="S835" i="25"/>
  <c r="R835" i="25"/>
  <c r="Q835" i="25"/>
  <c r="CP834" i="25"/>
  <c r="CO834" i="25"/>
  <c r="CM834" i="25"/>
  <c r="CL834" i="25"/>
  <c r="CK834" i="25"/>
  <c r="CH834" i="25"/>
  <c r="CF834" i="25"/>
  <c r="CE834" i="25"/>
  <c r="CB834" i="25"/>
  <c r="CC834" i="25" s="1"/>
  <c r="CA834" i="25"/>
  <c r="BX834" i="25"/>
  <c r="CG834" i="25" s="1"/>
  <c r="CQ834" i="25" s="1"/>
  <c r="BT834" i="25"/>
  <c r="BU834" i="25" s="1"/>
  <c r="BS834" i="25"/>
  <c r="BH834" i="25"/>
  <c r="BA834" i="25"/>
  <c r="BB834" i="25" s="1"/>
  <c r="AZ834" i="25"/>
  <c r="AX834" i="25"/>
  <c r="AS834" i="25"/>
  <c r="AT834" i="25" s="1"/>
  <c r="AP834" i="25"/>
  <c r="AL834" i="25"/>
  <c r="AM834" i="25" s="1"/>
  <c r="AN834" i="25" s="1"/>
  <c r="AG834" i="25"/>
  <c r="AF834" i="25"/>
  <c r="AE834" i="25"/>
  <c r="AD834" i="25"/>
  <c r="AU834" i="25" s="1"/>
  <c r="AB834" i="25"/>
  <c r="S834" i="25"/>
  <c r="R834" i="25"/>
  <c r="BI834" i="25" s="1"/>
  <c r="BJ834" i="25" s="1"/>
  <c r="Q834" i="25"/>
  <c r="CP833" i="25"/>
  <c r="CM833" i="25"/>
  <c r="CL833" i="25"/>
  <c r="CK833" i="25"/>
  <c r="CF833" i="25"/>
  <c r="CG833" i="25" s="1"/>
  <c r="CE833" i="25"/>
  <c r="CH833" i="25" s="1"/>
  <c r="CC833" i="25"/>
  <c r="CB833" i="25"/>
  <c r="CA833" i="25"/>
  <c r="BX833" i="25"/>
  <c r="BS833" i="25"/>
  <c r="BI833" i="25"/>
  <c r="BJ833" i="25" s="1"/>
  <c r="BH833" i="25"/>
  <c r="AZ833" i="25"/>
  <c r="AT833" i="25"/>
  <c r="AS833" i="25"/>
  <c r="AP833" i="25"/>
  <c r="AM833" i="25"/>
  <c r="AL833" i="25"/>
  <c r="AG833" i="25"/>
  <c r="AF833" i="25"/>
  <c r="AE833" i="25"/>
  <c r="AD833" i="25"/>
  <c r="AB833" i="25"/>
  <c r="S833" i="25"/>
  <c r="R833" i="25"/>
  <c r="Q833" i="25"/>
  <c r="CP832" i="25"/>
  <c r="CL832" i="25"/>
  <c r="CM832" i="25" s="1"/>
  <c r="CK832" i="25"/>
  <c r="CG832" i="25"/>
  <c r="CQ832" i="25" s="1"/>
  <c r="CF832" i="25"/>
  <c r="CE832" i="25"/>
  <c r="CH832" i="25" s="1"/>
  <c r="CO832" i="25" s="1"/>
  <c r="CB832" i="25"/>
  <c r="CC832" i="25" s="1"/>
  <c r="CA832" i="25"/>
  <c r="BX832" i="25"/>
  <c r="BT832" i="25"/>
  <c r="BS832" i="25"/>
  <c r="BH832" i="25"/>
  <c r="BE832" i="25"/>
  <c r="BA832" i="25"/>
  <c r="BB832" i="25" s="1"/>
  <c r="AZ832" i="25"/>
  <c r="AU832" i="25"/>
  <c r="AS832" i="25"/>
  <c r="AT832" i="25" s="1"/>
  <c r="AQ832" i="25"/>
  <c r="AP832" i="25"/>
  <c r="AL832" i="25"/>
  <c r="AM832" i="25" s="1"/>
  <c r="AG832" i="25"/>
  <c r="AN832" i="25" s="1"/>
  <c r="AF832" i="25"/>
  <c r="AE832" i="25"/>
  <c r="AD832" i="25"/>
  <c r="AB832" i="25"/>
  <c r="S832" i="25"/>
  <c r="R832" i="25"/>
  <c r="Q832" i="25"/>
  <c r="CP831" i="25"/>
  <c r="CM831" i="25"/>
  <c r="CL831" i="25"/>
  <c r="CK831" i="25"/>
  <c r="CF831" i="25"/>
  <c r="CE831" i="25"/>
  <c r="CH831" i="25" s="1"/>
  <c r="CO831" i="25" s="1"/>
  <c r="CR831" i="25" s="1"/>
  <c r="CC831" i="25"/>
  <c r="CB831" i="25"/>
  <c r="CA831" i="25"/>
  <c r="BX831" i="25"/>
  <c r="BT831" i="25"/>
  <c r="BU831" i="25" s="1"/>
  <c r="BS831" i="25"/>
  <c r="BI831" i="25"/>
  <c r="BJ831" i="25" s="1"/>
  <c r="BH831" i="25"/>
  <c r="BB831" i="25"/>
  <c r="AZ831" i="25"/>
  <c r="BA831" i="25" s="1"/>
  <c r="AT831" i="25"/>
  <c r="AS831" i="25"/>
  <c r="AP831" i="25"/>
  <c r="AL831" i="25"/>
  <c r="AM831" i="25" s="1"/>
  <c r="AG831" i="25"/>
  <c r="AF831" i="25"/>
  <c r="AE831" i="25"/>
  <c r="AD831" i="25"/>
  <c r="AB831" i="25"/>
  <c r="S831" i="25"/>
  <c r="R831" i="25"/>
  <c r="Q831" i="25"/>
  <c r="CP830" i="25"/>
  <c r="CM830" i="25"/>
  <c r="CL830" i="25"/>
  <c r="CK830" i="25"/>
  <c r="CG830" i="25"/>
  <c r="CQ830" i="25" s="1"/>
  <c r="CF830" i="25"/>
  <c r="CE830" i="25"/>
  <c r="CH830" i="25" s="1"/>
  <c r="CC830" i="25"/>
  <c r="CB830" i="25"/>
  <c r="CA830" i="25"/>
  <c r="BX830" i="25"/>
  <c r="BU830" i="25"/>
  <c r="BS830" i="25"/>
  <c r="BH830" i="25"/>
  <c r="BE830" i="25"/>
  <c r="AZ830" i="25"/>
  <c r="BA830" i="25" s="1"/>
  <c r="BB830" i="25" s="1"/>
  <c r="AU830" i="25"/>
  <c r="AT830" i="25"/>
  <c r="AS830" i="25"/>
  <c r="AQ830" i="25"/>
  <c r="AP830" i="25"/>
  <c r="AM830" i="25"/>
  <c r="AL830" i="25"/>
  <c r="AG830" i="25"/>
  <c r="AF830" i="25"/>
  <c r="AE830" i="25"/>
  <c r="AD830" i="25"/>
  <c r="BT830" i="25" s="1"/>
  <c r="AB830" i="25"/>
  <c r="S830" i="25"/>
  <c r="R830" i="25"/>
  <c r="Q830" i="25"/>
  <c r="CQ829" i="25"/>
  <c r="CP829" i="25"/>
  <c r="CL829" i="25"/>
  <c r="CM829" i="25" s="1"/>
  <c r="CK829" i="25"/>
  <c r="CG829" i="25"/>
  <c r="CF829" i="25"/>
  <c r="CE829" i="25"/>
  <c r="CH829" i="25" s="1"/>
  <c r="CB829" i="25"/>
  <c r="CC829" i="25" s="1"/>
  <c r="CA829" i="25"/>
  <c r="BX829" i="25"/>
  <c r="BT829" i="25"/>
  <c r="BS829" i="25"/>
  <c r="BK829" i="25"/>
  <c r="BH829" i="25"/>
  <c r="BA829" i="25"/>
  <c r="BB829" i="25" s="1"/>
  <c r="AZ829" i="25"/>
  <c r="AX829" i="25"/>
  <c r="AU829" i="25"/>
  <c r="AS829" i="25"/>
  <c r="AT829" i="25" s="1"/>
  <c r="AP829" i="25"/>
  <c r="AL829" i="25"/>
  <c r="AM829" i="25" s="1"/>
  <c r="AG829" i="25"/>
  <c r="AN829" i="25" s="1"/>
  <c r="AF829" i="25"/>
  <c r="AE829" i="25"/>
  <c r="AD829" i="25"/>
  <c r="AB829" i="25"/>
  <c r="BE829" i="25" s="1"/>
  <c r="S829" i="25"/>
  <c r="R829" i="25"/>
  <c r="BI829" i="25" s="1"/>
  <c r="BJ829" i="25" s="1"/>
  <c r="Q829" i="25"/>
  <c r="CP828" i="25"/>
  <c r="CM828" i="25"/>
  <c r="CL828" i="25"/>
  <c r="CK828" i="25"/>
  <c r="CH828" i="25"/>
  <c r="CF828" i="25"/>
  <c r="CE828" i="25"/>
  <c r="CC828" i="25"/>
  <c r="CB828" i="25"/>
  <c r="CA828" i="25"/>
  <c r="BX828" i="25"/>
  <c r="CG828" i="25" s="1"/>
  <c r="CQ828" i="25" s="1"/>
  <c r="BS828" i="25"/>
  <c r="BH828" i="25"/>
  <c r="BB828" i="25"/>
  <c r="AZ828" i="25"/>
  <c r="BA828" i="25" s="1"/>
  <c r="AX828" i="25"/>
  <c r="AT828" i="25"/>
  <c r="AS828" i="25"/>
  <c r="AP828" i="25"/>
  <c r="AL828" i="25"/>
  <c r="AM828" i="25" s="1"/>
  <c r="AG828" i="25"/>
  <c r="AF828" i="25"/>
  <c r="AE828" i="25"/>
  <c r="AD828" i="25"/>
  <c r="AU828" i="25" s="1"/>
  <c r="AB828" i="25"/>
  <c r="S828" i="25"/>
  <c r="R828" i="25"/>
  <c r="Q828" i="25"/>
  <c r="CQ827" i="25"/>
  <c r="CP827" i="25"/>
  <c r="CL827" i="25"/>
  <c r="CM827" i="25" s="1"/>
  <c r="CK827" i="25"/>
  <c r="CH827" i="25"/>
  <c r="CG827" i="25"/>
  <c r="CF827" i="25"/>
  <c r="CE827" i="25"/>
  <c r="CB827" i="25"/>
  <c r="CC827" i="25" s="1"/>
  <c r="CA827" i="25"/>
  <c r="BX827" i="25"/>
  <c r="BS827" i="25"/>
  <c r="BH827" i="25"/>
  <c r="BE827" i="25"/>
  <c r="AZ827" i="25"/>
  <c r="AX827" i="25"/>
  <c r="AS827" i="25"/>
  <c r="AT827" i="25" s="1"/>
  <c r="AQ827" i="25"/>
  <c r="AP827" i="25"/>
  <c r="AM827" i="25"/>
  <c r="AL827" i="25"/>
  <c r="AG827" i="25"/>
  <c r="AN827" i="25" s="1"/>
  <c r="AF827" i="25"/>
  <c r="AE827" i="25"/>
  <c r="AD827" i="25"/>
  <c r="AB827" i="25"/>
  <c r="S827" i="25"/>
  <c r="R827" i="25"/>
  <c r="Q827" i="25"/>
  <c r="CP826" i="25"/>
  <c r="CO826" i="25"/>
  <c r="CL826" i="25"/>
  <c r="CM826" i="25" s="1"/>
  <c r="CK826" i="25"/>
  <c r="CH826" i="25"/>
  <c r="CF826" i="25"/>
  <c r="CE826" i="25"/>
  <c r="CB826" i="25"/>
  <c r="CC826" i="25" s="1"/>
  <c r="CA826" i="25"/>
  <c r="BX826" i="25"/>
  <c r="CG826" i="25" s="1"/>
  <c r="CQ826" i="25" s="1"/>
  <c r="BT826" i="25"/>
  <c r="BS826" i="25"/>
  <c r="BH826" i="25"/>
  <c r="BA826" i="25"/>
  <c r="BB826" i="25" s="1"/>
  <c r="AZ826" i="25"/>
  <c r="BU826" i="25" s="1"/>
  <c r="AX826" i="25"/>
  <c r="AS826" i="25"/>
  <c r="AT826" i="25" s="1"/>
  <c r="AP826" i="25"/>
  <c r="AN826" i="25"/>
  <c r="AL826" i="25"/>
  <c r="AM826" i="25" s="1"/>
  <c r="AG826" i="25"/>
  <c r="AF826" i="25"/>
  <c r="AE826" i="25"/>
  <c r="AD826" i="25"/>
  <c r="AU826" i="25" s="1"/>
  <c r="AB826" i="25"/>
  <c r="S826" i="25"/>
  <c r="R826" i="25"/>
  <c r="BI826" i="25" s="1"/>
  <c r="BJ826" i="25" s="1"/>
  <c r="Q826" i="25"/>
  <c r="CP825" i="25"/>
  <c r="CM825" i="25"/>
  <c r="CL825" i="25"/>
  <c r="CK825" i="25"/>
  <c r="CF825" i="25"/>
  <c r="CE825" i="25"/>
  <c r="CH825" i="25" s="1"/>
  <c r="CC825" i="25"/>
  <c r="CB825" i="25"/>
  <c r="CA825" i="25"/>
  <c r="BX825" i="25"/>
  <c r="CG825" i="25" s="1"/>
  <c r="BS825" i="25"/>
  <c r="BH825" i="25"/>
  <c r="AZ825" i="25"/>
  <c r="AS825" i="25"/>
  <c r="AT825" i="25" s="1"/>
  <c r="AP825" i="25"/>
  <c r="AN825" i="25"/>
  <c r="AL825" i="25"/>
  <c r="AM825" i="25" s="1"/>
  <c r="AG825" i="25"/>
  <c r="AF825" i="25"/>
  <c r="AE825" i="25"/>
  <c r="AD825" i="25"/>
  <c r="BT825" i="25" s="1"/>
  <c r="BU825" i="25" s="1"/>
  <c r="AB825" i="25"/>
  <c r="S825" i="25"/>
  <c r="R825" i="25"/>
  <c r="Q825" i="25"/>
  <c r="CP824" i="25"/>
  <c r="CL824" i="25"/>
  <c r="CM824" i="25" s="1"/>
  <c r="CK824" i="25"/>
  <c r="CG824" i="25"/>
  <c r="CQ824" i="25" s="1"/>
  <c r="CF824" i="25"/>
  <c r="CE824" i="25"/>
  <c r="CH824" i="25" s="1"/>
  <c r="CB824" i="25"/>
  <c r="CC824" i="25" s="1"/>
  <c r="CA824" i="25"/>
  <c r="BX824" i="25"/>
  <c r="BS824" i="25"/>
  <c r="BH824" i="25"/>
  <c r="BA824" i="25"/>
  <c r="BB824" i="25" s="1"/>
  <c r="AZ824" i="25"/>
  <c r="AX824" i="25"/>
  <c r="AT824" i="25"/>
  <c r="AS824" i="25"/>
  <c r="AP824" i="25"/>
  <c r="AL824" i="25"/>
  <c r="AM824" i="25" s="1"/>
  <c r="AN824" i="25" s="1"/>
  <c r="AG824" i="25"/>
  <c r="AF824" i="25"/>
  <c r="AE824" i="25"/>
  <c r="AD824" i="25"/>
  <c r="AU824" i="25" s="1"/>
  <c r="AB824" i="25"/>
  <c r="S824" i="25"/>
  <c r="R824" i="25"/>
  <c r="BI824" i="25" s="1"/>
  <c r="BJ824" i="25" s="1"/>
  <c r="Q824" i="25"/>
  <c r="CP823" i="25"/>
  <c r="CM823" i="25"/>
  <c r="CL823" i="25"/>
  <c r="CK823" i="25"/>
  <c r="CG823" i="25"/>
  <c r="CQ823" i="25" s="1"/>
  <c r="CF823" i="25"/>
  <c r="CE823" i="25"/>
  <c r="CH823" i="25" s="1"/>
  <c r="CB823" i="25"/>
  <c r="CC823" i="25" s="1"/>
  <c r="CA823" i="25"/>
  <c r="BX823" i="25"/>
  <c r="BS823" i="25"/>
  <c r="BH823" i="25"/>
  <c r="AZ823" i="25"/>
  <c r="AX823" i="25"/>
  <c r="AT823" i="25"/>
  <c r="AS823" i="25"/>
  <c r="AP823" i="25"/>
  <c r="AM823" i="25"/>
  <c r="AN823" i="25" s="1"/>
  <c r="AL823" i="25"/>
  <c r="AG823" i="25"/>
  <c r="AF823" i="25"/>
  <c r="AE823" i="25"/>
  <c r="AD823" i="25"/>
  <c r="AU823" i="25" s="1"/>
  <c r="AB823" i="25"/>
  <c r="S823" i="25"/>
  <c r="R823" i="25"/>
  <c r="Q823" i="25"/>
  <c r="CP822" i="25"/>
  <c r="CL822" i="25"/>
  <c r="CM822" i="25" s="1"/>
  <c r="CK822" i="25"/>
  <c r="CG822" i="25"/>
  <c r="CQ822" i="25" s="1"/>
  <c r="CF822" i="25"/>
  <c r="CE822" i="25"/>
  <c r="CH822" i="25" s="1"/>
  <c r="CB822" i="25"/>
  <c r="CC822" i="25" s="1"/>
  <c r="CA822" i="25"/>
  <c r="BX822" i="25"/>
  <c r="BS822" i="25"/>
  <c r="BH822" i="25"/>
  <c r="BA822" i="25"/>
  <c r="BB822" i="25" s="1"/>
  <c r="AZ822" i="25"/>
  <c r="AX822" i="25"/>
  <c r="AT822" i="25"/>
  <c r="AS822" i="25"/>
  <c r="AP822" i="25"/>
  <c r="AL822" i="25"/>
  <c r="AM822" i="25" s="1"/>
  <c r="AN822" i="25" s="1"/>
  <c r="AG822" i="25"/>
  <c r="AF822" i="25"/>
  <c r="AE822" i="25"/>
  <c r="AD822" i="25"/>
  <c r="AU822" i="25" s="1"/>
  <c r="AB822" i="25"/>
  <c r="S822" i="25"/>
  <c r="R822" i="25"/>
  <c r="BI822" i="25" s="1"/>
  <c r="BJ822" i="25" s="1"/>
  <c r="Q822" i="25"/>
  <c r="CP821" i="25"/>
  <c r="CM821" i="25"/>
  <c r="CL821" i="25"/>
  <c r="CK821" i="25"/>
  <c r="CG821" i="25"/>
  <c r="CQ821" i="25" s="1"/>
  <c r="CF821" i="25"/>
  <c r="CE821" i="25"/>
  <c r="CH821" i="25" s="1"/>
  <c r="CB821" i="25"/>
  <c r="CC821" i="25" s="1"/>
  <c r="CA821" i="25"/>
  <c r="BX821" i="25"/>
  <c r="BS821" i="25"/>
  <c r="BH821" i="25"/>
  <c r="AZ821" i="25"/>
  <c r="AX821" i="25"/>
  <c r="AT821" i="25"/>
  <c r="AS821" i="25"/>
  <c r="AP821" i="25"/>
  <c r="AM821" i="25"/>
  <c r="AN821" i="25" s="1"/>
  <c r="AL821" i="25"/>
  <c r="AG821" i="25"/>
  <c r="AF821" i="25"/>
  <c r="AE821" i="25"/>
  <c r="AD821" i="25"/>
  <c r="AU821" i="25" s="1"/>
  <c r="AB821" i="25"/>
  <c r="S821" i="25"/>
  <c r="R821" i="25"/>
  <c r="Q821" i="25"/>
  <c r="CP820" i="25"/>
  <c r="CL820" i="25"/>
  <c r="CM820" i="25" s="1"/>
  <c r="CK820" i="25"/>
  <c r="CG820" i="25"/>
  <c r="CQ820" i="25" s="1"/>
  <c r="CF820" i="25"/>
  <c r="CE820" i="25"/>
  <c r="CH820" i="25" s="1"/>
  <c r="CB820" i="25"/>
  <c r="CC820" i="25" s="1"/>
  <c r="CA820" i="25"/>
  <c r="BX820" i="25"/>
  <c r="BS820" i="25"/>
  <c r="BH820" i="25"/>
  <c r="BA820" i="25"/>
  <c r="BB820" i="25" s="1"/>
  <c r="AZ820" i="25"/>
  <c r="AX820" i="25"/>
  <c r="AT820" i="25"/>
  <c r="AS820" i="25"/>
  <c r="AP820" i="25"/>
  <c r="AL820" i="25"/>
  <c r="AM820" i="25" s="1"/>
  <c r="AN820" i="25" s="1"/>
  <c r="AG820" i="25"/>
  <c r="AF820" i="25"/>
  <c r="AE820" i="25"/>
  <c r="AD820" i="25"/>
  <c r="AU820" i="25" s="1"/>
  <c r="AB820" i="25"/>
  <c r="S820" i="25"/>
  <c r="R820" i="25"/>
  <c r="BI820" i="25" s="1"/>
  <c r="BJ820" i="25" s="1"/>
  <c r="Q820" i="25"/>
  <c r="CP819" i="25"/>
  <c r="CM819" i="25"/>
  <c r="CL819" i="25"/>
  <c r="CK819" i="25"/>
  <c r="CG819" i="25"/>
  <c r="CQ819" i="25" s="1"/>
  <c r="CF819" i="25"/>
  <c r="CE819" i="25"/>
  <c r="CH819" i="25" s="1"/>
  <c r="CC819" i="25"/>
  <c r="CB819" i="25"/>
  <c r="CA819" i="25"/>
  <c r="BX819" i="25"/>
  <c r="BS819" i="25"/>
  <c r="BH819" i="25"/>
  <c r="AZ819" i="25"/>
  <c r="AX819" i="25"/>
  <c r="AT819" i="25"/>
  <c r="AS819" i="25"/>
  <c r="AP819" i="25"/>
  <c r="AM819" i="25"/>
  <c r="AN819" i="25" s="1"/>
  <c r="AL819" i="25"/>
  <c r="AG819" i="25"/>
  <c r="AF819" i="25"/>
  <c r="AE819" i="25"/>
  <c r="AD819" i="25"/>
  <c r="AU819" i="25" s="1"/>
  <c r="AB819" i="25"/>
  <c r="S819" i="25"/>
  <c r="R819" i="25"/>
  <c r="Q819" i="25"/>
  <c r="CP818" i="25"/>
  <c r="CL818" i="25"/>
  <c r="CM818" i="25" s="1"/>
  <c r="CK818" i="25"/>
  <c r="CG818" i="25"/>
  <c r="CQ818" i="25" s="1"/>
  <c r="CF818" i="25"/>
  <c r="CE818" i="25"/>
  <c r="CH818" i="25" s="1"/>
  <c r="CB818" i="25"/>
  <c r="CC818" i="25" s="1"/>
  <c r="CA818" i="25"/>
  <c r="BX818" i="25"/>
  <c r="BS818" i="25"/>
  <c r="BH818" i="25"/>
  <c r="BA818" i="25"/>
  <c r="BB818" i="25" s="1"/>
  <c r="AZ818" i="25"/>
  <c r="AX818" i="25"/>
  <c r="AT818" i="25"/>
  <c r="AS818" i="25"/>
  <c r="AP818" i="25"/>
  <c r="AL818" i="25"/>
  <c r="AM818" i="25" s="1"/>
  <c r="AN818" i="25" s="1"/>
  <c r="AG818" i="25"/>
  <c r="AF818" i="25"/>
  <c r="AE818" i="25"/>
  <c r="AD818" i="25"/>
  <c r="AU818" i="25" s="1"/>
  <c r="AB818" i="25"/>
  <c r="S818" i="25"/>
  <c r="R818" i="25"/>
  <c r="BI818" i="25" s="1"/>
  <c r="BJ818" i="25" s="1"/>
  <c r="Q818" i="25"/>
  <c r="CP817" i="25"/>
  <c r="CM817" i="25"/>
  <c r="CL817" i="25"/>
  <c r="CK817" i="25"/>
  <c r="CG817" i="25"/>
  <c r="CQ817" i="25" s="1"/>
  <c r="CF817" i="25"/>
  <c r="CE817" i="25"/>
  <c r="CH817" i="25" s="1"/>
  <c r="CC817" i="25"/>
  <c r="CB817" i="25"/>
  <c r="CA817" i="25"/>
  <c r="BX817" i="25"/>
  <c r="BS817" i="25"/>
  <c r="BH817" i="25"/>
  <c r="AZ817" i="25"/>
  <c r="AX817" i="25"/>
  <c r="AT817" i="25"/>
  <c r="AS817" i="25"/>
  <c r="AP817" i="25"/>
  <c r="AN817" i="25"/>
  <c r="AM817" i="25"/>
  <c r="AL817" i="25"/>
  <c r="AG817" i="25"/>
  <c r="AF817" i="25"/>
  <c r="AE817" i="25"/>
  <c r="AD817" i="25"/>
  <c r="AU817" i="25" s="1"/>
  <c r="AB817" i="25"/>
  <c r="S817" i="25"/>
  <c r="R817" i="25"/>
  <c r="Q817" i="25"/>
  <c r="CP816" i="25"/>
  <c r="CL816" i="25"/>
  <c r="CM816" i="25" s="1"/>
  <c r="CK816" i="25"/>
  <c r="CG816" i="25"/>
  <c r="CQ816" i="25" s="1"/>
  <c r="CF816" i="25"/>
  <c r="CE816" i="25"/>
  <c r="CH816" i="25" s="1"/>
  <c r="CB816" i="25"/>
  <c r="CC816" i="25" s="1"/>
  <c r="CA816" i="25"/>
  <c r="BX816" i="25"/>
  <c r="BS816" i="25"/>
  <c r="BH816" i="25"/>
  <c r="BA816" i="25"/>
  <c r="BB816" i="25" s="1"/>
  <c r="AZ816" i="25"/>
  <c r="AX816" i="25"/>
  <c r="AT816" i="25"/>
  <c r="AS816" i="25"/>
  <c r="AP816" i="25"/>
  <c r="AL816" i="25"/>
  <c r="AM816" i="25" s="1"/>
  <c r="AN816" i="25" s="1"/>
  <c r="AG816" i="25"/>
  <c r="AF816" i="25"/>
  <c r="AE816" i="25"/>
  <c r="AD816" i="25"/>
  <c r="AU816" i="25" s="1"/>
  <c r="AB816" i="25"/>
  <c r="S816" i="25"/>
  <c r="R816" i="25"/>
  <c r="BI816" i="25" s="1"/>
  <c r="BJ816" i="25" s="1"/>
  <c r="Q816" i="25"/>
  <c r="CP815" i="25"/>
  <c r="CM815" i="25"/>
  <c r="CL815" i="25"/>
  <c r="CK815" i="25"/>
  <c r="CG815" i="25"/>
  <c r="CQ815" i="25" s="1"/>
  <c r="CF815" i="25"/>
  <c r="CE815" i="25"/>
  <c r="CH815" i="25" s="1"/>
  <c r="CB815" i="25"/>
  <c r="CC815" i="25" s="1"/>
  <c r="CA815" i="25"/>
  <c r="BX815" i="25"/>
  <c r="BS815" i="25"/>
  <c r="BH815" i="25"/>
  <c r="AZ815" i="25"/>
  <c r="AX815" i="25"/>
  <c r="AT815" i="25"/>
  <c r="AS815" i="25"/>
  <c r="AP815" i="25"/>
  <c r="AM815" i="25"/>
  <c r="AN815" i="25" s="1"/>
  <c r="AL815" i="25"/>
  <c r="AG815" i="25"/>
  <c r="AF815" i="25"/>
  <c r="AE815" i="25"/>
  <c r="AD815" i="25"/>
  <c r="AU815" i="25" s="1"/>
  <c r="AB815" i="25"/>
  <c r="S815" i="25"/>
  <c r="R815" i="25"/>
  <c r="Q815" i="25"/>
  <c r="CP814" i="25"/>
  <c r="CL814" i="25"/>
  <c r="CM814" i="25" s="1"/>
  <c r="CK814" i="25"/>
  <c r="CG814" i="25"/>
  <c r="CQ814" i="25" s="1"/>
  <c r="CF814" i="25"/>
  <c r="CE814" i="25"/>
  <c r="CH814" i="25" s="1"/>
  <c r="CB814" i="25"/>
  <c r="CC814" i="25" s="1"/>
  <c r="CA814" i="25"/>
  <c r="BX814" i="25"/>
  <c r="BS814" i="25"/>
  <c r="BH814" i="25"/>
  <c r="BA814" i="25"/>
  <c r="BB814" i="25" s="1"/>
  <c r="AZ814" i="25"/>
  <c r="AX814" i="25"/>
  <c r="AT814" i="25"/>
  <c r="AS814" i="25"/>
  <c r="AP814" i="25"/>
  <c r="AL814" i="25"/>
  <c r="AM814" i="25" s="1"/>
  <c r="AN814" i="25" s="1"/>
  <c r="AG814" i="25"/>
  <c r="AF814" i="25"/>
  <c r="AE814" i="25"/>
  <c r="AD814" i="25"/>
  <c r="AU814" i="25" s="1"/>
  <c r="AB814" i="25"/>
  <c r="S814" i="25"/>
  <c r="R814" i="25"/>
  <c r="BI814" i="25" s="1"/>
  <c r="BJ814" i="25" s="1"/>
  <c r="Q814" i="25"/>
  <c r="CP813" i="25"/>
  <c r="CM813" i="25"/>
  <c r="CL813" i="25"/>
  <c r="CK813" i="25"/>
  <c r="CG813" i="25"/>
  <c r="CQ813" i="25" s="1"/>
  <c r="CF813" i="25"/>
  <c r="CE813" i="25"/>
  <c r="CH813" i="25" s="1"/>
  <c r="CC813" i="25"/>
  <c r="CB813" i="25"/>
  <c r="CA813" i="25"/>
  <c r="BX813" i="25"/>
  <c r="BS813" i="25"/>
  <c r="BH813" i="25"/>
  <c r="AZ813" i="25"/>
  <c r="AX813" i="25"/>
  <c r="AT813" i="25"/>
  <c r="AS813" i="25"/>
  <c r="AP813" i="25"/>
  <c r="AM813" i="25"/>
  <c r="AN813" i="25" s="1"/>
  <c r="AL813" i="25"/>
  <c r="AG813" i="25"/>
  <c r="AF813" i="25"/>
  <c r="AE813" i="25"/>
  <c r="AD813" i="25"/>
  <c r="AU813" i="25" s="1"/>
  <c r="AB813" i="25"/>
  <c r="S813" i="25"/>
  <c r="R813" i="25"/>
  <c r="Q813" i="25"/>
  <c r="CP812" i="25"/>
  <c r="CL812" i="25"/>
  <c r="CM812" i="25" s="1"/>
  <c r="CK812" i="25"/>
  <c r="CG812" i="25"/>
  <c r="CQ812" i="25" s="1"/>
  <c r="CF812" i="25"/>
  <c r="CE812" i="25"/>
  <c r="CH812" i="25" s="1"/>
  <c r="CB812" i="25"/>
  <c r="CC812" i="25" s="1"/>
  <c r="CA812" i="25"/>
  <c r="BX812" i="25"/>
  <c r="BS812" i="25"/>
  <c r="BH812" i="25"/>
  <c r="BA812" i="25"/>
  <c r="BB812" i="25" s="1"/>
  <c r="AZ812" i="25"/>
  <c r="AX812" i="25"/>
  <c r="AT812" i="25"/>
  <c r="AS812" i="25"/>
  <c r="AP812" i="25"/>
  <c r="AL812" i="25"/>
  <c r="AM812" i="25" s="1"/>
  <c r="AN812" i="25" s="1"/>
  <c r="AG812" i="25"/>
  <c r="AF812" i="25"/>
  <c r="AE812" i="25"/>
  <c r="AD812" i="25"/>
  <c r="AU812" i="25" s="1"/>
  <c r="AB812" i="25"/>
  <c r="S812" i="25"/>
  <c r="R812" i="25"/>
  <c r="BI812" i="25" s="1"/>
  <c r="BJ812" i="25" s="1"/>
  <c r="Q812" i="25"/>
  <c r="CP811" i="25"/>
  <c r="CM811" i="25"/>
  <c r="CL811" i="25"/>
  <c r="CK811" i="25"/>
  <c r="CG811" i="25"/>
  <c r="CQ811" i="25" s="1"/>
  <c r="CF811" i="25"/>
  <c r="CE811" i="25"/>
  <c r="CH811" i="25" s="1"/>
  <c r="CC811" i="25"/>
  <c r="CB811" i="25"/>
  <c r="CA811" i="25"/>
  <c r="BX811" i="25"/>
  <c r="BS811" i="25"/>
  <c r="BH811" i="25"/>
  <c r="AZ811" i="25"/>
  <c r="AX811" i="25"/>
  <c r="AT811" i="25"/>
  <c r="AS811" i="25"/>
  <c r="AP811" i="25"/>
  <c r="AM811" i="25"/>
  <c r="AN811" i="25" s="1"/>
  <c r="AL811" i="25"/>
  <c r="AG811" i="25"/>
  <c r="AF811" i="25"/>
  <c r="AE811" i="25"/>
  <c r="AD811" i="25"/>
  <c r="AU811" i="25" s="1"/>
  <c r="AB811" i="25"/>
  <c r="S811" i="25"/>
  <c r="R811" i="25"/>
  <c r="Q811" i="25"/>
  <c r="CP810" i="25"/>
  <c r="CL810" i="25"/>
  <c r="CM810" i="25" s="1"/>
  <c r="CK810" i="25"/>
  <c r="CG810" i="25"/>
  <c r="CQ810" i="25" s="1"/>
  <c r="CF810" i="25"/>
  <c r="CE810" i="25"/>
  <c r="CH810" i="25" s="1"/>
  <c r="CB810" i="25"/>
  <c r="CC810" i="25" s="1"/>
  <c r="CA810" i="25"/>
  <c r="BX810" i="25"/>
  <c r="BS810" i="25"/>
  <c r="BH810" i="25"/>
  <c r="BA810" i="25"/>
  <c r="BB810" i="25" s="1"/>
  <c r="AZ810" i="25"/>
  <c r="AX810" i="25"/>
  <c r="AT810" i="25"/>
  <c r="AS810" i="25"/>
  <c r="AP810" i="25"/>
  <c r="AL810" i="25"/>
  <c r="AM810" i="25" s="1"/>
  <c r="AN810" i="25" s="1"/>
  <c r="AG810" i="25"/>
  <c r="AF810" i="25"/>
  <c r="AE810" i="25"/>
  <c r="AD810" i="25"/>
  <c r="AU810" i="25" s="1"/>
  <c r="AB810" i="25"/>
  <c r="S810" i="25"/>
  <c r="R810" i="25"/>
  <c r="BI810" i="25" s="1"/>
  <c r="BJ810" i="25" s="1"/>
  <c r="Q810" i="25"/>
  <c r="CP809" i="25"/>
  <c r="CM809" i="25"/>
  <c r="CL809" i="25"/>
  <c r="CK809" i="25"/>
  <c r="CG809" i="25"/>
  <c r="CQ809" i="25" s="1"/>
  <c r="CF809" i="25"/>
  <c r="CE809" i="25"/>
  <c r="CH809" i="25" s="1"/>
  <c r="CB809" i="25"/>
  <c r="CC809" i="25" s="1"/>
  <c r="CA809" i="25"/>
  <c r="BX809" i="25"/>
  <c r="BS809" i="25"/>
  <c r="BH809" i="25"/>
  <c r="AZ809" i="25"/>
  <c r="AX809" i="25"/>
  <c r="AT809" i="25"/>
  <c r="AS809" i="25"/>
  <c r="AP809" i="25"/>
  <c r="AN809" i="25"/>
  <c r="AM809" i="25"/>
  <c r="AL809" i="25"/>
  <c r="AG809" i="25"/>
  <c r="AF809" i="25"/>
  <c r="AE809" i="25"/>
  <c r="AD809" i="25"/>
  <c r="AU809" i="25" s="1"/>
  <c r="AB809" i="25"/>
  <c r="S809" i="25"/>
  <c r="R809" i="25"/>
  <c r="Q809" i="25"/>
  <c r="CP808" i="25"/>
  <c r="CL808" i="25"/>
  <c r="CM808" i="25" s="1"/>
  <c r="CK808" i="25"/>
  <c r="CG808" i="25"/>
  <c r="CQ808" i="25" s="1"/>
  <c r="CF808" i="25"/>
  <c r="CE808" i="25"/>
  <c r="CH808" i="25" s="1"/>
  <c r="CB808" i="25"/>
  <c r="CC808" i="25" s="1"/>
  <c r="CA808" i="25"/>
  <c r="BX808" i="25"/>
  <c r="BS808" i="25"/>
  <c r="BH808" i="25"/>
  <c r="BA808" i="25"/>
  <c r="BB808" i="25" s="1"/>
  <c r="AZ808" i="25"/>
  <c r="AX808" i="25"/>
  <c r="AT808" i="25"/>
  <c r="AS808" i="25"/>
  <c r="AP808" i="25"/>
  <c r="AL808" i="25"/>
  <c r="AM808" i="25" s="1"/>
  <c r="AN808" i="25" s="1"/>
  <c r="AG808" i="25"/>
  <c r="AF808" i="25"/>
  <c r="AE808" i="25"/>
  <c r="AD808" i="25"/>
  <c r="AU808" i="25" s="1"/>
  <c r="AB808" i="25"/>
  <c r="S808" i="25"/>
  <c r="R808" i="25"/>
  <c r="BI808" i="25" s="1"/>
  <c r="BJ808" i="25" s="1"/>
  <c r="Q808" i="25"/>
  <c r="CP807" i="25"/>
  <c r="CM807" i="25"/>
  <c r="CL807" i="25"/>
  <c r="CK807" i="25"/>
  <c r="CG807" i="25"/>
  <c r="CQ807" i="25" s="1"/>
  <c r="CF807" i="25"/>
  <c r="CE807" i="25"/>
  <c r="CH807" i="25" s="1"/>
  <c r="CB807" i="25"/>
  <c r="CC807" i="25" s="1"/>
  <c r="CA807" i="25"/>
  <c r="BX807" i="25"/>
  <c r="BS807" i="25"/>
  <c r="BH807" i="25"/>
  <c r="AZ807" i="25"/>
  <c r="AX807" i="25"/>
  <c r="AT807" i="25"/>
  <c r="AS807" i="25"/>
  <c r="AP807" i="25"/>
  <c r="AM807" i="25"/>
  <c r="AN807" i="25" s="1"/>
  <c r="AL807" i="25"/>
  <c r="AG807" i="25"/>
  <c r="AF807" i="25"/>
  <c r="AE807" i="25"/>
  <c r="AD807" i="25"/>
  <c r="AU807" i="25" s="1"/>
  <c r="AB807" i="25"/>
  <c r="S807" i="25"/>
  <c r="R807" i="25"/>
  <c r="Q807" i="25"/>
  <c r="CP806" i="25"/>
  <c r="CL806" i="25"/>
  <c r="CM806" i="25" s="1"/>
  <c r="CK806" i="25"/>
  <c r="CG806" i="25"/>
  <c r="CQ806" i="25" s="1"/>
  <c r="CF806" i="25"/>
  <c r="CE806" i="25"/>
  <c r="CH806" i="25" s="1"/>
  <c r="CB806" i="25"/>
  <c r="CC806" i="25" s="1"/>
  <c r="CA806" i="25"/>
  <c r="BX806" i="25"/>
  <c r="BS806" i="25"/>
  <c r="BH806" i="25"/>
  <c r="BA806" i="25"/>
  <c r="BB806" i="25" s="1"/>
  <c r="AZ806" i="25"/>
  <c r="AX806" i="25"/>
  <c r="AT806" i="25"/>
  <c r="AS806" i="25"/>
  <c r="AP806" i="25"/>
  <c r="AL806" i="25"/>
  <c r="AM806" i="25" s="1"/>
  <c r="AN806" i="25" s="1"/>
  <c r="AG806" i="25"/>
  <c r="AF806" i="25"/>
  <c r="AE806" i="25"/>
  <c r="AD806" i="25"/>
  <c r="AU806" i="25" s="1"/>
  <c r="AB806" i="25"/>
  <c r="S806" i="25"/>
  <c r="R806" i="25"/>
  <c r="BI806" i="25" s="1"/>
  <c r="BJ806" i="25" s="1"/>
  <c r="Q806" i="25"/>
  <c r="CP805" i="25"/>
  <c r="CM805" i="25"/>
  <c r="CL805" i="25"/>
  <c r="CK805" i="25"/>
  <c r="CG805" i="25"/>
  <c r="CQ805" i="25" s="1"/>
  <c r="CF805" i="25"/>
  <c r="CE805" i="25"/>
  <c r="CH805" i="25" s="1"/>
  <c r="CB805" i="25"/>
  <c r="CC805" i="25" s="1"/>
  <c r="CA805" i="25"/>
  <c r="BX805" i="25"/>
  <c r="BS805" i="25"/>
  <c r="BH805" i="25"/>
  <c r="AZ805" i="25"/>
  <c r="AX805" i="25"/>
  <c r="AT805" i="25"/>
  <c r="AS805" i="25"/>
  <c r="AP805" i="25"/>
  <c r="AM805" i="25"/>
  <c r="AN805" i="25" s="1"/>
  <c r="AL805" i="25"/>
  <c r="AG805" i="25"/>
  <c r="AF805" i="25"/>
  <c r="AE805" i="25"/>
  <c r="AD805" i="25"/>
  <c r="AU805" i="25" s="1"/>
  <c r="AB805" i="25"/>
  <c r="S805" i="25"/>
  <c r="R805" i="25"/>
  <c r="Q805" i="25"/>
  <c r="CP804" i="25"/>
  <c r="CL804" i="25"/>
  <c r="CM804" i="25" s="1"/>
  <c r="CK804" i="25"/>
  <c r="CG804" i="25"/>
  <c r="CQ804" i="25" s="1"/>
  <c r="CF804" i="25"/>
  <c r="CE804" i="25"/>
  <c r="CH804" i="25" s="1"/>
  <c r="CB804" i="25"/>
  <c r="CC804" i="25" s="1"/>
  <c r="CA804" i="25"/>
  <c r="BX804" i="25"/>
  <c r="BS804" i="25"/>
  <c r="BH804" i="25"/>
  <c r="BA804" i="25"/>
  <c r="BB804" i="25" s="1"/>
  <c r="AZ804" i="25"/>
  <c r="AX804" i="25"/>
  <c r="AT804" i="25"/>
  <c r="AS804" i="25"/>
  <c r="AP804" i="25"/>
  <c r="AL804" i="25"/>
  <c r="AM804" i="25" s="1"/>
  <c r="AN804" i="25" s="1"/>
  <c r="AG804" i="25"/>
  <c r="AF804" i="25"/>
  <c r="AE804" i="25"/>
  <c r="AD804" i="25"/>
  <c r="AU804" i="25" s="1"/>
  <c r="AB804" i="25"/>
  <c r="S804" i="25"/>
  <c r="R804" i="25"/>
  <c r="BI804" i="25" s="1"/>
  <c r="BJ804" i="25" s="1"/>
  <c r="Q804" i="25"/>
  <c r="CP803" i="25"/>
  <c r="CM803" i="25"/>
  <c r="CL803" i="25"/>
  <c r="CK803" i="25"/>
  <c r="CG803" i="25"/>
  <c r="CQ803" i="25" s="1"/>
  <c r="CF803" i="25"/>
  <c r="CE803" i="25"/>
  <c r="CH803" i="25" s="1"/>
  <c r="CC803" i="25"/>
  <c r="CB803" i="25"/>
  <c r="CA803" i="25"/>
  <c r="BX803" i="25"/>
  <c r="BS803" i="25"/>
  <c r="BH803" i="25"/>
  <c r="AZ803" i="25"/>
  <c r="AX803" i="25"/>
  <c r="AT803" i="25"/>
  <c r="AS803" i="25"/>
  <c r="AP803" i="25"/>
  <c r="AM803" i="25"/>
  <c r="AN803" i="25" s="1"/>
  <c r="AL803" i="25"/>
  <c r="AG803" i="25"/>
  <c r="AF803" i="25"/>
  <c r="AE803" i="25"/>
  <c r="AD803" i="25"/>
  <c r="AU803" i="25" s="1"/>
  <c r="AB803" i="25"/>
  <c r="S803" i="25"/>
  <c r="R803" i="25"/>
  <c r="Q803" i="25"/>
  <c r="CP802" i="25"/>
  <c r="CL802" i="25"/>
  <c r="CM802" i="25" s="1"/>
  <c r="CK802" i="25"/>
  <c r="CG802" i="25"/>
  <c r="CQ802" i="25" s="1"/>
  <c r="CF802" i="25"/>
  <c r="CE802" i="25"/>
  <c r="CH802" i="25" s="1"/>
  <c r="CB802" i="25"/>
  <c r="CC802" i="25" s="1"/>
  <c r="CA802" i="25"/>
  <c r="BX802" i="25"/>
  <c r="BS802" i="25"/>
  <c r="BH802" i="25"/>
  <c r="BA802" i="25"/>
  <c r="BB802" i="25" s="1"/>
  <c r="AZ802" i="25"/>
  <c r="AX802" i="25"/>
  <c r="AT802" i="25"/>
  <c r="AS802" i="25"/>
  <c r="AP802" i="25"/>
  <c r="AL802" i="25"/>
  <c r="AM802" i="25" s="1"/>
  <c r="AN802" i="25" s="1"/>
  <c r="AG802" i="25"/>
  <c r="AF802" i="25"/>
  <c r="AE802" i="25"/>
  <c r="AD802" i="25"/>
  <c r="AU802" i="25" s="1"/>
  <c r="AB802" i="25"/>
  <c r="S802" i="25"/>
  <c r="R802" i="25"/>
  <c r="BI802" i="25" s="1"/>
  <c r="BJ802" i="25" s="1"/>
  <c r="Q802" i="25"/>
  <c r="CP801" i="25"/>
  <c r="CM801" i="25"/>
  <c r="CL801" i="25"/>
  <c r="CK801" i="25"/>
  <c r="CG801" i="25"/>
  <c r="CQ801" i="25" s="1"/>
  <c r="CF801" i="25"/>
  <c r="CE801" i="25"/>
  <c r="CH801" i="25" s="1"/>
  <c r="CB801" i="25"/>
  <c r="CC801" i="25" s="1"/>
  <c r="CA801" i="25"/>
  <c r="BX801" i="25"/>
  <c r="BS801" i="25"/>
  <c r="BH801" i="25"/>
  <c r="AZ801" i="25"/>
  <c r="AX801" i="25"/>
  <c r="AT801" i="25"/>
  <c r="AS801" i="25"/>
  <c r="AP801" i="25"/>
  <c r="AN801" i="25"/>
  <c r="AM801" i="25"/>
  <c r="AL801" i="25"/>
  <c r="AG801" i="25"/>
  <c r="AF801" i="25"/>
  <c r="AE801" i="25"/>
  <c r="AD801" i="25"/>
  <c r="AU801" i="25" s="1"/>
  <c r="AB801" i="25"/>
  <c r="S801" i="25"/>
  <c r="R801" i="25"/>
  <c r="Q801" i="25"/>
  <c r="CP800" i="25"/>
  <c r="CM800" i="25"/>
  <c r="CL800" i="25"/>
  <c r="CK800" i="25"/>
  <c r="CG800" i="25"/>
  <c r="CQ800" i="25" s="1"/>
  <c r="CF800" i="25"/>
  <c r="CE800" i="25"/>
  <c r="CH800" i="25" s="1"/>
  <c r="CB800" i="25"/>
  <c r="CC800" i="25" s="1"/>
  <c r="CA800" i="25"/>
  <c r="BX800" i="25"/>
  <c r="BS800" i="25"/>
  <c r="BH800" i="25"/>
  <c r="BA800" i="25"/>
  <c r="BB800" i="25" s="1"/>
  <c r="AZ800" i="25"/>
  <c r="AT800" i="25"/>
  <c r="AS800" i="25"/>
  <c r="AP800" i="25"/>
  <c r="AL800" i="25"/>
  <c r="AM800" i="25" s="1"/>
  <c r="AN800" i="25" s="1"/>
  <c r="AG800" i="25"/>
  <c r="AF800" i="25"/>
  <c r="AE800" i="25"/>
  <c r="AD800" i="25"/>
  <c r="AU800" i="25" s="1"/>
  <c r="AB800" i="25"/>
  <c r="S800" i="25"/>
  <c r="R800" i="25"/>
  <c r="Q800" i="25"/>
  <c r="CP799" i="25"/>
  <c r="CL799" i="25"/>
  <c r="CM799" i="25" s="1"/>
  <c r="CK799" i="25"/>
  <c r="CG799" i="25"/>
  <c r="CQ799" i="25" s="1"/>
  <c r="CF799" i="25"/>
  <c r="CE799" i="25"/>
  <c r="CH799" i="25" s="1"/>
  <c r="CB799" i="25"/>
  <c r="CC799" i="25" s="1"/>
  <c r="CA799" i="25"/>
  <c r="BX799" i="25"/>
  <c r="BS799" i="25"/>
  <c r="BI799" i="25"/>
  <c r="BJ799" i="25" s="1"/>
  <c r="BH799" i="25"/>
  <c r="AZ799" i="25"/>
  <c r="AT799" i="25"/>
  <c r="AS799" i="25"/>
  <c r="AP799" i="25"/>
  <c r="AN799" i="25"/>
  <c r="AL799" i="25"/>
  <c r="AM799" i="25" s="1"/>
  <c r="AG799" i="25"/>
  <c r="AF799" i="25"/>
  <c r="AE799" i="25"/>
  <c r="AD799" i="25"/>
  <c r="AB799" i="25"/>
  <c r="S799" i="25"/>
  <c r="R799" i="25"/>
  <c r="Q799" i="25"/>
  <c r="CQ798" i="25"/>
  <c r="CP798" i="25"/>
  <c r="CL798" i="25"/>
  <c r="CM798" i="25" s="1"/>
  <c r="CK798" i="25"/>
  <c r="CG798" i="25"/>
  <c r="CF798" i="25"/>
  <c r="CE798" i="25"/>
  <c r="CH798" i="25" s="1"/>
  <c r="CC798" i="25"/>
  <c r="CB798" i="25"/>
  <c r="CA798" i="25"/>
  <c r="BX798" i="25"/>
  <c r="BT798" i="25"/>
  <c r="BS798" i="25"/>
  <c r="BH798" i="25"/>
  <c r="BB798" i="25"/>
  <c r="BA798" i="25"/>
  <c r="AZ798" i="25"/>
  <c r="AX798" i="25"/>
  <c r="AT798" i="25"/>
  <c r="AS798" i="25"/>
  <c r="AQ798" i="25"/>
  <c r="AP798" i="25"/>
  <c r="AN798" i="25"/>
  <c r="AM798" i="25"/>
  <c r="AL798" i="25"/>
  <c r="AG798" i="25"/>
  <c r="AF798" i="25"/>
  <c r="AE798" i="25"/>
  <c r="AD798" i="25"/>
  <c r="AU798" i="25" s="1"/>
  <c r="AB798" i="25"/>
  <c r="BE798" i="25" s="1"/>
  <c r="BM798" i="25" s="1"/>
  <c r="S798" i="25"/>
  <c r="R798" i="25"/>
  <c r="Q798" i="25"/>
  <c r="CP797" i="25"/>
  <c r="CO797" i="25"/>
  <c r="CL797" i="25"/>
  <c r="CM797" i="25" s="1"/>
  <c r="CK797" i="25"/>
  <c r="CG797" i="25"/>
  <c r="CQ797" i="25" s="1"/>
  <c r="CF797" i="25"/>
  <c r="CE797" i="25"/>
  <c r="CH797" i="25" s="1"/>
  <c r="CC797" i="25"/>
  <c r="CB797" i="25"/>
  <c r="CA797" i="25"/>
  <c r="BX797" i="25"/>
  <c r="BS797" i="25"/>
  <c r="BM797" i="25"/>
  <c r="BI797" i="25"/>
  <c r="BJ797" i="25" s="1"/>
  <c r="BH797" i="25"/>
  <c r="AZ797" i="25"/>
  <c r="AX797" i="25"/>
  <c r="AT797" i="25"/>
  <c r="AS797" i="25"/>
  <c r="AQ797" i="25"/>
  <c r="AP797" i="25"/>
  <c r="AL797" i="25"/>
  <c r="AM797" i="25" s="1"/>
  <c r="AN797" i="25" s="1"/>
  <c r="AG797" i="25"/>
  <c r="AF797" i="25"/>
  <c r="AE797" i="25"/>
  <c r="AD797" i="25"/>
  <c r="AB797" i="25"/>
  <c r="BE797" i="25" s="1"/>
  <c r="S797" i="25"/>
  <c r="R797" i="25"/>
  <c r="BK797" i="25" s="1"/>
  <c r="BV797" i="25" s="1"/>
  <c r="Q797" i="25"/>
  <c r="CQ796" i="25"/>
  <c r="CP796" i="25"/>
  <c r="CO796" i="25"/>
  <c r="CN796" i="25"/>
  <c r="CM796" i="25"/>
  <c r="CL796" i="25"/>
  <c r="CK796" i="25"/>
  <c r="CG796" i="25"/>
  <c r="CF796" i="25"/>
  <c r="CE796" i="25"/>
  <c r="CH796" i="25" s="1"/>
  <c r="CD796" i="25"/>
  <c r="CC796" i="25"/>
  <c r="CB796" i="25"/>
  <c r="CA796" i="25"/>
  <c r="BX796" i="25"/>
  <c r="BV796" i="25"/>
  <c r="BT796" i="25"/>
  <c r="BS796" i="25"/>
  <c r="BQ796" i="25"/>
  <c r="BK796" i="25"/>
  <c r="BI796" i="25"/>
  <c r="BJ796" i="25" s="1"/>
  <c r="BH796" i="25"/>
  <c r="AZ796" i="25"/>
  <c r="AX796" i="25"/>
  <c r="AT796" i="25"/>
  <c r="AS796" i="25"/>
  <c r="AP796" i="25"/>
  <c r="AL796" i="25"/>
  <c r="AM796" i="25" s="1"/>
  <c r="AN796" i="25" s="1"/>
  <c r="AG796" i="25"/>
  <c r="AF796" i="25"/>
  <c r="AE796" i="25"/>
  <c r="AD796" i="25"/>
  <c r="AB796" i="25"/>
  <c r="AQ796" i="25" s="1"/>
  <c r="S796" i="25"/>
  <c r="R796" i="25"/>
  <c r="Q796" i="25"/>
  <c r="CQ795" i="25"/>
  <c r="CP795" i="25"/>
  <c r="CL795" i="25"/>
  <c r="CM795" i="25" s="1"/>
  <c r="CK795" i="25"/>
  <c r="CG795" i="25"/>
  <c r="CF795" i="25"/>
  <c r="CE795" i="25"/>
  <c r="CH795" i="25" s="1"/>
  <c r="CO795" i="25" s="1"/>
  <c r="CB795" i="25"/>
  <c r="CC795" i="25" s="1"/>
  <c r="CA795" i="25"/>
  <c r="BX795" i="25"/>
  <c r="BT795" i="25"/>
  <c r="BS795" i="25"/>
  <c r="BH795" i="25"/>
  <c r="BE795" i="25"/>
  <c r="BM795" i="25" s="1"/>
  <c r="AZ795" i="25"/>
  <c r="AX795" i="25"/>
  <c r="AS795" i="25"/>
  <c r="AT795" i="25" s="1"/>
  <c r="AQ795" i="25"/>
  <c r="AP795" i="25"/>
  <c r="AL795" i="25"/>
  <c r="AM795" i="25" s="1"/>
  <c r="AG795" i="25"/>
  <c r="AN795" i="25" s="1"/>
  <c r="AF795" i="25"/>
  <c r="AE795" i="25"/>
  <c r="AD795" i="25"/>
  <c r="BA795" i="25" s="1"/>
  <c r="BB795" i="25" s="1"/>
  <c r="AB795" i="25"/>
  <c r="S795" i="25"/>
  <c r="R795" i="25"/>
  <c r="BI795" i="25" s="1"/>
  <c r="BK795" i="25" s="1"/>
  <c r="BV795" i="25" s="1"/>
  <c r="CD795" i="25" s="1"/>
  <c r="CN795" i="25" s="1"/>
  <c r="Q795" i="25"/>
  <c r="CP794" i="25"/>
  <c r="CM794" i="25"/>
  <c r="CL794" i="25"/>
  <c r="CK794" i="25"/>
  <c r="CF794" i="25"/>
  <c r="CE794" i="25"/>
  <c r="CH794" i="25" s="1"/>
  <c r="CO794" i="25" s="1"/>
  <c r="CC794" i="25"/>
  <c r="CB794" i="25"/>
  <c r="CA794" i="25"/>
  <c r="BX794" i="25"/>
  <c r="CG794" i="25" s="1"/>
  <c r="BS794" i="25"/>
  <c r="BH794" i="25"/>
  <c r="BE794" i="25"/>
  <c r="BM794" i="25" s="1"/>
  <c r="AZ794" i="25"/>
  <c r="AX794" i="25"/>
  <c r="AS794" i="25"/>
  <c r="AT794" i="25" s="1"/>
  <c r="AQ794" i="25"/>
  <c r="AP794" i="25"/>
  <c r="AL794" i="25"/>
  <c r="AM794" i="25" s="1"/>
  <c r="AG794" i="25"/>
  <c r="AF794" i="25"/>
  <c r="AE794" i="25"/>
  <c r="AD794" i="25"/>
  <c r="AB794" i="25"/>
  <c r="S794" i="25"/>
  <c r="R794" i="25"/>
  <c r="BI794" i="25" s="1"/>
  <c r="BK794" i="25" s="1"/>
  <c r="BV794" i="25" s="1"/>
  <c r="Q794" i="25"/>
  <c r="CP793" i="25"/>
  <c r="CM793" i="25"/>
  <c r="CL793" i="25"/>
  <c r="CK793" i="25"/>
  <c r="CH793" i="25"/>
  <c r="CF793" i="25"/>
  <c r="CE793" i="25"/>
  <c r="CC793" i="25"/>
  <c r="CB793" i="25"/>
  <c r="CA793" i="25"/>
  <c r="BX793" i="25"/>
  <c r="BS793" i="25"/>
  <c r="BK793" i="25"/>
  <c r="BV793" i="25" s="1"/>
  <c r="CD793" i="25" s="1"/>
  <c r="BH793" i="25"/>
  <c r="BE793" i="25"/>
  <c r="BM793" i="25" s="1"/>
  <c r="AZ793" i="25"/>
  <c r="AX793" i="25"/>
  <c r="AS793" i="25"/>
  <c r="AT793" i="25" s="1"/>
  <c r="AQ793" i="25"/>
  <c r="AP793" i="25"/>
  <c r="AL793" i="25"/>
  <c r="AM793" i="25" s="1"/>
  <c r="AG793" i="25"/>
  <c r="AN793" i="25" s="1"/>
  <c r="AF793" i="25"/>
  <c r="AE793" i="25"/>
  <c r="AD793" i="25"/>
  <c r="BA793" i="25" s="1"/>
  <c r="BB793" i="25" s="1"/>
  <c r="AB793" i="25"/>
  <c r="BQ793" i="25" s="1"/>
  <c r="S793" i="25"/>
  <c r="R793" i="25"/>
  <c r="BI793" i="25" s="1"/>
  <c r="BJ793" i="25" s="1"/>
  <c r="Q793" i="25"/>
  <c r="CP792" i="25"/>
  <c r="CM792" i="25"/>
  <c r="CL792" i="25"/>
  <c r="CK792" i="25"/>
  <c r="CF792" i="25"/>
  <c r="CE792" i="25"/>
  <c r="CH792" i="25" s="1"/>
  <c r="CC792" i="25"/>
  <c r="CB792" i="25"/>
  <c r="CA792" i="25"/>
  <c r="BX792" i="25"/>
  <c r="CG792" i="25" s="1"/>
  <c r="CQ792" i="25" s="1"/>
  <c r="BS792" i="25"/>
  <c r="BK792" i="25"/>
  <c r="BV792" i="25" s="1"/>
  <c r="BH792" i="25"/>
  <c r="BE792" i="25"/>
  <c r="BM792" i="25" s="1"/>
  <c r="AZ792" i="25"/>
  <c r="AX792" i="25"/>
  <c r="AS792" i="25"/>
  <c r="AT792" i="25" s="1"/>
  <c r="AQ792" i="25"/>
  <c r="AP792" i="25"/>
  <c r="AL792" i="25"/>
  <c r="AM792" i="25" s="1"/>
  <c r="AG792" i="25"/>
  <c r="AN792" i="25" s="1"/>
  <c r="AF792" i="25"/>
  <c r="AE792" i="25"/>
  <c r="AD792" i="25"/>
  <c r="BA792" i="25" s="1"/>
  <c r="BB792" i="25" s="1"/>
  <c r="AB792" i="25"/>
  <c r="S792" i="25"/>
  <c r="R792" i="25"/>
  <c r="BI792" i="25" s="1"/>
  <c r="BJ792" i="25" s="1"/>
  <c r="Q792" i="25"/>
  <c r="CR791" i="25"/>
  <c r="CP791" i="25"/>
  <c r="CM791" i="25"/>
  <c r="CL791" i="25"/>
  <c r="CK791" i="25"/>
  <c r="CF791" i="25"/>
  <c r="CE791" i="25"/>
  <c r="CH791" i="25" s="1"/>
  <c r="CO791" i="25" s="1"/>
  <c r="CC791" i="25"/>
  <c r="CB791" i="25"/>
  <c r="CA791" i="25"/>
  <c r="BX791" i="25"/>
  <c r="CG791" i="25" s="1"/>
  <c r="BS791" i="25"/>
  <c r="BH791" i="25"/>
  <c r="BE791" i="25"/>
  <c r="BM791" i="25" s="1"/>
  <c r="AZ791" i="25"/>
  <c r="AX791" i="25"/>
  <c r="AS791" i="25"/>
  <c r="AT791" i="25" s="1"/>
  <c r="AQ791" i="25"/>
  <c r="AP791" i="25"/>
  <c r="AL791" i="25"/>
  <c r="AM791" i="25" s="1"/>
  <c r="AG791" i="25"/>
  <c r="AF791" i="25"/>
  <c r="AE791" i="25"/>
  <c r="AD791" i="25"/>
  <c r="BA791" i="25" s="1"/>
  <c r="BB791" i="25" s="1"/>
  <c r="AB791" i="25"/>
  <c r="S791" i="25"/>
  <c r="R791" i="25"/>
  <c r="BI791" i="25" s="1"/>
  <c r="BK791" i="25" s="1"/>
  <c r="BV791" i="25" s="1"/>
  <c r="CD791" i="25" s="1"/>
  <c r="CN791" i="25" s="1"/>
  <c r="Q791" i="25"/>
  <c r="CP790" i="25"/>
  <c r="CO790" i="25"/>
  <c r="CM790" i="25"/>
  <c r="CL790" i="25"/>
  <c r="CK790" i="25"/>
  <c r="CF790" i="25"/>
  <c r="CE790" i="25"/>
  <c r="CH790" i="25" s="1"/>
  <c r="CC790" i="25"/>
  <c r="CB790" i="25"/>
  <c r="CA790" i="25"/>
  <c r="BX790" i="25"/>
  <c r="CG790" i="25" s="1"/>
  <c r="CQ790" i="25" s="1"/>
  <c r="BU790" i="25"/>
  <c r="BT790" i="25"/>
  <c r="BS790" i="25"/>
  <c r="BH790" i="25"/>
  <c r="BE790" i="25"/>
  <c r="BM790" i="25" s="1"/>
  <c r="BB790" i="25"/>
  <c r="BA790" i="25"/>
  <c r="AZ790" i="25"/>
  <c r="AX790" i="25"/>
  <c r="AU790" i="25"/>
  <c r="AS790" i="25"/>
  <c r="AT790" i="25" s="1"/>
  <c r="AP790" i="25"/>
  <c r="AL790" i="25"/>
  <c r="AM790" i="25" s="1"/>
  <c r="AG790" i="25"/>
  <c r="AN790" i="25" s="1"/>
  <c r="AF790" i="25"/>
  <c r="AE790" i="25"/>
  <c r="AD790" i="25"/>
  <c r="AB790" i="25"/>
  <c r="BQ790" i="25" s="1"/>
  <c r="S790" i="25"/>
  <c r="R790" i="25"/>
  <c r="BI790" i="25" s="1"/>
  <c r="BK790" i="25" s="1"/>
  <c r="BV790" i="25" s="1"/>
  <c r="CD790" i="25" s="1"/>
  <c r="CN790" i="25" s="1"/>
  <c r="Q790" i="25"/>
  <c r="CP789" i="25"/>
  <c r="CM789" i="25"/>
  <c r="CL789" i="25"/>
  <c r="CK789" i="25"/>
  <c r="CF789" i="25"/>
  <c r="CE789" i="25"/>
  <c r="CH789" i="25" s="1"/>
  <c r="CC789" i="25"/>
  <c r="CB789" i="25"/>
  <c r="CA789" i="25"/>
  <c r="BX789" i="25"/>
  <c r="BS789" i="25"/>
  <c r="BJ789" i="25"/>
  <c r="BH789" i="25"/>
  <c r="AZ789" i="25"/>
  <c r="AS789" i="25"/>
  <c r="AT789" i="25" s="1"/>
  <c r="AQ789" i="25"/>
  <c r="AP789" i="25"/>
  <c r="AL789" i="25"/>
  <c r="AM789" i="25" s="1"/>
  <c r="AG789" i="25"/>
  <c r="AN789" i="25" s="1"/>
  <c r="AF789" i="25"/>
  <c r="AE789" i="25"/>
  <c r="AD789" i="25"/>
  <c r="AB789" i="25"/>
  <c r="S789" i="25"/>
  <c r="R789" i="25"/>
  <c r="BI789" i="25" s="1"/>
  <c r="BK789" i="25" s="1"/>
  <c r="BV789" i="25" s="1"/>
  <c r="CD789" i="25" s="1"/>
  <c r="Q789" i="25"/>
  <c r="CR788" i="25"/>
  <c r="CP788" i="25"/>
  <c r="CM788" i="25"/>
  <c r="CL788" i="25"/>
  <c r="CK788" i="25"/>
  <c r="CH788" i="25"/>
  <c r="CO788" i="25" s="1"/>
  <c r="CF788" i="25"/>
  <c r="CE788" i="25"/>
  <c r="CC788" i="25"/>
  <c r="CB788" i="25"/>
  <c r="CA788" i="25"/>
  <c r="BX788" i="25"/>
  <c r="BT788" i="25"/>
  <c r="BU788" i="25" s="1"/>
  <c r="BS788" i="25"/>
  <c r="BK788" i="25"/>
  <c r="BV788" i="25" s="1"/>
  <c r="CD788" i="25" s="1"/>
  <c r="CN788" i="25" s="1"/>
  <c r="BJ788" i="25"/>
  <c r="BH788" i="25"/>
  <c r="BA788" i="25"/>
  <c r="BB788" i="25" s="1"/>
  <c r="AZ788" i="25"/>
  <c r="AS788" i="25"/>
  <c r="AT788" i="25" s="1"/>
  <c r="AU788" i="25" s="1"/>
  <c r="AP788" i="25"/>
  <c r="AL788" i="25"/>
  <c r="AM788" i="25" s="1"/>
  <c r="AN788" i="25" s="1"/>
  <c r="AG788" i="25"/>
  <c r="AF788" i="25"/>
  <c r="AE788" i="25"/>
  <c r="AD788" i="25"/>
  <c r="AB788" i="25"/>
  <c r="AQ788" i="25" s="1"/>
  <c r="S788" i="25"/>
  <c r="R788" i="25"/>
  <c r="BI788" i="25" s="1"/>
  <c r="Q788" i="25"/>
  <c r="CP787" i="25"/>
  <c r="CO787" i="25"/>
  <c r="CM787" i="25"/>
  <c r="CL787" i="25"/>
  <c r="CK787" i="25"/>
  <c r="CH787" i="25"/>
  <c r="CF787" i="25"/>
  <c r="CE787" i="25"/>
  <c r="CC787" i="25"/>
  <c r="CB787" i="25"/>
  <c r="CA787" i="25"/>
  <c r="BX787" i="25"/>
  <c r="CG787" i="25" s="1"/>
  <c r="CQ787" i="25" s="1"/>
  <c r="BS787" i="25"/>
  <c r="BQ787" i="25"/>
  <c r="BK787" i="25"/>
  <c r="BV787" i="25" s="1"/>
  <c r="CD787" i="25" s="1"/>
  <c r="CN787" i="25" s="1"/>
  <c r="BH787" i="25"/>
  <c r="BE787" i="25"/>
  <c r="BM787" i="25" s="1"/>
  <c r="AZ787" i="25"/>
  <c r="AX787" i="25"/>
  <c r="AU787" i="25"/>
  <c r="AS787" i="25"/>
  <c r="AT787" i="25" s="1"/>
  <c r="AP787" i="25"/>
  <c r="AN787" i="25"/>
  <c r="AL787" i="25"/>
  <c r="AM787" i="25" s="1"/>
  <c r="AG787" i="25"/>
  <c r="AF787" i="25"/>
  <c r="AE787" i="25"/>
  <c r="AD787" i="25"/>
  <c r="BT787" i="25" s="1"/>
  <c r="BU787" i="25" s="1"/>
  <c r="AB787" i="25"/>
  <c r="AQ787" i="25" s="1"/>
  <c r="S787" i="25"/>
  <c r="R787" i="25"/>
  <c r="BI787" i="25" s="1"/>
  <c r="BJ787" i="25" s="1"/>
  <c r="Q787" i="25"/>
  <c r="CP786" i="25"/>
  <c r="CO786" i="25"/>
  <c r="CM786" i="25"/>
  <c r="CL786" i="25"/>
  <c r="CK786" i="25"/>
  <c r="CF786" i="25"/>
  <c r="CE786" i="25"/>
  <c r="CH786" i="25" s="1"/>
  <c r="CC786" i="25"/>
  <c r="CB786" i="25"/>
  <c r="CA786" i="25"/>
  <c r="BX786" i="25"/>
  <c r="CG786" i="25" s="1"/>
  <c r="BS786" i="25"/>
  <c r="BQ786" i="25"/>
  <c r="BK786" i="25"/>
  <c r="BV786" i="25" s="1"/>
  <c r="BJ786" i="25"/>
  <c r="BH786" i="25"/>
  <c r="BE786" i="25"/>
  <c r="BM786" i="25" s="1"/>
  <c r="AZ786" i="25"/>
  <c r="AX786" i="25"/>
  <c r="AU786" i="25"/>
  <c r="AS786" i="25"/>
  <c r="AT786" i="25" s="1"/>
  <c r="AP786" i="25"/>
  <c r="AL786" i="25"/>
  <c r="AM786" i="25" s="1"/>
  <c r="AG786" i="25"/>
  <c r="AN786" i="25" s="1"/>
  <c r="AF786" i="25"/>
  <c r="AE786" i="25"/>
  <c r="AD786" i="25"/>
  <c r="BT786" i="25" s="1"/>
  <c r="BU786" i="25" s="1"/>
  <c r="AB786" i="25"/>
  <c r="AQ786" i="25" s="1"/>
  <c r="S786" i="25"/>
  <c r="R786" i="25"/>
  <c r="BI786" i="25" s="1"/>
  <c r="Q786" i="25"/>
  <c r="CP785" i="25"/>
  <c r="CM785" i="25"/>
  <c r="CL785" i="25"/>
  <c r="CK785" i="25"/>
  <c r="CF785" i="25"/>
  <c r="CE785" i="25"/>
  <c r="CC785" i="25"/>
  <c r="CB785" i="25"/>
  <c r="CA785" i="25"/>
  <c r="BX785" i="25"/>
  <c r="BS785" i="25"/>
  <c r="BK785" i="25"/>
  <c r="BV785" i="25" s="1"/>
  <c r="BJ785" i="25"/>
  <c r="BH785" i="25"/>
  <c r="AZ785" i="25"/>
  <c r="AS785" i="25"/>
  <c r="AT785" i="25" s="1"/>
  <c r="AQ785" i="25"/>
  <c r="AP785" i="25"/>
  <c r="AL785" i="25"/>
  <c r="AM785" i="25" s="1"/>
  <c r="AG785" i="25"/>
  <c r="AF785" i="25"/>
  <c r="AE785" i="25"/>
  <c r="AD785" i="25"/>
  <c r="AB785" i="25"/>
  <c r="S785" i="25"/>
  <c r="R785" i="25"/>
  <c r="BI785" i="25" s="1"/>
  <c r="Q785" i="25"/>
  <c r="CP784" i="25"/>
  <c r="CM784" i="25"/>
  <c r="CL784" i="25"/>
  <c r="CK784" i="25"/>
  <c r="CH784" i="25"/>
  <c r="CF784" i="25"/>
  <c r="CE784" i="25"/>
  <c r="CC784" i="25"/>
  <c r="CB784" i="25"/>
  <c r="CA784" i="25"/>
  <c r="BX784" i="25"/>
  <c r="BT784" i="25"/>
  <c r="BU784" i="25" s="1"/>
  <c r="BS784" i="25"/>
  <c r="BK784" i="25"/>
  <c r="BV784" i="25" s="1"/>
  <c r="CD784" i="25" s="1"/>
  <c r="BH784" i="25"/>
  <c r="BB784" i="25"/>
  <c r="AZ784" i="25"/>
  <c r="AU784" i="25"/>
  <c r="AS784" i="25"/>
  <c r="AT784" i="25" s="1"/>
  <c r="AP784" i="25"/>
  <c r="AL784" i="25"/>
  <c r="AM784" i="25" s="1"/>
  <c r="AN784" i="25" s="1"/>
  <c r="AG784" i="25"/>
  <c r="AF784" i="25"/>
  <c r="AE784" i="25"/>
  <c r="AD784" i="25"/>
  <c r="BA784" i="25" s="1"/>
  <c r="AB784" i="25"/>
  <c r="BQ784" i="25" s="1"/>
  <c r="S784" i="25"/>
  <c r="R784" i="25"/>
  <c r="BI784" i="25" s="1"/>
  <c r="BJ784" i="25" s="1"/>
  <c r="Q784" i="25"/>
  <c r="CP783" i="25"/>
  <c r="CO783" i="25"/>
  <c r="CM783" i="25"/>
  <c r="CL783" i="25"/>
  <c r="CK783" i="25"/>
  <c r="CH783" i="25"/>
  <c r="CF783" i="25"/>
  <c r="CE783" i="25"/>
  <c r="CC783" i="25"/>
  <c r="CB783" i="25"/>
  <c r="CA783" i="25"/>
  <c r="BX783" i="25"/>
  <c r="CG783" i="25" s="1"/>
  <c r="CQ783" i="25" s="1"/>
  <c r="BU783" i="25"/>
  <c r="BT783" i="25"/>
  <c r="BS783" i="25"/>
  <c r="BK783" i="25"/>
  <c r="BV783" i="25" s="1"/>
  <c r="CD783" i="25" s="1"/>
  <c r="CN783" i="25" s="1"/>
  <c r="BH783" i="25"/>
  <c r="BE783" i="25"/>
  <c r="BM783" i="25" s="1"/>
  <c r="BB783" i="25"/>
  <c r="BA783" i="25"/>
  <c r="AZ783" i="25"/>
  <c r="AX783" i="25"/>
  <c r="AU783" i="25"/>
  <c r="AS783" i="25"/>
  <c r="AT783" i="25" s="1"/>
  <c r="AP783" i="25"/>
  <c r="AN783" i="25"/>
  <c r="AL783" i="25"/>
  <c r="AM783" i="25" s="1"/>
  <c r="AG783" i="25"/>
  <c r="AF783" i="25"/>
  <c r="AE783" i="25"/>
  <c r="AD783" i="25"/>
  <c r="AB783" i="25"/>
  <c r="AQ783" i="25" s="1"/>
  <c r="S783" i="25"/>
  <c r="R783" i="25"/>
  <c r="BI783" i="25" s="1"/>
  <c r="BJ783" i="25" s="1"/>
  <c r="Q783" i="25"/>
  <c r="CP782" i="25"/>
  <c r="CO782" i="25"/>
  <c r="CM782" i="25"/>
  <c r="CL782" i="25"/>
  <c r="CK782" i="25"/>
  <c r="CF782" i="25"/>
  <c r="CE782" i="25"/>
  <c r="CH782" i="25" s="1"/>
  <c r="CC782" i="25"/>
  <c r="CB782" i="25"/>
  <c r="CA782" i="25"/>
  <c r="BX782" i="25"/>
  <c r="CG782" i="25" s="1"/>
  <c r="CQ782" i="25" s="1"/>
  <c r="BS782" i="25"/>
  <c r="BQ782" i="25"/>
  <c r="BH782" i="25"/>
  <c r="BB782" i="25"/>
  <c r="BA782" i="25"/>
  <c r="AZ782" i="25"/>
  <c r="AU782" i="25"/>
  <c r="AS782" i="25"/>
  <c r="AT782" i="25" s="1"/>
  <c r="AP782" i="25"/>
  <c r="AL782" i="25"/>
  <c r="AM782" i="25" s="1"/>
  <c r="AG782" i="25"/>
  <c r="AN782" i="25" s="1"/>
  <c r="AF782" i="25"/>
  <c r="AE782" i="25"/>
  <c r="AD782" i="25"/>
  <c r="BT782" i="25" s="1"/>
  <c r="BU782" i="25" s="1"/>
  <c r="AB782" i="25"/>
  <c r="S782" i="25"/>
  <c r="R782" i="25"/>
  <c r="BI782" i="25" s="1"/>
  <c r="BK782" i="25" s="1"/>
  <c r="BV782" i="25" s="1"/>
  <c r="CD782" i="25" s="1"/>
  <c r="CN782" i="25" s="1"/>
  <c r="Q782" i="25"/>
  <c r="CR781" i="25"/>
  <c r="CP781" i="25"/>
  <c r="CM781" i="25"/>
  <c r="CL781" i="25"/>
  <c r="CK781" i="25"/>
  <c r="CF781" i="25"/>
  <c r="CE781" i="25"/>
  <c r="CH781" i="25" s="1"/>
  <c r="CO781" i="25" s="1"/>
  <c r="CC781" i="25"/>
  <c r="CB781" i="25"/>
  <c r="CA781" i="25"/>
  <c r="BX781" i="25"/>
  <c r="BS781" i="25"/>
  <c r="BJ781" i="25"/>
  <c r="BH781" i="25"/>
  <c r="AZ781" i="25"/>
  <c r="AS781" i="25"/>
  <c r="AT781" i="25" s="1"/>
  <c r="AQ781" i="25"/>
  <c r="AP781" i="25"/>
  <c r="AL781" i="25"/>
  <c r="AM781" i="25" s="1"/>
  <c r="AG781" i="25"/>
  <c r="AF781" i="25"/>
  <c r="AE781" i="25"/>
  <c r="AD781" i="25"/>
  <c r="AB781" i="25"/>
  <c r="S781" i="25"/>
  <c r="R781" i="25"/>
  <c r="BI781" i="25" s="1"/>
  <c r="BK781" i="25" s="1"/>
  <c r="BV781" i="25" s="1"/>
  <c r="CD781" i="25" s="1"/>
  <c r="CN781" i="25" s="1"/>
  <c r="Q781" i="25"/>
  <c r="CP780" i="25"/>
  <c r="CM780" i="25"/>
  <c r="CL780" i="25"/>
  <c r="CK780" i="25"/>
  <c r="CH780" i="25"/>
  <c r="CF780" i="25"/>
  <c r="CE780" i="25"/>
  <c r="CC780" i="25"/>
  <c r="CB780" i="25"/>
  <c r="CA780" i="25"/>
  <c r="BX780" i="25"/>
  <c r="BT780" i="25"/>
  <c r="BU780" i="25" s="1"/>
  <c r="BS780" i="25"/>
  <c r="BH780" i="25"/>
  <c r="AZ780" i="25"/>
  <c r="AU780" i="25"/>
  <c r="AS780" i="25"/>
  <c r="AT780" i="25" s="1"/>
  <c r="AP780" i="25"/>
  <c r="AL780" i="25"/>
  <c r="AM780" i="25" s="1"/>
  <c r="AN780" i="25" s="1"/>
  <c r="AG780" i="25"/>
  <c r="AF780" i="25"/>
  <c r="AE780" i="25"/>
  <c r="AD780" i="25"/>
  <c r="BA780" i="25" s="1"/>
  <c r="BB780" i="25" s="1"/>
  <c r="AB780" i="25"/>
  <c r="S780" i="25"/>
  <c r="R780" i="25"/>
  <c r="BI780" i="25" s="1"/>
  <c r="BK780" i="25" s="1"/>
  <c r="BV780" i="25" s="1"/>
  <c r="CD780" i="25" s="1"/>
  <c r="Q780" i="25"/>
  <c r="CP779" i="25"/>
  <c r="CM779" i="25"/>
  <c r="CL779" i="25"/>
  <c r="CK779" i="25"/>
  <c r="CH779" i="25"/>
  <c r="CO779" i="25" s="1"/>
  <c r="CF779" i="25"/>
  <c r="CE779" i="25"/>
  <c r="CC779" i="25"/>
  <c r="CB779" i="25"/>
  <c r="CA779" i="25"/>
  <c r="BX779" i="25"/>
  <c r="CG779" i="25" s="1"/>
  <c r="CQ779" i="25" s="1"/>
  <c r="BS779" i="25"/>
  <c r="BK779" i="25"/>
  <c r="BV779" i="25" s="1"/>
  <c r="BQ779" i="25" s="1"/>
  <c r="BJ779" i="25"/>
  <c r="BH779" i="25"/>
  <c r="BE779" i="25"/>
  <c r="BM779" i="25" s="1"/>
  <c r="AZ779" i="25"/>
  <c r="AX779" i="25"/>
  <c r="AS779" i="25"/>
  <c r="AT779" i="25" s="1"/>
  <c r="AP779" i="25"/>
  <c r="AN779" i="25"/>
  <c r="AL779" i="25"/>
  <c r="AM779" i="25" s="1"/>
  <c r="AG779" i="25"/>
  <c r="AF779" i="25"/>
  <c r="AE779" i="25"/>
  <c r="AD779" i="25"/>
  <c r="AB779" i="25"/>
  <c r="AQ779" i="25" s="1"/>
  <c r="S779" i="25"/>
  <c r="R779" i="25"/>
  <c r="BI779" i="25" s="1"/>
  <c r="Q779" i="25"/>
  <c r="CP778" i="25"/>
  <c r="CO778" i="25"/>
  <c r="CN778" i="25"/>
  <c r="CM778" i="25"/>
  <c r="CL778" i="25"/>
  <c r="CK778" i="25"/>
  <c r="CF778" i="25"/>
  <c r="CE778" i="25"/>
  <c r="CH778" i="25" s="1"/>
  <c r="CC778" i="25"/>
  <c r="CB778" i="25"/>
  <c r="CA778" i="25"/>
  <c r="BX778" i="25"/>
  <c r="CG778" i="25" s="1"/>
  <c r="CQ778" i="25" s="1"/>
  <c r="BS778" i="25"/>
  <c r="BK778" i="25"/>
  <c r="BV778" i="25" s="1"/>
  <c r="CD778" i="25" s="1"/>
  <c r="BH778" i="25"/>
  <c r="AZ778" i="25"/>
  <c r="AU778" i="25"/>
  <c r="AS778" i="25"/>
  <c r="AT778" i="25" s="1"/>
  <c r="AP778" i="25"/>
  <c r="AL778" i="25"/>
  <c r="AM778" i="25" s="1"/>
  <c r="AG778" i="25"/>
  <c r="AN778" i="25" s="1"/>
  <c r="AF778" i="25"/>
  <c r="AE778" i="25"/>
  <c r="AD778" i="25"/>
  <c r="BT778" i="25" s="1"/>
  <c r="BU778" i="25" s="1"/>
  <c r="AB778" i="25"/>
  <c r="S778" i="25"/>
  <c r="R778" i="25"/>
  <c r="BI778" i="25" s="1"/>
  <c r="BJ778" i="25" s="1"/>
  <c r="Q778" i="25"/>
  <c r="CR777" i="25"/>
  <c r="CP777" i="25"/>
  <c r="CO777" i="25"/>
  <c r="CM777" i="25"/>
  <c r="CL777" i="25"/>
  <c r="CK777" i="25"/>
  <c r="CF777" i="25"/>
  <c r="CE777" i="25"/>
  <c r="CH777" i="25" s="1"/>
  <c r="CD777" i="25"/>
  <c r="CN777" i="25" s="1"/>
  <c r="CC777" i="25"/>
  <c r="CB777" i="25"/>
  <c r="CA777" i="25"/>
  <c r="BX777" i="25"/>
  <c r="BS777" i="25"/>
  <c r="BK777" i="25"/>
  <c r="BV777" i="25" s="1"/>
  <c r="BJ777" i="25"/>
  <c r="BH777" i="25"/>
  <c r="BA777" i="25"/>
  <c r="BB777" i="25" s="1"/>
  <c r="AZ777" i="25"/>
  <c r="AX777" i="25"/>
  <c r="AS777" i="25"/>
  <c r="AT777" i="25" s="1"/>
  <c r="AP777" i="25"/>
  <c r="AL777" i="25"/>
  <c r="AM777" i="25" s="1"/>
  <c r="AG777" i="25"/>
  <c r="AF777" i="25"/>
  <c r="AE777" i="25"/>
  <c r="AD777" i="25"/>
  <c r="AU777" i="25" s="1"/>
  <c r="AB777" i="25"/>
  <c r="BE777" i="25" s="1"/>
  <c r="BM777" i="25" s="1"/>
  <c r="S777" i="25"/>
  <c r="R777" i="25"/>
  <c r="BI777" i="25" s="1"/>
  <c r="Q777" i="25"/>
  <c r="CP776" i="25"/>
  <c r="CM776" i="25"/>
  <c r="CL776" i="25"/>
  <c r="CK776" i="25"/>
  <c r="CH776" i="25"/>
  <c r="CO776" i="25" s="1"/>
  <c r="CG776" i="25"/>
  <c r="CQ776" i="25" s="1"/>
  <c r="CF776" i="25"/>
  <c r="CE776" i="25"/>
  <c r="CC776" i="25"/>
  <c r="CB776" i="25"/>
  <c r="CA776" i="25"/>
  <c r="BX776" i="25"/>
  <c r="BV776" i="25"/>
  <c r="BS776" i="25"/>
  <c r="BJ776" i="25"/>
  <c r="BI776" i="25"/>
  <c r="BH776" i="25"/>
  <c r="BA776" i="25"/>
  <c r="BB776" i="25" s="1"/>
  <c r="AZ776" i="25"/>
  <c r="AT776" i="25"/>
  <c r="AU776" i="25" s="1"/>
  <c r="AS776" i="25"/>
  <c r="AP776" i="25"/>
  <c r="AM776" i="25"/>
  <c r="AL776" i="25"/>
  <c r="AG776" i="25"/>
  <c r="AN776" i="25" s="1"/>
  <c r="AF776" i="25"/>
  <c r="AE776" i="25"/>
  <c r="AD776" i="25"/>
  <c r="BT776" i="25" s="1"/>
  <c r="BU776" i="25" s="1"/>
  <c r="AB776" i="25"/>
  <c r="S776" i="25"/>
  <c r="R776" i="25"/>
  <c r="BK776" i="25" s="1"/>
  <c r="Q776" i="25"/>
  <c r="CP775" i="25"/>
  <c r="CM775" i="25"/>
  <c r="CL775" i="25"/>
  <c r="CK775" i="25"/>
  <c r="CH775" i="25"/>
  <c r="CF775" i="25"/>
  <c r="CE775" i="25"/>
  <c r="CC775" i="25"/>
  <c r="CB775" i="25"/>
  <c r="CA775" i="25"/>
  <c r="BX775" i="25"/>
  <c r="CG775" i="25" s="1"/>
  <c r="BU775" i="25"/>
  <c r="BS775" i="25"/>
  <c r="BJ775" i="25"/>
  <c r="BI775" i="25"/>
  <c r="BH775" i="25"/>
  <c r="BB775" i="25"/>
  <c r="BA775" i="25"/>
  <c r="AZ775" i="25"/>
  <c r="AU775" i="25"/>
  <c r="AT775" i="25"/>
  <c r="AS775" i="25"/>
  <c r="AP775" i="25"/>
  <c r="AN775" i="25"/>
  <c r="AM775" i="25"/>
  <c r="AL775" i="25"/>
  <c r="AG775" i="25"/>
  <c r="AF775" i="25"/>
  <c r="AE775" i="25"/>
  <c r="AD775" i="25"/>
  <c r="BT775" i="25" s="1"/>
  <c r="AB775" i="25"/>
  <c r="S775" i="25"/>
  <c r="R775" i="25"/>
  <c r="BK775" i="25" s="1"/>
  <c r="BV775" i="25" s="1"/>
  <c r="Q775" i="25"/>
  <c r="CR774" i="25"/>
  <c r="CQ774" i="25"/>
  <c r="CP774" i="25"/>
  <c r="CM774" i="25"/>
  <c r="CL774" i="25"/>
  <c r="CK774" i="25"/>
  <c r="CH774" i="25"/>
  <c r="CO774" i="25" s="1"/>
  <c r="CF774" i="25"/>
  <c r="CG774" i="25" s="1"/>
  <c r="CE774" i="25"/>
  <c r="CC774" i="25"/>
  <c r="CB774" i="25"/>
  <c r="CA774" i="25"/>
  <c r="BX774" i="25"/>
  <c r="BU774" i="25"/>
  <c r="BS774" i="25"/>
  <c r="BI774" i="25"/>
  <c r="BJ774" i="25" s="1"/>
  <c r="BH774" i="25"/>
  <c r="BA774" i="25"/>
  <c r="BB774" i="25" s="1"/>
  <c r="AZ774" i="25"/>
  <c r="AU774" i="25"/>
  <c r="AT774" i="25"/>
  <c r="AS774" i="25"/>
  <c r="AP774" i="25"/>
  <c r="AM774" i="25"/>
  <c r="AL774" i="25"/>
  <c r="AG774" i="25"/>
  <c r="AN774" i="25" s="1"/>
  <c r="AF774" i="25"/>
  <c r="AE774" i="25"/>
  <c r="AD774" i="25"/>
  <c r="BT774" i="25" s="1"/>
  <c r="AB774" i="25"/>
  <c r="S774" i="25"/>
  <c r="R774" i="25"/>
  <c r="Q774" i="25"/>
  <c r="CR773" i="25"/>
  <c r="CP773" i="25"/>
  <c r="CM773" i="25"/>
  <c r="CL773" i="25"/>
  <c r="CK773" i="25"/>
  <c r="CH773" i="25"/>
  <c r="CO773" i="25" s="1"/>
  <c r="CG773" i="25"/>
  <c r="CQ773" i="25" s="1"/>
  <c r="CF773" i="25"/>
  <c r="CE773" i="25"/>
  <c r="CC773" i="25"/>
  <c r="CB773" i="25"/>
  <c r="CA773" i="25"/>
  <c r="BX773" i="25"/>
  <c r="BS773" i="25"/>
  <c r="BI773" i="25"/>
  <c r="BJ773" i="25" s="1"/>
  <c r="BH773" i="25"/>
  <c r="BA773" i="25"/>
  <c r="BB773" i="25" s="1"/>
  <c r="AZ773" i="25"/>
  <c r="AS773" i="25"/>
  <c r="AT773" i="25" s="1"/>
  <c r="AU773" i="25" s="1"/>
  <c r="AP773" i="25"/>
  <c r="AM773" i="25"/>
  <c r="AL773" i="25"/>
  <c r="AG773" i="25"/>
  <c r="AN773" i="25" s="1"/>
  <c r="AF773" i="25"/>
  <c r="AE773" i="25"/>
  <c r="AD773" i="25"/>
  <c r="BT773" i="25" s="1"/>
  <c r="BU773" i="25" s="1"/>
  <c r="AB773" i="25"/>
  <c r="S773" i="25"/>
  <c r="R773" i="25"/>
  <c r="Q773" i="25"/>
  <c r="CP772" i="25"/>
  <c r="CM772" i="25"/>
  <c r="CL772" i="25"/>
  <c r="CK772" i="25"/>
  <c r="CH772" i="25"/>
  <c r="CF772" i="25"/>
  <c r="CE772" i="25"/>
  <c r="CC772" i="25"/>
  <c r="CB772" i="25"/>
  <c r="CA772" i="25"/>
  <c r="BX772" i="25"/>
  <c r="CG772" i="25" s="1"/>
  <c r="CQ772" i="25" s="1"/>
  <c r="BS772" i="25"/>
  <c r="BJ772" i="25"/>
  <c r="BI772" i="25"/>
  <c r="BH772" i="25"/>
  <c r="BB772" i="25"/>
  <c r="BA772" i="25"/>
  <c r="AZ772" i="25"/>
  <c r="AS772" i="25"/>
  <c r="AT772" i="25" s="1"/>
  <c r="AU772" i="25" s="1"/>
  <c r="AP772" i="25"/>
  <c r="AL772" i="25"/>
  <c r="AM772" i="25" s="1"/>
  <c r="AN772" i="25" s="1"/>
  <c r="AG772" i="25"/>
  <c r="AF772" i="25"/>
  <c r="AE772" i="25"/>
  <c r="AD772" i="25"/>
  <c r="BT772" i="25" s="1"/>
  <c r="BU772" i="25" s="1"/>
  <c r="AB772" i="25"/>
  <c r="S772" i="25"/>
  <c r="R772" i="25"/>
  <c r="BK772" i="25" s="1"/>
  <c r="BV772" i="25" s="1"/>
  <c r="CD772" i="25" s="1"/>
  <c r="Q772" i="25"/>
  <c r="CP771" i="25"/>
  <c r="CO771" i="25"/>
  <c r="CM771" i="25"/>
  <c r="CL771" i="25"/>
  <c r="CK771" i="25"/>
  <c r="CH771" i="25"/>
  <c r="CR771" i="25" s="1"/>
  <c r="CG771" i="25"/>
  <c r="CQ771" i="25" s="1"/>
  <c r="CF771" i="25"/>
  <c r="CB771" i="25"/>
  <c r="CC771" i="25" s="1"/>
  <c r="CA771" i="25"/>
  <c r="BX771" i="25"/>
  <c r="BS771" i="25"/>
  <c r="BH771" i="25"/>
  <c r="BE771" i="25"/>
  <c r="BM771" i="25" s="1"/>
  <c r="AZ771" i="25"/>
  <c r="AS771" i="25"/>
  <c r="AT771" i="25" s="1"/>
  <c r="AQ771" i="25"/>
  <c r="AP771" i="25"/>
  <c r="AM771" i="25"/>
  <c r="AN771" i="25" s="1"/>
  <c r="AL771" i="25"/>
  <c r="AG771" i="25"/>
  <c r="AF771" i="25"/>
  <c r="AE771" i="25"/>
  <c r="AD771" i="25"/>
  <c r="AB771" i="25"/>
  <c r="AX771" i="25" s="1"/>
  <c r="S771" i="25"/>
  <c r="R771" i="25"/>
  <c r="Q771" i="25"/>
  <c r="CP770" i="25"/>
  <c r="CO770" i="25"/>
  <c r="CM770" i="25"/>
  <c r="CL770" i="25"/>
  <c r="CK770" i="25"/>
  <c r="CH770" i="25"/>
  <c r="CR770" i="25" s="1"/>
  <c r="CG770" i="25"/>
  <c r="CQ770" i="25" s="1"/>
  <c r="CF770" i="25"/>
  <c r="CB770" i="25"/>
  <c r="CC770" i="25" s="1"/>
  <c r="CA770" i="25"/>
  <c r="BX770" i="25"/>
  <c r="BT770" i="25"/>
  <c r="BS770" i="25"/>
  <c r="BH770" i="25"/>
  <c r="BE770" i="25"/>
  <c r="BM770" i="25" s="1"/>
  <c r="AZ770" i="25"/>
  <c r="BA770" i="25" s="1"/>
  <c r="BB770" i="25" s="1"/>
  <c r="AX770" i="25"/>
  <c r="AS770" i="25"/>
  <c r="AT770" i="25" s="1"/>
  <c r="AP770" i="25"/>
  <c r="AL770" i="25"/>
  <c r="AM770" i="25" s="1"/>
  <c r="AG770" i="25"/>
  <c r="AF770" i="25"/>
  <c r="AE770" i="25"/>
  <c r="AD770" i="25"/>
  <c r="AU770" i="25" s="1"/>
  <c r="AB770" i="25"/>
  <c r="S770" i="25"/>
  <c r="R770" i="25"/>
  <c r="BI770" i="25" s="1"/>
  <c r="BJ770" i="25" s="1"/>
  <c r="Q770" i="25"/>
  <c r="CP769" i="25"/>
  <c r="CO769" i="25"/>
  <c r="CL769" i="25"/>
  <c r="CM769" i="25" s="1"/>
  <c r="CK769" i="25"/>
  <c r="CH769" i="25"/>
  <c r="CF769" i="25"/>
  <c r="CD769" i="25"/>
  <c r="CN769" i="25" s="1"/>
  <c r="CC769" i="25"/>
  <c r="CB769" i="25"/>
  <c r="CA769" i="25"/>
  <c r="BX769" i="25"/>
  <c r="BT769" i="25"/>
  <c r="BU769" i="25" s="1"/>
  <c r="BS769" i="25"/>
  <c r="BK769" i="25"/>
  <c r="BV769" i="25" s="1"/>
  <c r="BQ769" i="25" s="1"/>
  <c r="BH769" i="25"/>
  <c r="BE769" i="25"/>
  <c r="BM769" i="25" s="1"/>
  <c r="BB769" i="25"/>
  <c r="BA769" i="25"/>
  <c r="AZ769" i="25"/>
  <c r="AX769" i="25"/>
  <c r="AU769" i="25"/>
  <c r="AS769" i="25"/>
  <c r="AT769" i="25" s="1"/>
  <c r="AP769" i="25"/>
  <c r="AN769" i="25"/>
  <c r="AL769" i="25"/>
  <c r="AM769" i="25" s="1"/>
  <c r="AG769" i="25"/>
  <c r="AF769" i="25"/>
  <c r="AE769" i="25"/>
  <c r="AD769" i="25"/>
  <c r="AB769" i="25"/>
  <c r="AQ769" i="25" s="1"/>
  <c r="S769" i="25"/>
  <c r="R769" i="25"/>
  <c r="BI769" i="25" s="1"/>
  <c r="BJ769" i="25" s="1"/>
  <c r="Q769" i="25"/>
  <c r="CP768" i="25"/>
  <c r="CO768" i="25"/>
  <c r="CM768" i="25"/>
  <c r="CL768" i="25"/>
  <c r="CK768" i="25"/>
  <c r="CH768" i="25"/>
  <c r="CR768" i="25" s="1"/>
  <c r="CF768" i="25"/>
  <c r="CC768" i="25"/>
  <c r="CB768" i="25"/>
  <c r="CA768" i="25"/>
  <c r="BX768" i="25"/>
  <c r="CG768" i="25" s="1"/>
  <c r="CQ768" i="25" s="1"/>
  <c r="BS768" i="25"/>
  <c r="BH768" i="25"/>
  <c r="BB768" i="25"/>
  <c r="BA768" i="25"/>
  <c r="AZ768" i="25"/>
  <c r="AT768" i="25"/>
  <c r="AU768" i="25" s="1"/>
  <c r="AS768" i="25"/>
  <c r="AP768" i="25"/>
  <c r="AM768" i="25"/>
  <c r="AN768" i="25" s="1"/>
  <c r="AL768" i="25"/>
  <c r="AG768" i="25"/>
  <c r="AF768" i="25"/>
  <c r="AE768" i="25"/>
  <c r="AD768" i="25"/>
  <c r="BT768" i="25" s="1"/>
  <c r="AB768" i="25"/>
  <c r="S768" i="25"/>
  <c r="R768" i="25"/>
  <c r="Q768" i="25"/>
  <c r="CP767" i="25"/>
  <c r="CO767" i="25"/>
  <c r="CL767" i="25"/>
  <c r="CM767" i="25" s="1"/>
  <c r="CK767" i="25"/>
  <c r="CH767" i="25"/>
  <c r="CR767" i="25" s="1"/>
  <c r="CG767" i="25"/>
  <c r="CQ767" i="25" s="1"/>
  <c r="CF767" i="25"/>
  <c r="CC767" i="25"/>
  <c r="CB767" i="25"/>
  <c r="CA767" i="25"/>
  <c r="BX767" i="25"/>
  <c r="BS767" i="25"/>
  <c r="BM767" i="25"/>
  <c r="BH767" i="25"/>
  <c r="BA767" i="25"/>
  <c r="BB767" i="25" s="1"/>
  <c r="AZ767" i="25"/>
  <c r="AX767" i="25"/>
  <c r="AS767" i="25"/>
  <c r="AT767" i="25" s="1"/>
  <c r="AP767" i="25"/>
  <c r="AM767" i="25"/>
  <c r="AN767" i="25" s="1"/>
  <c r="AL767" i="25"/>
  <c r="AG767" i="25"/>
  <c r="AF767" i="25"/>
  <c r="AE767" i="25"/>
  <c r="AD767" i="25"/>
  <c r="AU767" i="25" s="1"/>
  <c r="AB767" i="25"/>
  <c r="BE767" i="25" s="1"/>
  <c r="S767" i="25"/>
  <c r="R767" i="25"/>
  <c r="Q767" i="25"/>
  <c r="CP766" i="25"/>
  <c r="CO766" i="25"/>
  <c r="CM766" i="25"/>
  <c r="CL766" i="25"/>
  <c r="CK766" i="25"/>
  <c r="CH766" i="25"/>
  <c r="CR766" i="25" s="1"/>
  <c r="CF766" i="25"/>
  <c r="CB766" i="25"/>
  <c r="CC766" i="25" s="1"/>
  <c r="CA766" i="25"/>
  <c r="BX766" i="25"/>
  <c r="CG766" i="25" s="1"/>
  <c r="CQ766" i="25" s="1"/>
  <c r="BT766" i="25"/>
  <c r="BS766" i="25"/>
  <c r="BH766" i="25"/>
  <c r="BE766" i="25"/>
  <c r="BM766" i="25" s="1"/>
  <c r="AZ766" i="25"/>
  <c r="AX766" i="25"/>
  <c r="AU766" i="25"/>
  <c r="AS766" i="25"/>
  <c r="AT766" i="25" s="1"/>
  <c r="AQ766" i="25"/>
  <c r="AP766" i="25"/>
  <c r="AL766" i="25"/>
  <c r="AM766" i="25" s="1"/>
  <c r="AG766" i="25"/>
  <c r="AF766" i="25"/>
  <c r="AE766" i="25"/>
  <c r="AD766" i="25"/>
  <c r="AB766" i="25"/>
  <c r="S766" i="25"/>
  <c r="R766" i="25"/>
  <c r="BI766" i="25" s="1"/>
  <c r="BJ766" i="25" s="1"/>
  <c r="Q766" i="25"/>
  <c r="CP765" i="25"/>
  <c r="CO765" i="25"/>
  <c r="CR765" i="25" s="1"/>
  <c r="CL765" i="25"/>
  <c r="CM765" i="25" s="1"/>
  <c r="CK765" i="25"/>
  <c r="CH765" i="25"/>
  <c r="CF765" i="25"/>
  <c r="CB765" i="25"/>
  <c r="CC765" i="25" s="1"/>
  <c r="CA765" i="25"/>
  <c r="BX765" i="25"/>
  <c r="CG765" i="25" s="1"/>
  <c r="CQ765" i="25" s="1"/>
  <c r="BT765" i="25"/>
  <c r="BS765" i="25"/>
  <c r="BH765" i="25"/>
  <c r="BE765" i="25"/>
  <c r="BM765" i="25" s="1"/>
  <c r="AZ765" i="25"/>
  <c r="AT765" i="25"/>
  <c r="AU765" i="25" s="1"/>
  <c r="AS765" i="25"/>
  <c r="AP765" i="25"/>
  <c r="AM765" i="25"/>
  <c r="AL765" i="25"/>
  <c r="AG765" i="25"/>
  <c r="AF765" i="25"/>
  <c r="AE765" i="25"/>
  <c r="AD765" i="25"/>
  <c r="AB765" i="25"/>
  <c r="S765" i="25"/>
  <c r="R765" i="25"/>
  <c r="BI765" i="25" s="1"/>
  <c r="Q765" i="25"/>
  <c r="CP764" i="25"/>
  <c r="CO764" i="25"/>
  <c r="CL764" i="25"/>
  <c r="CM764" i="25" s="1"/>
  <c r="CK764" i="25"/>
  <c r="CH764" i="25"/>
  <c r="CR764" i="25" s="1"/>
  <c r="CF764" i="25"/>
  <c r="CC764" i="25"/>
  <c r="CB764" i="25"/>
  <c r="CA764" i="25"/>
  <c r="BX764" i="25"/>
  <c r="CG764" i="25" s="1"/>
  <c r="CQ764" i="25" s="1"/>
  <c r="BS764" i="25"/>
  <c r="BI764" i="25"/>
  <c r="BH764" i="25"/>
  <c r="AZ764" i="25"/>
  <c r="AX764" i="25"/>
  <c r="AS764" i="25"/>
  <c r="AT764" i="25" s="1"/>
  <c r="AP764" i="25"/>
  <c r="AL764" i="25"/>
  <c r="AM764" i="25" s="1"/>
  <c r="AG764" i="25"/>
  <c r="AN764" i="25" s="1"/>
  <c r="AF764" i="25"/>
  <c r="AE764" i="25"/>
  <c r="AD764" i="25"/>
  <c r="AB764" i="25"/>
  <c r="S764" i="25"/>
  <c r="R764" i="25"/>
  <c r="Q764" i="25"/>
  <c r="CP763" i="25"/>
  <c r="CM763" i="25"/>
  <c r="CL763" i="25"/>
  <c r="CK763" i="25"/>
  <c r="CF763" i="25"/>
  <c r="CC763" i="25"/>
  <c r="CB763" i="25"/>
  <c r="CA763" i="25"/>
  <c r="BX763" i="25"/>
  <c r="CG763" i="25" s="1"/>
  <c r="CQ763" i="25" s="1"/>
  <c r="BU763" i="25"/>
  <c r="BT763" i="25"/>
  <c r="BS763" i="25"/>
  <c r="BH763" i="25"/>
  <c r="AZ763" i="25"/>
  <c r="AU763" i="25"/>
  <c r="AT763" i="25"/>
  <c r="AS763" i="25"/>
  <c r="AN763" i="25"/>
  <c r="AL763" i="25"/>
  <c r="AM763" i="25" s="1"/>
  <c r="AG763" i="25"/>
  <c r="AF763" i="25"/>
  <c r="AH763" i="25" s="1"/>
  <c r="AE763" i="25"/>
  <c r="AD763" i="25"/>
  <c r="AB763" i="25"/>
  <c r="S763" i="25"/>
  <c r="R763" i="25"/>
  <c r="BI763" i="25" s="1"/>
  <c r="BK763" i="25" s="1"/>
  <c r="BL763" i="25" s="1"/>
  <c r="Q763" i="25"/>
  <c r="CP762" i="25"/>
  <c r="CM762" i="25"/>
  <c r="CL762" i="25"/>
  <c r="CK762" i="25"/>
  <c r="CF762" i="25"/>
  <c r="CC762" i="25"/>
  <c r="CB762" i="25"/>
  <c r="CA762" i="25"/>
  <c r="BX762" i="25"/>
  <c r="CG762" i="25" s="1"/>
  <c r="CQ762" i="25" s="1"/>
  <c r="BW762" i="25"/>
  <c r="BT762" i="25"/>
  <c r="BS762" i="25"/>
  <c r="BH762" i="25"/>
  <c r="AZ762" i="25"/>
  <c r="BU762" i="25" s="1"/>
  <c r="AS762" i="25"/>
  <c r="AT762" i="25" s="1"/>
  <c r="AL762" i="25"/>
  <c r="AM762" i="25" s="1"/>
  <c r="AH762" i="25"/>
  <c r="AG762" i="25"/>
  <c r="AF762" i="25"/>
  <c r="AE762" i="25"/>
  <c r="AD762" i="25"/>
  <c r="AB762" i="25"/>
  <c r="X762" i="25"/>
  <c r="S762" i="25"/>
  <c r="R762" i="25"/>
  <c r="BI762" i="25" s="1"/>
  <c r="BJ762" i="25" s="1"/>
  <c r="Q762" i="25"/>
  <c r="M762" i="25"/>
  <c r="CO762" i="25" s="1"/>
  <c r="CP761" i="25"/>
  <c r="CM761" i="25"/>
  <c r="CL761" i="25"/>
  <c r="CK761" i="25"/>
  <c r="CF761" i="25"/>
  <c r="CC761" i="25"/>
  <c r="CB761" i="25"/>
  <c r="CA761" i="25"/>
  <c r="BX761" i="25"/>
  <c r="CG761" i="25" s="1"/>
  <c r="CQ761" i="25" s="1"/>
  <c r="BW761" i="25"/>
  <c r="BT761" i="25"/>
  <c r="BS761" i="25"/>
  <c r="BH761" i="25"/>
  <c r="AZ761" i="25"/>
  <c r="AS761" i="25"/>
  <c r="AT761" i="25" s="1"/>
  <c r="AL761" i="25"/>
  <c r="AM761" i="25" s="1"/>
  <c r="AH761" i="25"/>
  <c r="AG761" i="25"/>
  <c r="AN761" i="25" s="1"/>
  <c r="AF761" i="25"/>
  <c r="AE761" i="25"/>
  <c r="AD761" i="25"/>
  <c r="AB761" i="25"/>
  <c r="X761" i="25"/>
  <c r="S761" i="25"/>
  <c r="R761" i="25"/>
  <c r="BI761" i="25" s="1"/>
  <c r="BJ761" i="25" s="1"/>
  <c r="Q761" i="25"/>
  <c r="M761" i="25"/>
  <c r="CO761" i="25" s="1"/>
  <c r="CP760" i="25"/>
  <c r="CM760" i="25"/>
  <c r="CL760" i="25"/>
  <c r="CK760" i="25"/>
  <c r="CF760" i="25"/>
  <c r="CC760" i="25"/>
  <c r="CB760" i="25"/>
  <c r="CA760" i="25"/>
  <c r="BX760" i="25"/>
  <c r="BW760" i="25"/>
  <c r="BT760" i="25"/>
  <c r="BS760" i="25"/>
  <c r="BH760" i="25"/>
  <c r="AZ760" i="25"/>
  <c r="BU760" i="25" s="1"/>
  <c r="AS760" i="25"/>
  <c r="AT760" i="25" s="1"/>
  <c r="AL760" i="25"/>
  <c r="AM760" i="25" s="1"/>
  <c r="AH760" i="25"/>
  <c r="AG760" i="25"/>
  <c r="AN760" i="25" s="1"/>
  <c r="AF760" i="25"/>
  <c r="AE760" i="25"/>
  <c r="AD760" i="25"/>
  <c r="AU760" i="25" s="1"/>
  <c r="AB760" i="25"/>
  <c r="X760" i="25"/>
  <c r="S760" i="25"/>
  <c r="R760" i="25"/>
  <c r="BI760" i="25" s="1"/>
  <c r="BJ760" i="25" s="1"/>
  <c r="Q760" i="25"/>
  <c r="M760" i="25"/>
  <c r="CO760" i="25" s="1"/>
  <c r="CP759" i="25"/>
  <c r="CM759" i="25"/>
  <c r="CL759" i="25"/>
  <c r="CK759" i="25"/>
  <c r="CF759" i="25"/>
  <c r="CC759" i="25"/>
  <c r="CB759" i="25"/>
  <c r="CA759" i="25"/>
  <c r="BX759" i="25"/>
  <c r="CG759" i="25" s="1"/>
  <c r="CQ759" i="25" s="1"/>
  <c r="BW759" i="25"/>
  <c r="BT759" i="25"/>
  <c r="BS759" i="25"/>
  <c r="BH759" i="25"/>
  <c r="AZ759" i="25"/>
  <c r="BU759" i="25" s="1"/>
  <c r="AS759" i="25"/>
  <c r="AT759" i="25" s="1"/>
  <c r="AL759" i="25"/>
  <c r="AM759" i="25" s="1"/>
  <c r="AH759" i="25"/>
  <c r="AG759" i="25"/>
  <c r="AF759" i="25"/>
  <c r="AE759" i="25"/>
  <c r="AD759" i="25"/>
  <c r="AU759" i="25" s="1"/>
  <c r="AB759" i="25"/>
  <c r="X759" i="25"/>
  <c r="S759" i="25"/>
  <c r="R759" i="25"/>
  <c r="BI759" i="25" s="1"/>
  <c r="BJ759" i="25" s="1"/>
  <c r="Q759" i="25"/>
  <c r="M759" i="25"/>
  <c r="CO759" i="25" s="1"/>
  <c r="CP758" i="25"/>
  <c r="CM758" i="25"/>
  <c r="CL758" i="25"/>
  <c r="CK758" i="25"/>
  <c r="CF758" i="25"/>
  <c r="CC758" i="25"/>
  <c r="CB758" i="25"/>
  <c r="CA758" i="25"/>
  <c r="BX758" i="25"/>
  <c r="BW758" i="25"/>
  <c r="BT758" i="25"/>
  <c r="BS758" i="25"/>
  <c r="BK758" i="25"/>
  <c r="BH758" i="25"/>
  <c r="AZ758" i="25"/>
  <c r="AS758" i="25"/>
  <c r="AT758" i="25" s="1"/>
  <c r="AL758" i="25"/>
  <c r="AM758" i="25" s="1"/>
  <c r="AH758" i="25"/>
  <c r="AG758" i="25"/>
  <c r="AF758" i="25"/>
  <c r="AE758" i="25"/>
  <c r="AD758" i="25"/>
  <c r="AB758" i="25"/>
  <c r="X758" i="25"/>
  <c r="S758" i="25"/>
  <c r="R758" i="25"/>
  <c r="BI758" i="25" s="1"/>
  <c r="BJ758" i="25" s="1"/>
  <c r="Q758" i="25"/>
  <c r="M758" i="25"/>
  <c r="M1072" i="25" s="1"/>
  <c r="CP757" i="25"/>
  <c r="CO757" i="25"/>
  <c r="CM757" i="25"/>
  <c r="CL757" i="25"/>
  <c r="CK757" i="25"/>
  <c r="CF757" i="25"/>
  <c r="CE757" i="25"/>
  <c r="CC757" i="25"/>
  <c r="CB757" i="25"/>
  <c r="CA757" i="25"/>
  <c r="BX757" i="25"/>
  <c r="BW757" i="25"/>
  <c r="BT757" i="25"/>
  <c r="BS757" i="25"/>
  <c r="BK757" i="25"/>
  <c r="BH757" i="25"/>
  <c r="AZ757" i="25"/>
  <c r="AS757" i="25"/>
  <c r="AT757" i="25" s="1"/>
  <c r="AL757" i="25"/>
  <c r="AM757" i="25" s="1"/>
  <c r="AH757" i="25"/>
  <c r="AG757" i="25"/>
  <c r="AF757" i="25"/>
  <c r="AE757" i="25"/>
  <c r="AD757" i="25"/>
  <c r="AU757" i="25" s="1"/>
  <c r="AB757" i="25"/>
  <c r="S757" i="25"/>
  <c r="R757" i="25"/>
  <c r="BI757" i="25" s="1"/>
  <c r="BJ757" i="25" s="1"/>
  <c r="Q757" i="25"/>
  <c r="CP756" i="25"/>
  <c r="CO756" i="25"/>
  <c r="CL756" i="25"/>
  <c r="CM756" i="25" s="1"/>
  <c r="CK756" i="25"/>
  <c r="CF756" i="25"/>
  <c r="CE756" i="25"/>
  <c r="CB756" i="25"/>
  <c r="CC756" i="25" s="1"/>
  <c r="CA756" i="25"/>
  <c r="BX756" i="25"/>
  <c r="CG756" i="25" s="1"/>
  <c r="CQ756" i="25" s="1"/>
  <c r="BW756" i="25"/>
  <c r="BS756" i="25"/>
  <c r="BI756" i="25"/>
  <c r="BJ756" i="25" s="1"/>
  <c r="BH756" i="25"/>
  <c r="BE756" i="25"/>
  <c r="AZ756" i="25"/>
  <c r="AT756" i="25"/>
  <c r="AS756" i="25"/>
  <c r="AQ756" i="25"/>
  <c r="AM756" i="25"/>
  <c r="AL756" i="25"/>
  <c r="AI756" i="25"/>
  <c r="AJ756" i="25" s="1"/>
  <c r="BA756" i="25" s="1"/>
  <c r="AG756" i="25"/>
  <c r="AF756" i="25"/>
  <c r="AE756" i="25"/>
  <c r="AD756" i="25"/>
  <c r="AU756" i="25" s="1"/>
  <c r="AB756" i="25"/>
  <c r="AX756" i="25" s="1"/>
  <c r="S756" i="25"/>
  <c r="R756" i="25"/>
  <c r="Q756" i="25"/>
  <c r="CP755" i="25"/>
  <c r="CO755" i="25"/>
  <c r="CL755" i="25"/>
  <c r="CM755" i="25" s="1"/>
  <c r="CK755" i="25"/>
  <c r="CG755" i="25"/>
  <c r="CQ755" i="25" s="1"/>
  <c r="CF755" i="25"/>
  <c r="CE755" i="25"/>
  <c r="CB755" i="25"/>
  <c r="CC755" i="25" s="1"/>
  <c r="CA755" i="25"/>
  <c r="BX755" i="25"/>
  <c r="BW755" i="25"/>
  <c r="BS755" i="25"/>
  <c r="BH755" i="25"/>
  <c r="BE755" i="25"/>
  <c r="AZ755" i="25"/>
  <c r="AS755" i="25"/>
  <c r="AT755" i="25" s="1"/>
  <c r="AQ755" i="25"/>
  <c r="AM755" i="25"/>
  <c r="AL755" i="25"/>
  <c r="AG755" i="25"/>
  <c r="AF755" i="25"/>
  <c r="AE755" i="25"/>
  <c r="AD755" i="25"/>
  <c r="AB755" i="25"/>
  <c r="AX755" i="25" s="1"/>
  <c r="S755" i="25"/>
  <c r="R755" i="25"/>
  <c r="BI755" i="25" s="1"/>
  <c r="Q755" i="25"/>
  <c r="CP754" i="25"/>
  <c r="CO754" i="25"/>
  <c r="CM754" i="25"/>
  <c r="CL754" i="25"/>
  <c r="CK754" i="25"/>
  <c r="CF754" i="25"/>
  <c r="CE754" i="25"/>
  <c r="CC754" i="25"/>
  <c r="CB754" i="25"/>
  <c r="CA754" i="25"/>
  <c r="BX754" i="25"/>
  <c r="CG754" i="25" s="1"/>
  <c r="CQ754" i="25" s="1"/>
  <c r="BW754" i="25"/>
  <c r="BV754" i="25"/>
  <c r="BT754" i="25"/>
  <c r="BU754" i="25" s="1"/>
  <c r="BS754" i="25"/>
  <c r="BH754" i="25"/>
  <c r="AZ754" i="25"/>
  <c r="AU754" i="25"/>
  <c r="AS754" i="25"/>
  <c r="AT754" i="25" s="1"/>
  <c r="AL754" i="25"/>
  <c r="AM754" i="25" s="1"/>
  <c r="AN754" i="25" s="1"/>
  <c r="AH754" i="25"/>
  <c r="AG754" i="25"/>
  <c r="AF754" i="25"/>
  <c r="AE754" i="25"/>
  <c r="AD754" i="25"/>
  <c r="AB754" i="25"/>
  <c r="S754" i="25"/>
  <c r="R754" i="25"/>
  <c r="BI754" i="25" s="1"/>
  <c r="BK754" i="25" s="1"/>
  <c r="BL754" i="25" s="1"/>
  <c r="Q754" i="25"/>
  <c r="CP753" i="25"/>
  <c r="CO753" i="25"/>
  <c r="CM753" i="25"/>
  <c r="CL753" i="25"/>
  <c r="CK753" i="25"/>
  <c r="CF753" i="25"/>
  <c r="CE753" i="25"/>
  <c r="CC753" i="25"/>
  <c r="CB753" i="25"/>
  <c r="CA753" i="25"/>
  <c r="BX753" i="25"/>
  <c r="CG753" i="25" s="1"/>
  <c r="CQ753" i="25" s="1"/>
  <c r="BW753" i="25"/>
  <c r="BT753" i="25"/>
  <c r="BS753" i="25"/>
  <c r="BH753" i="25"/>
  <c r="AZ753" i="25"/>
  <c r="AS753" i="25"/>
  <c r="AT753" i="25" s="1"/>
  <c r="AL753" i="25"/>
  <c r="AM753" i="25" s="1"/>
  <c r="AH753" i="25"/>
  <c r="AG753" i="25"/>
  <c r="AN753" i="25" s="1"/>
  <c r="AF753" i="25"/>
  <c r="AE753" i="25"/>
  <c r="AD753" i="25"/>
  <c r="AB753" i="25"/>
  <c r="S753" i="25"/>
  <c r="R753" i="25"/>
  <c r="BI753" i="25" s="1"/>
  <c r="BJ753" i="25" s="1"/>
  <c r="Q753" i="25"/>
  <c r="CP752" i="25"/>
  <c r="CO752" i="25"/>
  <c r="CL752" i="25"/>
  <c r="CM752" i="25" s="1"/>
  <c r="CK752" i="25"/>
  <c r="CF752" i="25"/>
  <c r="CE752" i="25"/>
  <c r="CB752" i="25"/>
  <c r="CC752" i="25" s="1"/>
  <c r="CA752" i="25"/>
  <c r="BX752" i="25"/>
  <c r="CG752" i="25" s="1"/>
  <c r="CQ752" i="25" s="1"/>
  <c r="BW752" i="25"/>
  <c r="BS752" i="25"/>
  <c r="BI752" i="25"/>
  <c r="BJ752" i="25" s="1"/>
  <c r="BH752" i="25"/>
  <c r="BE752" i="25"/>
  <c r="AZ752" i="25"/>
  <c r="AT752" i="25"/>
  <c r="AS752" i="25"/>
  <c r="AQ752" i="25"/>
  <c r="AM752" i="25"/>
  <c r="AL752" i="25"/>
  <c r="AG752" i="25"/>
  <c r="AF752" i="25"/>
  <c r="AI752" i="25" s="1"/>
  <c r="AE752" i="25"/>
  <c r="AD752" i="25"/>
  <c r="AU752" i="25" s="1"/>
  <c r="AB752" i="25"/>
  <c r="AX752" i="25" s="1"/>
  <c r="S752" i="25"/>
  <c r="R752" i="25"/>
  <c r="Q752" i="25"/>
  <c r="CP751" i="25"/>
  <c r="CO751" i="25"/>
  <c r="CL751" i="25"/>
  <c r="CM751" i="25" s="1"/>
  <c r="CK751" i="25"/>
  <c r="CG751" i="25"/>
  <c r="CQ751" i="25" s="1"/>
  <c r="CF751" i="25"/>
  <c r="CE751" i="25"/>
  <c r="CB751" i="25"/>
  <c r="CC751" i="25" s="1"/>
  <c r="CA751" i="25"/>
  <c r="BX751" i="25"/>
  <c r="BW751" i="25"/>
  <c r="BS751" i="25"/>
  <c r="BH751" i="25"/>
  <c r="BE751" i="25"/>
  <c r="AZ751" i="25"/>
  <c r="AS751" i="25"/>
  <c r="AT751" i="25" s="1"/>
  <c r="AQ751" i="25"/>
  <c r="AM751" i="25"/>
  <c r="AL751" i="25"/>
  <c r="AG751" i="25"/>
  <c r="AF751" i="25"/>
  <c r="AE751" i="25"/>
  <c r="AD751" i="25"/>
  <c r="AB751" i="25"/>
  <c r="AX751" i="25" s="1"/>
  <c r="S751" i="25"/>
  <c r="R751" i="25"/>
  <c r="BI751" i="25" s="1"/>
  <c r="Q751" i="25"/>
  <c r="CP750" i="25"/>
  <c r="CO750" i="25"/>
  <c r="CM750" i="25"/>
  <c r="CL750" i="25"/>
  <c r="CK750" i="25"/>
  <c r="CF750" i="25"/>
  <c r="CE750" i="25"/>
  <c r="CC750" i="25"/>
  <c r="CB750" i="25"/>
  <c r="CA750" i="25"/>
  <c r="BX750" i="25"/>
  <c r="CG750" i="25" s="1"/>
  <c r="CQ750" i="25" s="1"/>
  <c r="BW750" i="25"/>
  <c r="BV750" i="25"/>
  <c r="BT750" i="25"/>
  <c r="BU750" i="25" s="1"/>
  <c r="BS750" i="25"/>
  <c r="BH750" i="25"/>
  <c r="AZ750" i="25"/>
  <c r="AS750" i="25"/>
  <c r="AT750" i="25" s="1"/>
  <c r="AU750" i="25" s="1"/>
  <c r="AN750" i="25"/>
  <c r="AL750" i="25"/>
  <c r="AM750" i="25" s="1"/>
  <c r="AH750" i="25"/>
  <c r="AG750" i="25"/>
  <c r="AF750" i="25"/>
  <c r="AE750" i="25"/>
  <c r="AD750" i="25"/>
  <c r="AB750" i="25"/>
  <c r="AI750" i="25" s="1"/>
  <c r="AP750" i="25" s="1"/>
  <c r="S750" i="25"/>
  <c r="R750" i="25"/>
  <c r="BI750" i="25" s="1"/>
  <c r="BK750" i="25" s="1"/>
  <c r="BL750" i="25" s="1"/>
  <c r="Q750" i="25"/>
  <c r="CP749" i="25"/>
  <c r="CO749" i="25"/>
  <c r="CM749" i="25"/>
  <c r="CL749" i="25"/>
  <c r="CK749" i="25"/>
  <c r="CF749" i="25"/>
  <c r="CE749" i="25"/>
  <c r="CC749" i="25"/>
  <c r="CB749" i="25"/>
  <c r="CA749" i="25"/>
  <c r="BX749" i="25"/>
  <c r="CG749" i="25" s="1"/>
  <c r="BW749" i="25"/>
  <c r="BT749" i="25"/>
  <c r="BS749" i="25"/>
  <c r="BH749" i="25"/>
  <c r="AZ749" i="25"/>
  <c r="BU749" i="25" s="1"/>
  <c r="AS749" i="25"/>
  <c r="AT749" i="25" s="1"/>
  <c r="AL749" i="25"/>
  <c r="AM749" i="25" s="1"/>
  <c r="AH749" i="25"/>
  <c r="AG749" i="25"/>
  <c r="AF749" i="25"/>
  <c r="AE749" i="25"/>
  <c r="AD749" i="25"/>
  <c r="AU749" i="25" s="1"/>
  <c r="AB749" i="25"/>
  <c r="S749" i="25"/>
  <c r="R749" i="25"/>
  <c r="BI749" i="25" s="1"/>
  <c r="Q749" i="25"/>
  <c r="CP748" i="25"/>
  <c r="CO748" i="25"/>
  <c r="CL748" i="25"/>
  <c r="CM748" i="25" s="1"/>
  <c r="CK748" i="25"/>
  <c r="CF748" i="25"/>
  <c r="CE748" i="25"/>
  <c r="CB748" i="25"/>
  <c r="CC748" i="25" s="1"/>
  <c r="CA748" i="25"/>
  <c r="BX748" i="25"/>
  <c r="CG748" i="25" s="1"/>
  <c r="CQ748" i="25" s="1"/>
  <c r="BW748" i="25"/>
  <c r="BS748" i="25"/>
  <c r="BI748" i="25"/>
  <c r="BJ748" i="25" s="1"/>
  <c r="BH748" i="25"/>
  <c r="BE748" i="25"/>
  <c r="AZ748" i="25"/>
  <c r="AT748" i="25"/>
  <c r="AS748" i="25"/>
  <c r="AQ748" i="25"/>
  <c r="AM748" i="25"/>
  <c r="AL748" i="25"/>
  <c r="AG748" i="25"/>
  <c r="AF748" i="25"/>
  <c r="AI748" i="25" s="1"/>
  <c r="AE748" i="25"/>
  <c r="AD748" i="25"/>
  <c r="AU748" i="25" s="1"/>
  <c r="AB748" i="25"/>
  <c r="AX748" i="25" s="1"/>
  <c r="S748" i="25"/>
  <c r="R748" i="25"/>
  <c r="Q748" i="25"/>
  <c r="CQ747" i="25"/>
  <c r="CP747" i="25"/>
  <c r="CO747" i="25"/>
  <c r="CL747" i="25"/>
  <c r="CM747" i="25" s="1"/>
  <c r="CK747" i="25"/>
  <c r="CF747" i="25"/>
  <c r="CE747" i="25"/>
  <c r="CB747" i="25"/>
  <c r="CC747" i="25" s="1"/>
  <c r="CA747" i="25"/>
  <c r="BX747" i="25"/>
  <c r="CG747" i="25" s="1"/>
  <c r="BW747" i="25"/>
  <c r="BS747" i="25"/>
  <c r="BH747" i="25"/>
  <c r="BE747" i="25"/>
  <c r="AZ747" i="25"/>
  <c r="AS747" i="25"/>
  <c r="AT747" i="25" s="1"/>
  <c r="AQ747" i="25"/>
  <c r="AM747" i="25"/>
  <c r="AL747" i="25"/>
  <c r="AG747" i="25"/>
  <c r="AF747" i="25"/>
  <c r="AE747" i="25"/>
  <c r="AD747" i="25"/>
  <c r="AB747" i="25"/>
  <c r="AX747" i="25" s="1"/>
  <c r="S747" i="25"/>
  <c r="R747" i="25"/>
  <c r="BI747" i="25" s="1"/>
  <c r="Q747" i="25"/>
  <c r="CP746" i="25"/>
  <c r="CO746" i="25"/>
  <c r="CM746" i="25"/>
  <c r="CL746" i="25"/>
  <c r="CK746" i="25"/>
  <c r="CF746" i="25"/>
  <c r="CE746" i="25"/>
  <c r="CC746" i="25"/>
  <c r="CB746" i="25"/>
  <c r="CA746" i="25"/>
  <c r="BX746" i="25"/>
  <c r="CG746" i="25" s="1"/>
  <c r="CQ746" i="25" s="1"/>
  <c r="BW746" i="25"/>
  <c r="BT746" i="25"/>
  <c r="BU746" i="25" s="1"/>
  <c r="BS746" i="25"/>
  <c r="BJ746" i="25"/>
  <c r="BH746" i="25"/>
  <c r="AZ746" i="25"/>
  <c r="AU746" i="25"/>
  <c r="AS746" i="25"/>
  <c r="AT746" i="25" s="1"/>
  <c r="AL746" i="25"/>
  <c r="AM746" i="25" s="1"/>
  <c r="AJ746" i="25"/>
  <c r="AH746" i="25"/>
  <c r="AN746" i="25" s="1"/>
  <c r="AG746" i="25"/>
  <c r="AF746" i="25"/>
  <c r="AE746" i="25"/>
  <c r="AD746" i="25"/>
  <c r="AB746" i="25"/>
  <c r="AI746" i="25" s="1"/>
  <c r="AP746" i="25" s="1"/>
  <c r="S746" i="25"/>
  <c r="R746" i="25"/>
  <c r="BI746" i="25" s="1"/>
  <c r="BK746" i="25" s="1"/>
  <c r="Q746" i="25"/>
  <c r="CP745" i="25"/>
  <c r="CO745" i="25"/>
  <c r="CM745" i="25"/>
  <c r="CL745" i="25"/>
  <c r="CK745" i="25"/>
  <c r="CF745" i="25"/>
  <c r="CE745" i="25"/>
  <c r="CC745" i="25"/>
  <c r="CB745" i="25"/>
  <c r="CA745" i="25"/>
  <c r="BX745" i="25"/>
  <c r="CG745" i="25" s="1"/>
  <c r="BW745" i="25"/>
  <c r="BT745" i="25"/>
  <c r="BS745" i="25"/>
  <c r="BH745" i="25"/>
  <c r="AZ745" i="25"/>
  <c r="BU745" i="25" s="1"/>
  <c r="AS745" i="25"/>
  <c r="AT745" i="25" s="1"/>
  <c r="AL745" i="25"/>
  <c r="AM745" i="25" s="1"/>
  <c r="AG745" i="25"/>
  <c r="AF745" i="25"/>
  <c r="AH745" i="25" s="1"/>
  <c r="AE745" i="25"/>
  <c r="AD745" i="25"/>
  <c r="AB745" i="25"/>
  <c r="S745" i="25"/>
  <c r="R745" i="25"/>
  <c r="BI745" i="25" s="1"/>
  <c r="Q745" i="25"/>
  <c r="CP744" i="25"/>
  <c r="CO744" i="25"/>
  <c r="CL744" i="25"/>
  <c r="CM744" i="25" s="1"/>
  <c r="CK744" i="25"/>
  <c r="CG744" i="25"/>
  <c r="CQ744" i="25" s="1"/>
  <c r="CF744" i="25"/>
  <c r="CE744" i="25"/>
  <c r="CB744" i="25"/>
  <c r="CC744" i="25" s="1"/>
  <c r="CA744" i="25"/>
  <c r="BX744" i="25"/>
  <c r="BW744" i="25"/>
  <c r="BS744" i="25"/>
  <c r="BI744" i="25"/>
  <c r="BJ744" i="25" s="1"/>
  <c r="BH744" i="25"/>
  <c r="BE744" i="25"/>
  <c r="AZ744" i="25"/>
  <c r="AT744" i="25"/>
  <c r="AS744" i="25"/>
  <c r="AQ744" i="25"/>
  <c r="AM744" i="25"/>
  <c r="AL744" i="25"/>
  <c r="AG744" i="25"/>
  <c r="AF744" i="25"/>
  <c r="AI744" i="25" s="1"/>
  <c r="AE744" i="25"/>
  <c r="AD744" i="25"/>
  <c r="AB744" i="25"/>
  <c r="AX744" i="25" s="1"/>
  <c r="S744" i="25"/>
  <c r="R744" i="25"/>
  <c r="Q744" i="25"/>
  <c r="CP743" i="25"/>
  <c r="CO743" i="25"/>
  <c r="CL743" i="25"/>
  <c r="CM743" i="25" s="1"/>
  <c r="CK743" i="25"/>
  <c r="CF743" i="25"/>
  <c r="CE743" i="25"/>
  <c r="CB743" i="25"/>
  <c r="CC743" i="25" s="1"/>
  <c r="CA743" i="25"/>
  <c r="BX743" i="25"/>
  <c r="CG743" i="25" s="1"/>
  <c r="CQ743" i="25" s="1"/>
  <c r="BW743" i="25"/>
  <c r="BV743" i="25"/>
  <c r="CD743" i="25" s="1"/>
  <c r="BS743" i="25"/>
  <c r="BL743" i="25"/>
  <c r="BH743" i="25"/>
  <c r="BE743" i="25"/>
  <c r="BM743" i="25" s="1"/>
  <c r="BY743" i="25" s="1"/>
  <c r="CH743" i="25" s="1"/>
  <c r="AZ743" i="25"/>
  <c r="BU743" i="25" s="1"/>
  <c r="AU743" i="25"/>
  <c r="AS743" i="25"/>
  <c r="AT743" i="25" s="1"/>
  <c r="AQ743" i="25"/>
  <c r="AM743" i="25"/>
  <c r="AL743" i="25"/>
  <c r="AG743" i="25"/>
  <c r="AF743" i="25"/>
  <c r="AE743" i="25"/>
  <c r="AD743" i="25"/>
  <c r="BT743" i="25" s="1"/>
  <c r="AB743" i="25"/>
  <c r="AX743" i="25" s="1"/>
  <c r="S743" i="25"/>
  <c r="R743" i="25"/>
  <c r="BI743" i="25" s="1"/>
  <c r="BK743" i="25" s="1"/>
  <c r="Q743" i="25"/>
  <c r="CP742" i="25"/>
  <c r="CO742" i="25"/>
  <c r="CM742" i="25"/>
  <c r="CL742" i="25"/>
  <c r="CK742" i="25"/>
  <c r="CF742" i="25"/>
  <c r="CE742" i="25"/>
  <c r="CC742" i="25"/>
  <c r="CB742" i="25"/>
  <c r="CA742" i="25"/>
  <c r="BX742" i="25"/>
  <c r="CG742" i="25" s="1"/>
  <c r="CQ742" i="25" s="1"/>
  <c r="BW742" i="25"/>
  <c r="BV742" i="25"/>
  <c r="BT742" i="25"/>
  <c r="BU742" i="25" s="1"/>
  <c r="BS742" i="25"/>
  <c r="BH742" i="25"/>
  <c r="AZ742" i="25"/>
  <c r="AU742" i="25"/>
  <c r="AS742" i="25"/>
  <c r="AT742" i="25" s="1"/>
  <c r="AL742" i="25"/>
  <c r="AM742" i="25" s="1"/>
  <c r="AN742" i="25" s="1"/>
  <c r="AH742" i="25"/>
  <c r="AG742" i="25"/>
  <c r="AF742" i="25"/>
  <c r="AE742" i="25"/>
  <c r="AD742" i="25"/>
  <c r="AB742" i="25"/>
  <c r="S742" i="25"/>
  <c r="R742" i="25"/>
  <c r="BI742" i="25" s="1"/>
  <c r="BK742" i="25" s="1"/>
  <c r="BL742" i="25" s="1"/>
  <c r="Q742" i="25"/>
  <c r="CP741" i="25"/>
  <c r="CO741" i="25"/>
  <c r="CM741" i="25"/>
  <c r="CL741" i="25"/>
  <c r="CK741" i="25"/>
  <c r="CF741" i="25"/>
  <c r="CE741" i="25"/>
  <c r="CC741" i="25"/>
  <c r="CB741" i="25"/>
  <c r="CA741" i="25"/>
  <c r="BX741" i="25"/>
  <c r="CG741" i="25" s="1"/>
  <c r="CQ741" i="25" s="1"/>
  <c r="BW741" i="25"/>
  <c r="BT741" i="25"/>
  <c r="BS741" i="25"/>
  <c r="BH741" i="25"/>
  <c r="AZ741" i="25"/>
  <c r="BU741" i="25" s="1"/>
  <c r="AS741" i="25"/>
  <c r="AT741" i="25" s="1"/>
  <c r="AL741" i="25"/>
  <c r="AM741" i="25" s="1"/>
  <c r="AG741" i="25"/>
  <c r="AF741" i="25"/>
  <c r="AH741" i="25" s="1"/>
  <c r="AE741" i="25"/>
  <c r="AD741" i="25"/>
  <c r="AB741" i="25"/>
  <c r="S741" i="25"/>
  <c r="R741" i="25"/>
  <c r="BI741" i="25" s="1"/>
  <c r="BJ741" i="25" s="1"/>
  <c r="Q741" i="25"/>
  <c r="CP740" i="25"/>
  <c r="CO740" i="25"/>
  <c r="CL740" i="25"/>
  <c r="CM740" i="25" s="1"/>
  <c r="CK740" i="25"/>
  <c r="CF740" i="25"/>
  <c r="CE740" i="25"/>
  <c r="CB740" i="25"/>
  <c r="CC740" i="25" s="1"/>
  <c r="CA740" i="25"/>
  <c r="BX740" i="25"/>
  <c r="CG740" i="25" s="1"/>
  <c r="CQ740" i="25" s="1"/>
  <c r="BW740" i="25"/>
  <c r="BS740" i="25"/>
  <c r="BI740" i="25"/>
  <c r="BJ740" i="25" s="1"/>
  <c r="BH740" i="25"/>
  <c r="BE740" i="25"/>
  <c r="AZ740" i="25"/>
  <c r="AT740" i="25"/>
  <c r="AS740" i="25"/>
  <c r="AQ740" i="25"/>
  <c r="AM740" i="25"/>
  <c r="AL740" i="25"/>
  <c r="AI740" i="25"/>
  <c r="AJ740" i="25" s="1"/>
  <c r="BA740" i="25" s="1"/>
  <c r="AG740" i="25"/>
  <c r="AF740" i="25"/>
  <c r="AE740" i="25"/>
  <c r="AD740" i="25"/>
  <c r="AB740" i="25"/>
  <c r="AX740" i="25" s="1"/>
  <c r="S740" i="25"/>
  <c r="R740" i="25"/>
  <c r="Q740" i="25"/>
  <c r="CP739" i="25"/>
  <c r="CO739" i="25"/>
  <c r="CL739" i="25"/>
  <c r="CM739" i="25" s="1"/>
  <c r="CK739" i="25"/>
  <c r="CG739" i="25"/>
  <c r="CQ739" i="25" s="1"/>
  <c r="CF739" i="25"/>
  <c r="CE739" i="25"/>
  <c r="CB739" i="25"/>
  <c r="CC739" i="25" s="1"/>
  <c r="CA739" i="25"/>
  <c r="BX739" i="25"/>
  <c r="BW739" i="25"/>
  <c r="BS739" i="25"/>
  <c r="BJ739" i="25"/>
  <c r="BH739" i="25"/>
  <c r="BE739" i="25"/>
  <c r="AZ739" i="25"/>
  <c r="AS739" i="25"/>
  <c r="AT739" i="25" s="1"/>
  <c r="AQ739" i="25"/>
  <c r="AM739" i="25"/>
  <c r="AL739" i="25"/>
  <c r="AG739" i="25"/>
  <c r="AF739" i="25"/>
  <c r="AE739" i="25"/>
  <c r="AD739" i="25"/>
  <c r="AB739" i="25"/>
  <c r="AX739" i="25" s="1"/>
  <c r="S739" i="25"/>
  <c r="R739" i="25"/>
  <c r="BI739" i="25" s="1"/>
  <c r="BK739" i="25" s="1"/>
  <c r="BL739" i="25" s="1"/>
  <c r="Q739" i="25"/>
  <c r="CP738" i="25"/>
  <c r="CO738" i="25"/>
  <c r="CM738" i="25"/>
  <c r="CL738" i="25"/>
  <c r="CK738" i="25"/>
  <c r="CF738" i="25"/>
  <c r="CE738" i="25"/>
  <c r="CC738" i="25"/>
  <c r="CB738" i="25"/>
  <c r="CA738" i="25"/>
  <c r="BX738" i="25"/>
  <c r="CG738" i="25" s="1"/>
  <c r="CQ738" i="25" s="1"/>
  <c r="BW738" i="25"/>
  <c r="BT738" i="25"/>
  <c r="BU738" i="25" s="1"/>
  <c r="BS738" i="25"/>
  <c r="BJ738" i="25"/>
  <c r="BH738" i="25"/>
  <c r="AZ738" i="25"/>
  <c r="AU738" i="25"/>
  <c r="AS738" i="25"/>
  <c r="AT738" i="25" s="1"/>
  <c r="AL738" i="25"/>
  <c r="AM738" i="25" s="1"/>
  <c r="AN738" i="25" s="1"/>
  <c r="AH738" i="25"/>
  <c r="AG738" i="25"/>
  <c r="AF738" i="25"/>
  <c r="AE738" i="25"/>
  <c r="AD738" i="25"/>
  <c r="AB738" i="25"/>
  <c r="S738" i="25"/>
  <c r="R738" i="25"/>
  <c r="BI738" i="25" s="1"/>
  <c r="BK738" i="25" s="1"/>
  <c r="BL738" i="25" s="1"/>
  <c r="Q738" i="25"/>
  <c r="CQ737" i="25"/>
  <c r="CP737" i="25"/>
  <c r="CO737" i="25"/>
  <c r="CM737" i="25"/>
  <c r="CL737" i="25"/>
  <c r="CK737" i="25"/>
  <c r="CF737" i="25"/>
  <c r="CG737" i="25" s="1"/>
  <c r="CE737" i="25"/>
  <c r="CC737" i="25"/>
  <c r="CB737" i="25"/>
  <c r="CA737" i="25"/>
  <c r="BX737" i="25"/>
  <c r="BW737" i="25"/>
  <c r="BS737" i="25"/>
  <c r="BH737" i="25"/>
  <c r="AZ737" i="25"/>
  <c r="AS737" i="25"/>
  <c r="AT737" i="25" s="1"/>
  <c r="AM737" i="25"/>
  <c r="AL737" i="25"/>
  <c r="AG737" i="25"/>
  <c r="AF737" i="25"/>
  <c r="AH737" i="25" s="1"/>
  <c r="AE737" i="25"/>
  <c r="AD737" i="25"/>
  <c r="AU737" i="25" s="1"/>
  <c r="AB737" i="25"/>
  <c r="S737" i="25"/>
  <c r="R737" i="25"/>
  <c r="BI737" i="25" s="1"/>
  <c r="BJ737" i="25" s="1"/>
  <c r="Q737" i="25"/>
  <c r="CP736" i="25"/>
  <c r="CO736" i="25"/>
  <c r="CL736" i="25"/>
  <c r="CM736" i="25" s="1"/>
  <c r="CK736" i="25"/>
  <c r="CF736" i="25"/>
  <c r="CE736" i="25"/>
  <c r="CB736" i="25"/>
  <c r="CC736" i="25" s="1"/>
  <c r="CA736" i="25"/>
  <c r="BX736" i="25"/>
  <c r="CG736" i="25" s="1"/>
  <c r="CQ736" i="25" s="1"/>
  <c r="BW736" i="25"/>
  <c r="BS736" i="25"/>
  <c r="BI736" i="25"/>
  <c r="BJ736" i="25" s="1"/>
  <c r="BH736" i="25"/>
  <c r="BE736" i="25"/>
  <c r="AZ736" i="25"/>
  <c r="AU736" i="25"/>
  <c r="AT736" i="25"/>
  <c r="AS736" i="25"/>
  <c r="AQ736" i="25"/>
  <c r="AM736" i="25"/>
  <c r="AL736" i="25"/>
  <c r="AI736" i="25"/>
  <c r="AG736" i="25"/>
  <c r="AF736" i="25"/>
  <c r="AE736" i="25"/>
  <c r="AD736" i="25"/>
  <c r="BT736" i="25" s="1"/>
  <c r="BU736" i="25" s="1"/>
  <c r="AB736" i="25"/>
  <c r="AX736" i="25" s="1"/>
  <c r="S736" i="25"/>
  <c r="R736" i="25"/>
  <c r="Q736" i="25"/>
  <c r="CQ735" i="25"/>
  <c r="CP735" i="25"/>
  <c r="CO735" i="25"/>
  <c r="CM735" i="25"/>
  <c r="CL735" i="25"/>
  <c r="CK735" i="25"/>
  <c r="CG735" i="25"/>
  <c r="CF735" i="25"/>
  <c r="CE735" i="25"/>
  <c r="CB735" i="25"/>
  <c r="CC735" i="25" s="1"/>
  <c r="CA735" i="25"/>
  <c r="BX735" i="25"/>
  <c r="BW735" i="25"/>
  <c r="BT735" i="25"/>
  <c r="BS735" i="25"/>
  <c r="BL735" i="25"/>
  <c r="BJ735" i="25"/>
  <c r="BH735" i="25"/>
  <c r="BE735" i="25"/>
  <c r="AZ735" i="25"/>
  <c r="AS735" i="25"/>
  <c r="AT735" i="25" s="1"/>
  <c r="AQ735" i="25"/>
  <c r="AM735" i="25"/>
  <c r="AL735" i="25"/>
  <c r="AG735" i="25"/>
  <c r="AF735" i="25"/>
  <c r="AE735" i="25"/>
  <c r="AD735" i="25"/>
  <c r="AB735" i="25"/>
  <c r="AX735" i="25" s="1"/>
  <c r="S735" i="25"/>
  <c r="R735" i="25"/>
  <c r="BI735" i="25" s="1"/>
  <c r="BK735" i="25" s="1"/>
  <c r="BV735" i="25" s="1"/>
  <c r="CD735" i="25" s="1"/>
  <c r="Q735" i="25"/>
  <c r="CP734" i="25"/>
  <c r="CO734" i="25"/>
  <c r="CM734" i="25"/>
  <c r="CL734" i="25"/>
  <c r="CK734" i="25"/>
  <c r="CF734" i="25"/>
  <c r="CE734" i="25"/>
  <c r="CC734" i="25"/>
  <c r="CB734" i="25"/>
  <c r="CA734" i="25"/>
  <c r="BX734" i="25"/>
  <c r="CG734" i="25" s="1"/>
  <c r="CQ734" i="25" s="1"/>
  <c r="BW734" i="25"/>
  <c r="BT734" i="25"/>
  <c r="BU734" i="25" s="1"/>
  <c r="BS734" i="25"/>
  <c r="BJ734" i="25"/>
  <c r="BH734" i="25"/>
  <c r="AZ734" i="25"/>
  <c r="AS734" i="25"/>
  <c r="AT734" i="25" s="1"/>
  <c r="AU734" i="25" s="1"/>
  <c r="AL734" i="25"/>
  <c r="AM734" i="25" s="1"/>
  <c r="AG734" i="25"/>
  <c r="AF734" i="25"/>
  <c r="AH734" i="25" s="1"/>
  <c r="AE734" i="25"/>
  <c r="AD734" i="25"/>
  <c r="AB734" i="25"/>
  <c r="S734" i="25"/>
  <c r="R734" i="25"/>
  <c r="BI734" i="25" s="1"/>
  <c r="BK734" i="25" s="1"/>
  <c r="BL734" i="25" s="1"/>
  <c r="Q734" i="25"/>
  <c r="CP733" i="25"/>
  <c r="CO733" i="25"/>
  <c r="CM733" i="25"/>
  <c r="CL733" i="25"/>
  <c r="CK733" i="25"/>
  <c r="CF733" i="25"/>
  <c r="CE733" i="25"/>
  <c r="CC733" i="25"/>
  <c r="CB733" i="25"/>
  <c r="CA733" i="25"/>
  <c r="BX733" i="25"/>
  <c r="CG733" i="25" s="1"/>
  <c r="CQ733" i="25" s="1"/>
  <c r="BW733" i="25"/>
  <c r="BT733" i="25"/>
  <c r="BS733" i="25"/>
  <c r="BK733" i="25"/>
  <c r="BH733" i="25"/>
  <c r="AZ733" i="25"/>
  <c r="BU733" i="25" s="1"/>
  <c r="AX733" i="25"/>
  <c r="AS733" i="25"/>
  <c r="AT733" i="25" s="1"/>
  <c r="AL733" i="25"/>
  <c r="AM733" i="25" s="1"/>
  <c r="AG733" i="25"/>
  <c r="AF733" i="25"/>
  <c r="AH733" i="25" s="1"/>
  <c r="AE733" i="25"/>
  <c r="AD733" i="25"/>
  <c r="AU733" i="25" s="1"/>
  <c r="AB733" i="25"/>
  <c r="S733" i="25"/>
  <c r="R733" i="25"/>
  <c r="BI733" i="25" s="1"/>
  <c r="BJ733" i="25" s="1"/>
  <c r="Q733" i="25"/>
  <c r="CP732" i="25"/>
  <c r="CO732" i="25"/>
  <c r="CL732" i="25"/>
  <c r="CM732" i="25" s="1"/>
  <c r="CK732" i="25"/>
  <c r="CG732" i="25"/>
  <c r="CQ732" i="25" s="1"/>
  <c r="CF732" i="25"/>
  <c r="CE732" i="25"/>
  <c r="CB732" i="25"/>
  <c r="CC732" i="25" s="1"/>
  <c r="CA732" i="25"/>
  <c r="BX732" i="25"/>
  <c r="BW732" i="25"/>
  <c r="BS732" i="25"/>
  <c r="BH732" i="25"/>
  <c r="BE732" i="25"/>
  <c r="AZ732" i="25"/>
  <c r="BU732" i="25" s="1"/>
  <c r="AU732" i="25"/>
  <c r="AT732" i="25"/>
  <c r="AS732" i="25"/>
  <c r="AQ732" i="25"/>
  <c r="AM732" i="25"/>
  <c r="AL732" i="25"/>
  <c r="AI732" i="25"/>
  <c r="AG732" i="25"/>
  <c r="AF732" i="25"/>
  <c r="AE732" i="25"/>
  <c r="AD732" i="25"/>
  <c r="BT732" i="25" s="1"/>
  <c r="AB732" i="25"/>
  <c r="AX732" i="25" s="1"/>
  <c r="S732" i="25"/>
  <c r="R732" i="25"/>
  <c r="Q732" i="25"/>
  <c r="CP731" i="25"/>
  <c r="CO731" i="25"/>
  <c r="CL731" i="25"/>
  <c r="CM731" i="25" s="1"/>
  <c r="CK731" i="25"/>
  <c r="CF731" i="25"/>
  <c r="CE731" i="25"/>
  <c r="CB731" i="25"/>
  <c r="CC731" i="25" s="1"/>
  <c r="CA731" i="25"/>
  <c r="BX731" i="25"/>
  <c r="CG731" i="25" s="1"/>
  <c r="CQ731" i="25" s="1"/>
  <c r="BW731" i="25"/>
  <c r="BV731" i="25"/>
  <c r="CD731" i="25" s="1"/>
  <c r="CN731" i="25" s="1"/>
  <c r="BT731" i="25"/>
  <c r="BS731" i="25"/>
  <c r="BH731" i="25"/>
  <c r="BE731" i="25"/>
  <c r="AZ731" i="25"/>
  <c r="AS731" i="25"/>
  <c r="AT731" i="25" s="1"/>
  <c r="AU731" i="25" s="1"/>
  <c r="AQ731" i="25"/>
  <c r="AM731" i="25"/>
  <c r="AL731" i="25"/>
  <c r="AH731" i="25"/>
  <c r="AG731" i="25"/>
  <c r="AF731" i="25"/>
  <c r="AE731" i="25"/>
  <c r="AD731" i="25"/>
  <c r="AB731" i="25"/>
  <c r="AX731" i="25" s="1"/>
  <c r="S731" i="25"/>
  <c r="R731" i="25"/>
  <c r="BI731" i="25" s="1"/>
  <c r="BK731" i="25" s="1"/>
  <c r="BL731" i="25" s="1"/>
  <c r="Q731" i="25"/>
  <c r="CP730" i="25"/>
  <c r="CO730" i="25"/>
  <c r="CM730" i="25"/>
  <c r="CL730" i="25"/>
  <c r="CK730" i="25"/>
  <c r="CF730" i="25"/>
  <c r="CE730" i="25"/>
  <c r="CC730" i="25"/>
  <c r="CB730" i="25"/>
  <c r="CA730" i="25"/>
  <c r="BX730" i="25"/>
  <c r="CG730" i="25" s="1"/>
  <c r="CQ730" i="25" s="1"/>
  <c r="BW730" i="25"/>
  <c r="BV730" i="25"/>
  <c r="CD730" i="25" s="1"/>
  <c r="BT730" i="25"/>
  <c r="BU730" i="25" s="1"/>
  <c r="BS730" i="25"/>
  <c r="BQ730" i="25"/>
  <c r="BH730" i="25"/>
  <c r="AZ730" i="25"/>
  <c r="AS730" i="25"/>
  <c r="AT730" i="25" s="1"/>
  <c r="AU730" i="25" s="1"/>
  <c r="AL730" i="25"/>
  <c r="AM730" i="25" s="1"/>
  <c r="AG730" i="25"/>
  <c r="AF730" i="25"/>
  <c r="AH730" i="25" s="1"/>
  <c r="AE730" i="25"/>
  <c r="AD730" i="25"/>
  <c r="AB730" i="25"/>
  <c r="S730" i="25"/>
  <c r="R730" i="25"/>
  <c r="BI730" i="25" s="1"/>
  <c r="BK730" i="25" s="1"/>
  <c r="BL730" i="25" s="1"/>
  <c r="Q730" i="25"/>
  <c r="CP729" i="25"/>
  <c r="CO729" i="25"/>
  <c r="CM729" i="25"/>
  <c r="CL729" i="25"/>
  <c r="CK729" i="25"/>
  <c r="CF729" i="25"/>
  <c r="CG729" i="25" s="1"/>
  <c r="CE729" i="25"/>
  <c r="CC729" i="25"/>
  <c r="CB729" i="25"/>
  <c r="CA729" i="25"/>
  <c r="BX729" i="25"/>
  <c r="BW729" i="25"/>
  <c r="BS729" i="25"/>
  <c r="BK729" i="25"/>
  <c r="BV729" i="25" s="1"/>
  <c r="CD729" i="25" s="1"/>
  <c r="CN729" i="25" s="1"/>
  <c r="BH729" i="25"/>
  <c r="AZ729" i="25"/>
  <c r="AT729" i="25"/>
  <c r="AS729" i="25"/>
  <c r="AM729" i="25"/>
  <c r="AL729" i="25"/>
  <c r="AG729" i="25"/>
  <c r="AF729" i="25"/>
  <c r="AH729" i="25" s="1"/>
  <c r="AE729" i="25"/>
  <c r="AD729" i="25"/>
  <c r="AB729" i="25"/>
  <c r="S729" i="25"/>
  <c r="R729" i="25"/>
  <c r="BI729" i="25" s="1"/>
  <c r="BJ729" i="25" s="1"/>
  <c r="Q729" i="25"/>
  <c r="CP728" i="25"/>
  <c r="CO728" i="25"/>
  <c r="CL728" i="25"/>
  <c r="CM728" i="25" s="1"/>
  <c r="CK728" i="25"/>
  <c r="CF728" i="25"/>
  <c r="CE728" i="25"/>
  <c r="CB728" i="25"/>
  <c r="CC728" i="25" s="1"/>
  <c r="CA728" i="25"/>
  <c r="BX728" i="25"/>
  <c r="CG728" i="25" s="1"/>
  <c r="CQ728" i="25" s="1"/>
  <c r="BW728" i="25"/>
  <c r="BS728" i="25"/>
  <c r="BJ728" i="25"/>
  <c r="BI728" i="25"/>
  <c r="BH728" i="25"/>
  <c r="BE728" i="25"/>
  <c r="AZ728" i="25"/>
  <c r="BU728" i="25" s="1"/>
  <c r="AU728" i="25"/>
  <c r="AT728" i="25"/>
  <c r="AS728" i="25"/>
  <c r="AQ728" i="25"/>
  <c r="AM728" i="25"/>
  <c r="AL728" i="25"/>
  <c r="AG728" i="25"/>
  <c r="AF728" i="25"/>
  <c r="AI728" i="25" s="1"/>
  <c r="AE728" i="25"/>
  <c r="AD728" i="25"/>
  <c r="BT728" i="25" s="1"/>
  <c r="AB728" i="25"/>
  <c r="AX728" i="25" s="1"/>
  <c r="S728" i="25"/>
  <c r="R728" i="25"/>
  <c r="Q728" i="25"/>
  <c r="CQ727" i="25"/>
  <c r="CP727" i="25"/>
  <c r="CO727" i="25"/>
  <c r="CL727" i="25"/>
  <c r="CM727" i="25" s="1"/>
  <c r="CK727" i="25"/>
  <c r="CF727" i="25"/>
  <c r="CE727" i="25"/>
  <c r="CC727" i="25"/>
  <c r="CB727" i="25"/>
  <c r="CA727" i="25"/>
  <c r="BX727" i="25"/>
  <c r="CG727" i="25" s="1"/>
  <c r="BW727" i="25"/>
  <c r="BT727" i="25"/>
  <c r="BS727" i="25"/>
  <c r="BH727" i="25"/>
  <c r="BE727" i="25"/>
  <c r="AZ727" i="25"/>
  <c r="BU727" i="25" s="1"/>
  <c r="AU727" i="25"/>
  <c r="AS727" i="25"/>
  <c r="AT727" i="25" s="1"/>
  <c r="AQ727" i="25"/>
  <c r="AM727" i="25"/>
  <c r="AL727" i="25"/>
  <c r="AH727" i="25"/>
  <c r="AG727" i="25"/>
  <c r="AN727" i="25" s="1"/>
  <c r="AF727" i="25"/>
  <c r="AE727" i="25"/>
  <c r="AD727" i="25"/>
  <c r="AB727" i="25"/>
  <c r="AX727" i="25" s="1"/>
  <c r="S727" i="25"/>
  <c r="R727" i="25"/>
  <c r="BI727" i="25" s="1"/>
  <c r="Q727" i="25"/>
  <c r="CP726" i="25"/>
  <c r="CO726" i="25"/>
  <c r="CM726" i="25"/>
  <c r="CL726" i="25"/>
  <c r="CK726" i="25"/>
  <c r="CF726" i="25"/>
  <c r="CE726" i="25"/>
  <c r="CC726" i="25"/>
  <c r="CB726" i="25"/>
  <c r="CA726" i="25"/>
  <c r="BX726" i="25"/>
  <c r="BW726" i="25"/>
  <c r="BT726" i="25"/>
  <c r="BU726" i="25" s="1"/>
  <c r="BS726" i="25"/>
  <c r="BK726" i="25"/>
  <c r="BL726" i="25" s="1"/>
  <c r="BJ726" i="25"/>
  <c r="BH726" i="25"/>
  <c r="AZ726" i="25"/>
  <c r="AS726" i="25"/>
  <c r="AT726" i="25" s="1"/>
  <c r="AU726" i="25" s="1"/>
  <c r="AL726" i="25"/>
  <c r="AM726" i="25" s="1"/>
  <c r="AN726" i="25" s="1"/>
  <c r="AG726" i="25"/>
  <c r="AF726" i="25"/>
  <c r="AH726" i="25" s="1"/>
  <c r="AE726" i="25"/>
  <c r="AD726" i="25"/>
  <c r="AB726" i="25"/>
  <c r="S726" i="25"/>
  <c r="R726" i="25"/>
  <c r="BI726" i="25" s="1"/>
  <c r="Q726" i="25"/>
  <c r="CP725" i="25"/>
  <c r="CO725" i="25"/>
  <c r="CM725" i="25"/>
  <c r="CL725" i="25"/>
  <c r="CK725" i="25"/>
  <c r="CF725" i="25"/>
  <c r="CE725" i="25"/>
  <c r="CC725" i="25"/>
  <c r="CB725" i="25"/>
  <c r="CA725" i="25"/>
  <c r="BX725" i="25"/>
  <c r="CG725" i="25" s="1"/>
  <c r="CQ725" i="25" s="1"/>
  <c r="BW725" i="25"/>
  <c r="BS725" i="25"/>
  <c r="BK725" i="25"/>
  <c r="BV725" i="25" s="1"/>
  <c r="BQ725" i="25" s="1"/>
  <c r="BI725" i="25"/>
  <c r="BJ725" i="25" s="1"/>
  <c r="BH725" i="25"/>
  <c r="AZ725" i="25"/>
  <c r="AX725" i="25"/>
  <c r="AS725" i="25"/>
  <c r="AT725" i="25" s="1"/>
  <c r="AP725" i="25"/>
  <c r="AM725" i="25"/>
  <c r="AL725" i="25"/>
  <c r="AG725" i="25"/>
  <c r="AN725" i="25" s="1"/>
  <c r="AF725" i="25"/>
  <c r="AH725" i="25" s="1"/>
  <c r="AE725" i="25"/>
  <c r="AD725" i="25"/>
  <c r="AB725" i="25"/>
  <c r="AI725" i="25" s="1"/>
  <c r="S725" i="25"/>
  <c r="R725" i="25"/>
  <c r="Q725" i="25"/>
  <c r="CQ724" i="25"/>
  <c r="CP724" i="25"/>
  <c r="CO724" i="25"/>
  <c r="CL724" i="25"/>
  <c r="CM724" i="25" s="1"/>
  <c r="CK724" i="25"/>
  <c r="CF724" i="25"/>
  <c r="CE724" i="25"/>
  <c r="CB724" i="25"/>
  <c r="CC724" i="25" s="1"/>
  <c r="CA724" i="25"/>
  <c r="BX724" i="25"/>
  <c r="CG724" i="25" s="1"/>
  <c r="BW724" i="25"/>
  <c r="BS724" i="25"/>
  <c r="BH724" i="25"/>
  <c r="BE724" i="25"/>
  <c r="AZ724" i="25"/>
  <c r="BU724" i="25" s="1"/>
  <c r="AT724" i="25"/>
  <c r="AU724" i="25" s="1"/>
  <c r="AS724" i="25"/>
  <c r="AQ724" i="25"/>
  <c r="AM724" i="25"/>
  <c r="AL724" i="25"/>
  <c r="AJ724" i="25"/>
  <c r="AG724" i="25"/>
  <c r="AF724" i="25"/>
  <c r="AI724" i="25" s="1"/>
  <c r="AP724" i="25" s="1"/>
  <c r="AE724" i="25"/>
  <c r="AD724" i="25"/>
  <c r="BT724" i="25" s="1"/>
  <c r="AB724" i="25"/>
  <c r="AX724" i="25" s="1"/>
  <c r="S724" i="25"/>
  <c r="R724" i="25"/>
  <c r="Q724" i="25"/>
  <c r="CP723" i="25"/>
  <c r="CO723" i="25"/>
  <c r="CL723" i="25"/>
  <c r="CM723" i="25" s="1"/>
  <c r="CK723" i="25"/>
  <c r="CF723" i="25"/>
  <c r="CG723" i="25" s="1"/>
  <c r="CQ723" i="25" s="1"/>
  <c r="CE723" i="25"/>
  <c r="CB723" i="25"/>
  <c r="CC723" i="25" s="1"/>
  <c r="CA723" i="25"/>
  <c r="BX723" i="25"/>
  <c r="BW723" i="25"/>
  <c r="BS723" i="25"/>
  <c r="BK723" i="25"/>
  <c r="BJ723" i="25"/>
  <c r="BH723" i="25"/>
  <c r="AZ723" i="25"/>
  <c r="AS723" i="25"/>
  <c r="AT723" i="25" s="1"/>
  <c r="AM723" i="25"/>
  <c r="AN723" i="25" s="1"/>
  <c r="AL723" i="25"/>
  <c r="AG723" i="25"/>
  <c r="AH723" i="25" s="1"/>
  <c r="AF723" i="25"/>
  <c r="AE723" i="25"/>
  <c r="AD723" i="25"/>
  <c r="AB723" i="25"/>
  <c r="S723" i="25"/>
  <c r="R723" i="25"/>
  <c r="BI723" i="25" s="1"/>
  <c r="Q723" i="25"/>
  <c r="CP722" i="25"/>
  <c r="CO722" i="25"/>
  <c r="CM722" i="25"/>
  <c r="CL722" i="25"/>
  <c r="CK722" i="25"/>
  <c r="CF722" i="25"/>
  <c r="CE722" i="25"/>
  <c r="CC722" i="25"/>
  <c r="CB722" i="25"/>
  <c r="CA722" i="25"/>
  <c r="BX722" i="25"/>
  <c r="BW722" i="25"/>
  <c r="BT722" i="25"/>
  <c r="BU722" i="25" s="1"/>
  <c r="BS722" i="25"/>
  <c r="BI722" i="25"/>
  <c r="BH722" i="25"/>
  <c r="AZ722" i="25"/>
  <c r="AS722" i="25"/>
  <c r="AT722" i="25" s="1"/>
  <c r="AU722" i="25" s="1"/>
  <c r="AL722" i="25"/>
  <c r="AM722" i="25" s="1"/>
  <c r="AN722" i="25" s="1"/>
  <c r="AG722" i="25"/>
  <c r="AF722" i="25"/>
  <c r="AH722" i="25" s="1"/>
  <c r="AE722" i="25"/>
  <c r="AD722" i="25"/>
  <c r="AB722" i="25"/>
  <c r="S722" i="25"/>
  <c r="R722" i="25"/>
  <c r="Q722" i="25"/>
  <c r="CP721" i="25"/>
  <c r="CO721" i="25"/>
  <c r="CM721" i="25"/>
  <c r="CL721" i="25"/>
  <c r="CK721" i="25"/>
  <c r="CF721" i="25"/>
  <c r="CG721" i="25" s="1"/>
  <c r="CQ721" i="25" s="1"/>
  <c r="CE721" i="25"/>
  <c r="CB721" i="25"/>
  <c r="CC721" i="25" s="1"/>
  <c r="CA721" i="25"/>
  <c r="BX721" i="25"/>
  <c r="BW721" i="25"/>
  <c r="BT721" i="25"/>
  <c r="BS721" i="25"/>
  <c r="BH721" i="25"/>
  <c r="AZ721" i="25"/>
  <c r="BU721" i="25" s="1"/>
  <c r="AX721" i="25"/>
  <c r="AT721" i="25"/>
  <c r="AS721" i="25"/>
  <c r="AL721" i="25"/>
  <c r="AM721" i="25" s="1"/>
  <c r="AI721" i="25"/>
  <c r="AP721" i="25" s="1"/>
  <c r="AH721" i="25"/>
  <c r="AG721" i="25"/>
  <c r="AF721" i="25"/>
  <c r="AE721" i="25"/>
  <c r="AD721" i="25"/>
  <c r="AB721" i="25"/>
  <c r="S721" i="25"/>
  <c r="R721" i="25"/>
  <c r="Q721" i="25"/>
  <c r="CP719" i="25"/>
  <c r="CL719" i="25"/>
  <c r="CM719" i="25" s="1"/>
  <c r="CK719" i="25"/>
  <c r="CF719" i="25"/>
  <c r="CB719" i="25"/>
  <c r="CC719" i="25" s="1"/>
  <c r="CA719" i="25"/>
  <c r="BX719" i="25"/>
  <c r="CG719" i="25" s="1"/>
  <c r="CQ719" i="25" s="1"/>
  <c r="BU719" i="25"/>
  <c r="BS719" i="25"/>
  <c r="BH719" i="25"/>
  <c r="BE719" i="25"/>
  <c r="AZ719" i="25"/>
  <c r="AU719" i="25"/>
  <c r="AT719" i="25"/>
  <c r="AS719" i="25"/>
  <c r="AQ719" i="25"/>
  <c r="AM719" i="25"/>
  <c r="AL719" i="25"/>
  <c r="AJ719" i="25"/>
  <c r="AI719" i="25"/>
  <c r="AP719" i="25" s="1"/>
  <c r="AG719" i="25"/>
  <c r="AF719" i="25"/>
  <c r="AE719" i="25"/>
  <c r="AD719" i="25"/>
  <c r="BT719" i="25" s="1"/>
  <c r="AB719" i="25"/>
  <c r="AX719" i="25" s="1"/>
  <c r="S719" i="25"/>
  <c r="R719" i="25"/>
  <c r="Q719" i="25"/>
  <c r="CP718" i="25"/>
  <c r="CL718" i="25"/>
  <c r="CM718" i="25" s="1"/>
  <c r="CK718" i="25"/>
  <c r="CF718" i="25"/>
  <c r="CB718" i="25"/>
  <c r="CC718" i="25" s="1"/>
  <c r="CA718" i="25"/>
  <c r="BX718" i="25"/>
  <c r="CG718" i="25" s="1"/>
  <c r="CQ718" i="25" s="1"/>
  <c r="BS718" i="25"/>
  <c r="BK718" i="25"/>
  <c r="BL718" i="25" s="1"/>
  <c r="BJ718" i="25"/>
  <c r="BH718" i="25"/>
  <c r="BE718" i="25"/>
  <c r="BM718" i="25" s="1"/>
  <c r="AZ718" i="25"/>
  <c r="AS718" i="25"/>
  <c r="AT718" i="25" s="1"/>
  <c r="AN718" i="25"/>
  <c r="AM718" i="25"/>
  <c r="AL718" i="25"/>
  <c r="AG718" i="25"/>
  <c r="AH718" i="25" s="1"/>
  <c r="AF718" i="25"/>
  <c r="AE718" i="25"/>
  <c r="AD718" i="25"/>
  <c r="AB718" i="25"/>
  <c r="S718" i="25"/>
  <c r="R718" i="25"/>
  <c r="BI718" i="25" s="1"/>
  <c r="Q718" i="25"/>
  <c r="CP717" i="25"/>
  <c r="CM717" i="25"/>
  <c r="CL717" i="25"/>
  <c r="CK717" i="25"/>
  <c r="CF717" i="25"/>
  <c r="CC717" i="25"/>
  <c r="CB717" i="25"/>
  <c r="CA717" i="25"/>
  <c r="BX717" i="25"/>
  <c r="BT717" i="25"/>
  <c r="BU717" i="25" s="1"/>
  <c r="BS717" i="25"/>
  <c r="BI717" i="25"/>
  <c r="BJ717" i="25" s="1"/>
  <c r="BH717" i="25"/>
  <c r="BE717" i="25"/>
  <c r="AZ717" i="25"/>
  <c r="AT717" i="25"/>
  <c r="AU717" i="25" s="1"/>
  <c r="AS717" i="25"/>
  <c r="AQ717" i="25"/>
  <c r="AL717" i="25"/>
  <c r="AM717" i="25" s="1"/>
  <c r="AI717" i="25"/>
  <c r="AP717" i="25" s="1"/>
  <c r="AH717" i="25"/>
  <c r="AG717" i="25"/>
  <c r="AF717" i="25"/>
  <c r="AE717" i="25"/>
  <c r="AD717" i="25"/>
  <c r="AB717" i="25"/>
  <c r="AX717" i="25" s="1"/>
  <c r="S717" i="25"/>
  <c r="R717" i="25"/>
  <c r="Q717" i="25"/>
  <c r="CP716" i="25"/>
  <c r="CL716" i="25"/>
  <c r="CM716" i="25" s="1"/>
  <c r="CK716" i="25"/>
  <c r="CF716" i="25"/>
  <c r="CC716" i="25"/>
  <c r="CB716" i="25"/>
  <c r="CA716" i="25"/>
  <c r="BX716" i="25"/>
  <c r="CG716" i="25" s="1"/>
  <c r="CQ716" i="25" s="1"/>
  <c r="BT716" i="25"/>
  <c r="BS716" i="25"/>
  <c r="BH716" i="25"/>
  <c r="BE716" i="25"/>
  <c r="BA716" i="25"/>
  <c r="BB716" i="25" s="1"/>
  <c r="AZ716" i="25"/>
  <c r="BU716" i="25" s="1"/>
  <c r="AS716" i="25"/>
  <c r="AT716" i="25" s="1"/>
  <c r="AQ716" i="25"/>
  <c r="AP716" i="25"/>
  <c r="AM716" i="25"/>
  <c r="AL716" i="25"/>
  <c r="AG716" i="25"/>
  <c r="AF716" i="25"/>
  <c r="AI716" i="25" s="1"/>
  <c r="AJ716" i="25" s="1"/>
  <c r="AE716" i="25"/>
  <c r="AD716" i="25"/>
  <c r="AU716" i="25" s="1"/>
  <c r="AB716" i="25"/>
  <c r="AX716" i="25" s="1"/>
  <c r="S716" i="25"/>
  <c r="R716" i="25"/>
  <c r="Q716" i="25"/>
  <c r="CP715" i="25"/>
  <c r="CL715" i="25"/>
  <c r="CM715" i="25" s="1"/>
  <c r="CK715" i="25"/>
  <c r="CF715" i="25"/>
  <c r="CC715" i="25"/>
  <c r="CB715" i="25"/>
  <c r="CA715" i="25"/>
  <c r="BX715" i="25"/>
  <c r="CG715" i="25" s="1"/>
  <c r="CQ715" i="25" s="1"/>
  <c r="BS715" i="25"/>
  <c r="BK715" i="25"/>
  <c r="BJ715" i="25"/>
  <c r="BI715" i="25"/>
  <c r="BH715" i="25"/>
  <c r="AZ715" i="25"/>
  <c r="AX715" i="25"/>
  <c r="AU715" i="25"/>
  <c r="AT715" i="25"/>
  <c r="AS715" i="25"/>
  <c r="AM715" i="25"/>
  <c r="AN715" i="25" s="1"/>
  <c r="AL715" i="25"/>
  <c r="AH715" i="25"/>
  <c r="AG715" i="25"/>
  <c r="AF715" i="25"/>
  <c r="AE715" i="25"/>
  <c r="AD715" i="25"/>
  <c r="BT715" i="25" s="1"/>
  <c r="BU715" i="25" s="1"/>
  <c r="AB715" i="25"/>
  <c r="AI715" i="25" s="1"/>
  <c r="S715" i="25"/>
  <c r="R715" i="25"/>
  <c r="Q715" i="25"/>
  <c r="CP714" i="25"/>
  <c r="CO714" i="25"/>
  <c r="CM714" i="25"/>
  <c r="CL714" i="25"/>
  <c r="CK714" i="25"/>
  <c r="CF714" i="25"/>
  <c r="CG714" i="25" s="1"/>
  <c r="CQ714" i="25" s="1"/>
  <c r="CD714" i="25"/>
  <c r="CN714" i="25" s="1"/>
  <c r="CC714" i="25"/>
  <c r="CB714" i="25"/>
  <c r="CA714" i="25"/>
  <c r="BX714" i="25"/>
  <c r="BW714" i="25"/>
  <c r="BV714" i="25"/>
  <c r="BS714" i="25"/>
  <c r="BQ714" i="25"/>
  <c r="BH714" i="25"/>
  <c r="BE714" i="25"/>
  <c r="BM714" i="25" s="1"/>
  <c r="BY714" i="25" s="1"/>
  <c r="CH714" i="25" s="1"/>
  <c r="CR714" i="25" s="1"/>
  <c r="AZ714" i="25"/>
  <c r="AS714" i="25"/>
  <c r="AT714" i="25" s="1"/>
  <c r="AQ714" i="25"/>
  <c r="AM714" i="25"/>
  <c r="AN714" i="25" s="1"/>
  <c r="AL714" i="25"/>
  <c r="AG714" i="25"/>
  <c r="AH714" i="25" s="1"/>
  <c r="AF714" i="25"/>
  <c r="AE714" i="25"/>
  <c r="AD714" i="25"/>
  <c r="AB714" i="25"/>
  <c r="AX714" i="25" s="1"/>
  <c r="S714" i="25"/>
  <c r="R714" i="25"/>
  <c r="BI714" i="25" s="1"/>
  <c r="BJ714" i="25" s="1"/>
  <c r="Q714" i="25"/>
  <c r="CP713" i="25"/>
  <c r="CO713" i="25"/>
  <c r="CL713" i="25"/>
  <c r="CM713" i="25" s="1"/>
  <c r="CK713" i="25"/>
  <c r="CH713" i="25"/>
  <c r="CR713" i="25" s="1"/>
  <c r="CF713" i="25"/>
  <c r="CC713" i="25"/>
  <c r="CB713" i="25"/>
  <c r="CA713" i="25"/>
  <c r="BX713" i="25"/>
  <c r="CG713" i="25" s="1"/>
  <c r="CQ713" i="25" s="1"/>
  <c r="BW713" i="25"/>
  <c r="BV713" i="25" s="1"/>
  <c r="CD713" i="25" s="1"/>
  <c r="CN713" i="25" s="1"/>
  <c r="BU713" i="25"/>
  <c r="BT713" i="25"/>
  <c r="BS713" i="25"/>
  <c r="BH713" i="25"/>
  <c r="BE713" i="25"/>
  <c r="BM713" i="25" s="1"/>
  <c r="BY713" i="25" s="1"/>
  <c r="AZ713" i="25"/>
  <c r="AS713" i="25"/>
  <c r="AT713" i="25" s="1"/>
  <c r="AU713" i="25" s="1"/>
  <c r="AQ713" i="25"/>
  <c r="AL713" i="25"/>
  <c r="AM713" i="25" s="1"/>
  <c r="AI713" i="25"/>
  <c r="AG713" i="25"/>
  <c r="AF713" i="25"/>
  <c r="AE713" i="25"/>
  <c r="AD713" i="25"/>
  <c r="AB713" i="25"/>
  <c r="S713" i="25"/>
  <c r="R713" i="25"/>
  <c r="BI713" i="25" s="1"/>
  <c r="BJ713" i="25" s="1"/>
  <c r="Q713" i="25"/>
  <c r="CP712" i="25"/>
  <c r="CO712" i="25"/>
  <c r="CM712" i="25"/>
  <c r="CL712" i="25"/>
  <c r="CK712" i="25"/>
  <c r="CF712" i="25"/>
  <c r="CB712" i="25"/>
  <c r="CC712" i="25" s="1"/>
  <c r="CA712" i="25"/>
  <c r="BX712" i="25"/>
  <c r="CG712" i="25" s="1"/>
  <c r="CQ712" i="25" s="1"/>
  <c r="BW712" i="25"/>
  <c r="BV712" i="25" s="1"/>
  <c r="CD712" i="25" s="1"/>
  <c r="CN712" i="25" s="1"/>
  <c r="BS712" i="25"/>
  <c r="BQ712" i="25"/>
  <c r="BH712" i="25"/>
  <c r="AZ712" i="25"/>
  <c r="BU712" i="25" s="1"/>
  <c r="AU712" i="25"/>
  <c r="AT712" i="25"/>
  <c r="AS712" i="25"/>
  <c r="AL712" i="25"/>
  <c r="AM712" i="25" s="1"/>
  <c r="AN712" i="25" s="1"/>
  <c r="AG712" i="25"/>
  <c r="AH712" i="25" s="1"/>
  <c r="AF712" i="25"/>
  <c r="AE712" i="25"/>
  <c r="AD712" i="25"/>
  <c r="BT712" i="25" s="1"/>
  <c r="AB712" i="25"/>
  <c r="AX712" i="25" s="1"/>
  <c r="S712" i="25"/>
  <c r="R712" i="25"/>
  <c r="BI712" i="25" s="1"/>
  <c r="BJ712" i="25" s="1"/>
  <c r="Q712" i="25"/>
  <c r="CP711" i="25"/>
  <c r="CO711" i="25"/>
  <c r="CN711" i="25"/>
  <c r="CM711" i="25"/>
  <c r="CL711" i="25"/>
  <c r="CK711" i="25"/>
  <c r="CF711" i="25"/>
  <c r="CG711" i="25" s="1"/>
  <c r="CQ711" i="25" s="1"/>
  <c r="CD711" i="25"/>
  <c r="CB711" i="25"/>
  <c r="CC711" i="25" s="1"/>
  <c r="CA711" i="25"/>
  <c r="BX711" i="25"/>
  <c r="BW711" i="25"/>
  <c r="BV711" i="25"/>
  <c r="BQ711" i="25" s="1"/>
  <c r="BT711" i="25"/>
  <c r="BU711" i="25" s="1"/>
  <c r="BS711" i="25"/>
  <c r="BH711" i="25"/>
  <c r="BE711" i="25"/>
  <c r="BM711" i="25" s="1"/>
  <c r="BY711" i="25" s="1"/>
  <c r="CH711" i="25" s="1"/>
  <c r="CR711" i="25" s="1"/>
  <c r="AZ711" i="25"/>
  <c r="AS711" i="25"/>
  <c r="AT711" i="25" s="1"/>
  <c r="AQ711" i="25"/>
  <c r="AM711" i="25"/>
  <c r="AL711" i="25"/>
  <c r="AG711" i="25"/>
  <c r="AF711" i="25"/>
  <c r="AI711" i="25" s="1"/>
  <c r="AJ711" i="25" s="1"/>
  <c r="AE711" i="25"/>
  <c r="AD711" i="25"/>
  <c r="AB711" i="25"/>
  <c r="AX711" i="25" s="1"/>
  <c r="S711" i="25"/>
  <c r="R711" i="25"/>
  <c r="BI711" i="25" s="1"/>
  <c r="BJ711" i="25" s="1"/>
  <c r="Q711" i="25"/>
  <c r="CP710" i="25"/>
  <c r="CO710" i="25"/>
  <c r="CL710" i="25"/>
  <c r="CM710" i="25" s="1"/>
  <c r="CK710" i="25"/>
  <c r="CF710" i="25"/>
  <c r="CB710" i="25"/>
  <c r="CC710" i="25" s="1"/>
  <c r="CA710" i="25"/>
  <c r="BX710" i="25"/>
  <c r="CG710" i="25" s="1"/>
  <c r="CQ710" i="25" s="1"/>
  <c r="BW710" i="25"/>
  <c r="BV710" i="25" s="1"/>
  <c r="CD710" i="25" s="1"/>
  <c r="CN710" i="25" s="1"/>
  <c r="BS710" i="25"/>
  <c r="BI710" i="25"/>
  <c r="BJ710" i="25" s="1"/>
  <c r="BH710" i="25"/>
  <c r="AZ710" i="25"/>
  <c r="AX710" i="25"/>
  <c r="AT710" i="25"/>
  <c r="AU710" i="25" s="1"/>
  <c r="AS710" i="25"/>
  <c r="AL710" i="25"/>
  <c r="AM710" i="25" s="1"/>
  <c r="AH710" i="25"/>
  <c r="AG710" i="25"/>
  <c r="AN710" i="25" s="1"/>
  <c r="AF710" i="25"/>
  <c r="AE710" i="25"/>
  <c r="AD710" i="25"/>
  <c r="BT710" i="25" s="1"/>
  <c r="BU710" i="25" s="1"/>
  <c r="AB710" i="25"/>
  <c r="AI710" i="25" s="1"/>
  <c r="AP710" i="25" s="1"/>
  <c r="S710" i="25"/>
  <c r="R710" i="25"/>
  <c r="Q710" i="25"/>
  <c r="CP709" i="25"/>
  <c r="CM709" i="25"/>
  <c r="CL709" i="25"/>
  <c r="CK709" i="25"/>
  <c r="CH709" i="25"/>
  <c r="CF709" i="25"/>
  <c r="CE709" i="25"/>
  <c r="CB709" i="25"/>
  <c r="CC709" i="25" s="1"/>
  <c r="CA709" i="25"/>
  <c r="BX709" i="25"/>
  <c r="CG709" i="25" s="1"/>
  <c r="CQ709" i="25" s="1"/>
  <c r="BW709" i="25"/>
  <c r="BS709" i="25"/>
  <c r="BH709" i="25"/>
  <c r="AZ709" i="25"/>
  <c r="AS709" i="25"/>
  <c r="AT709" i="25" s="1"/>
  <c r="AQ709" i="25"/>
  <c r="AM709" i="25"/>
  <c r="AL709" i="25"/>
  <c r="AG709" i="25"/>
  <c r="AF709" i="25"/>
  <c r="AE709" i="25"/>
  <c r="AD709" i="25"/>
  <c r="AB709" i="25"/>
  <c r="BE709" i="25" s="1"/>
  <c r="BL709" i="25" s="1"/>
  <c r="BK709" i="25" s="1"/>
  <c r="BV709" i="25" s="1"/>
  <c r="BQ709" i="25" s="1"/>
  <c r="S709" i="25"/>
  <c r="R709" i="25"/>
  <c r="BI709" i="25" s="1"/>
  <c r="BJ709" i="25" s="1"/>
  <c r="Q709" i="25"/>
  <c r="CR708" i="25"/>
  <c r="CP708" i="25"/>
  <c r="CM708" i="25"/>
  <c r="CL708" i="25"/>
  <c r="CK708" i="25"/>
  <c r="CF708" i="25"/>
  <c r="CG708" i="25" s="1"/>
  <c r="CQ708" i="25" s="1"/>
  <c r="CE708" i="25"/>
  <c r="CH708" i="25" s="1"/>
  <c r="CC708" i="25"/>
  <c r="CB708" i="25"/>
  <c r="CA708" i="25"/>
  <c r="BX708" i="25"/>
  <c r="BW708" i="25"/>
  <c r="BV708" i="25"/>
  <c r="CD708" i="25" s="1"/>
  <c r="CN708" i="25" s="1"/>
  <c r="BT708" i="25"/>
  <c r="BU708" i="25" s="1"/>
  <c r="BS708" i="25"/>
  <c r="BI708" i="25"/>
  <c r="BJ708" i="25" s="1"/>
  <c r="BH708" i="25"/>
  <c r="BE708" i="25"/>
  <c r="BL708" i="25" s="1"/>
  <c r="BK708" i="25" s="1"/>
  <c r="AZ708" i="25"/>
  <c r="AT708" i="25"/>
  <c r="AU708" i="25" s="1"/>
  <c r="AS708" i="25"/>
  <c r="AQ708" i="25"/>
  <c r="AL708" i="25"/>
  <c r="AM708" i="25" s="1"/>
  <c r="AG708" i="25"/>
  <c r="AF708" i="25"/>
  <c r="AE708" i="25"/>
  <c r="AD708" i="25"/>
  <c r="AB708" i="25"/>
  <c r="S708" i="25"/>
  <c r="AI708" i="25" s="1"/>
  <c r="AP708" i="25" s="1"/>
  <c r="R708" i="25"/>
  <c r="Q708" i="25"/>
  <c r="CR707" i="25"/>
  <c r="CP707" i="25"/>
  <c r="CL707" i="25"/>
  <c r="CM707" i="25" s="1"/>
  <c r="CK707" i="25"/>
  <c r="CH707" i="25"/>
  <c r="CF707" i="25"/>
  <c r="CE707" i="25"/>
  <c r="CB707" i="25"/>
  <c r="CC707" i="25" s="1"/>
  <c r="CA707" i="25"/>
  <c r="BX707" i="25"/>
  <c r="CG707" i="25" s="1"/>
  <c r="CQ707" i="25" s="1"/>
  <c r="BW707" i="25"/>
  <c r="BS707" i="25"/>
  <c r="BJ707" i="25"/>
  <c r="BI707" i="25"/>
  <c r="BH707" i="25"/>
  <c r="AZ707" i="25"/>
  <c r="AU707" i="25"/>
  <c r="AT707" i="25"/>
  <c r="AS707" i="25"/>
  <c r="AL707" i="25"/>
  <c r="AM707" i="25" s="1"/>
  <c r="AN707" i="25" s="1"/>
  <c r="AG707" i="25"/>
  <c r="AH707" i="25" s="1"/>
  <c r="AF707" i="25"/>
  <c r="AE707" i="25"/>
  <c r="AD707" i="25"/>
  <c r="BT707" i="25" s="1"/>
  <c r="AB707" i="25"/>
  <c r="S707" i="25"/>
  <c r="R707" i="25"/>
  <c r="Q707" i="25"/>
  <c r="CP706" i="25"/>
  <c r="CM706" i="25"/>
  <c r="CL706" i="25"/>
  <c r="CK706" i="25"/>
  <c r="CF706" i="25"/>
  <c r="CG706" i="25" s="1"/>
  <c r="CQ706" i="25" s="1"/>
  <c r="CE706" i="25"/>
  <c r="CH706" i="25" s="1"/>
  <c r="CR706" i="25" s="1"/>
  <c r="CD706" i="25"/>
  <c r="CN706" i="25" s="1"/>
  <c r="CC706" i="25"/>
  <c r="CB706" i="25"/>
  <c r="CA706" i="25"/>
  <c r="BX706" i="25"/>
  <c r="BW706" i="25"/>
  <c r="BV706" i="25"/>
  <c r="BT706" i="25"/>
  <c r="BS706" i="25"/>
  <c r="BQ706" i="25"/>
  <c r="BH706" i="25"/>
  <c r="BE706" i="25"/>
  <c r="BL706" i="25" s="1"/>
  <c r="AZ706" i="25"/>
  <c r="BU706" i="25" s="1"/>
  <c r="AX706" i="25"/>
  <c r="AS706" i="25"/>
  <c r="AT706" i="25" s="1"/>
  <c r="AQ706" i="25"/>
  <c r="AM706" i="25"/>
  <c r="AL706" i="25"/>
  <c r="AG706" i="25"/>
  <c r="AF706" i="25"/>
  <c r="AE706" i="25"/>
  <c r="AD706" i="25"/>
  <c r="AB706" i="25"/>
  <c r="S706" i="25"/>
  <c r="R706" i="25"/>
  <c r="BI706" i="25" s="1"/>
  <c r="BJ706" i="25" s="1"/>
  <c r="Q706" i="25"/>
  <c r="CP705" i="25"/>
  <c r="CM705" i="25"/>
  <c r="CL705" i="25"/>
  <c r="CK705" i="25"/>
  <c r="CF705" i="25"/>
  <c r="CG705" i="25" s="1"/>
  <c r="CQ705" i="25" s="1"/>
  <c r="CE705" i="25"/>
  <c r="CH705" i="25" s="1"/>
  <c r="CR705" i="25" s="1"/>
  <c r="CC705" i="25"/>
  <c r="CB705" i="25"/>
  <c r="CA705" i="25"/>
  <c r="BX705" i="25"/>
  <c r="BW705" i="25"/>
  <c r="BV705" i="25"/>
  <c r="BU705" i="25"/>
  <c r="BT705" i="25"/>
  <c r="BS705" i="25"/>
  <c r="BH705" i="25"/>
  <c r="BE705" i="25"/>
  <c r="BL705" i="25" s="1"/>
  <c r="AZ705" i="25"/>
  <c r="AT705" i="25"/>
  <c r="AU705" i="25" s="1"/>
  <c r="AS705" i="25"/>
  <c r="AQ705" i="25"/>
  <c r="AP705" i="25"/>
  <c r="AL705" i="25"/>
  <c r="AM705" i="25" s="1"/>
  <c r="AI705" i="25"/>
  <c r="AJ705" i="25" s="1"/>
  <c r="AH705" i="25"/>
  <c r="AN705" i="25" s="1"/>
  <c r="AG705" i="25"/>
  <c r="AF705" i="25"/>
  <c r="AE705" i="25"/>
  <c r="AD705" i="25"/>
  <c r="AB705" i="25"/>
  <c r="BQ705" i="25" s="1"/>
  <c r="S705" i="25"/>
  <c r="R705" i="25"/>
  <c r="BI705" i="25" s="1"/>
  <c r="BJ705" i="25" s="1"/>
  <c r="Q705" i="25"/>
  <c r="CP704" i="25"/>
  <c r="CL704" i="25"/>
  <c r="CM704" i="25" s="1"/>
  <c r="CK704" i="25"/>
  <c r="CF704" i="25"/>
  <c r="CE704" i="25"/>
  <c r="CH704" i="25" s="1"/>
  <c r="CR704" i="25" s="1"/>
  <c r="CB704" i="25"/>
  <c r="CC704" i="25" s="1"/>
  <c r="CA704" i="25"/>
  <c r="BX704" i="25"/>
  <c r="CG704" i="25" s="1"/>
  <c r="CQ704" i="25" s="1"/>
  <c r="BW704" i="25"/>
  <c r="BV704" i="25" s="1"/>
  <c r="CD704" i="25" s="1"/>
  <c r="CN704" i="25" s="1"/>
  <c r="BU704" i="25"/>
  <c r="BS704" i="25"/>
  <c r="BJ704" i="25"/>
  <c r="BI704" i="25"/>
  <c r="BH704" i="25"/>
  <c r="BE704" i="25"/>
  <c r="BL704" i="25" s="1"/>
  <c r="AZ704" i="25"/>
  <c r="AU704" i="25"/>
  <c r="AT704" i="25"/>
  <c r="AS704" i="25"/>
  <c r="AL704" i="25"/>
  <c r="AM704" i="25" s="1"/>
  <c r="AG704" i="25"/>
  <c r="AF704" i="25"/>
  <c r="AE704" i="25"/>
  <c r="AD704" i="25"/>
  <c r="BT704" i="25" s="1"/>
  <c r="AB704" i="25"/>
  <c r="S704" i="25"/>
  <c r="R704" i="25"/>
  <c r="Q704" i="25"/>
  <c r="CP703" i="25"/>
  <c r="CM703" i="25"/>
  <c r="CL703" i="25"/>
  <c r="CK703" i="25"/>
  <c r="CH703" i="25"/>
  <c r="CR703" i="25" s="1"/>
  <c r="CF703" i="25"/>
  <c r="CE703" i="25"/>
  <c r="CC703" i="25"/>
  <c r="CB703" i="25"/>
  <c r="CA703" i="25"/>
  <c r="BX703" i="25"/>
  <c r="CG703" i="25" s="1"/>
  <c r="CQ703" i="25" s="1"/>
  <c r="BW703" i="25"/>
  <c r="BV703" i="25" s="1"/>
  <c r="BS703" i="25"/>
  <c r="BH703" i="25"/>
  <c r="AZ703" i="25"/>
  <c r="BU703" i="25" s="1"/>
  <c r="AT703" i="25"/>
  <c r="AU703" i="25" s="1"/>
  <c r="AS703" i="25"/>
  <c r="AL703" i="25"/>
  <c r="AM703" i="25" s="1"/>
  <c r="AN703" i="25" s="1"/>
  <c r="AG703" i="25"/>
  <c r="AH703" i="25" s="1"/>
  <c r="AF703" i="25"/>
  <c r="AE703" i="25"/>
  <c r="AD703" i="25"/>
  <c r="BT703" i="25" s="1"/>
  <c r="AB703" i="25"/>
  <c r="AX703" i="25" s="1"/>
  <c r="S703" i="25"/>
  <c r="R703" i="25"/>
  <c r="BI703" i="25" s="1"/>
  <c r="BJ703" i="25" s="1"/>
  <c r="Q703" i="25"/>
  <c r="CP702" i="25"/>
  <c r="CM702" i="25"/>
  <c r="CL702" i="25"/>
  <c r="CK702" i="25"/>
  <c r="CF702" i="25"/>
  <c r="CG702" i="25" s="1"/>
  <c r="CQ702" i="25" s="1"/>
  <c r="CE702" i="25"/>
  <c r="CB702" i="25"/>
  <c r="CC702" i="25" s="1"/>
  <c r="CA702" i="25"/>
  <c r="BX702" i="25"/>
  <c r="BW702" i="25"/>
  <c r="BV702" i="25"/>
  <c r="BU702" i="25"/>
  <c r="BS702" i="25"/>
  <c r="BQ702" i="25"/>
  <c r="BH702" i="25"/>
  <c r="AZ702" i="25"/>
  <c r="AX702" i="25"/>
  <c r="AS702" i="25"/>
  <c r="AT702" i="25" s="1"/>
  <c r="AQ702" i="25"/>
  <c r="AL702" i="25"/>
  <c r="AM702" i="25" s="1"/>
  <c r="AG702" i="25"/>
  <c r="AF702" i="25"/>
  <c r="AE702" i="25"/>
  <c r="AD702" i="25"/>
  <c r="BT702" i="25" s="1"/>
  <c r="AB702" i="25"/>
  <c r="BE702" i="25" s="1"/>
  <c r="BL702" i="25" s="1"/>
  <c r="S702" i="25"/>
  <c r="R702" i="25"/>
  <c r="BI702" i="25" s="1"/>
  <c r="BJ702" i="25" s="1"/>
  <c r="Q702" i="25"/>
  <c r="CP701" i="25"/>
  <c r="CM701" i="25"/>
  <c r="CL701" i="25"/>
  <c r="CK701" i="25"/>
  <c r="CG701" i="25"/>
  <c r="CF701" i="25"/>
  <c r="CE701" i="25"/>
  <c r="CH701" i="25" s="1"/>
  <c r="CR701" i="25" s="1"/>
  <c r="CD701" i="25"/>
  <c r="CN701" i="25" s="1"/>
  <c r="CC701" i="25"/>
  <c r="CB701" i="25"/>
  <c r="CA701" i="25"/>
  <c r="BX701" i="25"/>
  <c r="BW701" i="25"/>
  <c r="BV701" i="25" s="1"/>
  <c r="BT701" i="25"/>
  <c r="BU701" i="25" s="1"/>
  <c r="BS701" i="25"/>
  <c r="BI701" i="25"/>
  <c r="BJ701" i="25" s="1"/>
  <c r="BH701" i="25"/>
  <c r="BE701" i="25"/>
  <c r="BL701" i="25" s="1"/>
  <c r="AZ701" i="25"/>
  <c r="AT701" i="25"/>
  <c r="AU701" i="25" s="1"/>
  <c r="AS701" i="25"/>
  <c r="AQ701" i="25"/>
  <c r="AL701" i="25"/>
  <c r="AM701" i="25" s="1"/>
  <c r="AG701" i="25"/>
  <c r="AF701" i="25"/>
  <c r="AI701" i="25" s="1"/>
  <c r="AE701" i="25"/>
  <c r="AD701" i="25"/>
  <c r="AB701" i="25"/>
  <c r="S701" i="25"/>
  <c r="R701" i="25"/>
  <c r="Q701" i="25"/>
  <c r="CP700" i="25"/>
  <c r="CL700" i="25"/>
  <c r="CM700" i="25" s="1"/>
  <c r="CK700" i="25"/>
  <c r="CF700" i="25"/>
  <c r="CE700" i="25"/>
  <c r="CH700" i="25" s="1"/>
  <c r="CR700" i="25" s="1"/>
  <c r="CB700" i="25"/>
  <c r="CC700" i="25" s="1"/>
  <c r="CA700" i="25"/>
  <c r="BX700" i="25"/>
  <c r="CG700" i="25" s="1"/>
  <c r="CQ700" i="25" s="1"/>
  <c r="BW700" i="25"/>
  <c r="BV700" i="25"/>
  <c r="BS700" i="25"/>
  <c r="BL700" i="25"/>
  <c r="BH700" i="25"/>
  <c r="BE700" i="25"/>
  <c r="AZ700" i="25"/>
  <c r="AT700" i="25"/>
  <c r="AU700" i="25" s="1"/>
  <c r="AS700" i="25"/>
  <c r="AQ700" i="25"/>
  <c r="AL700" i="25"/>
  <c r="AM700" i="25" s="1"/>
  <c r="AI700" i="25"/>
  <c r="AG700" i="25"/>
  <c r="AF700" i="25"/>
  <c r="AE700" i="25"/>
  <c r="AD700" i="25"/>
  <c r="BT700" i="25" s="1"/>
  <c r="BU700" i="25" s="1"/>
  <c r="AB700" i="25"/>
  <c r="AX700" i="25" s="1"/>
  <c r="S700" i="25"/>
  <c r="R700" i="25"/>
  <c r="BI700" i="25" s="1"/>
  <c r="BJ700" i="25" s="1"/>
  <c r="Q700" i="25"/>
  <c r="CP699" i="25"/>
  <c r="CM699" i="25"/>
  <c r="CL699" i="25"/>
  <c r="CK699" i="25"/>
  <c r="CH699" i="25"/>
  <c r="CR699" i="25" s="1"/>
  <c r="CG699" i="25"/>
  <c r="CQ699" i="25" s="1"/>
  <c r="CF699" i="25"/>
  <c r="CE699" i="25"/>
  <c r="CC699" i="25"/>
  <c r="CB699" i="25"/>
  <c r="CA699" i="25"/>
  <c r="BX699" i="25"/>
  <c r="BW699" i="25"/>
  <c r="BV699" i="25" s="1"/>
  <c r="CD699" i="25" s="1"/>
  <c r="CN699" i="25" s="1"/>
  <c r="BS699" i="25"/>
  <c r="BH699" i="25"/>
  <c r="AZ699" i="25"/>
  <c r="BU699" i="25" s="1"/>
  <c r="AX699" i="25"/>
  <c r="AT699" i="25"/>
  <c r="AS699" i="25"/>
  <c r="AN699" i="25"/>
  <c r="AM699" i="25"/>
  <c r="AL699" i="25"/>
  <c r="AI699" i="25"/>
  <c r="AG699" i="25"/>
  <c r="AH699" i="25" s="1"/>
  <c r="AF699" i="25"/>
  <c r="AE699" i="25"/>
  <c r="AD699" i="25"/>
  <c r="BT699" i="25" s="1"/>
  <c r="AB699" i="25"/>
  <c r="BQ699" i="25" s="1"/>
  <c r="S699" i="25"/>
  <c r="R699" i="25"/>
  <c r="BI699" i="25" s="1"/>
  <c r="BJ699" i="25" s="1"/>
  <c r="Q699" i="25"/>
  <c r="CP698" i="25"/>
  <c r="CM698" i="25"/>
  <c r="CL698" i="25"/>
  <c r="CK698" i="25"/>
  <c r="CF698" i="25"/>
  <c r="CG698" i="25" s="1"/>
  <c r="CQ698" i="25" s="1"/>
  <c r="CE698" i="25"/>
  <c r="CH698" i="25" s="1"/>
  <c r="CR698" i="25" s="1"/>
  <c r="CD698" i="25"/>
  <c r="CN698" i="25" s="1"/>
  <c r="CB698" i="25"/>
  <c r="CC698" i="25" s="1"/>
  <c r="CA698" i="25"/>
  <c r="BX698" i="25"/>
  <c r="BW698" i="25"/>
  <c r="BV698" i="25"/>
  <c r="BT698" i="25"/>
  <c r="BS698" i="25"/>
  <c r="BH698" i="25"/>
  <c r="AZ698" i="25"/>
  <c r="BU698" i="25" s="1"/>
  <c r="AS698" i="25"/>
  <c r="AT698" i="25" s="1"/>
  <c r="AQ698" i="25"/>
  <c r="AL698" i="25"/>
  <c r="AM698" i="25" s="1"/>
  <c r="AG698" i="25"/>
  <c r="AF698" i="25"/>
  <c r="AE698" i="25"/>
  <c r="AD698" i="25"/>
  <c r="AU698" i="25" s="1"/>
  <c r="AB698" i="25"/>
  <c r="BE698" i="25" s="1"/>
  <c r="BL698" i="25" s="1"/>
  <c r="S698" i="25"/>
  <c r="R698" i="25"/>
  <c r="BI698" i="25" s="1"/>
  <c r="BJ698" i="25" s="1"/>
  <c r="Q698" i="25"/>
  <c r="CR697" i="25"/>
  <c r="CP697" i="25"/>
  <c r="CM697" i="25"/>
  <c r="CL697" i="25"/>
  <c r="CK697" i="25"/>
  <c r="CF697" i="25"/>
  <c r="CG697" i="25" s="1"/>
  <c r="CQ697" i="25" s="1"/>
  <c r="CE697" i="25"/>
  <c r="CH697" i="25" s="1"/>
  <c r="CC697" i="25"/>
  <c r="CB697" i="25"/>
  <c r="CA697" i="25"/>
  <c r="BX697" i="25"/>
  <c r="BW697" i="25"/>
  <c r="BV697" i="25"/>
  <c r="CD697" i="25" s="1"/>
  <c r="CN697" i="25" s="1"/>
  <c r="BT697" i="25"/>
  <c r="BU697" i="25" s="1"/>
  <c r="BS697" i="25"/>
  <c r="BH697" i="25"/>
  <c r="BE697" i="25"/>
  <c r="BL697" i="25" s="1"/>
  <c r="AZ697" i="25"/>
  <c r="AS697" i="25"/>
  <c r="AT697" i="25" s="1"/>
  <c r="AU697" i="25" s="1"/>
  <c r="AQ697" i="25"/>
  <c r="AL697" i="25"/>
  <c r="AM697" i="25" s="1"/>
  <c r="AG697" i="25"/>
  <c r="AF697" i="25"/>
  <c r="AI697" i="25" s="1"/>
  <c r="AE697" i="25"/>
  <c r="AD697" i="25"/>
  <c r="AB697" i="25"/>
  <c r="S697" i="25"/>
  <c r="R697" i="25"/>
  <c r="BI697" i="25" s="1"/>
  <c r="BJ697" i="25" s="1"/>
  <c r="Q697" i="25"/>
  <c r="CP696" i="25"/>
  <c r="CL696" i="25"/>
  <c r="CM696" i="25" s="1"/>
  <c r="CK696" i="25"/>
  <c r="CH696" i="25"/>
  <c r="CR696" i="25" s="1"/>
  <c r="CG696" i="25"/>
  <c r="CQ696" i="25" s="1"/>
  <c r="CF696" i="25"/>
  <c r="CE696" i="25"/>
  <c r="CB696" i="25"/>
  <c r="CC696" i="25" s="1"/>
  <c r="CA696" i="25"/>
  <c r="BX696" i="25"/>
  <c r="BW696" i="25"/>
  <c r="BV696" i="25"/>
  <c r="CD696" i="25" s="1"/>
  <c r="CN696" i="25" s="1"/>
  <c r="BU696" i="25"/>
  <c r="BS696" i="25"/>
  <c r="BH696" i="25"/>
  <c r="AZ696" i="25"/>
  <c r="AX696" i="25"/>
  <c r="AS696" i="25"/>
  <c r="AT696" i="25" s="1"/>
  <c r="AU696" i="25" s="1"/>
  <c r="AQ696" i="25"/>
  <c r="AL696" i="25"/>
  <c r="AM696" i="25" s="1"/>
  <c r="AI696" i="25"/>
  <c r="AP696" i="25" s="1"/>
  <c r="AH696" i="25"/>
  <c r="AG696" i="25"/>
  <c r="AF696" i="25"/>
  <c r="AE696" i="25"/>
  <c r="AD696" i="25"/>
  <c r="BT696" i="25" s="1"/>
  <c r="AB696" i="25"/>
  <c r="BE696" i="25" s="1"/>
  <c r="BL696" i="25" s="1"/>
  <c r="S696" i="25"/>
  <c r="R696" i="25"/>
  <c r="BI696" i="25" s="1"/>
  <c r="BJ696" i="25" s="1"/>
  <c r="Q696" i="25"/>
  <c r="CP695" i="25"/>
  <c r="CM695" i="25"/>
  <c r="CL695" i="25"/>
  <c r="CK695" i="25"/>
  <c r="CH695" i="25"/>
  <c r="CR695" i="25" s="1"/>
  <c r="CG695" i="25"/>
  <c r="CQ695" i="25" s="1"/>
  <c r="CF695" i="25"/>
  <c r="CE695" i="25"/>
  <c r="CB695" i="25"/>
  <c r="CC695" i="25" s="1"/>
  <c r="CA695" i="25"/>
  <c r="BX695" i="25"/>
  <c r="BW695" i="25"/>
  <c r="BV695" i="25" s="1"/>
  <c r="CD695" i="25" s="1"/>
  <c r="CN695" i="25" s="1"/>
  <c r="BS695" i="25"/>
  <c r="BQ695" i="25"/>
  <c r="BI695" i="25"/>
  <c r="BJ695" i="25" s="1"/>
  <c r="BH695" i="25"/>
  <c r="AZ695" i="25"/>
  <c r="AX695" i="25"/>
  <c r="AT695" i="25"/>
  <c r="AS695" i="25"/>
  <c r="AN695" i="25"/>
  <c r="AM695" i="25"/>
  <c r="AL695" i="25"/>
  <c r="AI695" i="25"/>
  <c r="AP695" i="25" s="1"/>
  <c r="AG695" i="25"/>
  <c r="AH695" i="25" s="1"/>
  <c r="AF695" i="25"/>
  <c r="AE695" i="25"/>
  <c r="AD695" i="25"/>
  <c r="AB695" i="25"/>
  <c r="AJ695" i="25" s="1"/>
  <c r="S695" i="25"/>
  <c r="R695" i="25"/>
  <c r="Q695" i="25"/>
  <c r="CP694" i="25"/>
  <c r="CL694" i="25"/>
  <c r="CM694" i="25" s="1"/>
  <c r="CK694" i="25"/>
  <c r="CF694" i="25"/>
  <c r="CG694" i="25" s="1"/>
  <c r="CE694" i="25"/>
  <c r="CH694" i="25" s="1"/>
  <c r="CR694" i="25" s="1"/>
  <c r="CD694" i="25"/>
  <c r="CN694" i="25" s="1"/>
  <c r="CC694" i="25"/>
  <c r="CB694" i="25"/>
  <c r="CA694" i="25"/>
  <c r="BX694" i="25"/>
  <c r="BW694" i="25"/>
  <c r="BV694" i="25"/>
  <c r="BT694" i="25"/>
  <c r="BS694" i="25"/>
  <c r="BH694" i="25"/>
  <c r="AZ694" i="25"/>
  <c r="BU694" i="25" s="1"/>
  <c r="AX694" i="25"/>
  <c r="AS694" i="25"/>
  <c r="AT694" i="25" s="1"/>
  <c r="AM694" i="25"/>
  <c r="AL694" i="25"/>
  <c r="AG694" i="25"/>
  <c r="AF694" i="25"/>
  <c r="AE694" i="25"/>
  <c r="AD694" i="25"/>
  <c r="AU694" i="25" s="1"/>
  <c r="AB694" i="25"/>
  <c r="S694" i="25"/>
  <c r="R694" i="25"/>
  <c r="BI694" i="25" s="1"/>
  <c r="BJ694" i="25" s="1"/>
  <c r="Q694" i="25"/>
  <c r="CQ693" i="25"/>
  <c r="CP693" i="25"/>
  <c r="CM693" i="25"/>
  <c r="CL693" i="25"/>
  <c r="CK693" i="25"/>
  <c r="CF693" i="25"/>
  <c r="CG693" i="25" s="1"/>
  <c r="CE693" i="25"/>
  <c r="CH693" i="25" s="1"/>
  <c r="CR693" i="25" s="1"/>
  <c r="CC693" i="25"/>
  <c r="CB693" i="25"/>
  <c r="CA693" i="25"/>
  <c r="BX693" i="25"/>
  <c r="BW693" i="25"/>
  <c r="BV693" i="25"/>
  <c r="BU693" i="25"/>
  <c r="BT693" i="25"/>
  <c r="BS693" i="25"/>
  <c r="BH693" i="25"/>
  <c r="BE693" i="25"/>
  <c r="BL693" i="25" s="1"/>
  <c r="AZ693" i="25"/>
  <c r="AS693" i="25"/>
  <c r="AT693" i="25" s="1"/>
  <c r="AU693" i="25" s="1"/>
  <c r="AQ693" i="25"/>
  <c r="AL693" i="25"/>
  <c r="AM693" i="25" s="1"/>
  <c r="AI693" i="25"/>
  <c r="AG693" i="25"/>
  <c r="AF693" i="25"/>
  <c r="AE693" i="25"/>
  <c r="AD693" i="25"/>
  <c r="AB693" i="25"/>
  <c r="S693" i="25"/>
  <c r="R693" i="25"/>
  <c r="BI693" i="25" s="1"/>
  <c r="BJ693" i="25" s="1"/>
  <c r="Q693" i="25"/>
  <c r="CQ692" i="25"/>
  <c r="CP692" i="25"/>
  <c r="CL692" i="25"/>
  <c r="CM692" i="25" s="1"/>
  <c r="CK692" i="25"/>
  <c r="CH692" i="25"/>
  <c r="CR692" i="25" s="1"/>
  <c r="CG692" i="25"/>
  <c r="CF692" i="25"/>
  <c r="CE692" i="25"/>
  <c r="CB692" i="25"/>
  <c r="CC692" i="25" s="1"/>
  <c r="CA692" i="25"/>
  <c r="BX692" i="25"/>
  <c r="BW692" i="25"/>
  <c r="BV692" i="25"/>
  <c r="CD692" i="25" s="1"/>
  <c r="CN692" i="25" s="1"/>
  <c r="BS692" i="25"/>
  <c r="BJ692" i="25"/>
  <c r="BI692" i="25"/>
  <c r="BH692" i="25"/>
  <c r="AZ692" i="25"/>
  <c r="BU692" i="25" s="1"/>
  <c r="AT692" i="25"/>
  <c r="AU692" i="25" s="1"/>
  <c r="AS692" i="25"/>
  <c r="AL692" i="25"/>
  <c r="AM692" i="25" s="1"/>
  <c r="AG692" i="25"/>
  <c r="AF692" i="25"/>
  <c r="AE692" i="25"/>
  <c r="AD692" i="25"/>
  <c r="BT692" i="25" s="1"/>
  <c r="AB692" i="25"/>
  <c r="AQ692" i="25" s="1"/>
  <c r="S692" i="25"/>
  <c r="R692" i="25"/>
  <c r="Q692" i="25"/>
  <c r="CR691" i="25"/>
  <c r="CP691" i="25"/>
  <c r="CL691" i="25"/>
  <c r="CM691" i="25" s="1"/>
  <c r="CK691" i="25"/>
  <c r="CH691" i="25"/>
  <c r="CG691" i="25"/>
  <c r="CQ691" i="25" s="1"/>
  <c r="CF691" i="25"/>
  <c r="CE691" i="25"/>
  <c r="CB691" i="25"/>
  <c r="CC691" i="25" s="1"/>
  <c r="CA691" i="25"/>
  <c r="BX691" i="25"/>
  <c r="BW691" i="25"/>
  <c r="BV691" i="25" s="1"/>
  <c r="CD691" i="25" s="1"/>
  <c r="CN691" i="25" s="1"/>
  <c r="BT691" i="25"/>
  <c r="BS691" i="25"/>
  <c r="BI691" i="25"/>
  <c r="BJ691" i="25" s="1"/>
  <c r="BH691" i="25"/>
  <c r="AZ691" i="25"/>
  <c r="AT691" i="25"/>
  <c r="AS691" i="25"/>
  <c r="AM691" i="25"/>
  <c r="AL691" i="25"/>
  <c r="AG691" i="25"/>
  <c r="AF691" i="25"/>
  <c r="AE691" i="25"/>
  <c r="AD691" i="25"/>
  <c r="AU691" i="25" s="1"/>
  <c r="AB691" i="25"/>
  <c r="S691" i="25"/>
  <c r="R691" i="25"/>
  <c r="Q691" i="25"/>
  <c r="CQ690" i="25"/>
  <c r="CP690" i="25"/>
  <c r="CM690" i="25"/>
  <c r="CL690" i="25"/>
  <c r="CK690" i="25"/>
  <c r="CF690" i="25"/>
  <c r="CG690" i="25" s="1"/>
  <c r="CE690" i="25"/>
  <c r="CH690" i="25" s="1"/>
  <c r="CR690" i="25" s="1"/>
  <c r="CB690" i="25"/>
  <c r="CC690" i="25" s="1"/>
  <c r="CA690" i="25"/>
  <c r="BX690" i="25"/>
  <c r="BW690" i="25"/>
  <c r="BV690" i="25"/>
  <c r="BS690" i="25"/>
  <c r="BQ690" i="25"/>
  <c r="BH690" i="25"/>
  <c r="BE690" i="25"/>
  <c r="BL690" i="25" s="1"/>
  <c r="AZ690" i="25"/>
  <c r="AX690" i="25"/>
  <c r="AT690" i="25"/>
  <c r="AS690" i="25"/>
  <c r="AQ690" i="25"/>
  <c r="AL690" i="25"/>
  <c r="AM690" i="25" s="1"/>
  <c r="AN690" i="25" s="1"/>
  <c r="AI690" i="25"/>
  <c r="AP690" i="25" s="1"/>
  <c r="AH690" i="25"/>
  <c r="AG690" i="25"/>
  <c r="AF690" i="25"/>
  <c r="AE690" i="25"/>
  <c r="AD690" i="25"/>
  <c r="AB690" i="25"/>
  <c r="S690" i="25"/>
  <c r="R690" i="25"/>
  <c r="BI690" i="25" s="1"/>
  <c r="BJ690" i="25" s="1"/>
  <c r="Q690" i="25"/>
  <c r="CP689" i="25"/>
  <c r="CL689" i="25"/>
  <c r="CM689" i="25" s="1"/>
  <c r="CK689" i="25"/>
  <c r="CF689" i="25"/>
  <c r="CE689" i="25"/>
  <c r="CB689" i="25"/>
  <c r="CC689" i="25" s="1"/>
  <c r="CA689" i="25"/>
  <c r="BX689" i="25"/>
  <c r="CG689" i="25" s="1"/>
  <c r="BW689" i="25"/>
  <c r="BV689" i="25" s="1"/>
  <c r="BT689" i="25"/>
  <c r="BU689" i="25" s="1"/>
  <c r="BS689" i="25"/>
  <c r="BH689" i="25"/>
  <c r="AZ689" i="25"/>
  <c r="AT689" i="25"/>
  <c r="AS689" i="25"/>
  <c r="AL689" i="25"/>
  <c r="AM689" i="25" s="1"/>
  <c r="AG689" i="25"/>
  <c r="AF689" i="25"/>
  <c r="AE689" i="25"/>
  <c r="AD689" i="25"/>
  <c r="AU689" i="25" s="1"/>
  <c r="AB689" i="25"/>
  <c r="S689" i="25"/>
  <c r="R689" i="25"/>
  <c r="BI689" i="25" s="1"/>
  <c r="BJ689" i="25" s="1"/>
  <c r="Q689" i="25"/>
  <c r="CR688" i="25"/>
  <c r="CP688" i="25"/>
  <c r="CM688" i="25"/>
  <c r="CL688" i="25"/>
  <c r="CK688" i="25"/>
  <c r="CH688" i="25"/>
  <c r="CG688" i="25"/>
  <c r="CQ688" i="25" s="1"/>
  <c r="CF688" i="25"/>
  <c r="CE688" i="25"/>
  <c r="CC688" i="25"/>
  <c r="CB688" i="25"/>
  <c r="CA688" i="25"/>
  <c r="BX688" i="25"/>
  <c r="BW688" i="25"/>
  <c r="BV688" i="25"/>
  <c r="BS688" i="25"/>
  <c r="BI688" i="25"/>
  <c r="BJ688" i="25" s="1"/>
  <c r="BH688" i="25"/>
  <c r="AZ688" i="25"/>
  <c r="AT688" i="25"/>
  <c r="AS688" i="25"/>
  <c r="AM688" i="25"/>
  <c r="AL688" i="25"/>
  <c r="AI688" i="25"/>
  <c r="AP688" i="25" s="1"/>
  <c r="AH688" i="25"/>
  <c r="AN688" i="25" s="1"/>
  <c r="AG688" i="25"/>
  <c r="AF688" i="25"/>
  <c r="AE688" i="25"/>
  <c r="AD688" i="25"/>
  <c r="AB688" i="25"/>
  <c r="AX688" i="25" s="1"/>
  <c r="S688" i="25"/>
  <c r="R688" i="25"/>
  <c r="Q688" i="25"/>
  <c r="CP687" i="25"/>
  <c r="CM687" i="25"/>
  <c r="CL687" i="25"/>
  <c r="CK687" i="25"/>
  <c r="CH687" i="25"/>
  <c r="CR687" i="25" s="1"/>
  <c r="CF687" i="25"/>
  <c r="CE687" i="25"/>
  <c r="CC687" i="25"/>
  <c r="CB687" i="25"/>
  <c r="CA687" i="25"/>
  <c r="BX687" i="25"/>
  <c r="CG687" i="25" s="1"/>
  <c r="BW687" i="25"/>
  <c r="BV687" i="25"/>
  <c r="CD687" i="25" s="1"/>
  <c r="CN687" i="25" s="1"/>
  <c r="BU687" i="25"/>
  <c r="BT687" i="25"/>
  <c r="BS687" i="25"/>
  <c r="BH687" i="25"/>
  <c r="AZ687" i="25"/>
  <c r="AS687" i="25"/>
  <c r="AT687" i="25" s="1"/>
  <c r="AU687" i="25" s="1"/>
  <c r="AL687" i="25"/>
  <c r="AM687" i="25" s="1"/>
  <c r="AG687" i="25"/>
  <c r="AF687" i="25"/>
  <c r="AE687" i="25"/>
  <c r="AD687" i="25"/>
  <c r="AB687" i="25"/>
  <c r="AQ687" i="25" s="1"/>
  <c r="S687" i="25"/>
  <c r="R687" i="25"/>
  <c r="BI687" i="25" s="1"/>
  <c r="BJ687" i="25" s="1"/>
  <c r="Q687" i="25"/>
  <c r="CR686" i="25"/>
  <c r="CP686" i="25"/>
  <c r="CM686" i="25"/>
  <c r="CL686" i="25"/>
  <c r="CK686" i="25"/>
  <c r="CH686" i="25"/>
  <c r="CG686" i="25"/>
  <c r="CQ686" i="25" s="1"/>
  <c r="CF686" i="25"/>
  <c r="CE686" i="25"/>
  <c r="CB686" i="25"/>
  <c r="CC686" i="25" s="1"/>
  <c r="CA686" i="25"/>
  <c r="BX686" i="25"/>
  <c r="BW686" i="25"/>
  <c r="BV686" i="25" s="1"/>
  <c r="BS686" i="25"/>
  <c r="BI686" i="25"/>
  <c r="BJ686" i="25" s="1"/>
  <c r="BH686" i="25"/>
  <c r="BE686" i="25"/>
  <c r="BL686" i="25" s="1"/>
  <c r="AZ686" i="25"/>
  <c r="AT686" i="25"/>
  <c r="AS686" i="25"/>
  <c r="AQ686" i="25"/>
  <c r="AN686" i="25"/>
  <c r="AM686" i="25"/>
  <c r="AL686" i="25"/>
  <c r="AI686" i="25"/>
  <c r="AH686" i="25"/>
  <c r="AG686" i="25"/>
  <c r="AF686" i="25"/>
  <c r="AE686" i="25"/>
  <c r="AD686" i="25"/>
  <c r="AB686" i="25"/>
  <c r="AX686" i="25" s="1"/>
  <c r="S686" i="25"/>
  <c r="R686" i="25"/>
  <c r="Q686" i="25"/>
  <c r="CP685" i="25"/>
  <c r="CL685" i="25"/>
  <c r="CM685" i="25" s="1"/>
  <c r="CK685" i="25"/>
  <c r="CF685" i="25"/>
  <c r="CE685" i="25"/>
  <c r="CH685" i="25" s="1"/>
  <c r="CR685" i="25" s="1"/>
  <c r="CB685" i="25"/>
  <c r="CC685" i="25" s="1"/>
  <c r="CA685" i="25"/>
  <c r="BX685" i="25"/>
  <c r="CG685" i="25" s="1"/>
  <c r="BW685" i="25"/>
  <c r="BV685" i="25" s="1"/>
  <c r="BU685" i="25"/>
  <c r="BT685" i="25"/>
  <c r="BS685" i="25"/>
  <c r="BH685" i="25"/>
  <c r="BE685" i="25"/>
  <c r="BL685" i="25" s="1"/>
  <c r="AZ685" i="25"/>
  <c r="AX685" i="25"/>
  <c r="AU685" i="25"/>
  <c r="AT685" i="25"/>
  <c r="AS685" i="25"/>
  <c r="AQ685" i="25"/>
  <c r="AL685" i="25"/>
  <c r="AM685" i="25" s="1"/>
  <c r="AG685" i="25"/>
  <c r="AF685" i="25"/>
  <c r="AE685" i="25"/>
  <c r="AD685" i="25"/>
  <c r="AB685" i="25"/>
  <c r="S685" i="25"/>
  <c r="R685" i="25"/>
  <c r="BI685" i="25" s="1"/>
  <c r="BJ685" i="25" s="1"/>
  <c r="Q685" i="25"/>
  <c r="CR684" i="25"/>
  <c r="CP684" i="25"/>
  <c r="CM684" i="25"/>
  <c r="CL684" i="25"/>
  <c r="CK684" i="25"/>
  <c r="CH684" i="25"/>
  <c r="CG684" i="25"/>
  <c r="CQ684" i="25" s="1"/>
  <c r="CF684" i="25"/>
  <c r="CE684" i="25"/>
  <c r="CC684" i="25"/>
  <c r="CB684" i="25"/>
  <c r="CA684" i="25"/>
  <c r="BX684" i="25"/>
  <c r="BW684" i="25"/>
  <c r="BV684" i="25" s="1"/>
  <c r="BS684" i="25"/>
  <c r="BI684" i="25"/>
  <c r="BJ684" i="25" s="1"/>
  <c r="BH684" i="25"/>
  <c r="AZ684" i="25"/>
  <c r="AT684" i="25"/>
  <c r="AS684" i="25"/>
  <c r="AN684" i="25"/>
  <c r="AM684" i="25"/>
  <c r="AL684" i="25"/>
  <c r="AI684" i="25"/>
  <c r="AP684" i="25" s="1"/>
  <c r="AH684" i="25"/>
  <c r="AG684" i="25"/>
  <c r="AF684" i="25"/>
  <c r="AE684" i="25"/>
  <c r="AD684" i="25"/>
  <c r="AB684" i="25"/>
  <c r="AX684" i="25" s="1"/>
  <c r="S684" i="25"/>
  <c r="R684" i="25"/>
  <c r="Q684" i="25"/>
  <c r="CP683" i="25"/>
  <c r="CM683" i="25"/>
  <c r="CL683" i="25"/>
  <c r="CK683" i="25"/>
  <c r="CF683" i="25"/>
  <c r="CE683" i="25"/>
  <c r="CD683" i="25" s="1"/>
  <c r="CN683" i="25" s="1"/>
  <c r="CC683" i="25"/>
  <c r="CB683" i="25"/>
  <c r="CA683" i="25"/>
  <c r="BX683" i="25"/>
  <c r="CG683" i="25" s="1"/>
  <c r="CQ683" i="25" s="1"/>
  <c r="BW683" i="25"/>
  <c r="BV683" i="25"/>
  <c r="BU683" i="25"/>
  <c r="BT683" i="25"/>
  <c r="BS683" i="25"/>
  <c r="BJ683" i="25"/>
  <c r="BH683" i="25"/>
  <c r="BE683" i="25"/>
  <c r="BL683" i="25" s="1"/>
  <c r="AZ683" i="25"/>
  <c r="AX683" i="25"/>
  <c r="AS683" i="25"/>
  <c r="AT683" i="25" s="1"/>
  <c r="AU683" i="25" s="1"/>
  <c r="AL683" i="25"/>
  <c r="AM683" i="25" s="1"/>
  <c r="AG683" i="25"/>
  <c r="AF683" i="25"/>
  <c r="AE683" i="25"/>
  <c r="AD683" i="25"/>
  <c r="AB683" i="25"/>
  <c r="AQ683" i="25" s="1"/>
  <c r="S683" i="25"/>
  <c r="R683" i="25"/>
  <c r="BI683" i="25" s="1"/>
  <c r="Q683" i="25"/>
  <c r="CR682" i="25"/>
  <c r="CP682" i="25"/>
  <c r="CM682" i="25"/>
  <c r="CL682" i="25"/>
  <c r="CK682" i="25"/>
  <c r="CH682" i="25"/>
  <c r="CG682" i="25"/>
  <c r="CQ682" i="25" s="1"/>
  <c r="CF682" i="25"/>
  <c r="CE682" i="25"/>
  <c r="CB682" i="25"/>
  <c r="CC682" i="25" s="1"/>
  <c r="CA682" i="25"/>
  <c r="BX682" i="25"/>
  <c r="BW682" i="25"/>
  <c r="BU682" i="25"/>
  <c r="BT682" i="25"/>
  <c r="BS682" i="25"/>
  <c r="BJ682" i="25"/>
  <c r="BH682" i="25"/>
  <c r="AZ682" i="25"/>
  <c r="AU682" i="25"/>
  <c r="AT682" i="25"/>
  <c r="AS682" i="25"/>
  <c r="AL682" i="25"/>
  <c r="AM682" i="25" s="1"/>
  <c r="AG682" i="25"/>
  <c r="AF682" i="25"/>
  <c r="AH682" i="25" s="1"/>
  <c r="AE682" i="25"/>
  <c r="AD682" i="25"/>
  <c r="AB682" i="25"/>
  <c r="BE682" i="25" s="1"/>
  <c r="BL682" i="25" s="1"/>
  <c r="BK682" i="25" s="1"/>
  <c r="BV682" i="25" s="1"/>
  <c r="CD682" i="25" s="1"/>
  <c r="CN682" i="25" s="1"/>
  <c r="S682" i="25"/>
  <c r="R682" i="25"/>
  <c r="BI682" i="25" s="1"/>
  <c r="Q682" i="25"/>
  <c r="CP681" i="25"/>
  <c r="CL681" i="25"/>
  <c r="CM681" i="25" s="1"/>
  <c r="CK681" i="25"/>
  <c r="CF681" i="25"/>
  <c r="CE681" i="25"/>
  <c r="CH681" i="25" s="1"/>
  <c r="CR681" i="25" s="1"/>
  <c r="CB681" i="25"/>
  <c r="CC681" i="25" s="1"/>
  <c r="CA681" i="25"/>
  <c r="BX681" i="25"/>
  <c r="CG681" i="25" s="1"/>
  <c r="CQ681" i="25" s="1"/>
  <c r="BW681" i="25"/>
  <c r="BS681" i="25"/>
  <c r="BI681" i="25"/>
  <c r="BJ681" i="25" s="1"/>
  <c r="BH681" i="25"/>
  <c r="AZ681" i="25"/>
  <c r="AT681" i="25"/>
  <c r="AS681" i="25"/>
  <c r="AM681" i="25"/>
  <c r="AL681" i="25"/>
  <c r="AI681" i="25"/>
  <c r="AP681" i="25" s="1"/>
  <c r="AH681" i="25"/>
  <c r="AN681" i="25" s="1"/>
  <c r="AG681" i="25"/>
  <c r="AF681" i="25"/>
  <c r="AE681" i="25"/>
  <c r="AD681" i="25"/>
  <c r="AU681" i="25" s="1"/>
  <c r="AB681" i="25"/>
  <c r="AX681" i="25" s="1"/>
  <c r="S681" i="25"/>
  <c r="R681" i="25"/>
  <c r="Q681" i="25"/>
  <c r="CP680" i="25"/>
  <c r="CM680" i="25"/>
  <c r="CL680" i="25"/>
  <c r="CK680" i="25"/>
  <c r="CH680" i="25"/>
  <c r="CR680" i="25" s="1"/>
  <c r="CF680" i="25"/>
  <c r="CE680" i="25"/>
  <c r="CC680" i="25"/>
  <c r="CB680" i="25"/>
  <c r="CA680" i="25"/>
  <c r="BX680" i="25"/>
  <c r="CG680" i="25" s="1"/>
  <c r="BW680" i="25"/>
  <c r="BS680" i="25"/>
  <c r="BH680" i="25"/>
  <c r="AZ680" i="25"/>
  <c r="AS680" i="25"/>
  <c r="AT680" i="25" s="1"/>
  <c r="AL680" i="25"/>
  <c r="AM680" i="25" s="1"/>
  <c r="AH680" i="25"/>
  <c r="AG680" i="25"/>
  <c r="AF680" i="25"/>
  <c r="AE680" i="25"/>
  <c r="AD680" i="25"/>
  <c r="AB680" i="25"/>
  <c r="S680" i="25"/>
  <c r="R680" i="25"/>
  <c r="BI680" i="25" s="1"/>
  <c r="BJ680" i="25" s="1"/>
  <c r="Q680" i="25"/>
  <c r="CP679" i="25"/>
  <c r="CM679" i="25"/>
  <c r="CL679" i="25"/>
  <c r="CK679" i="25"/>
  <c r="CH679" i="25"/>
  <c r="CR679" i="25" s="1"/>
  <c r="CF679" i="25"/>
  <c r="CE679" i="25"/>
  <c r="CC679" i="25"/>
  <c r="CB679" i="25"/>
  <c r="CA679" i="25"/>
  <c r="BX679" i="25"/>
  <c r="CG679" i="25" s="1"/>
  <c r="CQ679" i="25" s="1"/>
  <c r="BW679" i="25"/>
  <c r="BT679" i="25"/>
  <c r="BS679" i="25"/>
  <c r="BH679" i="25"/>
  <c r="AZ679" i="25"/>
  <c r="BU679" i="25" s="1"/>
  <c r="AU679" i="25"/>
  <c r="AT679" i="25"/>
  <c r="AS679" i="25"/>
  <c r="AL679" i="25"/>
  <c r="AM679" i="25" s="1"/>
  <c r="AG679" i="25"/>
  <c r="AF679" i="25"/>
  <c r="AE679" i="25"/>
  <c r="AD679" i="25"/>
  <c r="AB679" i="25"/>
  <c r="S679" i="25"/>
  <c r="R679" i="25"/>
  <c r="BI679" i="25" s="1"/>
  <c r="BJ679" i="25" s="1"/>
  <c r="Q679" i="25"/>
  <c r="CR678" i="25"/>
  <c r="CP678" i="25"/>
  <c r="CM678" i="25"/>
  <c r="CL678" i="25"/>
  <c r="CK678" i="25"/>
  <c r="CH678" i="25"/>
  <c r="CO678" i="25" s="1"/>
  <c r="CG678" i="25"/>
  <c r="CQ678" i="25" s="1"/>
  <c r="CF678" i="25"/>
  <c r="CE678" i="25"/>
  <c r="CC678" i="25"/>
  <c r="CB678" i="25"/>
  <c r="CA678" i="25"/>
  <c r="BX678" i="25"/>
  <c r="BW678" i="25"/>
  <c r="BT678" i="25"/>
  <c r="BU678" i="25" s="1"/>
  <c r="BS678" i="25"/>
  <c r="BH678" i="25"/>
  <c r="BE678" i="25"/>
  <c r="BL678" i="25" s="1"/>
  <c r="BK678" i="25" s="1"/>
  <c r="BV678" i="25" s="1"/>
  <c r="CD678" i="25" s="1"/>
  <c r="CN678" i="25" s="1"/>
  <c r="AZ678" i="25"/>
  <c r="AX678" i="25"/>
  <c r="AS678" i="25"/>
  <c r="AT678" i="25" s="1"/>
  <c r="AU678" i="25" s="1"/>
  <c r="AL678" i="25"/>
  <c r="AM678" i="25" s="1"/>
  <c r="AG678" i="25"/>
  <c r="AF678" i="25"/>
  <c r="AE678" i="25"/>
  <c r="AD678" i="25"/>
  <c r="AB678" i="25"/>
  <c r="AQ678" i="25" s="1"/>
  <c r="S678" i="25"/>
  <c r="R678" i="25"/>
  <c r="BI678" i="25" s="1"/>
  <c r="BJ678" i="25" s="1"/>
  <c r="Q678" i="25"/>
  <c r="CP677" i="25"/>
  <c r="CM677" i="25"/>
  <c r="CL677" i="25"/>
  <c r="CK677" i="25"/>
  <c r="CH677" i="25"/>
  <c r="CF677" i="25"/>
  <c r="CE677" i="25"/>
  <c r="CC677" i="25"/>
  <c r="CB677" i="25"/>
  <c r="CA677" i="25"/>
  <c r="BX677" i="25"/>
  <c r="CG677" i="25" s="1"/>
  <c r="CQ677" i="25" s="1"/>
  <c r="BW677" i="25"/>
  <c r="BT677" i="25"/>
  <c r="BS677" i="25"/>
  <c r="BH677" i="25"/>
  <c r="BE677" i="25"/>
  <c r="BL677" i="25" s="1"/>
  <c r="BK677" i="25" s="1"/>
  <c r="BV677" i="25" s="1"/>
  <c r="CD677" i="25" s="1"/>
  <c r="AZ677" i="25"/>
  <c r="AX677" i="25"/>
  <c r="AU677" i="25"/>
  <c r="AT677" i="25"/>
  <c r="AS677" i="25"/>
  <c r="AQ677" i="25"/>
  <c r="AL677" i="25"/>
  <c r="AM677" i="25" s="1"/>
  <c r="AG677" i="25"/>
  <c r="AF677" i="25"/>
  <c r="AE677" i="25"/>
  <c r="AD677" i="25"/>
  <c r="AB677" i="25"/>
  <c r="S677" i="25"/>
  <c r="R677" i="25"/>
  <c r="BI677" i="25" s="1"/>
  <c r="BJ677" i="25" s="1"/>
  <c r="Q677" i="25"/>
  <c r="CQ676" i="25"/>
  <c r="CP676" i="25"/>
  <c r="CM676" i="25"/>
  <c r="CL676" i="25"/>
  <c r="CK676" i="25"/>
  <c r="CH676" i="25"/>
  <c r="CO676" i="25" s="1"/>
  <c r="CF676" i="25"/>
  <c r="CE676" i="25"/>
  <c r="CC676" i="25"/>
  <c r="CB676" i="25"/>
  <c r="CA676" i="25"/>
  <c r="BX676" i="25"/>
  <c r="CG676" i="25" s="1"/>
  <c r="BW676" i="25"/>
  <c r="BT676" i="25"/>
  <c r="BU676" i="25" s="1"/>
  <c r="BS676" i="25"/>
  <c r="BH676" i="25"/>
  <c r="AZ676" i="25"/>
  <c r="AS676" i="25"/>
  <c r="AT676" i="25" s="1"/>
  <c r="AU676" i="25" s="1"/>
  <c r="AL676" i="25"/>
  <c r="AM676" i="25" s="1"/>
  <c r="AG676" i="25"/>
  <c r="AF676" i="25"/>
  <c r="AE676" i="25"/>
  <c r="AD676" i="25"/>
  <c r="AB676" i="25"/>
  <c r="S676" i="25"/>
  <c r="R676" i="25"/>
  <c r="BI676" i="25" s="1"/>
  <c r="BJ676" i="25" s="1"/>
  <c r="Q676" i="25"/>
  <c r="CP675" i="25"/>
  <c r="CO675" i="25"/>
  <c r="CM675" i="25"/>
  <c r="CL675" i="25"/>
  <c r="CK675" i="25"/>
  <c r="CC675" i="25"/>
  <c r="CB675" i="25"/>
  <c r="CA675" i="25"/>
  <c r="BW675" i="25"/>
  <c r="CE675" i="25" s="1"/>
  <c r="CF675" i="25" s="1"/>
  <c r="BT675" i="25"/>
  <c r="BU675" i="25" s="1"/>
  <c r="BS675" i="25"/>
  <c r="BH675" i="25"/>
  <c r="AZ675" i="25"/>
  <c r="AS675" i="25"/>
  <c r="AT675" i="25" s="1"/>
  <c r="AM675" i="25"/>
  <c r="AL675" i="25"/>
  <c r="AI675" i="25"/>
  <c r="AP675" i="25" s="1"/>
  <c r="AH675" i="25"/>
  <c r="AN675" i="25" s="1"/>
  <c r="AG675" i="25"/>
  <c r="AF675" i="25"/>
  <c r="AE675" i="25"/>
  <c r="AD675" i="25"/>
  <c r="AB675" i="25"/>
  <c r="AX675" i="25" s="1"/>
  <c r="S675" i="25"/>
  <c r="R675" i="25"/>
  <c r="Q675" i="25"/>
  <c r="CP674" i="25"/>
  <c r="CO674" i="25"/>
  <c r="CL674" i="25"/>
  <c r="CM674" i="25" s="1"/>
  <c r="CK674" i="25"/>
  <c r="CF674" i="25"/>
  <c r="CE674" i="25"/>
  <c r="CB674" i="25"/>
  <c r="CC674" i="25" s="1"/>
  <c r="CA674" i="25"/>
  <c r="BW674" i="25"/>
  <c r="BS674" i="25"/>
  <c r="BJ674" i="25"/>
  <c r="BH674" i="25"/>
  <c r="AZ674" i="25"/>
  <c r="AU674" i="25"/>
  <c r="AT674" i="25"/>
  <c r="AS674" i="25"/>
  <c r="AL674" i="25"/>
  <c r="AM674" i="25" s="1"/>
  <c r="AG674" i="25"/>
  <c r="AF674" i="25"/>
  <c r="AH674" i="25" s="1"/>
  <c r="AN674" i="25" s="1"/>
  <c r="AE674" i="25"/>
  <c r="AD674" i="25"/>
  <c r="BT674" i="25" s="1"/>
  <c r="BU674" i="25" s="1"/>
  <c r="AB674" i="25"/>
  <c r="BE674" i="25" s="1"/>
  <c r="BM674" i="25" s="1"/>
  <c r="S674" i="25"/>
  <c r="R674" i="25"/>
  <c r="BI674" i="25" s="1"/>
  <c r="Q674" i="25"/>
  <c r="CP673" i="25"/>
  <c r="CO673" i="25"/>
  <c r="CM673" i="25"/>
  <c r="CL673" i="25"/>
  <c r="CK673" i="25"/>
  <c r="CF673" i="25"/>
  <c r="CE673" i="25"/>
  <c r="CC673" i="25"/>
  <c r="CB673" i="25"/>
  <c r="CA673" i="25"/>
  <c r="BW673" i="25"/>
  <c r="BT673" i="25"/>
  <c r="BU673" i="25" s="1"/>
  <c r="BS673" i="25"/>
  <c r="BK673" i="25"/>
  <c r="BV673" i="25" s="1"/>
  <c r="CD673" i="25" s="1"/>
  <c r="CN673" i="25" s="1"/>
  <c r="BH673" i="25"/>
  <c r="AZ673" i="25"/>
  <c r="AS673" i="25"/>
  <c r="AT673" i="25" s="1"/>
  <c r="AU673" i="25" s="1"/>
  <c r="AL673" i="25"/>
  <c r="AM673" i="25" s="1"/>
  <c r="AG673" i="25"/>
  <c r="AF673" i="25"/>
  <c r="AE673" i="25"/>
  <c r="AD673" i="25"/>
  <c r="AB673" i="25"/>
  <c r="S673" i="25"/>
  <c r="R673" i="25"/>
  <c r="BI673" i="25" s="1"/>
  <c r="BJ673" i="25" s="1"/>
  <c r="Q673" i="25"/>
  <c r="CP672" i="25"/>
  <c r="CO672" i="25"/>
  <c r="CM672" i="25"/>
  <c r="CL672" i="25"/>
  <c r="CK672" i="25"/>
  <c r="CF672" i="25"/>
  <c r="CE672" i="25"/>
  <c r="CC672" i="25"/>
  <c r="CB672" i="25"/>
  <c r="CA672" i="25"/>
  <c r="BW672" i="25"/>
  <c r="BU672" i="25"/>
  <c r="BT672" i="25"/>
  <c r="BS672" i="25"/>
  <c r="BH672" i="25"/>
  <c r="AZ672" i="25"/>
  <c r="AT672" i="25"/>
  <c r="AS672" i="25"/>
  <c r="AM672" i="25"/>
  <c r="AL672" i="25"/>
  <c r="AI672" i="25"/>
  <c r="AP672" i="25" s="1"/>
  <c r="AH672" i="25"/>
  <c r="AN672" i="25" s="1"/>
  <c r="AG672" i="25"/>
  <c r="AF672" i="25"/>
  <c r="AE672" i="25"/>
  <c r="AD672" i="25"/>
  <c r="AB672" i="25"/>
  <c r="AX672" i="25" s="1"/>
  <c r="S672" i="25"/>
  <c r="R672" i="25"/>
  <c r="Q672" i="25"/>
  <c r="CP671" i="25"/>
  <c r="CO671" i="25"/>
  <c r="CL671" i="25"/>
  <c r="CM671" i="25" s="1"/>
  <c r="CK671" i="25"/>
  <c r="CF671" i="25"/>
  <c r="CE671" i="25"/>
  <c r="CB671" i="25"/>
  <c r="CC671" i="25" s="1"/>
  <c r="CA671" i="25"/>
  <c r="BW671" i="25"/>
  <c r="BS671" i="25"/>
  <c r="BH671" i="25"/>
  <c r="BE671" i="25"/>
  <c r="AZ671" i="25"/>
  <c r="AU671" i="25"/>
  <c r="AT671" i="25"/>
  <c r="AS671" i="25"/>
  <c r="AL671" i="25"/>
  <c r="AM671" i="25" s="1"/>
  <c r="AG671" i="25"/>
  <c r="AF671" i="25"/>
  <c r="AE671" i="25"/>
  <c r="AD671" i="25"/>
  <c r="BT671" i="25" s="1"/>
  <c r="BU671" i="25" s="1"/>
  <c r="AB671" i="25"/>
  <c r="AQ671" i="25" s="1"/>
  <c r="S671" i="25"/>
  <c r="R671" i="25"/>
  <c r="BI671" i="25" s="1"/>
  <c r="Q671" i="25"/>
  <c r="CO670" i="25"/>
  <c r="CP670" i="25" s="1"/>
  <c r="CM670" i="25"/>
  <c r="CL670" i="25"/>
  <c r="CK670" i="25"/>
  <c r="CE670" i="25"/>
  <c r="CF670" i="25" s="1"/>
  <c r="CC670" i="25"/>
  <c r="CB670" i="25"/>
  <c r="CA670" i="25"/>
  <c r="BW670" i="25"/>
  <c r="BS670" i="25"/>
  <c r="BH670" i="25"/>
  <c r="BE670" i="25"/>
  <c r="AZ670" i="25"/>
  <c r="AT670" i="25"/>
  <c r="AS670" i="25"/>
  <c r="AQ670" i="25"/>
  <c r="AM670" i="25"/>
  <c r="AN670" i="25" s="1"/>
  <c r="AL670" i="25"/>
  <c r="AI670" i="25"/>
  <c r="AH670" i="25"/>
  <c r="AG670" i="25"/>
  <c r="AF670" i="25"/>
  <c r="AE670" i="25"/>
  <c r="AD670" i="25"/>
  <c r="AB670" i="25"/>
  <c r="S670" i="25"/>
  <c r="R670" i="25"/>
  <c r="BI670" i="25" s="1"/>
  <c r="BJ670" i="25" s="1"/>
  <c r="Q670" i="25"/>
  <c r="CP669" i="25"/>
  <c r="CO669" i="25"/>
  <c r="CL669" i="25"/>
  <c r="CM669" i="25" s="1"/>
  <c r="CK669" i="25"/>
  <c r="CF669" i="25"/>
  <c r="CE669" i="25"/>
  <c r="CB669" i="25"/>
  <c r="CC669" i="25" s="1"/>
  <c r="CA669" i="25"/>
  <c r="BW669" i="25"/>
  <c r="BT669" i="25"/>
  <c r="BS669" i="25"/>
  <c r="BK669" i="25"/>
  <c r="BJ669" i="25"/>
  <c r="BH669" i="25"/>
  <c r="AZ669" i="25"/>
  <c r="BU669" i="25" s="1"/>
  <c r="AX669" i="25"/>
  <c r="AU669" i="25"/>
  <c r="AS669" i="25"/>
  <c r="AT669" i="25" s="1"/>
  <c r="AQ669" i="25"/>
  <c r="AL669" i="25"/>
  <c r="AM669" i="25" s="1"/>
  <c r="AG669" i="25"/>
  <c r="AF669" i="25"/>
  <c r="AE669" i="25"/>
  <c r="AD669" i="25"/>
  <c r="AB669" i="25"/>
  <c r="S669" i="25"/>
  <c r="R669" i="25"/>
  <c r="BI669" i="25" s="1"/>
  <c r="Q669" i="25"/>
  <c r="CP668" i="25"/>
  <c r="CO668" i="25"/>
  <c r="CM668" i="25"/>
  <c r="CL668" i="25"/>
  <c r="CK668" i="25"/>
  <c r="CF668" i="25"/>
  <c r="CE668" i="25"/>
  <c r="CC668" i="25"/>
  <c r="CB668" i="25"/>
  <c r="CA668" i="25"/>
  <c r="BW668" i="25"/>
  <c r="BT668" i="25"/>
  <c r="BU668" i="25" s="1"/>
  <c r="BS668" i="25"/>
  <c r="BH668" i="25"/>
  <c r="AZ668" i="25"/>
  <c r="AS668" i="25"/>
  <c r="AT668" i="25" s="1"/>
  <c r="AM668" i="25"/>
  <c r="AL668" i="25"/>
  <c r="AI668" i="25"/>
  <c r="AP668" i="25" s="1"/>
  <c r="AH668" i="25"/>
  <c r="AN668" i="25" s="1"/>
  <c r="AG668" i="25"/>
  <c r="AF668" i="25"/>
  <c r="AE668" i="25"/>
  <c r="AD668" i="25"/>
  <c r="AB668" i="25"/>
  <c r="AX668" i="25" s="1"/>
  <c r="S668" i="25"/>
  <c r="R668" i="25"/>
  <c r="Q668" i="25"/>
  <c r="CP667" i="25"/>
  <c r="CO667" i="25"/>
  <c r="CL667" i="25"/>
  <c r="CM667" i="25" s="1"/>
  <c r="CK667" i="25"/>
  <c r="CF667" i="25"/>
  <c r="CE667" i="25"/>
  <c r="CB667" i="25"/>
  <c r="CC667" i="25" s="1"/>
  <c r="CA667" i="25"/>
  <c r="BW667" i="25"/>
  <c r="BS667" i="25"/>
  <c r="BK667" i="25"/>
  <c r="BH667" i="25"/>
  <c r="AZ667" i="25"/>
  <c r="AX667" i="25"/>
  <c r="AU667" i="25"/>
  <c r="AT667" i="25"/>
  <c r="AS667" i="25"/>
  <c r="AL667" i="25"/>
  <c r="AM667" i="25" s="1"/>
  <c r="AG667" i="25"/>
  <c r="AF667" i="25"/>
  <c r="AE667" i="25"/>
  <c r="AD667" i="25"/>
  <c r="BT667" i="25" s="1"/>
  <c r="BU667" i="25" s="1"/>
  <c r="AB667" i="25"/>
  <c r="AQ667" i="25" s="1"/>
  <c r="S667" i="25"/>
  <c r="R667" i="25"/>
  <c r="BI667" i="25" s="1"/>
  <c r="BJ667" i="25" s="1"/>
  <c r="Q667" i="25"/>
  <c r="CO666" i="25"/>
  <c r="CP666" i="25" s="1"/>
  <c r="CM666" i="25"/>
  <c r="CL666" i="25"/>
  <c r="CK666" i="25"/>
  <c r="CE666" i="25"/>
  <c r="CF666" i="25" s="1"/>
  <c r="CC666" i="25"/>
  <c r="CB666" i="25"/>
  <c r="CA666" i="25"/>
  <c r="BW666" i="25"/>
  <c r="BS666" i="25"/>
  <c r="BH666" i="25"/>
  <c r="BE666" i="25"/>
  <c r="AZ666" i="25"/>
  <c r="AT666" i="25"/>
  <c r="AS666" i="25"/>
  <c r="AQ666" i="25"/>
  <c r="AN666" i="25"/>
  <c r="AM666" i="25"/>
  <c r="AL666" i="25"/>
  <c r="AI666" i="25"/>
  <c r="AH666" i="25"/>
  <c r="AG666" i="25"/>
  <c r="AF666" i="25"/>
  <c r="AE666" i="25"/>
  <c r="AD666" i="25"/>
  <c r="AB666" i="25"/>
  <c r="S666" i="25"/>
  <c r="R666" i="25"/>
  <c r="Q666" i="25"/>
  <c r="CO665" i="25"/>
  <c r="CP665" i="25" s="1"/>
  <c r="CL665" i="25"/>
  <c r="CM665" i="25" s="1"/>
  <c r="CK665" i="25"/>
  <c r="CE665" i="25"/>
  <c r="CF665" i="25" s="1"/>
  <c r="CB665" i="25"/>
  <c r="CC665" i="25" s="1"/>
  <c r="CA665" i="25"/>
  <c r="BW665" i="25"/>
  <c r="BT665" i="25"/>
  <c r="BS665" i="25"/>
  <c r="BH665" i="25"/>
  <c r="BE665" i="25"/>
  <c r="AZ665" i="25"/>
  <c r="BU665" i="25" s="1"/>
  <c r="AX665" i="25"/>
  <c r="AU665" i="25"/>
  <c r="AS665" i="25"/>
  <c r="AT665" i="25" s="1"/>
  <c r="AL665" i="25"/>
  <c r="AM665" i="25" s="1"/>
  <c r="AG665" i="25"/>
  <c r="AF665" i="25"/>
  <c r="AE665" i="25"/>
  <c r="AD665" i="25"/>
  <c r="AB665" i="25"/>
  <c r="AQ665" i="25" s="1"/>
  <c r="S665" i="25"/>
  <c r="R665" i="25"/>
  <c r="BI665" i="25" s="1"/>
  <c r="BK665" i="25" s="1"/>
  <c r="Q665" i="25"/>
  <c r="CP664" i="25"/>
  <c r="CO664" i="25"/>
  <c r="CM664" i="25"/>
  <c r="CL664" i="25"/>
  <c r="CK664" i="25"/>
  <c r="CF664" i="25"/>
  <c r="CE664" i="25"/>
  <c r="CC664" i="25"/>
  <c r="CB664" i="25"/>
  <c r="CA664" i="25"/>
  <c r="BW664" i="25"/>
  <c r="BU664" i="25"/>
  <c r="BT664" i="25"/>
  <c r="BS664" i="25"/>
  <c r="BI664" i="25"/>
  <c r="BJ664" i="25" s="1"/>
  <c r="BH664" i="25"/>
  <c r="AZ664" i="25"/>
  <c r="AT664" i="25"/>
  <c r="AS664" i="25"/>
  <c r="AM664" i="25"/>
  <c r="AL664" i="25"/>
  <c r="AI664" i="25"/>
  <c r="AP664" i="25" s="1"/>
  <c r="AH664" i="25"/>
  <c r="AN664" i="25" s="1"/>
  <c r="AG664" i="25"/>
  <c r="AF664" i="25"/>
  <c r="AE664" i="25"/>
  <c r="AD664" i="25"/>
  <c r="AU664" i="25" s="1"/>
  <c r="AB664" i="25"/>
  <c r="AX664" i="25" s="1"/>
  <c r="S664" i="25"/>
  <c r="R664" i="25"/>
  <c r="Q664" i="25"/>
  <c r="CP663" i="25"/>
  <c r="CO663" i="25"/>
  <c r="CL663" i="25"/>
  <c r="CM663" i="25" s="1"/>
  <c r="CK663" i="25"/>
  <c r="CF663" i="25"/>
  <c r="CE663" i="25"/>
  <c r="CB663" i="25"/>
  <c r="CC663" i="25" s="1"/>
  <c r="CA663" i="25"/>
  <c r="BW663" i="25"/>
  <c r="BS663" i="25"/>
  <c r="BK663" i="25"/>
  <c r="BH663" i="25"/>
  <c r="AZ663" i="25"/>
  <c r="AX663" i="25"/>
  <c r="AU663" i="25"/>
  <c r="AT663" i="25"/>
  <c r="AS663" i="25"/>
  <c r="AL663" i="25"/>
  <c r="AM663" i="25" s="1"/>
  <c r="AG663" i="25"/>
  <c r="AF663" i="25"/>
  <c r="AE663" i="25"/>
  <c r="AD663" i="25"/>
  <c r="BT663" i="25" s="1"/>
  <c r="BU663" i="25" s="1"/>
  <c r="AB663" i="25"/>
  <c r="AQ663" i="25" s="1"/>
  <c r="S663" i="25"/>
  <c r="R663" i="25"/>
  <c r="BI663" i="25" s="1"/>
  <c r="BJ663" i="25" s="1"/>
  <c r="Q663" i="25"/>
  <c r="CO662" i="25"/>
  <c r="CP662" i="25" s="1"/>
  <c r="CM662" i="25"/>
  <c r="CL662" i="25"/>
  <c r="CK662" i="25"/>
  <c r="CE662" i="25"/>
  <c r="CF662" i="25" s="1"/>
  <c r="CC662" i="25"/>
  <c r="CB662" i="25"/>
  <c r="CA662" i="25"/>
  <c r="BW662" i="25"/>
  <c r="BS662" i="25"/>
  <c r="BH662" i="25"/>
  <c r="BE662" i="25"/>
  <c r="AZ662" i="25"/>
  <c r="AT662" i="25"/>
  <c r="AS662" i="25"/>
  <c r="AQ662" i="25"/>
  <c r="AN662" i="25"/>
  <c r="AM662" i="25"/>
  <c r="AL662" i="25"/>
  <c r="AI662" i="25"/>
  <c r="AH662" i="25"/>
  <c r="AG662" i="25"/>
  <c r="AF662" i="25"/>
  <c r="AE662" i="25"/>
  <c r="AD662" i="25"/>
  <c r="AB662" i="25"/>
  <c r="S662" i="25"/>
  <c r="R662" i="25"/>
  <c r="Q662" i="25"/>
  <c r="CP661" i="25"/>
  <c r="CO661" i="25"/>
  <c r="CL661" i="25"/>
  <c r="CM661" i="25" s="1"/>
  <c r="CK661" i="25"/>
  <c r="CF661" i="25"/>
  <c r="CE661" i="25"/>
  <c r="CB661" i="25"/>
  <c r="CC661" i="25" s="1"/>
  <c r="CA661" i="25"/>
  <c r="BW661" i="25"/>
  <c r="BT661" i="25"/>
  <c r="BS661" i="25"/>
  <c r="BK661" i="25"/>
  <c r="BL661" i="25" s="1"/>
  <c r="BH661" i="25"/>
  <c r="BE661" i="25"/>
  <c r="BM661" i="25" s="1"/>
  <c r="BY661" i="25" s="1"/>
  <c r="AZ661" i="25"/>
  <c r="BU661" i="25" s="1"/>
  <c r="AU661" i="25"/>
  <c r="AS661" i="25"/>
  <c r="AT661" i="25" s="1"/>
  <c r="AL661" i="25"/>
  <c r="AM661" i="25" s="1"/>
  <c r="AG661" i="25"/>
  <c r="AF661" i="25"/>
  <c r="AE661" i="25"/>
  <c r="AD661" i="25"/>
  <c r="AB661" i="25"/>
  <c r="AQ661" i="25" s="1"/>
  <c r="S661" i="25"/>
  <c r="R661" i="25"/>
  <c r="BI661" i="25" s="1"/>
  <c r="BJ661" i="25" s="1"/>
  <c r="Q661" i="25"/>
  <c r="CP660" i="25"/>
  <c r="CO660" i="25"/>
  <c r="CM660" i="25"/>
  <c r="CL660" i="25"/>
  <c r="CK660" i="25"/>
  <c r="CF660" i="25"/>
  <c r="CE660" i="25"/>
  <c r="CC660" i="25"/>
  <c r="CB660" i="25"/>
  <c r="CA660" i="25"/>
  <c r="BW660" i="25"/>
  <c r="BU660" i="25"/>
  <c r="BT660" i="25"/>
  <c r="BS660" i="25"/>
  <c r="BI660" i="25"/>
  <c r="BJ660" i="25" s="1"/>
  <c r="BH660" i="25"/>
  <c r="AZ660" i="25"/>
  <c r="AT660" i="25"/>
  <c r="AS660" i="25"/>
  <c r="AM660" i="25"/>
  <c r="AL660" i="25"/>
  <c r="AI660" i="25"/>
  <c r="AP660" i="25" s="1"/>
  <c r="AH660" i="25"/>
  <c r="AN660" i="25" s="1"/>
  <c r="AG660" i="25"/>
  <c r="AF660" i="25"/>
  <c r="AE660" i="25"/>
  <c r="AD660" i="25"/>
  <c r="AB660" i="25"/>
  <c r="AX660" i="25" s="1"/>
  <c r="S660" i="25"/>
  <c r="R660" i="25"/>
  <c r="Q660" i="25"/>
  <c r="CL659" i="25"/>
  <c r="CM659" i="25" s="1"/>
  <c r="CK659" i="25"/>
  <c r="CF659" i="25"/>
  <c r="CE659" i="25"/>
  <c r="CB659" i="25"/>
  <c r="CC659" i="25" s="1"/>
  <c r="CA659" i="25"/>
  <c r="BW659" i="25"/>
  <c r="BS659" i="25"/>
  <c r="BH659" i="25"/>
  <c r="AZ659" i="25"/>
  <c r="AU659" i="25"/>
  <c r="AT659" i="25"/>
  <c r="AS659" i="25"/>
  <c r="AL659" i="25"/>
  <c r="AM659" i="25" s="1"/>
  <c r="AG659" i="25"/>
  <c r="AF659" i="25"/>
  <c r="AE659" i="25"/>
  <c r="AD659" i="25"/>
  <c r="BT659" i="25" s="1"/>
  <c r="BU659" i="25" s="1"/>
  <c r="AB659" i="25"/>
  <c r="AQ659" i="25" s="1"/>
  <c r="S659" i="25"/>
  <c r="R659" i="25"/>
  <c r="BI659" i="25" s="1"/>
  <c r="BJ659" i="25" s="1"/>
  <c r="Q659" i="25"/>
  <c r="CO658" i="25"/>
  <c r="CP658" i="25" s="1"/>
  <c r="CM658" i="25"/>
  <c r="CL658" i="25"/>
  <c r="CK658" i="25"/>
  <c r="CE658" i="25"/>
  <c r="CF658" i="25" s="1"/>
  <c r="CC658" i="25"/>
  <c r="CB658" i="25"/>
  <c r="CA658" i="25"/>
  <c r="BW658" i="25"/>
  <c r="BS658" i="25"/>
  <c r="BH658" i="25"/>
  <c r="BE658" i="25"/>
  <c r="AZ658" i="25"/>
  <c r="AT658" i="25"/>
  <c r="AS658" i="25"/>
  <c r="AQ658" i="25"/>
  <c r="AM658" i="25"/>
  <c r="AN658" i="25" s="1"/>
  <c r="AL658" i="25"/>
  <c r="AI658" i="25"/>
  <c r="AH658" i="25"/>
  <c r="AG658" i="25"/>
  <c r="AF658" i="25"/>
  <c r="AE658" i="25"/>
  <c r="AD658" i="25"/>
  <c r="AB658" i="25"/>
  <c r="S658" i="25"/>
  <c r="R658" i="25"/>
  <c r="Q658" i="25"/>
  <c r="CP657" i="25"/>
  <c r="CO657" i="25"/>
  <c r="CL657" i="25"/>
  <c r="CM657" i="25" s="1"/>
  <c r="CK657" i="25"/>
  <c r="CF657" i="25"/>
  <c r="CE657" i="25"/>
  <c r="CH657" i="25" s="1"/>
  <c r="CB657" i="25"/>
  <c r="CC657" i="25" s="1"/>
  <c r="CA657" i="25"/>
  <c r="BX657" i="25"/>
  <c r="CG657" i="25" s="1"/>
  <c r="CQ657" i="25" s="1"/>
  <c r="BW657" i="25"/>
  <c r="BV657" i="25"/>
  <c r="CD657" i="25" s="1"/>
  <c r="BS657" i="25"/>
  <c r="BK657" i="25"/>
  <c r="BH657" i="25"/>
  <c r="AZ657" i="25"/>
  <c r="AX657" i="25"/>
  <c r="AU657" i="25"/>
  <c r="AT657" i="25"/>
  <c r="AS657" i="25"/>
  <c r="AL657" i="25"/>
  <c r="AM657" i="25" s="1"/>
  <c r="AG657" i="25"/>
  <c r="AF657" i="25"/>
  <c r="AE657" i="25"/>
  <c r="AD657" i="25"/>
  <c r="BT657" i="25" s="1"/>
  <c r="BU657" i="25" s="1"/>
  <c r="AB657" i="25"/>
  <c r="AQ657" i="25" s="1"/>
  <c r="S657" i="25"/>
  <c r="R657" i="25"/>
  <c r="BI657" i="25" s="1"/>
  <c r="BJ657" i="25" s="1"/>
  <c r="Q657" i="25"/>
  <c r="CP656" i="25"/>
  <c r="CM656" i="25"/>
  <c r="CL656" i="25"/>
  <c r="CK656" i="25"/>
  <c r="CH656" i="25"/>
  <c r="CO656" i="25" s="1"/>
  <c r="CF656" i="25"/>
  <c r="CE656" i="25"/>
  <c r="CC656" i="25"/>
  <c r="CB656" i="25"/>
  <c r="CA656" i="25"/>
  <c r="BX656" i="25"/>
  <c r="CG656" i="25" s="1"/>
  <c r="CQ656" i="25" s="1"/>
  <c r="BW656" i="25"/>
  <c r="BT656" i="25"/>
  <c r="BS656" i="25"/>
  <c r="BK656" i="25"/>
  <c r="BJ656" i="25"/>
  <c r="BI656" i="25"/>
  <c r="BH656" i="25"/>
  <c r="AZ656" i="25"/>
  <c r="BU656" i="25" s="1"/>
  <c r="AT656" i="25"/>
  <c r="AS656" i="25"/>
  <c r="AM656" i="25"/>
  <c r="AL656" i="25"/>
  <c r="AI656" i="25"/>
  <c r="AP656" i="25" s="1"/>
  <c r="AH656" i="25"/>
  <c r="AN656" i="25" s="1"/>
  <c r="AG656" i="25"/>
  <c r="AF656" i="25"/>
  <c r="AE656" i="25"/>
  <c r="AD656" i="25"/>
  <c r="AB656" i="25"/>
  <c r="S656" i="25"/>
  <c r="R656" i="25"/>
  <c r="Q656" i="25"/>
  <c r="CP655" i="25"/>
  <c r="CL655" i="25"/>
  <c r="CM655" i="25" s="1"/>
  <c r="CK655" i="25"/>
  <c r="CF655" i="25"/>
  <c r="CG655" i="25" s="1"/>
  <c r="CE655" i="25"/>
  <c r="CH655" i="25" s="1"/>
  <c r="CB655" i="25"/>
  <c r="CC655" i="25" s="1"/>
  <c r="CA655" i="25"/>
  <c r="BX655" i="25"/>
  <c r="BW655" i="25"/>
  <c r="BV655" i="25"/>
  <c r="CD655" i="25" s="1"/>
  <c r="BU655" i="25"/>
  <c r="BT655" i="25"/>
  <c r="BS655" i="25"/>
  <c r="BK655" i="25"/>
  <c r="BI655" i="25"/>
  <c r="BJ655" i="25" s="1"/>
  <c r="BH655" i="25"/>
  <c r="AZ655" i="25"/>
  <c r="AU655" i="25"/>
  <c r="AS655" i="25"/>
  <c r="AT655" i="25" s="1"/>
  <c r="AL655" i="25"/>
  <c r="AM655" i="25" s="1"/>
  <c r="AJ655" i="25"/>
  <c r="AG655" i="25"/>
  <c r="AF655" i="25"/>
  <c r="AE655" i="25"/>
  <c r="AD655" i="25"/>
  <c r="AB655" i="25"/>
  <c r="AI655" i="25" s="1"/>
  <c r="AP655" i="25" s="1"/>
  <c r="S655" i="25"/>
  <c r="R655" i="25"/>
  <c r="Q655" i="25"/>
  <c r="CR654" i="25"/>
  <c r="CP654" i="25"/>
  <c r="CM654" i="25"/>
  <c r="CL654" i="25"/>
  <c r="CK654" i="25"/>
  <c r="CH654" i="25"/>
  <c r="CO654" i="25" s="1"/>
  <c r="CF654" i="25"/>
  <c r="CE654" i="25"/>
  <c r="CD654" i="25"/>
  <c r="CN654" i="25" s="1"/>
  <c r="CC654" i="25"/>
  <c r="CB654" i="25"/>
  <c r="CA654" i="25"/>
  <c r="BX654" i="25"/>
  <c r="CG654" i="25" s="1"/>
  <c r="CQ654" i="25" s="1"/>
  <c r="BW654" i="25"/>
  <c r="BV654" i="25" s="1"/>
  <c r="BT654" i="25"/>
  <c r="BS654" i="25"/>
  <c r="BK654" i="25"/>
  <c r="BH654" i="25"/>
  <c r="AZ654" i="25"/>
  <c r="AU654" i="25"/>
  <c r="AT654" i="25"/>
  <c r="AS654" i="25"/>
  <c r="AL654" i="25"/>
  <c r="AM654" i="25" s="1"/>
  <c r="AG654" i="25"/>
  <c r="AF654" i="25"/>
  <c r="AH654" i="25" s="1"/>
  <c r="AN654" i="25" s="1"/>
  <c r="AE654" i="25"/>
  <c r="AD654" i="25"/>
  <c r="AB654" i="25"/>
  <c r="BE654" i="25" s="1"/>
  <c r="S654" i="25"/>
  <c r="R654" i="25"/>
  <c r="BI654" i="25" s="1"/>
  <c r="BJ654" i="25" s="1"/>
  <c r="Q654" i="25"/>
  <c r="CP653" i="25"/>
  <c r="CM653" i="25"/>
  <c r="CL653" i="25"/>
  <c r="CK653" i="25"/>
  <c r="CG653" i="25"/>
  <c r="CQ653" i="25" s="1"/>
  <c r="CF653" i="25"/>
  <c r="CE653" i="25"/>
  <c r="CH653" i="25" s="1"/>
  <c r="CC653" i="25"/>
  <c r="CB653" i="25"/>
  <c r="CA653" i="25"/>
  <c r="BX653" i="25"/>
  <c r="BW653" i="25"/>
  <c r="BV653" i="25"/>
  <c r="CD653" i="25" s="1"/>
  <c r="BS653" i="25"/>
  <c r="BK653" i="25"/>
  <c r="BI653" i="25"/>
  <c r="BJ653" i="25" s="1"/>
  <c r="BH653" i="25"/>
  <c r="AZ653" i="25"/>
  <c r="AS653" i="25"/>
  <c r="AT653" i="25" s="1"/>
  <c r="AQ653" i="25"/>
  <c r="AM653" i="25"/>
  <c r="AL653" i="25"/>
  <c r="AH653" i="25"/>
  <c r="AG653" i="25"/>
  <c r="AF653" i="25"/>
  <c r="AE653" i="25"/>
  <c r="AD653" i="25"/>
  <c r="AB653" i="25"/>
  <c r="S653" i="25"/>
  <c r="R653" i="25"/>
  <c r="Q653" i="25"/>
  <c r="CP652" i="25"/>
  <c r="CO652" i="25"/>
  <c r="CM652" i="25"/>
  <c r="CL652" i="25"/>
  <c r="CK652" i="25"/>
  <c r="CH652" i="25"/>
  <c r="CR652" i="25" s="1"/>
  <c r="CF652" i="25"/>
  <c r="CE652" i="25"/>
  <c r="CC652" i="25"/>
  <c r="CB652" i="25"/>
  <c r="CA652" i="25"/>
  <c r="BX652" i="25"/>
  <c r="CG652" i="25" s="1"/>
  <c r="CQ652" i="25" s="1"/>
  <c r="BW652" i="25"/>
  <c r="BU652" i="25"/>
  <c r="BT652" i="25"/>
  <c r="BS652" i="25"/>
  <c r="BK652" i="25"/>
  <c r="BV652" i="25" s="1"/>
  <c r="CD652" i="25" s="1"/>
  <c r="BJ652" i="25"/>
  <c r="BH652" i="25"/>
  <c r="AZ652" i="25"/>
  <c r="AU652" i="25"/>
  <c r="AT652" i="25"/>
  <c r="AS652" i="25"/>
  <c r="AQ652" i="25"/>
  <c r="AP652" i="25"/>
  <c r="AM652" i="25"/>
  <c r="AL652" i="25"/>
  <c r="AJ652" i="25"/>
  <c r="BA652" i="25" s="1"/>
  <c r="AI652" i="25"/>
  <c r="AG652" i="25"/>
  <c r="AH652" i="25" s="1"/>
  <c r="AN652" i="25" s="1"/>
  <c r="AF652" i="25"/>
  <c r="AE652" i="25"/>
  <c r="AD652" i="25"/>
  <c r="AB652" i="25"/>
  <c r="S652" i="25"/>
  <c r="R652" i="25"/>
  <c r="BI652" i="25" s="1"/>
  <c r="Q652" i="25"/>
  <c r="CQ651" i="25"/>
  <c r="CP651" i="25"/>
  <c r="CL651" i="25"/>
  <c r="CM651" i="25" s="1"/>
  <c r="CK651" i="25"/>
  <c r="CG651" i="25"/>
  <c r="CF651" i="25"/>
  <c r="CE651" i="25"/>
  <c r="CH651" i="25" s="1"/>
  <c r="CC651" i="25"/>
  <c r="CB651" i="25"/>
  <c r="CA651" i="25"/>
  <c r="BX651" i="25"/>
  <c r="BW651" i="25"/>
  <c r="BV651" i="25" s="1"/>
  <c r="CD651" i="25" s="1"/>
  <c r="BS651" i="25"/>
  <c r="BQ651" i="25"/>
  <c r="BK651" i="25"/>
  <c r="BI651" i="25"/>
  <c r="BJ651" i="25" s="1"/>
  <c r="BH651" i="25"/>
  <c r="AZ651" i="25"/>
  <c r="AX651" i="25"/>
  <c r="AS651" i="25"/>
  <c r="AT651" i="25" s="1"/>
  <c r="AL651" i="25"/>
  <c r="AM651" i="25" s="1"/>
  <c r="AH651" i="25"/>
  <c r="AG651" i="25"/>
  <c r="AF651" i="25"/>
  <c r="AE651" i="25"/>
  <c r="AD651" i="25"/>
  <c r="AB651" i="25"/>
  <c r="S651" i="25"/>
  <c r="R651" i="25"/>
  <c r="Q651" i="25"/>
  <c r="CP650" i="25"/>
  <c r="CN650" i="25"/>
  <c r="CL650" i="25"/>
  <c r="CM650" i="25" s="1"/>
  <c r="CK650" i="25"/>
  <c r="CF650" i="25"/>
  <c r="CE650" i="25"/>
  <c r="CH650" i="25" s="1"/>
  <c r="CO650" i="25" s="1"/>
  <c r="CB650" i="25"/>
  <c r="CC650" i="25" s="1"/>
  <c r="CA650" i="25"/>
  <c r="BX650" i="25"/>
  <c r="CG650" i="25" s="1"/>
  <c r="CQ650" i="25" s="1"/>
  <c r="BW650" i="25"/>
  <c r="BU650" i="25"/>
  <c r="BT650" i="25"/>
  <c r="BS650" i="25"/>
  <c r="BK650" i="25"/>
  <c r="BV650" i="25" s="1"/>
  <c r="CD650" i="25" s="1"/>
  <c r="BH650" i="25"/>
  <c r="AZ650" i="25"/>
  <c r="AX650" i="25"/>
  <c r="AU650" i="25"/>
  <c r="AT650" i="25"/>
  <c r="AS650" i="25"/>
  <c r="AL650" i="25"/>
  <c r="AM650" i="25" s="1"/>
  <c r="AG650" i="25"/>
  <c r="AF650" i="25"/>
  <c r="AE650" i="25"/>
  <c r="AD650" i="25"/>
  <c r="AB650" i="25"/>
  <c r="AQ650" i="25" s="1"/>
  <c r="S650" i="25"/>
  <c r="R650" i="25"/>
  <c r="BI650" i="25" s="1"/>
  <c r="BJ650" i="25" s="1"/>
  <c r="Q650" i="25"/>
  <c r="CP649" i="25"/>
  <c r="CM649" i="25"/>
  <c r="CL649" i="25"/>
  <c r="CK649" i="25"/>
  <c r="CH649" i="25"/>
  <c r="CO649" i="25" s="1"/>
  <c r="CR649" i="25" s="1"/>
  <c r="CF649" i="25"/>
  <c r="CE649" i="25"/>
  <c r="CC649" i="25"/>
  <c r="CB649" i="25"/>
  <c r="CA649" i="25"/>
  <c r="BX649" i="25"/>
  <c r="CG649" i="25" s="1"/>
  <c r="CQ649" i="25" s="1"/>
  <c r="BW649" i="25"/>
  <c r="BT649" i="25"/>
  <c r="BS649" i="25"/>
  <c r="BK649" i="25"/>
  <c r="BJ649" i="25"/>
  <c r="BI649" i="25"/>
  <c r="BH649" i="25"/>
  <c r="AZ649" i="25"/>
  <c r="BU649" i="25" s="1"/>
  <c r="AT649" i="25"/>
  <c r="AS649" i="25"/>
  <c r="AM649" i="25"/>
  <c r="AL649" i="25"/>
  <c r="AI649" i="25"/>
  <c r="AP649" i="25" s="1"/>
  <c r="AH649" i="25"/>
  <c r="AN649" i="25" s="1"/>
  <c r="AG649" i="25"/>
  <c r="AF649" i="25"/>
  <c r="AE649" i="25"/>
  <c r="AD649" i="25"/>
  <c r="AU649" i="25" s="1"/>
  <c r="AB649" i="25"/>
  <c r="S649" i="25"/>
  <c r="R649" i="25"/>
  <c r="Q649" i="25"/>
  <c r="CP648" i="25"/>
  <c r="CL648" i="25"/>
  <c r="CM648" i="25" s="1"/>
  <c r="CK648" i="25"/>
  <c r="CF648" i="25"/>
  <c r="CG648" i="25" s="1"/>
  <c r="CE648" i="25"/>
  <c r="CH648" i="25" s="1"/>
  <c r="CB648" i="25"/>
  <c r="CC648" i="25" s="1"/>
  <c r="CA648" i="25"/>
  <c r="BX648" i="25"/>
  <c r="BW648" i="25"/>
  <c r="BV648" i="25"/>
  <c r="CD648" i="25" s="1"/>
  <c r="BU648" i="25"/>
  <c r="BT648" i="25"/>
  <c r="BS648" i="25"/>
  <c r="BK648" i="25"/>
  <c r="BI648" i="25"/>
  <c r="BJ648" i="25" s="1"/>
  <c r="BH648" i="25"/>
  <c r="AZ648" i="25"/>
  <c r="AX648" i="25"/>
  <c r="AU648" i="25"/>
  <c r="AS648" i="25"/>
  <c r="AT648" i="25" s="1"/>
  <c r="AL648" i="25"/>
  <c r="AM648" i="25" s="1"/>
  <c r="AG648" i="25"/>
  <c r="AF648" i="25"/>
  <c r="AE648" i="25"/>
  <c r="AD648" i="25"/>
  <c r="AB648" i="25"/>
  <c r="S648" i="25"/>
  <c r="R648" i="25"/>
  <c r="Q648" i="25"/>
  <c r="CP647" i="25"/>
  <c r="CM647" i="25"/>
  <c r="CL647" i="25"/>
  <c r="CK647" i="25"/>
  <c r="CH647" i="25"/>
  <c r="CO647" i="25" s="1"/>
  <c r="CF647" i="25"/>
  <c r="CE647" i="25"/>
  <c r="CC647" i="25"/>
  <c r="CB647" i="25"/>
  <c r="CA647" i="25"/>
  <c r="BX647" i="25"/>
  <c r="CG647" i="25" s="1"/>
  <c r="CQ647" i="25" s="1"/>
  <c r="BW647" i="25"/>
  <c r="BT647" i="25"/>
  <c r="BS647" i="25"/>
  <c r="BK647" i="25"/>
  <c r="BV647" i="25" s="1"/>
  <c r="CD647" i="25" s="1"/>
  <c r="CN647" i="25" s="1"/>
  <c r="BI647" i="25"/>
  <c r="BJ647" i="25" s="1"/>
  <c r="BH647" i="25"/>
  <c r="AZ647" i="25"/>
  <c r="AT647" i="25"/>
  <c r="AS647" i="25"/>
  <c r="AQ647" i="25"/>
  <c r="AM647" i="25"/>
  <c r="AN647" i="25" s="1"/>
  <c r="AL647" i="25"/>
  <c r="AI647" i="25"/>
  <c r="AH647" i="25"/>
  <c r="AG647" i="25"/>
  <c r="AF647" i="25"/>
  <c r="AE647" i="25"/>
  <c r="AD647" i="25"/>
  <c r="AB647" i="25"/>
  <c r="BQ647" i="25" s="1"/>
  <c r="S647" i="25"/>
  <c r="R647" i="25"/>
  <c r="Q647" i="25"/>
  <c r="CP646" i="25"/>
  <c r="CL646" i="25"/>
  <c r="CM646" i="25" s="1"/>
  <c r="CK646" i="25"/>
  <c r="CF646" i="25"/>
  <c r="CE646" i="25"/>
  <c r="CH646" i="25" s="1"/>
  <c r="CB646" i="25"/>
  <c r="CC646" i="25" s="1"/>
  <c r="CA646" i="25"/>
  <c r="BX646" i="25"/>
  <c r="BW646" i="25"/>
  <c r="BS646" i="25"/>
  <c r="BQ646" i="25"/>
  <c r="BK646" i="25"/>
  <c r="BV646" i="25" s="1"/>
  <c r="BH646" i="25"/>
  <c r="AZ646" i="25"/>
  <c r="AU646" i="25"/>
  <c r="AT646" i="25"/>
  <c r="AS646" i="25"/>
  <c r="AL646" i="25"/>
  <c r="AM646" i="25" s="1"/>
  <c r="AG646" i="25"/>
  <c r="AF646" i="25"/>
  <c r="AE646" i="25"/>
  <c r="AD646" i="25"/>
  <c r="BT646" i="25" s="1"/>
  <c r="BU646" i="25" s="1"/>
  <c r="AB646" i="25"/>
  <c r="AI646" i="25" s="1"/>
  <c r="AP646" i="25" s="1"/>
  <c r="S646" i="25"/>
  <c r="R646" i="25"/>
  <c r="BI646" i="25" s="1"/>
  <c r="BJ646" i="25" s="1"/>
  <c r="Q646" i="25"/>
  <c r="CO645" i="25"/>
  <c r="CP645" i="25" s="1"/>
  <c r="CM645" i="25"/>
  <c r="CL645" i="25"/>
  <c r="CK645" i="25"/>
  <c r="CE645" i="25"/>
  <c r="CF645" i="25" s="1"/>
  <c r="CC645" i="25"/>
  <c r="CB645" i="25"/>
  <c r="CA645" i="25"/>
  <c r="BW645" i="25"/>
  <c r="BT645" i="25"/>
  <c r="BS645" i="25"/>
  <c r="BI645" i="25"/>
  <c r="BJ645" i="25" s="1"/>
  <c r="BH645" i="25"/>
  <c r="BE645" i="25"/>
  <c r="AZ645" i="25"/>
  <c r="BU645" i="25" s="1"/>
  <c r="AT645" i="25"/>
  <c r="AS645" i="25"/>
  <c r="AQ645" i="25"/>
  <c r="AM645" i="25"/>
  <c r="AL645" i="25"/>
  <c r="AI645" i="25"/>
  <c r="AH645" i="25"/>
  <c r="AN645" i="25" s="1"/>
  <c r="AG645" i="25"/>
  <c r="AF645" i="25"/>
  <c r="AE645" i="25"/>
  <c r="AD645" i="25"/>
  <c r="AB645" i="25"/>
  <c r="S645" i="25"/>
  <c r="R645" i="25"/>
  <c r="Q645" i="25"/>
  <c r="CP644" i="25"/>
  <c r="CO644" i="25"/>
  <c r="CL644" i="25"/>
  <c r="CM644" i="25" s="1"/>
  <c r="CK644" i="25"/>
  <c r="CF644" i="25"/>
  <c r="CE644" i="25"/>
  <c r="CB644" i="25"/>
  <c r="CC644" i="25" s="1"/>
  <c r="CA644" i="25"/>
  <c r="BW644" i="25"/>
  <c r="BT644" i="25"/>
  <c r="BS644" i="25"/>
  <c r="BH644" i="25"/>
  <c r="BE644" i="25"/>
  <c r="AZ644" i="25"/>
  <c r="BU644" i="25" s="1"/>
  <c r="AX644" i="25"/>
  <c r="AU644" i="25"/>
  <c r="AS644" i="25"/>
  <c r="AT644" i="25" s="1"/>
  <c r="AL644" i="25"/>
  <c r="AM644" i="25" s="1"/>
  <c r="AG644" i="25"/>
  <c r="AF644" i="25"/>
  <c r="AE644" i="25"/>
  <c r="AD644" i="25"/>
  <c r="AB644" i="25"/>
  <c r="S644" i="25"/>
  <c r="R644" i="25"/>
  <c r="BI644" i="25" s="1"/>
  <c r="Q644" i="25"/>
  <c r="CP643" i="25"/>
  <c r="CO643" i="25"/>
  <c r="CM643" i="25"/>
  <c r="CL643" i="25"/>
  <c r="CK643" i="25"/>
  <c r="CF643" i="25"/>
  <c r="CE643" i="25"/>
  <c r="CC643" i="25"/>
  <c r="CB643" i="25"/>
  <c r="CA643" i="25"/>
  <c r="BW643" i="25"/>
  <c r="BS643" i="25"/>
  <c r="BH643" i="25"/>
  <c r="AZ643" i="25"/>
  <c r="AS643" i="25"/>
  <c r="AT643" i="25" s="1"/>
  <c r="AN643" i="25"/>
  <c r="AM643" i="25"/>
  <c r="AL643" i="25"/>
  <c r="AI643" i="25"/>
  <c r="AP643" i="25" s="1"/>
  <c r="AH643" i="25"/>
  <c r="AG643" i="25"/>
  <c r="AF643" i="25"/>
  <c r="AE643" i="25"/>
  <c r="AD643" i="25"/>
  <c r="AB643" i="25"/>
  <c r="AX643" i="25" s="1"/>
  <c r="S643" i="25"/>
  <c r="R643" i="25"/>
  <c r="Q643" i="25"/>
  <c r="CP642" i="25"/>
  <c r="CO642" i="25"/>
  <c r="CL642" i="25"/>
  <c r="CM642" i="25" s="1"/>
  <c r="CK642" i="25"/>
  <c r="CF642" i="25"/>
  <c r="CE642" i="25"/>
  <c r="CB642" i="25"/>
  <c r="CC642" i="25" s="1"/>
  <c r="CA642" i="25"/>
  <c r="BW642" i="25"/>
  <c r="BS642" i="25"/>
  <c r="BK642" i="25"/>
  <c r="BL642" i="25" s="1"/>
  <c r="BH642" i="25"/>
  <c r="BE642" i="25"/>
  <c r="BM642" i="25" s="1"/>
  <c r="BY642" i="25" s="1"/>
  <c r="AZ642" i="25"/>
  <c r="BU642" i="25" s="1"/>
  <c r="AX642" i="25"/>
  <c r="AU642" i="25"/>
  <c r="AT642" i="25"/>
  <c r="AS642" i="25"/>
  <c r="AL642" i="25"/>
  <c r="AM642" i="25" s="1"/>
  <c r="AG642" i="25"/>
  <c r="AF642" i="25"/>
  <c r="AE642" i="25"/>
  <c r="AD642" i="25"/>
  <c r="BT642" i="25" s="1"/>
  <c r="AB642" i="25"/>
  <c r="S642" i="25"/>
  <c r="R642" i="25"/>
  <c r="BI642" i="25" s="1"/>
  <c r="BJ642" i="25" s="1"/>
  <c r="Q642" i="25"/>
  <c r="CO641" i="25"/>
  <c r="CP641" i="25" s="1"/>
  <c r="CM641" i="25"/>
  <c r="CL641" i="25"/>
  <c r="CK641" i="25"/>
  <c r="CE641" i="25"/>
  <c r="CF641" i="25" s="1"/>
  <c r="CC641" i="25"/>
  <c r="CB641" i="25"/>
  <c r="CA641" i="25"/>
  <c r="BW641" i="25"/>
  <c r="BU641" i="25"/>
  <c r="BT641" i="25"/>
  <c r="BS641" i="25"/>
  <c r="BH641" i="25"/>
  <c r="BE641" i="25"/>
  <c r="AZ641" i="25"/>
  <c r="AS641" i="25"/>
  <c r="AT641" i="25" s="1"/>
  <c r="AQ641" i="25"/>
  <c r="AM641" i="25"/>
  <c r="AL641" i="25"/>
  <c r="AI641" i="25"/>
  <c r="AH641" i="25"/>
  <c r="AN641" i="25" s="1"/>
  <c r="AG641" i="25"/>
  <c r="AF641" i="25"/>
  <c r="AE641" i="25"/>
  <c r="AD641" i="25"/>
  <c r="AB641" i="25"/>
  <c r="S641" i="25"/>
  <c r="R641" i="25"/>
  <c r="Q641" i="25"/>
  <c r="CP640" i="25"/>
  <c r="CL640" i="25"/>
  <c r="CM640" i="25" s="1"/>
  <c r="CK640" i="25"/>
  <c r="CF640" i="25"/>
  <c r="CE640" i="25"/>
  <c r="CH640" i="25" s="1"/>
  <c r="CB640" i="25"/>
  <c r="CC640" i="25" s="1"/>
  <c r="CA640" i="25"/>
  <c r="BX640" i="25"/>
  <c r="BW640" i="25"/>
  <c r="BS640" i="25"/>
  <c r="BK640" i="25"/>
  <c r="BV640" i="25" s="1"/>
  <c r="CD640" i="25" s="1"/>
  <c r="BH640" i="25"/>
  <c r="AZ640" i="25"/>
  <c r="AU640" i="25"/>
  <c r="AT640" i="25"/>
  <c r="AS640" i="25"/>
  <c r="AQ640" i="25"/>
  <c r="AL640" i="25"/>
  <c r="AM640" i="25" s="1"/>
  <c r="AG640" i="25"/>
  <c r="AF640" i="25"/>
  <c r="AE640" i="25"/>
  <c r="AD640" i="25"/>
  <c r="BT640" i="25" s="1"/>
  <c r="BU640" i="25" s="1"/>
  <c r="AB640" i="25"/>
  <c r="BQ640" i="25" s="1"/>
  <c r="S640" i="25"/>
  <c r="R640" i="25"/>
  <c r="BI640" i="25" s="1"/>
  <c r="BJ640" i="25" s="1"/>
  <c r="Q640" i="25"/>
  <c r="CO639" i="25"/>
  <c r="CP639" i="25" s="1"/>
  <c r="CM639" i="25"/>
  <c r="CL639" i="25"/>
  <c r="CK639" i="25"/>
  <c r="CE639" i="25"/>
  <c r="CF639" i="25" s="1"/>
  <c r="CC639" i="25"/>
  <c r="CB639" i="25"/>
  <c r="CA639" i="25"/>
  <c r="BW639" i="25"/>
  <c r="BU639" i="25"/>
  <c r="BT639" i="25"/>
  <c r="BS639" i="25"/>
  <c r="BH639" i="25"/>
  <c r="BE639" i="25"/>
  <c r="AZ639" i="25"/>
  <c r="AS639" i="25"/>
  <c r="AT639" i="25" s="1"/>
  <c r="AQ639" i="25"/>
  <c r="AM639" i="25"/>
  <c r="AN639" i="25" s="1"/>
  <c r="AL639" i="25"/>
  <c r="AI639" i="25"/>
  <c r="AH639" i="25"/>
  <c r="AG639" i="25"/>
  <c r="AF639" i="25"/>
  <c r="AE639" i="25"/>
  <c r="AD639" i="25"/>
  <c r="AB639" i="25"/>
  <c r="S639" i="25"/>
  <c r="R639" i="25"/>
  <c r="Q639" i="25"/>
  <c r="CP638" i="25"/>
  <c r="CO638" i="25"/>
  <c r="CL638" i="25"/>
  <c r="CM638" i="25" s="1"/>
  <c r="CK638" i="25"/>
  <c r="CE638" i="25"/>
  <c r="CF638" i="25" s="1"/>
  <c r="CB638" i="25"/>
  <c r="CC638" i="25" s="1"/>
  <c r="CA638" i="25"/>
  <c r="BW638" i="25"/>
  <c r="BT638" i="25"/>
  <c r="BS638" i="25"/>
  <c r="BH638" i="25"/>
  <c r="BE638" i="25"/>
  <c r="AZ638" i="25"/>
  <c r="BU638" i="25" s="1"/>
  <c r="AS638" i="25"/>
  <c r="AT638" i="25" s="1"/>
  <c r="AU638" i="25" s="1"/>
  <c r="AL638" i="25"/>
  <c r="AM638" i="25" s="1"/>
  <c r="AJ638" i="25"/>
  <c r="BA638" i="25" s="1"/>
  <c r="AG638" i="25"/>
  <c r="AF638" i="25"/>
  <c r="AE638" i="25"/>
  <c r="AD638" i="25"/>
  <c r="AB638" i="25"/>
  <c r="AI638" i="25" s="1"/>
  <c r="AP638" i="25" s="1"/>
  <c r="S638" i="25"/>
  <c r="R638" i="25"/>
  <c r="BI638" i="25" s="1"/>
  <c r="Q638" i="25"/>
  <c r="CP637" i="25"/>
  <c r="CO637" i="25"/>
  <c r="CM637" i="25"/>
  <c r="CL637" i="25"/>
  <c r="CK637" i="25"/>
  <c r="CF637" i="25"/>
  <c r="CE637" i="25"/>
  <c r="CC637" i="25"/>
  <c r="CB637" i="25"/>
  <c r="CA637" i="25"/>
  <c r="BW637" i="25"/>
  <c r="BS637" i="25"/>
  <c r="BI637" i="25"/>
  <c r="BJ637" i="25" s="1"/>
  <c r="BH637" i="25"/>
  <c r="AZ637" i="25"/>
  <c r="AT637" i="25"/>
  <c r="AS637" i="25"/>
  <c r="AM637" i="25"/>
  <c r="AN637" i="25" s="1"/>
  <c r="AL637" i="25"/>
  <c r="AI637" i="25"/>
  <c r="AP637" i="25" s="1"/>
  <c r="AH637" i="25"/>
  <c r="AG637" i="25"/>
  <c r="AF637" i="25"/>
  <c r="AE637" i="25"/>
  <c r="AD637" i="25"/>
  <c r="AB637" i="25"/>
  <c r="AX637" i="25" s="1"/>
  <c r="S637" i="25"/>
  <c r="R637" i="25"/>
  <c r="Q637" i="25"/>
  <c r="CP636" i="25"/>
  <c r="CO636" i="25"/>
  <c r="CL636" i="25"/>
  <c r="CM636" i="25" s="1"/>
  <c r="CK636" i="25"/>
  <c r="CF636" i="25"/>
  <c r="CE636" i="25"/>
  <c r="CB636" i="25"/>
  <c r="CC636" i="25" s="1"/>
  <c r="CA636" i="25"/>
  <c r="BW636" i="25"/>
  <c r="BS636" i="25"/>
  <c r="BK636" i="25"/>
  <c r="BH636" i="25"/>
  <c r="BE636" i="25"/>
  <c r="AZ636" i="25"/>
  <c r="AU636" i="25"/>
  <c r="AT636" i="25"/>
  <c r="AS636" i="25"/>
  <c r="AL636" i="25"/>
  <c r="AM636" i="25" s="1"/>
  <c r="AG636" i="25"/>
  <c r="AF636" i="25"/>
  <c r="AE636" i="25"/>
  <c r="AD636" i="25"/>
  <c r="BT636" i="25" s="1"/>
  <c r="AB636" i="25"/>
  <c r="AX636" i="25" s="1"/>
  <c r="S636" i="25"/>
  <c r="R636" i="25"/>
  <c r="BI636" i="25" s="1"/>
  <c r="BJ636" i="25" s="1"/>
  <c r="Q636" i="25"/>
  <c r="CO635" i="25"/>
  <c r="CP635" i="25" s="1"/>
  <c r="CM635" i="25"/>
  <c r="CL635" i="25"/>
  <c r="CK635" i="25"/>
  <c r="CE635" i="25"/>
  <c r="CF635" i="25" s="1"/>
  <c r="CC635" i="25"/>
  <c r="CB635" i="25"/>
  <c r="CA635" i="25"/>
  <c r="BW635" i="25"/>
  <c r="BT635" i="25"/>
  <c r="BS635" i="25"/>
  <c r="BH635" i="25"/>
  <c r="BE635" i="25"/>
  <c r="AZ635" i="25"/>
  <c r="BU635" i="25" s="1"/>
  <c r="AT635" i="25"/>
  <c r="AS635" i="25"/>
  <c r="AQ635" i="25"/>
  <c r="AM635" i="25"/>
  <c r="AL635" i="25"/>
  <c r="AI635" i="25"/>
  <c r="AH635" i="25"/>
  <c r="AN635" i="25" s="1"/>
  <c r="AG635" i="25"/>
  <c r="AF635" i="25"/>
  <c r="AE635" i="25"/>
  <c r="AD635" i="25"/>
  <c r="AU635" i="25" s="1"/>
  <c r="AB635" i="25"/>
  <c r="S635" i="25"/>
  <c r="R635" i="25"/>
  <c r="Q635" i="25"/>
  <c r="CP634" i="25"/>
  <c r="CO634" i="25"/>
  <c r="CL634" i="25"/>
  <c r="CM634" i="25" s="1"/>
  <c r="CK634" i="25"/>
  <c r="CF634" i="25"/>
  <c r="CE634" i="25"/>
  <c r="CB634" i="25"/>
  <c r="CC634" i="25" s="1"/>
  <c r="CA634" i="25"/>
  <c r="BW634" i="25"/>
  <c r="BT634" i="25"/>
  <c r="BS634" i="25"/>
  <c r="BK634" i="25"/>
  <c r="BJ634" i="25"/>
  <c r="BH634" i="25"/>
  <c r="AZ634" i="25"/>
  <c r="AX634" i="25"/>
  <c r="AU634" i="25"/>
  <c r="AS634" i="25"/>
  <c r="AT634" i="25" s="1"/>
  <c r="AL634" i="25"/>
  <c r="AM634" i="25" s="1"/>
  <c r="AH634" i="25"/>
  <c r="AG634" i="25"/>
  <c r="AF634" i="25"/>
  <c r="AE634" i="25"/>
  <c r="AD634" i="25"/>
  <c r="AB634" i="25"/>
  <c r="AI634" i="25" s="1"/>
  <c r="AP634" i="25" s="1"/>
  <c r="S634" i="25"/>
  <c r="R634" i="25"/>
  <c r="BI634" i="25" s="1"/>
  <c r="Q634" i="25"/>
  <c r="CP633" i="25"/>
  <c r="CO633" i="25"/>
  <c r="CM633" i="25"/>
  <c r="CL633" i="25"/>
  <c r="CK633" i="25"/>
  <c r="CF633" i="25"/>
  <c r="CE633" i="25"/>
  <c r="CD633" i="25"/>
  <c r="CN633" i="25" s="1"/>
  <c r="CC633" i="25"/>
  <c r="CB633" i="25"/>
  <c r="CA633" i="25"/>
  <c r="BW633" i="25"/>
  <c r="BT633" i="25"/>
  <c r="BU633" i="25" s="1"/>
  <c r="BS633" i="25"/>
  <c r="BL633" i="25"/>
  <c r="BK633" i="25"/>
  <c r="BV633" i="25" s="1"/>
  <c r="BI633" i="25"/>
  <c r="BJ633" i="25" s="1"/>
  <c r="BH633" i="25"/>
  <c r="AZ633" i="25"/>
  <c r="AX633" i="25"/>
  <c r="AT633" i="25"/>
  <c r="AS633" i="25"/>
  <c r="AM633" i="25"/>
  <c r="AL633" i="25"/>
  <c r="AH633" i="25"/>
  <c r="AG633" i="25"/>
  <c r="AF633" i="25"/>
  <c r="AE633" i="25"/>
  <c r="AD633" i="25"/>
  <c r="AB633" i="25"/>
  <c r="BQ633" i="25" s="1"/>
  <c r="S633" i="25"/>
  <c r="R633" i="25"/>
  <c r="Q633" i="25"/>
  <c r="CP632" i="25"/>
  <c r="CO632" i="25"/>
  <c r="CL632" i="25"/>
  <c r="CM632" i="25" s="1"/>
  <c r="CK632" i="25"/>
  <c r="CE632" i="25"/>
  <c r="CF632" i="25" s="1"/>
  <c r="CB632" i="25"/>
  <c r="CC632" i="25" s="1"/>
  <c r="CA632" i="25"/>
  <c r="BW632" i="25"/>
  <c r="BS632" i="25"/>
  <c r="BK632" i="25"/>
  <c r="BL632" i="25" s="1"/>
  <c r="BJ632" i="25"/>
  <c r="BI632" i="25"/>
  <c r="BH632" i="25"/>
  <c r="AZ632" i="25"/>
  <c r="AT632" i="25"/>
  <c r="AS632" i="25"/>
  <c r="AM632" i="25"/>
  <c r="AL632" i="25"/>
  <c r="AG632" i="25"/>
  <c r="AF632" i="25"/>
  <c r="AE632" i="25"/>
  <c r="AD632" i="25"/>
  <c r="AB632" i="25"/>
  <c r="S632" i="25"/>
  <c r="R632" i="25"/>
  <c r="Q632" i="25"/>
  <c r="CO631" i="25"/>
  <c r="CP631" i="25" s="1"/>
  <c r="CM631" i="25"/>
  <c r="CL631" i="25"/>
  <c r="CK631" i="25"/>
  <c r="CE631" i="25"/>
  <c r="CF631" i="25" s="1"/>
  <c r="CC631" i="25"/>
  <c r="CB631" i="25"/>
  <c r="CA631" i="25"/>
  <c r="BW631" i="25"/>
  <c r="BT631" i="25"/>
  <c r="BS631" i="25"/>
  <c r="BI631" i="25"/>
  <c r="BJ631" i="25" s="1"/>
  <c r="BH631" i="25"/>
  <c r="BE631" i="25"/>
  <c r="AZ631" i="25"/>
  <c r="AS631" i="25"/>
  <c r="AT631" i="25" s="1"/>
  <c r="AU631" i="25" s="1"/>
  <c r="AQ631" i="25"/>
  <c r="AM631" i="25"/>
  <c r="AL631" i="25"/>
  <c r="AG631" i="25"/>
  <c r="AH631" i="25" s="1"/>
  <c r="AF631" i="25"/>
  <c r="AE631" i="25"/>
  <c r="AD631" i="25"/>
  <c r="AB631" i="25"/>
  <c r="S631" i="25"/>
  <c r="AI631" i="25" s="1"/>
  <c r="AP631" i="25" s="1"/>
  <c r="R631" i="25"/>
  <c r="Q631" i="25"/>
  <c r="CP630" i="25"/>
  <c r="CO630" i="25"/>
  <c r="CL630" i="25"/>
  <c r="CM630" i="25" s="1"/>
  <c r="CK630" i="25"/>
  <c r="CE630" i="25"/>
  <c r="CF630" i="25" s="1"/>
  <c r="CC630" i="25"/>
  <c r="CB630" i="25"/>
  <c r="CA630" i="25"/>
  <c r="BW630" i="25"/>
  <c r="BT630" i="25"/>
  <c r="BS630" i="25"/>
  <c r="BJ630" i="25"/>
  <c r="BH630" i="25"/>
  <c r="BE630" i="25"/>
  <c r="AZ630" i="25"/>
  <c r="BU630" i="25" s="1"/>
  <c r="AX630" i="25"/>
  <c r="AS630" i="25"/>
  <c r="AT630" i="25" s="1"/>
  <c r="AU630" i="25" s="1"/>
  <c r="AQ630" i="25"/>
  <c r="AL630" i="25"/>
  <c r="AM630" i="25" s="1"/>
  <c r="AG630" i="25"/>
  <c r="AN630" i="25" s="1"/>
  <c r="AF630" i="25"/>
  <c r="AH630" i="25" s="1"/>
  <c r="AE630" i="25"/>
  <c r="AD630" i="25"/>
  <c r="AB630" i="25"/>
  <c r="S630" i="25"/>
  <c r="R630" i="25"/>
  <c r="BI630" i="25" s="1"/>
  <c r="BK630" i="25" s="1"/>
  <c r="Q630" i="25"/>
  <c r="CP629" i="25"/>
  <c r="CO629" i="25"/>
  <c r="CM629" i="25"/>
  <c r="CL629" i="25"/>
  <c r="CK629" i="25"/>
  <c r="CF629" i="25"/>
  <c r="CE629" i="25"/>
  <c r="CC629" i="25"/>
  <c r="CB629" i="25"/>
  <c r="CA629" i="25"/>
  <c r="BW629" i="25"/>
  <c r="BS629" i="25"/>
  <c r="BI629" i="25"/>
  <c r="BJ629" i="25" s="1"/>
  <c r="BH629" i="25"/>
  <c r="AZ629" i="25"/>
  <c r="AX629" i="25"/>
  <c r="AS629" i="25"/>
  <c r="AT629" i="25" s="1"/>
  <c r="AL629" i="25"/>
  <c r="AM629" i="25" s="1"/>
  <c r="AG629" i="25"/>
  <c r="AF629" i="25"/>
  <c r="AE629" i="25"/>
  <c r="AD629" i="25"/>
  <c r="BT629" i="25" s="1"/>
  <c r="AB629" i="25"/>
  <c r="S629" i="25"/>
  <c r="R629" i="25"/>
  <c r="Q629" i="25"/>
  <c r="CO628" i="25"/>
  <c r="CP628" i="25" s="1"/>
  <c r="CL628" i="25"/>
  <c r="CM628" i="25" s="1"/>
  <c r="CK628" i="25"/>
  <c r="CF628" i="25"/>
  <c r="CE628" i="25"/>
  <c r="CB628" i="25"/>
  <c r="CC628" i="25" s="1"/>
  <c r="CA628" i="25"/>
  <c r="BW628" i="25"/>
  <c r="BS628" i="25"/>
  <c r="BH628" i="25"/>
  <c r="BE628" i="25"/>
  <c r="AZ628" i="25"/>
  <c r="BU628" i="25" s="1"/>
  <c r="AX628" i="25"/>
  <c r="AU628" i="25"/>
  <c r="AT628" i="25"/>
  <c r="AS628" i="25"/>
  <c r="AQ628" i="25"/>
  <c r="AL628" i="25"/>
  <c r="AM628" i="25" s="1"/>
  <c r="AJ628" i="25"/>
  <c r="AG628" i="25"/>
  <c r="AF628" i="25"/>
  <c r="AE628" i="25"/>
  <c r="AD628" i="25"/>
  <c r="BT628" i="25" s="1"/>
  <c r="AB628" i="25"/>
  <c r="S628" i="25"/>
  <c r="AI628" i="25" s="1"/>
  <c r="AP628" i="25" s="1"/>
  <c r="R628" i="25"/>
  <c r="Q628" i="25"/>
  <c r="CP627" i="25"/>
  <c r="CL627" i="25"/>
  <c r="CM627" i="25" s="1"/>
  <c r="CK627" i="25"/>
  <c r="CG627" i="25"/>
  <c r="CQ627" i="25" s="1"/>
  <c r="CF627" i="25"/>
  <c r="CE627" i="25"/>
  <c r="CH627" i="25" s="1"/>
  <c r="CC627" i="25"/>
  <c r="CB627" i="25"/>
  <c r="CA627" i="25"/>
  <c r="BX627" i="25"/>
  <c r="BW627" i="25"/>
  <c r="BS627" i="25"/>
  <c r="BK627" i="25"/>
  <c r="BV627" i="25" s="1"/>
  <c r="BH627" i="25"/>
  <c r="AZ627" i="25"/>
  <c r="AX627" i="25"/>
  <c r="AU627" i="25"/>
  <c r="AT627" i="25"/>
  <c r="AS627" i="25"/>
  <c r="AM627" i="25"/>
  <c r="AL627" i="25"/>
  <c r="AG627" i="25"/>
  <c r="AF627" i="25"/>
  <c r="AH627" i="25" s="1"/>
  <c r="AN627" i="25" s="1"/>
  <c r="AE627" i="25"/>
  <c r="AD627" i="25"/>
  <c r="BT627" i="25" s="1"/>
  <c r="BU627" i="25" s="1"/>
  <c r="AB627" i="25"/>
  <c r="AQ627" i="25" s="1"/>
  <c r="S627" i="25"/>
  <c r="AI627" i="25" s="1"/>
  <c r="R627" i="25"/>
  <c r="BI627" i="25" s="1"/>
  <c r="BJ627" i="25" s="1"/>
  <c r="Q627" i="25"/>
  <c r="CO626" i="25"/>
  <c r="CP626" i="25" s="1"/>
  <c r="CL626" i="25"/>
  <c r="CM626" i="25" s="1"/>
  <c r="CK626" i="25"/>
  <c r="CE626" i="25"/>
  <c r="CF626" i="25" s="1"/>
  <c r="CB626" i="25"/>
  <c r="CC626" i="25" s="1"/>
  <c r="CA626" i="25"/>
  <c r="BW626" i="25"/>
  <c r="BS626" i="25"/>
  <c r="BH626" i="25"/>
  <c r="BE626" i="25"/>
  <c r="AZ626" i="25"/>
  <c r="AU626" i="25"/>
  <c r="AT626" i="25"/>
  <c r="AS626" i="25"/>
  <c r="AQ626" i="25"/>
  <c r="AL626" i="25"/>
  <c r="AM626" i="25" s="1"/>
  <c r="AG626" i="25"/>
  <c r="AF626" i="25"/>
  <c r="AE626" i="25"/>
  <c r="AD626" i="25"/>
  <c r="BT626" i="25" s="1"/>
  <c r="BU626" i="25" s="1"/>
  <c r="AB626" i="25"/>
  <c r="AX626" i="25" s="1"/>
  <c r="S626" i="25"/>
  <c r="R626" i="25"/>
  <c r="BI626" i="25" s="1"/>
  <c r="Q626" i="25"/>
  <c r="CP625" i="25"/>
  <c r="CO625" i="25"/>
  <c r="CM625" i="25"/>
  <c r="CL625" i="25"/>
  <c r="CK625" i="25"/>
  <c r="CF625" i="25"/>
  <c r="CE625" i="25"/>
  <c r="CC625" i="25"/>
  <c r="CB625" i="25"/>
  <c r="CA625" i="25"/>
  <c r="BW625" i="25"/>
  <c r="BS625" i="25"/>
  <c r="BH625" i="25"/>
  <c r="AZ625" i="25"/>
  <c r="AS625" i="25"/>
  <c r="AT625" i="25" s="1"/>
  <c r="AN625" i="25"/>
  <c r="AM625" i="25"/>
  <c r="AL625" i="25"/>
  <c r="AH625" i="25"/>
  <c r="AG625" i="25"/>
  <c r="AF625" i="25"/>
  <c r="AE625" i="25"/>
  <c r="AD625" i="25"/>
  <c r="AB625" i="25"/>
  <c r="AX625" i="25" s="1"/>
  <c r="S625" i="25"/>
  <c r="R625" i="25"/>
  <c r="Q625" i="25"/>
  <c r="CP624" i="25"/>
  <c r="CO624" i="25"/>
  <c r="CL624" i="25"/>
  <c r="CM624" i="25" s="1"/>
  <c r="CK624" i="25"/>
  <c r="CF624" i="25"/>
  <c r="CE624" i="25"/>
  <c r="CB624" i="25"/>
  <c r="CC624" i="25" s="1"/>
  <c r="CA624" i="25"/>
  <c r="BW624" i="25"/>
  <c r="BS624" i="25"/>
  <c r="BJ624" i="25"/>
  <c r="BH624" i="25"/>
  <c r="AZ624" i="25"/>
  <c r="AX624" i="25"/>
  <c r="AU624" i="25"/>
  <c r="AT624" i="25"/>
  <c r="AS624" i="25"/>
  <c r="AL624" i="25"/>
  <c r="AM624" i="25" s="1"/>
  <c r="AG624" i="25"/>
  <c r="AH624" i="25" s="1"/>
  <c r="AF624" i="25"/>
  <c r="AE624" i="25"/>
  <c r="AD624" i="25"/>
  <c r="BT624" i="25" s="1"/>
  <c r="BU624" i="25" s="1"/>
  <c r="AB624" i="25"/>
  <c r="S624" i="25"/>
  <c r="R624" i="25"/>
  <c r="BI624" i="25" s="1"/>
  <c r="BK624" i="25" s="1"/>
  <c r="Q624" i="25"/>
  <c r="CP623" i="25"/>
  <c r="CO623" i="25"/>
  <c r="CM623" i="25"/>
  <c r="CL623" i="25"/>
  <c r="CK623" i="25"/>
  <c r="CF623" i="25"/>
  <c r="CE623" i="25"/>
  <c r="CC623" i="25"/>
  <c r="CB623" i="25"/>
  <c r="CA623" i="25"/>
  <c r="BW623" i="25"/>
  <c r="BU623" i="25"/>
  <c r="BT623" i="25"/>
  <c r="BS623" i="25"/>
  <c r="BH623" i="25"/>
  <c r="BE623" i="25"/>
  <c r="AZ623" i="25"/>
  <c r="AS623" i="25"/>
  <c r="AT623" i="25" s="1"/>
  <c r="AQ623" i="25"/>
  <c r="AM623" i="25"/>
  <c r="AL623" i="25"/>
  <c r="AI623" i="25"/>
  <c r="AP623" i="25" s="1"/>
  <c r="AH623" i="25"/>
  <c r="AG623" i="25"/>
  <c r="AF623" i="25"/>
  <c r="AE623" i="25"/>
  <c r="AD623" i="25"/>
  <c r="AB623" i="25"/>
  <c r="S623" i="25"/>
  <c r="R623" i="25"/>
  <c r="Q623" i="25"/>
  <c r="CO622" i="25"/>
  <c r="CP622" i="25" s="1"/>
  <c r="CL622" i="25"/>
  <c r="CM622" i="25" s="1"/>
  <c r="CK622" i="25"/>
  <c r="CE622" i="25"/>
  <c r="CF622" i="25" s="1"/>
  <c r="CB622" i="25"/>
  <c r="CC622" i="25" s="1"/>
  <c r="CA622" i="25"/>
  <c r="BW622" i="25"/>
  <c r="BS622" i="25"/>
  <c r="BH622" i="25"/>
  <c r="BE622" i="25"/>
  <c r="AZ622" i="25"/>
  <c r="AU622" i="25"/>
  <c r="AT622" i="25"/>
  <c r="AS622" i="25"/>
  <c r="AQ622" i="25"/>
  <c r="AL622" i="25"/>
  <c r="AM622" i="25" s="1"/>
  <c r="AG622" i="25"/>
  <c r="AF622" i="25"/>
  <c r="AE622" i="25"/>
  <c r="AD622" i="25"/>
  <c r="BT622" i="25" s="1"/>
  <c r="BU622" i="25" s="1"/>
  <c r="AB622" i="25"/>
  <c r="AX622" i="25" s="1"/>
  <c r="S622" i="25"/>
  <c r="R622" i="25"/>
  <c r="BI622" i="25" s="1"/>
  <c r="Q622" i="25"/>
  <c r="CP621" i="25"/>
  <c r="CO621" i="25"/>
  <c r="CM621" i="25"/>
  <c r="CL621" i="25"/>
  <c r="CK621" i="25"/>
  <c r="CF621" i="25"/>
  <c r="CE621" i="25"/>
  <c r="CC621" i="25"/>
  <c r="CB621" i="25"/>
  <c r="CA621" i="25"/>
  <c r="BW621" i="25"/>
  <c r="BS621" i="25"/>
  <c r="BH621" i="25"/>
  <c r="AZ621" i="25"/>
  <c r="AS621" i="25"/>
  <c r="AT621" i="25" s="1"/>
  <c r="AM621" i="25"/>
  <c r="AN621" i="25" s="1"/>
  <c r="AL621" i="25"/>
  <c r="AH621" i="25"/>
  <c r="AG621" i="25"/>
  <c r="AF621" i="25"/>
  <c r="AE621" i="25"/>
  <c r="AD621" i="25"/>
  <c r="AB621" i="25"/>
  <c r="AX621" i="25" s="1"/>
  <c r="S621" i="25"/>
  <c r="R621" i="25"/>
  <c r="Q621" i="25"/>
  <c r="CP620" i="25"/>
  <c r="CO620" i="25"/>
  <c r="CL620" i="25"/>
  <c r="CM620" i="25" s="1"/>
  <c r="CK620" i="25"/>
  <c r="CE620" i="25"/>
  <c r="CF620" i="25" s="1"/>
  <c r="CB620" i="25"/>
  <c r="CC620" i="25" s="1"/>
  <c r="CA620" i="25"/>
  <c r="BW620" i="25"/>
  <c r="BS620" i="25"/>
  <c r="BH620" i="25"/>
  <c r="AZ620" i="25"/>
  <c r="AX620" i="25"/>
  <c r="AU620" i="25"/>
  <c r="AT620" i="25"/>
  <c r="AS620" i="25"/>
  <c r="AL620" i="25"/>
  <c r="AM620" i="25" s="1"/>
  <c r="AG620" i="25"/>
  <c r="AH620" i="25" s="1"/>
  <c r="AF620" i="25"/>
  <c r="AE620" i="25"/>
  <c r="AD620" i="25"/>
  <c r="BT620" i="25" s="1"/>
  <c r="BU620" i="25" s="1"/>
  <c r="AB620" i="25"/>
  <c r="S620" i="25"/>
  <c r="R620" i="25"/>
  <c r="BI620" i="25" s="1"/>
  <c r="BK620" i="25" s="1"/>
  <c r="Q620" i="25"/>
  <c r="CP619" i="25"/>
  <c r="CO619" i="25"/>
  <c r="CM619" i="25"/>
  <c r="CL619" i="25"/>
  <c r="CK619" i="25"/>
  <c r="CF619" i="25"/>
  <c r="CE619" i="25"/>
  <c r="CC619" i="25"/>
  <c r="CB619" i="25"/>
  <c r="CA619" i="25"/>
  <c r="BW619" i="25"/>
  <c r="BT619" i="25"/>
  <c r="BU619" i="25" s="1"/>
  <c r="BS619" i="25"/>
  <c r="BI619" i="25"/>
  <c r="BJ619" i="25" s="1"/>
  <c r="BH619" i="25"/>
  <c r="BE619" i="25"/>
  <c r="AZ619" i="25"/>
  <c r="AS619" i="25"/>
  <c r="AT619" i="25" s="1"/>
  <c r="AQ619" i="25"/>
  <c r="AM619" i="25"/>
  <c r="AL619" i="25"/>
  <c r="AI619" i="25"/>
  <c r="AP619" i="25" s="1"/>
  <c r="AH619" i="25"/>
  <c r="AG619" i="25"/>
  <c r="AF619" i="25"/>
  <c r="AE619" i="25"/>
  <c r="AD619" i="25"/>
  <c r="AB619" i="25"/>
  <c r="S619" i="25"/>
  <c r="R619" i="25"/>
  <c r="Q619" i="25"/>
  <c r="CO618" i="25"/>
  <c r="CP618" i="25" s="1"/>
  <c r="CL618" i="25"/>
  <c r="CM618" i="25" s="1"/>
  <c r="CK618" i="25"/>
  <c r="CE618" i="25"/>
  <c r="CF618" i="25" s="1"/>
  <c r="CB618" i="25"/>
  <c r="CC618" i="25" s="1"/>
  <c r="CA618" i="25"/>
  <c r="BW618" i="25"/>
  <c r="BS618" i="25"/>
  <c r="BH618" i="25"/>
  <c r="BE618" i="25"/>
  <c r="AZ618" i="25"/>
  <c r="AU618" i="25"/>
  <c r="AT618" i="25"/>
  <c r="AS618" i="25"/>
  <c r="AQ618" i="25"/>
  <c r="AL618" i="25"/>
  <c r="AM618" i="25" s="1"/>
  <c r="AG618" i="25"/>
  <c r="AF618" i="25"/>
  <c r="AE618" i="25"/>
  <c r="AD618" i="25"/>
  <c r="BT618" i="25" s="1"/>
  <c r="BU618" i="25" s="1"/>
  <c r="AB618" i="25"/>
  <c r="AX618" i="25" s="1"/>
  <c r="S618" i="25"/>
  <c r="R618" i="25"/>
  <c r="BI618" i="25" s="1"/>
  <c r="Q618" i="25"/>
  <c r="CP617" i="25"/>
  <c r="CO617" i="25"/>
  <c r="CM617" i="25"/>
  <c r="CL617" i="25"/>
  <c r="CK617" i="25"/>
  <c r="CF617" i="25"/>
  <c r="CE617" i="25"/>
  <c r="CC617" i="25"/>
  <c r="CB617" i="25"/>
  <c r="CA617" i="25"/>
  <c r="BW617" i="25"/>
  <c r="BS617" i="25"/>
  <c r="BH617" i="25"/>
  <c r="AZ617" i="25"/>
  <c r="AS617" i="25"/>
  <c r="AT617" i="25" s="1"/>
  <c r="AN617" i="25"/>
  <c r="AM617" i="25"/>
  <c r="AL617" i="25"/>
  <c r="AH617" i="25"/>
  <c r="AG617" i="25"/>
  <c r="AF617" i="25"/>
  <c r="AE617" i="25"/>
  <c r="AD617" i="25"/>
  <c r="AB617" i="25"/>
  <c r="AX617" i="25" s="1"/>
  <c r="S617" i="25"/>
  <c r="R617" i="25"/>
  <c r="Q617" i="25"/>
  <c r="CP616" i="25"/>
  <c r="CO616" i="25"/>
  <c r="CL616" i="25"/>
  <c r="CM616" i="25" s="1"/>
  <c r="CK616" i="25"/>
  <c r="CF616" i="25"/>
  <c r="CE616" i="25"/>
  <c r="CH616" i="25" s="1"/>
  <c r="CB616" i="25"/>
  <c r="CC616" i="25" s="1"/>
  <c r="CA616" i="25"/>
  <c r="BX616" i="25"/>
  <c r="CG616" i="25" s="1"/>
  <c r="CQ616" i="25" s="1"/>
  <c r="BW616" i="25"/>
  <c r="BV616" i="25"/>
  <c r="CD616" i="25" s="1"/>
  <c r="BU616" i="25"/>
  <c r="BT616" i="25"/>
  <c r="BS616" i="25"/>
  <c r="BK616" i="25"/>
  <c r="BH616" i="25"/>
  <c r="AZ616" i="25"/>
  <c r="AU616" i="25"/>
  <c r="AT616" i="25"/>
  <c r="AS616" i="25"/>
  <c r="AQ616" i="25"/>
  <c r="AL616" i="25"/>
  <c r="AM616" i="25" s="1"/>
  <c r="AG616" i="25"/>
  <c r="AF616" i="25"/>
  <c r="AE616" i="25"/>
  <c r="AD616" i="25"/>
  <c r="AB616" i="25"/>
  <c r="BQ616" i="25" s="1"/>
  <c r="S616" i="25"/>
  <c r="R616" i="25"/>
  <c r="BI616" i="25" s="1"/>
  <c r="BJ616" i="25" s="1"/>
  <c r="Q616" i="25"/>
  <c r="CP615" i="25"/>
  <c r="CO615" i="25"/>
  <c r="CM615" i="25"/>
  <c r="CL615" i="25"/>
  <c r="CK615" i="25"/>
  <c r="CF615" i="25"/>
  <c r="CE615" i="25"/>
  <c r="CC615" i="25"/>
  <c r="CB615" i="25"/>
  <c r="CA615" i="25"/>
  <c r="BW615" i="25"/>
  <c r="BS615" i="25"/>
  <c r="BH615" i="25"/>
  <c r="AZ615" i="25"/>
  <c r="AS615" i="25"/>
  <c r="AT615" i="25" s="1"/>
  <c r="AN615" i="25"/>
  <c r="AM615" i="25"/>
  <c r="AL615" i="25"/>
  <c r="AH615" i="25"/>
  <c r="AG615" i="25"/>
  <c r="AF615" i="25"/>
  <c r="AE615" i="25"/>
  <c r="AD615" i="25"/>
  <c r="AB615" i="25"/>
  <c r="AX615" i="25" s="1"/>
  <c r="S615" i="25"/>
  <c r="R615" i="25"/>
  <c r="BI615" i="25" s="1"/>
  <c r="Q615" i="25"/>
  <c r="CP614" i="25"/>
  <c r="CO614" i="25"/>
  <c r="CL614" i="25"/>
  <c r="CM614" i="25" s="1"/>
  <c r="CK614" i="25"/>
  <c r="CF614" i="25"/>
  <c r="CE614" i="25"/>
  <c r="CB614" i="25"/>
  <c r="CC614" i="25" s="1"/>
  <c r="CA614" i="25"/>
  <c r="BW614" i="25"/>
  <c r="BS614" i="25"/>
  <c r="BJ614" i="25"/>
  <c r="BH614" i="25"/>
  <c r="AZ614" i="25"/>
  <c r="AU614" i="25"/>
  <c r="AT614" i="25"/>
  <c r="AS614" i="25"/>
  <c r="AL614" i="25"/>
  <c r="AM614" i="25" s="1"/>
  <c r="AG614" i="25"/>
  <c r="AH614" i="25" s="1"/>
  <c r="AF614" i="25"/>
  <c r="AE614" i="25"/>
  <c r="AD614" i="25"/>
  <c r="BT614" i="25" s="1"/>
  <c r="BU614" i="25" s="1"/>
  <c r="AB614" i="25"/>
  <c r="S614" i="25"/>
  <c r="R614" i="25"/>
  <c r="BI614" i="25" s="1"/>
  <c r="BK614" i="25" s="1"/>
  <c r="Q614" i="25"/>
  <c r="CP613" i="25"/>
  <c r="CO613" i="25"/>
  <c r="CM613" i="25"/>
  <c r="CL613" i="25"/>
  <c r="CK613" i="25"/>
  <c r="CF613" i="25"/>
  <c r="CE613" i="25"/>
  <c r="CC613" i="25"/>
  <c r="CB613" i="25"/>
  <c r="CA613" i="25"/>
  <c r="BW613" i="25"/>
  <c r="BU613" i="25"/>
  <c r="BT613" i="25"/>
  <c r="BS613" i="25"/>
  <c r="BI613" i="25"/>
  <c r="BJ613" i="25" s="1"/>
  <c r="BH613" i="25"/>
  <c r="BE613" i="25"/>
  <c r="AZ613" i="25"/>
  <c r="AS613" i="25"/>
  <c r="AT613" i="25" s="1"/>
  <c r="AQ613" i="25"/>
  <c r="AM613" i="25"/>
  <c r="AL613" i="25"/>
  <c r="AI613" i="25"/>
  <c r="AP613" i="25" s="1"/>
  <c r="AH613" i="25"/>
  <c r="AG613" i="25"/>
  <c r="AN613" i="25" s="1"/>
  <c r="AF613" i="25"/>
  <c r="AE613" i="25"/>
  <c r="AD613" i="25"/>
  <c r="AB613" i="25"/>
  <c r="S613" i="25"/>
  <c r="R613" i="25"/>
  <c r="Q613" i="25"/>
  <c r="CO612" i="25"/>
  <c r="CP612" i="25" s="1"/>
  <c r="CL612" i="25"/>
  <c r="CM612" i="25" s="1"/>
  <c r="CK612" i="25"/>
  <c r="CE612" i="25"/>
  <c r="CF612" i="25" s="1"/>
  <c r="CB612" i="25"/>
  <c r="CC612" i="25" s="1"/>
  <c r="CA612" i="25"/>
  <c r="BW612" i="25"/>
  <c r="BS612" i="25"/>
  <c r="BH612" i="25"/>
  <c r="BE612" i="25"/>
  <c r="AZ612" i="25"/>
  <c r="AU612" i="25"/>
  <c r="AT612" i="25"/>
  <c r="AS612" i="25"/>
  <c r="AQ612" i="25"/>
  <c r="AL612" i="25"/>
  <c r="AM612" i="25" s="1"/>
  <c r="AG612" i="25"/>
  <c r="AF612" i="25"/>
  <c r="AE612" i="25"/>
  <c r="AD612" i="25"/>
  <c r="BT612" i="25" s="1"/>
  <c r="BU612" i="25" s="1"/>
  <c r="AB612" i="25"/>
  <c r="AX612" i="25" s="1"/>
  <c r="S612" i="25"/>
  <c r="R612" i="25"/>
  <c r="BI612" i="25" s="1"/>
  <c r="Q612" i="25"/>
  <c r="CP611" i="25"/>
  <c r="CO611" i="25"/>
  <c r="CM611" i="25"/>
  <c r="CL611" i="25"/>
  <c r="CK611" i="25"/>
  <c r="CF611" i="25"/>
  <c r="CE611" i="25"/>
  <c r="CC611" i="25"/>
  <c r="CB611" i="25"/>
  <c r="CA611" i="25"/>
  <c r="BW611" i="25"/>
  <c r="BS611" i="25"/>
  <c r="BH611" i="25"/>
  <c r="AZ611" i="25"/>
  <c r="AS611" i="25"/>
  <c r="AT611" i="25" s="1"/>
  <c r="AM611" i="25"/>
  <c r="AN611" i="25" s="1"/>
  <c r="AL611" i="25"/>
  <c r="AH611" i="25"/>
  <c r="AG611" i="25"/>
  <c r="AF611" i="25"/>
  <c r="AE611" i="25"/>
  <c r="AD611" i="25"/>
  <c r="AB611" i="25"/>
  <c r="AX611" i="25" s="1"/>
  <c r="S611" i="25"/>
  <c r="R611" i="25"/>
  <c r="Q611" i="25"/>
  <c r="CO610" i="25"/>
  <c r="CP610" i="25" s="1"/>
  <c r="CL610" i="25"/>
  <c r="CM610" i="25" s="1"/>
  <c r="CK610" i="25"/>
  <c r="CE610" i="25"/>
  <c r="CF610" i="25" s="1"/>
  <c r="CB610" i="25"/>
  <c r="CC610" i="25" s="1"/>
  <c r="CA610" i="25"/>
  <c r="BW610" i="25"/>
  <c r="BS610" i="25"/>
  <c r="BH610" i="25"/>
  <c r="AZ610" i="25"/>
  <c r="AU610" i="25"/>
  <c r="AT610" i="25"/>
  <c r="AS610" i="25"/>
  <c r="AL610" i="25"/>
  <c r="AM610" i="25" s="1"/>
  <c r="AG610" i="25"/>
  <c r="AH610" i="25" s="1"/>
  <c r="AF610" i="25"/>
  <c r="AE610" i="25"/>
  <c r="AD610" i="25"/>
  <c r="BT610" i="25" s="1"/>
  <c r="BU610" i="25" s="1"/>
  <c r="AB610" i="25"/>
  <c r="S610" i="25"/>
  <c r="R610" i="25"/>
  <c r="BI610" i="25" s="1"/>
  <c r="BK610" i="25" s="1"/>
  <c r="Q610" i="25"/>
  <c r="CP609" i="25"/>
  <c r="CO609" i="25"/>
  <c r="CM609" i="25"/>
  <c r="CL609" i="25"/>
  <c r="CK609" i="25"/>
  <c r="CF609" i="25"/>
  <c r="CE609" i="25"/>
  <c r="CC609" i="25"/>
  <c r="CB609" i="25"/>
  <c r="CA609" i="25"/>
  <c r="BW609" i="25"/>
  <c r="BT609" i="25"/>
  <c r="BU609" i="25" s="1"/>
  <c r="BS609" i="25"/>
  <c r="BI609" i="25"/>
  <c r="BJ609" i="25" s="1"/>
  <c r="BH609" i="25"/>
  <c r="BE609" i="25"/>
  <c r="AZ609" i="25"/>
  <c r="AT609" i="25"/>
  <c r="AS609" i="25"/>
  <c r="AQ609" i="25"/>
  <c r="AM609" i="25"/>
  <c r="AL609" i="25"/>
  <c r="AI609" i="25"/>
  <c r="AP609" i="25" s="1"/>
  <c r="AH609" i="25"/>
  <c r="AG609" i="25"/>
  <c r="AF609" i="25"/>
  <c r="AE609" i="25"/>
  <c r="AD609" i="25"/>
  <c r="AU609" i="25" s="1"/>
  <c r="AB609" i="25"/>
  <c r="S609" i="25"/>
  <c r="R609" i="25"/>
  <c r="Q609" i="25"/>
  <c r="CO608" i="25"/>
  <c r="CP608" i="25" s="1"/>
  <c r="CL608" i="25"/>
  <c r="CM608" i="25" s="1"/>
  <c r="CK608" i="25"/>
  <c r="CE608" i="25"/>
  <c r="CF608" i="25" s="1"/>
  <c r="CB608" i="25"/>
  <c r="CC608" i="25" s="1"/>
  <c r="CA608" i="25"/>
  <c r="BW608" i="25"/>
  <c r="BS608" i="25"/>
  <c r="BH608" i="25"/>
  <c r="BE608" i="25"/>
  <c r="AZ608" i="25"/>
  <c r="AU608" i="25"/>
  <c r="AT608" i="25"/>
  <c r="AS608" i="25"/>
  <c r="AQ608" i="25"/>
  <c r="AL608" i="25"/>
  <c r="AM608" i="25" s="1"/>
  <c r="AG608" i="25"/>
  <c r="AF608" i="25"/>
  <c r="AE608" i="25"/>
  <c r="AD608" i="25"/>
  <c r="BT608" i="25" s="1"/>
  <c r="BU608" i="25" s="1"/>
  <c r="AB608" i="25"/>
  <c r="AX608" i="25" s="1"/>
  <c r="S608" i="25"/>
  <c r="R608" i="25"/>
  <c r="BI608" i="25" s="1"/>
  <c r="Q608" i="25"/>
  <c r="CP607" i="25"/>
  <c r="CO607" i="25"/>
  <c r="CM607" i="25"/>
  <c r="CL607" i="25"/>
  <c r="CK607" i="25"/>
  <c r="CF607" i="25"/>
  <c r="CE607" i="25"/>
  <c r="CC607" i="25"/>
  <c r="CB607" i="25"/>
  <c r="CA607" i="25"/>
  <c r="BW607" i="25"/>
  <c r="BS607" i="25"/>
  <c r="BH607" i="25"/>
  <c r="AZ607" i="25"/>
  <c r="AS607" i="25"/>
  <c r="AT607" i="25" s="1"/>
  <c r="AN607" i="25"/>
  <c r="AM607" i="25"/>
  <c r="AL607" i="25"/>
  <c r="AH607" i="25"/>
  <c r="AG607" i="25"/>
  <c r="AF607" i="25"/>
  <c r="AE607" i="25"/>
  <c r="AD607" i="25"/>
  <c r="AB607" i="25"/>
  <c r="AX607" i="25" s="1"/>
  <c r="S607" i="25"/>
  <c r="R607" i="25"/>
  <c r="Q607" i="25"/>
  <c r="CO606" i="25"/>
  <c r="CP606" i="25" s="1"/>
  <c r="CL606" i="25"/>
  <c r="CM606" i="25" s="1"/>
  <c r="CK606" i="25"/>
  <c r="CF606" i="25"/>
  <c r="CE606" i="25"/>
  <c r="CB606" i="25"/>
  <c r="CC606" i="25" s="1"/>
  <c r="CA606" i="25"/>
  <c r="BW606" i="25"/>
  <c r="BS606" i="25"/>
  <c r="BJ606" i="25"/>
  <c r="BH606" i="25"/>
  <c r="AZ606" i="25"/>
  <c r="AX606" i="25"/>
  <c r="AU606" i="25"/>
  <c r="AT606" i="25"/>
  <c r="AS606" i="25"/>
  <c r="AL606" i="25"/>
  <c r="AM606" i="25" s="1"/>
  <c r="AG606" i="25"/>
  <c r="AH606" i="25" s="1"/>
  <c r="AF606" i="25"/>
  <c r="AE606" i="25"/>
  <c r="AD606" i="25"/>
  <c r="BT606" i="25" s="1"/>
  <c r="BU606" i="25" s="1"/>
  <c r="AB606" i="25"/>
  <c r="S606" i="25"/>
  <c r="R606" i="25"/>
  <c r="BI606" i="25" s="1"/>
  <c r="BK606" i="25" s="1"/>
  <c r="Q606" i="25"/>
  <c r="CP605" i="25"/>
  <c r="CO605" i="25"/>
  <c r="CM605" i="25"/>
  <c r="CL605" i="25"/>
  <c r="CK605" i="25"/>
  <c r="CF605" i="25"/>
  <c r="CE605" i="25"/>
  <c r="CC605" i="25"/>
  <c r="CB605" i="25"/>
  <c r="CA605" i="25"/>
  <c r="BW605" i="25"/>
  <c r="BU605" i="25"/>
  <c r="BT605" i="25"/>
  <c r="BS605" i="25"/>
  <c r="BH605" i="25"/>
  <c r="BE605" i="25"/>
  <c r="AZ605" i="25"/>
  <c r="AS605" i="25"/>
  <c r="AT605" i="25" s="1"/>
  <c r="AQ605" i="25"/>
  <c r="AM605" i="25"/>
  <c r="AL605" i="25"/>
  <c r="AI605" i="25"/>
  <c r="AP605" i="25" s="1"/>
  <c r="AH605" i="25"/>
  <c r="AG605" i="25"/>
  <c r="AF605" i="25"/>
  <c r="AE605" i="25"/>
  <c r="AD605" i="25"/>
  <c r="AB605" i="25"/>
  <c r="S605" i="25"/>
  <c r="R605" i="25"/>
  <c r="Q605" i="25"/>
  <c r="CP604" i="25"/>
  <c r="CL604" i="25"/>
  <c r="CM604" i="25" s="1"/>
  <c r="CK604" i="25"/>
  <c r="CF604" i="25"/>
  <c r="CE604" i="25"/>
  <c r="CH604" i="25" s="1"/>
  <c r="CB604" i="25"/>
  <c r="CC604" i="25" s="1"/>
  <c r="CA604" i="25"/>
  <c r="BX604" i="25"/>
  <c r="CG604" i="25" s="1"/>
  <c r="CQ604" i="25" s="1"/>
  <c r="BW604" i="25"/>
  <c r="BV604" i="25"/>
  <c r="CD604" i="25" s="1"/>
  <c r="BS604" i="25"/>
  <c r="BQ604" i="25"/>
  <c r="BH604" i="25"/>
  <c r="AZ604" i="25"/>
  <c r="AU604" i="25"/>
  <c r="AT604" i="25"/>
  <c r="AS604" i="25"/>
  <c r="AN604" i="25"/>
  <c r="AM604" i="25"/>
  <c r="AL604" i="25"/>
  <c r="AI604" i="25"/>
  <c r="AH604" i="25"/>
  <c r="AG604" i="25"/>
  <c r="AF604" i="25"/>
  <c r="AE604" i="25"/>
  <c r="AD604" i="25"/>
  <c r="BT604" i="25" s="1"/>
  <c r="BU604" i="25" s="1"/>
  <c r="AB604" i="25"/>
  <c r="AQ604" i="25" s="1"/>
  <c r="S604" i="25"/>
  <c r="R604" i="25"/>
  <c r="BI604" i="25" s="1"/>
  <c r="BJ604" i="25" s="1"/>
  <c r="Q604" i="25"/>
  <c r="CP603" i="25"/>
  <c r="CL603" i="25"/>
  <c r="CM603" i="25" s="1"/>
  <c r="CK603" i="25"/>
  <c r="CF603" i="25"/>
  <c r="CG603" i="25" s="1"/>
  <c r="CQ603" i="25" s="1"/>
  <c r="CE603" i="25"/>
  <c r="CH603" i="25" s="1"/>
  <c r="CC603" i="25"/>
  <c r="CB603" i="25"/>
  <c r="CA603" i="25"/>
  <c r="BX603" i="25"/>
  <c r="BW603" i="25"/>
  <c r="BS603" i="25"/>
  <c r="BH603" i="25"/>
  <c r="AZ603" i="25"/>
  <c r="AT603" i="25"/>
  <c r="AS603" i="25"/>
  <c r="AM603" i="25"/>
  <c r="AL603" i="25"/>
  <c r="AG603" i="25"/>
  <c r="AF603" i="25"/>
  <c r="AE603" i="25"/>
  <c r="AD603" i="25"/>
  <c r="AU603" i="25" s="1"/>
  <c r="AB603" i="25"/>
  <c r="AX603" i="25" s="1"/>
  <c r="S603" i="25"/>
  <c r="R603" i="25"/>
  <c r="BI603" i="25" s="1"/>
  <c r="BJ603" i="25" s="1"/>
  <c r="Q603" i="25"/>
  <c r="CP602" i="25"/>
  <c r="CL602" i="25"/>
  <c r="CM602" i="25" s="1"/>
  <c r="CK602" i="25"/>
  <c r="CF602" i="25"/>
  <c r="CG602" i="25" s="1"/>
  <c r="CQ602" i="25" s="1"/>
  <c r="CE602" i="25"/>
  <c r="CH602" i="25" s="1"/>
  <c r="CB602" i="25"/>
  <c r="CC602" i="25" s="1"/>
  <c r="CA602" i="25"/>
  <c r="BX602" i="25"/>
  <c r="BW602" i="25"/>
  <c r="BV602" i="25"/>
  <c r="BS602" i="25"/>
  <c r="BK602" i="25"/>
  <c r="BH602" i="25"/>
  <c r="BE602" i="25"/>
  <c r="AZ602" i="25"/>
  <c r="AS602" i="25"/>
  <c r="AT602" i="25" s="1"/>
  <c r="AQ602" i="25"/>
  <c r="AM602" i="25"/>
  <c r="AL602" i="25"/>
  <c r="AI602" i="25"/>
  <c r="AP602" i="25" s="1"/>
  <c r="AH602" i="25"/>
  <c r="AG602" i="25"/>
  <c r="AF602" i="25"/>
  <c r="AE602" i="25"/>
  <c r="AD602" i="25"/>
  <c r="BT602" i="25" s="1"/>
  <c r="AB602" i="25"/>
  <c r="AX602" i="25" s="1"/>
  <c r="S602" i="25"/>
  <c r="R602" i="25"/>
  <c r="BI602" i="25" s="1"/>
  <c r="BJ602" i="25" s="1"/>
  <c r="Q602" i="25"/>
  <c r="CP601" i="25"/>
  <c r="CL601" i="25"/>
  <c r="CM601" i="25" s="1"/>
  <c r="CK601" i="25"/>
  <c r="CF601" i="25"/>
  <c r="CE601" i="25"/>
  <c r="CH601" i="25" s="1"/>
  <c r="CB601" i="25"/>
  <c r="CC601" i="25" s="1"/>
  <c r="CA601" i="25"/>
  <c r="BX601" i="25"/>
  <c r="CG601" i="25" s="1"/>
  <c r="CQ601" i="25" s="1"/>
  <c r="BW601" i="25"/>
  <c r="BV601" i="25"/>
  <c r="CD601" i="25" s="1"/>
  <c r="BS601" i="25"/>
  <c r="BQ601" i="25"/>
  <c r="BH601" i="25"/>
  <c r="AZ601" i="25"/>
  <c r="AU601" i="25"/>
  <c r="AT601" i="25"/>
  <c r="AS601" i="25"/>
  <c r="AN601" i="25"/>
  <c r="AM601" i="25"/>
  <c r="AL601" i="25"/>
  <c r="AI601" i="25"/>
  <c r="AH601" i="25"/>
  <c r="AG601" i="25"/>
  <c r="AF601" i="25"/>
  <c r="AE601" i="25"/>
  <c r="AD601" i="25"/>
  <c r="BT601" i="25" s="1"/>
  <c r="BU601" i="25" s="1"/>
  <c r="AB601" i="25"/>
  <c r="AQ601" i="25" s="1"/>
  <c r="S601" i="25"/>
  <c r="R601" i="25"/>
  <c r="BI601" i="25" s="1"/>
  <c r="BJ601" i="25" s="1"/>
  <c r="Q601" i="25"/>
  <c r="CP600" i="25"/>
  <c r="CL600" i="25"/>
  <c r="CM600" i="25" s="1"/>
  <c r="CK600" i="25"/>
  <c r="CF600" i="25"/>
  <c r="CG600" i="25" s="1"/>
  <c r="CQ600" i="25" s="1"/>
  <c r="CE600" i="25"/>
  <c r="CH600" i="25" s="1"/>
  <c r="CC600" i="25"/>
  <c r="CB600" i="25"/>
  <c r="CA600" i="25"/>
  <c r="BX600" i="25"/>
  <c r="BW600" i="25"/>
  <c r="BV600" i="25"/>
  <c r="CD600" i="25" s="1"/>
  <c r="BS600" i="25"/>
  <c r="BQ600" i="25"/>
  <c r="BK600" i="25"/>
  <c r="BH600" i="25"/>
  <c r="AZ600" i="25"/>
  <c r="AS600" i="25"/>
  <c r="AT600" i="25" s="1"/>
  <c r="AM600" i="25"/>
  <c r="AN600" i="25" s="1"/>
  <c r="AL600" i="25"/>
  <c r="AH600" i="25"/>
  <c r="AG600" i="25"/>
  <c r="AF600" i="25"/>
  <c r="AE600" i="25"/>
  <c r="AD600" i="25"/>
  <c r="AB600" i="25"/>
  <c r="AX600" i="25" s="1"/>
  <c r="S600" i="25"/>
  <c r="R600" i="25"/>
  <c r="BI600" i="25" s="1"/>
  <c r="BJ600" i="25" s="1"/>
  <c r="Q600" i="25"/>
  <c r="CP599" i="25"/>
  <c r="CL599" i="25"/>
  <c r="CM599" i="25" s="1"/>
  <c r="CK599" i="25"/>
  <c r="CF599" i="25"/>
  <c r="CE599" i="25"/>
  <c r="CH599" i="25" s="1"/>
  <c r="CB599" i="25"/>
  <c r="CC599" i="25" s="1"/>
  <c r="CA599" i="25"/>
  <c r="BX599" i="25"/>
  <c r="CG599" i="25" s="1"/>
  <c r="CQ599" i="25" s="1"/>
  <c r="BW599" i="25"/>
  <c r="BV599" i="25"/>
  <c r="BU599" i="25"/>
  <c r="BS599" i="25"/>
  <c r="BK599" i="25"/>
  <c r="BH599" i="25"/>
  <c r="AZ599" i="25"/>
  <c r="AT599" i="25"/>
  <c r="AS599" i="25"/>
  <c r="AM599" i="25"/>
  <c r="AL599" i="25"/>
  <c r="AG599" i="25"/>
  <c r="AF599" i="25"/>
  <c r="AE599" i="25"/>
  <c r="AD599" i="25"/>
  <c r="BT599" i="25" s="1"/>
  <c r="AB599" i="25"/>
  <c r="AQ599" i="25" s="1"/>
  <c r="S599" i="25"/>
  <c r="R599" i="25"/>
  <c r="BI599" i="25" s="1"/>
  <c r="BJ599" i="25" s="1"/>
  <c r="Q599" i="25"/>
  <c r="CQ598" i="25"/>
  <c r="CP598" i="25"/>
  <c r="CL598" i="25"/>
  <c r="CM598" i="25" s="1"/>
  <c r="CK598" i="25"/>
  <c r="CG598" i="25"/>
  <c r="CF598" i="25"/>
  <c r="CE598" i="25"/>
  <c r="CH598" i="25" s="1"/>
  <c r="CB598" i="25"/>
  <c r="CC598" i="25" s="1"/>
  <c r="CA598" i="25"/>
  <c r="BX598" i="25"/>
  <c r="BW598" i="25"/>
  <c r="BV598" i="25"/>
  <c r="BS598" i="25"/>
  <c r="BK598" i="25"/>
  <c r="BI598" i="25"/>
  <c r="BJ598" i="25" s="1"/>
  <c r="BH598" i="25"/>
  <c r="AZ598" i="25"/>
  <c r="BU598" i="25" s="1"/>
  <c r="AT598" i="25"/>
  <c r="AS598" i="25"/>
  <c r="AM598" i="25"/>
  <c r="AL598" i="25"/>
  <c r="AI598" i="25"/>
  <c r="AP598" i="25" s="1"/>
  <c r="AH598" i="25"/>
  <c r="AG598" i="25"/>
  <c r="AF598" i="25"/>
  <c r="AE598" i="25"/>
  <c r="AD598" i="25"/>
  <c r="BT598" i="25" s="1"/>
  <c r="AB598" i="25"/>
  <c r="BE598" i="25" s="1"/>
  <c r="S598" i="25"/>
  <c r="R598" i="25"/>
  <c r="Q598" i="25"/>
  <c r="CP597" i="25"/>
  <c r="CL597" i="25"/>
  <c r="CM597" i="25" s="1"/>
  <c r="CK597" i="25"/>
  <c r="CF597" i="25"/>
  <c r="CE597" i="25"/>
  <c r="CH597" i="25" s="1"/>
  <c r="CB597" i="25"/>
  <c r="CC597" i="25" s="1"/>
  <c r="CA597" i="25"/>
  <c r="BX597" i="25"/>
  <c r="CG597" i="25" s="1"/>
  <c r="CQ597" i="25" s="1"/>
  <c r="BW597" i="25"/>
  <c r="BS597" i="25"/>
  <c r="BK597" i="25"/>
  <c r="BV597" i="25" s="1"/>
  <c r="CD597" i="25" s="1"/>
  <c r="BH597" i="25"/>
  <c r="AZ597" i="25"/>
  <c r="AS597" i="25"/>
  <c r="AT597" i="25" s="1"/>
  <c r="AL597" i="25"/>
  <c r="AM597" i="25" s="1"/>
  <c r="AG597" i="25"/>
  <c r="AH597" i="25" s="1"/>
  <c r="AF597" i="25"/>
  <c r="AE597" i="25"/>
  <c r="AD597" i="25"/>
  <c r="AB597" i="25"/>
  <c r="BQ597" i="25" s="1"/>
  <c r="S597" i="25"/>
  <c r="R597" i="25"/>
  <c r="BI597" i="25" s="1"/>
  <c r="BJ597" i="25" s="1"/>
  <c r="Q597" i="25"/>
  <c r="CP596" i="25"/>
  <c r="CM596" i="25"/>
  <c r="CL596" i="25"/>
  <c r="CK596" i="25"/>
  <c r="CF596" i="25"/>
  <c r="CE596" i="25"/>
  <c r="CC596" i="25"/>
  <c r="CB596" i="25"/>
  <c r="CA596" i="25"/>
  <c r="BX596" i="25"/>
  <c r="CG596" i="25" s="1"/>
  <c r="CQ596" i="25" s="1"/>
  <c r="BW596" i="25"/>
  <c r="BT596" i="25"/>
  <c r="BU596" i="25" s="1"/>
  <c r="BS596" i="25"/>
  <c r="BK596" i="25"/>
  <c r="BV596" i="25" s="1"/>
  <c r="BH596" i="25"/>
  <c r="BE596" i="25"/>
  <c r="AZ596" i="25"/>
  <c r="AU596" i="25"/>
  <c r="AT596" i="25"/>
  <c r="AS596" i="25"/>
  <c r="AQ596" i="25"/>
  <c r="AL596" i="25"/>
  <c r="AM596" i="25" s="1"/>
  <c r="AG596" i="25"/>
  <c r="AF596" i="25"/>
  <c r="AE596" i="25"/>
  <c r="AD596" i="25"/>
  <c r="AB596" i="25"/>
  <c r="BQ596" i="25" s="1"/>
  <c r="S596" i="25"/>
  <c r="R596" i="25"/>
  <c r="BI596" i="25" s="1"/>
  <c r="BJ596" i="25" s="1"/>
  <c r="Q596" i="25"/>
  <c r="CR595" i="25"/>
  <c r="CQ595" i="25"/>
  <c r="CP595" i="25"/>
  <c r="CM595" i="25"/>
  <c r="CL595" i="25"/>
  <c r="CK595" i="25"/>
  <c r="CH595" i="25"/>
  <c r="CO595" i="25" s="1"/>
  <c r="CG595" i="25"/>
  <c r="CF595" i="25"/>
  <c r="CE595" i="25"/>
  <c r="CC595" i="25"/>
  <c r="CB595" i="25"/>
  <c r="CA595" i="25"/>
  <c r="BX595" i="25"/>
  <c r="BW595" i="25"/>
  <c r="BV595" i="25" s="1"/>
  <c r="BS595" i="25"/>
  <c r="BK595" i="25"/>
  <c r="BH595" i="25"/>
  <c r="AZ595" i="25"/>
  <c r="AT595" i="25"/>
  <c r="AU595" i="25" s="1"/>
  <c r="AS595" i="25"/>
  <c r="AN595" i="25"/>
  <c r="AM595" i="25"/>
  <c r="AL595" i="25"/>
  <c r="AJ595" i="25"/>
  <c r="AH595" i="25"/>
  <c r="AG595" i="25"/>
  <c r="AF595" i="25"/>
  <c r="AE595" i="25"/>
  <c r="AD595" i="25"/>
  <c r="BT595" i="25" s="1"/>
  <c r="AB595" i="25"/>
  <c r="BE595" i="25" s="1"/>
  <c r="S595" i="25"/>
  <c r="AI595" i="25" s="1"/>
  <c r="AP595" i="25" s="1"/>
  <c r="R595" i="25"/>
  <c r="BI595" i="25" s="1"/>
  <c r="BJ595" i="25" s="1"/>
  <c r="Q595" i="25"/>
  <c r="CP594" i="25"/>
  <c r="CM594" i="25"/>
  <c r="CL594" i="25"/>
  <c r="CK594" i="25"/>
  <c r="CF594" i="25"/>
  <c r="CG594" i="25" s="1"/>
  <c r="CQ594" i="25" s="1"/>
  <c r="CE594" i="25"/>
  <c r="CH594" i="25" s="1"/>
  <c r="CC594" i="25"/>
  <c r="CB594" i="25"/>
  <c r="CA594" i="25"/>
  <c r="BX594" i="25"/>
  <c r="BW594" i="25"/>
  <c r="BV594" i="25"/>
  <c r="CD594" i="25" s="1"/>
  <c r="BS594" i="25"/>
  <c r="BQ594" i="25"/>
  <c r="BK594" i="25"/>
  <c r="BH594" i="25"/>
  <c r="AZ594" i="25"/>
  <c r="AS594" i="25"/>
  <c r="AT594" i="25" s="1"/>
  <c r="AN594" i="25"/>
  <c r="AM594" i="25"/>
  <c r="AL594" i="25"/>
  <c r="AH594" i="25"/>
  <c r="AG594" i="25"/>
  <c r="AF594" i="25"/>
  <c r="AE594" i="25"/>
  <c r="AD594" i="25"/>
  <c r="AB594" i="25"/>
  <c r="AX594" i="25" s="1"/>
  <c r="S594" i="25"/>
  <c r="R594" i="25"/>
  <c r="BI594" i="25" s="1"/>
  <c r="BJ594" i="25" s="1"/>
  <c r="Q594" i="25"/>
  <c r="CP593" i="25"/>
  <c r="CO593" i="25"/>
  <c r="CL593" i="25"/>
  <c r="CM593" i="25" s="1"/>
  <c r="CK593" i="25"/>
  <c r="CF593" i="25"/>
  <c r="CE593" i="25"/>
  <c r="CH593" i="25" s="1"/>
  <c r="CB593" i="25"/>
  <c r="CC593" i="25" s="1"/>
  <c r="CA593" i="25"/>
  <c r="BX593" i="25"/>
  <c r="BW593" i="25"/>
  <c r="BU593" i="25"/>
  <c r="BS593" i="25"/>
  <c r="BH593" i="25"/>
  <c r="AZ593" i="25"/>
  <c r="AT593" i="25"/>
  <c r="AS593" i="25"/>
  <c r="AM593" i="25"/>
  <c r="AL593" i="25"/>
  <c r="AI593" i="25"/>
  <c r="AP593" i="25" s="1"/>
  <c r="AH593" i="25"/>
  <c r="AG593" i="25"/>
  <c r="AN593" i="25" s="1"/>
  <c r="AF593" i="25"/>
  <c r="AE593" i="25"/>
  <c r="AD593" i="25"/>
  <c r="BT593" i="25" s="1"/>
  <c r="AB593" i="25"/>
  <c r="BE593" i="25" s="1"/>
  <c r="BL593" i="25" s="1"/>
  <c r="BK593" i="25" s="1"/>
  <c r="BV593" i="25" s="1"/>
  <c r="CD593" i="25" s="1"/>
  <c r="CN593" i="25" s="1"/>
  <c r="S593" i="25"/>
  <c r="R593" i="25"/>
  <c r="BI593" i="25" s="1"/>
  <c r="BJ593" i="25" s="1"/>
  <c r="Q593" i="25"/>
  <c r="CP592" i="25"/>
  <c r="CL592" i="25"/>
  <c r="CM592" i="25" s="1"/>
  <c r="CK592" i="25"/>
  <c r="CF592" i="25"/>
  <c r="CE592" i="25"/>
  <c r="CH592" i="25" s="1"/>
  <c r="CB592" i="25"/>
  <c r="CC592" i="25" s="1"/>
  <c r="CA592" i="25"/>
  <c r="BX592" i="25"/>
  <c r="CG592" i="25" s="1"/>
  <c r="CQ592" i="25" s="1"/>
  <c r="BW592" i="25"/>
  <c r="BS592" i="25"/>
  <c r="BH592" i="25"/>
  <c r="AZ592" i="25"/>
  <c r="AS592" i="25"/>
  <c r="AT592" i="25" s="1"/>
  <c r="AN592" i="25"/>
  <c r="AM592" i="25"/>
  <c r="AL592" i="25"/>
  <c r="AH592" i="25"/>
  <c r="AG592" i="25"/>
  <c r="AF592" i="25"/>
  <c r="AE592" i="25"/>
  <c r="AD592" i="25"/>
  <c r="AB592" i="25"/>
  <c r="AX592" i="25" s="1"/>
  <c r="S592" i="25"/>
  <c r="R592" i="25"/>
  <c r="BI592" i="25" s="1"/>
  <c r="BJ592" i="25" s="1"/>
  <c r="Q592" i="25"/>
  <c r="CP591" i="25"/>
  <c r="CL591" i="25"/>
  <c r="CM591" i="25" s="1"/>
  <c r="CK591" i="25"/>
  <c r="CF591" i="25"/>
  <c r="CE591" i="25"/>
  <c r="CH591" i="25" s="1"/>
  <c r="CB591" i="25"/>
  <c r="CC591" i="25" s="1"/>
  <c r="CA591" i="25"/>
  <c r="BX591" i="25"/>
  <c r="BW591" i="25"/>
  <c r="BS591" i="25"/>
  <c r="BH591" i="25"/>
  <c r="AZ591" i="25"/>
  <c r="AT591" i="25"/>
  <c r="AS591" i="25"/>
  <c r="AM591" i="25"/>
  <c r="AL591" i="25"/>
  <c r="AI591" i="25"/>
  <c r="AP591" i="25" s="1"/>
  <c r="AH591" i="25"/>
  <c r="AG591" i="25"/>
  <c r="AF591" i="25"/>
  <c r="AE591" i="25"/>
  <c r="AD591" i="25"/>
  <c r="BT591" i="25" s="1"/>
  <c r="BU591" i="25" s="1"/>
  <c r="AB591" i="25"/>
  <c r="BE591" i="25" s="1"/>
  <c r="BL591" i="25" s="1"/>
  <c r="BK591" i="25" s="1"/>
  <c r="BV591" i="25" s="1"/>
  <c r="CD591" i="25" s="1"/>
  <c r="S591" i="25"/>
  <c r="R591" i="25"/>
  <c r="BI591" i="25" s="1"/>
  <c r="BJ591" i="25" s="1"/>
  <c r="Q591" i="25"/>
  <c r="CP590" i="25"/>
  <c r="CL590" i="25"/>
  <c r="CM590" i="25" s="1"/>
  <c r="CK590" i="25"/>
  <c r="CF590" i="25"/>
  <c r="CE590" i="25"/>
  <c r="CH590" i="25" s="1"/>
  <c r="CB590" i="25"/>
  <c r="CC590" i="25" s="1"/>
  <c r="CA590" i="25"/>
  <c r="BX590" i="25"/>
  <c r="CG590" i="25" s="1"/>
  <c r="CQ590" i="25" s="1"/>
  <c r="BW590" i="25"/>
  <c r="BS590" i="25"/>
  <c r="BQ590" i="25"/>
  <c r="BL590" i="25"/>
  <c r="BK590" i="25" s="1"/>
  <c r="BV590" i="25" s="1"/>
  <c r="CD590" i="25" s="1"/>
  <c r="BH590" i="25"/>
  <c r="BE590" i="25"/>
  <c r="AZ590" i="25"/>
  <c r="AS590" i="25"/>
  <c r="AT590" i="25" s="1"/>
  <c r="AQ590" i="25"/>
  <c r="AN590" i="25"/>
  <c r="AM590" i="25"/>
  <c r="AL590" i="25"/>
  <c r="AH590" i="25"/>
  <c r="AG590" i="25"/>
  <c r="AF590" i="25"/>
  <c r="AE590" i="25"/>
  <c r="AD590" i="25"/>
  <c r="AB590" i="25"/>
  <c r="AX590" i="25" s="1"/>
  <c r="S590" i="25"/>
  <c r="R590" i="25"/>
  <c r="BI590" i="25" s="1"/>
  <c r="BJ590" i="25" s="1"/>
  <c r="Q590" i="25"/>
  <c r="CP589" i="25"/>
  <c r="CO589" i="25"/>
  <c r="CL589" i="25"/>
  <c r="CM589" i="25" s="1"/>
  <c r="CK589" i="25"/>
  <c r="CF589" i="25"/>
  <c r="CE589" i="25"/>
  <c r="CH589" i="25" s="1"/>
  <c r="CB589" i="25"/>
  <c r="CC589" i="25" s="1"/>
  <c r="CA589" i="25"/>
  <c r="BX589" i="25"/>
  <c r="CG589" i="25" s="1"/>
  <c r="CQ589" i="25" s="1"/>
  <c r="BW589" i="25"/>
  <c r="BV589" i="25"/>
  <c r="BU589" i="25"/>
  <c r="BT589" i="25"/>
  <c r="BS589" i="25"/>
  <c r="BK589" i="25"/>
  <c r="BH589" i="25"/>
  <c r="BE589" i="25"/>
  <c r="AZ589" i="25"/>
  <c r="AS589" i="25"/>
  <c r="AT589" i="25" s="1"/>
  <c r="AU589" i="25" s="1"/>
  <c r="AQ589" i="25"/>
  <c r="AL589" i="25"/>
  <c r="AM589" i="25" s="1"/>
  <c r="AG589" i="25"/>
  <c r="AF589" i="25"/>
  <c r="AE589" i="25"/>
  <c r="AD589" i="25"/>
  <c r="AB589" i="25"/>
  <c r="BQ589" i="25" s="1"/>
  <c r="S589" i="25"/>
  <c r="R589" i="25"/>
  <c r="BI589" i="25" s="1"/>
  <c r="BJ589" i="25" s="1"/>
  <c r="Q589" i="25"/>
  <c r="CR588" i="25"/>
  <c r="CP588" i="25"/>
  <c r="CN588" i="25"/>
  <c r="CM588" i="25"/>
  <c r="CL588" i="25"/>
  <c r="CK588" i="25"/>
  <c r="CH588" i="25"/>
  <c r="CO588" i="25" s="1"/>
  <c r="CF588" i="25"/>
  <c r="CE588" i="25"/>
  <c r="CC588" i="25"/>
  <c r="CB588" i="25"/>
  <c r="CA588" i="25"/>
  <c r="BX588" i="25"/>
  <c r="CG588" i="25" s="1"/>
  <c r="CQ588" i="25" s="1"/>
  <c r="BW588" i="25"/>
  <c r="BV588" i="25" s="1"/>
  <c r="CD588" i="25" s="1"/>
  <c r="BT588" i="25"/>
  <c r="BS588" i="25"/>
  <c r="BI588" i="25"/>
  <c r="BJ588" i="25" s="1"/>
  <c r="BH588" i="25"/>
  <c r="AZ588" i="25"/>
  <c r="AU588" i="25"/>
  <c r="AT588" i="25"/>
  <c r="AS588" i="25"/>
  <c r="AN588" i="25"/>
  <c r="AM588" i="25"/>
  <c r="AL588" i="25"/>
  <c r="AH588" i="25"/>
  <c r="AG588" i="25"/>
  <c r="AF588" i="25"/>
  <c r="AE588" i="25"/>
  <c r="AD588" i="25"/>
  <c r="AB588" i="25"/>
  <c r="BE588" i="25" s="1"/>
  <c r="S588" i="25"/>
  <c r="AI588" i="25" s="1"/>
  <c r="R588" i="25"/>
  <c r="Q588" i="25"/>
  <c r="CP587" i="25"/>
  <c r="CM587" i="25"/>
  <c r="CL587" i="25"/>
  <c r="CK587" i="25"/>
  <c r="CF587" i="25"/>
  <c r="CG587" i="25" s="1"/>
  <c r="CE587" i="25"/>
  <c r="CH587" i="25" s="1"/>
  <c r="CB587" i="25"/>
  <c r="CC587" i="25" s="1"/>
  <c r="CA587" i="25"/>
  <c r="BX587" i="25"/>
  <c r="BW587" i="25"/>
  <c r="BV587" i="25"/>
  <c r="CD587" i="25" s="1"/>
  <c r="BS587" i="25"/>
  <c r="BH587" i="25"/>
  <c r="AZ587" i="25"/>
  <c r="AX587" i="25"/>
  <c r="AU587" i="25"/>
  <c r="AT587" i="25"/>
  <c r="AS587" i="25"/>
  <c r="AL587" i="25"/>
  <c r="AM587" i="25" s="1"/>
  <c r="AG587" i="25"/>
  <c r="AF587" i="25"/>
  <c r="AE587" i="25"/>
  <c r="AD587" i="25"/>
  <c r="BT587" i="25" s="1"/>
  <c r="BU587" i="25" s="1"/>
  <c r="AB587" i="25"/>
  <c r="S587" i="25"/>
  <c r="R587" i="25"/>
  <c r="BI587" i="25" s="1"/>
  <c r="BJ587" i="25" s="1"/>
  <c r="Q587" i="25"/>
  <c r="CP586" i="25"/>
  <c r="CM586" i="25"/>
  <c r="CL586" i="25"/>
  <c r="CK586" i="25"/>
  <c r="CH586" i="25"/>
  <c r="CG586" i="25"/>
  <c r="CQ586" i="25" s="1"/>
  <c r="CF586" i="25"/>
  <c r="CE586" i="25"/>
  <c r="CC586" i="25"/>
  <c r="CB586" i="25"/>
  <c r="CA586" i="25"/>
  <c r="BX586" i="25"/>
  <c r="BW586" i="25"/>
  <c r="BT586" i="25"/>
  <c r="BS586" i="25"/>
  <c r="BH586" i="25"/>
  <c r="BE586" i="25"/>
  <c r="BL586" i="25" s="1"/>
  <c r="BK586" i="25" s="1"/>
  <c r="AZ586" i="25"/>
  <c r="AU586" i="25"/>
  <c r="AT586" i="25"/>
  <c r="AS586" i="25"/>
  <c r="AQ586" i="25"/>
  <c r="AL586" i="25"/>
  <c r="AM586" i="25" s="1"/>
  <c r="AG586" i="25"/>
  <c r="AF586" i="25"/>
  <c r="AE586" i="25"/>
  <c r="AD586" i="25"/>
  <c r="AB586" i="25"/>
  <c r="AX586" i="25" s="1"/>
  <c r="S586" i="25"/>
  <c r="AI586" i="25" s="1"/>
  <c r="AJ586" i="25" s="1"/>
  <c r="R586" i="25"/>
  <c r="BI586" i="25" s="1"/>
  <c r="BJ586" i="25" s="1"/>
  <c r="Q586" i="25"/>
  <c r="CP585" i="25"/>
  <c r="CM585" i="25"/>
  <c r="CL585" i="25"/>
  <c r="CK585" i="25"/>
  <c r="CH585" i="25"/>
  <c r="CO585" i="25" s="1"/>
  <c r="CF585" i="25"/>
  <c r="CE585" i="25"/>
  <c r="CC585" i="25"/>
  <c r="CB585" i="25"/>
  <c r="CA585" i="25"/>
  <c r="BX585" i="25"/>
  <c r="CG585" i="25" s="1"/>
  <c r="CQ585" i="25" s="1"/>
  <c r="BW585" i="25"/>
  <c r="BT585" i="25"/>
  <c r="BS585" i="25"/>
  <c r="BH585" i="25"/>
  <c r="AZ585" i="25"/>
  <c r="BU585" i="25" s="1"/>
  <c r="AU585" i="25"/>
  <c r="AT585" i="25"/>
  <c r="AS585" i="25"/>
  <c r="AL585" i="25"/>
  <c r="AM585" i="25" s="1"/>
  <c r="AG585" i="25"/>
  <c r="AH585" i="25" s="1"/>
  <c r="AF585" i="25"/>
  <c r="AE585" i="25"/>
  <c r="AD585" i="25"/>
  <c r="AB585" i="25"/>
  <c r="S585" i="25"/>
  <c r="R585" i="25"/>
  <c r="BI585" i="25" s="1"/>
  <c r="BJ585" i="25" s="1"/>
  <c r="Q585" i="25"/>
  <c r="CQ584" i="25"/>
  <c r="CP584" i="25"/>
  <c r="CM584" i="25"/>
  <c r="CL584" i="25"/>
  <c r="CK584" i="25"/>
  <c r="CH584" i="25"/>
  <c r="CG584" i="25"/>
  <c r="CF584" i="25"/>
  <c r="CE584" i="25"/>
  <c r="CC584" i="25"/>
  <c r="CB584" i="25"/>
  <c r="CA584" i="25"/>
  <c r="BX584" i="25"/>
  <c r="BW584" i="25"/>
  <c r="BT584" i="25"/>
  <c r="BS584" i="25"/>
  <c r="BH584" i="25"/>
  <c r="BE584" i="25"/>
  <c r="BL584" i="25" s="1"/>
  <c r="BK584" i="25" s="1"/>
  <c r="BV584" i="25" s="1"/>
  <c r="CD584" i="25" s="1"/>
  <c r="AZ584" i="25"/>
  <c r="AU584" i="25"/>
  <c r="AT584" i="25"/>
  <c r="AS584" i="25"/>
  <c r="AQ584" i="25"/>
  <c r="AL584" i="25"/>
  <c r="AM584" i="25" s="1"/>
  <c r="AG584" i="25"/>
  <c r="AF584" i="25"/>
  <c r="AE584" i="25"/>
  <c r="AD584" i="25"/>
  <c r="AB584" i="25"/>
  <c r="S584" i="25"/>
  <c r="AI584" i="25" s="1"/>
  <c r="AP584" i="25" s="1"/>
  <c r="R584" i="25"/>
  <c r="BI584" i="25" s="1"/>
  <c r="BJ584" i="25" s="1"/>
  <c r="Q584" i="25"/>
  <c r="CR583" i="25"/>
  <c r="CP583" i="25"/>
  <c r="CM583" i="25"/>
  <c r="CL583" i="25"/>
  <c r="CK583" i="25"/>
  <c r="CH583" i="25"/>
  <c r="CO583" i="25" s="1"/>
  <c r="CF583" i="25"/>
  <c r="CE583" i="25"/>
  <c r="CC583" i="25"/>
  <c r="CB583" i="25"/>
  <c r="CA583" i="25"/>
  <c r="BX583" i="25"/>
  <c r="CG583" i="25" s="1"/>
  <c r="CQ583" i="25" s="1"/>
  <c r="BW583" i="25"/>
  <c r="BT583" i="25"/>
  <c r="BS583" i="25"/>
  <c r="BJ583" i="25"/>
  <c r="BH583" i="25"/>
  <c r="AZ583" i="25"/>
  <c r="BU583" i="25" s="1"/>
  <c r="AX583" i="25"/>
  <c r="AU583" i="25"/>
  <c r="AT583" i="25"/>
  <c r="AS583" i="25"/>
  <c r="AL583" i="25"/>
  <c r="AM583" i="25" s="1"/>
  <c r="AG583" i="25"/>
  <c r="AF583" i="25"/>
  <c r="AE583" i="25"/>
  <c r="AD583" i="25"/>
  <c r="AB583" i="25"/>
  <c r="S583" i="25"/>
  <c r="R583" i="25"/>
  <c r="BI583" i="25" s="1"/>
  <c r="Q583" i="25"/>
  <c r="CQ582" i="25"/>
  <c r="CP582" i="25"/>
  <c r="CM582" i="25"/>
  <c r="CL582" i="25"/>
  <c r="CK582" i="25"/>
  <c r="CH582" i="25"/>
  <c r="CG582" i="25"/>
  <c r="CF582" i="25"/>
  <c r="CE582" i="25"/>
  <c r="CC582" i="25"/>
  <c r="CB582" i="25"/>
  <c r="CA582" i="25"/>
  <c r="BX582" i="25"/>
  <c r="BW582" i="25"/>
  <c r="BT582" i="25"/>
  <c r="BS582" i="25"/>
  <c r="BJ582" i="25"/>
  <c r="BH582" i="25"/>
  <c r="BE582" i="25"/>
  <c r="BL582" i="25" s="1"/>
  <c r="BK582" i="25" s="1"/>
  <c r="BB582" i="25"/>
  <c r="AZ582" i="25"/>
  <c r="BU582" i="25" s="1"/>
  <c r="AU582" i="25"/>
  <c r="AT582" i="25"/>
  <c r="AS582" i="25"/>
  <c r="AQ582" i="25"/>
  <c r="AL582" i="25"/>
  <c r="AM582" i="25" s="1"/>
  <c r="AJ582" i="25"/>
  <c r="BA582" i="25" s="1"/>
  <c r="AG582" i="25"/>
  <c r="AF582" i="25"/>
  <c r="AE582" i="25"/>
  <c r="AD582" i="25"/>
  <c r="AB582" i="25"/>
  <c r="S582" i="25"/>
  <c r="AI582" i="25" s="1"/>
  <c r="AP582" i="25" s="1"/>
  <c r="R582" i="25"/>
  <c r="BI582" i="25" s="1"/>
  <c r="Q582" i="25"/>
  <c r="CR581" i="25"/>
  <c r="CP581" i="25"/>
  <c r="CM581" i="25"/>
  <c r="CL581" i="25"/>
  <c r="CK581" i="25"/>
  <c r="CH581" i="25"/>
  <c r="CO581" i="25" s="1"/>
  <c r="CG581" i="25"/>
  <c r="CQ581" i="25" s="1"/>
  <c r="CF581" i="25"/>
  <c r="CE581" i="25"/>
  <c r="CC581" i="25"/>
  <c r="CB581" i="25"/>
  <c r="CA581" i="25"/>
  <c r="BX581" i="25"/>
  <c r="BW581" i="25"/>
  <c r="BV581" i="25" s="1"/>
  <c r="BS581" i="25"/>
  <c r="BK581" i="25"/>
  <c r="BH581" i="25"/>
  <c r="AZ581" i="25"/>
  <c r="BU581" i="25" s="1"/>
  <c r="AT581" i="25"/>
  <c r="AU581" i="25" s="1"/>
  <c r="AS581" i="25"/>
  <c r="AM581" i="25"/>
  <c r="AL581" i="25"/>
  <c r="AI581" i="25"/>
  <c r="AP581" i="25" s="1"/>
  <c r="AG581" i="25"/>
  <c r="AF581" i="25"/>
  <c r="AH581" i="25" s="1"/>
  <c r="AN581" i="25" s="1"/>
  <c r="AE581" i="25"/>
  <c r="AD581" i="25"/>
  <c r="BT581" i="25" s="1"/>
  <c r="AB581" i="25"/>
  <c r="BE581" i="25" s="1"/>
  <c r="S581" i="25"/>
  <c r="R581" i="25"/>
  <c r="BI581" i="25" s="1"/>
  <c r="BJ581" i="25" s="1"/>
  <c r="Q581" i="25"/>
  <c r="CP580" i="25"/>
  <c r="CM580" i="25"/>
  <c r="CL580" i="25"/>
  <c r="CK580" i="25"/>
  <c r="CF580" i="25"/>
  <c r="CG580" i="25" s="1"/>
  <c r="CQ580" i="25" s="1"/>
  <c r="CE580" i="25"/>
  <c r="CH580" i="25" s="1"/>
  <c r="CB580" i="25"/>
  <c r="CC580" i="25" s="1"/>
  <c r="CA580" i="25"/>
  <c r="BX580" i="25"/>
  <c r="BW580" i="25"/>
  <c r="BV580" i="25"/>
  <c r="CD580" i="25" s="1"/>
  <c r="BS580" i="25"/>
  <c r="BQ580" i="25"/>
  <c r="BK580" i="25"/>
  <c r="BH580" i="25"/>
  <c r="BE580" i="25"/>
  <c r="AZ580" i="25"/>
  <c r="AS580" i="25"/>
  <c r="AT580" i="25" s="1"/>
  <c r="AQ580" i="25"/>
  <c r="AN580" i="25"/>
  <c r="AM580" i="25"/>
  <c r="AL580" i="25"/>
  <c r="AH580" i="25"/>
  <c r="AG580" i="25"/>
  <c r="AF580" i="25"/>
  <c r="AE580" i="25"/>
  <c r="AD580" i="25"/>
  <c r="AB580" i="25"/>
  <c r="AX580" i="25" s="1"/>
  <c r="S580" i="25"/>
  <c r="R580" i="25"/>
  <c r="BI580" i="25" s="1"/>
  <c r="BJ580" i="25" s="1"/>
  <c r="Q580" i="25"/>
  <c r="CP579" i="25"/>
  <c r="CO579" i="25"/>
  <c r="CL579" i="25"/>
  <c r="CM579" i="25" s="1"/>
  <c r="CK579" i="25"/>
  <c r="CF579" i="25"/>
  <c r="CE579" i="25"/>
  <c r="CH579" i="25" s="1"/>
  <c r="CB579" i="25"/>
  <c r="CC579" i="25" s="1"/>
  <c r="CA579" i="25"/>
  <c r="BX579" i="25"/>
  <c r="CG579" i="25" s="1"/>
  <c r="CQ579" i="25" s="1"/>
  <c r="BW579" i="25"/>
  <c r="BS579" i="25"/>
  <c r="BK579" i="25"/>
  <c r="BV579" i="25" s="1"/>
  <c r="CD579" i="25" s="1"/>
  <c r="CN579" i="25" s="1"/>
  <c r="BH579" i="25"/>
  <c r="AZ579" i="25"/>
  <c r="AS579" i="25"/>
  <c r="AT579" i="25" s="1"/>
  <c r="AU579" i="25" s="1"/>
  <c r="AL579" i="25"/>
  <c r="AM579" i="25" s="1"/>
  <c r="AG579" i="25"/>
  <c r="AF579" i="25"/>
  <c r="AE579" i="25"/>
  <c r="AD579" i="25"/>
  <c r="BT579" i="25" s="1"/>
  <c r="BU579" i="25" s="1"/>
  <c r="AB579" i="25"/>
  <c r="AQ579" i="25" s="1"/>
  <c r="S579" i="25"/>
  <c r="R579" i="25"/>
  <c r="BI579" i="25" s="1"/>
  <c r="BJ579" i="25" s="1"/>
  <c r="Q579" i="25"/>
  <c r="CR578" i="25"/>
  <c r="CP578" i="25"/>
  <c r="CM578" i="25"/>
  <c r="CL578" i="25"/>
  <c r="CK578" i="25"/>
  <c r="CH578" i="25"/>
  <c r="CO578" i="25" s="1"/>
  <c r="CF578" i="25"/>
  <c r="CE578" i="25"/>
  <c r="CC578" i="25"/>
  <c r="CB578" i="25"/>
  <c r="CA578" i="25"/>
  <c r="BX578" i="25"/>
  <c r="CG578" i="25" s="1"/>
  <c r="CQ578" i="25" s="1"/>
  <c r="BW578" i="25"/>
  <c r="BV578" i="25" s="1"/>
  <c r="CD578" i="25" s="1"/>
  <c r="CN578" i="25" s="1"/>
  <c r="BT578" i="25"/>
  <c r="BS578" i="25"/>
  <c r="BI578" i="25"/>
  <c r="BJ578" i="25" s="1"/>
  <c r="BH578" i="25"/>
  <c r="AZ578" i="25"/>
  <c r="BU578" i="25" s="1"/>
  <c r="AU578" i="25"/>
  <c r="AT578" i="25"/>
  <c r="AS578" i="25"/>
  <c r="AM578" i="25"/>
  <c r="AL578" i="25"/>
  <c r="AI578" i="25"/>
  <c r="AP578" i="25" s="1"/>
  <c r="AG578" i="25"/>
  <c r="AF578" i="25"/>
  <c r="AH578" i="25" s="1"/>
  <c r="AN578" i="25" s="1"/>
  <c r="AE578" i="25"/>
  <c r="AD578" i="25"/>
  <c r="AB578" i="25"/>
  <c r="BE578" i="25" s="1"/>
  <c r="S578" i="25"/>
  <c r="R578" i="25"/>
  <c r="Q578" i="25"/>
  <c r="CP577" i="25"/>
  <c r="CL577" i="25"/>
  <c r="CM577" i="25" s="1"/>
  <c r="CK577" i="25"/>
  <c r="CF577" i="25"/>
  <c r="CG577" i="25" s="1"/>
  <c r="CQ577" i="25" s="1"/>
  <c r="CE577" i="25"/>
  <c r="CH577" i="25" s="1"/>
  <c r="CB577" i="25"/>
  <c r="CC577" i="25" s="1"/>
  <c r="CA577" i="25"/>
  <c r="BX577" i="25"/>
  <c r="BW577" i="25"/>
  <c r="BV577" i="25"/>
  <c r="CD577" i="25" s="1"/>
  <c r="BS577" i="25"/>
  <c r="BQ577" i="25"/>
  <c r="BK577" i="25"/>
  <c r="BH577" i="25"/>
  <c r="BE577" i="25"/>
  <c r="AZ577" i="25"/>
  <c r="AS577" i="25"/>
  <c r="AT577" i="25" s="1"/>
  <c r="AQ577" i="25"/>
  <c r="AM577" i="25"/>
  <c r="AN577" i="25" s="1"/>
  <c r="AL577" i="25"/>
  <c r="AH577" i="25"/>
  <c r="AG577" i="25"/>
  <c r="AF577" i="25"/>
  <c r="AE577" i="25"/>
  <c r="AD577" i="25"/>
  <c r="AB577" i="25"/>
  <c r="AX577" i="25" s="1"/>
  <c r="S577" i="25"/>
  <c r="R577" i="25"/>
  <c r="BI577" i="25" s="1"/>
  <c r="BJ577" i="25" s="1"/>
  <c r="Q577" i="25"/>
  <c r="CP576" i="25"/>
  <c r="CO576" i="25"/>
  <c r="CL576" i="25"/>
  <c r="CM576" i="25" s="1"/>
  <c r="CK576" i="25"/>
  <c r="CF576" i="25"/>
  <c r="CE576" i="25"/>
  <c r="CH576" i="25" s="1"/>
  <c r="CB576" i="25"/>
  <c r="CC576" i="25" s="1"/>
  <c r="CA576" i="25"/>
  <c r="BX576" i="25"/>
  <c r="BW576" i="25"/>
  <c r="BU576" i="25"/>
  <c r="BS576" i="25"/>
  <c r="BK576" i="25"/>
  <c r="BV576" i="25" s="1"/>
  <c r="CD576" i="25" s="1"/>
  <c r="CN576" i="25" s="1"/>
  <c r="BH576" i="25"/>
  <c r="AZ576" i="25"/>
  <c r="AU576" i="25"/>
  <c r="AS576" i="25"/>
  <c r="AT576" i="25" s="1"/>
  <c r="AL576" i="25"/>
  <c r="AM576" i="25" s="1"/>
  <c r="AG576" i="25"/>
  <c r="AF576" i="25"/>
  <c r="AE576" i="25"/>
  <c r="AD576" i="25"/>
  <c r="BT576" i="25" s="1"/>
  <c r="AB576" i="25"/>
  <c r="BE576" i="25" s="1"/>
  <c r="S576" i="25"/>
  <c r="R576" i="25"/>
  <c r="BI576" i="25" s="1"/>
  <c r="BJ576" i="25" s="1"/>
  <c r="Q576" i="25"/>
  <c r="CR575" i="25"/>
  <c r="CP575" i="25"/>
  <c r="CM575" i="25"/>
  <c r="CL575" i="25"/>
  <c r="CK575" i="25"/>
  <c r="CH575" i="25"/>
  <c r="CO575" i="25" s="1"/>
  <c r="CF575" i="25"/>
  <c r="CE575" i="25"/>
  <c r="CC575" i="25"/>
  <c r="CB575" i="25"/>
  <c r="CA575" i="25"/>
  <c r="BX575" i="25"/>
  <c r="CG575" i="25" s="1"/>
  <c r="CQ575" i="25" s="1"/>
  <c r="BW575" i="25"/>
  <c r="BT575" i="25"/>
  <c r="BU575" i="25" s="1"/>
  <c r="BS575" i="25"/>
  <c r="BK575" i="25"/>
  <c r="BV575" i="25" s="1"/>
  <c r="CD575" i="25" s="1"/>
  <c r="CN575" i="25" s="1"/>
  <c r="BJ575" i="25"/>
  <c r="BH575" i="25"/>
  <c r="AZ575" i="25"/>
  <c r="AU575" i="25"/>
  <c r="AT575" i="25"/>
  <c r="AS575" i="25"/>
  <c r="AL575" i="25"/>
  <c r="AM575" i="25" s="1"/>
  <c r="AG575" i="25"/>
  <c r="AF575" i="25"/>
  <c r="AE575" i="25"/>
  <c r="AD575" i="25"/>
  <c r="AB575" i="25"/>
  <c r="S575" i="25"/>
  <c r="R575" i="25"/>
  <c r="BI575" i="25" s="1"/>
  <c r="Q575" i="25"/>
  <c r="CP574" i="25"/>
  <c r="CM574" i="25"/>
  <c r="CL574" i="25"/>
  <c r="CK574" i="25"/>
  <c r="CH574" i="25"/>
  <c r="CG574" i="25"/>
  <c r="CQ574" i="25" s="1"/>
  <c r="CF574" i="25"/>
  <c r="CE574" i="25"/>
  <c r="CC574" i="25"/>
  <c r="CB574" i="25"/>
  <c r="CA574" i="25"/>
  <c r="BX574" i="25"/>
  <c r="BW574" i="25"/>
  <c r="BV574" i="25" s="1"/>
  <c r="BT574" i="25"/>
  <c r="BS574" i="25"/>
  <c r="BK574" i="25"/>
  <c r="BH574" i="25"/>
  <c r="AZ574" i="25"/>
  <c r="AT574" i="25"/>
  <c r="AS574" i="25"/>
  <c r="AP574" i="25"/>
  <c r="AN574" i="25"/>
  <c r="AM574" i="25"/>
  <c r="AL574" i="25"/>
  <c r="AI574" i="25"/>
  <c r="AJ574" i="25" s="1"/>
  <c r="AH574" i="25"/>
  <c r="AG574" i="25"/>
  <c r="AF574" i="25"/>
  <c r="AE574" i="25"/>
  <c r="AD574" i="25"/>
  <c r="AB574" i="25"/>
  <c r="AX574" i="25" s="1"/>
  <c r="S574" i="25"/>
  <c r="R574" i="25"/>
  <c r="BI574" i="25" s="1"/>
  <c r="BJ574" i="25" s="1"/>
  <c r="Q574" i="25"/>
  <c r="CP573" i="25"/>
  <c r="CL573" i="25"/>
  <c r="CM573" i="25" s="1"/>
  <c r="CK573" i="25"/>
  <c r="CF573" i="25"/>
  <c r="CG573" i="25" s="1"/>
  <c r="CQ573" i="25" s="1"/>
  <c r="CE573" i="25"/>
  <c r="CH573" i="25" s="1"/>
  <c r="CB573" i="25"/>
  <c r="CC573" i="25" s="1"/>
  <c r="CA573" i="25"/>
  <c r="BX573" i="25"/>
  <c r="BW573" i="25"/>
  <c r="BS573" i="25"/>
  <c r="BH573" i="25"/>
  <c r="AZ573" i="25"/>
  <c r="AX573" i="25"/>
  <c r="AT573" i="25"/>
  <c r="AS573" i="25"/>
  <c r="AL573" i="25"/>
  <c r="AM573" i="25" s="1"/>
  <c r="AN573" i="25" s="1"/>
  <c r="AH573" i="25"/>
  <c r="AG573" i="25"/>
  <c r="AF573" i="25"/>
  <c r="AE573" i="25"/>
  <c r="AD573" i="25"/>
  <c r="AB573" i="25"/>
  <c r="AI573" i="25" s="1"/>
  <c r="AP573" i="25" s="1"/>
  <c r="S573" i="25"/>
  <c r="R573" i="25"/>
  <c r="BI573" i="25" s="1"/>
  <c r="Q573" i="25"/>
  <c r="CP572" i="25"/>
  <c r="CO572" i="25"/>
  <c r="CL572" i="25"/>
  <c r="CM572" i="25" s="1"/>
  <c r="CK572" i="25"/>
  <c r="CF572" i="25"/>
  <c r="CE572" i="25"/>
  <c r="CH572" i="25" s="1"/>
  <c r="CB572" i="25"/>
  <c r="CC572" i="25" s="1"/>
  <c r="CA572" i="25"/>
  <c r="BX572" i="25"/>
  <c r="BW572" i="25"/>
  <c r="BS572" i="25"/>
  <c r="BK572" i="25"/>
  <c r="BV572" i="25" s="1"/>
  <c r="CD572" i="25" s="1"/>
  <c r="BH572" i="25"/>
  <c r="AZ572" i="25"/>
  <c r="AX572" i="25"/>
  <c r="AS572" i="25"/>
  <c r="AT572" i="25" s="1"/>
  <c r="AL572" i="25"/>
  <c r="AM572" i="25" s="1"/>
  <c r="AG572" i="25"/>
  <c r="AF572" i="25"/>
  <c r="AH572" i="25" s="1"/>
  <c r="AE572" i="25"/>
  <c r="AD572" i="25"/>
  <c r="BT572" i="25" s="1"/>
  <c r="BU572" i="25" s="1"/>
  <c r="AB572" i="25"/>
  <c r="S572" i="25"/>
  <c r="R572" i="25"/>
  <c r="BI572" i="25" s="1"/>
  <c r="BJ572" i="25" s="1"/>
  <c r="Q572" i="25"/>
  <c r="CP571" i="25"/>
  <c r="CM571" i="25"/>
  <c r="CL571" i="25"/>
  <c r="CK571" i="25"/>
  <c r="CG571" i="25"/>
  <c r="CQ571" i="25" s="1"/>
  <c r="CF571" i="25"/>
  <c r="CE571" i="25"/>
  <c r="CH571" i="25" s="1"/>
  <c r="CC571" i="25"/>
  <c r="CB571" i="25"/>
  <c r="CA571" i="25"/>
  <c r="BX571" i="25"/>
  <c r="BW571" i="25"/>
  <c r="BT571" i="25"/>
  <c r="BU571" i="25" s="1"/>
  <c r="BS571" i="25"/>
  <c r="BI571" i="25"/>
  <c r="BJ571" i="25" s="1"/>
  <c r="BH571" i="25"/>
  <c r="BE571" i="25"/>
  <c r="AZ571" i="25"/>
  <c r="AX571" i="25"/>
  <c r="AT571" i="25"/>
  <c r="AU571" i="25" s="1"/>
  <c r="AS571" i="25"/>
  <c r="AQ571" i="25"/>
  <c r="AL571" i="25"/>
  <c r="AM571" i="25" s="1"/>
  <c r="AG571" i="25"/>
  <c r="AH571" i="25" s="1"/>
  <c r="AF571" i="25"/>
  <c r="AE571" i="25"/>
  <c r="AD571" i="25"/>
  <c r="AB571" i="25"/>
  <c r="AI571" i="25" s="1"/>
  <c r="S571" i="25"/>
  <c r="R571" i="25"/>
  <c r="BK571" i="25" s="1"/>
  <c r="Q571" i="25"/>
  <c r="CR570" i="25"/>
  <c r="CP570" i="25"/>
  <c r="CL570" i="25"/>
  <c r="CM570" i="25" s="1"/>
  <c r="CK570" i="25"/>
  <c r="CH570" i="25"/>
  <c r="CO570" i="25" s="1"/>
  <c r="CG570" i="25"/>
  <c r="CQ570" i="25" s="1"/>
  <c r="CF570" i="25"/>
  <c r="CE570" i="25"/>
  <c r="CB570" i="25"/>
  <c r="CC570" i="25" s="1"/>
  <c r="CA570" i="25"/>
  <c r="BX570" i="25"/>
  <c r="BW570" i="25"/>
  <c r="BV570" i="25" s="1"/>
  <c r="CD570" i="25" s="1"/>
  <c r="CN570" i="25" s="1"/>
  <c r="BT570" i="25"/>
  <c r="BS570" i="25"/>
  <c r="BK570" i="25"/>
  <c r="BJ570" i="25"/>
  <c r="BI570" i="25"/>
  <c r="BH570" i="25"/>
  <c r="AZ570" i="25"/>
  <c r="AS570" i="25"/>
  <c r="AT570" i="25" s="1"/>
  <c r="AL570" i="25"/>
  <c r="AM570" i="25" s="1"/>
  <c r="AH570" i="25"/>
  <c r="AG570" i="25"/>
  <c r="AF570" i="25"/>
  <c r="AE570" i="25"/>
  <c r="AD570" i="25"/>
  <c r="AU570" i="25" s="1"/>
  <c r="AB570" i="25"/>
  <c r="S570" i="25"/>
  <c r="R570" i="25"/>
  <c r="Q570" i="25"/>
  <c r="CP569" i="25"/>
  <c r="CM569" i="25"/>
  <c r="CL569" i="25"/>
  <c r="CK569" i="25"/>
  <c r="CG569" i="25"/>
  <c r="CQ569" i="25" s="1"/>
  <c r="CF569" i="25"/>
  <c r="CE569" i="25"/>
  <c r="CH569" i="25" s="1"/>
  <c r="CC569" i="25"/>
  <c r="CB569" i="25"/>
  <c r="CA569" i="25"/>
  <c r="BX569" i="25"/>
  <c r="BW569" i="25"/>
  <c r="BS569" i="25"/>
  <c r="BK569" i="25"/>
  <c r="BV569" i="25" s="1"/>
  <c r="CD569" i="25" s="1"/>
  <c r="BI569" i="25"/>
  <c r="BJ569" i="25" s="1"/>
  <c r="BH569" i="25"/>
  <c r="AZ569" i="25"/>
  <c r="AS569" i="25"/>
  <c r="AT569" i="25" s="1"/>
  <c r="AL569" i="25"/>
  <c r="AM569" i="25" s="1"/>
  <c r="AN569" i="25" s="1"/>
  <c r="AI569" i="25"/>
  <c r="AP569" i="25" s="1"/>
  <c r="AH569" i="25"/>
  <c r="AG569" i="25"/>
  <c r="AF569" i="25"/>
  <c r="AE569" i="25"/>
  <c r="AD569" i="25"/>
  <c r="AB569" i="25"/>
  <c r="S569" i="25"/>
  <c r="R569" i="25"/>
  <c r="Q569" i="25"/>
  <c r="CP568" i="25"/>
  <c r="CL568" i="25"/>
  <c r="CM568" i="25" s="1"/>
  <c r="CK568" i="25"/>
  <c r="CF568" i="25"/>
  <c r="CE568" i="25"/>
  <c r="CH568" i="25" s="1"/>
  <c r="CB568" i="25"/>
  <c r="CC568" i="25" s="1"/>
  <c r="CA568" i="25"/>
  <c r="BX568" i="25"/>
  <c r="BW568" i="25"/>
  <c r="BS568" i="25"/>
  <c r="BK568" i="25"/>
  <c r="BV568" i="25" s="1"/>
  <c r="BH568" i="25"/>
  <c r="AZ568" i="25"/>
  <c r="AS568" i="25"/>
  <c r="AT568" i="25" s="1"/>
  <c r="AU568" i="25" s="1"/>
  <c r="AM568" i="25"/>
  <c r="AL568" i="25"/>
  <c r="AI568" i="25"/>
  <c r="AJ568" i="25" s="1"/>
  <c r="AG568" i="25"/>
  <c r="AF568" i="25"/>
  <c r="AH568" i="25" s="1"/>
  <c r="AN568" i="25" s="1"/>
  <c r="AE568" i="25"/>
  <c r="AD568" i="25"/>
  <c r="BT568" i="25" s="1"/>
  <c r="BU568" i="25" s="1"/>
  <c r="AB568" i="25"/>
  <c r="AQ568" i="25" s="1"/>
  <c r="S568" i="25"/>
  <c r="R568" i="25"/>
  <c r="BI568" i="25" s="1"/>
  <c r="BJ568" i="25" s="1"/>
  <c r="Q568" i="25"/>
  <c r="CQ567" i="25"/>
  <c r="CP567" i="25"/>
  <c r="CL567" i="25"/>
  <c r="CM567" i="25" s="1"/>
  <c r="CK567" i="25"/>
  <c r="CG567" i="25"/>
  <c r="CF567" i="25"/>
  <c r="CE567" i="25"/>
  <c r="CH567" i="25" s="1"/>
  <c r="CC567" i="25"/>
  <c r="CB567" i="25"/>
  <c r="CA567" i="25"/>
  <c r="BX567" i="25"/>
  <c r="BW567" i="25"/>
  <c r="BV567" i="25"/>
  <c r="BS567" i="25"/>
  <c r="BK567" i="25"/>
  <c r="BH567" i="25"/>
  <c r="AZ567" i="25"/>
  <c r="BU567" i="25" s="1"/>
  <c r="AT567" i="25"/>
  <c r="AU567" i="25" s="1"/>
  <c r="AS567" i="25"/>
  <c r="AL567" i="25"/>
  <c r="AM567" i="25" s="1"/>
  <c r="AG567" i="25"/>
  <c r="AF567" i="25"/>
  <c r="AE567" i="25"/>
  <c r="AD567" i="25"/>
  <c r="BT567" i="25" s="1"/>
  <c r="AB567" i="25"/>
  <c r="AQ567" i="25" s="1"/>
  <c r="S567" i="25"/>
  <c r="R567" i="25"/>
  <c r="BI567" i="25" s="1"/>
  <c r="BJ567" i="25" s="1"/>
  <c r="Q567" i="25"/>
  <c r="CR566" i="25"/>
  <c r="CP566" i="25"/>
  <c r="CM566" i="25"/>
  <c r="CL566" i="25"/>
  <c r="CK566" i="25"/>
  <c r="CH566" i="25"/>
  <c r="CO566" i="25" s="1"/>
  <c r="CG566" i="25"/>
  <c r="CQ566" i="25" s="1"/>
  <c r="CF566" i="25"/>
  <c r="CE566" i="25"/>
  <c r="CC566" i="25"/>
  <c r="CB566" i="25"/>
  <c r="CA566" i="25"/>
  <c r="BX566" i="25"/>
  <c r="BW566" i="25"/>
  <c r="BV566" i="25" s="1"/>
  <c r="BS566" i="25"/>
  <c r="BK566" i="25"/>
  <c r="BJ566" i="25"/>
  <c r="BI566" i="25"/>
  <c r="BH566" i="25"/>
  <c r="AZ566" i="25"/>
  <c r="AS566" i="25"/>
  <c r="AT566" i="25" s="1"/>
  <c r="AQ566" i="25"/>
  <c r="AL566" i="25"/>
  <c r="AM566" i="25" s="1"/>
  <c r="AG566" i="25"/>
  <c r="AF566" i="25"/>
  <c r="AH566" i="25" s="1"/>
  <c r="AE566" i="25"/>
  <c r="AD566" i="25"/>
  <c r="BT566" i="25" s="1"/>
  <c r="AB566" i="25"/>
  <c r="S566" i="25"/>
  <c r="R566" i="25"/>
  <c r="Q566" i="25"/>
  <c r="CP565" i="25"/>
  <c r="CM565" i="25"/>
  <c r="CL565" i="25"/>
  <c r="CK565" i="25"/>
  <c r="CG565" i="25"/>
  <c r="CQ565" i="25" s="1"/>
  <c r="CF565" i="25"/>
  <c r="CE565" i="25"/>
  <c r="CH565" i="25" s="1"/>
  <c r="CC565" i="25"/>
  <c r="CB565" i="25"/>
  <c r="CA565" i="25"/>
  <c r="BX565" i="25"/>
  <c r="BW565" i="25"/>
  <c r="BT565" i="25"/>
  <c r="BS565" i="25"/>
  <c r="BK565" i="25"/>
  <c r="BV565" i="25" s="1"/>
  <c r="CD565" i="25" s="1"/>
  <c r="BH565" i="25"/>
  <c r="AZ565" i="25"/>
  <c r="BU565" i="25" s="1"/>
  <c r="AT565" i="25"/>
  <c r="AS565" i="25"/>
  <c r="AL565" i="25"/>
  <c r="AM565" i="25" s="1"/>
  <c r="AN565" i="25" s="1"/>
  <c r="AI565" i="25"/>
  <c r="AP565" i="25" s="1"/>
  <c r="AG565" i="25"/>
  <c r="AH565" i="25" s="1"/>
  <c r="AF565" i="25"/>
  <c r="AE565" i="25"/>
  <c r="AD565" i="25"/>
  <c r="AU565" i="25" s="1"/>
  <c r="AB565" i="25"/>
  <c r="S565" i="25"/>
  <c r="R565" i="25"/>
  <c r="BI565" i="25" s="1"/>
  <c r="BJ565" i="25" s="1"/>
  <c r="Q565" i="25"/>
  <c r="CP564" i="25"/>
  <c r="CL564" i="25"/>
  <c r="CM564" i="25" s="1"/>
  <c r="CK564" i="25"/>
  <c r="CH564" i="25"/>
  <c r="CF564" i="25"/>
  <c r="CE564" i="25"/>
  <c r="CD564" i="25"/>
  <c r="CB564" i="25"/>
  <c r="CC564" i="25" s="1"/>
  <c r="CA564" i="25"/>
  <c r="BX564" i="25"/>
  <c r="CG564" i="25" s="1"/>
  <c r="CQ564" i="25" s="1"/>
  <c r="BW564" i="25"/>
  <c r="BV564" i="25"/>
  <c r="BS564" i="25"/>
  <c r="BQ564" i="25"/>
  <c r="BK564" i="25"/>
  <c r="BH564" i="25"/>
  <c r="AZ564" i="25"/>
  <c r="AU564" i="25"/>
  <c r="AS564" i="25"/>
  <c r="AT564" i="25" s="1"/>
  <c r="AQ564" i="25"/>
  <c r="AM564" i="25"/>
  <c r="AL564" i="25"/>
  <c r="AJ564" i="25"/>
  <c r="AG564" i="25"/>
  <c r="AN564" i="25" s="1"/>
  <c r="AF564" i="25"/>
  <c r="AH564" i="25" s="1"/>
  <c r="AE564" i="25"/>
  <c r="AD564" i="25"/>
  <c r="BT564" i="25" s="1"/>
  <c r="BU564" i="25" s="1"/>
  <c r="AB564" i="25"/>
  <c r="S564" i="25"/>
  <c r="AI564" i="25" s="1"/>
  <c r="AP564" i="25" s="1"/>
  <c r="R564" i="25"/>
  <c r="BI564" i="25" s="1"/>
  <c r="BJ564" i="25" s="1"/>
  <c r="Q564" i="25"/>
  <c r="CP563" i="25"/>
  <c r="CM563" i="25"/>
  <c r="CL563" i="25"/>
  <c r="CK563" i="25"/>
  <c r="CG563" i="25"/>
  <c r="CQ563" i="25" s="1"/>
  <c r="CF563" i="25"/>
  <c r="CE563" i="25"/>
  <c r="CH563" i="25" s="1"/>
  <c r="CC563" i="25"/>
  <c r="CB563" i="25"/>
  <c r="CA563" i="25"/>
  <c r="BX563" i="25"/>
  <c r="BW563" i="25"/>
  <c r="BS563" i="25"/>
  <c r="BK563" i="25"/>
  <c r="BV563" i="25" s="1"/>
  <c r="CD563" i="25" s="1"/>
  <c r="BI563" i="25"/>
  <c r="BJ563" i="25" s="1"/>
  <c r="BH563" i="25"/>
  <c r="AZ563" i="25"/>
  <c r="BU563" i="25" s="1"/>
  <c r="AS563" i="25"/>
  <c r="AT563" i="25" s="1"/>
  <c r="AU563" i="25" s="1"/>
  <c r="AL563" i="25"/>
  <c r="AM563" i="25" s="1"/>
  <c r="AG563" i="25"/>
  <c r="AH563" i="25" s="1"/>
  <c r="AN563" i="25" s="1"/>
  <c r="AF563" i="25"/>
  <c r="AE563" i="25"/>
  <c r="AD563" i="25"/>
  <c r="BT563" i="25" s="1"/>
  <c r="AB563" i="25"/>
  <c r="S563" i="25"/>
  <c r="R563" i="25"/>
  <c r="Q563" i="25"/>
  <c r="CP562" i="25"/>
  <c r="CL562" i="25"/>
  <c r="CM562" i="25" s="1"/>
  <c r="CK562" i="25"/>
  <c r="CH562" i="25"/>
  <c r="CF562" i="25"/>
  <c r="CE562" i="25"/>
  <c r="CB562" i="25"/>
  <c r="CC562" i="25" s="1"/>
  <c r="CA562" i="25"/>
  <c r="BX562" i="25"/>
  <c r="CG562" i="25" s="1"/>
  <c r="CQ562" i="25" s="1"/>
  <c r="BW562" i="25"/>
  <c r="BV562" i="25"/>
  <c r="CD562" i="25" s="1"/>
  <c r="BS562" i="25"/>
  <c r="BK562" i="25"/>
  <c r="BH562" i="25"/>
  <c r="AZ562" i="25"/>
  <c r="AS562" i="25"/>
  <c r="AT562" i="25" s="1"/>
  <c r="AM562" i="25"/>
  <c r="AL562" i="25"/>
  <c r="AG562" i="25"/>
  <c r="AF562" i="25"/>
  <c r="AH562" i="25" s="1"/>
  <c r="AE562" i="25"/>
  <c r="AD562" i="25"/>
  <c r="AB562" i="25"/>
  <c r="S562" i="25"/>
  <c r="R562" i="25"/>
  <c r="BI562" i="25" s="1"/>
  <c r="BJ562" i="25" s="1"/>
  <c r="Q562" i="25"/>
  <c r="CP561" i="25"/>
  <c r="CO561" i="25"/>
  <c r="CL561" i="25"/>
  <c r="CM561" i="25" s="1"/>
  <c r="CK561" i="25"/>
  <c r="CG561" i="25"/>
  <c r="CQ561" i="25" s="1"/>
  <c r="CF561" i="25"/>
  <c r="CE561" i="25"/>
  <c r="CH561" i="25" s="1"/>
  <c r="CC561" i="25"/>
  <c r="CB561" i="25"/>
  <c r="CA561" i="25"/>
  <c r="BX561" i="25"/>
  <c r="BW561" i="25"/>
  <c r="BS561" i="25"/>
  <c r="BK561" i="25"/>
  <c r="BV561" i="25" s="1"/>
  <c r="CD561" i="25" s="1"/>
  <c r="BI561" i="25"/>
  <c r="BJ561" i="25" s="1"/>
  <c r="BH561" i="25"/>
  <c r="AZ561" i="25"/>
  <c r="AT561" i="25"/>
  <c r="AS561" i="25"/>
  <c r="AQ561" i="25"/>
  <c r="AL561" i="25"/>
  <c r="AM561" i="25" s="1"/>
  <c r="AI561" i="25"/>
  <c r="AP561" i="25" s="1"/>
  <c r="AG561" i="25"/>
  <c r="AH561" i="25" s="1"/>
  <c r="AF561" i="25"/>
  <c r="AE561" i="25"/>
  <c r="AD561" i="25"/>
  <c r="AU561" i="25" s="1"/>
  <c r="AB561" i="25"/>
  <c r="S561" i="25"/>
  <c r="R561" i="25"/>
  <c r="Q561" i="25"/>
  <c r="CR560" i="25"/>
  <c r="CP560" i="25"/>
  <c r="CL560" i="25"/>
  <c r="CM560" i="25" s="1"/>
  <c r="CK560" i="25"/>
  <c r="CH560" i="25"/>
  <c r="CO560" i="25" s="1"/>
  <c r="CF560" i="25"/>
  <c r="CE560" i="25"/>
  <c r="CB560" i="25"/>
  <c r="CC560" i="25" s="1"/>
  <c r="CA560" i="25"/>
  <c r="BX560" i="25"/>
  <c r="CG560" i="25" s="1"/>
  <c r="CQ560" i="25" s="1"/>
  <c r="BW560" i="25"/>
  <c r="BV560" i="25"/>
  <c r="BS560" i="25"/>
  <c r="BK560" i="25"/>
  <c r="BH560" i="25"/>
  <c r="AZ560" i="25"/>
  <c r="AS560" i="25"/>
  <c r="AT560" i="25" s="1"/>
  <c r="AU560" i="25" s="1"/>
  <c r="AM560" i="25"/>
  <c r="AL560" i="25"/>
  <c r="AG560" i="25"/>
  <c r="AF560" i="25"/>
  <c r="AH560" i="25" s="1"/>
  <c r="AE560" i="25"/>
  <c r="AD560" i="25"/>
  <c r="BT560" i="25" s="1"/>
  <c r="AB560" i="25"/>
  <c r="S560" i="25"/>
  <c r="R560" i="25"/>
  <c r="BI560" i="25" s="1"/>
  <c r="BJ560" i="25" s="1"/>
  <c r="Q560" i="25"/>
  <c r="CP559" i="25"/>
  <c r="CM559" i="25"/>
  <c r="CL559" i="25"/>
  <c r="CK559" i="25"/>
  <c r="CG559" i="25"/>
  <c r="CQ559" i="25" s="1"/>
  <c r="CF559" i="25"/>
  <c r="CE559" i="25"/>
  <c r="CH559" i="25" s="1"/>
  <c r="CC559" i="25"/>
  <c r="CB559" i="25"/>
  <c r="CA559" i="25"/>
  <c r="BX559" i="25"/>
  <c r="BW559" i="25"/>
  <c r="BS559" i="25"/>
  <c r="BK559" i="25"/>
  <c r="BV559" i="25" s="1"/>
  <c r="CD559" i="25" s="1"/>
  <c r="BH559" i="25"/>
  <c r="AZ559" i="25"/>
  <c r="BU559" i="25" s="1"/>
  <c r="AT559" i="25"/>
  <c r="AS559" i="25"/>
  <c r="AQ559" i="25"/>
  <c r="AL559" i="25"/>
  <c r="AM559" i="25" s="1"/>
  <c r="AI559" i="25"/>
  <c r="AP559" i="25" s="1"/>
  <c r="AG559" i="25"/>
  <c r="AF559" i="25"/>
  <c r="AE559" i="25"/>
  <c r="AD559" i="25"/>
  <c r="BT559" i="25" s="1"/>
  <c r="AB559" i="25"/>
  <c r="BQ559" i="25" s="1"/>
  <c r="S559" i="25"/>
  <c r="R559" i="25"/>
  <c r="BI559" i="25" s="1"/>
  <c r="BJ559" i="25" s="1"/>
  <c r="Q559" i="25"/>
  <c r="CP558" i="25"/>
  <c r="CL558" i="25"/>
  <c r="CM558" i="25" s="1"/>
  <c r="CK558" i="25"/>
  <c r="CH558" i="25"/>
  <c r="CF558" i="25"/>
  <c r="CE558" i="25"/>
  <c r="CD558" i="25"/>
  <c r="CB558" i="25"/>
  <c r="CC558" i="25" s="1"/>
  <c r="CA558" i="25"/>
  <c r="BX558" i="25"/>
  <c r="CG558" i="25" s="1"/>
  <c r="CQ558" i="25" s="1"/>
  <c r="BW558" i="25"/>
  <c r="BV558" i="25"/>
  <c r="BS558" i="25"/>
  <c r="BQ558" i="25"/>
  <c r="BK558" i="25"/>
  <c r="BJ558" i="25"/>
  <c r="BI558" i="25"/>
  <c r="BH558" i="25"/>
  <c r="AZ558" i="25"/>
  <c r="AU558" i="25"/>
  <c r="AS558" i="25"/>
  <c r="AT558" i="25" s="1"/>
  <c r="AQ558" i="25"/>
  <c r="AM558" i="25"/>
  <c r="AL558" i="25"/>
  <c r="AH558" i="25"/>
  <c r="AG558" i="25"/>
  <c r="AF558" i="25"/>
  <c r="AE558" i="25"/>
  <c r="AD558" i="25"/>
  <c r="BT558" i="25" s="1"/>
  <c r="BU558" i="25" s="1"/>
  <c r="AB558" i="25"/>
  <c r="AI558" i="25" s="1"/>
  <c r="AP558" i="25" s="1"/>
  <c r="S558" i="25"/>
  <c r="R558" i="25"/>
  <c r="Q558" i="25"/>
  <c r="CP557" i="25"/>
  <c r="CM557" i="25"/>
  <c r="CL557" i="25"/>
  <c r="CK557" i="25"/>
  <c r="CF557" i="25"/>
  <c r="CG557" i="25" s="1"/>
  <c r="CQ557" i="25" s="1"/>
  <c r="CE557" i="25"/>
  <c r="CH557" i="25" s="1"/>
  <c r="CC557" i="25"/>
  <c r="CB557" i="25"/>
  <c r="CA557" i="25"/>
  <c r="BX557" i="25"/>
  <c r="BW557" i="25"/>
  <c r="BS557" i="25"/>
  <c r="BK557" i="25"/>
  <c r="BV557" i="25" s="1"/>
  <c r="CD557" i="25" s="1"/>
  <c r="BH557" i="25"/>
  <c r="AZ557" i="25"/>
  <c r="AT557" i="25"/>
  <c r="AS557" i="25"/>
  <c r="AL557" i="25"/>
  <c r="AM557" i="25" s="1"/>
  <c r="AN557" i="25" s="1"/>
  <c r="AG557" i="25"/>
  <c r="AH557" i="25" s="1"/>
  <c r="AF557" i="25"/>
  <c r="AE557" i="25"/>
  <c r="AD557" i="25"/>
  <c r="BT557" i="25" s="1"/>
  <c r="AB557" i="25"/>
  <c r="AI557" i="25" s="1"/>
  <c r="AP557" i="25" s="1"/>
  <c r="S557" i="25"/>
  <c r="R557" i="25"/>
  <c r="BI557" i="25" s="1"/>
  <c r="BJ557" i="25" s="1"/>
  <c r="Q557" i="25"/>
  <c r="CP556" i="25"/>
  <c r="CL556" i="25"/>
  <c r="CM556" i="25" s="1"/>
  <c r="CK556" i="25"/>
  <c r="CH556" i="25"/>
  <c r="CF556" i="25"/>
  <c r="CE556" i="25"/>
  <c r="CB556" i="25"/>
  <c r="CC556" i="25" s="1"/>
  <c r="CA556" i="25"/>
  <c r="BX556" i="25"/>
  <c r="CG556" i="25" s="1"/>
  <c r="CQ556" i="25" s="1"/>
  <c r="BW556" i="25"/>
  <c r="BT556" i="25"/>
  <c r="BU556" i="25" s="1"/>
  <c r="BS556" i="25"/>
  <c r="BH556" i="25"/>
  <c r="AZ556" i="25"/>
  <c r="AU556" i="25"/>
  <c r="AS556" i="25"/>
  <c r="AT556" i="25" s="1"/>
  <c r="AQ556" i="25"/>
  <c r="AM556" i="25"/>
  <c r="AL556" i="25"/>
  <c r="AG556" i="25"/>
  <c r="AN556" i="25" s="1"/>
  <c r="AF556" i="25"/>
  <c r="AH556" i="25" s="1"/>
  <c r="AE556" i="25"/>
  <c r="AD556" i="25"/>
  <c r="AB556" i="25"/>
  <c r="S556" i="25"/>
  <c r="AI556" i="25" s="1"/>
  <c r="AP556" i="25" s="1"/>
  <c r="R556" i="25"/>
  <c r="BI556" i="25" s="1"/>
  <c r="BJ556" i="25" s="1"/>
  <c r="Q556" i="25"/>
  <c r="CP555" i="25"/>
  <c r="CO555" i="25"/>
  <c r="CM555" i="25"/>
  <c r="CL555" i="25"/>
  <c r="CK555" i="25"/>
  <c r="CG555" i="25"/>
  <c r="CQ555" i="25" s="1"/>
  <c r="CF555" i="25"/>
  <c r="CE555" i="25"/>
  <c r="CH555" i="25" s="1"/>
  <c r="CC555" i="25"/>
  <c r="CB555" i="25"/>
  <c r="CA555" i="25"/>
  <c r="BX555" i="25"/>
  <c r="BW555" i="25"/>
  <c r="BU555" i="25"/>
  <c r="BS555" i="25"/>
  <c r="BK555" i="25"/>
  <c r="BV555" i="25" s="1"/>
  <c r="CD555" i="25" s="1"/>
  <c r="BI555" i="25"/>
  <c r="BJ555" i="25" s="1"/>
  <c r="BH555" i="25"/>
  <c r="AZ555" i="25"/>
  <c r="AS555" i="25"/>
  <c r="AT555" i="25" s="1"/>
  <c r="AU555" i="25" s="1"/>
  <c r="AL555" i="25"/>
  <c r="AM555" i="25" s="1"/>
  <c r="AN555" i="25" s="1"/>
  <c r="AG555" i="25"/>
  <c r="AH555" i="25" s="1"/>
  <c r="AF555" i="25"/>
  <c r="AE555" i="25"/>
  <c r="AD555" i="25"/>
  <c r="BT555" i="25" s="1"/>
  <c r="AB555" i="25"/>
  <c r="S555" i="25"/>
  <c r="R555" i="25"/>
  <c r="Q555" i="25"/>
  <c r="CP554" i="25"/>
  <c r="CL554" i="25"/>
  <c r="CM554" i="25" s="1"/>
  <c r="CK554" i="25"/>
  <c r="CH554" i="25"/>
  <c r="CF554" i="25"/>
  <c r="CE554" i="25"/>
  <c r="CD554" i="25"/>
  <c r="CB554" i="25"/>
  <c r="CC554" i="25" s="1"/>
  <c r="CA554" i="25"/>
  <c r="BX554" i="25"/>
  <c r="BW554" i="25"/>
  <c r="BV554" i="25"/>
  <c r="BT554" i="25"/>
  <c r="BS554" i="25"/>
  <c r="BK554" i="25"/>
  <c r="BH554" i="25"/>
  <c r="AZ554" i="25"/>
  <c r="AS554" i="25"/>
  <c r="AT554" i="25" s="1"/>
  <c r="AM554" i="25"/>
  <c r="AL554" i="25"/>
  <c r="AG554" i="25"/>
  <c r="AN554" i="25" s="1"/>
  <c r="AF554" i="25"/>
  <c r="AH554" i="25" s="1"/>
  <c r="AE554" i="25"/>
  <c r="AD554" i="25"/>
  <c r="AU554" i="25" s="1"/>
  <c r="AB554" i="25"/>
  <c r="BQ554" i="25" s="1"/>
  <c r="S554" i="25"/>
  <c r="R554" i="25"/>
  <c r="BI554" i="25" s="1"/>
  <c r="BJ554" i="25" s="1"/>
  <c r="Q554" i="25"/>
  <c r="CQ553" i="25"/>
  <c r="CP553" i="25"/>
  <c r="CO553" i="25"/>
  <c r="CL553" i="25"/>
  <c r="CM553" i="25" s="1"/>
  <c r="CK553" i="25"/>
  <c r="CG553" i="25"/>
  <c r="CF553" i="25"/>
  <c r="CE553" i="25"/>
  <c r="CH553" i="25" s="1"/>
  <c r="CC553" i="25"/>
  <c r="CB553" i="25"/>
  <c r="CA553" i="25"/>
  <c r="BX553" i="25"/>
  <c r="BW553" i="25"/>
  <c r="BS553" i="25"/>
  <c r="BK553" i="25"/>
  <c r="BV553" i="25" s="1"/>
  <c r="CD553" i="25" s="1"/>
  <c r="CN553" i="25" s="1"/>
  <c r="BI553" i="25"/>
  <c r="BJ553" i="25" s="1"/>
  <c r="BH553" i="25"/>
  <c r="AZ553" i="25"/>
  <c r="AT553" i="25"/>
  <c r="AS553" i="25"/>
  <c r="AQ553" i="25"/>
  <c r="AN553" i="25"/>
  <c r="AM553" i="25"/>
  <c r="AL553" i="25"/>
  <c r="AI553" i="25"/>
  <c r="AP553" i="25" s="1"/>
  <c r="AG553" i="25"/>
  <c r="AH553" i="25" s="1"/>
  <c r="AF553" i="25"/>
  <c r="AE553" i="25"/>
  <c r="AD553" i="25"/>
  <c r="AU553" i="25" s="1"/>
  <c r="AB553" i="25"/>
  <c r="BQ553" i="25" s="1"/>
  <c r="S553" i="25"/>
  <c r="R553" i="25"/>
  <c r="Q553" i="25"/>
  <c r="CP552" i="25"/>
  <c r="CL552" i="25"/>
  <c r="CM552" i="25" s="1"/>
  <c r="CK552" i="25"/>
  <c r="CH552" i="25"/>
  <c r="CO552" i="25" s="1"/>
  <c r="CF552" i="25"/>
  <c r="CE552" i="25"/>
  <c r="CB552" i="25"/>
  <c r="CC552" i="25" s="1"/>
  <c r="CA552" i="25"/>
  <c r="BX552" i="25"/>
  <c r="BW552" i="25"/>
  <c r="BV552" i="25"/>
  <c r="BS552" i="25"/>
  <c r="BK552" i="25"/>
  <c r="BH552" i="25"/>
  <c r="AZ552" i="25"/>
  <c r="AS552" i="25"/>
  <c r="AT552" i="25" s="1"/>
  <c r="AU552" i="25" s="1"/>
  <c r="AM552" i="25"/>
  <c r="AL552" i="25"/>
  <c r="AH552" i="25"/>
  <c r="AG552" i="25"/>
  <c r="AF552" i="25"/>
  <c r="AE552" i="25"/>
  <c r="AD552" i="25"/>
  <c r="BT552" i="25" s="1"/>
  <c r="AB552" i="25"/>
  <c r="S552" i="25"/>
  <c r="R552" i="25"/>
  <c r="BI552" i="25" s="1"/>
  <c r="BJ552" i="25" s="1"/>
  <c r="Q552" i="25"/>
  <c r="CP551" i="25"/>
  <c r="CM551" i="25"/>
  <c r="CL551" i="25"/>
  <c r="CK551" i="25"/>
  <c r="CG551" i="25"/>
  <c r="CQ551" i="25" s="1"/>
  <c r="CF551" i="25"/>
  <c r="CE551" i="25"/>
  <c r="CH551" i="25" s="1"/>
  <c r="CC551" i="25"/>
  <c r="CB551" i="25"/>
  <c r="CA551" i="25"/>
  <c r="BX551" i="25"/>
  <c r="BW551" i="25"/>
  <c r="BS551" i="25"/>
  <c r="BK551" i="25"/>
  <c r="BV551" i="25" s="1"/>
  <c r="CD551" i="25" s="1"/>
  <c r="BI551" i="25"/>
  <c r="BJ551" i="25" s="1"/>
  <c r="BH551" i="25"/>
  <c r="AZ551" i="25"/>
  <c r="BU551" i="25" s="1"/>
  <c r="AT551" i="25"/>
  <c r="AS551" i="25"/>
  <c r="AQ551" i="25"/>
  <c r="AL551" i="25"/>
  <c r="AM551" i="25" s="1"/>
  <c r="AI551" i="25"/>
  <c r="AP551" i="25" s="1"/>
  <c r="AG551" i="25"/>
  <c r="AF551" i="25"/>
  <c r="AE551" i="25"/>
  <c r="AD551" i="25"/>
  <c r="BT551" i="25" s="1"/>
  <c r="AB551" i="25"/>
  <c r="S551" i="25"/>
  <c r="R551" i="25"/>
  <c r="Q551" i="25"/>
  <c r="CR550" i="25"/>
  <c r="CP550" i="25"/>
  <c r="CL550" i="25"/>
  <c r="CM550" i="25" s="1"/>
  <c r="CK550" i="25"/>
  <c r="CH550" i="25"/>
  <c r="CO550" i="25" s="1"/>
  <c r="CF550" i="25"/>
  <c r="CE550" i="25"/>
  <c r="CD550" i="25"/>
  <c r="CN550" i="25" s="1"/>
  <c r="CB550" i="25"/>
  <c r="CC550" i="25" s="1"/>
  <c r="CA550" i="25"/>
  <c r="BX550" i="25"/>
  <c r="CG550" i="25" s="1"/>
  <c r="CQ550" i="25" s="1"/>
  <c r="BW550" i="25"/>
  <c r="BV550" i="25"/>
  <c r="BS550" i="25"/>
  <c r="BQ550" i="25"/>
  <c r="BK550" i="25"/>
  <c r="BJ550" i="25"/>
  <c r="BI550" i="25"/>
  <c r="BH550" i="25"/>
  <c r="AZ550" i="25"/>
  <c r="AU550" i="25"/>
  <c r="AS550" i="25"/>
  <c r="AT550" i="25" s="1"/>
  <c r="AQ550" i="25"/>
  <c r="AM550" i="25"/>
  <c r="AL550" i="25"/>
  <c r="AH550" i="25"/>
  <c r="AG550" i="25"/>
  <c r="AF550" i="25"/>
  <c r="AE550" i="25"/>
  <c r="AD550" i="25"/>
  <c r="BT550" i="25" s="1"/>
  <c r="BU550" i="25" s="1"/>
  <c r="AB550" i="25"/>
  <c r="S550" i="25"/>
  <c r="R550" i="25"/>
  <c r="Q550" i="25"/>
  <c r="CP549" i="25"/>
  <c r="CM549" i="25"/>
  <c r="CL549" i="25"/>
  <c r="CK549" i="25"/>
  <c r="CF549" i="25"/>
  <c r="CE549" i="25"/>
  <c r="CH549" i="25" s="1"/>
  <c r="CC549" i="25"/>
  <c r="CB549" i="25"/>
  <c r="CA549" i="25"/>
  <c r="BX549" i="25"/>
  <c r="CG549" i="25" s="1"/>
  <c r="CQ549" i="25" s="1"/>
  <c r="BW549" i="25"/>
  <c r="BS549" i="25"/>
  <c r="BK549" i="25"/>
  <c r="BV549" i="25" s="1"/>
  <c r="CD549" i="25" s="1"/>
  <c r="BH549" i="25"/>
  <c r="AZ549" i="25"/>
  <c r="AT549" i="25"/>
  <c r="AS549" i="25"/>
  <c r="AL549" i="25"/>
  <c r="AM549" i="25" s="1"/>
  <c r="AN549" i="25" s="1"/>
  <c r="AH549" i="25"/>
  <c r="AG549" i="25"/>
  <c r="AF549" i="25"/>
  <c r="AE549" i="25"/>
  <c r="AD549" i="25"/>
  <c r="BT549" i="25" s="1"/>
  <c r="AB549" i="25"/>
  <c r="AI549" i="25" s="1"/>
  <c r="AP549" i="25" s="1"/>
  <c r="S549" i="25"/>
  <c r="R549" i="25"/>
  <c r="BI549" i="25" s="1"/>
  <c r="BJ549" i="25" s="1"/>
  <c r="Q549" i="25"/>
  <c r="CP548" i="25"/>
  <c r="CL548" i="25"/>
  <c r="CM548" i="25" s="1"/>
  <c r="CK548" i="25"/>
  <c r="CH548" i="25"/>
  <c r="CF548" i="25"/>
  <c r="CE548" i="25"/>
  <c r="CD548" i="25"/>
  <c r="CB548" i="25"/>
  <c r="CC548" i="25" s="1"/>
  <c r="CA548" i="25"/>
  <c r="BX548" i="25"/>
  <c r="CG548" i="25" s="1"/>
  <c r="CQ548" i="25" s="1"/>
  <c r="BW548" i="25"/>
  <c r="BV548" i="25"/>
  <c r="BT548" i="25"/>
  <c r="BU548" i="25" s="1"/>
  <c r="BS548" i="25"/>
  <c r="BQ548" i="25"/>
  <c r="BK548" i="25"/>
  <c r="BH548" i="25"/>
  <c r="AZ548" i="25"/>
  <c r="AU548" i="25"/>
  <c r="AT548" i="25"/>
  <c r="AS548" i="25"/>
  <c r="AQ548" i="25"/>
  <c r="AM548" i="25"/>
  <c r="AL548" i="25"/>
  <c r="AG548" i="25"/>
  <c r="AF548" i="25"/>
  <c r="AH548" i="25" s="1"/>
  <c r="AE548" i="25"/>
  <c r="AD548" i="25"/>
  <c r="AB548" i="25"/>
  <c r="S548" i="25"/>
  <c r="AI548" i="25" s="1"/>
  <c r="AP548" i="25" s="1"/>
  <c r="R548" i="25"/>
  <c r="BI548" i="25" s="1"/>
  <c r="BJ548" i="25" s="1"/>
  <c r="Q548" i="25"/>
  <c r="CP547" i="25"/>
  <c r="CO547" i="25"/>
  <c r="CM547" i="25"/>
  <c r="CL547" i="25"/>
  <c r="CK547" i="25"/>
  <c r="CG547" i="25"/>
  <c r="CQ547" i="25" s="1"/>
  <c r="CF547" i="25"/>
  <c r="CE547" i="25"/>
  <c r="CH547" i="25" s="1"/>
  <c r="CC547" i="25"/>
  <c r="CB547" i="25"/>
  <c r="CA547" i="25"/>
  <c r="BX547" i="25"/>
  <c r="BW547" i="25"/>
  <c r="BU547" i="25"/>
  <c r="BS547" i="25"/>
  <c r="BK547" i="25"/>
  <c r="BV547" i="25" s="1"/>
  <c r="CD547" i="25" s="1"/>
  <c r="BI547" i="25"/>
  <c r="BJ547" i="25" s="1"/>
  <c r="BH547" i="25"/>
  <c r="AZ547" i="25"/>
  <c r="AS547" i="25"/>
  <c r="AT547" i="25" s="1"/>
  <c r="AU547" i="25" s="1"/>
  <c r="AL547" i="25"/>
  <c r="AM547" i="25" s="1"/>
  <c r="AN547" i="25" s="1"/>
  <c r="AG547" i="25"/>
  <c r="AH547" i="25" s="1"/>
  <c r="AF547" i="25"/>
  <c r="AE547" i="25"/>
  <c r="AD547" i="25"/>
  <c r="BT547" i="25" s="1"/>
  <c r="AB547" i="25"/>
  <c r="S547" i="25"/>
  <c r="R547" i="25"/>
  <c r="Q547" i="25"/>
  <c r="CP546" i="25"/>
  <c r="CM546" i="25"/>
  <c r="CL546" i="25"/>
  <c r="CK546" i="25"/>
  <c r="CH546" i="25"/>
  <c r="CF546" i="25"/>
  <c r="CE546" i="25"/>
  <c r="CC546" i="25"/>
  <c r="CB546" i="25"/>
  <c r="CA546" i="25"/>
  <c r="BX546" i="25"/>
  <c r="BW546" i="25"/>
  <c r="BV546" i="25"/>
  <c r="CD546" i="25" s="1"/>
  <c r="BT546" i="25"/>
  <c r="BS546" i="25"/>
  <c r="BK546" i="25"/>
  <c r="BH546" i="25"/>
  <c r="AZ546" i="25"/>
  <c r="AS546" i="25"/>
  <c r="AT546" i="25" s="1"/>
  <c r="AM546" i="25"/>
  <c r="AL546" i="25"/>
  <c r="AG546" i="25"/>
  <c r="AF546" i="25"/>
  <c r="AH546" i="25" s="1"/>
  <c r="AE546" i="25"/>
  <c r="AD546" i="25"/>
  <c r="AB546" i="25"/>
  <c r="BQ546" i="25" s="1"/>
  <c r="S546" i="25"/>
  <c r="R546" i="25"/>
  <c r="BI546" i="25" s="1"/>
  <c r="BJ546" i="25" s="1"/>
  <c r="Q546" i="25"/>
  <c r="CP545" i="25"/>
  <c r="CM545" i="25"/>
  <c r="CL545" i="25"/>
  <c r="CK545" i="25"/>
  <c r="CG545" i="25"/>
  <c r="CQ545" i="25" s="1"/>
  <c r="CF545" i="25"/>
  <c r="CE545" i="25"/>
  <c r="CH545" i="25" s="1"/>
  <c r="CO545" i="25" s="1"/>
  <c r="CC545" i="25"/>
  <c r="CB545" i="25"/>
  <c r="CA545" i="25"/>
  <c r="BX545" i="25"/>
  <c r="BW545" i="25"/>
  <c r="BS545" i="25"/>
  <c r="BK545" i="25"/>
  <c r="BI545" i="25"/>
  <c r="BJ545" i="25" s="1"/>
  <c r="BH545" i="25"/>
  <c r="AZ545" i="25"/>
  <c r="AT545" i="25"/>
  <c r="AS545" i="25"/>
  <c r="AQ545" i="25"/>
  <c r="AM545" i="25"/>
  <c r="AL545" i="25"/>
  <c r="AI545" i="25"/>
  <c r="AP545" i="25" s="1"/>
  <c r="AG545" i="25"/>
  <c r="AH545" i="25" s="1"/>
  <c r="AF545" i="25"/>
  <c r="AE545" i="25"/>
  <c r="AD545" i="25"/>
  <c r="AU545" i="25" s="1"/>
  <c r="AB545" i="25"/>
  <c r="S545" i="25"/>
  <c r="R545" i="25"/>
  <c r="Q545" i="25"/>
  <c r="CR544" i="25"/>
  <c r="CP544" i="25"/>
  <c r="CL544" i="25"/>
  <c r="CM544" i="25" s="1"/>
  <c r="CK544" i="25"/>
  <c r="CH544" i="25"/>
  <c r="CO544" i="25" s="1"/>
  <c r="CF544" i="25"/>
  <c r="CE544" i="25"/>
  <c r="CB544" i="25"/>
  <c r="CC544" i="25" s="1"/>
  <c r="CA544" i="25"/>
  <c r="BX544" i="25"/>
  <c r="CG544" i="25" s="1"/>
  <c r="CQ544" i="25" s="1"/>
  <c r="BW544" i="25"/>
  <c r="BV544" i="25"/>
  <c r="BS544" i="25"/>
  <c r="BK544" i="25"/>
  <c r="BH544" i="25"/>
  <c r="AZ544" i="25"/>
  <c r="AS544" i="25"/>
  <c r="AT544" i="25" s="1"/>
  <c r="AU544" i="25" s="1"/>
  <c r="AM544" i="25"/>
  <c r="AL544" i="25"/>
  <c r="AH544" i="25"/>
  <c r="AN544" i="25" s="1"/>
  <c r="AG544" i="25"/>
  <c r="AF544" i="25"/>
  <c r="AE544" i="25"/>
  <c r="AD544" i="25"/>
  <c r="BT544" i="25" s="1"/>
  <c r="BU544" i="25" s="1"/>
  <c r="AB544" i="25"/>
  <c r="AI544" i="25" s="1"/>
  <c r="AJ544" i="25" s="1"/>
  <c r="S544" i="25"/>
  <c r="R544" i="25"/>
  <c r="BI544" i="25" s="1"/>
  <c r="BJ544" i="25" s="1"/>
  <c r="Q544" i="25"/>
  <c r="CQ543" i="25"/>
  <c r="CP543" i="25"/>
  <c r="CM543" i="25"/>
  <c r="CL543" i="25"/>
  <c r="CK543" i="25"/>
  <c r="CG543" i="25"/>
  <c r="CF543" i="25"/>
  <c r="CE543" i="25"/>
  <c r="CH543" i="25" s="1"/>
  <c r="CC543" i="25"/>
  <c r="CB543" i="25"/>
  <c r="CA543" i="25"/>
  <c r="BX543" i="25"/>
  <c r="BW543" i="25"/>
  <c r="BV543" i="25" s="1"/>
  <c r="CD543" i="25" s="1"/>
  <c r="BS543" i="25"/>
  <c r="BH543" i="25"/>
  <c r="AZ543" i="25"/>
  <c r="BU543" i="25" s="1"/>
  <c r="AT543" i="25"/>
  <c r="AS543" i="25"/>
  <c r="AQ543" i="25"/>
  <c r="AL543" i="25"/>
  <c r="AM543" i="25" s="1"/>
  <c r="AI543" i="25"/>
  <c r="AP543" i="25" s="1"/>
  <c r="AG543" i="25"/>
  <c r="AF543" i="25"/>
  <c r="AE543" i="25"/>
  <c r="AD543" i="25"/>
  <c r="BT543" i="25" s="1"/>
  <c r="AB543" i="25"/>
  <c r="AX543" i="25" s="1"/>
  <c r="S543" i="25"/>
  <c r="R543" i="25"/>
  <c r="BI543" i="25" s="1"/>
  <c r="BJ543" i="25" s="1"/>
  <c r="Q543" i="25"/>
  <c r="CP542" i="25"/>
  <c r="CL542" i="25"/>
  <c r="CM542" i="25" s="1"/>
  <c r="CK542" i="25"/>
  <c r="CH542" i="25"/>
  <c r="CO542" i="25" s="1"/>
  <c r="CF542" i="25"/>
  <c r="CE542" i="25"/>
  <c r="CB542" i="25"/>
  <c r="CC542" i="25" s="1"/>
  <c r="CA542" i="25"/>
  <c r="BX542" i="25"/>
  <c r="CG542" i="25" s="1"/>
  <c r="CQ542" i="25" s="1"/>
  <c r="BW542" i="25"/>
  <c r="BV542" i="25" s="1"/>
  <c r="CD542" i="25" s="1"/>
  <c r="BS542" i="25"/>
  <c r="BQ542" i="25"/>
  <c r="BK542" i="25"/>
  <c r="BJ542" i="25"/>
  <c r="BI542" i="25"/>
  <c r="BH542" i="25"/>
  <c r="AZ542" i="25"/>
  <c r="AU542" i="25"/>
  <c r="AS542" i="25"/>
  <c r="AT542" i="25" s="1"/>
  <c r="AQ542" i="25"/>
  <c r="AM542" i="25"/>
  <c r="AL542" i="25"/>
  <c r="AH542" i="25"/>
  <c r="AG542" i="25"/>
  <c r="AF542" i="25"/>
  <c r="AE542" i="25"/>
  <c r="AD542" i="25"/>
  <c r="BT542" i="25" s="1"/>
  <c r="BU542" i="25" s="1"/>
  <c r="AB542" i="25"/>
  <c r="S542" i="25"/>
  <c r="R542" i="25"/>
  <c r="Q542" i="25"/>
  <c r="CP541" i="25"/>
  <c r="CM541" i="25"/>
  <c r="CL541" i="25"/>
  <c r="CK541" i="25"/>
  <c r="CF541" i="25"/>
  <c r="CE541" i="25"/>
  <c r="CH541" i="25" s="1"/>
  <c r="CC541" i="25"/>
  <c r="CB541" i="25"/>
  <c r="CA541" i="25"/>
  <c r="BX541" i="25"/>
  <c r="CG541" i="25" s="1"/>
  <c r="CQ541" i="25" s="1"/>
  <c r="BW541" i="25"/>
  <c r="BS541" i="25"/>
  <c r="BK541" i="25"/>
  <c r="BV541" i="25" s="1"/>
  <c r="CD541" i="25" s="1"/>
  <c r="BH541" i="25"/>
  <c r="AZ541" i="25"/>
  <c r="AT541" i="25"/>
  <c r="AS541" i="25"/>
  <c r="AL541" i="25"/>
  <c r="AM541" i="25" s="1"/>
  <c r="AN541" i="25" s="1"/>
  <c r="AH541" i="25"/>
  <c r="AG541" i="25"/>
  <c r="AF541" i="25"/>
  <c r="AE541" i="25"/>
  <c r="AD541" i="25"/>
  <c r="BT541" i="25" s="1"/>
  <c r="AB541" i="25"/>
  <c r="AI541" i="25" s="1"/>
  <c r="AP541" i="25" s="1"/>
  <c r="S541" i="25"/>
  <c r="R541" i="25"/>
  <c r="BI541" i="25" s="1"/>
  <c r="BJ541" i="25" s="1"/>
  <c r="Q541" i="25"/>
  <c r="CL540" i="25"/>
  <c r="CM540" i="25" s="1"/>
  <c r="CK540" i="25"/>
  <c r="CB540" i="25"/>
  <c r="CC540" i="25" s="1"/>
  <c r="CA540" i="25"/>
  <c r="BS540" i="25"/>
  <c r="BH540" i="25"/>
  <c r="AZ540" i="25"/>
  <c r="AT540" i="25"/>
  <c r="AS540" i="25"/>
  <c r="AL540" i="25"/>
  <c r="AM540" i="25" s="1"/>
  <c r="AI540" i="25"/>
  <c r="AP540" i="25" s="1"/>
  <c r="AG540" i="25"/>
  <c r="AF540" i="25"/>
  <c r="AE540" i="25"/>
  <c r="AD540" i="25"/>
  <c r="AU540" i="25" s="1"/>
  <c r="AB540" i="25"/>
  <c r="AQ540" i="25" s="1"/>
  <c r="S540" i="25"/>
  <c r="R540" i="25"/>
  <c r="BI540" i="25" s="1"/>
  <c r="BJ540" i="25" s="1"/>
  <c r="Q540" i="25"/>
  <c r="CR539" i="25"/>
  <c r="CP539" i="25"/>
  <c r="CL539" i="25"/>
  <c r="CM539" i="25" s="1"/>
  <c r="CK539" i="25"/>
  <c r="CH539" i="25"/>
  <c r="CO539" i="25" s="1"/>
  <c r="CF539" i="25"/>
  <c r="CE539" i="25"/>
  <c r="CD539" i="25"/>
  <c r="CN539" i="25" s="1"/>
  <c r="CB539" i="25"/>
  <c r="CC539" i="25" s="1"/>
  <c r="CA539" i="25"/>
  <c r="BX539" i="25"/>
  <c r="CG539" i="25" s="1"/>
  <c r="CQ539" i="25" s="1"/>
  <c r="BW539" i="25"/>
  <c r="BV539" i="25" s="1"/>
  <c r="BT539" i="25"/>
  <c r="BU539" i="25" s="1"/>
  <c r="BS539" i="25"/>
  <c r="BK539" i="25"/>
  <c r="BH539" i="25"/>
  <c r="AZ539" i="25"/>
  <c r="AT539" i="25"/>
  <c r="AS539" i="25"/>
  <c r="AN539" i="25"/>
  <c r="AL539" i="25"/>
  <c r="AM539" i="25" s="1"/>
  <c r="AH539" i="25"/>
  <c r="AG539" i="25"/>
  <c r="AF539" i="25"/>
  <c r="AE539" i="25"/>
  <c r="AD539" i="25"/>
  <c r="AB539" i="25"/>
  <c r="S539" i="25"/>
  <c r="R539" i="25"/>
  <c r="BI539" i="25" s="1"/>
  <c r="BJ539" i="25" s="1"/>
  <c r="Q539" i="25"/>
  <c r="CP538" i="25"/>
  <c r="CL538" i="25"/>
  <c r="CM538" i="25" s="1"/>
  <c r="CK538" i="25"/>
  <c r="CH538" i="25"/>
  <c r="CF538" i="25"/>
  <c r="CE538" i="25"/>
  <c r="CB538" i="25"/>
  <c r="CC538" i="25" s="1"/>
  <c r="CA538" i="25"/>
  <c r="BX538" i="25"/>
  <c r="CG538" i="25" s="1"/>
  <c r="CQ538" i="25" s="1"/>
  <c r="BW538" i="25"/>
  <c r="BV538" i="25"/>
  <c r="BS538" i="25"/>
  <c r="BK538" i="25"/>
  <c r="BH538" i="25"/>
  <c r="AZ538" i="25"/>
  <c r="AS538" i="25"/>
  <c r="AT538" i="25" s="1"/>
  <c r="AM538" i="25"/>
  <c r="AL538" i="25"/>
  <c r="AG538" i="25"/>
  <c r="AF538" i="25"/>
  <c r="AH538" i="25" s="1"/>
  <c r="AE538" i="25"/>
  <c r="AD538" i="25"/>
  <c r="AB538" i="25"/>
  <c r="S538" i="25"/>
  <c r="R538" i="25"/>
  <c r="BI538" i="25" s="1"/>
  <c r="BJ538" i="25" s="1"/>
  <c r="Q538" i="25"/>
  <c r="CP537" i="25"/>
  <c r="CO537" i="25"/>
  <c r="CM537" i="25"/>
  <c r="CL537" i="25"/>
  <c r="CK537" i="25"/>
  <c r="CG537" i="25"/>
  <c r="CQ537" i="25" s="1"/>
  <c r="CF537" i="25"/>
  <c r="CE537" i="25"/>
  <c r="CH537" i="25" s="1"/>
  <c r="CC537" i="25"/>
  <c r="CB537" i="25"/>
  <c r="CA537" i="25"/>
  <c r="BX537" i="25"/>
  <c r="BW537" i="25"/>
  <c r="BU537" i="25"/>
  <c r="BT537" i="25"/>
  <c r="BS537" i="25"/>
  <c r="BK537" i="25"/>
  <c r="BV537" i="25" s="1"/>
  <c r="CD537" i="25" s="1"/>
  <c r="CN537" i="25" s="1"/>
  <c r="BI537" i="25"/>
  <c r="BJ537" i="25" s="1"/>
  <c r="BH537" i="25"/>
  <c r="AZ537" i="25"/>
  <c r="AU537" i="25"/>
  <c r="AS537" i="25"/>
  <c r="AT537" i="25" s="1"/>
  <c r="AM537" i="25"/>
  <c r="AL537" i="25"/>
  <c r="AG537" i="25"/>
  <c r="AF537" i="25"/>
  <c r="AH537" i="25" s="1"/>
  <c r="AN537" i="25" s="1"/>
  <c r="AE537" i="25"/>
  <c r="AD537" i="25"/>
  <c r="AB537" i="25"/>
  <c r="BQ537" i="25" s="1"/>
  <c r="S537" i="25"/>
  <c r="R537" i="25"/>
  <c r="Q537" i="25"/>
  <c r="CM536" i="25"/>
  <c r="CL536" i="25"/>
  <c r="CK536" i="25"/>
  <c r="CC536" i="25"/>
  <c r="CB536" i="25"/>
  <c r="CA536" i="25"/>
  <c r="BT536" i="25"/>
  <c r="BS536" i="25"/>
  <c r="BL536" i="25"/>
  <c r="BK536" i="25" s="1"/>
  <c r="BH536" i="25"/>
  <c r="AZ536" i="25"/>
  <c r="AS536" i="25"/>
  <c r="AT536" i="25" s="1"/>
  <c r="AM536" i="25"/>
  <c r="AL536" i="25"/>
  <c r="AG536" i="25"/>
  <c r="AF536" i="25"/>
  <c r="AH536" i="25" s="1"/>
  <c r="AE536" i="25"/>
  <c r="AD536" i="25"/>
  <c r="AU536" i="25" s="1"/>
  <c r="AB536" i="25"/>
  <c r="S536" i="25"/>
  <c r="R536" i="25"/>
  <c r="BI536" i="25" s="1"/>
  <c r="BJ536" i="25" s="1"/>
  <c r="Q536" i="25"/>
  <c r="CO535" i="25"/>
  <c r="CP535" i="25" s="1"/>
  <c r="CM535" i="25"/>
  <c r="CL535" i="25"/>
  <c r="CK535" i="25"/>
  <c r="CE535" i="25"/>
  <c r="CF535" i="25" s="1"/>
  <c r="CC535" i="25"/>
  <c r="CB535" i="25"/>
  <c r="CA535" i="25"/>
  <c r="BW535" i="25"/>
  <c r="BS535" i="25"/>
  <c r="BH535" i="25"/>
  <c r="BE535" i="25"/>
  <c r="AZ535" i="25"/>
  <c r="AT535" i="25"/>
  <c r="AS535" i="25"/>
  <c r="AQ535" i="25"/>
  <c r="AM535" i="25"/>
  <c r="AL535" i="25"/>
  <c r="AG535" i="25"/>
  <c r="AF535" i="25"/>
  <c r="AH535" i="25" s="1"/>
  <c r="AE535" i="25"/>
  <c r="AD535" i="25"/>
  <c r="AB535" i="25"/>
  <c r="AX535" i="25" s="1"/>
  <c r="S535" i="25"/>
  <c r="AI535" i="25" s="1"/>
  <c r="AJ535" i="25" s="1"/>
  <c r="R535" i="25"/>
  <c r="Q535" i="25"/>
  <c r="CO534" i="25"/>
  <c r="CP534" i="25" s="1"/>
  <c r="CL534" i="25"/>
  <c r="CM534" i="25" s="1"/>
  <c r="CK534" i="25"/>
  <c r="CE534" i="25"/>
  <c r="CF534" i="25" s="1"/>
  <c r="CC534" i="25"/>
  <c r="CB534" i="25"/>
  <c r="CA534" i="25"/>
  <c r="BW534" i="25"/>
  <c r="BS534" i="25"/>
  <c r="BH534" i="25"/>
  <c r="BE534" i="25"/>
  <c r="AZ534" i="25"/>
  <c r="AS534" i="25"/>
  <c r="AT534" i="25" s="1"/>
  <c r="AQ534" i="25"/>
  <c r="AM534" i="25"/>
  <c r="AL534" i="25"/>
  <c r="AG534" i="25"/>
  <c r="AF534" i="25"/>
  <c r="AE534" i="25"/>
  <c r="AD534" i="25"/>
  <c r="BT534" i="25" s="1"/>
  <c r="AB534" i="25"/>
  <c r="AX534" i="25" s="1"/>
  <c r="S534" i="25"/>
  <c r="R534" i="25"/>
  <c r="BI534" i="25" s="1"/>
  <c r="BK534" i="25" s="1"/>
  <c r="BL534" i="25" s="1"/>
  <c r="Q534" i="25"/>
  <c r="CM533" i="25"/>
  <c r="CL533" i="25"/>
  <c r="CK533" i="25"/>
  <c r="CC533" i="25"/>
  <c r="CB533" i="25"/>
  <c r="CA533" i="25"/>
  <c r="BT533" i="25"/>
  <c r="BS533" i="25"/>
  <c r="BJ533" i="25"/>
  <c r="BH533" i="25"/>
  <c r="AZ533" i="25"/>
  <c r="BU533" i="25" s="1"/>
  <c r="AS533" i="25"/>
  <c r="AT533" i="25" s="1"/>
  <c r="AU533" i="25" s="1"/>
  <c r="AN533" i="25"/>
  <c r="AL533" i="25"/>
  <c r="AM533" i="25" s="1"/>
  <c r="AH533" i="25"/>
  <c r="AG533" i="25"/>
  <c r="AF533" i="25"/>
  <c r="AE533" i="25"/>
  <c r="AD533" i="25"/>
  <c r="AB533" i="25"/>
  <c r="BL533" i="25" s="1"/>
  <c r="BK533" i="25" s="1"/>
  <c r="S533" i="25"/>
  <c r="R533" i="25"/>
  <c r="BI533" i="25" s="1"/>
  <c r="Q533" i="25"/>
  <c r="CP532" i="25"/>
  <c r="CO532" i="25"/>
  <c r="CM532" i="25"/>
  <c r="CL532" i="25"/>
  <c r="CK532" i="25"/>
  <c r="CF532" i="25"/>
  <c r="CE532" i="25"/>
  <c r="CC532" i="25"/>
  <c r="CB532" i="25"/>
  <c r="CA532" i="25"/>
  <c r="BW532" i="25"/>
  <c r="BS532" i="25"/>
  <c r="BH532" i="25"/>
  <c r="AZ532" i="25"/>
  <c r="AS532" i="25"/>
  <c r="AT532" i="25" s="1"/>
  <c r="AL532" i="25"/>
  <c r="AM532" i="25" s="1"/>
  <c r="AH532" i="25"/>
  <c r="AG532" i="25"/>
  <c r="AF532" i="25"/>
  <c r="AE532" i="25"/>
  <c r="AD532" i="25"/>
  <c r="AU532" i="25" s="1"/>
  <c r="AB532" i="25"/>
  <c r="S532" i="25"/>
  <c r="R532" i="25"/>
  <c r="BI532" i="25" s="1"/>
  <c r="BJ532" i="25" s="1"/>
  <c r="Q532" i="25"/>
  <c r="CM531" i="25"/>
  <c r="CL531" i="25"/>
  <c r="CK531" i="25"/>
  <c r="CE531" i="25"/>
  <c r="CF531" i="25" s="1"/>
  <c r="CD531" i="25"/>
  <c r="CN531" i="25" s="1"/>
  <c r="CC531" i="25"/>
  <c r="CB531" i="25"/>
  <c r="CA531" i="25"/>
  <c r="BW531" i="25"/>
  <c r="BV531" i="25"/>
  <c r="BQ531" i="25" s="1"/>
  <c r="BT531" i="25"/>
  <c r="BU531" i="25" s="1"/>
  <c r="BS531" i="25"/>
  <c r="BL531" i="25"/>
  <c r="BK531" i="25" s="1"/>
  <c r="BH531" i="25"/>
  <c r="BE531" i="25"/>
  <c r="BM531" i="25" s="1"/>
  <c r="BY531" i="25" s="1"/>
  <c r="CH531" i="25" s="1"/>
  <c r="CO531" i="25" s="1"/>
  <c r="CP531" i="25" s="1"/>
  <c r="AZ531" i="25"/>
  <c r="AT531" i="25"/>
  <c r="AS531" i="25"/>
  <c r="AQ531" i="25"/>
  <c r="AP531" i="25"/>
  <c r="AM531" i="25"/>
  <c r="AL531" i="25"/>
  <c r="AI531" i="25"/>
  <c r="AJ531" i="25" s="1"/>
  <c r="BA531" i="25" s="1"/>
  <c r="AH531" i="25"/>
  <c r="AG531" i="25"/>
  <c r="AF531" i="25"/>
  <c r="AE531" i="25"/>
  <c r="AD531" i="25"/>
  <c r="AU531" i="25" s="1"/>
  <c r="AB531" i="25"/>
  <c r="AX531" i="25" s="1"/>
  <c r="S531" i="25"/>
  <c r="R531" i="25"/>
  <c r="BI531" i="25" s="1"/>
  <c r="BJ531" i="25" s="1"/>
  <c r="Q531" i="25"/>
  <c r="CO530" i="25"/>
  <c r="CP530" i="25" s="1"/>
  <c r="CL530" i="25"/>
  <c r="CM530" i="25" s="1"/>
  <c r="CK530" i="25"/>
  <c r="CE530" i="25"/>
  <c r="CF530" i="25" s="1"/>
  <c r="CB530" i="25"/>
  <c r="CC530" i="25" s="1"/>
  <c r="CA530" i="25"/>
  <c r="BW530" i="25"/>
  <c r="BT530" i="25"/>
  <c r="BS530" i="25"/>
  <c r="BH530" i="25"/>
  <c r="AZ530" i="25"/>
  <c r="BU530" i="25" s="1"/>
  <c r="AX530" i="25"/>
  <c r="AS530" i="25"/>
  <c r="AT530" i="25" s="1"/>
  <c r="AM530" i="25"/>
  <c r="AL530" i="25"/>
  <c r="AJ530" i="25"/>
  <c r="AG530" i="25"/>
  <c r="AF530" i="25"/>
  <c r="AE530" i="25"/>
  <c r="AD530" i="25"/>
  <c r="AU530" i="25" s="1"/>
  <c r="AB530" i="25"/>
  <c r="AI530" i="25" s="1"/>
  <c r="AP530" i="25" s="1"/>
  <c r="S530" i="25"/>
  <c r="R530" i="25"/>
  <c r="BI530" i="25" s="1"/>
  <c r="Q530" i="25"/>
  <c r="CM529" i="25"/>
  <c r="CL529" i="25"/>
  <c r="CK529" i="25"/>
  <c r="CF529" i="25"/>
  <c r="CE529" i="25"/>
  <c r="CC529" i="25"/>
  <c r="CB529" i="25"/>
  <c r="CA529" i="25"/>
  <c r="BW529" i="25"/>
  <c r="BU529" i="25"/>
  <c r="BT529" i="25"/>
  <c r="BS529" i="25"/>
  <c r="BL529" i="25"/>
  <c r="BK529" i="25" s="1"/>
  <c r="BV529" i="25" s="1"/>
  <c r="CD529" i="25" s="1"/>
  <c r="BI529" i="25"/>
  <c r="BJ529" i="25" s="1"/>
  <c r="BH529" i="25"/>
  <c r="AZ529" i="25"/>
  <c r="AX529" i="25"/>
  <c r="AS529" i="25"/>
  <c r="AT529" i="25" s="1"/>
  <c r="AU529" i="25" s="1"/>
  <c r="AL529" i="25"/>
  <c r="AM529" i="25" s="1"/>
  <c r="AN529" i="25" s="1"/>
  <c r="AG529" i="25"/>
  <c r="AF529" i="25"/>
  <c r="AH529" i="25" s="1"/>
  <c r="AE529" i="25"/>
  <c r="AD529" i="25"/>
  <c r="AB529" i="25"/>
  <c r="AI529" i="25" s="1"/>
  <c r="S529" i="25"/>
  <c r="R529" i="25"/>
  <c r="Q529" i="25"/>
  <c r="CM528" i="25"/>
  <c r="CL528" i="25"/>
  <c r="CK528" i="25"/>
  <c r="CH528" i="25"/>
  <c r="CF528" i="25"/>
  <c r="CE528" i="25"/>
  <c r="CC528" i="25"/>
  <c r="CB528" i="25"/>
  <c r="CA528" i="25"/>
  <c r="BX528" i="25"/>
  <c r="BW528" i="25"/>
  <c r="BV528" i="25"/>
  <c r="BS528" i="25"/>
  <c r="BK528" i="25"/>
  <c r="BH528" i="25"/>
  <c r="AZ528" i="25"/>
  <c r="AS528" i="25"/>
  <c r="AT528" i="25" s="1"/>
  <c r="AU528" i="25" s="1"/>
  <c r="AM528" i="25"/>
  <c r="AL528" i="25"/>
  <c r="AH528" i="25"/>
  <c r="AN528" i="25" s="1"/>
  <c r="AG528" i="25"/>
  <c r="AF528" i="25"/>
  <c r="AE528" i="25"/>
  <c r="AD528" i="25"/>
  <c r="BT528" i="25" s="1"/>
  <c r="AB528" i="25"/>
  <c r="AX528" i="25" s="1"/>
  <c r="S528" i="25"/>
  <c r="AI528" i="25" s="1"/>
  <c r="R528" i="25"/>
  <c r="BI528" i="25" s="1"/>
  <c r="BJ528" i="25" s="1"/>
  <c r="Q528" i="25"/>
  <c r="CM527" i="25"/>
  <c r="CL527" i="25"/>
  <c r="CK527" i="25"/>
  <c r="CF527" i="25"/>
  <c r="CG527" i="25" s="1"/>
  <c r="CE527" i="25"/>
  <c r="CH527" i="25" s="1"/>
  <c r="CC527" i="25"/>
  <c r="CB527" i="25"/>
  <c r="CA527" i="25"/>
  <c r="BX527" i="25"/>
  <c r="BW527" i="25"/>
  <c r="BS527" i="25"/>
  <c r="BK527" i="25"/>
  <c r="BV527" i="25" s="1"/>
  <c r="CD527" i="25" s="1"/>
  <c r="BH527" i="25"/>
  <c r="AZ527" i="25"/>
  <c r="AS527" i="25"/>
  <c r="AT527" i="25" s="1"/>
  <c r="AL527" i="25"/>
  <c r="AM527" i="25" s="1"/>
  <c r="AN527" i="25" s="1"/>
  <c r="AH527" i="25"/>
  <c r="AG527" i="25"/>
  <c r="AF527" i="25"/>
  <c r="AE527" i="25"/>
  <c r="AD527" i="25"/>
  <c r="BT527" i="25" s="1"/>
  <c r="AB527" i="25"/>
  <c r="S527" i="25"/>
  <c r="R527" i="25"/>
  <c r="BI527" i="25" s="1"/>
  <c r="BJ527" i="25" s="1"/>
  <c r="Q527" i="25"/>
  <c r="CL526" i="25"/>
  <c r="CM526" i="25" s="1"/>
  <c r="CK526" i="25"/>
  <c r="CF526" i="25"/>
  <c r="CE526" i="25"/>
  <c r="CB526" i="25"/>
  <c r="CC526" i="25" s="1"/>
  <c r="CA526" i="25"/>
  <c r="BW526" i="25"/>
  <c r="BU526" i="25"/>
  <c r="BS526" i="25"/>
  <c r="BI526" i="25"/>
  <c r="BJ526" i="25" s="1"/>
  <c r="BH526" i="25"/>
  <c r="AZ526" i="25"/>
  <c r="AT526" i="25"/>
  <c r="AU526" i="25" s="1"/>
  <c r="AS526" i="25"/>
  <c r="AL526" i="25"/>
  <c r="AM526" i="25" s="1"/>
  <c r="AI526" i="25"/>
  <c r="AP526" i="25" s="1"/>
  <c r="AG526" i="25"/>
  <c r="AF526" i="25"/>
  <c r="AE526" i="25"/>
  <c r="AD526" i="25"/>
  <c r="BT526" i="25" s="1"/>
  <c r="AB526" i="25"/>
  <c r="BE526" i="25" s="1"/>
  <c r="S526" i="25"/>
  <c r="R526" i="25"/>
  <c r="Q526" i="25"/>
  <c r="CL525" i="25"/>
  <c r="CM525" i="25" s="1"/>
  <c r="CK525" i="25"/>
  <c r="CF525" i="25"/>
  <c r="CE525" i="25"/>
  <c r="CB525" i="25"/>
  <c r="CC525" i="25" s="1"/>
  <c r="CA525" i="25"/>
  <c r="BW525" i="25"/>
  <c r="BS525" i="25"/>
  <c r="BL525" i="25"/>
  <c r="BH525" i="25"/>
  <c r="BE525" i="25"/>
  <c r="BM525" i="25" s="1"/>
  <c r="BY525" i="25" s="1"/>
  <c r="AZ525" i="25"/>
  <c r="AT525" i="25"/>
  <c r="AS525" i="25"/>
  <c r="AQ525" i="25"/>
  <c r="AM525" i="25"/>
  <c r="AL525" i="25"/>
  <c r="AI525" i="25"/>
  <c r="AP525" i="25" s="1"/>
  <c r="AG525" i="25"/>
  <c r="AF525" i="25"/>
  <c r="AE525" i="25"/>
  <c r="AD525" i="25"/>
  <c r="AU525" i="25" s="1"/>
  <c r="AB525" i="25"/>
  <c r="AX525" i="25" s="1"/>
  <c r="S525" i="25"/>
  <c r="R525" i="25"/>
  <c r="Q525" i="25"/>
  <c r="CL524" i="25"/>
  <c r="CM524" i="25" s="1"/>
  <c r="CK524" i="25"/>
  <c r="CE524" i="25"/>
  <c r="CF524" i="25" s="1"/>
  <c r="CB524" i="25"/>
  <c r="CC524" i="25" s="1"/>
  <c r="CA524" i="25"/>
  <c r="BW524" i="25"/>
  <c r="BS524" i="25"/>
  <c r="BH524" i="25"/>
  <c r="BE524" i="25"/>
  <c r="AZ524" i="25"/>
  <c r="AU524" i="25"/>
  <c r="AT524" i="25"/>
  <c r="AS524" i="25"/>
  <c r="AQ524" i="25"/>
  <c r="AL524" i="25"/>
  <c r="AM524" i="25" s="1"/>
  <c r="AN524" i="25" s="1"/>
  <c r="AG524" i="25"/>
  <c r="AH524" i="25" s="1"/>
  <c r="AF524" i="25"/>
  <c r="AE524" i="25"/>
  <c r="AD524" i="25"/>
  <c r="BT524" i="25" s="1"/>
  <c r="BU524" i="25" s="1"/>
  <c r="AB524" i="25"/>
  <c r="AX524" i="25" s="1"/>
  <c r="S524" i="25"/>
  <c r="R524" i="25"/>
  <c r="Q524" i="25"/>
  <c r="CM523" i="25"/>
  <c r="CL523" i="25"/>
  <c r="CK523" i="25"/>
  <c r="CF523" i="25"/>
  <c r="CE523" i="25"/>
  <c r="CC523" i="25"/>
  <c r="CB523" i="25"/>
  <c r="CA523" i="25"/>
  <c r="BW523" i="25"/>
  <c r="BT523" i="25"/>
  <c r="BS523" i="25"/>
  <c r="BH523" i="25"/>
  <c r="AZ523" i="25"/>
  <c r="BU523" i="25" s="1"/>
  <c r="AS523" i="25"/>
  <c r="AT523" i="25" s="1"/>
  <c r="AL523" i="25"/>
  <c r="AM523" i="25" s="1"/>
  <c r="AN523" i="25" s="1"/>
  <c r="AH523" i="25"/>
  <c r="AG523" i="25"/>
  <c r="AF523" i="25"/>
  <c r="AE523" i="25"/>
  <c r="AD523" i="25"/>
  <c r="AB523" i="25"/>
  <c r="S523" i="25"/>
  <c r="R523" i="25"/>
  <c r="BI523" i="25" s="1"/>
  <c r="BJ523" i="25" s="1"/>
  <c r="Q523" i="25"/>
  <c r="CL522" i="25"/>
  <c r="CM522" i="25" s="1"/>
  <c r="CK522" i="25"/>
  <c r="CF522" i="25"/>
  <c r="CE522" i="25"/>
  <c r="CB522" i="25"/>
  <c r="CC522" i="25" s="1"/>
  <c r="CA522" i="25"/>
  <c r="BW522" i="25"/>
  <c r="BS522" i="25"/>
  <c r="BH522" i="25"/>
  <c r="AZ522" i="25"/>
  <c r="AT522" i="25"/>
  <c r="AU522" i="25" s="1"/>
  <c r="AS522" i="25"/>
  <c r="AL522" i="25"/>
  <c r="AM522" i="25" s="1"/>
  <c r="AI522" i="25"/>
  <c r="AP522" i="25" s="1"/>
  <c r="AG522" i="25"/>
  <c r="AF522" i="25"/>
  <c r="AE522" i="25"/>
  <c r="AD522" i="25"/>
  <c r="BT522" i="25" s="1"/>
  <c r="BU522" i="25" s="1"/>
  <c r="AB522" i="25"/>
  <c r="BE522" i="25" s="1"/>
  <c r="S522" i="25"/>
  <c r="R522" i="25"/>
  <c r="BI522" i="25" s="1"/>
  <c r="BJ522" i="25" s="1"/>
  <c r="Q522" i="25"/>
  <c r="CL521" i="25"/>
  <c r="CM521" i="25" s="1"/>
  <c r="CK521" i="25"/>
  <c r="CF521" i="25"/>
  <c r="CE521" i="25"/>
  <c r="CB521" i="25"/>
  <c r="CC521" i="25" s="1"/>
  <c r="CA521" i="25"/>
  <c r="BW521" i="25"/>
  <c r="BS521" i="25"/>
  <c r="BL521" i="25"/>
  <c r="BK521" i="25" s="1"/>
  <c r="BV521" i="25" s="1"/>
  <c r="CD521" i="25" s="1"/>
  <c r="BH521" i="25"/>
  <c r="BE521" i="25"/>
  <c r="BM521" i="25" s="1"/>
  <c r="BY521" i="25" s="1"/>
  <c r="AZ521" i="25"/>
  <c r="AT521" i="25"/>
  <c r="AS521" i="25"/>
  <c r="AQ521" i="25"/>
  <c r="AM521" i="25"/>
  <c r="AL521" i="25"/>
  <c r="AI521" i="25"/>
  <c r="AP521" i="25" s="1"/>
  <c r="AG521" i="25"/>
  <c r="AF521" i="25"/>
  <c r="AE521" i="25"/>
  <c r="AD521" i="25"/>
  <c r="AU521" i="25" s="1"/>
  <c r="AB521" i="25"/>
  <c r="AX521" i="25" s="1"/>
  <c r="S521" i="25"/>
  <c r="R521" i="25"/>
  <c r="BI521" i="25" s="1"/>
  <c r="BJ521" i="25" s="1"/>
  <c r="Q521" i="25"/>
  <c r="CL520" i="25"/>
  <c r="CM520" i="25" s="1"/>
  <c r="CK520" i="25"/>
  <c r="CB520" i="25"/>
  <c r="CC520" i="25" s="1"/>
  <c r="CA520" i="25"/>
  <c r="BS520" i="25"/>
  <c r="BH520" i="25"/>
  <c r="BE520" i="25"/>
  <c r="AZ520" i="25"/>
  <c r="AU520" i="25"/>
  <c r="AT520" i="25"/>
  <c r="AS520" i="25"/>
  <c r="AQ520" i="25"/>
  <c r="AL520" i="25"/>
  <c r="AM520" i="25" s="1"/>
  <c r="AN520" i="25" s="1"/>
  <c r="AG520" i="25"/>
  <c r="AH520" i="25" s="1"/>
  <c r="AF520" i="25"/>
  <c r="AE520" i="25"/>
  <c r="AD520" i="25"/>
  <c r="BT520" i="25" s="1"/>
  <c r="BU520" i="25" s="1"/>
  <c r="AB520" i="25"/>
  <c r="AX520" i="25" s="1"/>
  <c r="S520" i="25"/>
  <c r="R520" i="25"/>
  <c r="BI520" i="25" s="1"/>
  <c r="BJ520" i="25" s="1"/>
  <c r="Q520" i="25"/>
  <c r="CM519" i="25"/>
  <c r="CL519" i="25"/>
  <c r="CK519" i="25"/>
  <c r="CC519" i="25"/>
  <c r="CB519" i="25"/>
  <c r="CA519" i="25"/>
  <c r="BT519" i="25"/>
  <c r="BS519" i="25"/>
  <c r="BH519" i="25"/>
  <c r="AZ519" i="25"/>
  <c r="BU519" i="25" s="1"/>
  <c r="AS519" i="25"/>
  <c r="AT519" i="25" s="1"/>
  <c r="AL519" i="25"/>
  <c r="AM519" i="25" s="1"/>
  <c r="AN519" i="25" s="1"/>
  <c r="AH519" i="25"/>
  <c r="AG519" i="25"/>
  <c r="AF519" i="25"/>
  <c r="AE519" i="25"/>
  <c r="AD519" i="25"/>
  <c r="AB519" i="25"/>
  <c r="S519" i="25"/>
  <c r="R519" i="25"/>
  <c r="BI519" i="25" s="1"/>
  <c r="BJ519" i="25" s="1"/>
  <c r="Q519" i="25"/>
  <c r="CP518" i="25"/>
  <c r="CO518" i="25"/>
  <c r="CL518" i="25"/>
  <c r="CM518" i="25" s="1"/>
  <c r="CK518" i="25"/>
  <c r="CF518" i="25"/>
  <c r="CC518" i="25"/>
  <c r="CB518" i="25"/>
  <c r="CA518" i="25"/>
  <c r="BW518" i="25"/>
  <c r="BT518" i="25"/>
  <c r="BU518" i="25" s="1"/>
  <c r="BS518" i="25"/>
  <c r="BL518" i="25"/>
  <c r="BH518" i="25"/>
  <c r="AZ518" i="25"/>
  <c r="AS518" i="25"/>
  <c r="AT518" i="25" s="1"/>
  <c r="AU518" i="25" s="1"/>
  <c r="AM518" i="25"/>
  <c r="AL518" i="25"/>
  <c r="AH518" i="25"/>
  <c r="AN518" i="25" s="1"/>
  <c r="AG518" i="25"/>
  <c r="AF518" i="25"/>
  <c r="AE518" i="25"/>
  <c r="AD518" i="25"/>
  <c r="AB518" i="25"/>
  <c r="AX518" i="25" s="1"/>
  <c r="S518" i="25"/>
  <c r="AI518" i="25" s="1"/>
  <c r="R518" i="25"/>
  <c r="Q518" i="25"/>
  <c r="CP517" i="25"/>
  <c r="CO517" i="25"/>
  <c r="CM517" i="25"/>
  <c r="CL517" i="25"/>
  <c r="CK517" i="25"/>
  <c r="CF517" i="25"/>
  <c r="CE517" i="25"/>
  <c r="CC517" i="25"/>
  <c r="CB517" i="25"/>
  <c r="CA517" i="25"/>
  <c r="BW517" i="25"/>
  <c r="BT517" i="25"/>
  <c r="BS517" i="25"/>
  <c r="BH517" i="25"/>
  <c r="AZ517" i="25"/>
  <c r="BU517" i="25" s="1"/>
  <c r="AS517" i="25"/>
  <c r="AT517" i="25" s="1"/>
  <c r="AU517" i="25" s="1"/>
  <c r="AL517" i="25"/>
  <c r="AM517" i="25" s="1"/>
  <c r="AG517" i="25"/>
  <c r="AF517" i="25"/>
  <c r="AH517" i="25" s="1"/>
  <c r="AE517" i="25"/>
  <c r="AD517" i="25"/>
  <c r="AB517" i="25"/>
  <c r="AX517" i="25" s="1"/>
  <c r="S517" i="25"/>
  <c r="R517" i="25"/>
  <c r="BI517" i="25" s="1"/>
  <c r="Q517" i="25"/>
  <c r="CO516" i="25"/>
  <c r="CP516" i="25" s="1"/>
  <c r="CM516" i="25"/>
  <c r="CL516" i="25"/>
  <c r="CK516" i="25"/>
  <c r="CE516" i="25"/>
  <c r="CF516" i="25" s="1"/>
  <c r="CC516" i="25"/>
  <c r="CB516" i="25"/>
  <c r="CA516" i="25"/>
  <c r="BW516" i="25"/>
  <c r="BS516" i="25"/>
  <c r="BH516" i="25"/>
  <c r="AZ516" i="25"/>
  <c r="AT516" i="25"/>
  <c r="AS516" i="25"/>
  <c r="AM516" i="25"/>
  <c r="AL516" i="25"/>
  <c r="AG516" i="25"/>
  <c r="AF516" i="25"/>
  <c r="AI516" i="25" s="1"/>
  <c r="AE516" i="25"/>
  <c r="AD516" i="25"/>
  <c r="AB516" i="25"/>
  <c r="BE516" i="25" s="1"/>
  <c r="S516" i="25"/>
  <c r="R516" i="25"/>
  <c r="BI516" i="25" s="1"/>
  <c r="BJ516" i="25" s="1"/>
  <c r="Q516" i="25"/>
  <c r="CO515" i="25"/>
  <c r="CP515" i="25" s="1"/>
  <c r="CL515" i="25"/>
  <c r="CM515" i="25" s="1"/>
  <c r="CK515" i="25"/>
  <c r="CE515" i="25"/>
  <c r="CF515" i="25" s="1"/>
  <c r="CB515" i="25"/>
  <c r="CC515" i="25" s="1"/>
  <c r="CA515" i="25"/>
  <c r="BW515" i="25"/>
  <c r="BS515" i="25"/>
  <c r="BH515" i="25"/>
  <c r="BE515" i="25"/>
  <c r="BM515" i="25" s="1"/>
  <c r="BY515" i="25" s="1"/>
  <c r="AZ515" i="25"/>
  <c r="AS515" i="25"/>
  <c r="AT515" i="25" s="1"/>
  <c r="AU515" i="25" s="1"/>
  <c r="AQ515" i="25"/>
  <c r="AM515" i="25"/>
  <c r="AL515" i="25"/>
  <c r="AG515" i="25"/>
  <c r="AH515" i="25" s="1"/>
  <c r="AF515" i="25"/>
  <c r="AE515" i="25"/>
  <c r="AD515" i="25"/>
  <c r="BT515" i="25" s="1"/>
  <c r="AB515" i="25"/>
  <c r="S515" i="25"/>
  <c r="R515" i="25"/>
  <c r="BI515" i="25" s="1"/>
  <c r="BK515" i="25" s="1"/>
  <c r="BL515" i="25" s="1"/>
  <c r="Q515" i="25"/>
  <c r="CO514" i="25"/>
  <c r="CP514" i="25" s="1"/>
  <c r="CM514" i="25"/>
  <c r="CL514" i="25"/>
  <c r="CK514" i="25"/>
  <c r="CE514" i="25"/>
  <c r="CF514" i="25" s="1"/>
  <c r="CC514" i="25"/>
  <c r="CB514" i="25"/>
  <c r="CA514" i="25"/>
  <c r="BW514" i="25"/>
  <c r="BT514" i="25"/>
  <c r="BU514" i="25" s="1"/>
  <c r="BS514" i="25"/>
  <c r="BH514" i="25"/>
  <c r="AZ514" i="25"/>
  <c r="AS514" i="25"/>
  <c r="AT514" i="25" s="1"/>
  <c r="AU514" i="25" s="1"/>
  <c r="AM514" i="25"/>
  <c r="AL514" i="25"/>
  <c r="AH514" i="25"/>
  <c r="AN514" i="25" s="1"/>
  <c r="AG514" i="25"/>
  <c r="AF514" i="25"/>
  <c r="AE514" i="25"/>
  <c r="AD514" i="25"/>
  <c r="AB514" i="25"/>
  <c r="AX514" i="25" s="1"/>
  <c r="S514" i="25"/>
  <c r="AI514" i="25" s="1"/>
  <c r="R514" i="25"/>
  <c r="Q514" i="25"/>
  <c r="CM513" i="25"/>
  <c r="CL513" i="25"/>
  <c r="CK513" i="25"/>
  <c r="CF513" i="25"/>
  <c r="CE513" i="25"/>
  <c r="CC513" i="25"/>
  <c r="CB513" i="25"/>
  <c r="CA513" i="25"/>
  <c r="BW513" i="25"/>
  <c r="BT513" i="25"/>
  <c r="BS513" i="25"/>
  <c r="BH513" i="25"/>
  <c r="AZ513" i="25"/>
  <c r="BU513" i="25" s="1"/>
  <c r="AS513" i="25"/>
  <c r="AT513" i="25" s="1"/>
  <c r="AU513" i="25" s="1"/>
  <c r="AL513" i="25"/>
  <c r="AM513" i="25" s="1"/>
  <c r="AG513" i="25"/>
  <c r="AN513" i="25" s="1"/>
  <c r="AF513" i="25"/>
  <c r="AH513" i="25" s="1"/>
  <c r="AE513" i="25"/>
  <c r="AD513" i="25"/>
  <c r="AB513" i="25"/>
  <c r="BL513" i="25" s="1"/>
  <c r="S513" i="25"/>
  <c r="R513" i="25"/>
  <c r="BI513" i="25" s="1"/>
  <c r="Q513" i="25"/>
  <c r="CM512" i="25"/>
  <c r="CL512" i="25"/>
  <c r="CK512" i="25"/>
  <c r="CE512" i="25"/>
  <c r="CF512" i="25" s="1"/>
  <c r="CC512" i="25"/>
  <c r="CB512" i="25"/>
  <c r="CA512" i="25"/>
  <c r="BW512" i="25"/>
  <c r="BS512" i="25"/>
  <c r="BL512" i="25"/>
  <c r="BH512" i="25"/>
  <c r="AZ512" i="25"/>
  <c r="AT512" i="25"/>
  <c r="AS512" i="25"/>
  <c r="AM512" i="25"/>
  <c r="AL512" i="25"/>
  <c r="AG512" i="25"/>
  <c r="AF512" i="25"/>
  <c r="AI512" i="25" s="1"/>
  <c r="AE512" i="25"/>
  <c r="AD512" i="25"/>
  <c r="AB512" i="25"/>
  <c r="BE512" i="25" s="1"/>
  <c r="S512" i="25"/>
  <c r="R512" i="25"/>
  <c r="BI512" i="25" s="1"/>
  <c r="BJ512" i="25" s="1"/>
  <c r="Q512" i="25"/>
  <c r="CO511" i="25"/>
  <c r="CP511" i="25" s="1"/>
  <c r="CL511" i="25"/>
  <c r="CM511" i="25" s="1"/>
  <c r="CK511" i="25"/>
  <c r="CE511" i="25"/>
  <c r="CF511" i="25" s="1"/>
  <c r="CB511" i="25"/>
  <c r="CC511" i="25" s="1"/>
  <c r="CA511" i="25"/>
  <c r="BW511" i="25"/>
  <c r="BS511" i="25"/>
  <c r="BH511" i="25"/>
  <c r="BE511" i="25"/>
  <c r="AZ511" i="25"/>
  <c r="BU511" i="25" s="1"/>
  <c r="AU511" i="25"/>
  <c r="AS511" i="25"/>
  <c r="AT511" i="25" s="1"/>
  <c r="AQ511" i="25"/>
  <c r="AM511" i="25"/>
  <c r="AL511" i="25"/>
  <c r="AG511" i="25"/>
  <c r="AH511" i="25" s="1"/>
  <c r="AF511" i="25"/>
  <c r="AE511" i="25"/>
  <c r="AD511" i="25"/>
  <c r="BT511" i="25" s="1"/>
  <c r="AB511" i="25"/>
  <c r="S511" i="25"/>
  <c r="R511" i="25"/>
  <c r="BI511" i="25" s="1"/>
  <c r="BK511" i="25" s="1"/>
  <c r="BL511" i="25" s="1"/>
  <c r="Q511" i="25"/>
  <c r="CM510" i="25"/>
  <c r="CL510" i="25"/>
  <c r="CK510" i="25"/>
  <c r="CE510" i="25"/>
  <c r="CF510" i="25" s="1"/>
  <c r="CC510" i="25"/>
  <c r="CB510" i="25"/>
  <c r="CA510" i="25"/>
  <c r="BW510" i="25"/>
  <c r="BT510" i="25"/>
  <c r="BU510" i="25" s="1"/>
  <c r="BS510" i="25"/>
  <c r="BL510" i="25"/>
  <c r="BH510" i="25"/>
  <c r="AZ510" i="25"/>
  <c r="AS510" i="25"/>
  <c r="AT510" i="25" s="1"/>
  <c r="AU510" i="25" s="1"/>
  <c r="AM510" i="25"/>
  <c r="AL510" i="25"/>
  <c r="AH510" i="25"/>
  <c r="AN510" i="25" s="1"/>
  <c r="AG510" i="25"/>
  <c r="AF510" i="25"/>
  <c r="AE510" i="25"/>
  <c r="AD510" i="25"/>
  <c r="AB510" i="25"/>
  <c r="AX510" i="25" s="1"/>
  <c r="S510" i="25"/>
  <c r="AI510" i="25" s="1"/>
  <c r="R510" i="25"/>
  <c r="Q510" i="25"/>
  <c r="CM509" i="25"/>
  <c r="CL509" i="25"/>
  <c r="CK509" i="25"/>
  <c r="CF509" i="25"/>
  <c r="CE509" i="25"/>
  <c r="CC509" i="25"/>
  <c r="CB509" i="25"/>
  <c r="CA509" i="25"/>
  <c r="BW509" i="25"/>
  <c r="BT509" i="25"/>
  <c r="BS509" i="25"/>
  <c r="BH509" i="25"/>
  <c r="AZ509" i="25"/>
  <c r="BU509" i="25" s="1"/>
  <c r="AS509" i="25"/>
  <c r="AT509" i="25" s="1"/>
  <c r="AL509" i="25"/>
  <c r="AM509" i="25" s="1"/>
  <c r="AG509" i="25"/>
  <c r="AF509" i="25"/>
  <c r="AH509" i="25" s="1"/>
  <c r="AE509" i="25"/>
  <c r="AD509" i="25"/>
  <c r="AU509" i="25" s="1"/>
  <c r="AB509" i="25"/>
  <c r="BL509" i="25" s="1"/>
  <c r="S509" i="25"/>
  <c r="R509" i="25"/>
  <c r="BI509" i="25" s="1"/>
  <c r="Q509" i="25"/>
  <c r="CM508" i="25"/>
  <c r="CL508" i="25"/>
  <c r="CK508" i="25"/>
  <c r="CE508" i="25"/>
  <c r="CF508" i="25" s="1"/>
  <c r="CC508" i="25"/>
  <c r="CB508" i="25"/>
  <c r="CA508" i="25"/>
  <c r="BW508" i="25"/>
  <c r="BS508" i="25"/>
  <c r="BL508" i="25"/>
  <c r="BH508" i="25"/>
  <c r="AZ508" i="25"/>
  <c r="AT508" i="25"/>
  <c r="AS508" i="25"/>
  <c r="AM508" i="25"/>
  <c r="AL508" i="25"/>
  <c r="AG508" i="25"/>
  <c r="AF508" i="25"/>
  <c r="AI508" i="25" s="1"/>
  <c r="AE508" i="25"/>
  <c r="AD508" i="25"/>
  <c r="AB508" i="25"/>
  <c r="BE508" i="25" s="1"/>
  <c r="BM508" i="25" s="1"/>
  <c r="BY508" i="25" s="1"/>
  <c r="CH508" i="25" s="1"/>
  <c r="S508" i="25"/>
  <c r="R508" i="25"/>
  <c r="BI508" i="25" s="1"/>
  <c r="BJ508" i="25" s="1"/>
  <c r="Q508" i="25"/>
  <c r="CO507" i="25"/>
  <c r="CP507" i="25" s="1"/>
  <c r="CL507" i="25"/>
  <c r="CM507" i="25" s="1"/>
  <c r="CK507" i="25"/>
  <c r="CF507" i="25"/>
  <c r="CB507" i="25"/>
  <c r="CC507" i="25" s="1"/>
  <c r="CA507" i="25"/>
  <c r="BW507" i="25"/>
  <c r="BS507" i="25"/>
  <c r="BI507" i="25"/>
  <c r="BJ507" i="25" s="1"/>
  <c r="BH507" i="25"/>
  <c r="AZ507" i="25"/>
  <c r="AT507" i="25"/>
  <c r="AU507" i="25" s="1"/>
  <c r="AS507" i="25"/>
  <c r="AL507" i="25"/>
  <c r="AM507" i="25" s="1"/>
  <c r="AI507" i="25"/>
  <c r="AP507" i="25" s="1"/>
  <c r="AG507" i="25"/>
  <c r="AF507" i="25"/>
  <c r="AE507" i="25"/>
  <c r="AD507" i="25"/>
  <c r="BT507" i="25" s="1"/>
  <c r="BU507" i="25" s="1"/>
  <c r="AB507" i="25"/>
  <c r="BE507" i="25" s="1"/>
  <c r="S507" i="25"/>
  <c r="R507" i="25"/>
  <c r="Q507" i="25"/>
  <c r="CP506" i="25"/>
  <c r="CO506" i="25"/>
  <c r="CL506" i="25"/>
  <c r="CM506" i="25" s="1"/>
  <c r="CK506" i="25"/>
  <c r="CF506" i="25"/>
  <c r="CC506" i="25"/>
  <c r="CB506" i="25"/>
  <c r="CA506" i="25"/>
  <c r="BW506" i="25"/>
  <c r="BT506" i="25"/>
  <c r="BS506" i="25"/>
  <c r="BQ506" i="25"/>
  <c r="BH506" i="25"/>
  <c r="AZ506" i="25"/>
  <c r="BU506" i="25" s="1"/>
  <c r="AS506" i="25"/>
  <c r="AT506" i="25" s="1"/>
  <c r="AL506" i="25"/>
  <c r="AM506" i="25" s="1"/>
  <c r="AG506" i="25"/>
  <c r="AF506" i="25"/>
  <c r="AH506" i="25" s="1"/>
  <c r="AE506" i="25"/>
  <c r="AD506" i="25"/>
  <c r="AB506" i="25"/>
  <c r="BL506" i="25" s="1"/>
  <c r="BK506" i="25" s="1"/>
  <c r="BV506" i="25" s="1"/>
  <c r="CD506" i="25" s="1"/>
  <c r="CN506" i="25" s="1"/>
  <c r="S506" i="25"/>
  <c r="R506" i="25"/>
  <c r="BI506" i="25" s="1"/>
  <c r="BJ506" i="25" s="1"/>
  <c r="Q506" i="25"/>
  <c r="CM505" i="25"/>
  <c r="CL505" i="25"/>
  <c r="CK505" i="25"/>
  <c r="CE505" i="25"/>
  <c r="CF505" i="25" s="1"/>
  <c r="CC505" i="25"/>
  <c r="CB505" i="25"/>
  <c r="CA505" i="25"/>
  <c r="BX505" i="25"/>
  <c r="CG505" i="25" s="1"/>
  <c r="BW505" i="25"/>
  <c r="BS505" i="25"/>
  <c r="BL505" i="25"/>
  <c r="BK505" i="25" s="1"/>
  <c r="BV505" i="25" s="1"/>
  <c r="BH505" i="25"/>
  <c r="AZ505" i="25"/>
  <c r="AT505" i="25"/>
  <c r="AS505" i="25"/>
  <c r="AM505" i="25"/>
  <c r="AL505" i="25"/>
  <c r="AG505" i="25"/>
  <c r="AF505" i="25"/>
  <c r="AI505" i="25" s="1"/>
  <c r="AE505" i="25"/>
  <c r="AD505" i="25"/>
  <c r="AB505" i="25"/>
  <c r="BE505" i="25" s="1"/>
  <c r="BM505" i="25" s="1"/>
  <c r="BY505" i="25" s="1"/>
  <c r="CH505" i="25" s="1"/>
  <c r="S505" i="25"/>
  <c r="R505" i="25"/>
  <c r="BI505" i="25" s="1"/>
  <c r="BJ505" i="25" s="1"/>
  <c r="Q505" i="25"/>
  <c r="CL504" i="25"/>
  <c r="CM504" i="25" s="1"/>
  <c r="CK504" i="25"/>
  <c r="CE504" i="25"/>
  <c r="CF504" i="25" s="1"/>
  <c r="CB504" i="25"/>
  <c r="CC504" i="25" s="1"/>
  <c r="CA504" i="25"/>
  <c r="BW504" i="25"/>
  <c r="BS504" i="25"/>
  <c r="BL504" i="25"/>
  <c r="BK504" i="25" s="1"/>
  <c r="BV504" i="25" s="1"/>
  <c r="CD504" i="25" s="1"/>
  <c r="BH504" i="25"/>
  <c r="BE504" i="25"/>
  <c r="BM504" i="25" s="1"/>
  <c r="BY504" i="25" s="1"/>
  <c r="AZ504" i="25"/>
  <c r="BU504" i="25" s="1"/>
  <c r="AU504" i="25"/>
  <c r="AS504" i="25"/>
  <c r="AT504" i="25" s="1"/>
  <c r="AQ504" i="25"/>
  <c r="AM504" i="25"/>
  <c r="AL504" i="25"/>
  <c r="AG504" i="25"/>
  <c r="AH504" i="25" s="1"/>
  <c r="AF504" i="25"/>
  <c r="AE504" i="25"/>
  <c r="AD504" i="25"/>
  <c r="BT504" i="25" s="1"/>
  <c r="AB504" i="25"/>
  <c r="S504" i="25"/>
  <c r="R504" i="25"/>
  <c r="BI504" i="25" s="1"/>
  <c r="BJ504" i="25" s="1"/>
  <c r="Q504" i="25"/>
  <c r="CM503" i="25"/>
  <c r="CL503" i="25"/>
  <c r="CK503" i="25"/>
  <c r="CE503" i="25"/>
  <c r="CF503" i="25" s="1"/>
  <c r="CC503" i="25"/>
  <c r="CB503" i="25"/>
  <c r="CA503" i="25"/>
  <c r="BW503" i="25"/>
  <c r="BT503" i="25"/>
  <c r="BU503" i="25" s="1"/>
  <c r="BS503" i="25"/>
  <c r="BL503" i="25"/>
  <c r="BK503" i="25" s="1"/>
  <c r="BV503" i="25" s="1"/>
  <c r="BH503" i="25"/>
  <c r="AZ503" i="25"/>
  <c r="AS503" i="25"/>
  <c r="AT503" i="25" s="1"/>
  <c r="AU503" i="25" s="1"/>
  <c r="AM503" i="25"/>
  <c r="AL503" i="25"/>
  <c r="AH503" i="25"/>
  <c r="AN503" i="25" s="1"/>
  <c r="AG503" i="25"/>
  <c r="AF503" i="25"/>
  <c r="AE503" i="25"/>
  <c r="AD503" i="25"/>
  <c r="AB503" i="25"/>
  <c r="AX503" i="25" s="1"/>
  <c r="S503" i="25"/>
  <c r="AI503" i="25" s="1"/>
  <c r="R503" i="25"/>
  <c r="BI503" i="25" s="1"/>
  <c r="BJ503" i="25" s="1"/>
  <c r="Q503" i="25"/>
  <c r="CM502" i="25"/>
  <c r="CL502" i="25"/>
  <c r="CK502" i="25"/>
  <c r="CF502" i="25"/>
  <c r="CG502" i="25" s="1"/>
  <c r="CE502" i="25"/>
  <c r="CH502" i="25" s="1"/>
  <c r="CC502" i="25"/>
  <c r="CB502" i="25"/>
  <c r="CA502" i="25"/>
  <c r="BX502" i="25"/>
  <c r="BW502" i="25"/>
  <c r="BS502" i="25"/>
  <c r="BK502" i="25"/>
  <c r="BV502" i="25" s="1"/>
  <c r="CD502" i="25" s="1"/>
  <c r="BH502" i="25"/>
  <c r="AZ502" i="25"/>
  <c r="AS502" i="25"/>
  <c r="AT502" i="25" s="1"/>
  <c r="AL502" i="25"/>
  <c r="AM502" i="25" s="1"/>
  <c r="AN502" i="25" s="1"/>
  <c r="AH502" i="25"/>
  <c r="AG502" i="25"/>
  <c r="AF502" i="25"/>
  <c r="AE502" i="25"/>
  <c r="AD502" i="25"/>
  <c r="BT502" i="25" s="1"/>
  <c r="AB502" i="25"/>
  <c r="S502" i="25"/>
  <c r="R502" i="25"/>
  <c r="BI502" i="25" s="1"/>
  <c r="BJ502" i="25" s="1"/>
  <c r="Q502" i="25"/>
  <c r="CL501" i="25"/>
  <c r="CM501" i="25" s="1"/>
  <c r="CK501" i="25"/>
  <c r="CF501" i="25"/>
  <c r="CE501" i="25"/>
  <c r="CH501" i="25" s="1"/>
  <c r="CD501" i="25"/>
  <c r="CB501" i="25"/>
  <c r="CC501" i="25" s="1"/>
  <c r="CA501" i="25"/>
  <c r="BX501" i="25"/>
  <c r="CG501" i="25" s="1"/>
  <c r="BW501" i="25"/>
  <c r="BV501" i="25"/>
  <c r="BT501" i="25"/>
  <c r="BU501" i="25" s="1"/>
  <c r="BS501" i="25"/>
  <c r="BK501" i="25"/>
  <c r="BH501" i="25"/>
  <c r="AZ501" i="25"/>
  <c r="AS501" i="25"/>
  <c r="AT501" i="25" s="1"/>
  <c r="AL501" i="25"/>
  <c r="AM501" i="25" s="1"/>
  <c r="AG501" i="25"/>
  <c r="AN501" i="25" s="1"/>
  <c r="AF501" i="25"/>
  <c r="AH501" i="25" s="1"/>
  <c r="AE501" i="25"/>
  <c r="AD501" i="25"/>
  <c r="AU501" i="25" s="1"/>
  <c r="AB501" i="25"/>
  <c r="BQ501" i="25" s="1"/>
  <c r="S501" i="25"/>
  <c r="R501" i="25"/>
  <c r="BI501" i="25" s="1"/>
  <c r="BJ501" i="25" s="1"/>
  <c r="Q501" i="25"/>
  <c r="CM500" i="25"/>
  <c r="CL500" i="25"/>
  <c r="CK500" i="25"/>
  <c r="CH500" i="25"/>
  <c r="CO500" i="25" s="1"/>
  <c r="CP500" i="25" s="1"/>
  <c r="CE500" i="25"/>
  <c r="CF500" i="25" s="1"/>
  <c r="CG500" i="25" s="1"/>
  <c r="CQ500" i="25" s="1"/>
  <c r="CC500" i="25"/>
  <c r="CB500" i="25"/>
  <c r="CA500" i="25"/>
  <c r="BX500" i="25"/>
  <c r="BW500" i="25"/>
  <c r="BT500" i="25"/>
  <c r="BU500" i="25" s="1"/>
  <c r="BS500" i="25"/>
  <c r="BK500" i="25"/>
  <c r="BI500" i="25"/>
  <c r="BJ500" i="25" s="1"/>
  <c r="BH500" i="25"/>
  <c r="AZ500" i="25"/>
  <c r="AT500" i="25"/>
  <c r="AU500" i="25" s="1"/>
  <c r="AS500" i="25"/>
  <c r="AL500" i="25"/>
  <c r="AM500" i="25" s="1"/>
  <c r="AI500" i="25"/>
  <c r="AP500" i="25" s="1"/>
  <c r="AG500" i="25"/>
  <c r="AF500" i="25"/>
  <c r="AE500" i="25"/>
  <c r="AD500" i="25"/>
  <c r="AB500" i="25"/>
  <c r="BE500" i="25" s="1"/>
  <c r="S500" i="25"/>
  <c r="R500" i="25"/>
  <c r="Q500" i="25"/>
  <c r="CL499" i="25"/>
  <c r="CM499" i="25" s="1"/>
  <c r="CK499" i="25"/>
  <c r="CH499" i="25"/>
  <c r="CG499" i="25"/>
  <c r="CF499" i="25"/>
  <c r="CE499" i="25"/>
  <c r="CB499" i="25"/>
  <c r="CC499" i="25" s="1"/>
  <c r="CA499" i="25"/>
  <c r="BX499" i="25"/>
  <c r="BW499" i="25"/>
  <c r="BV499" i="25" s="1"/>
  <c r="CD499" i="25" s="1"/>
  <c r="BS499" i="25"/>
  <c r="BK499" i="25"/>
  <c r="BH499" i="25"/>
  <c r="AZ499" i="25"/>
  <c r="AT499" i="25"/>
  <c r="AS499" i="25"/>
  <c r="AM499" i="25"/>
  <c r="AL499" i="25"/>
  <c r="AG499" i="25"/>
  <c r="AF499" i="25"/>
  <c r="AI499" i="25" s="1"/>
  <c r="AE499" i="25"/>
  <c r="AD499" i="25"/>
  <c r="AB499" i="25"/>
  <c r="BE499" i="25" s="1"/>
  <c r="S499" i="25"/>
  <c r="R499" i="25"/>
  <c r="BI499" i="25" s="1"/>
  <c r="BJ499" i="25" s="1"/>
  <c r="Q499" i="25"/>
  <c r="CL498" i="25"/>
  <c r="CM498" i="25" s="1"/>
  <c r="CK498" i="25"/>
  <c r="CB498" i="25"/>
  <c r="CC498" i="25" s="1"/>
  <c r="CA498" i="25"/>
  <c r="BS498" i="25"/>
  <c r="BL498" i="25"/>
  <c r="BH498" i="25"/>
  <c r="AZ498" i="25"/>
  <c r="AS498" i="25"/>
  <c r="AT498" i="25" s="1"/>
  <c r="AU498" i="25" s="1"/>
  <c r="AQ498" i="25"/>
  <c r="AM498" i="25"/>
  <c r="AL498" i="25"/>
  <c r="AG498" i="25"/>
  <c r="AH498" i="25" s="1"/>
  <c r="AF498" i="25"/>
  <c r="AE498" i="25"/>
  <c r="AD498" i="25"/>
  <c r="BT498" i="25" s="1"/>
  <c r="AB498" i="25"/>
  <c r="BE498" i="25" s="1"/>
  <c r="BM498" i="25" s="1"/>
  <c r="S498" i="25"/>
  <c r="R498" i="25"/>
  <c r="BI498" i="25" s="1"/>
  <c r="BK498" i="25" s="1"/>
  <c r="Q498" i="25"/>
  <c r="CO497" i="25"/>
  <c r="CP497" i="25" s="1"/>
  <c r="CM497" i="25"/>
  <c r="CL497" i="25"/>
  <c r="CK497" i="25"/>
  <c r="CE497" i="25"/>
  <c r="CF497" i="25" s="1"/>
  <c r="CC497" i="25"/>
  <c r="CB497" i="25"/>
  <c r="CA497" i="25"/>
  <c r="BW497" i="25"/>
  <c r="BT497" i="25"/>
  <c r="BU497" i="25" s="1"/>
  <c r="BS497" i="25"/>
  <c r="BH497" i="25"/>
  <c r="AZ497" i="25"/>
  <c r="AS497" i="25"/>
  <c r="AT497" i="25" s="1"/>
  <c r="AU497" i="25" s="1"/>
  <c r="AM497" i="25"/>
  <c r="AL497" i="25"/>
  <c r="AH497" i="25"/>
  <c r="AN497" i="25" s="1"/>
  <c r="AG497" i="25"/>
  <c r="AF497" i="25"/>
  <c r="AE497" i="25"/>
  <c r="AD497" i="25"/>
  <c r="AB497" i="25"/>
  <c r="AX497" i="25" s="1"/>
  <c r="S497" i="25"/>
  <c r="AI497" i="25" s="1"/>
  <c r="R497" i="25"/>
  <c r="Q497" i="25"/>
  <c r="CM496" i="25"/>
  <c r="CL496" i="25"/>
  <c r="CK496" i="25"/>
  <c r="CF496" i="25"/>
  <c r="CE496" i="25"/>
  <c r="CC496" i="25"/>
  <c r="CB496" i="25"/>
  <c r="CA496" i="25"/>
  <c r="BW496" i="25"/>
  <c r="BT496" i="25"/>
  <c r="BS496" i="25"/>
  <c r="BH496" i="25"/>
  <c r="AZ496" i="25"/>
  <c r="BU496" i="25" s="1"/>
  <c r="AS496" i="25"/>
  <c r="AT496" i="25" s="1"/>
  <c r="AL496" i="25"/>
  <c r="AM496" i="25" s="1"/>
  <c r="AG496" i="25"/>
  <c r="AF496" i="25"/>
  <c r="AH496" i="25" s="1"/>
  <c r="AE496" i="25"/>
  <c r="AD496" i="25"/>
  <c r="AB496" i="25"/>
  <c r="BL496" i="25" s="1"/>
  <c r="S496" i="25"/>
  <c r="R496" i="25"/>
  <c r="BI496" i="25" s="1"/>
  <c r="Q496" i="25"/>
  <c r="CO495" i="25"/>
  <c r="CP495" i="25" s="1"/>
  <c r="CM495" i="25"/>
  <c r="CL495" i="25"/>
  <c r="CK495" i="25"/>
  <c r="CF495" i="25"/>
  <c r="CC495" i="25"/>
  <c r="CB495" i="25"/>
  <c r="CA495" i="25"/>
  <c r="BW495" i="25"/>
  <c r="BT495" i="25"/>
  <c r="BS495" i="25"/>
  <c r="BK495" i="25"/>
  <c r="BV495" i="25" s="1"/>
  <c r="CD495" i="25" s="1"/>
  <c r="CN495" i="25" s="1"/>
  <c r="BH495" i="25"/>
  <c r="AZ495" i="25"/>
  <c r="BU495" i="25" s="1"/>
  <c r="AS495" i="25"/>
  <c r="AT495" i="25" s="1"/>
  <c r="AL495" i="25"/>
  <c r="AM495" i="25" s="1"/>
  <c r="AN495" i="25" s="1"/>
  <c r="AH495" i="25"/>
  <c r="AG495" i="25"/>
  <c r="AF495" i="25"/>
  <c r="AE495" i="25"/>
  <c r="AD495" i="25"/>
  <c r="AB495" i="25"/>
  <c r="S495" i="25"/>
  <c r="R495" i="25"/>
  <c r="BI495" i="25" s="1"/>
  <c r="BJ495" i="25" s="1"/>
  <c r="Q495" i="25"/>
  <c r="CL494" i="25"/>
  <c r="CM494" i="25" s="1"/>
  <c r="CK494" i="25"/>
  <c r="CF494" i="25"/>
  <c r="CE494" i="25"/>
  <c r="CB494" i="25"/>
  <c r="CC494" i="25" s="1"/>
  <c r="CA494" i="25"/>
  <c r="BW494" i="25"/>
  <c r="BU494" i="25"/>
  <c r="BS494" i="25"/>
  <c r="BH494" i="25"/>
  <c r="AZ494" i="25"/>
  <c r="AT494" i="25"/>
  <c r="AU494" i="25" s="1"/>
  <c r="AS494" i="25"/>
  <c r="AL494" i="25"/>
  <c r="AM494" i="25" s="1"/>
  <c r="AI494" i="25"/>
  <c r="AP494" i="25" s="1"/>
  <c r="AG494" i="25"/>
  <c r="AF494" i="25"/>
  <c r="AE494" i="25"/>
  <c r="AD494" i="25"/>
  <c r="BT494" i="25" s="1"/>
  <c r="AB494" i="25"/>
  <c r="BE494" i="25" s="1"/>
  <c r="S494" i="25"/>
  <c r="R494" i="25"/>
  <c r="BI494" i="25" s="1"/>
  <c r="BJ494" i="25" s="1"/>
  <c r="Q494" i="25"/>
  <c r="CP493" i="25"/>
  <c r="CO493" i="25"/>
  <c r="CL493" i="25"/>
  <c r="CM493" i="25" s="1"/>
  <c r="CK493" i="25"/>
  <c r="CF493" i="25"/>
  <c r="CC493" i="25"/>
  <c r="CB493" i="25"/>
  <c r="CA493" i="25"/>
  <c r="BW493" i="25"/>
  <c r="BT493" i="25"/>
  <c r="BS493" i="25"/>
  <c r="BQ493" i="25"/>
  <c r="BH493" i="25"/>
  <c r="AZ493" i="25"/>
  <c r="BU493" i="25" s="1"/>
  <c r="AS493" i="25"/>
  <c r="AT493" i="25" s="1"/>
  <c r="AL493" i="25"/>
  <c r="AM493" i="25" s="1"/>
  <c r="AG493" i="25"/>
  <c r="AF493" i="25"/>
  <c r="AH493" i="25" s="1"/>
  <c r="AE493" i="25"/>
  <c r="AD493" i="25"/>
  <c r="AB493" i="25"/>
  <c r="BL493" i="25" s="1"/>
  <c r="BK493" i="25" s="1"/>
  <c r="BV493" i="25" s="1"/>
  <c r="CD493" i="25" s="1"/>
  <c r="CN493" i="25" s="1"/>
  <c r="S493" i="25"/>
  <c r="R493" i="25"/>
  <c r="BI493" i="25" s="1"/>
  <c r="BJ493" i="25" s="1"/>
  <c r="Q493" i="25"/>
  <c r="CO492" i="25"/>
  <c r="CP492" i="25" s="1"/>
  <c r="CM492" i="25"/>
  <c r="CL492" i="25"/>
  <c r="CK492" i="25"/>
  <c r="CF492" i="25"/>
  <c r="CC492" i="25"/>
  <c r="CB492" i="25"/>
  <c r="CA492" i="25"/>
  <c r="BW492" i="25"/>
  <c r="BT492" i="25"/>
  <c r="BS492" i="25"/>
  <c r="BH492" i="25"/>
  <c r="AZ492" i="25"/>
  <c r="BU492" i="25" s="1"/>
  <c r="AS492" i="25"/>
  <c r="AT492" i="25" s="1"/>
  <c r="AL492" i="25"/>
  <c r="AM492" i="25" s="1"/>
  <c r="AN492" i="25" s="1"/>
  <c r="AH492" i="25"/>
  <c r="AG492" i="25"/>
  <c r="AF492" i="25"/>
  <c r="AE492" i="25"/>
  <c r="AD492" i="25"/>
  <c r="AB492" i="25"/>
  <c r="S492" i="25"/>
  <c r="R492" i="25"/>
  <c r="BI492" i="25" s="1"/>
  <c r="BJ492" i="25" s="1"/>
  <c r="Q492" i="25"/>
  <c r="CL491" i="25"/>
  <c r="CM491" i="25" s="1"/>
  <c r="CK491" i="25"/>
  <c r="CB491" i="25"/>
  <c r="CC491" i="25" s="1"/>
  <c r="CA491" i="25"/>
  <c r="BU491" i="25"/>
  <c r="BS491" i="25"/>
  <c r="BH491" i="25"/>
  <c r="AZ491" i="25"/>
  <c r="AT491" i="25"/>
  <c r="AU491" i="25" s="1"/>
  <c r="AS491" i="25"/>
  <c r="AL491" i="25"/>
  <c r="AM491" i="25" s="1"/>
  <c r="AI491" i="25"/>
  <c r="AP491" i="25" s="1"/>
  <c r="AG491" i="25"/>
  <c r="AF491" i="25"/>
  <c r="AE491" i="25"/>
  <c r="AD491" i="25"/>
  <c r="BT491" i="25" s="1"/>
  <c r="AB491" i="25"/>
  <c r="S491" i="25"/>
  <c r="R491" i="25"/>
  <c r="BI491" i="25" s="1"/>
  <c r="BJ491" i="25" s="1"/>
  <c r="Q491" i="25"/>
  <c r="CL490" i="25"/>
  <c r="CM490" i="25" s="1"/>
  <c r="CK490" i="25"/>
  <c r="CB490" i="25"/>
  <c r="CC490" i="25" s="1"/>
  <c r="CA490" i="25"/>
  <c r="BS490" i="25"/>
  <c r="BL490" i="25"/>
  <c r="BK490" i="25" s="1"/>
  <c r="BH490" i="25"/>
  <c r="BE490" i="25"/>
  <c r="BM490" i="25" s="1"/>
  <c r="AZ490" i="25"/>
  <c r="AT490" i="25"/>
  <c r="AS490" i="25"/>
  <c r="AQ490" i="25"/>
  <c r="AM490" i="25"/>
  <c r="AL490" i="25"/>
  <c r="AI490" i="25"/>
  <c r="AP490" i="25" s="1"/>
  <c r="AG490" i="25"/>
  <c r="AF490" i="25"/>
  <c r="AE490" i="25"/>
  <c r="AD490" i="25"/>
  <c r="AU490" i="25" s="1"/>
  <c r="AB490" i="25"/>
  <c r="AX490" i="25" s="1"/>
  <c r="S490" i="25"/>
  <c r="R490" i="25"/>
  <c r="BI490" i="25" s="1"/>
  <c r="BJ490" i="25" s="1"/>
  <c r="Q490" i="25"/>
  <c r="CL489" i="25"/>
  <c r="CM489" i="25" s="1"/>
  <c r="CK489" i="25"/>
  <c r="CH489" i="25"/>
  <c r="CO489" i="25" s="1"/>
  <c r="CP489" i="25" s="1"/>
  <c r="CE489" i="25"/>
  <c r="CF489" i="25" s="1"/>
  <c r="CB489" i="25"/>
  <c r="CC489" i="25" s="1"/>
  <c r="CA489" i="25"/>
  <c r="BX489" i="25"/>
  <c r="CG489" i="25" s="1"/>
  <c r="CQ489" i="25" s="1"/>
  <c r="BW489" i="25"/>
  <c r="BS489" i="25"/>
  <c r="BH489" i="25"/>
  <c r="AZ489" i="25"/>
  <c r="AX489" i="25"/>
  <c r="AS489" i="25"/>
  <c r="AT489" i="25" s="1"/>
  <c r="AL489" i="25"/>
  <c r="AM489" i="25" s="1"/>
  <c r="AN489" i="25" s="1"/>
  <c r="AH489" i="25"/>
  <c r="AG489" i="25"/>
  <c r="AF489" i="25"/>
  <c r="AE489" i="25"/>
  <c r="AD489" i="25"/>
  <c r="BT489" i="25" s="1"/>
  <c r="BU489" i="25" s="1"/>
  <c r="AB489" i="25"/>
  <c r="S489" i="25"/>
  <c r="R489" i="25"/>
  <c r="BI489" i="25" s="1"/>
  <c r="BJ489" i="25" s="1"/>
  <c r="Q489" i="25"/>
  <c r="CP488" i="25"/>
  <c r="CO488" i="25"/>
  <c r="CL488" i="25"/>
  <c r="CM488" i="25" s="1"/>
  <c r="CK488" i="25"/>
  <c r="CF488" i="25"/>
  <c r="CE488" i="25"/>
  <c r="CB488" i="25"/>
  <c r="CC488" i="25" s="1"/>
  <c r="CA488" i="25"/>
  <c r="BW488" i="25"/>
  <c r="BU488" i="25"/>
  <c r="BS488" i="25"/>
  <c r="BI488" i="25"/>
  <c r="BJ488" i="25" s="1"/>
  <c r="BH488" i="25"/>
  <c r="AZ488" i="25"/>
  <c r="AX488" i="25"/>
  <c r="AT488" i="25"/>
  <c r="AU488" i="25" s="1"/>
  <c r="AS488" i="25"/>
  <c r="AL488" i="25"/>
  <c r="AM488" i="25" s="1"/>
  <c r="AG488" i="25"/>
  <c r="AF488" i="25"/>
  <c r="AE488" i="25"/>
  <c r="AD488" i="25"/>
  <c r="BT488" i="25" s="1"/>
  <c r="AB488" i="25"/>
  <c r="S488" i="25"/>
  <c r="R488" i="25"/>
  <c r="BK488" i="25" s="1"/>
  <c r="Q488" i="25"/>
  <c r="CP487" i="25"/>
  <c r="CO487" i="25"/>
  <c r="CL487" i="25"/>
  <c r="CM487" i="25" s="1"/>
  <c r="CK487" i="25"/>
  <c r="CF487" i="25"/>
  <c r="CE487" i="25"/>
  <c r="CB487" i="25"/>
  <c r="CC487" i="25" s="1"/>
  <c r="CA487" i="25"/>
  <c r="BW487" i="25"/>
  <c r="BS487" i="25"/>
  <c r="BH487" i="25"/>
  <c r="BE487" i="25"/>
  <c r="AZ487" i="25"/>
  <c r="AT487" i="25"/>
  <c r="AS487" i="25"/>
  <c r="AQ487" i="25"/>
  <c r="AM487" i="25"/>
  <c r="AL487" i="25"/>
  <c r="AI487" i="25"/>
  <c r="AP487" i="25" s="1"/>
  <c r="AG487" i="25"/>
  <c r="AF487" i="25"/>
  <c r="AE487" i="25"/>
  <c r="AD487" i="25"/>
  <c r="AU487" i="25" s="1"/>
  <c r="AB487" i="25"/>
  <c r="AX487" i="25" s="1"/>
  <c r="S487" i="25"/>
  <c r="R487" i="25"/>
  <c r="Q487" i="25"/>
  <c r="CO486" i="25"/>
  <c r="CP486" i="25" s="1"/>
  <c r="CL486" i="25"/>
  <c r="CM486" i="25" s="1"/>
  <c r="CK486" i="25"/>
  <c r="CE486" i="25"/>
  <c r="CF486" i="25" s="1"/>
  <c r="CB486" i="25"/>
  <c r="CC486" i="25" s="1"/>
  <c r="CA486" i="25"/>
  <c r="BW486" i="25"/>
  <c r="BS486" i="25"/>
  <c r="BH486" i="25"/>
  <c r="BE486" i="25"/>
  <c r="AZ486" i="25"/>
  <c r="AU486" i="25"/>
  <c r="AT486" i="25"/>
  <c r="AS486" i="25"/>
  <c r="AQ486" i="25"/>
  <c r="AL486" i="25"/>
  <c r="AM486" i="25" s="1"/>
  <c r="AG486" i="25"/>
  <c r="AH486" i="25" s="1"/>
  <c r="AF486" i="25"/>
  <c r="AE486" i="25"/>
  <c r="AD486" i="25"/>
  <c r="BT486" i="25" s="1"/>
  <c r="BU486" i="25" s="1"/>
  <c r="AB486" i="25"/>
  <c r="AX486" i="25" s="1"/>
  <c r="S486" i="25"/>
  <c r="AI486" i="25" s="1"/>
  <c r="R486" i="25"/>
  <c r="Q486" i="25"/>
  <c r="CP485" i="25"/>
  <c r="CO485" i="25"/>
  <c r="CM485" i="25"/>
  <c r="CL485" i="25"/>
  <c r="CK485" i="25"/>
  <c r="CF485" i="25"/>
  <c r="CE485" i="25"/>
  <c r="CC485" i="25"/>
  <c r="CB485" i="25"/>
  <c r="CA485" i="25"/>
  <c r="BW485" i="25"/>
  <c r="BT485" i="25"/>
  <c r="BS485" i="25"/>
  <c r="BH485" i="25"/>
  <c r="AZ485" i="25"/>
  <c r="BU485" i="25" s="1"/>
  <c r="AX485" i="25"/>
  <c r="AS485" i="25"/>
  <c r="AT485" i="25" s="1"/>
  <c r="AL485" i="25"/>
  <c r="AM485" i="25" s="1"/>
  <c r="AN485" i="25" s="1"/>
  <c r="AH485" i="25"/>
  <c r="AG485" i="25"/>
  <c r="AF485" i="25"/>
  <c r="AE485" i="25"/>
  <c r="AD485" i="25"/>
  <c r="AU485" i="25" s="1"/>
  <c r="AB485" i="25"/>
  <c r="S485" i="25"/>
  <c r="R485" i="25"/>
  <c r="BI485" i="25" s="1"/>
  <c r="BJ485" i="25" s="1"/>
  <c r="Q485" i="25"/>
  <c r="CP484" i="25"/>
  <c r="CO484" i="25"/>
  <c r="CL484" i="25"/>
  <c r="CM484" i="25" s="1"/>
  <c r="CK484" i="25"/>
  <c r="CF484" i="25"/>
  <c r="CE484" i="25"/>
  <c r="CB484" i="25"/>
  <c r="CC484" i="25" s="1"/>
  <c r="CA484" i="25"/>
  <c r="BW484" i="25"/>
  <c r="BU484" i="25"/>
  <c r="BS484" i="25"/>
  <c r="BI484" i="25"/>
  <c r="BJ484" i="25" s="1"/>
  <c r="BH484" i="25"/>
  <c r="AZ484" i="25"/>
  <c r="AT484" i="25"/>
  <c r="AU484" i="25" s="1"/>
  <c r="AS484" i="25"/>
  <c r="AL484" i="25"/>
  <c r="AM484" i="25" s="1"/>
  <c r="AG484" i="25"/>
  <c r="AH484" i="25" s="1"/>
  <c r="AF484" i="25"/>
  <c r="AE484" i="25"/>
  <c r="AD484" i="25"/>
  <c r="BT484" i="25" s="1"/>
  <c r="AB484" i="25"/>
  <c r="AI484" i="25" s="1"/>
  <c r="AP484" i="25" s="1"/>
  <c r="S484" i="25"/>
  <c r="R484" i="25"/>
  <c r="BK484" i="25" s="1"/>
  <c r="Q484" i="25"/>
  <c r="CP483" i="25"/>
  <c r="CO483" i="25"/>
  <c r="CL483" i="25"/>
  <c r="CM483" i="25" s="1"/>
  <c r="CK483" i="25"/>
  <c r="CF483" i="25"/>
  <c r="CE483" i="25"/>
  <c r="CB483" i="25"/>
  <c r="CC483" i="25" s="1"/>
  <c r="CA483" i="25"/>
  <c r="BW483" i="25"/>
  <c r="BS483" i="25"/>
  <c r="BH483" i="25"/>
  <c r="BE483" i="25"/>
  <c r="AZ483" i="25"/>
  <c r="AT483" i="25"/>
  <c r="AS483" i="25"/>
  <c r="AQ483" i="25"/>
  <c r="AM483" i="25"/>
  <c r="AL483" i="25"/>
  <c r="AI483" i="25"/>
  <c r="AP483" i="25" s="1"/>
  <c r="AG483" i="25"/>
  <c r="AF483" i="25"/>
  <c r="AE483" i="25"/>
  <c r="AD483" i="25"/>
  <c r="AU483" i="25" s="1"/>
  <c r="AB483" i="25"/>
  <c r="AX483" i="25" s="1"/>
  <c r="S483" i="25"/>
  <c r="R483" i="25"/>
  <c r="Q483" i="25"/>
  <c r="CO482" i="25"/>
  <c r="CP482" i="25" s="1"/>
  <c r="CL482" i="25"/>
  <c r="CM482" i="25" s="1"/>
  <c r="CK482" i="25"/>
  <c r="CE482" i="25"/>
  <c r="CF482" i="25" s="1"/>
  <c r="CB482" i="25"/>
  <c r="CC482" i="25" s="1"/>
  <c r="CA482" i="25"/>
  <c r="BW482" i="25"/>
  <c r="BS482" i="25"/>
  <c r="BH482" i="25"/>
  <c r="BE482" i="25"/>
  <c r="AZ482" i="25"/>
  <c r="AU482" i="25"/>
  <c r="AT482" i="25"/>
  <c r="AS482" i="25"/>
  <c r="AQ482" i="25"/>
  <c r="AL482" i="25"/>
  <c r="AM482" i="25" s="1"/>
  <c r="AG482" i="25"/>
  <c r="AH482" i="25" s="1"/>
  <c r="AF482" i="25"/>
  <c r="AE482" i="25"/>
  <c r="AD482" i="25"/>
  <c r="BT482" i="25" s="1"/>
  <c r="BU482" i="25" s="1"/>
  <c r="AB482" i="25"/>
  <c r="AX482" i="25" s="1"/>
  <c r="S482" i="25"/>
  <c r="AI482" i="25" s="1"/>
  <c r="R482" i="25"/>
  <c r="Q482" i="25"/>
  <c r="CP481" i="25"/>
  <c r="CO481" i="25"/>
  <c r="CM481" i="25"/>
  <c r="CL481" i="25"/>
  <c r="CK481" i="25"/>
  <c r="CF481" i="25"/>
  <c r="CE481" i="25"/>
  <c r="CC481" i="25"/>
  <c r="CB481" i="25"/>
  <c r="CA481" i="25"/>
  <c r="BW481" i="25"/>
  <c r="BT481" i="25"/>
  <c r="BS481" i="25"/>
  <c r="BH481" i="25"/>
  <c r="AZ481" i="25"/>
  <c r="BU481" i="25" s="1"/>
  <c r="AS481" i="25"/>
  <c r="AT481" i="25" s="1"/>
  <c r="AL481" i="25"/>
  <c r="AM481" i="25" s="1"/>
  <c r="AN481" i="25" s="1"/>
  <c r="AH481" i="25"/>
  <c r="AG481" i="25"/>
  <c r="AF481" i="25"/>
  <c r="AE481" i="25"/>
  <c r="AD481" i="25"/>
  <c r="AB481" i="25"/>
  <c r="S481" i="25"/>
  <c r="R481" i="25"/>
  <c r="BI481" i="25" s="1"/>
  <c r="BJ481" i="25" s="1"/>
  <c r="Q481" i="25"/>
  <c r="CP480" i="25"/>
  <c r="CO480" i="25"/>
  <c r="CL480" i="25"/>
  <c r="CM480" i="25" s="1"/>
  <c r="CK480" i="25"/>
  <c r="CF480" i="25"/>
  <c r="CE480" i="25"/>
  <c r="CB480" i="25"/>
  <c r="CC480" i="25" s="1"/>
  <c r="CA480" i="25"/>
  <c r="BW480" i="25"/>
  <c r="BS480" i="25"/>
  <c r="BI480" i="25"/>
  <c r="BJ480" i="25" s="1"/>
  <c r="BH480" i="25"/>
  <c r="AZ480" i="25"/>
  <c r="AX480" i="25"/>
  <c r="AT480" i="25"/>
  <c r="AU480" i="25" s="1"/>
  <c r="AS480" i="25"/>
  <c r="AL480" i="25"/>
  <c r="AM480" i="25" s="1"/>
  <c r="AI480" i="25"/>
  <c r="AP480" i="25" s="1"/>
  <c r="AG480" i="25"/>
  <c r="AF480" i="25"/>
  <c r="AE480" i="25"/>
  <c r="AD480" i="25"/>
  <c r="BT480" i="25" s="1"/>
  <c r="BU480" i="25" s="1"/>
  <c r="AB480" i="25"/>
  <c r="S480" i="25"/>
  <c r="R480" i="25"/>
  <c r="Q480" i="25"/>
  <c r="CP479" i="25"/>
  <c r="CO479" i="25"/>
  <c r="CL479" i="25"/>
  <c r="CM479" i="25" s="1"/>
  <c r="CK479" i="25"/>
  <c r="CF479" i="25"/>
  <c r="CE479" i="25"/>
  <c r="CB479" i="25"/>
  <c r="CC479" i="25" s="1"/>
  <c r="CA479" i="25"/>
  <c r="BW479" i="25"/>
  <c r="BS479" i="25"/>
  <c r="BH479" i="25"/>
  <c r="BE479" i="25"/>
  <c r="AZ479" i="25"/>
  <c r="AT479" i="25"/>
  <c r="AS479" i="25"/>
  <c r="AQ479" i="25"/>
  <c r="AM479" i="25"/>
  <c r="AL479" i="25"/>
  <c r="AI479" i="25"/>
  <c r="AP479" i="25" s="1"/>
  <c r="AG479" i="25"/>
  <c r="AF479" i="25"/>
  <c r="AE479" i="25"/>
  <c r="AD479" i="25"/>
  <c r="AB479" i="25"/>
  <c r="AX479" i="25" s="1"/>
  <c r="S479" i="25"/>
  <c r="R479" i="25"/>
  <c r="Q479" i="25"/>
  <c r="CO478" i="25"/>
  <c r="CP478" i="25" s="1"/>
  <c r="CL478" i="25"/>
  <c r="CM478" i="25" s="1"/>
  <c r="CK478" i="25"/>
  <c r="CE478" i="25"/>
  <c r="CF478" i="25" s="1"/>
  <c r="CB478" i="25"/>
  <c r="CC478" i="25" s="1"/>
  <c r="CA478" i="25"/>
  <c r="BW478" i="25"/>
  <c r="BS478" i="25"/>
  <c r="BH478" i="25"/>
  <c r="BE478" i="25"/>
  <c r="AZ478" i="25"/>
  <c r="AU478" i="25"/>
  <c r="AT478" i="25"/>
  <c r="AS478" i="25"/>
  <c r="AQ478" i="25"/>
  <c r="AN478" i="25"/>
  <c r="AL478" i="25"/>
  <c r="AM478" i="25" s="1"/>
  <c r="AG478" i="25"/>
  <c r="AH478" i="25" s="1"/>
  <c r="AF478" i="25"/>
  <c r="AE478" i="25"/>
  <c r="AD478" i="25"/>
  <c r="BT478" i="25" s="1"/>
  <c r="BU478" i="25" s="1"/>
  <c r="AB478" i="25"/>
  <c r="AX478" i="25" s="1"/>
  <c r="S478" i="25"/>
  <c r="AI478" i="25" s="1"/>
  <c r="R478" i="25"/>
  <c r="Q478" i="25"/>
  <c r="CP477" i="25"/>
  <c r="CO477" i="25"/>
  <c r="CM477" i="25"/>
  <c r="CL477" i="25"/>
  <c r="CK477" i="25"/>
  <c r="CF477" i="25"/>
  <c r="CE477" i="25"/>
  <c r="CC477" i="25"/>
  <c r="CB477" i="25"/>
  <c r="CA477" i="25"/>
  <c r="BW477" i="25"/>
  <c r="BT477" i="25"/>
  <c r="BS477" i="25"/>
  <c r="BK477" i="25"/>
  <c r="BH477" i="25"/>
  <c r="AZ477" i="25"/>
  <c r="BU477" i="25" s="1"/>
  <c r="AS477" i="25"/>
  <c r="AT477" i="25" s="1"/>
  <c r="AL477" i="25"/>
  <c r="AM477" i="25" s="1"/>
  <c r="AN477" i="25" s="1"/>
  <c r="AH477" i="25"/>
  <c r="AG477" i="25"/>
  <c r="AF477" i="25"/>
  <c r="AE477" i="25"/>
  <c r="AD477" i="25"/>
  <c r="AB477" i="25"/>
  <c r="S477" i="25"/>
  <c r="R477" i="25"/>
  <c r="BI477" i="25" s="1"/>
  <c r="BJ477" i="25" s="1"/>
  <c r="Q477" i="25"/>
  <c r="CP476" i="25"/>
  <c r="CO476" i="25"/>
  <c r="CL476" i="25"/>
  <c r="CM476" i="25" s="1"/>
  <c r="CK476" i="25"/>
  <c r="CF476" i="25"/>
  <c r="CE476" i="25"/>
  <c r="CB476" i="25"/>
  <c r="CC476" i="25" s="1"/>
  <c r="CA476" i="25"/>
  <c r="BW476" i="25"/>
  <c r="BS476" i="25"/>
  <c r="BH476" i="25"/>
  <c r="AZ476" i="25"/>
  <c r="AX476" i="25"/>
  <c r="AT476" i="25"/>
  <c r="AU476" i="25" s="1"/>
  <c r="AS476" i="25"/>
  <c r="AL476" i="25"/>
  <c r="AM476" i="25" s="1"/>
  <c r="AG476" i="25"/>
  <c r="AF476" i="25"/>
  <c r="AE476" i="25"/>
  <c r="AD476" i="25"/>
  <c r="BT476" i="25" s="1"/>
  <c r="BU476" i="25" s="1"/>
  <c r="AB476" i="25"/>
  <c r="AI476" i="25" s="1"/>
  <c r="AP476" i="25" s="1"/>
  <c r="S476" i="25"/>
  <c r="R476" i="25"/>
  <c r="BI476" i="25" s="1"/>
  <c r="BJ476" i="25" s="1"/>
  <c r="Q476" i="25"/>
  <c r="CP475" i="25"/>
  <c r="CO475" i="25"/>
  <c r="CL475" i="25"/>
  <c r="CM475" i="25" s="1"/>
  <c r="CK475" i="25"/>
  <c r="CF475" i="25"/>
  <c r="CE475" i="25"/>
  <c r="CB475" i="25"/>
  <c r="CC475" i="25" s="1"/>
  <c r="CA475" i="25"/>
  <c r="BW475" i="25"/>
  <c r="BS475" i="25"/>
  <c r="BH475" i="25"/>
  <c r="BE475" i="25"/>
  <c r="AZ475" i="25"/>
  <c r="AT475" i="25"/>
  <c r="AS475" i="25"/>
  <c r="AQ475" i="25"/>
  <c r="AM475" i="25"/>
  <c r="AL475" i="25"/>
  <c r="AI475" i="25"/>
  <c r="AP475" i="25" s="1"/>
  <c r="AG475" i="25"/>
  <c r="AF475" i="25"/>
  <c r="AE475" i="25"/>
  <c r="AD475" i="25"/>
  <c r="AU475" i="25" s="1"/>
  <c r="AB475" i="25"/>
  <c r="AX475" i="25" s="1"/>
  <c r="S475" i="25"/>
  <c r="R475" i="25"/>
  <c r="Q475" i="25"/>
  <c r="CO474" i="25"/>
  <c r="CP474" i="25" s="1"/>
  <c r="CL474" i="25"/>
  <c r="CM474" i="25" s="1"/>
  <c r="CK474" i="25"/>
  <c r="CE474" i="25"/>
  <c r="CF474" i="25" s="1"/>
  <c r="CB474" i="25"/>
  <c r="CC474" i="25" s="1"/>
  <c r="CA474" i="25"/>
  <c r="BW474" i="25"/>
  <c r="BS474" i="25"/>
  <c r="BH474" i="25"/>
  <c r="BE474" i="25"/>
  <c r="AZ474" i="25"/>
  <c r="AU474" i="25"/>
  <c r="AT474" i="25"/>
  <c r="AS474" i="25"/>
  <c r="AQ474" i="25"/>
  <c r="AN474" i="25"/>
  <c r="AL474" i="25"/>
  <c r="AM474" i="25" s="1"/>
  <c r="AG474" i="25"/>
  <c r="AH474" i="25" s="1"/>
  <c r="AF474" i="25"/>
  <c r="AE474" i="25"/>
  <c r="AD474" i="25"/>
  <c r="BT474" i="25" s="1"/>
  <c r="BU474" i="25" s="1"/>
  <c r="AB474" i="25"/>
  <c r="AX474" i="25" s="1"/>
  <c r="S474" i="25"/>
  <c r="R474" i="25"/>
  <c r="Q474" i="25"/>
  <c r="CM473" i="25"/>
  <c r="CL473" i="25"/>
  <c r="CK473" i="25"/>
  <c r="CF473" i="25"/>
  <c r="CE473" i="25"/>
  <c r="CC473" i="25"/>
  <c r="CB473" i="25"/>
  <c r="CA473" i="25"/>
  <c r="BW473" i="25"/>
  <c r="BT473" i="25"/>
  <c r="BS473" i="25"/>
  <c r="BH473" i="25"/>
  <c r="AZ473" i="25"/>
  <c r="BU473" i="25" s="1"/>
  <c r="AS473" i="25"/>
  <c r="AT473" i="25" s="1"/>
  <c r="AN473" i="25"/>
  <c r="AL473" i="25"/>
  <c r="AM473" i="25" s="1"/>
  <c r="AH473" i="25"/>
  <c r="AG473" i="25"/>
  <c r="AF473" i="25"/>
  <c r="AE473" i="25"/>
  <c r="AD473" i="25"/>
  <c r="AB473" i="25"/>
  <c r="S473" i="25"/>
  <c r="R473" i="25"/>
  <c r="BI473" i="25" s="1"/>
  <c r="BJ473" i="25" s="1"/>
  <c r="Q473" i="25"/>
  <c r="CL472" i="25"/>
  <c r="CM472" i="25" s="1"/>
  <c r="CK472" i="25"/>
  <c r="CF472" i="25"/>
  <c r="CE472" i="25"/>
  <c r="CB472" i="25"/>
  <c r="CC472" i="25" s="1"/>
  <c r="CA472" i="25"/>
  <c r="BW472" i="25"/>
  <c r="BS472" i="25"/>
  <c r="BH472" i="25"/>
  <c r="AZ472" i="25"/>
  <c r="AT472" i="25"/>
  <c r="AU472" i="25" s="1"/>
  <c r="AS472" i="25"/>
  <c r="AL472" i="25"/>
  <c r="AM472" i="25" s="1"/>
  <c r="AG472" i="25"/>
  <c r="AF472" i="25"/>
  <c r="AE472" i="25"/>
  <c r="AD472" i="25"/>
  <c r="BT472" i="25" s="1"/>
  <c r="BU472" i="25" s="1"/>
  <c r="AB472" i="25"/>
  <c r="AI472" i="25" s="1"/>
  <c r="AP472" i="25" s="1"/>
  <c r="S472" i="25"/>
  <c r="R472" i="25"/>
  <c r="BI472" i="25" s="1"/>
  <c r="BJ472" i="25" s="1"/>
  <c r="Q472" i="25"/>
  <c r="CL471" i="25"/>
  <c r="CM471" i="25" s="1"/>
  <c r="CK471" i="25"/>
  <c r="CB471" i="25"/>
  <c r="CC471" i="25" s="1"/>
  <c r="CA471" i="25"/>
  <c r="BS471" i="25"/>
  <c r="BL471" i="25"/>
  <c r="BK471" i="25" s="1"/>
  <c r="BH471" i="25"/>
  <c r="BE471" i="25"/>
  <c r="AZ471" i="25"/>
  <c r="AS471" i="25"/>
  <c r="AT471" i="25" s="1"/>
  <c r="AQ471" i="25"/>
  <c r="AM471" i="25"/>
  <c r="AL471" i="25"/>
  <c r="AI471" i="25"/>
  <c r="AP471" i="25" s="1"/>
  <c r="AG471" i="25"/>
  <c r="AH471" i="25" s="1"/>
  <c r="AF471" i="25"/>
  <c r="AE471" i="25"/>
  <c r="AD471" i="25"/>
  <c r="AB471" i="25"/>
  <c r="AX471" i="25" s="1"/>
  <c r="S471" i="25"/>
  <c r="R471" i="25"/>
  <c r="BI471" i="25" s="1"/>
  <c r="BJ471" i="25" s="1"/>
  <c r="Q471" i="25"/>
  <c r="CL470" i="25"/>
  <c r="CM470" i="25" s="1"/>
  <c r="CK470" i="25"/>
  <c r="CB470" i="25"/>
  <c r="CC470" i="25" s="1"/>
  <c r="CA470" i="25"/>
  <c r="BS470" i="25"/>
  <c r="BH470" i="25"/>
  <c r="BE470" i="25"/>
  <c r="AZ470" i="25"/>
  <c r="AU470" i="25"/>
  <c r="AT470" i="25"/>
  <c r="AS470" i="25"/>
  <c r="AQ470" i="25"/>
  <c r="AL470" i="25"/>
  <c r="AM470" i="25" s="1"/>
  <c r="AG470" i="25"/>
  <c r="AH470" i="25" s="1"/>
  <c r="AF470" i="25"/>
  <c r="AE470" i="25"/>
  <c r="AD470" i="25"/>
  <c r="BT470" i="25" s="1"/>
  <c r="BU470" i="25" s="1"/>
  <c r="AB470" i="25"/>
  <c r="AX470" i="25" s="1"/>
  <c r="S470" i="25"/>
  <c r="R470" i="25"/>
  <c r="BI470" i="25" s="1"/>
  <c r="BJ470" i="25" s="1"/>
  <c r="Q470" i="25"/>
  <c r="CM469" i="25"/>
  <c r="CL469" i="25"/>
  <c r="CK469" i="25"/>
  <c r="CC469" i="25"/>
  <c r="CB469" i="25"/>
  <c r="CA469" i="25"/>
  <c r="BS469" i="25"/>
  <c r="BH469" i="25"/>
  <c r="AZ469" i="25"/>
  <c r="AX469" i="25"/>
  <c r="AS469" i="25"/>
  <c r="AT469" i="25" s="1"/>
  <c r="AL469" i="25"/>
  <c r="AM469" i="25" s="1"/>
  <c r="AN469" i="25" s="1"/>
  <c r="AH469" i="25"/>
  <c r="AG469" i="25"/>
  <c r="AF469" i="25"/>
  <c r="AE469" i="25"/>
  <c r="AD469" i="25"/>
  <c r="AU469" i="25" s="1"/>
  <c r="AB469" i="25"/>
  <c r="BL469" i="25" s="1"/>
  <c r="BK469" i="25" s="1"/>
  <c r="S469" i="25"/>
  <c r="R469" i="25"/>
  <c r="BI469" i="25" s="1"/>
  <c r="BJ469" i="25" s="1"/>
  <c r="Q469" i="25"/>
  <c r="CL468" i="25"/>
  <c r="CM468" i="25" s="1"/>
  <c r="CK468" i="25"/>
  <c r="CE468" i="25"/>
  <c r="CF468" i="25" s="1"/>
  <c r="CB468" i="25"/>
  <c r="CC468" i="25" s="1"/>
  <c r="CA468" i="25"/>
  <c r="BW468" i="25"/>
  <c r="BU468" i="25"/>
  <c r="BS468" i="25"/>
  <c r="BH468" i="25"/>
  <c r="AZ468" i="25"/>
  <c r="AU468" i="25"/>
  <c r="AT468" i="25"/>
  <c r="AS468" i="25"/>
  <c r="AL468" i="25"/>
  <c r="AM468" i="25" s="1"/>
  <c r="AG468" i="25"/>
  <c r="AF468" i="25"/>
  <c r="AE468" i="25"/>
  <c r="AD468" i="25"/>
  <c r="BT468" i="25" s="1"/>
  <c r="AB468" i="25"/>
  <c r="AX468" i="25" s="1"/>
  <c r="S468" i="25"/>
  <c r="AI468" i="25" s="1"/>
  <c r="R468" i="25"/>
  <c r="BI468" i="25" s="1"/>
  <c r="BJ468" i="25" s="1"/>
  <c r="Q468" i="25"/>
  <c r="CL467" i="25"/>
  <c r="CM467" i="25" s="1"/>
  <c r="CK467" i="25"/>
  <c r="CC467" i="25"/>
  <c r="CB467" i="25"/>
  <c r="CA467" i="25"/>
  <c r="BS467" i="25"/>
  <c r="BL467" i="25"/>
  <c r="BK467" i="25" s="1"/>
  <c r="BI467" i="25"/>
  <c r="BJ467" i="25" s="1"/>
  <c r="BH467" i="25"/>
  <c r="BE467" i="25"/>
  <c r="BM467" i="25" s="1"/>
  <c r="AZ467" i="25"/>
  <c r="AS467" i="25"/>
  <c r="AT467" i="25" s="1"/>
  <c r="AQ467" i="25"/>
  <c r="AM467" i="25"/>
  <c r="AL467" i="25"/>
  <c r="AI467" i="25"/>
  <c r="AP467" i="25" s="1"/>
  <c r="AH467" i="25"/>
  <c r="AG467" i="25"/>
  <c r="AF467" i="25"/>
  <c r="AE467" i="25"/>
  <c r="AD467" i="25"/>
  <c r="AB467" i="25"/>
  <c r="AX467" i="25" s="1"/>
  <c r="S467" i="25"/>
  <c r="R467" i="25"/>
  <c r="Q467" i="25"/>
  <c r="CL466" i="25"/>
  <c r="CM466" i="25" s="1"/>
  <c r="CK466" i="25"/>
  <c r="CB466" i="25"/>
  <c r="CC466" i="25" s="1"/>
  <c r="CA466" i="25"/>
  <c r="BS466" i="25"/>
  <c r="BH466" i="25"/>
  <c r="BE466" i="25"/>
  <c r="AZ466" i="25"/>
  <c r="AU466" i="25"/>
  <c r="AT466" i="25"/>
  <c r="AS466" i="25"/>
  <c r="AQ466" i="25"/>
  <c r="AL466" i="25"/>
  <c r="AM466" i="25" s="1"/>
  <c r="AG466" i="25"/>
  <c r="AF466" i="25"/>
  <c r="AE466" i="25"/>
  <c r="AD466" i="25"/>
  <c r="BT466" i="25" s="1"/>
  <c r="BU466" i="25" s="1"/>
  <c r="AB466" i="25"/>
  <c r="AX466" i="25" s="1"/>
  <c r="S466" i="25"/>
  <c r="R466" i="25"/>
  <c r="Q466" i="25"/>
  <c r="CP465" i="25"/>
  <c r="CO465" i="25"/>
  <c r="CM465" i="25"/>
  <c r="CL465" i="25"/>
  <c r="CK465" i="25"/>
  <c r="CF465" i="25"/>
  <c r="CE465" i="25"/>
  <c r="CC465" i="25"/>
  <c r="CB465" i="25"/>
  <c r="CA465" i="25"/>
  <c r="BW465" i="25"/>
  <c r="BT465" i="25"/>
  <c r="BS465" i="25"/>
  <c r="BH465" i="25"/>
  <c r="AZ465" i="25"/>
  <c r="AX465" i="25"/>
  <c r="AS465" i="25"/>
  <c r="AT465" i="25" s="1"/>
  <c r="AM465" i="25"/>
  <c r="AN465" i="25" s="1"/>
  <c r="AL465" i="25"/>
  <c r="AH465" i="25"/>
  <c r="AG465" i="25"/>
  <c r="AF465" i="25"/>
  <c r="AE465" i="25"/>
  <c r="AD465" i="25"/>
  <c r="AU465" i="25" s="1"/>
  <c r="AB465" i="25"/>
  <c r="S465" i="25"/>
  <c r="R465" i="25"/>
  <c r="BI465" i="25" s="1"/>
  <c r="BJ465" i="25" s="1"/>
  <c r="Q465" i="25"/>
  <c r="CO464" i="25"/>
  <c r="CP464" i="25" s="1"/>
  <c r="CL464" i="25"/>
  <c r="CM464" i="25" s="1"/>
  <c r="CK464" i="25"/>
  <c r="CF464" i="25"/>
  <c r="CE464" i="25"/>
  <c r="CB464" i="25"/>
  <c r="CC464" i="25" s="1"/>
  <c r="CA464" i="25"/>
  <c r="BW464" i="25"/>
  <c r="BS464" i="25"/>
  <c r="BI464" i="25"/>
  <c r="BJ464" i="25" s="1"/>
  <c r="BH464" i="25"/>
  <c r="AZ464" i="25"/>
  <c r="AX464" i="25"/>
  <c r="AU464" i="25"/>
  <c r="AT464" i="25"/>
  <c r="AS464" i="25"/>
  <c r="AL464" i="25"/>
  <c r="AM464" i="25" s="1"/>
  <c r="AG464" i="25"/>
  <c r="AF464" i="25"/>
  <c r="AE464" i="25"/>
  <c r="AD464" i="25"/>
  <c r="BT464" i="25" s="1"/>
  <c r="BU464" i="25" s="1"/>
  <c r="AB464" i="25"/>
  <c r="S464" i="25"/>
  <c r="R464" i="25"/>
  <c r="BK464" i="25" s="1"/>
  <c r="Q464" i="25"/>
  <c r="CL463" i="25"/>
  <c r="CM463" i="25" s="1"/>
  <c r="CK463" i="25"/>
  <c r="CB463" i="25"/>
  <c r="CC463" i="25" s="1"/>
  <c r="CA463" i="25"/>
  <c r="BS463" i="25"/>
  <c r="BH463" i="25"/>
  <c r="BE463" i="25"/>
  <c r="AZ463" i="25"/>
  <c r="AX463" i="25"/>
  <c r="AS463" i="25"/>
  <c r="AT463" i="25" s="1"/>
  <c r="AM463" i="25"/>
  <c r="AL463" i="25"/>
  <c r="AI463" i="25"/>
  <c r="AP463" i="25" s="1"/>
  <c r="AG463" i="25"/>
  <c r="AH463" i="25" s="1"/>
  <c r="AF463" i="25"/>
  <c r="AE463" i="25"/>
  <c r="AD463" i="25"/>
  <c r="BT463" i="25" s="1"/>
  <c r="BU463" i="25" s="1"/>
  <c r="AB463" i="25"/>
  <c r="AJ463" i="25" s="1"/>
  <c r="S463" i="25"/>
  <c r="R463" i="25"/>
  <c r="Q463" i="25"/>
  <c r="CO462" i="25"/>
  <c r="CP462" i="25" s="1"/>
  <c r="CL462" i="25"/>
  <c r="CM462" i="25" s="1"/>
  <c r="CK462" i="25"/>
  <c r="CE462" i="25"/>
  <c r="CF462" i="25" s="1"/>
  <c r="CB462" i="25"/>
  <c r="CC462" i="25" s="1"/>
  <c r="CA462" i="25"/>
  <c r="BW462" i="25"/>
  <c r="BS462" i="25"/>
  <c r="BH462" i="25"/>
  <c r="BE462" i="25"/>
  <c r="AZ462" i="25"/>
  <c r="AU462" i="25"/>
  <c r="AT462" i="25"/>
  <c r="AS462" i="25"/>
  <c r="AQ462" i="25"/>
  <c r="AL462" i="25"/>
  <c r="AM462" i="25" s="1"/>
  <c r="AG462" i="25"/>
  <c r="AF462" i="25"/>
  <c r="AE462" i="25"/>
  <c r="AD462" i="25"/>
  <c r="BT462" i="25" s="1"/>
  <c r="BU462" i="25" s="1"/>
  <c r="AB462" i="25"/>
  <c r="AX462" i="25" s="1"/>
  <c r="S462" i="25"/>
  <c r="R462" i="25"/>
  <c r="BI462" i="25" s="1"/>
  <c r="Q462" i="25"/>
  <c r="CM461" i="25"/>
  <c r="CL461" i="25"/>
  <c r="CK461" i="25"/>
  <c r="CC461" i="25"/>
  <c r="CB461" i="25"/>
  <c r="CA461" i="25"/>
  <c r="BT461" i="25"/>
  <c r="BU461" i="25" s="1"/>
  <c r="BS461" i="25"/>
  <c r="BH461" i="25"/>
  <c r="BE461" i="25"/>
  <c r="AZ461" i="25"/>
  <c r="AS461" i="25"/>
  <c r="AT461" i="25" s="1"/>
  <c r="AU461" i="25" s="1"/>
  <c r="AQ461" i="25"/>
  <c r="AL461" i="25"/>
  <c r="AM461" i="25" s="1"/>
  <c r="AN461" i="25" s="1"/>
  <c r="AI461" i="25"/>
  <c r="AJ461" i="25" s="1"/>
  <c r="AH461" i="25"/>
  <c r="AG461" i="25"/>
  <c r="AF461" i="25"/>
  <c r="AE461" i="25"/>
  <c r="AD461" i="25"/>
  <c r="AB461" i="25"/>
  <c r="AX461" i="25" s="1"/>
  <c r="S461" i="25"/>
  <c r="R461" i="25"/>
  <c r="BI461" i="25" s="1"/>
  <c r="BJ461" i="25" s="1"/>
  <c r="Q461" i="25"/>
  <c r="CL460" i="25"/>
  <c r="CM460" i="25" s="1"/>
  <c r="CK460" i="25"/>
  <c r="CB460" i="25"/>
  <c r="CC460" i="25" s="1"/>
  <c r="CA460" i="25"/>
  <c r="BS460" i="25"/>
  <c r="BH460" i="25"/>
  <c r="AZ460" i="25"/>
  <c r="AS460" i="25"/>
  <c r="AT460" i="25" s="1"/>
  <c r="AL460" i="25"/>
  <c r="AM460" i="25" s="1"/>
  <c r="AG460" i="25"/>
  <c r="AH460" i="25" s="1"/>
  <c r="AF460" i="25"/>
  <c r="AE460" i="25"/>
  <c r="AD460" i="25"/>
  <c r="BT460" i="25" s="1"/>
  <c r="AB460" i="25"/>
  <c r="AI460" i="25" s="1"/>
  <c r="AP460" i="25" s="1"/>
  <c r="S460" i="25"/>
  <c r="R460" i="25"/>
  <c r="BI460" i="25" s="1"/>
  <c r="BJ460" i="25" s="1"/>
  <c r="Q460" i="25"/>
  <c r="CL459" i="25"/>
  <c r="CM459" i="25" s="1"/>
  <c r="CK459" i="25"/>
  <c r="CC459" i="25"/>
  <c r="CB459" i="25"/>
  <c r="CA459" i="25"/>
  <c r="BS459" i="25"/>
  <c r="BL459" i="25"/>
  <c r="BK459" i="25" s="1"/>
  <c r="BH459" i="25"/>
  <c r="AZ459" i="25"/>
  <c r="AT459" i="25"/>
  <c r="AS459" i="25"/>
  <c r="AM459" i="25"/>
  <c r="AL459" i="25"/>
  <c r="AI459" i="25"/>
  <c r="AP459" i="25" s="1"/>
  <c r="AG459" i="25"/>
  <c r="AF459" i="25"/>
  <c r="AH459" i="25" s="1"/>
  <c r="AE459" i="25"/>
  <c r="AD459" i="25"/>
  <c r="AU459" i="25" s="1"/>
  <c r="AB459" i="25"/>
  <c r="BE459" i="25" s="1"/>
  <c r="BM459" i="25" s="1"/>
  <c r="S459" i="25"/>
  <c r="R459" i="25"/>
  <c r="BI459" i="25" s="1"/>
  <c r="BJ459" i="25" s="1"/>
  <c r="Q459" i="25"/>
  <c r="CL458" i="25"/>
  <c r="CM458" i="25" s="1"/>
  <c r="CK458" i="25"/>
  <c r="CE458" i="25"/>
  <c r="CF458" i="25" s="1"/>
  <c r="CB458" i="25"/>
  <c r="CC458" i="25" s="1"/>
  <c r="CA458" i="25"/>
  <c r="BW458" i="25"/>
  <c r="BS458" i="25"/>
  <c r="BH458" i="25"/>
  <c r="BE458" i="25"/>
  <c r="AZ458" i="25"/>
  <c r="AU458" i="25"/>
  <c r="AT458" i="25"/>
  <c r="AS458" i="25"/>
  <c r="AQ458" i="25"/>
  <c r="AL458" i="25"/>
  <c r="AM458" i="25" s="1"/>
  <c r="AG458" i="25"/>
  <c r="AF458" i="25"/>
  <c r="AE458" i="25"/>
  <c r="AD458" i="25"/>
  <c r="BT458" i="25" s="1"/>
  <c r="BU458" i="25" s="1"/>
  <c r="AB458" i="25"/>
  <c r="BL458" i="25" s="1"/>
  <c r="BK458" i="25" s="1"/>
  <c r="BV458" i="25" s="1"/>
  <c r="CD458" i="25" s="1"/>
  <c r="S458" i="25"/>
  <c r="R458" i="25"/>
  <c r="BI458" i="25" s="1"/>
  <c r="BJ458" i="25" s="1"/>
  <c r="Q458" i="25"/>
  <c r="CM457" i="25"/>
  <c r="CL457" i="25"/>
  <c r="CK457" i="25"/>
  <c r="CC457" i="25"/>
  <c r="CB457" i="25"/>
  <c r="CA457" i="25"/>
  <c r="BT457" i="25"/>
  <c r="BU457" i="25" s="1"/>
  <c r="BS457" i="25"/>
  <c r="BH457" i="25"/>
  <c r="BE457" i="25"/>
  <c r="AZ457" i="25"/>
  <c r="AS457" i="25"/>
  <c r="AT457" i="25" s="1"/>
  <c r="AU457" i="25" s="1"/>
  <c r="AQ457" i="25"/>
  <c r="AL457" i="25"/>
  <c r="AM457" i="25" s="1"/>
  <c r="AN457" i="25" s="1"/>
  <c r="AI457" i="25"/>
  <c r="AJ457" i="25" s="1"/>
  <c r="AH457" i="25"/>
  <c r="AG457" i="25"/>
  <c r="AF457" i="25"/>
  <c r="AE457" i="25"/>
  <c r="AD457" i="25"/>
  <c r="AB457" i="25"/>
  <c r="AX457" i="25" s="1"/>
  <c r="S457" i="25"/>
  <c r="R457" i="25"/>
  <c r="BI457" i="25" s="1"/>
  <c r="BJ457" i="25" s="1"/>
  <c r="Q457" i="25"/>
  <c r="CP456" i="25"/>
  <c r="CO456" i="25"/>
  <c r="CL456" i="25"/>
  <c r="CM456" i="25" s="1"/>
  <c r="CK456" i="25"/>
  <c r="CF456" i="25"/>
  <c r="CE456" i="25"/>
  <c r="CB456" i="25"/>
  <c r="CC456" i="25" s="1"/>
  <c r="CA456" i="25"/>
  <c r="BW456" i="25"/>
  <c r="BS456" i="25"/>
  <c r="BH456" i="25"/>
  <c r="AZ456" i="25"/>
  <c r="BU456" i="25" s="1"/>
  <c r="AS456" i="25"/>
  <c r="AT456" i="25" s="1"/>
  <c r="AL456" i="25"/>
  <c r="AM456" i="25" s="1"/>
  <c r="AG456" i="25"/>
  <c r="AH456" i="25" s="1"/>
  <c r="AF456" i="25"/>
  <c r="AE456" i="25"/>
  <c r="AD456" i="25"/>
  <c r="BT456" i="25" s="1"/>
  <c r="AB456" i="25"/>
  <c r="AI456" i="25" s="1"/>
  <c r="AP456" i="25" s="1"/>
  <c r="S456" i="25"/>
  <c r="R456" i="25"/>
  <c r="BI456" i="25" s="1"/>
  <c r="Q456" i="25"/>
  <c r="CL455" i="25"/>
  <c r="CM455" i="25" s="1"/>
  <c r="CK455" i="25"/>
  <c r="CC455" i="25"/>
  <c r="CB455" i="25"/>
  <c r="CA455" i="25"/>
  <c r="BS455" i="25"/>
  <c r="BL455" i="25"/>
  <c r="BH455" i="25"/>
  <c r="AZ455" i="25"/>
  <c r="AT455" i="25"/>
  <c r="AS455" i="25"/>
  <c r="AM455" i="25"/>
  <c r="AL455" i="25"/>
  <c r="AI455" i="25"/>
  <c r="AP455" i="25" s="1"/>
  <c r="AG455" i="25"/>
  <c r="AH455" i="25" s="1"/>
  <c r="AF455" i="25"/>
  <c r="AE455" i="25"/>
  <c r="AD455" i="25"/>
  <c r="AU455" i="25" s="1"/>
  <c r="AB455" i="25"/>
  <c r="BE455" i="25" s="1"/>
  <c r="BM455" i="25" s="1"/>
  <c r="S455" i="25"/>
  <c r="R455" i="25"/>
  <c r="Q455" i="25"/>
  <c r="CL454" i="25"/>
  <c r="CM454" i="25" s="1"/>
  <c r="CK454" i="25"/>
  <c r="CE454" i="25"/>
  <c r="CH454" i="25" s="1"/>
  <c r="CB454" i="25"/>
  <c r="CC454" i="25" s="1"/>
  <c r="CA454" i="25"/>
  <c r="BX454" i="25"/>
  <c r="BW454" i="25"/>
  <c r="BU454" i="25"/>
  <c r="BT454" i="25"/>
  <c r="BS454" i="25"/>
  <c r="BH454" i="25"/>
  <c r="BE454" i="25"/>
  <c r="BL454" i="25" s="1"/>
  <c r="AZ454" i="25"/>
  <c r="AS454" i="25"/>
  <c r="AT454" i="25" s="1"/>
  <c r="AU454" i="25" s="1"/>
  <c r="AQ454" i="25"/>
  <c r="AL454" i="25"/>
  <c r="AM454" i="25" s="1"/>
  <c r="AN454" i="25" s="1"/>
  <c r="AI454" i="25"/>
  <c r="AJ454" i="25" s="1"/>
  <c r="AH454" i="25"/>
  <c r="AG454" i="25"/>
  <c r="AF454" i="25"/>
  <c r="AE454" i="25"/>
  <c r="AD454" i="25"/>
  <c r="AB454" i="25"/>
  <c r="AX454" i="25" s="1"/>
  <c r="S454" i="25"/>
  <c r="R454" i="25"/>
  <c r="Q454" i="25"/>
  <c r="CL453" i="25"/>
  <c r="CM453" i="25" s="1"/>
  <c r="CK453" i="25"/>
  <c r="CB453" i="25"/>
  <c r="CC453" i="25" s="1"/>
  <c r="CA453" i="25"/>
  <c r="BS453" i="25"/>
  <c r="BH453" i="25"/>
  <c r="AZ453" i="25"/>
  <c r="AS453" i="25"/>
  <c r="AT453" i="25" s="1"/>
  <c r="AL453" i="25"/>
  <c r="AM453" i="25" s="1"/>
  <c r="AG453" i="25"/>
  <c r="AH453" i="25" s="1"/>
  <c r="AF453" i="25"/>
  <c r="AE453" i="25"/>
  <c r="AD453" i="25"/>
  <c r="BT453" i="25" s="1"/>
  <c r="AB453" i="25"/>
  <c r="AI453" i="25" s="1"/>
  <c r="AP453" i="25" s="1"/>
  <c r="S453" i="25"/>
  <c r="R453" i="25"/>
  <c r="BI453" i="25" s="1"/>
  <c r="BJ453" i="25" s="1"/>
  <c r="Q453" i="25"/>
  <c r="CM452" i="25"/>
  <c r="CL452" i="25"/>
  <c r="CK452" i="25"/>
  <c r="CH452" i="25"/>
  <c r="CG452" i="25"/>
  <c r="CF452" i="25"/>
  <c r="CE452" i="25"/>
  <c r="CC452" i="25"/>
  <c r="CB452" i="25"/>
  <c r="CA452" i="25"/>
  <c r="BX452" i="25"/>
  <c r="BW452" i="25"/>
  <c r="BT452" i="25"/>
  <c r="BS452" i="25"/>
  <c r="BH452" i="25"/>
  <c r="BE452" i="25"/>
  <c r="BL452" i="25" s="1"/>
  <c r="BK452" i="25" s="1"/>
  <c r="BV452" i="25" s="1"/>
  <c r="CD452" i="25" s="1"/>
  <c r="AZ452" i="25"/>
  <c r="AU452" i="25"/>
  <c r="AT452" i="25"/>
  <c r="AS452" i="25"/>
  <c r="AQ452" i="25"/>
  <c r="AL452" i="25"/>
  <c r="AM452" i="25" s="1"/>
  <c r="AG452" i="25"/>
  <c r="AF452" i="25"/>
  <c r="AE452" i="25"/>
  <c r="AD452" i="25"/>
  <c r="AB452" i="25"/>
  <c r="S452" i="25"/>
  <c r="R452" i="25"/>
  <c r="BI452" i="25" s="1"/>
  <c r="BJ452" i="25" s="1"/>
  <c r="Q452" i="25"/>
  <c r="CM451" i="25"/>
  <c r="CL451" i="25"/>
  <c r="CK451" i="25"/>
  <c r="CE451" i="25"/>
  <c r="CF451" i="25" s="1"/>
  <c r="CC451" i="25"/>
  <c r="CB451" i="25"/>
  <c r="CA451" i="25"/>
  <c r="BW451" i="25"/>
  <c r="BT451" i="25"/>
  <c r="BU451" i="25" s="1"/>
  <c r="BS451" i="25"/>
  <c r="BH451" i="25"/>
  <c r="BE451" i="25"/>
  <c r="BA451" i="25"/>
  <c r="AZ451" i="25"/>
  <c r="AS451" i="25"/>
  <c r="AT451" i="25" s="1"/>
  <c r="AU451" i="25" s="1"/>
  <c r="AQ451" i="25"/>
  <c r="AN451" i="25"/>
  <c r="AL451" i="25"/>
  <c r="AM451" i="25" s="1"/>
  <c r="AI451" i="25"/>
  <c r="AJ451" i="25" s="1"/>
  <c r="AH451" i="25"/>
  <c r="AG451" i="25"/>
  <c r="AF451" i="25"/>
  <c r="AE451" i="25"/>
  <c r="AD451" i="25"/>
  <c r="AB451" i="25"/>
  <c r="AX451" i="25" s="1"/>
  <c r="S451" i="25"/>
  <c r="R451" i="25"/>
  <c r="BI451" i="25" s="1"/>
  <c r="BJ451" i="25" s="1"/>
  <c r="Q451" i="25"/>
  <c r="CL450" i="25"/>
  <c r="CM450" i="25" s="1"/>
  <c r="CK450" i="25"/>
  <c r="CF450" i="25"/>
  <c r="CE450" i="25"/>
  <c r="CB450" i="25"/>
  <c r="CC450" i="25" s="1"/>
  <c r="CA450" i="25"/>
  <c r="BW450" i="25"/>
  <c r="BT450" i="25"/>
  <c r="BS450" i="25"/>
  <c r="BH450" i="25"/>
  <c r="AZ450" i="25"/>
  <c r="BU450" i="25" s="1"/>
  <c r="AS450" i="25"/>
  <c r="AT450" i="25" s="1"/>
  <c r="AL450" i="25"/>
  <c r="AM450" i="25" s="1"/>
  <c r="AG450" i="25"/>
  <c r="AH450" i="25" s="1"/>
  <c r="AF450" i="25"/>
  <c r="AE450" i="25"/>
  <c r="AD450" i="25"/>
  <c r="AU450" i="25" s="1"/>
  <c r="AB450" i="25"/>
  <c r="S450" i="25"/>
  <c r="R450" i="25"/>
  <c r="BI450" i="25" s="1"/>
  <c r="BJ450" i="25" s="1"/>
  <c r="Q450" i="25"/>
  <c r="CL449" i="25"/>
  <c r="CM449" i="25" s="1"/>
  <c r="CK449" i="25"/>
  <c r="CF449" i="25"/>
  <c r="CE449" i="25"/>
  <c r="CC449" i="25"/>
  <c r="CB449" i="25"/>
  <c r="CA449" i="25"/>
  <c r="BW449" i="25"/>
  <c r="BS449" i="25"/>
  <c r="BL449" i="25"/>
  <c r="BK449" i="25" s="1"/>
  <c r="BV449" i="25" s="1"/>
  <c r="CD449" i="25" s="1"/>
  <c r="BH449" i="25"/>
  <c r="AZ449" i="25"/>
  <c r="AT449" i="25"/>
  <c r="AS449" i="25"/>
  <c r="AM449" i="25"/>
  <c r="AL449" i="25"/>
  <c r="AI449" i="25"/>
  <c r="AP449" i="25" s="1"/>
  <c r="AG449" i="25"/>
  <c r="AH449" i="25" s="1"/>
  <c r="AF449" i="25"/>
  <c r="AE449" i="25"/>
  <c r="AD449" i="25"/>
  <c r="AU449" i="25" s="1"/>
  <c r="AB449" i="25"/>
  <c r="BE449" i="25" s="1"/>
  <c r="BM449" i="25" s="1"/>
  <c r="BY449" i="25" s="1"/>
  <c r="S449" i="25"/>
  <c r="R449" i="25"/>
  <c r="BI449" i="25" s="1"/>
  <c r="BJ449" i="25" s="1"/>
  <c r="Q449" i="25"/>
  <c r="CL448" i="25"/>
  <c r="CM448" i="25" s="1"/>
  <c r="CK448" i="25"/>
  <c r="CE448" i="25"/>
  <c r="CF448" i="25" s="1"/>
  <c r="CB448" i="25"/>
  <c r="CC448" i="25" s="1"/>
  <c r="CA448" i="25"/>
  <c r="BW448" i="25"/>
  <c r="BS448" i="25"/>
  <c r="BH448" i="25"/>
  <c r="BE448" i="25"/>
  <c r="BM448" i="25" s="1"/>
  <c r="BY448" i="25" s="1"/>
  <c r="AZ448" i="25"/>
  <c r="AU448" i="25"/>
  <c r="AT448" i="25"/>
  <c r="AS448" i="25"/>
  <c r="AQ448" i="25"/>
  <c r="AL448" i="25"/>
  <c r="AM448" i="25" s="1"/>
  <c r="AG448" i="25"/>
  <c r="AF448" i="25"/>
  <c r="AE448" i="25"/>
  <c r="AD448" i="25"/>
  <c r="BT448" i="25" s="1"/>
  <c r="BU448" i="25" s="1"/>
  <c r="AB448" i="25"/>
  <c r="BL448" i="25" s="1"/>
  <c r="BK448" i="25" s="1"/>
  <c r="BV448" i="25" s="1"/>
  <c r="CD448" i="25" s="1"/>
  <c r="S448" i="25"/>
  <c r="R448" i="25"/>
  <c r="BI448" i="25" s="1"/>
  <c r="BJ448" i="25" s="1"/>
  <c r="Q448" i="25"/>
  <c r="CM447" i="25"/>
  <c r="CL447" i="25"/>
  <c r="CK447" i="25"/>
  <c r="CE447" i="25"/>
  <c r="CF447" i="25" s="1"/>
  <c r="CC447" i="25"/>
  <c r="CB447" i="25"/>
  <c r="CA447" i="25"/>
  <c r="BW447" i="25"/>
  <c r="BT447" i="25"/>
  <c r="BU447" i="25" s="1"/>
  <c r="BS447" i="25"/>
  <c r="BH447" i="25"/>
  <c r="BE447" i="25"/>
  <c r="BA447" i="25"/>
  <c r="AZ447" i="25"/>
  <c r="AS447" i="25"/>
  <c r="AT447" i="25" s="1"/>
  <c r="AU447" i="25" s="1"/>
  <c r="AQ447" i="25"/>
  <c r="AL447" i="25"/>
  <c r="AM447" i="25" s="1"/>
  <c r="AN447" i="25" s="1"/>
  <c r="AI447" i="25"/>
  <c r="AJ447" i="25" s="1"/>
  <c r="AH447" i="25"/>
  <c r="AG447" i="25"/>
  <c r="AF447" i="25"/>
  <c r="AE447" i="25"/>
  <c r="AD447" i="25"/>
  <c r="AB447" i="25"/>
  <c r="AX447" i="25" s="1"/>
  <c r="S447" i="25"/>
  <c r="R447" i="25"/>
  <c r="BI447" i="25" s="1"/>
  <c r="BJ447" i="25" s="1"/>
  <c r="Q447" i="25"/>
  <c r="CL446" i="25"/>
  <c r="CM446" i="25" s="1"/>
  <c r="CK446" i="25"/>
  <c r="CF446" i="25"/>
  <c r="CE446" i="25"/>
  <c r="CB446" i="25"/>
  <c r="CC446" i="25" s="1"/>
  <c r="CA446" i="25"/>
  <c r="BW446" i="25"/>
  <c r="BT446" i="25"/>
  <c r="BS446" i="25"/>
  <c r="BH446" i="25"/>
  <c r="AZ446" i="25"/>
  <c r="BU446" i="25" s="1"/>
  <c r="AS446" i="25"/>
  <c r="AT446" i="25" s="1"/>
  <c r="AL446" i="25"/>
  <c r="AM446" i="25" s="1"/>
  <c r="AG446" i="25"/>
  <c r="AH446" i="25" s="1"/>
  <c r="AF446" i="25"/>
  <c r="AE446" i="25"/>
  <c r="AD446" i="25"/>
  <c r="AU446" i="25" s="1"/>
  <c r="AB446" i="25"/>
  <c r="AX446" i="25" s="1"/>
  <c r="S446" i="25"/>
  <c r="R446" i="25"/>
  <c r="BI446" i="25" s="1"/>
  <c r="BJ446" i="25" s="1"/>
  <c r="Q446" i="25"/>
  <c r="CL445" i="25"/>
  <c r="CM445" i="25" s="1"/>
  <c r="CK445" i="25"/>
  <c r="CF445" i="25"/>
  <c r="CE445" i="25"/>
  <c r="CC445" i="25"/>
  <c r="CB445" i="25"/>
  <c r="CA445" i="25"/>
  <c r="BW445" i="25"/>
  <c r="BS445" i="25"/>
  <c r="BL445" i="25"/>
  <c r="BK445" i="25" s="1"/>
  <c r="BV445" i="25" s="1"/>
  <c r="CD445" i="25" s="1"/>
  <c r="BH445" i="25"/>
  <c r="AZ445" i="25"/>
  <c r="AT445" i="25"/>
  <c r="AS445" i="25"/>
  <c r="AM445" i="25"/>
  <c r="AL445" i="25"/>
  <c r="AI445" i="25"/>
  <c r="AP445" i="25" s="1"/>
  <c r="AG445" i="25"/>
  <c r="AF445" i="25"/>
  <c r="AH445" i="25" s="1"/>
  <c r="AE445" i="25"/>
  <c r="AD445" i="25"/>
  <c r="AU445" i="25" s="1"/>
  <c r="AB445" i="25"/>
  <c r="BE445" i="25" s="1"/>
  <c r="BM445" i="25" s="1"/>
  <c r="BY445" i="25" s="1"/>
  <c r="S445" i="25"/>
  <c r="R445" i="25"/>
  <c r="BI445" i="25" s="1"/>
  <c r="BJ445" i="25" s="1"/>
  <c r="Q445" i="25"/>
  <c r="CO444" i="25"/>
  <c r="CP444" i="25" s="1"/>
  <c r="CL444" i="25"/>
  <c r="CM444" i="25" s="1"/>
  <c r="CK444" i="25"/>
  <c r="CE444" i="25"/>
  <c r="CF444" i="25" s="1"/>
  <c r="CB444" i="25"/>
  <c r="CC444" i="25" s="1"/>
  <c r="CA444" i="25"/>
  <c r="BW444" i="25"/>
  <c r="BS444" i="25"/>
  <c r="BH444" i="25"/>
  <c r="BE444" i="25"/>
  <c r="AZ444" i="25"/>
  <c r="AU444" i="25"/>
  <c r="AT444" i="25"/>
  <c r="AS444" i="25"/>
  <c r="AQ444" i="25"/>
  <c r="AL444" i="25"/>
  <c r="AM444" i="25" s="1"/>
  <c r="AG444" i="25"/>
  <c r="AF444" i="25"/>
  <c r="AE444" i="25"/>
  <c r="AD444" i="25"/>
  <c r="BT444" i="25" s="1"/>
  <c r="BU444" i="25" s="1"/>
  <c r="AB444" i="25"/>
  <c r="AX444" i="25" s="1"/>
  <c r="S444" i="25"/>
  <c r="R444" i="25"/>
  <c r="Q444" i="25"/>
  <c r="CM443" i="25"/>
  <c r="CL443" i="25"/>
  <c r="CK443" i="25"/>
  <c r="CE443" i="25"/>
  <c r="CF443" i="25" s="1"/>
  <c r="CC443" i="25"/>
  <c r="CB443" i="25"/>
  <c r="CA443" i="25"/>
  <c r="BW443" i="25"/>
  <c r="BT443" i="25"/>
  <c r="BU443" i="25" s="1"/>
  <c r="BS443" i="25"/>
  <c r="BH443" i="25"/>
  <c r="BE443" i="25"/>
  <c r="AZ443" i="25"/>
  <c r="AS443" i="25"/>
  <c r="AT443" i="25" s="1"/>
  <c r="AU443" i="25" s="1"/>
  <c r="AQ443" i="25"/>
  <c r="AN443" i="25"/>
  <c r="AL443" i="25"/>
  <c r="AM443" i="25" s="1"/>
  <c r="AI443" i="25"/>
  <c r="AJ443" i="25" s="1"/>
  <c r="BA443" i="25" s="1"/>
  <c r="AH443" i="25"/>
  <c r="AG443" i="25"/>
  <c r="AF443" i="25"/>
  <c r="AE443" i="25"/>
  <c r="AD443" i="25"/>
  <c r="AB443" i="25"/>
  <c r="AX443" i="25" s="1"/>
  <c r="S443" i="25"/>
  <c r="R443" i="25"/>
  <c r="Q443" i="25"/>
  <c r="CP442" i="25"/>
  <c r="CL442" i="25"/>
  <c r="CM442" i="25" s="1"/>
  <c r="CK442" i="25"/>
  <c r="CB442" i="25"/>
  <c r="CC442" i="25" s="1"/>
  <c r="CA442" i="25"/>
  <c r="BW442" i="25"/>
  <c r="BS442" i="25"/>
  <c r="BL442" i="25"/>
  <c r="BJ442" i="25"/>
  <c r="BH442" i="25"/>
  <c r="AZ442" i="25"/>
  <c r="BU442" i="25" s="1"/>
  <c r="AS442" i="25"/>
  <c r="AT442" i="25" s="1"/>
  <c r="AU442" i="25" s="1"/>
  <c r="AM442" i="25"/>
  <c r="AL442" i="25"/>
  <c r="AG442" i="25"/>
  <c r="AH442" i="25" s="1"/>
  <c r="AN442" i="25" s="1"/>
  <c r="AF442" i="25"/>
  <c r="AE442" i="25"/>
  <c r="AD442" i="25"/>
  <c r="BT442" i="25" s="1"/>
  <c r="AB442" i="25"/>
  <c r="BE442" i="25" s="1"/>
  <c r="BM442" i="25" s="1"/>
  <c r="BY442" i="25" s="1"/>
  <c r="CE442" i="25" s="1"/>
  <c r="CF442" i="25" s="1"/>
  <c r="S442" i="25"/>
  <c r="R442" i="25"/>
  <c r="BI442" i="25" s="1"/>
  <c r="BK442" i="25" s="1"/>
  <c r="BV442" i="25" s="1"/>
  <c r="Q442" i="25"/>
  <c r="CP441" i="25"/>
  <c r="CO441" i="25"/>
  <c r="CM441" i="25"/>
  <c r="CL441" i="25"/>
  <c r="CK441" i="25"/>
  <c r="CF441" i="25"/>
  <c r="CE441" i="25"/>
  <c r="CC441" i="25"/>
  <c r="CB441" i="25"/>
  <c r="CA441" i="25"/>
  <c r="BW441" i="25"/>
  <c r="BT441" i="25"/>
  <c r="BS441" i="25"/>
  <c r="BH441" i="25"/>
  <c r="BE441" i="25"/>
  <c r="BM441" i="25" s="1"/>
  <c r="BY441" i="25" s="1"/>
  <c r="AZ441" i="25"/>
  <c r="BU441" i="25" s="1"/>
  <c r="AU441" i="25"/>
  <c r="AT441" i="25"/>
  <c r="AS441" i="25"/>
  <c r="AQ441" i="25"/>
  <c r="AL441" i="25"/>
  <c r="AM441" i="25" s="1"/>
  <c r="AG441" i="25"/>
  <c r="AF441" i="25"/>
  <c r="AE441" i="25"/>
  <c r="AD441" i="25"/>
  <c r="AB441" i="25"/>
  <c r="S441" i="25"/>
  <c r="R441" i="25"/>
  <c r="Q441" i="25"/>
  <c r="CO440" i="25"/>
  <c r="CP440" i="25" s="1"/>
  <c r="CM440" i="25"/>
  <c r="CL440" i="25"/>
  <c r="CK440" i="25"/>
  <c r="CE440" i="25"/>
  <c r="CF440" i="25" s="1"/>
  <c r="CC440" i="25"/>
  <c r="CB440" i="25"/>
  <c r="CA440" i="25"/>
  <c r="BW440" i="25"/>
  <c r="BS440" i="25"/>
  <c r="BM440" i="25"/>
  <c r="BY440" i="25" s="1"/>
  <c r="BH440" i="25"/>
  <c r="BE440" i="25"/>
  <c r="AZ440" i="25"/>
  <c r="AS440" i="25"/>
  <c r="AT440" i="25" s="1"/>
  <c r="AQ440" i="25"/>
  <c r="AM440" i="25"/>
  <c r="AL440" i="25"/>
  <c r="AG440" i="25"/>
  <c r="AH440" i="25" s="1"/>
  <c r="AF440" i="25"/>
  <c r="AI440" i="25" s="1"/>
  <c r="AP440" i="25" s="1"/>
  <c r="AE440" i="25"/>
  <c r="AD440" i="25"/>
  <c r="AB440" i="25"/>
  <c r="AJ440" i="25" s="1"/>
  <c r="S440" i="25"/>
  <c r="R440" i="25"/>
  <c r="BI440" i="25" s="1"/>
  <c r="BJ440" i="25" s="1"/>
  <c r="Q440" i="25"/>
  <c r="CO439" i="25"/>
  <c r="CP439" i="25" s="1"/>
  <c r="CL439" i="25"/>
  <c r="CM439" i="25" s="1"/>
  <c r="CK439" i="25"/>
  <c r="CE439" i="25"/>
  <c r="CF439" i="25" s="1"/>
  <c r="CB439" i="25"/>
  <c r="CC439" i="25" s="1"/>
  <c r="CA439" i="25"/>
  <c r="BW439" i="25"/>
  <c r="BS439" i="25"/>
  <c r="BH439" i="25"/>
  <c r="AZ439" i="25"/>
  <c r="AT439" i="25"/>
  <c r="AS439" i="25"/>
  <c r="AM439" i="25"/>
  <c r="AN439" i="25" s="1"/>
  <c r="AL439" i="25"/>
  <c r="AI439" i="25"/>
  <c r="AP439" i="25" s="1"/>
  <c r="AG439" i="25"/>
  <c r="AH439" i="25" s="1"/>
  <c r="AF439" i="25"/>
  <c r="AE439" i="25"/>
  <c r="AD439" i="25"/>
  <c r="BT439" i="25" s="1"/>
  <c r="AB439" i="25"/>
  <c r="BE439" i="25" s="1"/>
  <c r="BM439" i="25" s="1"/>
  <c r="BY439" i="25" s="1"/>
  <c r="S439" i="25"/>
  <c r="R439" i="25"/>
  <c r="Q439" i="25"/>
  <c r="CO438" i="25"/>
  <c r="CP438" i="25" s="1"/>
  <c r="CL438" i="25"/>
  <c r="CM438" i="25" s="1"/>
  <c r="CK438" i="25"/>
  <c r="CE438" i="25"/>
  <c r="CF438" i="25" s="1"/>
  <c r="CB438" i="25"/>
  <c r="CC438" i="25" s="1"/>
  <c r="CA438" i="25"/>
  <c r="BW438" i="25"/>
  <c r="BU438" i="25"/>
  <c r="BT438" i="25"/>
  <c r="BS438" i="25"/>
  <c r="BH438" i="25"/>
  <c r="AZ438" i="25"/>
  <c r="AT438" i="25"/>
  <c r="AU438" i="25" s="1"/>
  <c r="AS438" i="25"/>
  <c r="AL438" i="25"/>
  <c r="AM438" i="25" s="1"/>
  <c r="AG438" i="25"/>
  <c r="AF438" i="25"/>
  <c r="AE438" i="25"/>
  <c r="AD438" i="25"/>
  <c r="AB438" i="25"/>
  <c r="AX438" i="25" s="1"/>
  <c r="S438" i="25"/>
  <c r="R438" i="25"/>
  <c r="Q438" i="25"/>
  <c r="CO437" i="25"/>
  <c r="CP437" i="25" s="1"/>
  <c r="CL437" i="25"/>
  <c r="CM437" i="25" s="1"/>
  <c r="CK437" i="25"/>
  <c r="CE437" i="25"/>
  <c r="CF437" i="25" s="1"/>
  <c r="CB437" i="25"/>
  <c r="CC437" i="25" s="1"/>
  <c r="CA437" i="25"/>
  <c r="BW437" i="25"/>
  <c r="BT437" i="25"/>
  <c r="BS437" i="25"/>
  <c r="BK437" i="25"/>
  <c r="BV437" i="25" s="1"/>
  <c r="CD437" i="25" s="1"/>
  <c r="CN437" i="25" s="1"/>
  <c r="BH437" i="25"/>
  <c r="AZ437" i="25"/>
  <c r="BU437" i="25" s="1"/>
  <c r="AS437" i="25"/>
  <c r="AT437" i="25" s="1"/>
  <c r="AL437" i="25"/>
  <c r="AM437" i="25" s="1"/>
  <c r="AG437" i="25"/>
  <c r="AH437" i="25" s="1"/>
  <c r="AF437" i="25"/>
  <c r="AE437" i="25"/>
  <c r="AD437" i="25"/>
  <c r="AB437" i="25"/>
  <c r="AX437" i="25" s="1"/>
  <c r="S437" i="25"/>
  <c r="R437" i="25"/>
  <c r="BI437" i="25" s="1"/>
  <c r="BJ437" i="25" s="1"/>
  <c r="Q437" i="25"/>
  <c r="CP436" i="25"/>
  <c r="CO436" i="25"/>
  <c r="CL436" i="25"/>
  <c r="CM436" i="25" s="1"/>
  <c r="CK436" i="25"/>
  <c r="CF436" i="25"/>
  <c r="CE436" i="25"/>
  <c r="CB436" i="25"/>
  <c r="CC436" i="25" s="1"/>
  <c r="CA436" i="25"/>
  <c r="BW436" i="25"/>
  <c r="BS436" i="25"/>
  <c r="BH436" i="25"/>
  <c r="AZ436" i="25"/>
  <c r="AS436" i="25"/>
  <c r="AT436" i="25" s="1"/>
  <c r="AL436" i="25"/>
  <c r="AM436" i="25" s="1"/>
  <c r="AN436" i="25" s="1"/>
  <c r="AH436" i="25"/>
  <c r="AG436" i="25"/>
  <c r="AF436" i="25"/>
  <c r="AE436" i="25"/>
  <c r="AD436" i="25"/>
  <c r="AB436" i="25"/>
  <c r="S436" i="25"/>
  <c r="R436" i="25"/>
  <c r="BI436" i="25" s="1"/>
  <c r="Q436" i="25"/>
  <c r="CO435" i="25"/>
  <c r="CP435" i="25" s="1"/>
  <c r="CM435" i="25"/>
  <c r="CL435" i="25"/>
  <c r="CK435" i="25"/>
  <c r="CE435" i="25"/>
  <c r="CF435" i="25" s="1"/>
  <c r="CC435" i="25"/>
  <c r="CB435" i="25"/>
  <c r="CA435" i="25"/>
  <c r="BW435" i="25"/>
  <c r="BU435" i="25"/>
  <c r="BT435" i="25"/>
  <c r="BS435" i="25"/>
  <c r="BH435" i="25"/>
  <c r="BE435" i="25"/>
  <c r="BM435" i="25" s="1"/>
  <c r="BY435" i="25" s="1"/>
  <c r="AZ435" i="25"/>
  <c r="AS435" i="25"/>
  <c r="AT435" i="25" s="1"/>
  <c r="AU435" i="25" s="1"/>
  <c r="AQ435" i="25"/>
  <c r="AL435" i="25"/>
  <c r="AM435" i="25" s="1"/>
  <c r="AN435" i="25" s="1"/>
  <c r="AI435" i="25"/>
  <c r="AJ435" i="25" s="1"/>
  <c r="BA435" i="25" s="1"/>
  <c r="AH435" i="25"/>
  <c r="AG435" i="25"/>
  <c r="AF435" i="25"/>
  <c r="AE435" i="25"/>
  <c r="AD435" i="25"/>
  <c r="AB435" i="25"/>
  <c r="AX435" i="25" s="1"/>
  <c r="S435" i="25"/>
  <c r="R435" i="25"/>
  <c r="Q435" i="25"/>
  <c r="CP434" i="25"/>
  <c r="CO434" i="25"/>
  <c r="CL434" i="25"/>
  <c r="CM434" i="25" s="1"/>
  <c r="CK434" i="25"/>
  <c r="CF434" i="25"/>
  <c r="CE434" i="25"/>
  <c r="CB434" i="25"/>
  <c r="CC434" i="25" s="1"/>
  <c r="CA434" i="25"/>
  <c r="BW434" i="25"/>
  <c r="BS434" i="25"/>
  <c r="BJ434" i="25"/>
  <c r="BH434" i="25"/>
  <c r="AZ434" i="25"/>
  <c r="AU434" i="25"/>
  <c r="AS434" i="25"/>
  <c r="AT434" i="25" s="1"/>
  <c r="AM434" i="25"/>
  <c r="AL434" i="25"/>
  <c r="AG434" i="25"/>
  <c r="AH434" i="25" s="1"/>
  <c r="AN434" i="25" s="1"/>
  <c r="AF434" i="25"/>
  <c r="AE434" i="25"/>
  <c r="AD434" i="25"/>
  <c r="BT434" i="25" s="1"/>
  <c r="AB434" i="25"/>
  <c r="BE434" i="25" s="1"/>
  <c r="BM434" i="25" s="1"/>
  <c r="BY434" i="25" s="1"/>
  <c r="S434" i="25"/>
  <c r="R434" i="25"/>
  <c r="BI434" i="25" s="1"/>
  <c r="BK434" i="25" s="1"/>
  <c r="BV434" i="25" s="1"/>
  <c r="Q434" i="25"/>
  <c r="CP433" i="25"/>
  <c r="CO433" i="25"/>
  <c r="CM433" i="25"/>
  <c r="CL433" i="25"/>
  <c r="CK433" i="25"/>
  <c r="CF433" i="25"/>
  <c r="CE433" i="25"/>
  <c r="CC433" i="25"/>
  <c r="CB433" i="25"/>
  <c r="CA433" i="25"/>
  <c r="BW433" i="25"/>
  <c r="BT433" i="25"/>
  <c r="BS433" i="25"/>
  <c r="BH433" i="25"/>
  <c r="BE433" i="25"/>
  <c r="BM433" i="25" s="1"/>
  <c r="BY433" i="25" s="1"/>
  <c r="AZ433" i="25"/>
  <c r="BU433" i="25" s="1"/>
  <c r="AU433" i="25"/>
  <c r="AT433" i="25"/>
  <c r="AS433" i="25"/>
  <c r="AQ433" i="25"/>
  <c r="AL433" i="25"/>
  <c r="AM433" i="25" s="1"/>
  <c r="AG433" i="25"/>
  <c r="AF433" i="25"/>
  <c r="AE433" i="25"/>
  <c r="AD433" i="25"/>
  <c r="AB433" i="25"/>
  <c r="S433" i="25"/>
  <c r="R433" i="25"/>
  <c r="Q433" i="25"/>
  <c r="CO432" i="25"/>
  <c r="CP432" i="25" s="1"/>
  <c r="CM432" i="25"/>
  <c r="CL432" i="25"/>
  <c r="CK432" i="25"/>
  <c r="CE432" i="25"/>
  <c r="CF432" i="25" s="1"/>
  <c r="CC432" i="25"/>
  <c r="CB432" i="25"/>
  <c r="CA432" i="25"/>
  <c r="BY432" i="25"/>
  <c r="BX432" i="25" s="1"/>
  <c r="CG432" i="25" s="1"/>
  <c r="CQ432" i="25" s="1"/>
  <c r="BW432" i="25"/>
  <c r="BS432" i="25"/>
  <c r="BM432" i="25"/>
  <c r="BH432" i="25"/>
  <c r="BE432" i="25"/>
  <c r="AZ432" i="25"/>
  <c r="AS432" i="25"/>
  <c r="AT432" i="25" s="1"/>
  <c r="AQ432" i="25"/>
  <c r="AM432" i="25"/>
  <c r="AL432" i="25"/>
  <c r="AG432" i="25"/>
  <c r="AH432" i="25" s="1"/>
  <c r="AF432" i="25"/>
  <c r="AI432" i="25" s="1"/>
  <c r="AP432" i="25" s="1"/>
  <c r="AE432" i="25"/>
  <c r="AD432" i="25"/>
  <c r="AB432" i="25"/>
  <c r="S432" i="25"/>
  <c r="R432" i="25"/>
  <c r="BI432" i="25" s="1"/>
  <c r="BJ432" i="25" s="1"/>
  <c r="Q432" i="25"/>
  <c r="CO431" i="25"/>
  <c r="CP431" i="25" s="1"/>
  <c r="CL431" i="25"/>
  <c r="CM431" i="25" s="1"/>
  <c r="CK431" i="25"/>
  <c r="CE431" i="25"/>
  <c r="CF431" i="25" s="1"/>
  <c r="CB431" i="25"/>
  <c r="CC431" i="25" s="1"/>
  <c r="CA431" i="25"/>
  <c r="BW431" i="25"/>
  <c r="BS431" i="25"/>
  <c r="BI431" i="25"/>
  <c r="BJ431" i="25" s="1"/>
  <c r="BH431" i="25"/>
  <c r="AZ431" i="25"/>
  <c r="BU431" i="25" s="1"/>
  <c r="AT431" i="25"/>
  <c r="AS431" i="25"/>
  <c r="AM431" i="25"/>
  <c r="AL431" i="25"/>
  <c r="AI431" i="25"/>
  <c r="AP431" i="25" s="1"/>
  <c r="AG431" i="25"/>
  <c r="AH431" i="25" s="1"/>
  <c r="AF431" i="25"/>
  <c r="AE431" i="25"/>
  <c r="AD431" i="25"/>
  <c r="BT431" i="25" s="1"/>
  <c r="AB431" i="25"/>
  <c r="BE431" i="25" s="1"/>
  <c r="BM431" i="25" s="1"/>
  <c r="BY431" i="25" s="1"/>
  <c r="S431" i="25"/>
  <c r="R431" i="25"/>
  <c r="Q431" i="25"/>
  <c r="CO430" i="25"/>
  <c r="CP430" i="25" s="1"/>
  <c r="CL430" i="25"/>
  <c r="CM430" i="25" s="1"/>
  <c r="CK430" i="25"/>
  <c r="CE430" i="25"/>
  <c r="CF430" i="25" s="1"/>
  <c r="CB430" i="25"/>
  <c r="CC430" i="25" s="1"/>
  <c r="CA430" i="25"/>
  <c r="BW430" i="25"/>
  <c r="BU430" i="25"/>
  <c r="BT430" i="25"/>
  <c r="BS430" i="25"/>
  <c r="BH430" i="25"/>
  <c r="AZ430" i="25"/>
  <c r="AT430" i="25"/>
  <c r="AU430" i="25" s="1"/>
  <c r="AS430" i="25"/>
  <c r="AL430" i="25"/>
  <c r="AM430" i="25" s="1"/>
  <c r="AG430" i="25"/>
  <c r="AF430" i="25"/>
  <c r="AE430" i="25"/>
  <c r="AD430" i="25"/>
  <c r="AB430" i="25"/>
  <c r="AX430" i="25" s="1"/>
  <c r="S430" i="25"/>
  <c r="R430" i="25"/>
  <c r="Q430" i="25"/>
  <c r="CO429" i="25"/>
  <c r="CP429" i="25" s="1"/>
  <c r="CL429" i="25"/>
  <c r="CM429" i="25" s="1"/>
  <c r="CK429" i="25"/>
  <c r="CE429" i="25"/>
  <c r="CF429" i="25" s="1"/>
  <c r="CB429" i="25"/>
  <c r="CC429" i="25" s="1"/>
  <c r="CA429" i="25"/>
  <c r="BW429" i="25"/>
  <c r="BT429" i="25"/>
  <c r="BS429" i="25"/>
  <c r="BK429" i="25"/>
  <c r="BV429" i="25" s="1"/>
  <c r="CD429" i="25" s="1"/>
  <c r="CN429" i="25" s="1"/>
  <c r="BH429" i="25"/>
  <c r="AZ429" i="25"/>
  <c r="BU429" i="25" s="1"/>
  <c r="AX429" i="25"/>
  <c r="AS429" i="25"/>
  <c r="AT429" i="25" s="1"/>
  <c r="AL429" i="25"/>
  <c r="AM429" i="25" s="1"/>
  <c r="AG429" i="25"/>
  <c r="AH429" i="25" s="1"/>
  <c r="AF429" i="25"/>
  <c r="AE429" i="25"/>
  <c r="AD429" i="25"/>
  <c r="AU429" i="25" s="1"/>
  <c r="AB429" i="25"/>
  <c r="S429" i="25"/>
  <c r="R429" i="25"/>
  <c r="BI429" i="25" s="1"/>
  <c r="BJ429" i="25" s="1"/>
  <c r="Q429" i="25"/>
  <c r="CP428" i="25"/>
  <c r="CO428" i="25"/>
  <c r="CL428" i="25"/>
  <c r="CM428" i="25" s="1"/>
  <c r="CK428" i="25"/>
  <c r="CF428" i="25"/>
  <c r="CE428" i="25"/>
  <c r="CB428" i="25"/>
  <c r="CC428" i="25" s="1"/>
  <c r="CA428" i="25"/>
  <c r="BW428" i="25"/>
  <c r="BS428" i="25"/>
  <c r="BH428" i="25"/>
  <c r="AZ428" i="25"/>
  <c r="AS428" i="25"/>
  <c r="AT428" i="25" s="1"/>
  <c r="AL428" i="25"/>
  <c r="AM428" i="25" s="1"/>
  <c r="AH428" i="25"/>
  <c r="AG428" i="25"/>
  <c r="AF428" i="25"/>
  <c r="AE428" i="25"/>
  <c r="AD428" i="25"/>
  <c r="AU428" i="25" s="1"/>
  <c r="AB428" i="25"/>
  <c r="S428" i="25"/>
  <c r="R428" i="25"/>
  <c r="BI428" i="25" s="1"/>
  <c r="Q428" i="25"/>
  <c r="CO427" i="25"/>
  <c r="CP427" i="25" s="1"/>
  <c r="CM427" i="25"/>
  <c r="CL427" i="25"/>
  <c r="CK427" i="25"/>
  <c r="CE427" i="25"/>
  <c r="CF427" i="25" s="1"/>
  <c r="CC427" i="25"/>
  <c r="CB427" i="25"/>
  <c r="CA427" i="25"/>
  <c r="BW427" i="25"/>
  <c r="BU427" i="25"/>
  <c r="BT427" i="25"/>
  <c r="BS427" i="25"/>
  <c r="BH427" i="25"/>
  <c r="BE427" i="25"/>
  <c r="BM427" i="25" s="1"/>
  <c r="BY427" i="25" s="1"/>
  <c r="BA427" i="25"/>
  <c r="AZ427" i="25"/>
  <c r="AS427" i="25"/>
  <c r="AT427" i="25" s="1"/>
  <c r="AU427" i="25" s="1"/>
  <c r="AQ427" i="25"/>
  <c r="AN427" i="25"/>
  <c r="AL427" i="25"/>
  <c r="AM427" i="25" s="1"/>
  <c r="AI427" i="25"/>
  <c r="AJ427" i="25" s="1"/>
  <c r="AH427" i="25"/>
  <c r="AG427" i="25"/>
  <c r="AF427" i="25"/>
  <c r="AE427" i="25"/>
  <c r="AD427" i="25"/>
  <c r="AB427" i="25"/>
  <c r="AX427" i="25" s="1"/>
  <c r="S427" i="25"/>
  <c r="R427" i="25"/>
  <c r="Q427" i="25"/>
  <c r="CP426" i="25"/>
  <c r="CO426" i="25"/>
  <c r="CL426" i="25"/>
  <c r="CM426" i="25" s="1"/>
  <c r="CK426" i="25"/>
  <c r="CF426" i="25"/>
  <c r="CE426" i="25"/>
  <c r="CB426" i="25"/>
  <c r="CC426" i="25" s="1"/>
  <c r="CA426" i="25"/>
  <c r="BW426" i="25"/>
  <c r="BS426" i="25"/>
  <c r="BK426" i="25"/>
  <c r="BH426" i="25"/>
  <c r="AZ426" i="25"/>
  <c r="BU426" i="25" s="1"/>
  <c r="AS426" i="25"/>
  <c r="AT426" i="25" s="1"/>
  <c r="AL426" i="25"/>
  <c r="AM426" i="25" s="1"/>
  <c r="AG426" i="25"/>
  <c r="AH426" i="25" s="1"/>
  <c r="AF426" i="25"/>
  <c r="AE426" i="25"/>
  <c r="AD426" i="25"/>
  <c r="BT426" i="25" s="1"/>
  <c r="AB426" i="25"/>
  <c r="AX426" i="25" s="1"/>
  <c r="S426" i="25"/>
  <c r="R426" i="25"/>
  <c r="BI426" i="25" s="1"/>
  <c r="BJ426" i="25" s="1"/>
  <c r="Q426" i="25"/>
  <c r="CL425" i="25"/>
  <c r="CM425" i="25" s="1"/>
  <c r="CK425" i="25"/>
  <c r="CB425" i="25"/>
  <c r="CC425" i="25" s="1"/>
  <c r="CA425" i="25"/>
  <c r="BS425" i="25"/>
  <c r="BL425" i="25"/>
  <c r="BI425" i="25"/>
  <c r="BJ425" i="25" s="1"/>
  <c r="BH425" i="25"/>
  <c r="AZ425" i="25"/>
  <c r="AT425" i="25"/>
  <c r="AS425" i="25"/>
  <c r="AM425" i="25"/>
  <c r="AL425" i="25"/>
  <c r="AI425" i="25"/>
  <c r="AP425" i="25" s="1"/>
  <c r="AG425" i="25"/>
  <c r="AH425" i="25" s="1"/>
  <c r="AF425" i="25"/>
  <c r="AE425" i="25"/>
  <c r="AD425" i="25"/>
  <c r="AB425" i="25"/>
  <c r="BE425" i="25" s="1"/>
  <c r="BM425" i="25" s="1"/>
  <c r="S425" i="25"/>
  <c r="R425" i="25"/>
  <c r="Q425" i="25"/>
  <c r="CL424" i="25"/>
  <c r="CM424" i="25" s="1"/>
  <c r="CK424" i="25"/>
  <c r="CB424" i="25"/>
  <c r="CC424" i="25" s="1"/>
  <c r="CA424" i="25"/>
  <c r="BS424" i="25"/>
  <c r="BH424" i="25"/>
  <c r="BE424" i="25"/>
  <c r="AZ424" i="25"/>
  <c r="AU424" i="25"/>
  <c r="AT424" i="25"/>
  <c r="AS424" i="25"/>
  <c r="AQ424" i="25"/>
  <c r="AL424" i="25"/>
  <c r="AM424" i="25" s="1"/>
  <c r="AJ424" i="25"/>
  <c r="AG424" i="25"/>
  <c r="AF424" i="25"/>
  <c r="AE424" i="25"/>
  <c r="AD424" i="25"/>
  <c r="BT424" i="25" s="1"/>
  <c r="BU424" i="25" s="1"/>
  <c r="AB424" i="25"/>
  <c r="BL424" i="25" s="1"/>
  <c r="S424" i="25"/>
  <c r="AI424" i="25" s="1"/>
  <c r="AP424" i="25" s="1"/>
  <c r="R424" i="25"/>
  <c r="Q424" i="25"/>
  <c r="CM423" i="25"/>
  <c r="CL423" i="25"/>
  <c r="CK423" i="25"/>
  <c r="CH423" i="25"/>
  <c r="CO423" i="25" s="1"/>
  <c r="CP423" i="25" s="1"/>
  <c r="CE423" i="25"/>
  <c r="CF423" i="25" s="1"/>
  <c r="CC423" i="25"/>
  <c r="CB423" i="25"/>
  <c r="CA423" i="25"/>
  <c r="BX423" i="25"/>
  <c r="BW423" i="25"/>
  <c r="BS423" i="25"/>
  <c r="BH423" i="25"/>
  <c r="AZ423" i="25"/>
  <c r="BU423" i="25" s="1"/>
  <c r="AU423" i="25"/>
  <c r="AS423" i="25"/>
  <c r="AT423" i="25" s="1"/>
  <c r="AN423" i="25"/>
  <c r="AM423" i="25"/>
  <c r="AL423" i="25"/>
  <c r="AG423" i="25"/>
  <c r="AH423" i="25" s="1"/>
  <c r="AF423" i="25"/>
  <c r="AE423" i="25"/>
  <c r="AD423" i="25"/>
  <c r="BT423" i="25" s="1"/>
  <c r="AB423" i="25"/>
  <c r="BE423" i="25" s="1"/>
  <c r="S423" i="25"/>
  <c r="R423" i="25"/>
  <c r="Q423" i="25"/>
  <c r="CM422" i="25"/>
  <c r="CL422" i="25"/>
  <c r="CK422" i="25"/>
  <c r="CF422" i="25"/>
  <c r="CG422" i="25" s="1"/>
  <c r="CE422" i="25"/>
  <c r="CH422" i="25" s="1"/>
  <c r="CC422" i="25"/>
  <c r="CB422" i="25"/>
  <c r="CA422" i="25"/>
  <c r="BX422" i="25"/>
  <c r="BW422" i="25"/>
  <c r="BS422" i="25"/>
  <c r="BH422" i="25"/>
  <c r="BE422" i="25"/>
  <c r="AZ422" i="25"/>
  <c r="AS422" i="25"/>
  <c r="AT422" i="25" s="1"/>
  <c r="AQ422" i="25"/>
  <c r="AL422" i="25"/>
  <c r="AM422" i="25" s="1"/>
  <c r="AN422" i="25" s="1"/>
  <c r="AI422" i="25"/>
  <c r="AP422" i="25" s="1"/>
  <c r="AH422" i="25"/>
  <c r="AG422" i="25"/>
  <c r="AF422" i="25"/>
  <c r="AE422" i="25"/>
  <c r="AD422" i="25"/>
  <c r="AU422" i="25" s="1"/>
  <c r="AB422" i="25"/>
  <c r="AX422" i="25" s="1"/>
  <c r="S422" i="25"/>
  <c r="R422" i="25"/>
  <c r="Q422" i="25"/>
  <c r="CL421" i="25"/>
  <c r="CM421" i="25" s="1"/>
  <c r="CK421" i="25"/>
  <c r="CF421" i="25"/>
  <c r="CE421" i="25"/>
  <c r="CB421" i="25"/>
  <c r="CC421" i="25" s="1"/>
  <c r="CA421" i="25"/>
  <c r="BW421" i="25"/>
  <c r="BS421" i="25"/>
  <c r="BH421" i="25"/>
  <c r="AZ421" i="25"/>
  <c r="AS421" i="25"/>
  <c r="AT421" i="25" s="1"/>
  <c r="AL421" i="25"/>
  <c r="AM421" i="25" s="1"/>
  <c r="AG421" i="25"/>
  <c r="AF421" i="25"/>
  <c r="AE421" i="25"/>
  <c r="AD421" i="25"/>
  <c r="BT421" i="25" s="1"/>
  <c r="AB421" i="25"/>
  <c r="S421" i="25"/>
  <c r="R421" i="25"/>
  <c r="BI421" i="25" s="1"/>
  <c r="BJ421" i="25" s="1"/>
  <c r="Q421" i="25"/>
  <c r="CL420" i="25"/>
  <c r="CM420" i="25" s="1"/>
  <c r="CK420" i="25"/>
  <c r="CH420" i="25"/>
  <c r="CG420" i="25"/>
  <c r="CF420" i="25"/>
  <c r="CE420" i="25"/>
  <c r="CC420" i="25"/>
  <c r="CB420" i="25"/>
  <c r="CA420" i="25"/>
  <c r="BX420" i="25"/>
  <c r="BW420" i="25"/>
  <c r="BV420" i="25" s="1"/>
  <c r="CD420" i="25" s="1"/>
  <c r="BS420" i="25"/>
  <c r="BK420" i="25"/>
  <c r="BI420" i="25"/>
  <c r="BJ420" i="25" s="1"/>
  <c r="BH420" i="25"/>
  <c r="AZ420" i="25"/>
  <c r="AS420" i="25"/>
  <c r="AT420" i="25" s="1"/>
  <c r="AQ420" i="25"/>
  <c r="AM420" i="25"/>
  <c r="AL420" i="25"/>
  <c r="AG420" i="25"/>
  <c r="AF420" i="25"/>
  <c r="AE420" i="25"/>
  <c r="AD420" i="25"/>
  <c r="AU420" i="25" s="1"/>
  <c r="AB420" i="25"/>
  <c r="BQ420" i="25" s="1"/>
  <c r="S420" i="25"/>
  <c r="R420" i="25"/>
  <c r="Q420" i="25"/>
  <c r="CO419" i="25"/>
  <c r="CP419" i="25" s="1"/>
  <c r="CM419" i="25"/>
  <c r="CL419" i="25"/>
  <c r="CK419" i="25"/>
  <c r="CE419" i="25"/>
  <c r="CF419" i="25" s="1"/>
  <c r="CC419" i="25"/>
  <c r="CB419" i="25"/>
  <c r="CA419" i="25"/>
  <c r="BS419" i="25"/>
  <c r="BH419" i="25"/>
  <c r="AZ419" i="25"/>
  <c r="AU419" i="25"/>
  <c r="AS419" i="25"/>
  <c r="AT419" i="25" s="1"/>
  <c r="AN419" i="25"/>
  <c r="AM419" i="25"/>
  <c r="AL419" i="25"/>
  <c r="AG419" i="25"/>
  <c r="AF419" i="25"/>
  <c r="AH419" i="25" s="1"/>
  <c r="AE419" i="25"/>
  <c r="AD419" i="25"/>
  <c r="BT419" i="25" s="1"/>
  <c r="AB419" i="25"/>
  <c r="BE419" i="25" s="1"/>
  <c r="S419" i="25"/>
  <c r="R419" i="25"/>
  <c r="Q419" i="25"/>
  <c r="CP418" i="25"/>
  <c r="CO418" i="25"/>
  <c r="CM418" i="25"/>
  <c r="CL418" i="25"/>
  <c r="CK418" i="25"/>
  <c r="CF418" i="25"/>
  <c r="CE418" i="25"/>
  <c r="CC418" i="25"/>
  <c r="CB418" i="25"/>
  <c r="CA418" i="25"/>
  <c r="BT418" i="25"/>
  <c r="BS418" i="25"/>
  <c r="BH418" i="25"/>
  <c r="AZ418" i="25"/>
  <c r="AS418" i="25"/>
  <c r="AT418" i="25" s="1"/>
  <c r="AU418" i="25" s="1"/>
  <c r="AL418" i="25"/>
  <c r="AM418" i="25" s="1"/>
  <c r="AH418" i="25"/>
  <c r="AG418" i="25"/>
  <c r="AF418" i="25"/>
  <c r="AE418" i="25"/>
  <c r="AD418" i="25"/>
  <c r="AB418" i="25"/>
  <c r="S418" i="25"/>
  <c r="R418" i="25"/>
  <c r="BI418" i="25" s="1"/>
  <c r="BJ418" i="25" s="1"/>
  <c r="Q418" i="25"/>
  <c r="CO417" i="25"/>
  <c r="CP417" i="25" s="1"/>
  <c r="CM417" i="25"/>
  <c r="CL417" i="25"/>
  <c r="CK417" i="25"/>
  <c r="CE417" i="25"/>
  <c r="CF417" i="25" s="1"/>
  <c r="CC417" i="25"/>
  <c r="CB417" i="25"/>
  <c r="CA417" i="25"/>
  <c r="BW417" i="25"/>
  <c r="BU417" i="25"/>
  <c r="BT417" i="25"/>
  <c r="BS417" i="25"/>
  <c r="BH417" i="25"/>
  <c r="AZ417" i="25"/>
  <c r="AT417" i="25"/>
  <c r="AU417" i="25" s="1"/>
  <c r="AS417" i="25"/>
  <c r="AM417" i="25"/>
  <c r="AL417" i="25"/>
  <c r="AG417" i="25"/>
  <c r="AF417" i="25"/>
  <c r="AH417" i="25" s="1"/>
  <c r="AE417" i="25"/>
  <c r="AD417" i="25"/>
  <c r="AB417" i="25"/>
  <c r="AX417" i="25" s="1"/>
  <c r="S417" i="25"/>
  <c r="R417" i="25"/>
  <c r="Q417" i="25"/>
  <c r="CL416" i="25"/>
  <c r="CM416" i="25" s="1"/>
  <c r="CK416" i="25"/>
  <c r="CE416" i="25"/>
  <c r="CF416" i="25" s="1"/>
  <c r="CB416" i="25"/>
  <c r="CC416" i="25" s="1"/>
  <c r="CA416" i="25"/>
  <c r="BW416" i="25"/>
  <c r="BS416" i="25"/>
  <c r="BL416" i="25"/>
  <c r="BK416" i="25" s="1"/>
  <c r="BV416" i="25" s="1"/>
  <c r="BH416" i="25"/>
  <c r="BE416" i="25"/>
  <c r="AZ416" i="25"/>
  <c r="AS416" i="25"/>
  <c r="AT416" i="25" s="1"/>
  <c r="AQ416" i="25"/>
  <c r="AM416" i="25"/>
  <c r="AL416" i="25"/>
  <c r="AG416" i="25"/>
  <c r="AF416" i="25"/>
  <c r="AE416" i="25"/>
  <c r="AD416" i="25"/>
  <c r="AB416" i="25"/>
  <c r="S416" i="25"/>
  <c r="R416" i="25"/>
  <c r="BI416" i="25" s="1"/>
  <c r="BJ416" i="25" s="1"/>
  <c r="Q416" i="25"/>
  <c r="CM415" i="25"/>
  <c r="CL415" i="25"/>
  <c r="CK415" i="25"/>
  <c r="CE415" i="25"/>
  <c r="CF415" i="25" s="1"/>
  <c r="CC415" i="25"/>
  <c r="CB415" i="25"/>
  <c r="CA415" i="25"/>
  <c r="BW415" i="25"/>
  <c r="BS415" i="25"/>
  <c r="BL415" i="25"/>
  <c r="BH415" i="25"/>
  <c r="AZ415" i="25"/>
  <c r="BU415" i="25" s="1"/>
  <c r="AU415" i="25"/>
  <c r="AS415" i="25"/>
  <c r="AT415" i="25" s="1"/>
  <c r="AM415" i="25"/>
  <c r="AL415" i="25"/>
  <c r="AG415" i="25"/>
  <c r="AF415" i="25"/>
  <c r="AH415" i="25" s="1"/>
  <c r="AN415" i="25" s="1"/>
  <c r="AE415" i="25"/>
  <c r="AD415" i="25"/>
  <c r="BT415" i="25" s="1"/>
  <c r="AB415" i="25"/>
  <c r="BE415" i="25" s="1"/>
  <c r="BM415" i="25" s="1"/>
  <c r="BY415" i="25" s="1"/>
  <c r="S415" i="25"/>
  <c r="R415" i="25"/>
  <c r="Q415" i="25"/>
  <c r="CM414" i="25"/>
  <c r="CL414" i="25"/>
  <c r="CK414" i="25"/>
  <c r="CF414" i="25"/>
  <c r="CG414" i="25" s="1"/>
  <c r="CE414" i="25"/>
  <c r="CH414" i="25" s="1"/>
  <c r="CC414" i="25"/>
  <c r="CB414" i="25"/>
  <c r="CA414" i="25"/>
  <c r="BX414" i="25"/>
  <c r="BW414" i="25"/>
  <c r="BS414" i="25"/>
  <c r="BH414" i="25"/>
  <c r="AZ414" i="25"/>
  <c r="AT414" i="25"/>
  <c r="AU414" i="25" s="1"/>
  <c r="AS414" i="25"/>
  <c r="AP414" i="25"/>
  <c r="AM414" i="25"/>
  <c r="AN414" i="25" s="1"/>
  <c r="AL414" i="25"/>
  <c r="AI414" i="25"/>
  <c r="AJ414" i="25" s="1"/>
  <c r="BA414" i="25" s="1"/>
  <c r="AG414" i="25"/>
  <c r="AF414" i="25"/>
  <c r="AH414" i="25" s="1"/>
  <c r="AE414" i="25"/>
  <c r="AD414" i="25"/>
  <c r="BT414" i="25" s="1"/>
  <c r="BU414" i="25" s="1"/>
  <c r="AB414" i="25"/>
  <c r="AX414" i="25" s="1"/>
  <c r="S414" i="25"/>
  <c r="R414" i="25"/>
  <c r="Q414" i="25"/>
  <c r="CL413" i="25"/>
  <c r="CM413" i="25" s="1"/>
  <c r="CK413" i="25"/>
  <c r="CE413" i="25"/>
  <c r="CH413" i="25" s="1"/>
  <c r="CB413" i="25"/>
  <c r="CC413" i="25" s="1"/>
  <c r="CA413" i="25"/>
  <c r="BX413" i="25"/>
  <c r="BW413" i="25"/>
  <c r="BS413" i="25"/>
  <c r="BH413" i="25"/>
  <c r="AZ413" i="25"/>
  <c r="BU413" i="25" s="1"/>
  <c r="AU413" i="25"/>
  <c r="AS413" i="25"/>
  <c r="AT413" i="25" s="1"/>
  <c r="AM413" i="25"/>
  <c r="AL413" i="25"/>
  <c r="AG413" i="25"/>
  <c r="AF413" i="25"/>
  <c r="AH413" i="25" s="1"/>
  <c r="AN413" i="25" s="1"/>
  <c r="AE413" i="25"/>
  <c r="AD413" i="25"/>
  <c r="BT413" i="25" s="1"/>
  <c r="AB413" i="25"/>
  <c r="BE413" i="25" s="1"/>
  <c r="BL413" i="25" s="1"/>
  <c r="S413" i="25"/>
  <c r="R413" i="25"/>
  <c r="Q413" i="25"/>
  <c r="CP412" i="25"/>
  <c r="CO412" i="25"/>
  <c r="CM412" i="25"/>
  <c r="CL412" i="25"/>
  <c r="CK412" i="25"/>
  <c r="CF412" i="25"/>
  <c r="CE412" i="25"/>
  <c r="CC412" i="25"/>
  <c r="CB412" i="25"/>
  <c r="CA412" i="25"/>
  <c r="BW412" i="25"/>
  <c r="BT412" i="25"/>
  <c r="BS412" i="25"/>
  <c r="BK412" i="25"/>
  <c r="BH412" i="25"/>
  <c r="AZ412" i="25"/>
  <c r="BU412" i="25" s="1"/>
  <c r="AS412" i="25"/>
  <c r="AT412" i="25" s="1"/>
  <c r="AU412" i="25" s="1"/>
  <c r="AL412" i="25"/>
  <c r="AM412" i="25" s="1"/>
  <c r="AH412" i="25"/>
  <c r="AG412" i="25"/>
  <c r="AF412" i="25"/>
  <c r="AE412" i="25"/>
  <c r="AD412" i="25"/>
  <c r="AB412" i="25"/>
  <c r="S412" i="25"/>
  <c r="R412" i="25"/>
  <c r="BI412" i="25" s="1"/>
  <c r="BJ412" i="25" s="1"/>
  <c r="Q412" i="25"/>
  <c r="CO411" i="25"/>
  <c r="CP411" i="25" s="1"/>
  <c r="CM411" i="25"/>
  <c r="CL411" i="25"/>
  <c r="CK411" i="25"/>
  <c r="CE411" i="25"/>
  <c r="CF411" i="25" s="1"/>
  <c r="CC411" i="25"/>
  <c r="CB411" i="25"/>
  <c r="CA411" i="25"/>
  <c r="BW411" i="25"/>
  <c r="BU411" i="25"/>
  <c r="BT411" i="25"/>
  <c r="BS411" i="25"/>
  <c r="BH411" i="25"/>
  <c r="AZ411" i="25"/>
  <c r="AS411" i="25"/>
  <c r="AT411" i="25" s="1"/>
  <c r="AU411" i="25" s="1"/>
  <c r="AL411" i="25"/>
  <c r="AM411" i="25" s="1"/>
  <c r="AI411" i="25"/>
  <c r="AP411" i="25" s="1"/>
  <c r="AH411" i="25"/>
  <c r="AG411" i="25"/>
  <c r="AF411" i="25"/>
  <c r="AE411" i="25"/>
  <c r="AD411" i="25"/>
  <c r="AB411" i="25"/>
  <c r="AX411" i="25" s="1"/>
  <c r="S411" i="25"/>
  <c r="R411" i="25"/>
  <c r="Q411" i="25"/>
  <c r="CO410" i="25"/>
  <c r="CP410" i="25" s="1"/>
  <c r="CM410" i="25"/>
  <c r="CL410" i="25"/>
  <c r="CK410" i="25"/>
  <c r="CE410" i="25"/>
  <c r="CF410" i="25" s="1"/>
  <c r="CC410" i="25"/>
  <c r="CB410" i="25"/>
  <c r="CA410" i="25"/>
  <c r="BW410" i="25"/>
  <c r="BT410" i="25"/>
  <c r="BS410" i="25"/>
  <c r="BH410" i="25"/>
  <c r="BE410" i="25"/>
  <c r="AZ410" i="25"/>
  <c r="BU410" i="25" s="1"/>
  <c r="AS410" i="25"/>
  <c r="AT410" i="25" s="1"/>
  <c r="AQ410" i="25"/>
  <c r="AM410" i="25"/>
  <c r="AL410" i="25"/>
  <c r="AG410" i="25"/>
  <c r="AF410" i="25"/>
  <c r="AE410" i="25"/>
  <c r="AD410" i="25"/>
  <c r="AB410" i="25"/>
  <c r="S410" i="25"/>
  <c r="R410" i="25"/>
  <c r="BI410" i="25" s="1"/>
  <c r="BJ410" i="25" s="1"/>
  <c r="Q410" i="25"/>
  <c r="CO409" i="25"/>
  <c r="CP409" i="25" s="1"/>
  <c r="CM409" i="25"/>
  <c r="CL409" i="25"/>
  <c r="CK409" i="25"/>
  <c r="CE409" i="25"/>
  <c r="CF409" i="25" s="1"/>
  <c r="CC409" i="25"/>
  <c r="CB409" i="25"/>
  <c r="CA409" i="25"/>
  <c r="BW409" i="25"/>
  <c r="BS409" i="25"/>
  <c r="BH409" i="25"/>
  <c r="AZ409" i="25"/>
  <c r="BU409" i="25" s="1"/>
  <c r="AU409" i="25"/>
  <c r="AS409" i="25"/>
  <c r="AT409" i="25" s="1"/>
  <c r="AN409" i="25"/>
  <c r="AM409" i="25"/>
  <c r="AL409" i="25"/>
  <c r="AG409" i="25"/>
  <c r="AF409" i="25"/>
  <c r="AH409" i="25" s="1"/>
  <c r="AE409" i="25"/>
  <c r="AD409" i="25"/>
  <c r="BT409" i="25" s="1"/>
  <c r="AB409" i="25"/>
  <c r="BE409" i="25" s="1"/>
  <c r="S409" i="25"/>
  <c r="R409" i="25"/>
  <c r="Q409" i="25"/>
  <c r="CP408" i="25"/>
  <c r="CO408" i="25"/>
  <c r="CM408" i="25"/>
  <c r="CL408" i="25"/>
  <c r="CK408" i="25"/>
  <c r="CE408" i="25"/>
  <c r="CF408" i="25" s="1"/>
  <c r="CC408" i="25"/>
  <c r="CB408" i="25"/>
  <c r="CA408" i="25"/>
  <c r="BW408" i="25"/>
  <c r="BV408" i="25" s="1"/>
  <c r="CD408" i="25" s="1"/>
  <c r="CN408" i="25" s="1"/>
  <c r="BS408" i="25"/>
  <c r="BL408" i="25"/>
  <c r="BK408" i="25"/>
  <c r="BH408" i="25"/>
  <c r="AZ408" i="25"/>
  <c r="AS408" i="25"/>
  <c r="AT408" i="25" s="1"/>
  <c r="AM408" i="25"/>
  <c r="AL408" i="25"/>
  <c r="AH408" i="25"/>
  <c r="AG408" i="25"/>
  <c r="AF408" i="25"/>
  <c r="AE408" i="25"/>
  <c r="AD408" i="25"/>
  <c r="BT408" i="25" s="1"/>
  <c r="AB408" i="25"/>
  <c r="S408" i="25"/>
  <c r="R408" i="25"/>
  <c r="BI408" i="25" s="1"/>
  <c r="BJ408" i="25" s="1"/>
  <c r="Q408" i="25"/>
  <c r="CO407" i="25"/>
  <c r="CP407" i="25" s="1"/>
  <c r="CM407" i="25"/>
  <c r="CL407" i="25"/>
  <c r="CK407" i="25"/>
  <c r="CE407" i="25"/>
  <c r="CF407" i="25" s="1"/>
  <c r="CC407" i="25"/>
  <c r="CB407" i="25"/>
  <c r="CA407" i="25"/>
  <c r="BW407" i="25"/>
  <c r="BU407" i="25"/>
  <c r="BT407" i="25"/>
  <c r="BS407" i="25"/>
  <c r="BH407" i="25"/>
  <c r="AZ407" i="25"/>
  <c r="AS407" i="25"/>
  <c r="AT407" i="25" s="1"/>
  <c r="AU407" i="25" s="1"/>
  <c r="AM407" i="25"/>
  <c r="AL407" i="25"/>
  <c r="AG407" i="25"/>
  <c r="AF407" i="25"/>
  <c r="AH407" i="25" s="1"/>
  <c r="AE407" i="25"/>
  <c r="AD407" i="25"/>
  <c r="AB407" i="25"/>
  <c r="AX407" i="25" s="1"/>
  <c r="S407" i="25"/>
  <c r="AI407" i="25" s="1"/>
  <c r="R407" i="25"/>
  <c r="Q407" i="25"/>
  <c r="CO406" i="25"/>
  <c r="CP406" i="25" s="1"/>
  <c r="CM406" i="25"/>
  <c r="CL406" i="25"/>
  <c r="CK406" i="25"/>
  <c r="CE406" i="25"/>
  <c r="CF406" i="25" s="1"/>
  <c r="CC406" i="25"/>
  <c r="CB406" i="25"/>
  <c r="CA406" i="25"/>
  <c r="BW406" i="25"/>
  <c r="BS406" i="25"/>
  <c r="BH406" i="25"/>
  <c r="BE406" i="25"/>
  <c r="AZ406" i="25"/>
  <c r="AS406" i="25"/>
  <c r="AT406" i="25" s="1"/>
  <c r="AQ406" i="25"/>
  <c r="AM406" i="25"/>
  <c r="AL406" i="25"/>
  <c r="AH406" i="25"/>
  <c r="AG406" i="25"/>
  <c r="AF406" i="25"/>
  <c r="AE406" i="25"/>
  <c r="AD406" i="25"/>
  <c r="AU406" i="25" s="1"/>
  <c r="AB406" i="25"/>
  <c r="S406" i="25"/>
  <c r="R406" i="25"/>
  <c r="BI406" i="25" s="1"/>
  <c r="BJ406" i="25" s="1"/>
  <c r="Q406" i="25"/>
  <c r="CO405" i="25"/>
  <c r="CP405" i="25" s="1"/>
  <c r="CM405" i="25"/>
  <c r="CL405" i="25"/>
  <c r="CK405" i="25"/>
  <c r="CE405" i="25"/>
  <c r="CF405" i="25" s="1"/>
  <c r="CC405" i="25"/>
  <c r="CB405" i="25"/>
  <c r="CA405" i="25"/>
  <c r="BW405" i="25"/>
  <c r="BS405" i="25"/>
  <c r="BH405" i="25"/>
  <c r="AZ405" i="25"/>
  <c r="AS405" i="25"/>
  <c r="AT405" i="25" s="1"/>
  <c r="AN405" i="25"/>
  <c r="AM405" i="25"/>
  <c r="AL405" i="25"/>
  <c r="AG405" i="25"/>
  <c r="AF405" i="25"/>
  <c r="AH405" i="25" s="1"/>
  <c r="AE405" i="25"/>
  <c r="AD405" i="25"/>
  <c r="BT405" i="25" s="1"/>
  <c r="AB405" i="25"/>
  <c r="BE405" i="25" s="1"/>
  <c r="S405" i="25"/>
  <c r="R405" i="25"/>
  <c r="Q405" i="25"/>
  <c r="CP404" i="25"/>
  <c r="CO404" i="25"/>
  <c r="CM404" i="25"/>
  <c r="CL404" i="25"/>
  <c r="CK404" i="25"/>
  <c r="CF404" i="25"/>
  <c r="CE404" i="25"/>
  <c r="CC404" i="25"/>
  <c r="CB404" i="25"/>
  <c r="CA404" i="25"/>
  <c r="BW404" i="25"/>
  <c r="BT404" i="25"/>
  <c r="BS404" i="25"/>
  <c r="BH404" i="25"/>
  <c r="AZ404" i="25"/>
  <c r="AU404" i="25"/>
  <c r="AS404" i="25"/>
  <c r="AT404" i="25" s="1"/>
  <c r="AM404" i="25"/>
  <c r="AL404" i="25"/>
  <c r="AH404" i="25"/>
  <c r="AG404" i="25"/>
  <c r="AF404" i="25"/>
  <c r="AE404" i="25"/>
  <c r="AD404" i="25"/>
  <c r="AB404" i="25"/>
  <c r="AX404" i="25" s="1"/>
  <c r="S404" i="25"/>
  <c r="R404" i="25"/>
  <c r="BI404" i="25" s="1"/>
  <c r="BK404" i="25" s="1"/>
  <c r="Q404" i="25"/>
  <c r="CO403" i="25"/>
  <c r="CP403" i="25" s="1"/>
  <c r="CM403" i="25"/>
  <c r="CL403" i="25"/>
  <c r="CK403" i="25"/>
  <c r="CE403" i="25"/>
  <c r="CF403" i="25" s="1"/>
  <c r="CC403" i="25"/>
  <c r="CB403" i="25"/>
  <c r="CA403" i="25"/>
  <c r="BW403" i="25"/>
  <c r="BU403" i="25"/>
  <c r="BT403" i="25"/>
  <c r="BS403" i="25"/>
  <c r="BH403" i="25"/>
  <c r="AZ403" i="25"/>
  <c r="AT403" i="25"/>
  <c r="AU403" i="25" s="1"/>
  <c r="AS403" i="25"/>
  <c r="AM403" i="25"/>
  <c r="AL403" i="25"/>
  <c r="AG403" i="25"/>
  <c r="AF403" i="25"/>
  <c r="AH403" i="25" s="1"/>
  <c r="AE403" i="25"/>
  <c r="AD403" i="25"/>
  <c r="AB403" i="25"/>
  <c r="AX403" i="25" s="1"/>
  <c r="S403" i="25"/>
  <c r="AI403" i="25" s="1"/>
  <c r="R403" i="25"/>
  <c r="BI403" i="25" s="1"/>
  <c r="BJ403" i="25" s="1"/>
  <c r="Q403" i="25"/>
  <c r="CO402" i="25"/>
  <c r="CP402" i="25" s="1"/>
  <c r="CM402" i="25"/>
  <c r="CL402" i="25"/>
  <c r="CK402" i="25"/>
  <c r="CE402" i="25"/>
  <c r="CF402" i="25" s="1"/>
  <c r="CB402" i="25"/>
  <c r="CC402" i="25" s="1"/>
  <c r="CA402" i="25"/>
  <c r="BS402" i="25"/>
  <c r="BH402" i="25"/>
  <c r="BE402" i="25"/>
  <c r="AZ402" i="25"/>
  <c r="AS402" i="25"/>
  <c r="AT402" i="25" s="1"/>
  <c r="AQ402" i="25"/>
  <c r="AM402" i="25"/>
  <c r="AL402" i="25"/>
  <c r="AH402" i="25"/>
  <c r="AG402" i="25"/>
  <c r="AF402" i="25"/>
  <c r="AE402" i="25"/>
  <c r="AD402" i="25"/>
  <c r="AU402" i="25" s="1"/>
  <c r="AB402" i="25"/>
  <c r="AI402" i="25" s="1"/>
  <c r="AJ402" i="25" s="1"/>
  <c r="S402" i="25"/>
  <c r="R402" i="25"/>
  <c r="BI402" i="25" s="1"/>
  <c r="BJ402" i="25" s="1"/>
  <c r="Q402" i="25"/>
  <c r="CO401" i="25"/>
  <c r="CP401" i="25" s="1"/>
  <c r="CM401" i="25"/>
  <c r="CL401" i="25"/>
  <c r="CK401" i="25"/>
  <c r="CE401" i="25"/>
  <c r="CF401" i="25" s="1"/>
  <c r="CC401" i="25"/>
  <c r="CB401" i="25"/>
  <c r="CA401" i="25"/>
  <c r="BS401" i="25"/>
  <c r="BH401" i="25"/>
  <c r="AZ401" i="25"/>
  <c r="BU401" i="25" s="1"/>
  <c r="AU401" i="25"/>
  <c r="AS401" i="25"/>
  <c r="AT401" i="25" s="1"/>
  <c r="AN401" i="25"/>
  <c r="AM401" i="25"/>
  <c r="AL401" i="25"/>
  <c r="AG401" i="25"/>
  <c r="AF401" i="25"/>
  <c r="AH401" i="25" s="1"/>
  <c r="AE401" i="25"/>
  <c r="AD401" i="25"/>
  <c r="BT401" i="25" s="1"/>
  <c r="AB401" i="25"/>
  <c r="BE401" i="25" s="1"/>
  <c r="S401" i="25"/>
  <c r="R401" i="25"/>
  <c r="Q401" i="25"/>
  <c r="CP400" i="25"/>
  <c r="CO400" i="25"/>
  <c r="CM400" i="25"/>
  <c r="CL400" i="25"/>
  <c r="CK400" i="25"/>
  <c r="CE400" i="25"/>
  <c r="CF400" i="25" s="1"/>
  <c r="CC400" i="25"/>
  <c r="CB400" i="25"/>
  <c r="CA400" i="25"/>
  <c r="BW400" i="25"/>
  <c r="BV400" i="25" s="1"/>
  <c r="CD400" i="25" s="1"/>
  <c r="CN400" i="25" s="1"/>
  <c r="BS400" i="25"/>
  <c r="BL400" i="25"/>
  <c r="BK400" i="25"/>
  <c r="BH400" i="25"/>
  <c r="AZ400" i="25"/>
  <c r="AS400" i="25"/>
  <c r="AT400" i="25" s="1"/>
  <c r="AM400" i="25"/>
  <c r="AL400" i="25"/>
  <c r="AH400" i="25"/>
  <c r="AG400" i="25"/>
  <c r="AF400" i="25"/>
  <c r="AE400" i="25"/>
  <c r="AD400" i="25"/>
  <c r="BT400" i="25" s="1"/>
  <c r="AB400" i="25"/>
  <c r="S400" i="25"/>
  <c r="R400" i="25"/>
  <c r="BI400" i="25" s="1"/>
  <c r="BJ400" i="25" s="1"/>
  <c r="Q400" i="25"/>
  <c r="CO399" i="25"/>
  <c r="CP399" i="25" s="1"/>
  <c r="CM399" i="25"/>
  <c r="CL399" i="25"/>
  <c r="CK399" i="25"/>
  <c r="CE399" i="25"/>
  <c r="CF399" i="25" s="1"/>
  <c r="CC399" i="25"/>
  <c r="CB399" i="25"/>
  <c r="CA399" i="25"/>
  <c r="BW399" i="25"/>
  <c r="BU399" i="25"/>
  <c r="BT399" i="25"/>
  <c r="BS399" i="25"/>
  <c r="BH399" i="25"/>
  <c r="AZ399" i="25"/>
  <c r="AS399" i="25"/>
  <c r="AT399" i="25" s="1"/>
  <c r="AU399" i="25" s="1"/>
  <c r="AM399" i="25"/>
  <c r="AL399" i="25"/>
  <c r="AG399" i="25"/>
  <c r="AF399" i="25"/>
  <c r="AH399" i="25" s="1"/>
  <c r="AE399" i="25"/>
  <c r="AD399" i="25"/>
  <c r="AB399" i="25"/>
  <c r="AX399" i="25" s="1"/>
  <c r="S399" i="25"/>
  <c r="AI399" i="25" s="1"/>
  <c r="R399" i="25"/>
  <c r="Q399" i="25"/>
  <c r="CO398" i="25"/>
  <c r="CP398" i="25" s="1"/>
  <c r="CM398" i="25"/>
  <c r="CL398" i="25"/>
  <c r="CK398" i="25"/>
  <c r="CE398" i="25"/>
  <c r="CF398" i="25" s="1"/>
  <c r="CC398" i="25"/>
  <c r="CB398" i="25"/>
  <c r="CA398" i="25"/>
  <c r="BW398" i="25"/>
  <c r="BS398" i="25"/>
  <c r="BH398" i="25"/>
  <c r="BE398" i="25"/>
  <c r="AZ398" i="25"/>
  <c r="AS398" i="25"/>
  <c r="AT398" i="25" s="1"/>
  <c r="AQ398" i="25"/>
  <c r="AM398" i="25"/>
  <c r="AL398" i="25"/>
  <c r="AH398" i="25"/>
  <c r="AG398" i="25"/>
  <c r="AF398" i="25"/>
  <c r="AE398" i="25"/>
  <c r="AD398" i="25"/>
  <c r="AU398" i="25" s="1"/>
  <c r="AB398" i="25"/>
  <c r="S398" i="25"/>
  <c r="R398" i="25"/>
  <c r="BI398" i="25" s="1"/>
  <c r="BJ398" i="25" s="1"/>
  <c r="Q398" i="25"/>
  <c r="CO397" i="25"/>
  <c r="CP397" i="25" s="1"/>
  <c r="CM397" i="25"/>
  <c r="CL397" i="25"/>
  <c r="CK397" i="25"/>
  <c r="CE397" i="25"/>
  <c r="CF397" i="25" s="1"/>
  <c r="CC397" i="25"/>
  <c r="CB397" i="25"/>
  <c r="CA397" i="25"/>
  <c r="BW397" i="25"/>
  <c r="BS397" i="25"/>
  <c r="BH397" i="25"/>
  <c r="AZ397" i="25"/>
  <c r="AU397" i="25"/>
  <c r="AT397" i="25"/>
  <c r="AS397" i="25"/>
  <c r="AN397" i="25"/>
  <c r="AM397" i="25"/>
  <c r="AL397" i="25"/>
  <c r="AI397" i="25"/>
  <c r="AJ397" i="25" s="1"/>
  <c r="AH397" i="25"/>
  <c r="AG397" i="25"/>
  <c r="AF397" i="25"/>
  <c r="AE397" i="25"/>
  <c r="AD397" i="25"/>
  <c r="BT397" i="25" s="1"/>
  <c r="AB397" i="25"/>
  <c r="BE397" i="25" s="1"/>
  <c r="S397" i="25"/>
  <c r="R397" i="25"/>
  <c r="BI397" i="25" s="1"/>
  <c r="BJ397" i="25" s="1"/>
  <c r="Q397" i="25"/>
  <c r="CP396" i="25"/>
  <c r="CO396" i="25"/>
  <c r="CL396" i="25"/>
  <c r="CM396" i="25" s="1"/>
  <c r="CK396" i="25"/>
  <c r="CF396" i="25"/>
  <c r="CE396" i="25"/>
  <c r="CB396" i="25"/>
  <c r="CC396" i="25" s="1"/>
  <c r="CA396" i="25"/>
  <c r="BW396" i="25"/>
  <c r="BU396" i="25"/>
  <c r="BT396" i="25"/>
  <c r="BS396" i="25"/>
  <c r="BH396" i="25"/>
  <c r="AZ396" i="25"/>
  <c r="AU396" i="25"/>
  <c r="AT396" i="25"/>
  <c r="AS396" i="25"/>
  <c r="AL396" i="25"/>
  <c r="AM396" i="25" s="1"/>
  <c r="AG396" i="25"/>
  <c r="AH396" i="25" s="1"/>
  <c r="AF396" i="25"/>
  <c r="AE396" i="25"/>
  <c r="AD396" i="25"/>
  <c r="AB396" i="25"/>
  <c r="AI396" i="25" s="1"/>
  <c r="AP396" i="25" s="1"/>
  <c r="S396" i="25"/>
  <c r="R396" i="25"/>
  <c r="BI396" i="25" s="1"/>
  <c r="Q396" i="25"/>
  <c r="CP395" i="25"/>
  <c r="CO395" i="25"/>
  <c r="CM395" i="25"/>
  <c r="CL395" i="25"/>
  <c r="CK395" i="25"/>
  <c r="CF395" i="25"/>
  <c r="CE395" i="25"/>
  <c r="CC395" i="25"/>
  <c r="CB395" i="25"/>
  <c r="CA395" i="25"/>
  <c r="BW395" i="25"/>
  <c r="BU395" i="25"/>
  <c r="BT395" i="25"/>
  <c r="BS395" i="25"/>
  <c r="BH395" i="25"/>
  <c r="AZ395" i="25"/>
  <c r="AT395" i="25"/>
  <c r="AS395" i="25"/>
  <c r="AM395" i="25"/>
  <c r="AL395" i="25"/>
  <c r="AI395" i="25"/>
  <c r="AP395" i="25" s="1"/>
  <c r="AH395" i="25"/>
  <c r="AN395" i="25" s="1"/>
  <c r="AG395" i="25"/>
  <c r="AF395" i="25"/>
  <c r="AE395" i="25"/>
  <c r="AD395" i="25"/>
  <c r="AU395" i="25" s="1"/>
  <c r="AB395" i="25"/>
  <c r="BE395" i="25" s="1"/>
  <c r="S395" i="25"/>
  <c r="R395" i="25"/>
  <c r="Q395" i="25"/>
  <c r="CP394" i="25"/>
  <c r="CO394" i="25"/>
  <c r="CL394" i="25"/>
  <c r="CM394" i="25" s="1"/>
  <c r="CK394" i="25"/>
  <c r="CF394" i="25"/>
  <c r="CE394" i="25"/>
  <c r="CB394" i="25"/>
  <c r="CC394" i="25" s="1"/>
  <c r="CA394" i="25"/>
  <c r="BS394" i="25"/>
  <c r="BH394" i="25"/>
  <c r="BE394" i="25"/>
  <c r="AZ394" i="25"/>
  <c r="AU394" i="25"/>
  <c r="AT394" i="25"/>
  <c r="AS394" i="25"/>
  <c r="AQ394" i="25"/>
  <c r="AL394" i="25"/>
  <c r="AM394" i="25" s="1"/>
  <c r="AG394" i="25"/>
  <c r="AF394" i="25"/>
  <c r="AE394" i="25"/>
  <c r="AD394" i="25"/>
  <c r="BT394" i="25" s="1"/>
  <c r="BU394" i="25" s="1"/>
  <c r="AB394" i="25"/>
  <c r="AX394" i="25" s="1"/>
  <c r="S394" i="25"/>
  <c r="R394" i="25"/>
  <c r="BI394" i="25" s="1"/>
  <c r="Q394" i="25"/>
  <c r="CP393" i="25"/>
  <c r="CO393" i="25"/>
  <c r="CM393" i="25"/>
  <c r="CL393" i="25"/>
  <c r="CK393" i="25"/>
  <c r="CF393" i="25"/>
  <c r="CE393" i="25"/>
  <c r="CC393" i="25"/>
  <c r="CB393" i="25"/>
  <c r="CA393" i="25"/>
  <c r="BS393" i="25"/>
  <c r="BH393" i="25"/>
  <c r="BE393" i="25"/>
  <c r="AZ393" i="25"/>
  <c r="AT393" i="25"/>
  <c r="AS393" i="25"/>
  <c r="AQ393" i="25"/>
  <c r="AN393" i="25"/>
  <c r="AM393" i="25"/>
  <c r="AL393" i="25"/>
  <c r="AI393" i="25"/>
  <c r="AP393" i="25" s="1"/>
  <c r="AH393" i="25"/>
  <c r="AG393" i="25"/>
  <c r="AF393" i="25"/>
  <c r="AE393" i="25"/>
  <c r="AD393" i="25"/>
  <c r="AU393" i="25" s="1"/>
  <c r="AB393" i="25"/>
  <c r="AX393" i="25" s="1"/>
  <c r="S393" i="25"/>
  <c r="R393" i="25"/>
  <c r="Q393" i="25"/>
  <c r="CP392" i="25"/>
  <c r="CO392" i="25"/>
  <c r="CL392" i="25"/>
  <c r="CM392" i="25" s="1"/>
  <c r="CK392" i="25"/>
  <c r="CF392" i="25"/>
  <c r="CE392" i="25"/>
  <c r="CB392" i="25"/>
  <c r="CC392" i="25" s="1"/>
  <c r="CA392" i="25"/>
  <c r="BW392" i="25"/>
  <c r="BS392" i="25"/>
  <c r="BH392" i="25"/>
  <c r="AZ392" i="25"/>
  <c r="AU392" i="25"/>
  <c r="AT392" i="25"/>
  <c r="AS392" i="25"/>
  <c r="AL392" i="25"/>
  <c r="AM392" i="25" s="1"/>
  <c r="AG392" i="25"/>
  <c r="AH392" i="25" s="1"/>
  <c r="AF392" i="25"/>
  <c r="AE392" i="25"/>
  <c r="AD392" i="25"/>
  <c r="BT392" i="25" s="1"/>
  <c r="BU392" i="25" s="1"/>
  <c r="AB392" i="25"/>
  <c r="AI392" i="25" s="1"/>
  <c r="AP392" i="25" s="1"/>
  <c r="S392" i="25"/>
  <c r="R392" i="25"/>
  <c r="BI392" i="25" s="1"/>
  <c r="Q392" i="25"/>
  <c r="CP391" i="25"/>
  <c r="CO391" i="25"/>
  <c r="CM391" i="25"/>
  <c r="CL391" i="25"/>
  <c r="CK391" i="25"/>
  <c r="CF391" i="25"/>
  <c r="CE391" i="25"/>
  <c r="CC391" i="25"/>
  <c r="CB391" i="25"/>
  <c r="CA391" i="25"/>
  <c r="BW391" i="25"/>
  <c r="BU391" i="25"/>
  <c r="BT391" i="25"/>
  <c r="BS391" i="25"/>
  <c r="BH391" i="25"/>
  <c r="AZ391" i="25"/>
  <c r="AT391" i="25"/>
  <c r="AS391" i="25"/>
  <c r="AL391" i="25"/>
  <c r="AM391" i="25" s="1"/>
  <c r="AN391" i="25" s="1"/>
  <c r="AI391" i="25"/>
  <c r="AP391" i="25" s="1"/>
  <c r="AH391" i="25"/>
  <c r="AG391" i="25"/>
  <c r="AF391" i="25"/>
  <c r="AE391" i="25"/>
  <c r="AD391" i="25"/>
  <c r="AU391" i="25" s="1"/>
  <c r="AB391" i="25"/>
  <c r="BE391" i="25" s="1"/>
  <c r="S391" i="25"/>
  <c r="R391" i="25"/>
  <c r="Q391" i="25"/>
  <c r="CP390" i="25"/>
  <c r="CO390" i="25"/>
  <c r="CL390" i="25"/>
  <c r="CM390" i="25" s="1"/>
  <c r="CK390" i="25"/>
  <c r="CF390" i="25"/>
  <c r="CE390" i="25"/>
  <c r="CB390" i="25"/>
  <c r="CC390" i="25" s="1"/>
  <c r="CA390" i="25"/>
  <c r="BW390" i="25"/>
  <c r="BS390" i="25"/>
  <c r="BH390" i="25"/>
  <c r="BE390" i="25"/>
  <c r="AZ390" i="25"/>
  <c r="AU390" i="25"/>
  <c r="AT390" i="25"/>
  <c r="AS390" i="25"/>
  <c r="AQ390" i="25"/>
  <c r="AL390" i="25"/>
  <c r="AM390" i="25" s="1"/>
  <c r="AG390" i="25"/>
  <c r="AF390" i="25"/>
  <c r="AE390" i="25"/>
  <c r="AD390" i="25"/>
  <c r="BT390" i="25" s="1"/>
  <c r="BU390" i="25" s="1"/>
  <c r="AB390" i="25"/>
  <c r="AX390" i="25" s="1"/>
  <c r="S390" i="25"/>
  <c r="R390" i="25"/>
  <c r="BI390" i="25" s="1"/>
  <c r="Q390" i="25"/>
  <c r="CP389" i="25"/>
  <c r="CO389" i="25"/>
  <c r="CL389" i="25"/>
  <c r="CM389" i="25" s="1"/>
  <c r="CK389" i="25"/>
  <c r="CF389" i="25"/>
  <c r="CE389" i="25"/>
  <c r="CC389" i="25"/>
  <c r="CB389" i="25"/>
  <c r="CA389" i="25"/>
  <c r="BW389" i="25"/>
  <c r="BS389" i="25"/>
  <c r="BH389" i="25"/>
  <c r="BE389" i="25"/>
  <c r="AZ389" i="25"/>
  <c r="AT389" i="25"/>
  <c r="AS389" i="25"/>
  <c r="AQ389" i="25"/>
  <c r="AN389" i="25"/>
  <c r="AM389" i="25"/>
  <c r="AL389" i="25"/>
  <c r="AI389" i="25"/>
  <c r="AP389" i="25" s="1"/>
  <c r="AH389" i="25"/>
  <c r="AG389" i="25"/>
  <c r="AF389" i="25"/>
  <c r="AE389" i="25"/>
  <c r="AD389" i="25"/>
  <c r="AU389" i="25" s="1"/>
  <c r="AB389" i="25"/>
  <c r="AX389" i="25" s="1"/>
  <c r="S389" i="25"/>
  <c r="R389" i="25"/>
  <c r="Q389" i="25"/>
  <c r="CL388" i="25"/>
  <c r="CM388" i="25" s="1"/>
  <c r="CK388" i="25"/>
  <c r="CF388" i="25"/>
  <c r="CE388" i="25"/>
  <c r="CB388" i="25"/>
  <c r="CC388" i="25" s="1"/>
  <c r="CA388" i="25"/>
  <c r="BW388" i="25"/>
  <c r="BS388" i="25"/>
  <c r="BH388" i="25"/>
  <c r="AZ388" i="25"/>
  <c r="AU388" i="25"/>
  <c r="AT388" i="25"/>
  <c r="AS388" i="25"/>
  <c r="AL388" i="25"/>
  <c r="AM388" i="25" s="1"/>
  <c r="AG388" i="25"/>
  <c r="AH388" i="25" s="1"/>
  <c r="AF388" i="25"/>
  <c r="AE388" i="25"/>
  <c r="AD388" i="25"/>
  <c r="BT388" i="25" s="1"/>
  <c r="BU388" i="25" s="1"/>
  <c r="AB388" i="25"/>
  <c r="AI388" i="25" s="1"/>
  <c r="AP388" i="25" s="1"/>
  <c r="S388" i="25"/>
  <c r="R388" i="25"/>
  <c r="BI388" i="25" s="1"/>
  <c r="Q388" i="25"/>
  <c r="CM387" i="25"/>
  <c r="CL387" i="25"/>
  <c r="CK387" i="25"/>
  <c r="CF387" i="25"/>
  <c r="CE387" i="25"/>
  <c r="CC387" i="25"/>
  <c r="CB387" i="25"/>
  <c r="CA387" i="25"/>
  <c r="BW387" i="25"/>
  <c r="BU387" i="25"/>
  <c r="BT387" i="25"/>
  <c r="BS387" i="25"/>
  <c r="BH387" i="25"/>
  <c r="AZ387" i="25"/>
  <c r="AT387" i="25"/>
  <c r="AS387" i="25"/>
  <c r="AL387" i="25"/>
  <c r="AM387" i="25" s="1"/>
  <c r="AN387" i="25" s="1"/>
  <c r="AI387" i="25"/>
  <c r="AP387" i="25" s="1"/>
  <c r="AH387" i="25"/>
  <c r="AG387" i="25"/>
  <c r="AF387" i="25"/>
  <c r="AE387" i="25"/>
  <c r="AD387" i="25"/>
  <c r="AU387" i="25" s="1"/>
  <c r="AB387" i="25"/>
  <c r="BE387" i="25" s="1"/>
  <c r="S387" i="25"/>
  <c r="R387" i="25"/>
  <c r="Q387" i="25"/>
  <c r="CP386" i="25"/>
  <c r="CO386" i="25"/>
  <c r="CL386" i="25"/>
  <c r="CM386" i="25" s="1"/>
  <c r="CK386" i="25"/>
  <c r="CF386" i="25"/>
  <c r="CC386" i="25"/>
  <c r="CB386" i="25"/>
  <c r="CA386" i="25"/>
  <c r="BW386" i="25"/>
  <c r="BT386" i="25"/>
  <c r="BU386" i="25" s="1"/>
  <c r="BS386" i="25"/>
  <c r="BL386" i="25"/>
  <c r="BH386" i="25"/>
  <c r="AZ386" i="25"/>
  <c r="AS386" i="25"/>
  <c r="AT386" i="25" s="1"/>
  <c r="AU386" i="25" s="1"/>
  <c r="AM386" i="25"/>
  <c r="AL386" i="25"/>
  <c r="AG386" i="25"/>
  <c r="AF386" i="25"/>
  <c r="AH386" i="25" s="1"/>
  <c r="AN386" i="25" s="1"/>
  <c r="AE386" i="25"/>
  <c r="AD386" i="25"/>
  <c r="AB386" i="25"/>
  <c r="AX386" i="25" s="1"/>
  <c r="S386" i="25"/>
  <c r="AI386" i="25" s="1"/>
  <c r="R386" i="25"/>
  <c r="Q386" i="25"/>
  <c r="CP385" i="25"/>
  <c r="CO385" i="25"/>
  <c r="CM385" i="25"/>
  <c r="CL385" i="25"/>
  <c r="CK385" i="25"/>
  <c r="CF385" i="25"/>
  <c r="CB385" i="25"/>
  <c r="CC385" i="25" s="1"/>
  <c r="CA385" i="25"/>
  <c r="BW385" i="25"/>
  <c r="BS385" i="25"/>
  <c r="BH385" i="25"/>
  <c r="AZ385" i="25"/>
  <c r="AU385" i="25"/>
  <c r="AT385" i="25"/>
  <c r="AS385" i="25"/>
  <c r="AL385" i="25"/>
  <c r="AM385" i="25" s="1"/>
  <c r="AG385" i="25"/>
  <c r="AH385" i="25" s="1"/>
  <c r="AF385" i="25"/>
  <c r="AE385" i="25"/>
  <c r="AD385" i="25"/>
  <c r="BT385" i="25" s="1"/>
  <c r="BU385" i="25" s="1"/>
  <c r="AB385" i="25"/>
  <c r="AI385" i="25" s="1"/>
  <c r="AP385" i="25" s="1"/>
  <c r="S385" i="25"/>
  <c r="R385" i="25"/>
  <c r="BI385" i="25" s="1"/>
  <c r="Q385" i="25"/>
  <c r="CP384" i="25"/>
  <c r="CO384" i="25"/>
  <c r="CM384" i="25"/>
  <c r="CL384" i="25"/>
  <c r="CK384" i="25"/>
  <c r="CF384" i="25"/>
  <c r="CC384" i="25"/>
  <c r="CB384" i="25"/>
  <c r="CA384" i="25"/>
  <c r="BW384" i="25"/>
  <c r="BT384" i="25"/>
  <c r="BS384" i="25"/>
  <c r="BL384" i="25"/>
  <c r="BH384" i="25"/>
  <c r="BE384" i="25"/>
  <c r="BM384" i="25" s="1"/>
  <c r="BY384" i="25" s="1"/>
  <c r="AZ384" i="25"/>
  <c r="BU384" i="25" s="1"/>
  <c r="AS384" i="25"/>
  <c r="AT384" i="25" s="1"/>
  <c r="AQ384" i="25"/>
  <c r="AM384" i="25"/>
  <c r="AL384" i="25"/>
  <c r="AH384" i="25"/>
  <c r="AG384" i="25"/>
  <c r="AN384" i="25" s="1"/>
  <c r="AF384" i="25"/>
  <c r="AE384" i="25"/>
  <c r="AD384" i="25"/>
  <c r="AU384" i="25" s="1"/>
  <c r="AB384" i="25"/>
  <c r="S384" i="25"/>
  <c r="R384" i="25"/>
  <c r="BI384" i="25" s="1"/>
  <c r="Q384" i="25"/>
  <c r="CM383" i="25"/>
  <c r="CL383" i="25"/>
  <c r="CK383" i="25"/>
  <c r="CC383" i="25"/>
  <c r="CB383" i="25"/>
  <c r="CA383" i="25"/>
  <c r="BT383" i="25"/>
  <c r="BU383" i="25" s="1"/>
  <c r="BS383" i="25"/>
  <c r="BL383" i="25"/>
  <c r="BH383" i="25"/>
  <c r="AZ383" i="25"/>
  <c r="AS383" i="25"/>
  <c r="AT383" i="25" s="1"/>
  <c r="AU383" i="25" s="1"/>
  <c r="AM383" i="25"/>
  <c r="AL383" i="25"/>
  <c r="AG383" i="25"/>
  <c r="AF383" i="25"/>
  <c r="AH383" i="25" s="1"/>
  <c r="AN383" i="25" s="1"/>
  <c r="AE383" i="25"/>
  <c r="AD383" i="25"/>
  <c r="AB383" i="25"/>
  <c r="AX383" i="25" s="1"/>
  <c r="S383" i="25"/>
  <c r="AI383" i="25" s="1"/>
  <c r="R383" i="25"/>
  <c r="Q383" i="25"/>
  <c r="CM382" i="25"/>
  <c r="CL382" i="25"/>
  <c r="CK382" i="25"/>
  <c r="CG382" i="25"/>
  <c r="CF382" i="25"/>
  <c r="CE382" i="25"/>
  <c r="CH382" i="25" s="1"/>
  <c r="CC382" i="25"/>
  <c r="CB382" i="25"/>
  <c r="CA382" i="25"/>
  <c r="BX382" i="25"/>
  <c r="BW382" i="25"/>
  <c r="BS382" i="25"/>
  <c r="BH382" i="25"/>
  <c r="AZ382" i="25"/>
  <c r="BU382" i="25" s="1"/>
  <c r="AT382" i="25"/>
  <c r="AS382" i="25"/>
  <c r="AL382" i="25"/>
  <c r="AM382" i="25" s="1"/>
  <c r="AN382" i="25" s="1"/>
  <c r="AI382" i="25"/>
  <c r="AP382" i="25" s="1"/>
  <c r="AH382" i="25"/>
  <c r="AG382" i="25"/>
  <c r="AF382" i="25"/>
  <c r="AE382" i="25"/>
  <c r="AD382" i="25"/>
  <c r="BT382" i="25" s="1"/>
  <c r="AB382" i="25"/>
  <c r="BE382" i="25" s="1"/>
  <c r="S382" i="25"/>
  <c r="R382" i="25"/>
  <c r="Q382" i="25"/>
  <c r="CL381" i="25"/>
  <c r="CM381" i="25" s="1"/>
  <c r="CK381" i="25"/>
  <c r="CF381" i="25"/>
  <c r="CE381" i="25"/>
  <c r="CB381" i="25"/>
  <c r="CC381" i="25" s="1"/>
  <c r="CA381" i="25"/>
  <c r="BW381" i="25"/>
  <c r="BS381" i="25"/>
  <c r="BH381" i="25"/>
  <c r="BE381" i="25"/>
  <c r="AZ381" i="25"/>
  <c r="AT381" i="25"/>
  <c r="AU381" i="25" s="1"/>
  <c r="AS381" i="25"/>
  <c r="AQ381" i="25"/>
  <c r="AL381" i="25"/>
  <c r="AM381" i="25" s="1"/>
  <c r="AG381" i="25"/>
  <c r="AF381" i="25"/>
  <c r="AE381" i="25"/>
  <c r="AD381" i="25"/>
  <c r="BT381" i="25" s="1"/>
  <c r="BU381" i="25" s="1"/>
  <c r="AB381" i="25"/>
  <c r="BL381" i="25" s="1"/>
  <c r="S381" i="25"/>
  <c r="R381" i="25"/>
  <c r="BI381" i="25" s="1"/>
  <c r="Q381" i="25"/>
  <c r="CL380" i="25"/>
  <c r="CM380" i="25" s="1"/>
  <c r="CK380" i="25"/>
  <c r="CF380" i="25"/>
  <c r="CE380" i="25"/>
  <c r="CC380" i="25"/>
  <c r="CB380" i="25"/>
  <c r="CA380" i="25"/>
  <c r="BW380" i="25"/>
  <c r="BS380" i="25"/>
  <c r="BM380" i="25"/>
  <c r="BY380" i="25" s="1"/>
  <c r="BL380" i="25"/>
  <c r="BH380" i="25"/>
  <c r="BE380" i="25"/>
  <c r="AZ380" i="25"/>
  <c r="AT380" i="25"/>
  <c r="AS380" i="25"/>
  <c r="AQ380" i="25"/>
  <c r="AM380" i="25"/>
  <c r="AL380" i="25"/>
  <c r="AI380" i="25"/>
  <c r="AP380" i="25" s="1"/>
  <c r="AG380" i="25"/>
  <c r="AH380" i="25" s="1"/>
  <c r="AN380" i="25" s="1"/>
  <c r="AF380" i="25"/>
  <c r="AE380" i="25"/>
  <c r="AD380" i="25"/>
  <c r="AU380" i="25" s="1"/>
  <c r="AB380" i="25"/>
  <c r="AX380" i="25" s="1"/>
  <c r="S380" i="25"/>
  <c r="R380" i="25"/>
  <c r="Q380" i="25"/>
  <c r="CP379" i="25"/>
  <c r="CO379" i="25"/>
  <c r="CL379" i="25"/>
  <c r="CM379" i="25" s="1"/>
  <c r="CK379" i="25"/>
  <c r="CF379" i="25"/>
  <c r="CE379" i="25"/>
  <c r="CB379" i="25"/>
  <c r="CC379" i="25" s="1"/>
  <c r="CA379" i="25"/>
  <c r="BW379" i="25"/>
  <c r="BS379" i="25"/>
  <c r="BH379" i="25"/>
  <c r="AZ379" i="25"/>
  <c r="AU379" i="25"/>
  <c r="AT379" i="25"/>
  <c r="AS379" i="25"/>
  <c r="AL379" i="25"/>
  <c r="AM379" i="25" s="1"/>
  <c r="AG379" i="25"/>
  <c r="AH379" i="25" s="1"/>
  <c r="AF379" i="25"/>
  <c r="AE379" i="25"/>
  <c r="AD379" i="25"/>
  <c r="BT379" i="25" s="1"/>
  <c r="BU379" i="25" s="1"/>
  <c r="AB379" i="25"/>
  <c r="AI379" i="25" s="1"/>
  <c r="AP379" i="25" s="1"/>
  <c r="S379" i="25"/>
  <c r="R379" i="25"/>
  <c r="BI379" i="25" s="1"/>
  <c r="Q379" i="25"/>
  <c r="CP378" i="25"/>
  <c r="CO378" i="25"/>
  <c r="CM378" i="25"/>
  <c r="CL378" i="25"/>
  <c r="CK378" i="25"/>
  <c r="CF378" i="25"/>
  <c r="CE378" i="25"/>
  <c r="CC378" i="25"/>
  <c r="CB378" i="25"/>
  <c r="CA378" i="25"/>
  <c r="BW378" i="25"/>
  <c r="BU378" i="25"/>
  <c r="BT378" i="25"/>
  <c r="BS378" i="25"/>
  <c r="BH378" i="25"/>
  <c r="AZ378" i="25"/>
  <c r="AT378" i="25"/>
  <c r="AS378" i="25"/>
  <c r="AL378" i="25"/>
  <c r="AM378" i="25" s="1"/>
  <c r="AN378" i="25" s="1"/>
  <c r="AI378" i="25"/>
  <c r="AP378" i="25" s="1"/>
  <c r="AH378" i="25"/>
  <c r="AG378" i="25"/>
  <c r="AF378" i="25"/>
  <c r="AE378" i="25"/>
  <c r="AD378" i="25"/>
  <c r="AU378" i="25" s="1"/>
  <c r="AB378" i="25"/>
  <c r="BE378" i="25" s="1"/>
  <c r="S378" i="25"/>
  <c r="R378" i="25"/>
  <c r="Q378" i="25"/>
  <c r="CP377" i="25"/>
  <c r="CO377" i="25"/>
  <c r="CL377" i="25"/>
  <c r="CM377" i="25" s="1"/>
  <c r="CK377" i="25"/>
  <c r="CF377" i="25"/>
  <c r="CE377" i="25"/>
  <c r="CB377" i="25"/>
  <c r="CC377" i="25" s="1"/>
  <c r="CA377" i="25"/>
  <c r="BW377" i="25"/>
  <c r="BS377" i="25"/>
  <c r="BH377" i="25"/>
  <c r="BE377" i="25"/>
  <c r="AZ377" i="25"/>
  <c r="AT377" i="25"/>
  <c r="AU377" i="25" s="1"/>
  <c r="AS377" i="25"/>
  <c r="AQ377" i="25"/>
  <c r="AL377" i="25"/>
  <c r="AM377" i="25" s="1"/>
  <c r="AG377" i="25"/>
  <c r="AF377" i="25"/>
  <c r="AE377" i="25"/>
  <c r="AD377" i="25"/>
  <c r="BT377" i="25" s="1"/>
  <c r="BU377" i="25" s="1"/>
  <c r="AB377" i="25"/>
  <c r="AX377" i="25" s="1"/>
  <c r="S377" i="25"/>
  <c r="R377" i="25"/>
  <c r="BI377" i="25" s="1"/>
  <c r="Q377" i="25"/>
  <c r="CR376" i="25"/>
  <c r="CP376" i="25"/>
  <c r="CM376" i="25"/>
  <c r="CL376" i="25"/>
  <c r="CK376" i="25"/>
  <c r="CH376" i="25"/>
  <c r="CG376" i="25"/>
  <c r="CQ376" i="25" s="1"/>
  <c r="CF376" i="25"/>
  <c r="CB376" i="25"/>
  <c r="CC376" i="25" s="1"/>
  <c r="CA376" i="25"/>
  <c r="BX376" i="25"/>
  <c r="BW376" i="25"/>
  <c r="BS376" i="25"/>
  <c r="BH376" i="25"/>
  <c r="BE376" i="25"/>
  <c r="AZ376" i="25"/>
  <c r="AS376" i="25"/>
  <c r="AT376" i="25" s="1"/>
  <c r="AQ376" i="25"/>
  <c r="AM376" i="25"/>
  <c r="AL376" i="25"/>
  <c r="AH376" i="25"/>
  <c r="AG376" i="25"/>
  <c r="AN376" i="25" s="1"/>
  <c r="AF376" i="25"/>
  <c r="AE376" i="25"/>
  <c r="AD376" i="25"/>
  <c r="BT376" i="25" s="1"/>
  <c r="AB376" i="25"/>
  <c r="AX376" i="25" s="1"/>
  <c r="S376" i="25"/>
  <c r="R376" i="25"/>
  <c r="BI376" i="25" s="1"/>
  <c r="Q376" i="25"/>
  <c r="CO375" i="25"/>
  <c r="CP375" i="25" s="1"/>
  <c r="CM375" i="25"/>
  <c r="CL375" i="25"/>
  <c r="CK375" i="25"/>
  <c r="CE375" i="25"/>
  <c r="CF375" i="25" s="1"/>
  <c r="CC375" i="25"/>
  <c r="CB375" i="25"/>
  <c r="CA375" i="25"/>
  <c r="BW375" i="25"/>
  <c r="BT375" i="25"/>
  <c r="BU375" i="25" s="1"/>
  <c r="BS375" i="25"/>
  <c r="BH375" i="25"/>
  <c r="AZ375" i="25"/>
  <c r="AS375" i="25"/>
  <c r="AT375" i="25" s="1"/>
  <c r="AU375" i="25" s="1"/>
  <c r="AM375" i="25"/>
  <c r="AL375" i="25"/>
  <c r="AG375" i="25"/>
  <c r="AF375" i="25"/>
  <c r="AH375" i="25" s="1"/>
  <c r="AN375" i="25" s="1"/>
  <c r="AE375" i="25"/>
  <c r="AD375" i="25"/>
  <c r="AB375" i="25"/>
  <c r="AX375" i="25" s="1"/>
  <c r="S375" i="25"/>
  <c r="AI375" i="25" s="1"/>
  <c r="R375" i="25"/>
  <c r="Q375" i="25"/>
  <c r="CP374" i="25"/>
  <c r="CO374" i="25"/>
  <c r="CM374" i="25"/>
  <c r="CL374" i="25"/>
  <c r="CK374" i="25"/>
  <c r="CF374" i="25"/>
  <c r="CE374" i="25"/>
  <c r="CC374" i="25"/>
  <c r="CB374" i="25"/>
  <c r="CA374" i="25"/>
  <c r="BW374" i="25"/>
  <c r="BS374" i="25"/>
  <c r="BH374" i="25"/>
  <c r="AZ374" i="25"/>
  <c r="AS374" i="25"/>
  <c r="AT374" i="25" s="1"/>
  <c r="AM374" i="25"/>
  <c r="AL374" i="25"/>
  <c r="AH374" i="25"/>
  <c r="AG374" i="25"/>
  <c r="AN374" i="25" s="1"/>
  <c r="AF374" i="25"/>
  <c r="AE374" i="25"/>
  <c r="AD374" i="25"/>
  <c r="AB374" i="25"/>
  <c r="S374" i="25"/>
  <c r="R374" i="25"/>
  <c r="BI374" i="25" s="1"/>
  <c r="Q374" i="25"/>
  <c r="CM373" i="25"/>
  <c r="CL373" i="25"/>
  <c r="CK373" i="25"/>
  <c r="CE373" i="25"/>
  <c r="CF373" i="25" s="1"/>
  <c r="CC373" i="25"/>
  <c r="CB373" i="25"/>
  <c r="CA373" i="25"/>
  <c r="BW373" i="25"/>
  <c r="BS373" i="25"/>
  <c r="BL373" i="25"/>
  <c r="BH373" i="25"/>
  <c r="AZ373" i="25"/>
  <c r="AU373" i="25"/>
  <c r="AT373" i="25"/>
  <c r="AS373" i="25"/>
  <c r="AM373" i="25"/>
  <c r="AN373" i="25" s="1"/>
  <c r="AL373" i="25"/>
  <c r="AG373" i="25"/>
  <c r="AF373" i="25"/>
  <c r="AH373" i="25" s="1"/>
  <c r="AE373" i="25"/>
  <c r="AD373" i="25"/>
  <c r="BT373" i="25" s="1"/>
  <c r="BU373" i="25" s="1"/>
  <c r="AB373" i="25"/>
  <c r="BE373" i="25" s="1"/>
  <c r="BM373" i="25" s="1"/>
  <c r="BY373" i="25" s="1"/>
  <c r="S373" i="25"/>
  <c r="AI373" i="25" s="1"/>
  <c r="R373" i="25"/>
  <c r="Q373" i="25"/>
  <c r="CM372" i="25"/>
  <c r="CL372" i="25"/>
  <c r="CK372" i="25"/>
  <c r="CE372" i="25"/>
  <c r="CF372" i="25" s="1"/>
  <c r="CC372" i="25"/>
  <c r="CB372" i="25"/>
  <c r="CA372" i="25"/>
  <c r="BW372" i="25"/>
  <c r="BT372" i="25"/>
  <c r="BS372" i="25"/>
  <c r="BL372" i="25"/>
  <c r="BH372" i="25"/>
  <c r="BE372" i="25"/>
  <c r="BM372" i="25" s="1"/>
  <c r="BY372" i="25" s="1"/>
  <c r="AZ372" i="25"/>
  <c r="BU372" i="25" s="1"/>
  <c r="AS372" i="25"/>
  <c r="AT372" i="25" s="1"/>
  <c r="AQ372" i="25"/>
  <c r="AM372" i="25"/>
  <c r="AL372" i="25"/>
  <c r="AH372" i="25"/>
  <c r="AG372" i="25"/>
  <c r="AN372" i="25" s="1"/>
  <c r="AF372" i="25"/>
  <c r="AE372" i="25"/>
  <c r="AD372" i="25"/>
  <c r="AU372" i="25" s="1"/>
  <c r="AB372" i="25"/>
  <c r="S372" i="25"/>
  <c r="R372" i="25"/>
  <c r="BI372" i="25" s="1"/>
  <c r="Q372" i="25"/>
  <c r="CM371" i="25"/>
  <c r="CL371" i="25"/>
  <c r="CK371" i="25"/>
  <c r="CC371" i="25"/>
  <c r="CB371" i="25"/>
  <c r="CA371" i="25"/>
  <c r="BT371" i="25"/>
  <c r="BU371" i="25" s="1"/>
  <c r="BS371" i="25"/>
  <c r="BL371" i="25"/>
  <c r="BH371" i="25"/>
  <c r="AZ371" i="25"/>
  <c r="AS371" i="25"/>
  <c r="AT371" i="25" s="1"/>
  <c r="AU371" i="25" s="1"/>
  <c r="AM371" i="25"/>
  <c r="AL371" i="25"/>
  <c r="AG371" i="25"/>
  <c r="AF371" i="25"/>
  <c r="AH371" i="25" s="1"/>
  <c r="AN371" i="25" s="1"/>
  <c r="AE371" i="25"/>
  <c r="AD371" i="25"/>
  <c r="AB371" i="25"/>
  <c r="AX371" i="25" s="1"/>
  <c r="S371" i="25"/>
  <c r="AI371" i="25" s="1"/>
  <c r="R371" i="25"/>
  <c r="Q371" i="25"/>
  <c r="CP370" i="25"/>
  <c r="CO370" i="25"/>
  <c r="CM370" i="25"/>
  <c r="CL370" i="25"/>
  <c r="CK370" i="25"/>
  <c r="CF370" i="25"/>
  <c r="CE370" i="25"/>
  <c r="CC370" i="25"/>
  <c r="CB370" i="25"/>
  <c r="CA370" i="25"/>
  <c r="BW370" i="25"/>
  <c r="BT370" i="25"/>
  <c r="BS370" i="25"/>
  <c r="BK370" i="25"/>
  <c r="BV370" i="25" s="1"/>
  <c r="CD370" i="25" s="1"/>
  <c r="CN370" i="25" s="1"/>
  <c r="BH370" i="25"/>
  <c r="BE370" i="25"/>
  <c r="BM370" i="25" s="1"/>
  <c r="BY370" i="25" s="1"/>
  <c r="AZ370" i="25"/>
  <c r="BU370" i="25" s="1"/>
  <c r="AU370" i="25"/>
  <c r="AT370" i="25"/>
  <c r="AS370" i="25"/>
  <c r="AQ370" i="25"/>
  <c r="AL370" i="25"/>
  <c r="AM370" i="25" s="1"/>
  <c r="AG370" i="25"/>
  <c r="AF370" i="25"/>
  <c r="AE370" i="25"/>
  <c r="AD370" i="25"/>
  <c r="AB370" i="25"/>
  <c r="AI370" i="25" s="1"/>
  <c r="AP370" i="25" s="1"/>
  <c r="S370" i="25"/>
  <c r="R370" i="25"/>
  <c r="BI370" i="25" s="1"/>
  <c r="BJ370" i="25" s="1"/>
  <c r="Q370" i="25"/>
  <c r="CP369" i="25"/>
  <c r="CO369" i="25"/>
  <c r="CM369" i="25"/>
  <c r="CL369" i="25"/>
  <c r="CK369" i="25"/>
  <c r="CF369" i="25"/>
  <c r="CE369" i="25"/>
  <c r="CC369" i="25"/>
  <c r="CB369" i="25"/>
  <c r="CA369" i="25"/>
  <c r="BW369" i="25"/>
  <c r="BU369" i="25"/>
  <c r="BT369" i="25"/>
  <c r="BS369" i="25"/>
  <c r="BH369" i="25"/>
  <c r="AZ369" i="25"/>
  <c r="AT369" i="25"/>
  <c r="AS369" i="25"/>
  <c r="AN369" i="25"/>
  <c r="AL369" i="25"/>
  <c r="AM369" i="25" s="1"/>
  <c r="AI369" i="25"/>
  <c r="AP369" i="25" s="1"/>
  <c r="AH369" i="25"/>
  <c r="AG369" i="25"/>
  <c r="AF369" i="25"/>
  <c r="AE369" i="25"/>
  <c r="AD369" i="25"/>
  <c r="AU369" i="25" s="1"/>
  <c r="AB369" i="25"/>
  <c r="BE369" i="25" s="1"/>
  <c r="S369" i="25"/>
  <c r="R369" i="25"/>
  <c r="Q369" i="25"/>
  <c r="CP368" i="25"/>
  <c r="CO368" i="25"/>
  <c r="CL368" i="25"/>
  <c r="CM368" i="25" s="1"/>
  <c r="CK368" i="25"/>
  <c r="CF368" i="25"/>
  <c r="CE368" i="25"/>
  <c r="CB368" i="25"/>
  <c r="CC368" i="25" s="1"/>
  <c r="CA368" i="25"/>
  <c r="BW368" i="25"/>
  <c r="BS368" i="25"/>
  <c r="BK368" i="25"/>
  <c r="BH368" i="25"/>
  <c r="AZ368" i="25"/>
  <c r="AT368" i="25"/>
  <c r="AU368" i="25" s="1"/>
  <c r="AS368" i="25"/>
  <c r="AL368" i="25"/>
  <c r="AM368" i="25" s="1"/>
  <c r="AG368" i="25"/>
  <c r="AF368" i="25"/>
  <c r="AE368" i="25"/>
  <c r="AD368" i="25"/>
  <c r="BT368" i="25" s="1"/>
  <c r="BU368" i="25" s="1"/>
  <c r="AB368" i="25"/>
  <c r="S368" i="25"/>
  <c r="R368" i="25"/>
  <c r="BI368" i="25" s="1"/>
  <c r="BJ368" i="25" s="1"/>
  <c r="Q368" i="25"/>
  <c r="CP367" i="25"/>
  <c r="CO367" i="25"/>
  <c r="CL367" i="25"/>
  <c r="CM367" i="25" s="1"/>
  <c r="CK367" i="25"/>
  <c r="CF367" i="25"/>
  <c r="CE367" i="25"/>
  <c r="CB367" i="25"/>
  <c r="CC367" i="25" s="1"/>
  <c r="CA367" i="25"/>
  <c r="BW367" i="25"/>
  <c r="BS367" i="25"/>
  <c r="BH367" i="25"/>
  <c r="BE367" i="25"/>
  <c r="AZ367" i="25"/>
  <c r="AT367" i="25"/>
  <c r="AS367" i="25"/>
  <c r="AQ367" i="25"/>
  <c r="AM367" i="25"/>
  <c r="AL367" i="25"/>
  <c r="AI367" i="25"/>
  <c r="AP367" i="25" s="1"/>
  <c r="AG367" i="25"/>
  <c r="AH367" i="25" s="1"/>
  <c r="AN367" i="25" s="1"/>
  <c r="AF367" i="25"/>
  <c r="AE367" i="25"/>
  <c r="AD367" i="25"/>
  <c r="AB367" i="25"/>
  <c r="AX367" i="25" s="1"/>
  <c r="S367" i="25"/>
  <c r="R367" i="25"/>
  <c r="Q367" i="25"/>
  <c r="CL366" i="25"/>
  <c r="CM366" i="25" s="1"/>
  <c r="CK366" i="25"/>
  <c r="CF366" i="25"/>
  <c r="CE366" i="25"/>
  <c r="CH366" i="25" s="1"/>
  <c r="CB366" i="25"/>
  <c r="CC366" i="25" s="1"/>
  <c r="CA366" i="25"/>
  <c r="BX366" i="25"/>
  <c r="CG366" i="25" s="1"/>
  <c r="BW366" i="25"/>
  <c r="BV366" i="25"/>
  <c r="CD366" i="25" s="1"/>
  <c r="BS366" i="25"/>
  <c r="BQ366" i="25"/>
  <c r="BK366" i="25"/>
  <c r="BH366" i="25"/>
  <c r="AZ366" i="25"/>
  <c r="AS366" i="25"/>
  <c r="AT366" i="25" s="1"/>
  <c r="AU366" i="25" s="1"/>
  <c r="AM366" i="25"/>
  <c r="AL366" i="25"/>
  <c r="AJ366" i="25"/>
  <c r="AG366" i="25"/>
  <c r="AF366" i="25"/>
  <c r="AH366" i="25" s="1"/>
  <c r="AN366" i="25" s="1"/>
  <c r="AE366" i="25"/>
  <c r="AD366" i="25"/>
  <c r="BT366" i="25" s="1"/>
  <c r="BU366" i="25" s="1"/>
  <c r="AB366" i="25"/>
  <c r="AQ366" i="25" s="1"/>
  <c r="S366" i="25"/>
  <c r="AI366" i="25" s="1"/>
  <c r="AP366" i="25" s="1"/>
  <c r="R366" i="25"/>
  <c r="BI366" i="25" s="1"/>
  <c r="BJ366" i="25" s="1"/>
  <c r="Q366" i="25"/>
  <c r="CM365" i="25"/>
  <c r="CL365" i="25"/>
  <c r="CK365" i="25"/>
  <c r="CG365" i="25"/>
  <c r="CF365" i="25"/>
  <c r="CE365" i="25"/>
  <c r="CH365" i="25" s="1"/>
  <c r="CC365" i="25"/>
  <c r="CB365" i="25"/>
  <c r="CA365" i="25"/>
  <c r="BX365" i="25"/>
  <c r="BW365" i="25"/>
  <c r="BV365" i="25" s="1"/>
  <c r="CD365" i="25" s="1"/>
  <c r="BS365" i="25"/>
  <c r="BK365" i="25"/>
  <c r="BI365" i="25"/>
  <c r="BJ365" i="25" s="1"/>
  <c r="BH365" i="25"/>
  <c r="AZ365" i="25"/>
  <c r="AU365" i="25"/>
  <c r="AT365" i="25"/>
  <c r="AS365" i="25"/>
  <c r="AL365" i="25"/>
  <c r="AM365" i="25" s="1"/>
  <c r="AG365" i="25"/>
  <c r="AF365" i="25"/>
  <c r="AE365" i="25"/>
  <c r="AD365" i="25"/>
  <c r="BT365" i="25" s="1"/>
  <c r="AB365" i="25"/>
  <c r="S365" i="25"/>
  <c r="R365" i="25"/>
  <c r="Q365" i="25"/>
  <c r="CM364" i="25"/>
  <c r="CL364" i="25"/>
  <c r="CK364" i="25"/>
  <c r="CH364" i="25"/>
  <c r="CO364" i="25" s="1"/>
  <c r="CP364" i="25" s="1"/>
  <c r="CF364" i="25"/>
  <c r="CE364" i="25"/>
  <c r="CC364" i="25"/>
  <c r="CB364" i="25"/>
  <c r="CA364" i="25"/>
  <c r="BX364" i="25"/>
  <c r="CG364" i="25" s="1"/>
  <c r="CQ364" i="25" s="1"/>
  <c r="BW364" i="25"/>
  <c r="BV364" i="25" s="1"/>
  <c r="CD364" i="25" s="1"/>
  <c r="CN364" i="25" s="1"/>
  <c r="BS364" i="25"/>
  <c r="BK364" i="25"/>
  <c r="BJ364" i="25"/>
  <c r="BI364" i="25"/>
  <c r="BH364" i="25"/>
  <c r="AZ364" i="25"/>
  <c r="AS364" i="25"/>
  <c r="AT364" i="25" s="1"/>
  <c r="AQ364" i="25"/>
  <c r="AM364" i="25"/>
  <c r="AL364" i="25"/>
  <c r="AH364" i="25"/>
  <c r="AG364" i="25"/>
  <c r="AN364" i="25" s="1"/>
  <c r="AF364" i="25"/>
  <c r="AE364" i="25"/>
  <c r="AD364" i="25"/>
  <c r="AU364" i="25" s="1"/>
  <c r="AB364" i="25"/>
  <c r="S364" i="25"/>
  <c r="R364" i="25"/>
  <c r="Q364" i="25"/>
  <c r="CM363" i="25"/>
  <c r="CL363" i="25"/>
  <c r="CK363" i="25"/>
  <c r="CE363" i="25"/>
  <c r="CC363" i="25"/>
  <c r="CB363" i="25"/>
  <c r="CA363" i="25"/>
  <c r="BX363" i="25"/>
  <c r="BW363" i="25"/>
  <c r="BS363" i="25"/>
  <c r="BH363" i="25"/>
  <c r="AZ363" i="25"/>
  <c r="AT363" i="25"/>
  <c r="AS363" i="25"/>
  <c r="AN363" i="25"/>
  <c r="AM363" i="25"/>
  <c r="AL363" i="25"/>
  <c r="AI363" i="25"/>
  <c r="AP363" i="25" s="1"/>
  <c r="AH363" i="25"/>
  <c r="AG363" i="25"/>
  <c r="AF363" i="25"/>
  <c r="AE363" i="25"/>
  <c r="AD363" i="25"/>
  <c r="BT363" i="25" s="1"/>
  <c r="BU363" i="25" s="1"/>
  <c r="AB363" i="25"/>
  <c r="AQ363" i="25" s="1"/>
  <c r="S363" i="25"/>
  <c r="R363" i="25"/>
  <c r="BI363" i="25" s="1"/>
  <c r="BJ363" i="25" s="1"/>
  <c r="Q363" i="25"/>
  <c r="CL362" i="25"/>
  <c r="CM362" i="25" s="1"/>
  <c r="CK362" i="25"/>
  <c r="CF362" i="25"/>
  <c r="CE362" i="25"/>
  <c r="CH362" i="25" s="1"/>
  <c r="CB362" i="25"/>
  <c r="CC362" i="25" s="1"/>
  <c r="CA362" i="25"/>
  <c r="BX362" i="25"/>
  <c r="BW362" i="25"/>
  <c r="BS362" i="25"/>
  <c r="BH362" i="25"/>
  <c r="AZ362" i="25"/>
  <c r="AU362" i="25"/>
  <c r="AT362" i="25"/>
  <c r="AS362" i="25"/>
  <c r="AM362" i="25"/>
  <c r="AL362" i="25"/>
  <c r="AG362" i="25"/>
  <c r="AF362" i="25"/>
  <c r="AH362" i="25" s="1"/>
  <c r="AE362" i="25"/>
  <c r="AD362" i="25"/>
  <c r="BT362" i="25" s="1"/>
  <c r="BU362" i="25" s="1"/>
  <c r="AB362" i="25"/>
  <c r="AQ362" i="25" s="1"/>
  <c r="S362" i="25"/>
  <c r="AI362" i="25" s="1"/>
  <c r="AJ362" i="25" s="1"/>
  <c r="R362" i="25"/>
  <c r="BI362" i="25" s="1"/>
  <c r="BJ362" i="25" s="1"/>
  <c r="Q362" i="25"/>
  <c r="CM361" i="25"/>
  <c r="CL361" i="25"/>
  <c r="CK361" i="25"/>
  <c r="CE361" i="25"/>
  <c r="CH361" i="25" s="1"/>
  <c r="CC361" i="25"/>
  <c r="CB361" i="25"/>
  <c r="CA361" i="25"/>
  <c r="BX361" i="25"/>
  <c r="BW361" i="25"/>
  <c r="BV361" i="25" s="1"/>
  <c r="CD361" i="25" s="1"/>
  <c r="BS361" i="25"/>
  <c r="BK361" i="25"/>
  <c r="BI361" i="25"/>
  <c r="BJ361" i="25" s="1"/>
  <c r="BH361" i="25"/>
  <c r="AZ361" i="25"/>
  <c r="BU361" i="25" s="1"/>
  <c r="AU361" i="25"/>
  <c r="AT361" i="25"/>
  <c r="AS361" i="25"/>
  <c r="AQ361" i="25"/>
  <c r="AL361" i="25"/>
  <c r="AM361" i="25" s="1"/>
  <c r="AG361" i="25"/>
  <c r="AF361" i="25"/>
  <c r="AE361" i="25"/>
  <c r="AD361" i="25"/>
  <c r="BT361" i="25" s="1"/>
  <c r="AB361" i="25"/>
  <c r="AI361" i="25" s="1"/>
  <c r="AP361" i="25" s="1"/>
  <c r="S361" i="25"/>
  <c r="R361" i="25"/>
  <c r="Q361" i="25"/>
  <c r="CR360" i="25"/>
  <c r="CM360" i="25"/>
  <c r="CL360" i="25"/>
  <c r="CK360" i="25"/>
  <c r="CH360" i="25"/>
  <c r="CO360" i="25" s="1"/>
  <c r="CP360" i="25" s="1"/>
  <c r="CF360" i="25"/>
  <c r="CE360" i="25"/>
  <c r="CC360" i="25"/>
  <c r="CB360" i="25"/>
  <c r="CA360" i="25"/>
  <c r="BX360" i="25"/>
  <c r="CG360" i="25" s="1"/>
  <c r="CQ360" i="25" s="1"/>
  <c r="BW360" i="25"/>
  <c r="BV360" i="25" s="1"/>
  <c r="CD360" i="25" s="1"/>
  <c r="CN360" i="25" s="1"/>
  <c r="BS360" i="25"/>
  <c r="BK360" i="25"/>
  <c r="BJ360" i="25"/>
  <c r="BI360" i="25"/>
  <c r="BH360" i="25"/>
  <c r="AZ360" i="25"/>
  <c r="AS360" i="25"/>
  <c r="AT360" i="25" s="1"/>
  <c r="AM360" i="25"/>
  <c r="AL360" i="25"/>
  <c r="AH360" i="25"/>
  <c r="AG360" i="25"/>
  <c r="AF360" i="25"/>
  <c r="AE360" i="25"/>
  <c r="AD360" i="25"/>
  <c r="AB360" i="25"/>
  <c r="BQ360" i="25" s="1"/>
  <c r="S360" i="25"/>
  <c r="R360" i="25"/>
  <c r="Q360" i="25"/>
  <c r="CM359" i="25"/>
  <c r="CL359" i="25"/>
  <c r="CK359" i="25"/>
  <c r="CE359" i="25"/>
  <c r="CH359" i="25" s="1"/>
  <c r="CC359" i="25"/>
  <c r="CB359" i="25"/>
  <c r="CA359" i="25"/>
  <c r="BX359" i="25"/>
  <c r="BW359" i="25"/>
  <c r="BS359" i="25"/>
  <c r="BK359" i="25"/>
  <c r="BV359" i="25" s="1"/>
  <c r="CD359" i="25" s="1"/>
  <c r="BH359" i="25"/>
  <c r="AZ359" i="25"/>
  <c r="AT359" i="25"/>
  <c r="AS359" i="25"/>
  <c r="AQ359" i="25"/>
  <c r="AN359" i="25"/>
  <c r="AM359" i="25"/>
  <c r="AL359" i="25"/>
  <c r="AI359" i="25"/>
  <c r="AP359" i="25" s="1"/>
  <c r="AH359" i="25"/>
  <c r="AG359" i="25"/>
  <c r="AF359" i="25"/>
  <c r="AE359" i="25"/>
  <c r="AD359" i="25"/>
  <c r="AB359" i="25"/>
  <c r="S359" i="25"/>
  <c r="R359" i="25"/>
  <c r="BI359" i="25" s="1"/>
  <c r="BJ359" i="25" s="1"/>
  <c r="Q359" i="25"/>
  <c r="CL358" i="25"/>
  <c r="CM358" i="25" s="1"/>
  <c r="CK358" i="25"/>
  <c r="CF358" i="25"/>
  <c r="CE358" i="25"/>
  <c r="CH358" i="25" s="1"/>
  <c r="CB358" i="25"/>
  <c r="CC358" i="25" s="1"/>
  <c r="CA358" i="25"/>
  <c r="BX358" i="25"/>
  <c r="CG358" i="25" s="1"/>
  <c r="BW358" i="25"/>
  <c r="BV358" i="25"/>
  <c r="CD358" i="25" s="1"/>
  <c r="BS358" i="25"/>
  <c r="BQ358" i="25"/>
  <c r="BK358" i="25"/>
  <c r="BH358" i="25"/>
  <c r="AZ358" i="25"/>
  <c r="AU358" i="25"/>
  <c r="AT358" i="25"/>
  <c r="AS358" i="25"/>
  <c r="AM358" i="25"/>
  <c r="AL358" i="25"/>
  <c r="AG358" i="25"/>
  <c r="AF358" i="25"/>
  <c r="AH358" i="25" s="1"/>
  <c r="AN358" i="25" s="1"/>
  <c r="AE358" i="25"/>
  <c r="AD358" i="25"/>
  <c r="BT358" i="25" s="1"/>
  <c r="BU358" i="25" s="1"/>
  <c r="AB358" i="25"/>
  <c r="AQ358" i="25" s="1"/>
  <c r="S358" i="25"/>
  <c r="AI358" i="25" s="1"/>
  <c r="AP358" i="25" s="1"/>
  <c r="R358" i="25"/>
  <c r="BI358" i="25" s="1"/>
  <c r="BJ358" i="25" s="1"/>
  <c r="Q358" i="25"/>
  <c r="CM357" i="25"/>
  <c r="CL357" i="25"/>
  <c r="CK357" i="25"/>
  <c r="CG357" i="25"/>
  <c r="CF357" i="25"/>
  <c r="CE357" i="25"/>
  <c r="CH357" i="25" s="1"/>
  <c r="CC357" i="25"/>
  <c r="CB357" i="25"/>
  <c r="CA357" i="25"/>
  <c r="BX357" i="25"/>
  <c r="BW357" i="25"/>
  <c r="BV357" i="25" s="1"/>
  <c r="CD357" i="25" s="1"/>
  <c r="BS357" i="25"/>
  <c r="BK357" i="25"/>
  <c r="BI357" i="25"/>
  <c r="BJ357" i="25" s="1"/>
  <c r="BH357" i="25"/>
  <c r="AZ357" i="25"/>
  <c r="AU357" i="25"/>
  <c r="AT357" i="25"/>
  <c r="AS357" i="25"/>
  <c r="AL357" i="25"/>
  <c r="AM357" i="25" s="1"/>
  <c r="AG357" i="25"/>
  <c r="AF357" i="25"/>
  <c r="AE357" i="25"/>
  <c r="AD357" i="25"/>
  <c r="BT357" i="25" s="1"/>
  <c r="AB357" i="25"/>
  <c r="S357" i="25"/>
  <c r="R357" i="25"/>
  <c r="Q357" i="25"/>
  <c r="CM356" i="25"/>
  <c r="CL356" i="25"/>
  <c r="CK356" i="25"/>
  <c r="CH356" i="25"/>
  <c r="CO356" i="25" s="1"/>
  <c r="CP356" i="25" s="1"/>
  <c r="CF356" i="25"/>
  <c r="CE356" i="25"/>
  <c r="CD356" i="25"/>
  <c r="CN356" i="25" s="1"/>
  <c r="CC356" i="25"/>
  <c r="CB356" i="25"/>
  <c r="CA356" i="25"/>
  <c r="BX356" i="25"/>
  <c r="CG356" i="25" s="1"/>
  <c r="BW356" i="25"/>
  <c r="BV356" i="25" s="1"/>
  <c r="BS356" i="25"/>
  <c r="BK356" i="25"/>
  <c r="BJ356" i="25"/>
  <c r="BI356" i="25"/>
  <c r="BH356" i="25"/>
  <c r="AZ356" i="25"/>
  <c r="AS356" i="25"/>
  <c r="AT356" i="25" s="1"/>
  <c r="AQ356" i="25"/>
  <c r="AM356" i="25"/>
  <c r="AL356" i="25"/>
  <c r="AH356" i="25"/>
  <c r="AG356" i="25"/>
  <c r="AN356" i="25" s="1"/>
  <c r="AF356" i="25"/>
  <c r="AE356" i="25"/>
  <c r="AD356" i="25"/>
  <c r="AU356" i="25" s="1"/>
  <c r="AB356" i="25"/>
  <c r="BQ356" i="25" s="1"/>
  <c r="S356" i="25"/>
  <c r="R356" i="25"/>
  <c r="Q356" i="25"/>
  <c r="CM355" i="25"/>
  <c r="CL355" i="25"/>
  <c r="CK355" i="25"/>
  <c r="CE355" i="25"/>
  <c r="CC355" i="25"/>
  <c r="CB355" i="25"/>
  <c r="CA355" i="25"/>
  <c r="BX355" i="25"/>
  <c r="BW355" i="25"/>
  <c r="BS355" i="25"/>
  <c r="BK355" i="25"/>
  <c r="BV355" i="25" s="1"/>
  <c r="CD355" i="25" s="1"/>
  <c r="BH355" i="25"/>
  <c r="AZ355" i="25"/>
  <c r="AT355" i="25"/>
  <c r="AS355" i="25"/>
  <c r="AN355" i="25"/>
  <c r="AM355" i="25"/>
  <c r="AL355" i="25"/>
  <c r="AI355" i="25"/>
  <c r="AP355" i="25" s="1"/>
  <c r="AH355" i="25"/>
  <c r="AG355" i="25"/>
  <c r="AF355" i="25"/>
  <c r="AE355" i="25"/>
  <c r="AD355" i="25"/>
  <c r="BT355" i="25" s="1"/>
  <c r="BU355" i="25" s="1"/>
  <c r="AB355" i="25"/>
  <c r="AQ355" i="25" s="1"/>
  <c r="S355" i="25"/>
  <c r="R355" i="25"/>
  <c r="BI355" i="25" s="1"/>
  <c r="BJ355" i="25" s="1"/>
  <c r="Q355" i="25"/>
  <c r="CL354" i="25"/>
  <c r="CM354" i="25" s="1"/>
  <c r="CK354" i="25"/>
  <c r="CF354" i="25"/>
  <c r="CE354" i="25"/>
  <c r="CH354" i="25" s="1"/>
  <c r="CB354" i="25"/>
  <c r="CC354" i="25" s="1"/>
  <c r="CA354" i="25"/>
  <c r="BX354" i="25"/>
  <c r="CG354" i="25" s="1"/>
  <c r="BW354" i="25"/>
  <c r="BV354" i="25"/>
  <c r="BS354" i="25"/>
  <c r="BK354" i="25"/>
  <c r="BH354" i="25"/>
  <c r="AZ354" i="25"/>
  <c r="AU354" i="25"/>
  <c r="AT354" i="25"/>
  <c r="AS354" i="25"/>
  <c r="AM354" i="25"/>
  <c r="AL354" i="25"/>
  <c r="AG354" i="25"/>
  <c r="AF354" i="25"/>
  <c r="AH354" i="25" s="1"/>
  <c r="AN354" i="25" s="1"/>
  <c r="AE354" i="25"/>
  <c r="AD354" i="25"/>
  <c r="BT354" i="25" s="1"/>
  <c r="BU354" i="25" s="1"/>
  <c r="AB354" i="25"/>
  <c r="AQ354" i="25" s="1"/>
  <c r="S354" i="25"/>
  <c r="AI354" i="25" s="1"/>
  <c r="AJ354" i="25" s="1"/>
  <c r="R354" i="25"/>
  <c r="BI354" i="25" s="1"/>
  <c r="BJ354" i="25" s="1"/>
  <c r="Q354" i="25"/>
  <c r="CM353" i="25"/>
  <c r="CL353" i="25"/>
  <c r="CK353" i="25"/>
  <c r="CG353" i="25"/>
  <c r="CF353" i="25"/>
  <c r="CE353" i="25"/>
  <c r="CH353" i="25" s="1"/>
  <c r="CC353" i="25"/>
  <c r="CB353" i="25"/>
  <c r="CA353" i="25"/>
  <c r="BX353" i="25"/>
  <c r="BW353" i="25"/>
  <c r="BV353" i="25" s="1"/>
  <c r="CD353" i="25" s="1"/>
  <c r="BS353" i="25"/>
  <c r="BK353" i="25"/>
  <c r="BI353" i="25"/>
  <c r="BJ353" i="25" s="1"/>
  <c r="BH353" i="25"/>
  <c r="AZ353" i="25"/>
  <c r="BU353" i="25" s="1"/>
  <c r="AU353" i="25"/>
  <c r="AT353" i="25"/>
  <c r="AS353" i="25"/>
  <c r="AQ353" i="25"/>
  <c r="AL353" i="25"/>
  <c r="AM353" i="25" s="1"/>
  <c r="AG353" i="25"/>
  <c r="AF353" i="25"/>
  <c r="AE353" i="25"/>
  <c r="AD353" i="25"/>
  <c r="BT353" i="25" s="1"/>
  <c r="AB353" i="25"/>
  <c r="AI353" i="25" s="1"/>
  <c r="AP353" i="25" s="1"/>
  <c r="S353" i="25"/>
  <c r="R353" i="25"/>
  <c r="Q353" i="25"/>
  <c r="CM352" i="25"/>
  <c r="CL352" i="25"/>
  <c r="CK352" i="25"/>
  <c r="CH352" i="25"/>
  <c r="CO352" i="25" s="1"/>
  <c r="CP352" i="25" s="1"/>
  <c r="CF352" i="25"/>
  <c r="CE352" i="25"/>
  <c r="CC352" i="25"/>
  <c r="CB352" i="25"/>
  <c r="CA352" i="25"/>
  <c r="BX352" i="25"/>
  <c r="CG352" i="25" s="1"/>
  <c r="BW352" i="25"/>
  <c r="BS352" i="25"/>
  <c r="BJ352" i="25"/>
  <c r="BI352" i="25"/>
  <c r="BH352" i="25"/>
  <c r="AZ352" i="25"/>
  <c r="AS352" i="25"/>
  <c r="AT352" i="25" s="1"/>
  <c r="AM352" i="25"/>
  <c r="AL352" i="25"/>
  <c r="AH352" i="25"/>
  <c r="AG352" i="25"/>
  <c r="AF352" i="25"/>
  <c r="AE352" i="25"/>
  <c r="AD352" i="25"/>
  <c r="AU352" i="25" s="1"/>
  <c r="AB352" i="25"/>
  <c r="S352" i="25"/>
  <c r="R352" i="25"/>
  <c r="BK352" i="25" s="1"/>
  <c r="BV352" i="25" s="1"/>
  <c r="CD352" i="25" s="1"/>
  <c r="Q352" i="25"/>
  <c r="CM351" i="25"/>
  <c r="CL351" i="25"/>
  <c r="CK351" i="25"/>
  <c r="CE351" i="25"/>
  <c r="CH351" i="25" s="1"/>
  <c r="CC351" i="25"/>
  <c r="CB351" i="25"/>
  <c r="CA351" i="25"/>
  <c r="BX351" i="25"/>
  <c r="BW351" i="25"/>
  <c r="BS351" i="25"/>
  <c r="BK351" i="25"/>
  <c r="BV351" i="25" s="1"/>
  <c r="CD351" i="25" s="1"/>
  <c r="BH351" i="25"/>
  <c r="AZ351" i="25"/>
  <c r="AT351" i="25"/>
  <c r="AS351" i="25"/>
  <c r="AQ351" i="25"/>
  <c r="AN351" i="25"/>
  <c r="AM351" i="25"/>
  <c r="AL351" i="25"/>
  <c r="AI351" i="25"/>
  <c r="AP351" i="25" s="1"/>
  <c r="AH351" i="25"/>
  <c r="AG351" i="25"/>
  <c r="AF351" i="25"/>
  <c r="AE351" i="25"/>
  <c r="AD351" i="25"/>
  <c r="AU351" i="25" s="1"/>
  <c r="AB351" i="25"/>
  <c r="S351" i="25"/>
  <c r="R351" i="25"/>
  <c r="BI351" i="25" s="1"/>
  <c r="BJ351" i="25" s="1"/>
  <c r="Q351" i="25"/>
  <c r="CP350" i="25"/>
  <c r="CO350" i="25"/>
  <c r="CL350" i="25"/>
  <c r="CM350" i="25" s="1"/>
  <c r="CK350" i="25"/>
  <c r="CF350" i="25"/>
  <c r="CE350" i="25"/>
  <c r="CB350" i="25"/>
  <c r="CC350" i="25" s="1"/>
  <c r="CA350" i="25"/>
  <c r="BW350" i="25"/>
  <c r="BS350" i="25"/>
  <c r="BH350" i="25"/>
  <c r="BE350" i="25"/>
  <c r="AZ350" i="25"/>
  <c r="AU350" i="25"/>
  <c r="AT350" i="25"/>
  <c r="AS350" i="25"/>
  <c r="AQ350" i="25"/>
  <c r="AL350" i="25"/>
  <c r="AM350" i="25" s="1"/>
  <c r="AG350" i="25"/>
  <c r="AF350" i="25"/>
  <c r="AE350" i="25"/>
  <c r="AD350" i="25"/>
  <c r="BT350" i="25" s="1"/>
  <c r="BU350" i="25" s="1"/>
  <c r="AB350" i="25"/>
  <c r="AI350" i="25" s="1"/>
  <c r="AP350" i="25" s="1"/>
  <c r="S350" i="25"/>
  <c r="R350" i="25"/>
  <c r="BI350" i="25" s="1"/>
  <c r="Q350" i="25"/>
  <c r="CR349" i="25"/>
  <c r="CM349" i="25"/>
  <c r="CL349" i="25"/>
  <c r="CK349" i="25"/>
  <c r="CH349" i="25"/>
  <c r="CO349" i="25" s="1"/>
  <c r="CP349" i="25" s="1"/>
  <c r="CF349" i="25"/>
  <c r="CE349" i="25"/>
  <c r="CC349" i="25"/>
  <c r="CB349" i="25"/>
  <c r="CA349" i="25"/>
  <c r="BX349" i="25"/>
  <c r="CG349" i="25" s="1"/>
  <c r="CQ349" i="25" s="1"/>
  <c r="BW349" i="25"/>
  <c r="BV349" i="25" s="1"/>
  <c r="CD349" i="25" s="1"/>
  <c r="CN349" i="25" s="1"/>
  <c r="BS349" i="25"/>
  <c r="BK349" i="25"/>
  <c r="BJ349" i="25"/>
  <c r="BI349" i="25"/>
  <c r="BH349" i="25"/>
  <c r="AZ349" i="25"/>
  <c r="AS349" i="25"/>
  <c r="AT349" i="25" s="1"/>
  <c r="AM349" i="25"/>
  <c r="AL349" i="25"/>
  <c r="AH349" i="25"/>
  <c r="AG349" i="25"/>
  <c r="AN349" i="25" s="1"/>
  <c r="AF349" i="25"/>
  <c r="AE349" i="25"/>
  <c r="AD349" i="25"/>
  <c r="AU349" i="25" s="1"/>
  <c r="AB349" i="25"/>
  <c r="S349" i="25"/>
  <c r="R349" i="25"/>
  <c r="Q349" i="25"/>
  <c r="CM348" i="25"/>
  <c r="CL348" i="25"/>
  <c r="CK348" i="25"/>
  <c r="CE348" i="25"/>
  <c r="CH348" i="25" s="1"/>
  <c r="CC348" i="25"/>
  <c r="CB348" i="25"/>
  <c r="CA348" i="25"/>
  <c r="BX348" i="25"/>
  <c r="BW348" i="25"/>
  <c r="BS348" i="25"/>
  <c r="BK348" i="25"/>
  <c r="BV348" i="25" s="1"/>
  <c r="CD348" i="25" s="1"/>
  <c r="BH348" i="25"/>
  <c r="AZ348" i="25"/>
  <c r="AT348" i="25"/>
  <c r="AS348" i="25"/>
  <c r="AQ348" i="25"/>
  <c r="AN348" i="25"/>
  <c r="AM348" i="25"/>
  <c r="AL348" i="25"/>
  <c r="AI348" i="25"/>
  <c r="AP348" i="25" s="1"/>
  <c r="AH348" i="25"/>
  <c r="AG348" i="25"/>
  <c r="AF348" i="25"/>
  <c r="AE348" i="25"/>
  <c r="AD348" i="25"/>
  <c r="AB348" i="25"/>
  <c r="S348" i="25"/>
  <c r="R348" i="25"/>
  <c r="BI348" i="25" s="1"/>
  <c r="BJ348" i="25" s="1"/>
  <c r="Q348" i="25"/>
  <c r="CL347" i="25"/>
  <c r="CM347" i="25" s="1"/>
  <c r="CK347" i="25"/>
  <c r="CF347" i="25"/>
  <c r="CE347" i="25"/>
  <c r="CH347" i="25" s="1"/>
  <c r="CB347" i="25"/>
  <c r="CC347" i="25" s="1"/>
  <c r="CA347" i="25"/>
  <c r="BX347" i="25"/>
  <c r="CG347" i="25" s="1"/>
  <c r="BW347" i="25"/>
  <c r="BV347" i="25"/>
  <c r="CD347" i="25" s="1"/>
  <c r="BS347" i="25"/>
  <c r="BQ347" i="25"/>
  <c r="BK347" i="25"/>
  <c r="BH347" i="25"/>
  <c r="AZ347" i="25"/>
  <c r="AU347" i="25"/>
  <c r="AT347" i="25"/>
  <c r="AS347" i="25"/>
  <c r="AM347" i="25"/>
  <c r="AL347" i="25"/>
  <c r="AJ347" i="25"/>
  <c r="AG347" i="25"/>
  <c r="AF347" i="25"/>
  <c r="AH347" i="25" s="1"/>
  <c r="AN347" i="25" s="1"/>
  <c r="AE347" i="25"/>
  <c r="AD347" i="25"/>
  <c r="BT347" i="25" s="1"/>
  <c r="BU347" i="25" s="1"/>
  <c r="AB347" i="25"/>
  <c r="AQ347" i="25" s="1"/>
  <c r="S347" i="25"/>
  <c r="AI347" i="25" s="1"/>
  <c r="AP347" i="25" s="1"/>
  <c r="R347" i="25"/>
  <c r="BI347" i="25" s="1"/>
  <c r="BJ347" i="25" s="1"/>
  <c r="Q347" i="25"/>
  <c r="CM346" i="25"/>
  <c r="CL346" i="25"/>
  <c r="CK346" i="25"/>
  <c r="CG346" i="25"/>
  <c r="CF346" i="25"/>
  <c r="CE346" i="25"/>
  <c r="CH346" i="25" s="1"/>
  <c r="CC346" i="25"/>
  <c r="CB346" i="25"/>
  <c r="CA346" i="25"/>
  <c r="BX346" i="25"/>
  <c r="BW346" i="25"/>
  <c r="BV346" i="25" s="1"/>
  <c r="CD346" i="25" s="1"/>
  <c r="BS346" i="25"/>
  <c r="BK346" i="25"/>
  <c r="BI346" i="25"/>
  <c r="BJ346" i="25" s="1"/>
  <c r="BH346" i="25"/>
  <c r="AZ346" i="25"/>
  <c r="AU346" i="25"/>
  <c r="AT346" i="25"/>
  <c r="AS346" i="25"/>
  <c r="AL346" i="25"/>
  <c r="AM346" i="25" s="1"/>
  <c r="AG346" i="25"/>
  <c r="AF346" i="25"/>
  <c r="AE346" i="25"/>
  <c r="AD346" i="25"/>
  <c r="BT346" i="25" s="1"/>
  <c r="AB346" i="25"/>
  <c r="S346" i="25"/>
  <c r="R346" i="25"/>
  <c r="Q346" i="25"/>
  <c r="CM345" i="25"/>
  <c r="CL345" i="25"/>
  <c r="CK345" i="25"/>
  <c r="CH345" i="25"/>
  <c r="CO345" i="25" s="1"/>
  <c r="CP345" i="25" s="1"/>
  <c r="CF345" i="25"/>
  <c r="CE345" i="25"/>
  <c r="CC345" i="25"/>
  <c r="CB345" i="25"/>
  <c r="CA345" i="25"/>
  <c r="BX345" i="25"/>
  <c r="CG345" i="25" s="1"/>
  <c r="CQ345" i="25" s="1"/>
  <c r="BW345" i="25"/>
  <c r="BV345" i="25" s="1"/>
  <c r="CD345" i="25" s="1"/>
  <c r="CN345" i="25" s="1"/>
  <c r="BS345" i="25"/>
  <c r="BK345" i="25"/>
  <c r="BJ345" i="25"/>
  <c r="BI345" i="25"/>
  <c r="BH345" i="25"/>
  <c r="AZ345" i="25"/>
  <c r="AS345" i="25"/>
  <c r="AT345" i="25" s="1"/>
  <c r="AQ345" i="25"/>
  <c r="AM345" i="25"/>
  <c r="AL345" i="25"/>
  <c r="AH345" i="25"/>
  <c r="AG345" i="25"/>
  <c r="AF345" i="25"/>
  <c r="AE345" i="25"/>
  <c r="AD345" i="25"/>
  <c r="AU345" i="25" s="1"/>
  <c r="AB345" i="25"/>
  <c r="BQ345" i="25" s="1"/>
  <c r="S345" i="25"/>
  <c r="R345" i="25"/>
  <c r="Q345" i="25"/>
  <c r="CO344" i="25"/>
  <c r="CP344" i="25" s="1"/>
  <c r="CM344" i="25"/>
  <c r="CL344" i="25"/>
  <c r="CK344" i="25"/>
  <c r="CE344" i="25"/>
  <c r="CF344" i="25" s="1"/>
  <c r="CC344" i="25"/>
  <c r="CB344" i="25"/>
  <c r="CA344" i="25"/>
  <c r="BW344" i="25"/>
  <c r="BU344" i="25"/>
  <c r="BT344" i="25"/>
  <c r="BS344" i="25"/>
  <c r="BH344" i="25"/>
  <c r="AZ344" i="25"/>
  <c r="AU344" i="25"/>
  <c r="AT344" i="25"/>
  <c r="AS344" i="25"/>
  <c r="AM344" i="25"/>
  <c r="AL344" i="25"/>
  <c r="AG344" i="25"/>
  <c r="AF344" i="25"/>
  <c r="AH344" i="25" s="1"/>
  <c r="AN344" i="25" s="1"/>
  <c r="AE344" i="25"/>
  <c r="AD344" i="25"/>
  <c r="AB344" i="25"/>
  <c r="AX344" i="25" s="1"/>
  <c r="S344" i="25"/>
  <c r="AI344" i="25" s="1"/>
  <c r="AP344" i="25" s="1"/>
  <c r="R344" i="25"/>
  <c r="Q344" i="25"/>
  <c r="CM343" i="25"/>
  <c r="CL343" i="25"/>
  <c r="CK343" i="25"/>
  <c r="CG343" i="25"/>
  <c r="CF343" i="25"/>
  <c r="CE343" i="25"/>
  <c r="CH343" i="25" s="1"/>
  <c r="CC343" i="25"/>
  <c r="CB343" i="25"/>
  <c r="CA343" i="25"/>
  <c r="BX343" i="25"/>
  <c r="BW343" i="25"/>
  <c r="BV343" i="25" s="1"/>
  <c r="CD343" i="25" s="1"/>
  <c r="BS343" i="25"/>
  <c r="BK343" i="25"/>
  <c r="BI343" i="25"/>
  <c r="BJ343" i="25" s="1"/>
  <c r="BH343" i="25"/>
  <c r="AZ343" i="25"/>
  <c r="AU343" i="25"/>
  <c r="AT343" i="25"/>
  <c r="AS343" i="25"/>
  <c r="AL343" i="25"/>
  <c r="AM343" i="25" s="1"/>
  <c r="AG343" i="25"/>
  <c r="AF343" i="25"/>
  <c r="AE343" i="25"/>
  <c r="AD343" i="25"/>
  <c r="BT343" i="25" s="1"/>
  <c r="AB343" i="25"/>
  <c r="S343" i="25"/>
  <c r="R343" i="25"/>
  <c r="Q343" i="25"/>
  <c r="CM342" i="25"/>
  <c r="CL342" i="25"/>
  <c r="CK342" i="25"/>
  <c r="CH342" i="25"/>
  <c r="CO342" i="25" s="1"/>
  <c r="CP342" i="25" s="1"/>
  <c r="CF342" i="25"/>
  <c r="CE342" i="25"/>
  <c r="CC342" i="25"/>
  <c r="CB342" i="25"/>
  <c r="CA342" i="25"/>
  <c r="BX342" i="25"/>
  <c r="CG342" i="25" s="1"/>
  <c r="BW342" i="25"/>
  <c r="BV342" i="25" s="1"/>
  <c r="CD342" i="25" s="1"/>
  <c r="CN342" i="25" s="1"/>
  <c r="BS342" i="25"/>
  <c r="BK342" i="25"/>
  <c r="BJ342" i="25"/>
  <c r="BI342" i="25"/>
  <c r="BH342" i="25"/>
  <c r="AZ342" i="25"/>
  <c r="AS342" i="25"/>
  <c r="AT342" i="25" s="1"/>
  <c r="AQ342" i="25"/>
  <c r="AM342" i="25"/>
  <c r="AL342" i="25"/>
  <c r="AH342" i="25"/>
  <c r="AG342" i="25"/>
  <c r="AN342" i="25" s="1"/>
  <c r="AF342" i="25"/>
  <c r="AE342" i="25"/>
  <c r="AD342" i="25"/>
  <c r="AU342" i="25" s="1"/>
  <c r="AB342" i="25"/>
  <c r="S342" i="25"/>
  <c r="R342" i="25"/>
  <c r="Q342" i="25"/>
  <c r="CM341" i="25"/>
  <c r="CL341" i="25"/>
  <c r="CK341" i="25"/>
  <c r="CE341" i="25"/>
  <c r="CC341" i="25"/>
  <c r="CB341" i="25"/>
  <c r="CA341" i="25"/>
  <c r="BX341" i="25"/>
  <c r="BW341" i="25"/>
  <c r="BU341" i="25"/>
  <c r="BS341" i="25"/>
  <c r="BK341" i="25"/>
  <c r="BV341" i="25" s="1"/>
  <c r="CD341" i="25" s="1"/>
  <c r="BH341" i="25"/>
  <c r="AZ341" i="25"/>
  <c r="AT341" i="25"/>
  <c r="AS341" i="25"/>
  <c r="AN341" i="25"/>
  <c r="AM341" i="25"/>
  <c r="AL341" i="25"/>
  <c r="AI341" i="25"/>
  <c r="AP341" i="25" s="1"/>
  <c r="AH341" i="25"/>
  <c r="AG341" i="25"/>
  <c r="AF341" i="25"/>
  <c r="AE341" i="25"/>
  <c r="AD341" i="25"/>
  <c r="BT341" i="25" s="1"/>
  <c r="AB341" i="25"/>
  <c r="AQ341" i="25" s="1"/>
  <c r="S341" i="25"/>
  <c r="R341" i="25"/>
  <c r="BI341" i="25" s="1"/>
  <c r="BJ341" i="25" s="1"/>
  <c r="Q341" i="25"/>
  <c r="CL340" i="25"/>
  <c r="CM340" i="25" s="1"/>
  <c r="CK340" i="25"/>
  <c r="CF340" i="25"/>
  <c r="CE340" i="25"/>
  <c r="CH340" i="25" s="1"/>
  <c r="CB340" i="25"/>
  <c r="CC340" i="25" s="1"/>
  <c r="CA340" i="25"/>
  <c r="BX340" i="25"/>
  <c r="BW340" i="25"/>
  <c r="BV340" i="25"/>
  <c r="BS340" i="25"/>
  <c r="BK340" i="25"/>
  <c r="BH340" i="25"/>
  <c r="AZ340" i="25"/>
  <c r="AU340" i="25"/>
  <c r="AT340" i="25"/>
  <c r="AS340" i="25"/>
  <c r="AM340" i="25"/>
  <c r="AL340" i="25"/>
  <c r="AG340" i="25"/>
  <c r="AF340" i="25"/>
  <c r="AH340" i="25" s="1"/>
  <c r="AN340" i="25" s="1"/>
  <c r="AE340" i="25"/>
  <c r="AD340" i="25"/>
  <c r="BT340" i="25" s="1"/>
  <c r="BU340" i="25" s="1"/>
  <c r="AB340" i="25"/>
  <c r="AQ340" i="25" s="1"/>
  <c r="S340" i="25"/>
  <c r="AI340" i="25" s="1"/>
  <c r="AJ340" i="25" s="1"/>
  <c r="R340" i="25"/>
  <c r="BI340" i="25" s="1"/>
  <c r="BJ340" i="25" s="1"/>
  <c r="Q340" i="25"/>
  <c r="CM339" i="25"/>
  <c r="CL339" i="25"/>
  <c r="CK339" i="25"/>
  <c r="CG339" i="25"/>
  <c r="CF339" i="25"/>
  <c r="CE339" i="25"/>
  <c r="CH339" i="25" s="1"/>
  <c r="CC339" i="25"/>
  <c r="CB339" i="25"/>
  <c r="CA339" i="25"/>
  <c r="BX339" i="25"/>
  <c r="BW339" i="25"/>
  <c r="BV339" i="25" s="1"/>
  <c r="CD339" i="25" s="1"/>
  <c r="BS339" i="25"/>
  <c r="BK339" i="25"/>
  <c r="BI339" i="25"/>
  <c r="BJ339" i="25" s="1"/>
  <c r="BH339" i="25"/>
  <c r="AZ339" i="25"/>
  <c r="AU339" i="25"/>
  <c r="AT339" i="25"/>
  <c r="AS339" i="25"/>
  <c r="AQ339" i="25"/>
  <c r="AL339" i="25"/>
  <c r="AM339" i="25" s="1"/>
  <c r="AG339" i="25"/>
  <c r="AF339" i="25"/>
  <c r="AE339" i="25"/>
  <c r="AD339" i="25"/>
  <c r="BT339" i="25" s="1"/>
  <c r="AB339" i="25"/>
  <c r="AI339" i="25" s="1"/>
  <c r="AP339" i="25" s="1"/>
  <c r="S339" i="25"/>
  <c r="R339" i="25"/>
  <c r="Q339" i="25"/>
  <c r="CM338" i="25"/>
  <c r="CL338" i="25"/>
  <c r="CK338" i="25"/>
  <c r="CF338" i="25"/>
  <c r="CE338" i="25"/>
  <c r="CC338" i="25"/>
  <c r="CB338" i="25"/>
  <c r="CA338" i="25"/>
  <c r="BW338" i="25"/>
  <c r="BU338" i="25"/>
  <c r="BT338" i="25"/>
  <c r="BS338" i="25"/>
  <c r="BH338" i="25"/>
  <c r="AZ338" i="25"/>
  <c r="AT338" i="25"/>
  <c r="AS338" i="25"/>
  <c r="AN338" i="25"/>
  <c r="AL338" i="25"/>
  <c r="AM338" i="25" s="1"/>
  <c r="AI338" i="25"/>
  <c r="AP338" i="25" s="1"/>
  <c r="AH338" i="25"/>
  <c r="AG338" i="25"/>
  <c r="AF338" i="25"/>
  <c r="AE338" i="25"/>
  <c r="AD338" i="25"/>
  <c r="AB338" i="25"/>
  <c r="BE338" i="25" s="1"/>
  <c r="S338" i="25"/>
  <c r="R338" i="25"/>
  <c r="Q338" i="25"/>
  <c r="CL337" i="25"/>
  <c r="CM337" i="25" s="1"/>
  <c r="CK337" i="25"/>
  <c r="CF337" i="25"/>
  <c r="CE337" i="25"/>
  <c r="CB337" i="25"/>
  <c r="CC337" i="25" s="1"/>
  <c r="CA337" i="25"/>
  <c r="BW337" i="25"/>
  <c r="BU337" i="25"/>
  <c r="BT337" i="25"/>
  <c r="BS337" i="25"/>
  <c r="BH337" i="25"/>
  <c r="BE337" i="25"/>
  <c r="AZ337" i="25"/>
  <c r="AX337" i="25"/>
  <c r="AU337" i="25"/>
  <c r="AT337" i="25"/>
  <c r="AS337" i="25"/>
  <c r="AL337" i="25"/>
  <c r="AM337" i="25" s="1"/>
  <c r="AG337" i="25"/>
  <c r="AF337" i="25"/>
  <c r="AE337" i="25"/>
  <c r="AD337" i="25"/>
  <c r="AB337" i="25"/>
  <c r="AQ337" i="25" s="1"/>
  <c r="S337" i="25"/>
  <c r="R337" i="25"/>
  <c r="BI337" i="25" s="1"/>
  <c r="BJ337" i="25" s="1"/>
  <c r="Q337" i="25"/>
  <c r="CM336" i="25"/>
  <c r="CL336" i="25"/>
  <c r="CK336" i="25"/>
  <c r="CF336" i="25"/>
  <c r="CE336" i="25"/>
  <c r="CC336" i="25"/>
  <c r="CB336" i="25"/>
  <c r="CA336" i="25"/>
  <c r="BW336" i="25"/>
  <c r="BS336" i="25"/>
  <c r="BH336" i="25"/>
  <c r="BE336" i="25"/>
  <c r="AZ336" i="25"/>
  <c r="AT336" i="25"/>
  <c r="AS336" i="25"/>
  <c r="AQ336" i="25"/>
  <c r="AM336" i="25"/>
  <c r="AN336" i="25" s="1"/>
  <c r="AL336" i="25"/>
  <c r="AI336" i="25"/>
  <c r="AP336" i="25" s="1"/>
  <c r="AH336" i="25"/>
  <c r="AG336" i="25"/>
  <c r="AF336" i="25"/>
  <c r="AE336" i="25"/>
  <c r="AD336" i="25"/>
  <c r="AB336" i="25"/>
  <c r="AX336" i="25" s="1"/>
  <c r="S336" i="25"/>
  <c r="R336" i="25"/>
  <c r="BI336" i="25" s="1"/>
  <c r="BJ336" i="25" s="1"/>
  <c r="Q336" i="25"/>
  <c r="CL335" i="25"/>
  <c r="CM335" i="25" s="1"/>
  <c r="CK335" i="25"/>
  <c r="CF335" i="25"/>
  <c r="CE335" i="25"/>
  <c r="CB335" i="25"/>
  <c r="CC335" i="25" s="1"/>
  <c r="CA335" i="25"/>
  <c r="BW335" i="25"/>
  <c r="BS335" i="25"/>
  <c r="BJ335" i="25"/>
  <c r="BH335" i="25"/>
  <c r="BE335" i="25"/>
  <c r="AZ335" i="25"/>
  <c r="AU335" i="25"/>
  <c r="AT335" i="25"/>
  <c r="AS335" i="25"/>
  <c r="AQ335" i="25"/>
  <c r="AL335" i="25"/>
  <c r="AM335" i="25" s="1"/>
  <c r="AG335" i="25"/>
  <c r="AF335" i="25"/>
  <c r="AE335" i="25"/>
  <c r="AD335" i="25"/>
  <c r="BT335" i="25" s="1"/>
  <c r="BU335" i="25" s="1"/>
  <c r="AB335" i="25"/>
  <c r="S335" i="25"/>
  <c r="R335" i="25"/>
  <c r="BI335" i="25" s="1"/>
  <c r="BK335" i="25" s="1"/>
  <c r="Q335" i="25"/>
  <c r="CM334" i="25"/>
  <c r="CL334" i="25"/>
  <c r="CK334" i="25"/>
  <c r="CF334" i="25"/>
  <c r="CE334" i="25"/>
  <c r="CC334" i="25"/>
  <c r="CB334" i="25"/>
  <c r="CA334" i="25"/>
  <c r="BW334" i="25"/>
  <c r="BU334" i="25"/>
  <c r="BT334" i="25"/>
  <c r="BS334" i="25"/>
  <c r="BH334" i="25"/>
  <c r="AZ334" i="25"/>
  <c r="AT334" i="25"/>
  <c r="AS334" i="25"/>
  <c r="AN334" i="25"/>
  <c r="AM334" i="25"/>
  <c r="AL334" i="25"/>
  <c r="AI334" i="25"/>
  <c r="AP334" i="25" s="1"/>
  <c r="AH334" i="25"/>
  <c r="AG334" i="25"/>
  <c r="AF334" i="25"/>
  <c r="AE334" i="25"/>
  <c r="AD334" i="25"/>
  <c r="AU334" i="25" s="1"/>
  <c r="AB334" i="25"/>
  <c r="BE334" i="25" s="1"/>
  <c r="S334" i="25"/>
  <c r="R334" i="25"/>
  <c r="Q334" i="25"/>
  <c r="CL333" i="25"/>
  <c r="CM333" i="25" s="1"/>
  <c r="CK333" i="25"/>
  <c r="CF333" i="25"/>
  <c r="CE333" i="25"/>
  <c r="CB333" i="25"/>
  <c r="CC333" i="25" s="1"/>
  <c r="CA333" i="25"/>
  <c r="BW333" i="25"/>
  <c r="BS333" i="25"/>
  <c r="BK333" i="25"/>
  <c r="BH333" i="25"/>
  <c r="AZ333" i="25"/>
  <c r="AU333" i="25"/>
  <c r="AT333" i="25"/>
  <c r="AS333" i="25"/>
  <c r="AQ333" i="25"/>
  <c r="AL333" i="25"/>
  <c r="AM333" i="25" s="1"/>
  <c r="AG333" i="25"/>
  <c r="AF333" i="25"/>
  <c r="AE333" i="25"/>
  <c r="AD333" i="25"/>
  <c r="BT333" i="25" s="1"/>
  <c r="BU333" i="25" s="1"/>
  <c r="AB333" i="25"/>
  <c r="BE333" i="25" s="1"/>
  <c r="S333" i="25"/>
  <c r="R333" i="25"/>
  <c r="BI333" i="25" s="1"/>
  <c r="BJ333" i="25" s="1"/>
  <c r="Q333" i="25"/>
  <c r="CM332" i="25"/>
  <c r="CL332" i="25"/>
  <c r="CK332" i="25"/>
  <c r="CF332" i="25"/>
  <c r="CE332" i="25"/>
  <c r="CC332" i="25"/>
  <c r="CB332" i="25"/>
  <c r="CA332" i="25"/>
  <c r="BW332" i="25"/>
  <c r="BS332" i="25"/>
  <c r="BI332" i="25"/>
  <c r="BJ332" i="25" s="1"/>
  <c r="BH332" i="25"/>
  <c r="BE332" i="25"/>
  <c r="AZ332" i="25"/>
  <c r="AT332" i="25"/>
  <c r="AS332" i="25"/>
  <c r="AQ332" i="25"/>
  <c r="AN332" i="25"/>
  <c r="AM332" i="25"/>
  <c r="AL332" i="25"/>
  <c r="AI332" i="25"/>
  <c r="AP332" i="25" s="1"/>
  <c r="AH332" i="25"/>
  <c r="AG332" i="25"/>
  <c r="AF332" i="25"/>
  <c r="AE332" i="25"/>
  <c r="AD332" i="25"/>
  <c r="AB332" i="25"/>
  <c r="AX332" i="25" s="1"/>
  <c r="S332" i="25"/>
  <c r="R332" i="25"/>
  <c r="Q332" i="25"/>
  <c r="CL331" i="25"/>
  <c r="CM331" i="25" s="1"/>
  <c r="CK331" i="25"/>
  <c r="CE331" i="25"/>
  <c r="CF331" i="25" s="1"/>
  <c r="CB331" i="25"/>
  <c r="CC331" i="25" s="1"/>
  <c r="CA331" i="25"/>
  <c r="BW331" i="25"/>
  <c r="BS331" i="25"/>
  <c r="BK331" i="25"/>
  <c r="BH331" i="25"/>
  <c r="AZ331" i="25"/>
  <c r="AU331" i="25"/>
  <c r="AT331" i="25"/>
  <c r="AS331" i="25"/>
  <c r="AL331" i="25"/>
  <c r="AM331" i="25" s="1"/>
  <c r="AG331" i="25"/>
  <c r="AF331" i="25"/>
  <c r="AE331" i="25"/>
  <c r="AD331" i="25"/>
  <c r="BT331" i="25" s="1"/>
  <c r="BU331" i="25" s="1"/>
  <c r="AB331" i="25"/>
  <c r="S331" i="25"/>
  <c r="R331" i="25"/>
  <c r="BI331" i="25" s="1"/>
  <c r="BJ331" i="25" s="1"/>
  <c r="Q331" i="25"/>
  <c r="CM330" i="25"/>
  <c r="CL330" i="25"/>
  <c r="CK330" i="25"/>
  <c r="CF330" i="25"/>
  <c r="CE330" i="25"/>
  <c r="CC330" i="25"/>
  <c r="CB330" i="25"/>
  <c r="CA330" i="25"/>
  <c r="BW330" i="25"/>
  <c r="BT330" i="25"/>
  <c r="BU330" i="25" s="1"/>
  <c r="BS330" i="25"/>
  <c r="BI330" i="25"/>
  <c r="BJ330" i="25" s="1"/>
  <c r="BH330" i="25"/>
  <c r="AZ330" i="25"/>
  <c r="AS330" i="25"/>
  <c r="AT330" i="25" s="1"/>
  <c r="AM330" i="25"/>
  <c r="AL330" i="25"/>
  <c r="AI330" i="25"/>
  <c r="AP330" i="25" s="1"/>
  <c r="AH330" i="25"/>
  <c r="AN330" i="25" s="1"/>
  <c r="AG330" i="25"/>
  <c r="AF330" i="25"/>
  <c r="AE330" i="25"/>
  <c r="AD330" i="25"/>
  <c r="AB330" i="25"/>
  <c r="BE330" i="25" s="1"/>
  <c r="S330" i="25"/>
  <c r="R330" i="25"/>
  <c r="Q330" i="25"/>
  <c r="CL329" i="25"/>
  <c r="CM329" i="25" s="1"/>
  <c r="CK329" i="25"/>
  <c r="CF329" i="25"/>
  <c r="CE329" i="25"/>
  <c r="CB329" i="25"/>
  <c r="CC329" i="25" s="1"/>
  <c r="CA329" i="25"/>
  <c r="BW329" i="25"/>
  <c r="BS329" i="25"/>
  <c r="BH329" i="25"/>
  <c r="BE329" i="25"/>
  <c r="AZ329" i="25"/>
  <c r="AX329" i="25"/>
  <c r="AU329" i="25"/>
  <c r="AT329" i="25"/>
  <c r="AS329" i="25"/>
  <c r="AL329" i="25"/>
  <c r="AM329" i="25" s="1"/>
  <c r="AG329" i="25"/>
  <c r="AF329" i="25"/>
  <c r="AE329" i="25"/>
  <c r="AD329" i="25"/>
  <c r="BT329" i="25" s="1"/>
  <c r="BU329" i="25" s="1"/>
  <c r="AB329" i="25"/>
  <c r="AQ329" i="25" s="1"/>
  <c r="S329" i="25"/>
  <c r="R329" i="25"/>
  <c r="BI329" i="25" s="1"/>
  <c r="BJ329" i="25" s="1"/>
  <c r="Q329" i="25"/>
  <c r="CM328" i="25"/>
  <c r="CL328" i="25"/>
  <c r="CK328" i="25"/>
  <c r="CF328" i="25"/>
  <c r="CE328" i="25"/>
  <c r="CC328" i="25"/>
  <c r="CB328" i="25"/>
  <c r="CA328" i="25"/>
  <c r="BW328" i="25"/>
  <c r="BS328" i="25"/>
  <c r="BH328" i="25"/>
  <c r="BE328" i="25"/>
  <c r="AZ328" i="25"/>
  <c r="AT328" i="25"/>
  <c r="AS328" i="25"/>
  <c r="AQ328" i="25"/>
  <c r="AM328" i="25"/>
  <c r="AN328" i="25" s="1"/>
  <c r="AL328" i="25"/>
  <c r="AI328" i="25"/>
  <c r="AP328" i="25" s="1"/>
  <c r="AH328" i="25"/>
  <c r="AG328" i="25"/>
  <c r="AF328" i="25"/>
  <c r="AE328" i="25"/>
  <c r="AD328" i="25"/>
  <c r="AB328" i="25"/>
  <c r="AX328" i="25" s="1"/>
  <c r="S328" i="25"/>
  <c r="R328" i="25"/>
  <c r="BI328" i="25" s="1"/>
  <c r="BJ328" i="25" s="1"/>
  <c r="Q328" i="25"/>
  <c r="CL327" i="25"/>
  <c r="CM327" i="25" s="1"/>
  <c r="CK327" i="25"/>
  <c r="CF327" i="25"/>
  <c r="CE327" i="25"/>
  <c r="CB327" i="25"/>
  <c r="CC327" i="25" s="1"/>
  <c r="CA327" i="25"/>
  <c r="BW327" i="25"/>
  <c r="BS327" i="25"/>
  <c r="BJ327" i="25"/>
  <c r="BH327" i="25"/>
  <c r="BE327" i="25"/>
  <c r="AZ327" i="25"/>
  <c r="AU327" i="25"/>
  <c r="AT327" i="25"/>
  <c r="AS327" i="25"/>
  <c r="AQ327" i="25"/>
  <c r="AL327" i="25"/>
  <c r="AM327" i="25" s="1"/>
  <c r="AG327" i="25"/>
  <c r="AF327" i="25"/>
  <c r="AE327" i="25"/>
  <c r="AD327" i="25"/>
  <c r="BT327" i="25" s="1"/>
  <c r="BU327" i="25" s="1"/>
  <c r="AB327" i="25"/>
  <c r="S327" i="25"/>
  <c r="R327" i="25"/>
  <c r="BI327" i="25" s="1"/>
  <c r="BK327" i="25" s="1"/>
  <c r="Q327" i="25"/>
  <c r="CM326" i="25"/>
  <c r="CL326" i="25"/>
  <c r="CK326" i="25"/>
  <c r="CF326" i="25"/>
  <c r="CE326" i="25"/>
  <c r="CC326" i="25"/>
  <c r="CB326" i="25"/>
  <c r="CA326" i="25"/>
  <c r="BW326" i="25"/>
  <c r="BU326" i="25"/>
  <c r="BT326" i="25"/>
  <c r="BS326" i="25"/>
  <c r="BH326" i="25"/>
  <c r="AZ326" i="25"/>
  <c r="AT326" i="25"/>
  <c r="AS326" i="25"/>
  <c r="AN326" i="25"/>
  <c r="AM326" i="25"/>
  <c r="AL326" i="25"/>
  <c r="AI326" i="25"/>
  <c r="AP326" i="25" s="1"/>
  <c r="AH326" i="25"/>
  <c r="AG326" i="25"/>
  <c r="AF326" i="25"/>
  <c r="AE326" i="25"/>
  <c r="AD326" i="25"/>
  <c r="AU326" i="25" s="1"/>
  <c r="AB326" i="25"/>
  <c r="BE326" i="25" s="1"/>
  <c r="S326" i="25"/>
  <c r="R326" i="25"/>
  <c r="Q326" i="25"/>
  <c r="CL325" i="25"/>
  <c r="CM325" i="25" s="1"/>
  <c r="CK325" i="25"/>
  <c r="CF325" i="25"/>
  <c r="CE325" i="25"/>
  <c r="CB325" i="25"/>
  <c r="CC325" i="25" s="1"/>
  <c r="CA325" i="25"/>
  <c r="BW325" i="25"/>
  <c r="BS325" i="25"/>
  <c r="BK325" i="25"/>
  <c r="BH325" i="25"/>
  <c r="AZ325" i="25"/>
  <c r="AU325" i="25"/>
  <c r="AT325" i="25"/>
  <c r="AS325" i="25"/>
  <c r="AQ325" i="25"/>
  <c r="AL325" i="25"/>
  <c r="AM325" i="25" s="1"/>
  <c r="AG325" i="25"/>
  <c r="AF325" i="25"/>
  <c r="AE325" i="25"/>
  <c r="AD325" i="25"/>
  <c r="BT325" i="25" s="1"/>
  <c r="BU325" i="25" s="1"/>
  <c r="AB325" i="25"/>
  <c r="BE325" i="25" s="1"/>
  <c r="S325" i="25"/>
  <c r="R325" i="25"/>
  <c r="BI325" i="25" s="1"/>
  <c r="BJ325" i="25" s="1"/>
  <c r="Q325" i="25"/>
  <c r="CM324" i="25"/>
  <c r="CL324" i="25"/>
  <c r="CK324" i="25"/>
  <c r="CF324" i="25"/>
  <c r="CE324" i="25"/>
  <c r="CC324" i="25"/>
  <c r="CB324" i="25"/>
  <c r="CA324" i="25"/>
  <c r="BW324" i="25"/>
  <c r="BS324" i="25"/>
  <c r="BI324" i="25"/>
  <c r="BJ324" i="25" s="1"/>
  <c r="BH324" i="25"/>
  <c r="BE324" i="25"/>
  <c r="AZ324" i="25"/>
  <c r="AT324" i="25"/>
  <c r="AS324" i="25"/>
  <c r="AQ324" i="25"/>
  <c r="AN324" i="25"/>
  <c r="AM324" i="25"/>
  <c r="AL324" i="25"/>
  <c r="AI324" i="25"/>
  <c r="AP324" i="25" s="1"/>
  <c r="AH324" i="25"/>
  <c r="AG324" i="25"/>
  <c r="AF324" i="25"/>
  <c r="AE324" i="25"/>
  <c r="AD324" i="25"/>
  <c r="AB324" i="25"/>
  <c r="AX324" i="25" s="1"/>
  <c r="S324" i="25"/>
  <c r="R324" i="25"/>
  <c r="Q324" i="25"/>
  <c r="CL323" i="25"/>
  <c r="CM323" i="25" s="1"/>
  <c r="CK323" i="25"/>
  <c r="CF323" i="25"/>
  <c r="CE323" i="25"/>
  <c r="CB323" i="25"/>
  <c r="CC323" i="25" s="1"/>
  <c r="CA323" i="25"/>
  <c r="BW323" i="25"/>
  <c r="BS323" i="25"/>
  <c r="BK323" i="25"/>
  <c r="BH323" i="25"/>
  <c r="AZ323" i="25"/>
  <c r="AU323" i="25"/>
  <c r="AT323" i="25"/>
  <c r="AS323" i="25"/>
  <c r="AL323" i="25"/>
  <c r="AM323" i="25" s="1"/>
  <c r="AG323" i="25"/>
  <c r="AF323" i="25"/>
  <c r="AE323" i="25"/>
  <c r="AD323" i="25"/>
  <c r="BT323" i="25" s="1"/>
  <c r="BU323" i="25" s="1"/>
  <c r="AB323" i="25"/>
  <c r="S323" i="25"/>
  <c r="R323" i="25"/>
  <c r="BI323" i="25" s="1"/>
  <c r="BJ323" i="25" s="1"/>
  <c r="Q323" i="25"/>
  <c r="CM322" i="25"/>
  <c r="CL322" i="25"/>
  <c r="CK322" i="25"/>
  <c r="CF322" i="25"/>
  <c r="CE322" i="25"/>
  <c r="CC322" i="25"/>
  <c r="CB322" i="25"/>
  <c r="CA322" i="25"/>
  <c r="BW322" i="25"/>
  <c r="BT322" i="25"/>
  <c r="BU322" i="25" s="1"/>
  <c r="BS322" i="25"/>
  <c r="BI322" i="25"/>
  <c r="BJ322" i="25" s="1"/>
  <c r="BH322" i="25"/>
  <c r="AZ322" i="25"/>
  <c r="AS322" i="25"/>
  <c r="AT322" i="25" s="1"/>
  <c r="AM322" i="25"/>
  <c r="AL322" i="25"/>
  <c r="AI322" i="25"/>
  <c r="AP322" i="25" s="1"/>
  <c r="AH322" i="25"/>
  <c r="AN322" i="25" s="1"/>
  <c r="AG322" i="25"/>
  <c r="AF322" i="25"/>
  <c r="AE322" i="25"/>
  <c r="AD322" i="25"/>
  <c r="AB322" i="25"/>
  <c r="BE322" i="25" s="1"/>
  <c r="S322" i="25"/>
  <c r="R322" i="25"/>
  <c r="Q322" i="25"/>
  <c r="CL321" i="25"/>
  <c r="CM321" i="25" s="1"/>
  <c r="CK321" i="25"/>
  <c r="CF321" i="25"/>
  <c r="CE321" i="25"/>
  <c r="CB321" i="25"/>
  <c r="CC321" i="25" s="1"/>
  <c r="CA321" i="25"/>
  <c r="BW321" i="25"/>
  <c r="BS321" i="25"/>
  <c r="BH321" i="25"/>
  <c r="BE321" i="25"/>
  <c r="AZ321" i="25"/>
  <c r="AX321" i="25"/>
  <c r="AU321" i="25"/>
  <c r="AT321" i="25"/>
  <c r="AS321" i="25"/>
  <c r="AL321" i="25"/>
  <c r="AM321" i="25" s="1"/>
  <c r="AG321" i="25"/>
  <c r="AF321" i="25"/>
  <c r="AE321" i="25"/>
  <c r="AD321" i="25"/>
  <c r="BT321" i="25" s="1"/>
  <c r="BU321" i="25" s="1"/>
  <c r="AB321" i="25"/>
  <c r="AQ321" i="25" s="1"/>
  <c r="S321" i="25"/>
  <c r="R321" i="25"/>
  <c r="BI321" i="25" s="1"/>
  <c r="BJ321" i="25" s="1"/>
  <c r="Q321" i="25"/>
  <c r="CM320" i="25"/>
  <c r="CL320" i="25"/>
  <c r="CK320" i="25"/>
  <c r="CF320" i="25"/>
  <c r="CE320" i="25"/>
  <c r="CC320" i="25"/>
  <c r="CB320" i="25"/>
  <c r="CA320" i="25"/>
  <c r="BW320" i="25"/>
  <c r="BS320" i="25"/>
  <c r="BH320" i="25"/>
  <c r="BE320" i="25"/>
  <c r="AZ320" i="25"/>
  <c r="AT320" i="25"/>
  <c r="AS320" i="25"/>
  <c r="AQ320" i="25"/>
  <c r="AM320" i="25"/>
  <c r="AN320" i="25" s="1"/>
  <c r="AL320" i="25"/>
  <c r="AI320" i="25"/>
  <c r="AP320" i="25" s="1"/>
  <c r="AH320" i="25"/>
  <c r="AG320" i="25"/>
  <c r="AF320" i="25"/>
  <c r="AE320" i="25"/>
  <c r="AD320" i="25"/>
  <c r="AB320" i="25"/>
  <c r="AX320" i="25" s="1"/>
  <c r="S320" i="25"/>
  <c r="R320" i="25"/>
  <c r="BI320" i="25" s="1"/>
  <c r="BJ320" i="25" s="1"/>
  <c r="Q320" i="25"/>
  <c r="CL319" i="25"/>
  <c r="CM319" i="25" s="1"/>
  <c r="CK319" i="25"/>
  <c r="CF319" i="25"/>
  <c r="CE319" i="25"/>
  <c r="CB319" i="25"/>
  <c r="CC319" i="25" s="1"/>
  <c r="CA319" i="25"/>
  <c r="BW319" i="25"/>
  <c r="BU319" i="25"/>
  <c r="BT319" i="25"/>
  <c r="BS319" i="25"/>
  <c r="BJ319" i="25"/>
  <c r="BH319" i="25"/>
  <c r="AZ319" i="25"/>
  <c r="AX319" i="25"/>
  <c r="AU319" i="25"/>
  <c r="AT319" i="25"/>
  <c r="AS319" i="25"/>
  <c r="AL319" i="25"/>
  <c r="AM319" i="25" s="1"/>
  <c r="AG319" i="25"/>
  <c r="AF319" i="25"/>
  <c r="AE319" i="25"/>
  <c r="AD319" i="25"/>
  <c r="AB319" i="25"/>
  <c r="S319" i="25"/>
  <c r="R319" i="25"/>
  <c r="BI319" i="25" s="1"/>
  <c r="BK319" i="25" s="1"/>
  <c r="Q319" i="25"/>
  <c r="CM318" i="25"/>
  <c r="CL318" i="25"/>
  <c r="CK318" i="25"/>
  <c r="CF318" i="25"/>
  <c r="CE318" i="25"/>
  <c r="CC318" i="25"/>
  <c r="CB318" i="25"/>
  <c r="CA318" i="25"/>
  <c r="BW318" i="25"/>
  <c r="BS318" i="25"/>
  <c r="BL318" i="25"/>
  <c r="BK318" i="25"/>
  <c r="BI318" i="25"/>
  <c r="BJ318" i="25" s="1"/>
  <c r="BH318" i="25"/>
  <c r="AZ318" i="25"/>
  <c r="AX318" i="25"/>
  <c r="AS318" i="25"/>
  <c r="AT318" i="25" s="1"/>
  <c r="AL318" i="25"/>
  <c r="AM318" i="25" s="1"/>
  <c r="AN318" i="25" s="1"/>
  <c r="AH318" i="25"/>
  <c r="AG318" i="25"/>
  <c r="AF318" i="25"/>
  <c r="AE318" i="25"/>
  <c r="AD318" i="25"/>
  <c r="BT318" i="25" s="1"/>
  <c r="AB318" i="25"/>
  <c r="AI318" i="25" s="1"/>
  <c r="AP318" i="25" s="1"/>
  <c r="S318" i="25"/>
  <c r="R318" i="25"/>
  <c r="Q318" i="25"/>
  <c r="CL317" i="25"/>
  <c r="CM317" i="25" s="1"/>
  <c r="CK317" i="25"/>
  <c r="CF317" i="25"/>
  <c r="CE317" i="25"/>
  <c r="CB317" i="25"/>
  <c r="CC317" i="25" s="1"/>
  <c r="CA317" i="25"/>
  <c r="BW317" i="25"/>
  <c r="BS317" i="25"/>
  <c r="BH317" i="25"/>
  <c r="BE317" i="25"/>
  <c r="AZ317" i="25"/>
  <c r="AT317" i="25"/>
  <c r="AU317" i="25" s="1"/>
  <c r="AS317" i="25"/>
  <c r="AQ317" i="25"/>
  <c r="AL317" i="25"/>
  <c r="AM317" i="25" s="1"/>
  <c r="AG317" i="25"/>
  <c r="AH317" i="25" s="1"/>
  <c r="AF317" i="25"/>
  <c r="AE317" i="25"/>
  <c r="AD317" i="25"/>
  <c r="BT317" i="25" s="1"/>
  <c r="BU317" i="25" s="1"/>
  <c r="AB317" i="25"/>
  <c r="S317" i="25"/>
  <c r="R317" i="25"/>
  <c r="BI317" i="25" s="1"/>
  <c r="Q317" i="25"/>
  <c r="CL316" i="25"/>
  <c r="CM316" i="25" s="1"/>
  <c r="CK316" i="25"/>
  <c r="CF316" i="25"/>
  <c r="CE316" i="25"/>
  <c r="CB316" i="25"/>
  <c r="CC316" i="25" s="1"/>
  <c r="CA316" i="25"/>
  <c r="BW316" i="25"/>
  <c r="BU316" i="25"/>
  <c r="BT316" i="25"/>
  <c r="BS316" i="25"/>
  <c r="BI316" i="25"/>
  <c r="BJ316" i="25" s="1"/>
  <c r="BH316" i="25"/>
  <c r="AZ316" i="25"/>
  <c r="AX316" i="25"/>
  <c r="AS316" i="25"/>
  <c r="AT316" i="25" s="1"/>
  <c r="AM316" i="25"/>
  <c r="AL316" i="25"/>
  <c r="AH316" i="25"/>
  <c r="AG316" i="25"/>
  <c r="AN316" i="25" s="1"/>
  <c r="AF316" i="25"/>
  <c r="AE316" i="25"/>
  <c r="AD316" i="25"/>
  <c r="AB316" i="25"/>
  <c r="S316" i="25"/>
  <c r="R316" i="25"/>
  <c r="BK316" i="25" s="1"/>
  <c r="Q316" i="25"/>
  <c r="CL315" i="25"/>
  <c r="CM315" i="25" s="1"/>
  <c r="CK315" i="25"/>
  <c r="CF315" i="25"/>
  <c r="CE315" i="25"/>
  <c r="CB315" i="25"/>
  <c r="CC315" i="25" s="1"/>
  <c r="CA315" i="25"/>
  <c r="BY315" i="25"/>
  <c r="BX315" i="25" s="1"/>
  <c r="BW315" i="25"/>
  <c r="BV315" i="25" s="1"/>
  <c r="BS315" i="25"/>
  <c r="BM315" i="25"/>
  <c r="BK315" i="25"/>
  <c r="BJ315" i="25"/>
  <c r="BI315" i="25"/>
  <c r="BH315" i="25"/>
  <c r="AZ315" i="25"/>
  <c r="AS315" i="25"/>
  <c r="AT315" i="25" s="1"/>
  <c r="AM315" i="25"/>
  <c r="AL315" i="25"/>
  <c r="AG315" i="25"/>
  <c r="AF315" i="25"/>
  <c r="AI315" i="25" s="1"/>
  <c r="AE315" i="25"/>
  <c r="AD315" i="25"/>
  <c r="AB315" i="25"/>
  <c r="BE315" i="25" s="1"/>
  <c r="S315" i="25"/>
  <c r="R315" i="25"/>
  <c r="Q315" i="25"/>
  <c r="CM314" i="25"/>
  <c r="CL314" i="25"/>
  <c r="CK314" i="25"/>
  <c r="CE314" i="25"/>
  <c r="CF314" i="25" s="1"/>
  <c r="CC314" i="25"/>
  <c r="CB314" i="25"/>
  <c r="CA314" i="25"/>
  <c r="BW314" i="25"/>
  <c r="BS314" i="25"/>
  <c r="BK314" i="25"/>
  <c r="BH314" i="25"/>
  <c r="AZ314" i="25"/>
  <c r="AX314" i="25"/>
  <c r="AS314" i="25"/>
  <c r="AT314" i="25" s="1"/>
  <c r="AM314" i="25"/>
  <c r="AL314" i="25"/>
  <c r="AG314" i="25"/>
  <c r="AF314" i="25"/>
  <c r="AH314" i="25" s="1"/>
  <c r="AE314" i="25"/>
  <c r="AD314" i="25"/>
  <c r="AU314" i="25" s="1"/>
  <c r="AB314" i="25"/>
  <c r="S314" i="25"/>
  <c r="R314" i="25"/>
  <c r="BI314" i="25" s="1"/>
  <c r="BJ314" i="25" s="1"/>
  <c r="Q314" i="25"/>
  <c r="CM313" i="25"/>
  <c r="CL313" i="25"/>
  <c r="CK313" i="25"/>
  <c r="CE313" i="25"/>
  <c r="CF313" i="25" s="1"/>
  <c r="CC313" i="25"/>
  <c r="CB313" i="25"/>
  <c r="CA313" i="25"/>
  <c r="BW313" i="25"/>
  <c r="BS313" i="25"/>
  <c r="BI313" i="25"/>
  <c r="BJ313" i="25" s="1"/>
  <c r="BH313" i="25"/>
  <c r="AZ313" i="25"/>
  <c r="AU313" i="25"/>
  <c r="AT313" i="25"/>
  <c r="AS313" i="25"/>
  <c r="AM313" i="25"/>
  <c r="AL313" i="25"/>
  <c r="AG313" i="25"/>
  <c r="AF313" i="25"/>
  <c r="AE313" i="25"/>
  <c r="AD313" i="25"/>
  <c r="BT313" i="25" s="1"/>
  <c r="AB313" i="25"/>
  <c r="AX313" i="25" s="1"/>
  <c r="S313" i="25"/>
  <c r="R313" i="25"/>
  <c r="Q313" i="25"/>
  <c r="CL312" i="25"/>
  <c r="CM312" i="25" s="1"/>
  <c r="CK312" i="25"/>
  <c r="CF312" i="25"/>
  <c r="CE312" i="25"/>
  <c r="CC312" i="25"/>
  <c r="CB312" i="25"/>
  <c r="CA312" i="25"/>
  <c r="BW312" i="25"/>
  <c r="BT312" i="25"/>
  <c r="BS312" i="25"/>
  <c r="BJ312" i="25"/>
  <c r="BH312" i="25"/>
  <c r="AZ312" i="25"/>
  <c r="AX312" i="25"/>
  <c r="AS312" i="25"/>
  <c r="AT312" i="25" s="1"/>
  <c r="AM312" i="25"/>
  <c r="AL312" i="25"/>
  <c r="AH312" i="25"/>
  <c r="AG312" i="25"/>
  <c r="AF312" i="25"/>
  <c r="AE312" i="25"/>
  <c r="AD312" i="25"/>
  <c r="AU312" i="25" s="1"/>
  <c r="AB312" i="25"/>
  <c r="AI312" i="25" s="1"/>
  <c r="AP312" i="25" s="1"/>
  <c r="S312" i="25"/>
  <c r="R312" i="25"/>
  <c r="BI312" i="25" s="1"/>
  <c r="BK312" i="25" s="1"/>
  <c r="Q312" i="25"/>
  <c r="CM311" i="25"/>
  <c r="CL311" i="25"/>
  <c r="CK311" i="25"/>
  <c r="CE311" i="25"/>
  <c r="CF311" i="25" s="1"/>
  <c r="CC311" i="25"/>
  <c r="CB311" i="25"/>
  <c r="CA311" i="25"/>
  <c r="BW311" i="25"/>
  <c r="BS311" i="25"/>
  <c r="BH311" i="25"/>
  <c r="AZ311" i="25"/>
  <c r="AT311" i="25"/>
  <c r="AS311" i="25"/>
  <c r="AM311" i="25"/>
  <c r="AL311" i="25"/>
  <c r="AH311" i="25"/>
  <c r="AN311" i="25" s="1"/>
  <c r="AG311" i="25"/>
  <c r="AF311" i="25"/>
  <c r="AE311" i="25"/>
  <c r="AD311" i="25"/>
  <c r="AU311" i="25" s="1"/>
  <c r="AB311" i="25"/>
  <c r="BE311" i="25" s="1"/>
  <c r="S311" i="25"/>
  <c r="AI311" i="25" s="1"/>
  <c r="R311" i="25"/>
  <c r="BI311" i="25" s="1"/>
  <c r="BJ311" i="25" s="1"/>
  <c r="Q311" i="25"/>
  <c r="CL310" i="25"/>
  <c r="CM310" i="25" s="1"/>
  <c r="CK310" i="25"/>
  <c r="CF310" i="25"/>
  <c r="CE310" i="25"/>
  <c r="CB310" i="25"/>
  <c r="CC310" i="25" s="1"/>
  <c r="CA310" i="25"/>
  <c r="BW310" i="25"/>
  <c r="BT310" i="25"/>
  <c r="BS310" i="25"/>
  <c r="BL310" i="25"/>
  <c r="BK310" i="25"/>
  <c r="BV310" i="25" s="1"/>
  <c r="CD310" i="25" s="1"/>
  <c r="BJ310" i="25"/>
  <c r="BH310" i="25"/>
  <c r="AZ310" i="25"/>
  <c r="AS310" i="25"/>
  <c r="AT310" i="25" s="1"/>
  <c r="AQ310" i="25"/>
  <c r="AL310" i="25"/>
  <c r="AM310" i="25" s="1"/>
  <c r="AG310" i="25"/>
  <c r="AF310" i="25"/>
  <c r="AE310" i="25"/>
  <c r="AD310" i="25"/>
  <c r="AU310" i="25" s="1"/>
  <c r="AB310" i="25"/>
  <c r="S310" i="25"/>
  <c r="R310" i="25"/>
  <c r="BI310" i="25" s="1"/>
  <c r="Q310" i="25"/>
  <c r="CM309" i="25"/>
  <c r="CL309" i="25"/>
  <c r="CK309" i="25"/>
  <c r="CE309" i="25"/>
  <c r="CF309" i="25" s="1"/>
  <c r="CC309" i="25"/>
  <c r="CB309" i="25"/>
  <c r="CA309" i="25"/>
  <c r="BW309" i="25"/>
  <c r="BS309" i="25"/>
  <c r="BH309" i="25"/>
  <c r="AZ309" i="25"/>
  <c r="AT309" i="25"/>
  <c r="AS309" i="25"/>
  <c r="AQ309" i="25"/>
  <c r="AM309" i="25"/>
  <c r="AL309" i="25"/>
  <c r="AG309" i="25"/>
  <c r="AF309" i="25"/>
  <c r="AI309" i="25" s="1"/>
  <c r="AP309" i="25" s="1"/>
  <c r="AE309" i="25"/>
  <c r="AD309" i="25"/>
  <c r="AB309" i="25"/>
  <c r="BE309" i="25" s="1"/>
  <c r="S309" i="25"/>
  <c r="R309" i="25"/>
  <c r="BI309" i="25" s="1"/>
  <c r="BJ309" i="25" s="1"/>
  <c r="Q309" i="25"/>
  <c r="CL308" i="25"/>
  <c r="CM308" i="25" s="1"/>
  <c r="CK308" i="25"/>
  <c r="CE308" i="25"/>
  <c r="CF308" i="25" s="1"/>
  <c r="CB308" i="25"/>
  <c r="CC308" i="25" s="1"/>
  <c r="CA308" i="25"/>
  <c r="BW308" i="25"/>
  <c r="BS308" i="25"/>
  <c r="BH308" i="25"/>
  <c r="BE308" i="25"/>
  <c r="AZ308" i="25"/>
  <c r="AS308" i="25"/>
  <c r="AT308" i="25" s="1"/>
  <c r="AU308" i="25" s="1"/>
  <c r="AQ308" i="25"/>
  <c r="AM308" i="25"/>
  <c r="AL308" i="25"/>
  <c r="AG308" i="25"/>
  <c r="AH308" i="25" s="1"/>
  <c r="AN308" i="25" s="1"/>
  <c r="AF308" i="25"/>
  <c r="AE308" i="25"/>
  <c r="AD308" i="25"/>
  <c r="BT308" i="25" s="1"/>
  <c r="AB308" i="25"/>
  <c r="AX308" i="25" s="1"/>
  <c r="S308" i="25"/>
  <c r="R308" i="25"/>
  <c r="BI308" i="25" s="1"/>
  <c r="BK308" i="25" s="1"/>
  <c r="BL308" i="25" s="1"/>
  <c r="BM308" i="25" s="1"/>
  <c r="BY308" i="25" s="1"/>
  <c r="Q308" i="25"/>
  <c r="CM307" i="25"/>
  <c r="CL307" i="25"/>
  <c r="CK307" i="25"/>
  <c r="CF307" i="25"/>
  <c r="CE307" i="25"/>
  <c r="CC307" i="25"/>
  <c r="CB307" i="25"/>
  <c r="CA307" i="25"/>
  <c r="BW307" i="25"/>
  <c r="BT307" i="25"/>
  <c r="BS307" i="25"/>
  <c r="BH307" i="25"/>
  <c r="AZ307" i="25"/>
  <c r="AS307" i="25"/>
  <c r="AT307" i="25" s="1"/>
  <c r="AU307" i="25" s="1"/>
  <c r="AL307" i="25"/>
  <c r="AM307" i="25" s="1"/>
  <c r="AN307" i="25" s="1"/>
  <c r="AH307" i="25"/>
  <c r="AG307" i="25"/>
  <c r="AF307" i="25"/>
  <c r="AE307" i="25"/>
  <c r="AD307" i="25"/>
  <c r="AB307" i="25"/>
  <c r="S307" i="25"/>
  <c r="R307" i="25"/>
  <c r="BI307" i="25" s="1"/>
  <c r="Q307" i="25"/>
  <c r="CM306" i="25"/>
  <c r="CL306" i="25"/>
  <c r="CK306" i="25"/>
  <c r="CF306" i="25"/>
  <c r="CE306" i="25"/>
  <c r="CC306" i="25"/>
  <c r="CB306" i="25"/>
  <c r="CA306" i="25"/>
  <c r="BW306" i="25"/>
  <c r="BU306" i="25"/>
  <c r="BT306" i="25"/>
  <c r="BS306" i="25"/>
  <c r="BH306" i="25"/>
  <c r="AZ306" i="25"/>
  <c r="AT306" i="25"/>
  <c r="AU306" i="25" s="1"/>
  <c r="AS306" i="25"/>
  <c r="AL306" i="25"/>
  <c r="AM306" i="25" s="1"/>
  <c r="AG306" i="25"/>
  <c r="AF306" i="25"/>
  <c r="AE306" i="25"/>
  <c r="AD306" i="25"/>
  <c r="AB306" i="25"/>
  <c r="BE306" i="25" s="1"/>
  <c r="S306" i="25"/>
  <c r="R306" i="25"/>
  <c r="Q306" i="25"/>
  <c r="CL305" i="25"/>
  <c r="CM305" i="25" s="1"/>
  <c r="CK305" i="25"/>
  <c r="CE305" i="25"/>
  <c r="CF305" i="25" s="1"/>
  <c r="CB305" i="25"/>
  <c r="CC305" i="25" s="1"/>
  <c r="CA305" i="25"/>
  <c r="BW305" i="25"/>
  <c r="BS305" i="25"/>
  <c r="BH305" i="25"/>
  <c r="BE305" i="25"/>
  <c r="AZ305" i="25"/>
  <c r="AT305" i="25"/>
  <c r="AS305" i="25"/>
  <c r="AQ305" i="25"/>
  <c r="AM305" i="25"/>
  <c r="AL305" i="25"/>
  <c r="AG305" i="25"/>
  <c r="AF305" i="25"/>
  <c r="AI305" i="25" s="1"/>
  <c r="AP305" i="25" s="1"/>
  <c r="AE305" i="25"/>
  <c r="AD305" i="25"/>
  <c r="AB305" i="25"/>
  <c r="AX305" i="25" s="1"/>
  <c r="S305" i="25"/>
  <c r="R305" i="25"/>
  <c r="Q305" i="25"/>
  <c r="CL304" i="25"/>
  <c r="CM304" i="25" s="1"/>
  <c r="CK304" i="25"/>
  <c r="CE304" i="25"/>
  <c r="CF304" i="25" s="1"/>
  <c r="CB304" i="25"/>
  <c r="CC304" i="25" s="1"/>
  <c r="CA304" i="25"/>
  <c r="BW304" i="25"/>
  <c r="BS304" i="25"/>
  <c r="BH304" i="25"/>
  <c r="BE304" i="25"/>
  <c r="AZ304" i="25"/>
  <c r="BU304" i="25" s="1"/>
  <c r="AS304" i="25"/>
  <c r="AT304" i="25" s="1"/>
  <c r="AU304" i="25" s="1"/>
  <c r="AQ304" i="25"/>
  <c r="AM304" i="25"/>
  <c r="AL304" i="25"/>
  <c r="AG304" i="25"/>
  <c r="AH304" i="25" s="1"/>
  <c r="AN304" i="25" s="1"/>
  <c r="AF304" i="25"/>
  <c r="AE304" i="25"/>
  <c r="AD304" i="25"/>
  <c r="BT304" i="25" s="1"/>
  <c r="AB304" i="25"/>
  <c r="AX304" i="25" s="1"/>
  <c r="S304" i="25"/>
  <c r="R304" i="25"/>
  <c r="Q304" i="25"/>
  <c r="CM303" i="25"/>
  <c r="CL303" i="25"/>
  <c r="CK303" i="25"/>
  <c r="CF303" i="25"/>
  <c r="CE303" i="25"/>
  <c r="CC303" i="25"/>
  <c r="CB303" i="25"/>
  <c r="CA303" i="25"/>
  <c r="BW303" i="25"/>
  <c r="BT303" i="25"/>
  <c r="BS303" i="25"/>
  <c r="BH303" i="25"/>
  <c r="AZ303" i="25"/>
  <c r="AS303" i="25"/>
  <c r="AT303" i="25" s="1"/>
  <c r="AU303" i="25" s="1"/>
  <c r="AL303" i="25"/>
  <c r="AM303" i="25" s="1"/>
  <c r="AN303" i="25" s="1"/>
  <c r="AH303" i="25"/>
  <c r="AG303" i="25"/>
  <c r="AF303" i="25"/>
  <c r="AE303" i="25"/>
  <c r="AD303" i="25"/>
  <c r="AB303" i="25"/>
  <c r="S303" i="25"/>
  <c r="R303" i="25"/>
  <c r="BI303" i="25" s="1"/>
  <c r="Q303" i="25"/>
  <c r="CM302" i="25"/>
  <c r="CL302" i="25"/>
  <c r="CK302" i="25"/>
  <c r="CF302" i="25"/>
  <c r="CE302" i="25"/>
  <c r="CC302" i="25"/>
  <c r="CB302" i="25"/>
  <c r="CA302" i="25"/>
  <c r="BW302" i="25"/>
  <c r="BU302" i="25"/>
  <c r="BT302" i="25"/>
  <c r="BS302" i="25"/>
  <c r="BH302" i="25"/>
  <c r="AZ302" i="25"/>
  <c r="AT302" i="25"/>
  <c r="AS302" i="25"/>
  <c r="AL302" i="25"/>
  <c r="AM302" i="25" s="1"/>
  <c r="AG302" i="25"/>
  <c r="AF302" i="25"/>
  <c r="AE302" i="25"/>
  <c r="AD302" i="25"/>
  <c r="AU302" i="25" s="1"/>
  <c r="AB302" i="25"/>
  <c r="BE302" i="25" s="1"/>
  <c r="S302" i="25"/>
  <c r="R302" i="25"/>
  <c r="Q302" i="25"/>
  <c r="CL301" i="25"/>
  <c r="CM301" i="25" s="1"/>
  <c r="CK301" i="25"/>
  <c r="CE301" i="25"/>
  <c r="CF301" i="25" s="1"/>
  <c r="CB301" i="25"/>
  <c r="CC301" i="25" s="1"/>
  <c r="CA301" i="25"/>
  <c r="BW301" i="25"/>
  <c r="BS301" i="25"/>
  <c r="BH301" i="25"/>
  <c r="BE301" i="25"/>
  <c r="AZ301" i="25"/>
  <c r="AT301" i="25"/>
  <c r="AS301" i="25"/>
  <c r="AQ301" i="25"/>
  <c r="AM301" i="25"/>
  <c r="AL301" i="25"/>
  <c r="AG301" i="25"/>
  <c r="AF301" i="25"/>
  <c r="AI301" i="25" s="1"/>
  <c r="AP301" i="25" s="1"/>
  <c r="AE301" i="25"/>
  <c r="AD301" i="25"/>
  <c r="AB301" i="25"/>
  <c r="AX301" i="25" s="1"/>
  <c r="S301" i="25"/>
  <c r="R301" i="25"/>
  <c r="Q301" i="25"/>
  <c r="CL300" i="25"/>
  <c r="CM300" i="25" s="1"/>
  <c r="CK300" i="25"/>
  <c r="CE300" i="25"/>
  <c r="CF300" i="25" s="1"/>
  <c r="CB300" i="25"/>
  <c r="CC300" i="25" s="1"/>
  <c r="CA300" i="25"/>
  <c r="BW300" i="25"/>
  <c r="BS300" i="25"/>
  <c r="BH300" i="25"/>
  <c r="BE300" i="25"/>
  <c r="AZ300" i="25"/>
  <c r="BU300" i="25" s="1"/>
  <c r="AU300" i="25"/>
  <c r="AS300" i="25"/>
  <c r="AT300" i="25" s="1"/>
  <c r="AQ300" i="25"/>
  <c r="AM300" i="25"/>
  <c r="AN300" i="25" s="1"/>
  <c r="AL300" i="25"/>
  <c r="AG300" i="25"/>
  <c r="AH300" i="25" s="1"/>
  <c r="AF300" i="25"/>
  <c r="AE300" i="25"/>
  <c r="AD300" i="25"/>
  <c r="BT300" i="25" s="1"/>
  <c r="AB300" i="25"/>
  <c r="AX300" i="25" s="1"/>
  <c r="S300" i="25"/>
  <c r="R300" i="25"/>
  <c r="Q300" i="25"/>
  <c r="CM299" i="25"/>
  <c r="CL299" i="25"/>
  <c r="CK299" i="25"/>
  <c r="CE299" i="25"/>
  <c r="CF299" i="25" s="1"/>
  <c r="CC299" i="25"/>
  <c r="CB299" i="25"/>
  <c r="CA299" i="25"/>
  <c r="BW299" i="25"/>
  <c r="BT299" i="25"/>
  <c r="BS299" i="25"/>
  <c r="BH299" i="25"/>
  <c r="AZ299" i="25"/>
  <c r="AS299" i="25"/>
  <c r="AT299" i="25" s="1"/>
  <c r="AU299" i="25" s="1"/>
  <c r="AL299" i="25"/>
  <c r="AM299" i="25" s="1"/>
  <c r="AH299" i="25"/>
  <c r="AG299" i="25"/>
  <c r="AF299" i="25"/>
  <c r="AE299" i="25"/>
  <c r="AD299" i="25"/>
  <c r="AB299" i="25"/>
  <c r="AI299" i="25" s="1"/>
  <c r="S299" i="25"/>
  <c r="R299" i="25"/>
  <c r="BI299" i="25" s="1"/>
  <c r="Q299" i="25"/>
  <c r="CM298" i="25"/>
  <c r="CL298" i="25"/>
  <c r="CK298" i="25"/>
  <c r="CF298" i="25"/>
  <c r="CE298" i="25"/>
  <c r="CC298" i="25"/>
  <c r="CB298" i="25"/>
  <c r="CA298" i="25"/>
  <c r="BW298" i="25"/>
  <c r="BT298" i="25"/>
  <c r="BU298" i="25" s="1"/>
  <c r="BS298" i="25"/>
  <c r="BH298" i="25"/>
  <c r="AZ298" i="25"/>
  <c r="AS298" i="25"/>
  <c r="AT298" i="25" s="1"/>
  <c r="AL298" i="25"/>
  <c r="AM298" i="25" s="1"/>
  <c r="AG298" i="25"/>
  <c r="AF298" i="25"/>
  <c r="AE298" i="25"/>
  <c r="AD298" i="25"/>
  <c r="AU298" i="25" s="1"/>
  <c r="AB298" i="25"/>
  <c r="BE298" i="25" s="1"/>
  <c r="S298" i="25"/>
  <c r="R298" i="25"/>
  <c r="Q298" i="25"/>
  <c r="CL297" i="25"/>
  <c r="CM297" i="25" s="1"/>
  <c r="CK297" i="25"/>
  <c r="CE297" i="25"/>
  <c r="CF297" i="25" s="1"/>
  <c r="CB297" i="25"/>
  <c r="CC297" i="25" s="1"/>
  <c r="CA297" i="25"/>
  <c r="BW297" i="25"/>
  <c r="BS297" i="25"/>
  <c r="BH297" i="25"/>
  <c r="BE297" i="25"/>
  <c r="AZ297" i="25"/>
  <c r="AT297" i="25"/>
  <c r="AS297" i="25"/>
  <c r="AQ297" i="25"/>
  <c r="AM297" i="25"/>
  <c r="AL297" i="25"/>
  <c r="AG297" i="25"/>
  <c r="AF297" i="25"/>
  <c r="AI297" i="25" s="1"/>
  <c r="AP297" i="25" s="1"/>
  <c r="AE297" i="25"/>
  <c r="AD297" i="25"/>
  <c r="AB297" i="25"/>
  <c r="AX297" i="25" s="1"/>
  <c r="S297" i="25"/>
  <c r="R297" i="25"/>
  <c r="Q297" i="25"/>
  <c r="CO296" i="25"/>
  <c r="CP296" i="25" s="1"/>
  <c r="CL296" i="25"/>
  <c r="CM296" i="25" s="1"/>
  <c r="CK296" i="25"/>
  <c r="CF296" i="25"/>
  <c r="CC296" i="25"/>
  <c r="CB296" i="25"/>
  <c r="CA296" i="25"/>
  <c r="BW296" i="25"/>
  <c r="BS296" i="25"/>
  <c r="BI296" i="25"/>
  <c r="BJ296" i="25" s="1"/>
  <c r="BH296" i="25"/>
  <c r="AZ296" i="25"/>
  <c r="AT296" i="25"/>
  <c r="AS296" i="25"/>
  <c r="AL296" i="25"/>
  <c r="AM296" i="25" s="1"/>
  <c r="AI296" i="25"/>
  <c r="AP296" i="25" s="1"/>
  <c r="AG296" i="25"/>
  <c r="AF296" i="25"/>
  <c r="AH296" i="25" s="1"/>
  <c r="AE296" i="25"/>
  <c r="AD296" i="25"/>
  <c r="AB296" i="25"/>
  <c r="AX296" i="25" s="1"/>
  <c r="S296" i="25"/>
  <c r="R296" i="25"/>
  <c r="Q296" i="25"/>
  <c r="CO295" i="25"/>
  <c r="CP295" i="25" s="1"/>
  <c r="CL295" i="25"/>
  <c r="CM295" i="25" s="1"/>
  <c r="CK295" i="25"/>
  <c r="CF295" i="25"/>
  <c r="CC295" i="25"/>
  <c r="CB295" i="25"/>
  <c r="CA295" i="25"/>
  <c r="BW295" i="25"/>
  <c r="BT295" i="25"/>
  <c r="BU295" i="25" s="1"/>
  <c r="BS295" i="25"/>
  <c r="BH295" i="25"/>
  <c r="AZ295" i="25"/>
  <c r="AT295" i="25"/>
  <c r="AS295" i="25"/>
  <c r="AL295" i="25"/>
  <c r="AM295" i="25" s="1"/>
  <c r="AN295" i="25" s="1"/>
  <c r="AG295" i="25"/>
  <c r="AF295" i="25"/>
  <c r="AH295" i="25" s="1"/>
  <c r="AE295" i="25"/>
  <c r="AD295" i="25"/>
  <c r="AU295" i="25" s="1"/>
  <c r="AB295" i="25"/>
  <c r="BE295" i="25" s="1"/>
  <c r="S295" i="25"/>
  <c r="R295" i="25"/>
  <c r="Q295" i="25"/>
  <c r="CO294" i="25"/>
  <c r="CP294" i="25" s="1"/>
  <c r="CL294" i="25"/>
  <c r="CM294" i="25" s="1"/>
  <c r="CK294" i="25"/>
  <c r="CF294" i="25"/>
  <c r="CC294" i="25"/>
  <c r="CB294" i="25"/>
  <c r="CA294" i="25"/>
  <c r="BW294" i="25"/>
  <c r="BT294" i="25"/>
  <c r="BU294" i="25" s="1"/>
  <c r="BS294" i="25"/>
  <c r="BH294" i="25"/>
  <c r="AZ294" i="25"/>
  <c r="AS294" i="25"/>
  <c r="AT294" i="25" s="1"/>
  <c r="AU294" i="25" s="1"/>
  <c r="AL294" i="25"/>
  <c r="AM294" i="25" s="1"/>
  <c r="AG294" i="25"/>
  <c r="AF294" i="25"/>
  <c r="AH294" i="25" s="1"/>
  <c r="AE294" i="25"/>
  <c r="AD294" i="25"/>
  <c r="AB294" i="25"/>
  <c r="S294" i="25"/>
  <c r="R294" i="25"/>
  <c r="BI294" i="25" s="1"/>
  <c r="BJ294" i="25" s="1"/>
  <c r="Q294" i="25"/>
  <c r="CP293" i="25"/>
  <c r="CO293" i="25"/>
  <c r="CM293" i="25"/>
  <c r="CL293" i="25"/>
  <c r="CK293" i="25"/>
  <c r="CF293" i="25"/>
  <c r="CC293" i="25"/>
  <c r="CB293" i="25"/>
  <c r="CA293" i="25"/>
  <c r="BW293" i="25"/>
  <c r="BT293" i="25"/>
  <c r="BS293" i="25"/>
  <c r="BH293" i="25"/>
  <c r="AZ293" i="25"/>
  <c r="BU293" i="25" s="1"/>
  <c r="AS293" i="25"/>
  <c r="AT293" i="25" s="1"/>
  <c r="AU293" i="25" s="1"/>
  <c r="AL293" i="25"/>
  <c r="AM293" i="25" s="1"/>
  <c r="AN293" i="25" s="1"/>
  <c r="AH293" i="25"/>
  <c r="AG293" i="25"/>
  <c r="AF293" i="25"/>
  <c r="AE293" i="25"/>
  <c r="AD293" i="25"/>
  <c r="AB293" i="25"/>
  <c r="S293" i="25"/>
  <c r="R293" i="25"/>
  <c r="BI293" i="25" s="1"/>
  <c r="BJ293" i="25" s="1"/>
  <c r="Q293" i="25"/>
  <c r="CP292" i="25"/>
  <c r="CO292" i="25"/>
  <c r="CM292" i="25"/>
  <c r="CL292" i="25"/>
  <c r="CK292" i="25"/>
  <c r="CF292" i="25"/>
  <c r="CC292" i="25"/>
  <c r="CB292" i="25"/>
  <c r="CA292" i="25"/>
  <c r="BW292" i="25"/>
  <c r="BT292" i="25"/>
  <c r="BS292" i="25"/>
  <c r="BH292" i="25"/>
  <c r="BE292" i="25"/>
  <c r="AZ292" i="25"/>
  <c r="BU292" i="25" s="1"/>
  <c r="AS292" i="25"/>
  <c r="AT292" i="25" s="1"/>
  <c r="AU292" i="25" s="1"/>
  <c r="AQ292" i="25"/>
  <c r="AL292" i="25"/>
  <c r="AM292" i="25" s="1"/>
  <c r="AN292" i="25" s="1"/>
  <c r="AH292" i="25"/>
  <c r="AG292" i="25"/>
  <c r="AF292" i="25"/>
  <c r="AE292" i="25"/>
  <c r="AD292" i="25"/>
  <c r="AB292" i="25"/>
  <c r="S292" i="25"/>
  <c r="R292" i="25"/>
  <c r="Q292" i="25"/>
  <c r="CP291" i="25"/>
  <c r="CO291" i="25"/>
  <c r="CM291" i="25"/>
  <c r="CL291" i="25"/>
  <c r="CK291" i="25"/>
  <c r="CF291" i="25"/>
  <c r="CB291" i="25"/>
  <c r="CC291" i="25" s="1"/>
  <c r="CA291" i="25"/>
  <c r="BW291" i="25"/>
  <c r="BS291" i="25"/>
  <c r="BH291" i="25"/>
  <c r="BE291" i="25"/>
  <c r="AZ291" i="25"/>
  <c r="BU291" i="25" s="1"/>
  <c r="AS291" i="25"/>
  <c r="AT291" i="25" s="1"/>
  <c r="AU291" i="25" s="1"/>
  <c r="AQ291" i="25"/>
  <c r="AM291" i="25"/>
  <c r="AL291" i="25"/>
  <c r="AG291" i="25"/>
  <c r="AH291" i="25" s="1"/>
  <c r="AN291" i="25" s="1"/>
  <c r="AF291" i="25"/>
  <c r="AE291" i="25"/>
  <c r="AD291" i="25"/>
  <c r="BT291" i="25" s="1"/>
  <c r="AB291" i="25"/>
  <c r="AX291" i="25" s="1"/>
  <c r="S291" i="25"/>
  <c r="R291" i="25"/>
  <c r="Q291" i="25"/>
  <c r="CP290" i="25"/>
  <c r="CO290" i="25"/>
  <c r="CM290" i="25"/>
  <c r="CL290" i="25"/>
  <c r="CK290" i="25"/>
  <c r="CF290" i="25"/>
  <c r="CB290" i="25"/>
  <c r="CC290" i="25" s="1"/>
  <c r="CA290" i="25"/>
  <c r="BW290" i="25"/>
  <c r="BS290" i="25"/>
  <c r="BH290" i="25"/>
  <c r="BE290" i="25"/>
  <c r="AZ290" i="25"/>
  <c r="AU290" i="25"/>
  <c r="AT290" i="25"/>
  <c r="AS290" i="25"/>
  <c r="AQ290" i="25"/>
  <c r="AM290" i="25"/>
  <c r="AL290" i="25"/>
  <c r="AJ290" i="25"/>
  <c r="AG290" i="25"/>
  <c r="AF290" i="25"/>
  <c r="AE290" i="25"/>
  <c r="AD290" i="25"/>
  <c r="BT290" i="25" s="1"/>
  <c r="BU290" i="25" s="1"/>
  <c r="AB290" i="25"/>
  <c r="S290" i="25"/>
  <c r="AI290" i="25" s="1"/>
  <c r="AP290" i="25" s="1"/>
  <c r="R290" i="25"/>
  <c r="BI290" i="25" s="1"/>
  <c r="BJ290" i="25" s="1"/>
  <c r="Q290" i="25"/>
  <c r="CO289" i="25"/>
  <c r="CP289" i="25" s="1"/>
  <c r="CM289" i="25"/>
  <c r="CL289" i="25"/>
  <c r="CK289" i="25"/>
  <c r="CF289" i="25"/>
  <c r="CB289" i="25"/>
  <c r="CC289" i="25" s="1"/>
  <c r="CA289" i="25"/>
  <c r="BW289" i="25"/>
  <c r="BS289" i="25"/>
  <c r="BH289" i="25"/>
  <c r="BE289" i="25"/>
  <c r="AZ289" i="25"/>
  <c r="AT289" i="25"/>
  <c r="AS289" i="25"/>
  <c r="AQ289" i="25"/>
  <c r="AM289" i="25"/>
  <c r="AL289" i="25"/>
  <c r="AG289" i="25"/>
  <c r="AF289" i="25"/>
  <c r="AI289" i="25" s="1"/>
  <c r="AP289" i="25" s="1"/>
  <c r="AE289" i="25"/>
  <c r="AD289" i="25"/>
  <c r="AB289" i="25"/>
  <c r="AX289" i="25" s="1"/>
  <c r="S289" i="25"/>
  <c r="R289" i="25"/>
  <c r="Q289" i="25"/>
  <c r="CO288" i="25"/>
  <c r="CP288" i="25" s="1"/>
  <c r="CL288" i="25"/>
  <c r="CM288" i="25" s="1"/>
  <c r="CK288" i="25"/>
  <c r="CF288" i="25"/>
  <c r="CB288" i="25"/>
  <c r="CC288" i="25" s="1"/>
  <c r="CA288" i="25"/>
  <c r="BW288" i="25"/>
  <c r="BS288" i="25"/>
  <c r="BI288" i="25"/>
  <c r="BJ288" i="25" s="1"/>
  <c r="BH288" i="25"/>
  <c r="AZ288" i="25"/>
  <c r="AX288" i="25"/>
  <c r="AT288" i="25"/>
  <c r="AS288" i="25"/>
  <c r="AL288" i="25"/>
  <c r="AM288" i="25" s="1"/>
  <c r="AI288" i="25"/>
  <c r="AP288" i="25" s="1"/>
  <c r="AG288" i="25"/>
  <c r="AF288" i="25"/>
  <c r="AH288" i="25" s="1"/>
  <c r="AE288" i="25"/>
  <c r="AD288" i="25"/>
  <c r="AB288" i="25"/>
  <c r="S288" i="25"/>
  <c r="R288" i="25"/>
  <c r="Q288" i="25"/>
  <c r="CO287" i="25"/>
  <c r="CP287" i="25" s="1"/>
  <c r="CL287" i="25"/>
  <c r="CM287" i="25" s="1"/>
  <c r="CK287" i="25"/>
  <c r="CF287" i="25"/>
  <c r="CC287" i="25"/>
  <c r="CB287" i="25"/>
  <c r="CA287" i="25"/>
  <c r="BW287" i="25"/>
  <c r="BU287" i="25"/>
  <c r="BT287" i="25"/>
  <c r="BS287" i="25"/>
  <c r="BH287" i="25"/>
  <c r="AZ287" i="25"/>
  <c r="AT287" i="25"/>
  <c r="AS287" i="25"/>
  <c r="AP287" i="25"/>
  <c r="AL287" i="25"/>
  <c r="AM287" i="25" s="1"/>
  <c r="AI287" i="25"/>
  <c r="AH287" i="25"/>
  <c r="AG287" i="25"/>
  <c r="AF287" i="25"/>
  <c r="AE287" i="25"/>
  <c r="AD287" i="25"/>
  <c r="AB287" i="25"/>
  <c r="BE287" i="25" s="1"/>
  <c r="S287" i="25"/>
  <c r="R287" i="25"/>
  <c r="Q287" i="25"/>
  <c r="CP286" i="25"/>
  <c r="CM286" i="25"/>
  <c r="CL286" i="25"/>
  <c r="CK286" i="25"/>
  <c r="CC286" i="25"/>
  <c r="CB286" i="25"/>
  <c r="CA286" i="25"/>
  <c r="BW286" i="25"/>
  <c r="BT286" i="25"/>
  <c r="BS286" i="25"/>
  <c r="BH286" i="25"/>
  <c r="AZ286" i="25"/>
  <c r="BU286" i="25" s="1"/>
  <c r="AS286" i="25"/>
  <c r="AT286" i="25" s="1"/>
  <c r="AL286" i="25"/>
  <c r="AM286" i="25" s="1"/>
  <c r="AN286" i="25" s="1"/>
  <c r="AG286" i="25"/>
  <c r="AF286" i="25"/>
  <c r="AH286" i="25" s="1"/>
  <c r="AE286" i="25"/>
  <c r="AD286" i="25"/>
  <c r="AB286" i="25"/>
  <c r="S286" i="25"/>
  <c r="R286" i="25"/>
  <c r="BI286" i="25" s="1"/>
  <c r="BJ286" i="25" s="1"/>
  <c r="Q286" i="25"/>
  <c r="CP285" i="25"/>
  <c r="CM285" i="25"/>
  <c r="CL285" i="25"/>
  <c r="CK285" i="25"/>
  <c r="CC285" i="25"/>
  <c r="CB285" i="25"/>
  <c r="CA285" i="25"/>
  <c r="BW285" i="25"/>
  <c r="BT285" i="25"/>
  <c r="BS285" i="25"/>
  <c r="BH285" i="25"/>
  <c r="AZ285" i="25"/>
  <c r="AX285" i="25"/>
  <c r="AS285" i="25"/>
  <c r="AT285" i="25" s="1"/>
  <c r="AU285" i="25" s="1"/>
  <c r="AL285" i="25"/>
  <c r="AM285" i="25" s="1"/>
  <c r="AN285" i="25" s="1"/>
  <c r="AH285" i="25"/>
  <c r="AG285" i="25"/>
  <c r="AF285" i="25"/>
  <c r="AE285" i="25"/>
  <c r="AD285" i="25"/>
  <c r="AB285" i="25"/>
  <c r="S285" i="25"/>
  <c r="R285" i="25"/>
  <c r="BI285" i="25" s="1"/>
  <c r="BK285" i="25" s="1"/>
  <c r="Q285" i="25"/>
  <c r="CP284" i="25"/>
  <c r="CL284" i="25"/>
  <c r="CM284" i="25" s="1"/>
  <c r="CK284" i="25"/>
  <c r="CC284" i="25"/>
  <c r="CB284" i="25"/>
  <c r="CA284" i="25"/>
  <c r="BY284" i="25"/>
  <c r="BW284" i="25"/>
  <c r="BS284" i="25"/>
  <c r="BM284" i="25"/>
  <c r="BH284" i="25"/>
  <c r="BE284" i="25"/>
  <c r="AZ284" i="25"/>
  <c r="AT284" i="25"/>
  <c r="AS284" i="25"/>
  <c r="AQ284" i="25"/>
  <c r="AM284" i="25"/>
  <c r="AL284" i="25"/>
  <c r="AG284" i="25"/>
  <c r="AF284" i="25"/>
  <c r="AI284" i="25" s="1"/>
  <c r="AP284" i="25" s="1"/>
  <c r="AE284" i="25"/>
  <c r="AD284" i="25"/>
  <c r="AU284" i="25" s="1"/>
  <c r="AB284" i="25"/>
  <c r="S284" i="25"/>
  <c r="R284" i="25"/>
  <c r="Q284" i="25"/>
  <c r="CP283" i="25"/>
  <c r="CM283" i="25"/>
  <c r="CL283" i="25"/>
  <c r="CK283" i="25"/>
  <c r="CC283" i="25"/>
  <c r="CB283" i="25"/>
  <c r="CA283" i="25"/>
  <c r="BW283" i="25"/>
  <c r="BS283" i="25"/>
  <c r="BI283" i="25"/>
  <c r="BJ283" i="25" s="1"/>
  <c r="BH283" i="25"/>
  <c r="AZ283" i="25"/>
  <c r="AX283" i="25"/>
  <c r="AT283" i="25"/>
  <c r="AS283" i="25"/>
  <c r="AM283" i="25"/>
  <c r="AL283" i="25"/>
  <c r="AI283" i="25"/>
  <c r="AP283" i="25" s="1"/>
  <c r="AG283" i="25"/>
  <c r="AF283" i="25"/>
  <c r="AH283" i="25" s="1"/>
  <c r="AE283" i="25"/>
  <c r="AD283" i="25"/>
  <c r="AB283" i="25"/>
  <c r="S283" i="25"/>
  <c r="R283" i="25"/>
  <c r="BK283" i="25" s="1"/>
  <c r="Q283" i="25"/>
  <c r="CP282" i="25"/>
  <c r="CM282" i="25"/>
  <c r="CL282" i="25"/>
  <c r="CK282" i="25"/>
  <c r="CC282" i="25"/>
  <c r="CB282" i="25"/>
  <c r="CA282" i="25"/>
  <c r="BW282" i="25"/>
  <c r="BU282" i="25"/>
  <c r="BT282" i="25"/>
  <c r="BS282" i="25"/>
  <c r="BH282" i="25"/>
  <c r="AZ282" i="25"/>
  <c r="AT282" i="25"/>
  <c r="AS282" i="25"/>
  <c r="AL282" i="25"/>
  <c r="AM282" i="25" s="1"/>
  <c r="AN282" i="25" s="1"/>
  <c r="AH282" i="25"/>
  <c r="AG282" i="25"/>
  <c r="AF282" i="25"/>
  <c r="AI282" i="25" s="1"/>
  <c r="AP282" i="25" s="1"/>
  <c r="AE282" i="25"/>
  <c r="AD282" i="25"/>
  <c r="AB282" i="25"/>
  <c r="BE282" i="25" s="1"/>
  <c r="S282" i="25"/>
  <c r="R282" i="25"/>
  <c r="Q282" i="25"/>
  <c r="CP281" i="25"/>
  <c r="CM281" i="25"/>
  <c r="CL281" i="25"/>
  <c r="CK281" i="25"/>
  <c r="CC281" i="25"/>
  <c r="CB281" i="25"/>
  <c r="CA281" i="25"/>
  <c r="BW281" i="25"/>
  <c r="BT281" i="25"/>
  <c r="BU281" i="25" s="1"/>
  <c r="BS281" i="25"/>
  <c r="BH281" i="25"/>
  <c r="AZ281" i="25"/>
  <c r="AX281" i="25"/>
  <c r="AS281" i="25"/>
  <c r="AT281" i="25" s="1"/>
  <c r="AU281" i="25" s="1"/>
  <c r="AL281" i="25"/>
  <c r="AM281" i="25" s="1"/>
  <c r="AN281" i="25" s="1"/>
  <c r="AG281" i="25"/>
  <c r="AF281" i="25"/>
  <c r="AH281" i="25" s="1"/>
  <c r="AE281" i="25"/>
  <c r="AD281" i="25"/>
  <c r="AB281" i="25"/>
  <c r="S281" i="25"/>
  <c r="R281" i="25"/>
  <c r="BI281" i="25" s="1"/>
  <c r="BJ281" i="25" s="1"/>
  <c r="Q281" i="25"/>
  <c r="CP280" i="25"/>
  <c r="CO280" i="25"/>
  <c r="CM280" i="25"/>
  <c r="CL280" i="25"/>
  <c r="CK280" i="25"/>
  <c r="CF280" i="25"/>
  <c r="CC280" i="25"/>
  <c r="CB280" i="25"/>
  <c r="CA280" i="25"/>
  <c r="BW280" i="25"/>
  <c r="BT280" i="25"/>
  <c r="BS280" i="25"/>
  <c r="BH280" i="25"/>
  <c r="AZ280" i="25"/>
  <c r="BU280" i="25" s="1"/>
  <c r="AU280" i="25"/>
  <c r="AS280" i="25"/>
  <c r="AT280" i="25" s="1"/>
  <c r="AL280" i="25"/>
  <c r="AM280" i="25" s="1"/>
  <c r="AN280" i="25" s="1"/>
  <c r="AH280" i="25"/>
  <c r="AG280" i="25"/>
  <c r="AF280" i="25"/>
  <c r="AE280" i="25"/>
  <c r="AD280" i="25"/>
  <c r="AB280" i="25"/>
  <c r="S280" i="25"/>
  <c r="R280" i="25"/>
  <c r="BI280" i="25" s="1"/>
  <c r="BJ280" i="25" s="1"/>
  <c r="Q280" i="25"/>
  <c r="CP279" i="25"/>
  <c r="CM279" i="25"/>
  <c r="CL279" i="25"/>
  <c r="CK279" i="25"/>
  <c r="CB279" i="25"/>
  <c r="CC279" i="25" s="1"/>
  <c r="CA279" i="25"/>
  <c r="BW279" i="25"/>
  <c r="BT279" i="25"/>
  <c r="BS279" i="25"/>
  <c r="BH279" i="25"/>
  <c r="BE279" i="25"/>
  <c r="AZ279" i="25"/>
  <c r="AS279" i="25"/>
  <c r="AT279" i="25" s="1"/>
  <c r="AU279" i="25" s="1"/>
  <c r="AQ279" i="25"/>
  <c r="AL279" i="25"/>
  <c r="AM279" i="25" s="1"/>
  <c r="AG279" i="25"/>
  <c r="AF279" i="25"/>
  <c r="AE279" i="25"/>
  <c r="AD279" i="25"/>
  <c r="AB279" i="25"/>
  <c r="S279" i="25"/>
  <c r="R279" i="25"/>
  <c r="BI279" i="25" s="1"/>
  <c r="Q279" i="25"/>
  <c r="CP278" i="25"/>
  <c r="CL278" i="25"/>
  <c r="CM278" i="25" s="1"/>
  <c r="CK278" i="25"/>
  <c r="CB278" i="25"/>
  <c r="CC278" i="25" s="1"/>
  <c r="CA278" i="25"/>
  <c r="BW278" i="25"/>
  <c r="BS278" i="25"/>
  <c r="BH278" i="25"/>
  <c r="BE278" i="25"/>
  <c r="AZ278" i="25"/>
  <c r="AU278" i="25"/>
  <c r="AS278" i="25"/>
  <c r="AT278" i="25" s="1"/>
  <c r="AQ278" i="25"/>
  <c r="AN278" i="25"/>
  <c r="AM278" i="25"/>
  <c r="AL278" i="25"/>
  <c r="AJ278" i="25"/>
  <c r="AG278" i="25"/>
  <c r="AH278" i="25" s="1"/>
  <c r="AF278" i="25"/>
  <c r="AE278" i="25"/>
  <c r="AD278" i="25"/>
  <c r="BT278" i="25" s="1"/>
  <c r="AB278" i="25"/>
  <c r="AX278" i="25" s="1"/>
  <c r="S278" i="25"/>
  <c r="AI278" i="25" s="1"/>
  <c r="AP278" i="25" s="1"/>
  <c r="R278" i="25"/>
  <c r="Q278" i="25"/>
  <c r="CM277" i="25"/>
  <c r="CL277" i="25"/>
  <c r="CK277" i="25"/>
  <c r="CF277" i="25"/>
  <c r="CB277" i="25"/>
  <c r="CC277" i="25" s="1"/>
  <c r="CA277" i="25"/>
  <c r="BW277" i="25"/>
  <c r="BU277" i="25"/>
  <c r="BS277" i="25"/>
  <c r="BH277" i="25"/>
  <c r="BE277" i="25"/>
  <c r="AZ277" i="25"/>
  <c r="AT277" i="25"/>
  <c r="AU277" i="25" s="1"/>
  <c r="AS277" i="25"/>
  <c r="AQ277" i="25"/>
  <c r="AM277" i="25"/>
  <c r="AL277" i="25"/>
  <c r="AG277" i="25"/>
  <c r="AF277" i="25"/>
  <c r="AE277" i="25"/>
  <c r="AD277" i="25"/>
  <c r="BT277" i="25" s="1"/>
  <c r="AB277" i="25"/>
  <c r="S277" i="25"/>
  <c r="AI277" i="25" s="1"/>
  <c r="R277" i="25"/>
  <c r="Q277" i="25"/>
  <c r="CO276" i="25"/>
  <c r="CP276" i="25" s="1"/>
  <c r="CM276" i="25"/>
  <c r="CL276" i="25"/>
  <c r="CK276" i="25"/>
  <c r="CF276" i="25"/>
  <c r="CB276" i="25"/>
  <c r="CC276" i="25" s="1"/>
  <c r="CA276" i="25"/>
  <c r="BW276" i="25"/>
  <c r="BS276" i="25"/>
  <c r="BH276" i="25"/>
  <c r="BE276" i="25"/>
  <c r="AZ276" i="25"/>
  <c r="AT276" i="25"/>
  <c r="AS276" i="25"/>
  <c r="AQ276" i="25"/>
  <c r="AP276" i="25"/>
  <c r="AM276" i="25"/>
  <c r="AL276" i="25"/>
  <c r="AG276" i="25"/>
  <c r="AF276" i="25"/>
  <c r="AI276" i="25" s="1"/>
  <c r="AE276" i="25"/>
  <c r="AD276" i="25"/>
  <c r="AB276" i="25"/>
  <c r="AX276" i="25" s="1"/>
  <c r="S276" i="25"/>
  <c r="R276" i="25"/>
  <c r="Q276" i="25"/>
  <c r="CL275" i="25"/>
  <c r="CM275" i="25" s="1"/>
  <c r="CK275" i="25"/>
  <c r="CB275" i="25"/>
  <c r="CC275" i="25" s="1"/>
  <c r="CA275" i="25"/>
  <c r="BS275" i="25"/>
  <c r="BH275" i="25"/>
  <c r="BE275" i="25"/>
  <c r="AZ275" i="25"/>
  <c r="AU275" i="25"/>
  <c r="AS275" i="25"/>
  <c r="AT275" i="25" s="1"/>
  <c r="AQ275" i="25"/>
  <c r="AM275" i="25"/>
  <c r="AN275" i="25" s="1"/>
  <c r="AL275" i="25"/>
  <c r="AG275" i="25"/>
  <c r="AH275" i="25" s="1"/>
  <c r="AF275" i="25"/>
  <c r="AE275" i="25"/>
  <c r="AD275" i="25"/>
  <c r="BT275" i="25" s="1"/>
  <c r="AB275" i="25"/>
  <c r="AX275" i="25" s="1"/>
  <c r="S275" i="25"/>
  <c r="R275" i="25"/>
  <c r="Q275" i="25"/>
  <c r="CM274" i="25"/>
  <c r="CL274" i="25"/>
  <c r="CK274" i="25"/>
  <c r="CC274" i="25"/>
  <c r="CB274" i="25"/>
  <c r="CA274" i="25"/>
  <c r="BT274" i="25"/>
  <c r="BS274" i="25"/>
  <c r="BK274" i="25"/>
  <c r="BH274" i="25"/>
  <c r="AZ274" i="25"/>
  <c r="BU274" i="25" s="1"/>
  <c r="AU274" i="25"/>
  <c r="AS274" i="25"/>
  <c r="AT274" i="25" s="1"/>
  <c r="AL274" i="25"/>
  <c r="AM274" i="25" s="1"/>
  <c r="AN274" i="25" s="1"/>
  <c r="AH274" i="25"/>
  <c r="AG274" i="25"/>
  <c r="AF274" i="25"/>
  <c r="AE274" i="25"/>
  <c r="AD274" i="25"/>
  <c r="AB274" i="25"/>
  <c r="S274" i="25"/>
  <c r="R274" i="25"/>
  <c r="BI274" i="25" s="1"/>
  <c r="BJ274" i="25" s="1"/>
  <c r="Q274" i="25"/>
  <c r="CM273" i="25"/>
  <c r="CL273" i="25"/>
  <c r="CK273" i="25"/>
  <c r="CC273" i="25"/>
  <c r="CB273" i="25"/>
  <c r="CA273" i="25"/>
  <c r="BT273" i="25"/>
  <c r="BU273" i="25" s="1"/>
  <c r="BS273" i="25"/>
  <c r="BH273" i="25"/>
  <c r="AZ273" i="25"/>
  <c r="AS273" i="25"/>
  <c r="AT273" i="25" s="1"/>
  <c r="AL273" i="25"/>
  <c r="AM273" i="25" s="1"/>
  <c r="AI273" i="25"/>
  <c r="AP273" i="25" s="1"/>
  <c r="AH273" i="25"/>
  <c r="AG273" i="25"/>
  <c r="AN273" i="25" s="1"/>
  <c r="AF273" i="25"/>
  <c r="AE273" i="25"/>
  <c r="AD273" i="25"/>
  <c r="AB273" i="25"/>
  <c r="BE273" i="25" s="1"/>
  <c r="S273" i="25"/>
  <c r="R273" i="25"/>
  <c r="Q273" i="25"/>
  <c r="CL272" i="25"/>
  <c r="CM272" i="25" s="1"/>
  <c r="CK272" i="25"/>
  <c r="CB272" i="25"/>
  <c r="CC272" i="25" s="1"/>
  <c r="CA272" i="25"/>
  <c r="BS272" i="25"/>
  <c r="BH272" i="25"/>
  <c r="BE272" i="25"/>
  <c r="AZ272" i="25"/>
  <c r="AT272" i="25"/>
  <c r="AS272" i="25"/>
  <c r="AQ272" i="25"/>
  <c r="AM272" i="25"/>
  <c r="AL272" i="25"/>
  <c r="AG272" i="25"/>
  <c r="AF272" i="25"/>
  <c r="AI272" i="25" s="1"/>
  <c r="AP272" i="25" s="1"/>
  <c r="AE272" i="25"/>
  <c r="AD272" i="25"/>
  <c r="AB272" i="25"/>
  <c r="AX272" i="25" s="1"/>
  <c r="S272" i="25"/>
  <c r="R272" i="25"/>
  <c r="Q272" i="25"/>
  <c r="CL271" i="25"/>
  <c r="CM271" i="25" s="1"/>
  <c r="CK271" i="25"/>
  <c r="CB271" i="25"/>
  <c r="CC271" i="25" s="1"/>
  <c r="CA271" i="25"/>
  <c r="BS271" i="25"/>
  <c r="BH271" i="25"/>
  <c r="BE271" i="25"/>
  <c r="AZ271" i="25"/>
  <c r="BU271" i="25" s="1"/>
  <c r="AS271" i="25"/>
  <c r="AT271" i="25" s="1"/>
  <c r="AQ271" i="25"/>
  <c r="AM271" i="25"/>
  <c r="AN271" i="25" s="1"/>
  <c r="AL271" i="25"/>
  <c r="AG271" i="25"/>
  <c r="AH271" i="25" s="1"/>
  <c r="AF271" i="25"/>
  <c r="AE271" i="25"/>
  <c r="AD271" i="25"/>
  <c r="BT271" i="25" s="1"/>
  <c r="AB271" i="25"/>
  <c r="AX271" i="25" s="1"/>
  <c r="S271" i="25"/>
  <c r="R271" i="25"/>
  <c r="Q271" i="25"/>
  <c r="CM270" i="25"/>
  <c r="CL270" i="25"/>
  <c r="CK270" i="25"/>
  <c r="CC270" i="25"/>
  <c r="CB270" i="25"/>
  <c r="CA270" i="25"/>
  <c r="BT270" i="25"/>
  <c r="BS270" i="25"/>
  <c r="BJ270" i="25"/>
  <c r="BH270" i="25"/>
  <c r="AZ270" i="25"/>
  <c r="AU270" i="25"/>
  <c r="AS270" i="25"/>
  <c r="AT270" i="25" s="1"/>
  <c r="AL270" i="25"/>
  <c r="AM270" i="25" s="1"/>
  <c r="AN270" i="25" s="1"/>
  <c r="AH270" i="25"/>
  <c r="AG270" i="25"/>
  <c r="AF270" i="25"/>
  <c r="AE270" i="25"/>
  <c r="AD270" i="25"/>
  <c r="AB270" i="25"/>
  <c r="S270" i="25"/>
  <c r="R270" i="25"/>
  <c r="BI270" i="25" s="1"/>
  <c r="BK270" i="25" s="1"/>
  <c r="Q270" i="25"/>
  <c r="CM269" i="25"/>
  <c r="CL269" i="25"/>
  <c r="CK269" i="25"/>
  <c r="CC269" i="25"/>
  <c r="CB269" i="25"/>
  <c r="CA269" i="25"/>
  <c r="BU269" i="25"/>
  <c r="BT269" i="25"/>
  <c r="BS269" i="25"/>
  <c r="BK269" i="25"/>
  <c r="BH269" i="25"/>
  <c r="BE269" i="25"/>
  <c r="BM269" i="25" s="1"/>
  <c r="AZ269" i="25"/>
  <c r="AS269" i="25"/>
  <c r="AT269" i="25" s="1"/>
  <c r="AU269" i="25" s="1"/>
  <c r="AQ269" i="25"/>
  <c r="AL269" i="25"/>
  <c r="AM269" i="25" s="1"/>
  <c r="AH269" i="25"/>
  <c r="AN269" i="25" s="1"/>
  <c r="AG269" i="25"/>
  <c r="AF269" i="25"/>
  <c r="AE269" i="25"/>
  <c r="AD269" i="25"/>
  <c r="AB269" i="25"/>
  <c r="AX269" i="25" s="1"/>
  <c r="S269" i="25"/>
  <c r="R269" i="25"/>
  <c r="BI269" i="25" s="1"/>
  <c r="BJ269" i="25" s="1"/>
  <c r="Q269" i="25"/>
  <c r="CM268" i="25"/>
  <c r="CL268" i="25"/>
  <c r="CK268" i="25"/>
  <c r="CC268" i="25"/>
  <c r="CB268" i="25"/>
  <c r="CA268" i="25"/>
  <c r="BT268" i="25"/>
  <c r="BU268" i="25" s="1"/>
  <c r="BS268" i="25"/>
  <c r="BH268" i="25"/>
  <c r="AZ268" i="25"/>
  <c r="AX268" i="25"/>
  <c r="AS268" i="25"/>
  <c r="AT268" i="25" s="1"/>
  <c r="AL268" i="25"/>
  <c r="AM268" i="25" s="1"/>
  <c r="AN268" i="25" s="1"/>
  <c r="AG268" i="25"/>
  <c r="AF268" i="25"/>
  <c r="AH268" i="25" s="1"/>
  <c r="AE268" i="25"/>
  <c r="AD268" i="25"/>
  <c r="AU268" i="25" s="1"/>
  <c r="AB268" i="25"/>
  <c r="S268" i="25"/>
  <c r="R268" i="25"/>
  <c r="BI268" i="25" s="1"/>
  <c r="BJ268" i="25" s="1"/>
  <c r="Q268" i="25"/>
  <c r="CQ267" i="25"/>
  <c r="CL267" i="25"/>
  <c r="CM267" i="25" s="1"/>
  <c r="CK267" i="25"/>
  <c r="CH267" i="25"/>
  <c r="CO267" i="25" s="1"/>
  <c r="CP267" i="25" s="1"/>
  <c r="CF267" i="25"/>
  <c r="CG267" i="25" s="1"/>
  <c r="CE267" i="25"/>
  <c r="CC267" i="25"/>
  <c r="CB267" i="25"/>
  <c r="CA267" i="25"/>
  <c r="BX267" i="25"/>
  <c r="BW267" i="25"/>
  <c r="BT267" i="25"/>
  <c r="BS267" i="25"/>
  <c r="BH267" i="25"/>
  <c r="BE267" i="25"/>
  <c r="BL267" i="25" s="1"/>
  <c r="BK267" i="25" s="1"/>
  <c r="BV267" i="25" s="1"/>
  <c r="CD267" i="25" s="1"/>
  <c r="CN267" i="25" s="1"/>
  <c r="AZ267" i="25"/>
  <c r="AT267" i="25"/>
  <c r="AU267" i="25" s="1"/>
  <c r="AS267" i="25"/>
  <c r="AQ267" i="25"/>
  <c r="AM267" i="25"/>
  <c r="AL267" i="25"/>
  <c r="AJ267" i="25"/>
  <c r="AI267" i="25"/>
  <c r="AP267" i="25" s="1"/>
  <c r="AG267" i="25"/>
  <c r="AF267" i="25"/>
  <c r="AE267" i="25"/>
  <c r="AD267" i="25"/>
  <c r="AB267" i="25"/>
  <c r="S267" i="25"/>
  <c r="R267" i="25"/>
  <c r="BI267" i="25" s="1"/>
  <c r="BJ267" i="25" s="1"/>
  <c r="Q267" i="25"/>
  <c r="CM266" i="25"/>
  <c r="CL266" i="25"/>
  <c r="CK266" i="25"/>
  <c r="CH266" i="25"/>
  <c r="CO266" i="25" s="1"/>
  <c r="CP266" i="25" s="1"/>
  <c r="CE266" i="25"/>
  <c r="CF266" i="25" s="1"/>
  <c r="CC266" i="25"/>
  <c r="CB266" i="25"/>
  <c r="CA266" i="25"/>
  <c r="BX266" i="25"/>
  <c r="CG266" i="25" s="1"/>
  <c r="CQ266" i="25" s="1"/>
  <c r="BW266" i="25"/>
  <c r="BU266" i="25"/>
  <c r="BT266" i="25"/>
  <c r="BS266" i="25"/>
  <c r="BH266" i="25"/>
  <c r="AZ266" i="25"/>
  <c r="AX266" i="25"/>
  <c r="AS266" i="25"/>
  <c r="AT266" i="25" s="1"/>
  <c r="AU266" i="25" s="1"/>
  <c r="AL266" i="25"/>
  <c r="AM266" i="25" s="1"/>
  <c r="AN266" i="25" s="1"/>
  <c r="AG266" i="25"/>
  <c r="AF266" i="25"/>
  <c r="AH266" i="25" s="1"/>
  <c r="AE266" i="25"/>
  <c r="AD266" i="25"/>
  <c r="AB266" i="25"/>
  <c r="S266" i="25"/>
  <c r="R266" i="25"/>
  <c r="BI266" i="25" s="1"/>
  <c r="BJ266" i="25" s="1"/>
  <c r="Q266" i="25"/>
  <c r="CQ265" i="25"/>
  <c r="CM265" i="25"/>
  <c r="CL265" i="25"/>
  <c r="CK265" i="25"/>
  <c r="CH265" i="25"/>
  <c r="CO265" i="25" s="1"/>
  <c r="CP265" i="25" s="1"/>
  <c r="CF265" i="25"/>
  <c r="CG265" i="25" s="1"/>
  <c r="CE265" i="25"/>
  <c r="CC265" i="25"/>
  <c r="CB265" i="25"/>
  <c r="CA265" i="25"/>
  <c r="BX265" i="25"/>
  <c r="BW265" i="25"/>
  <c r="BV265" i="25"/>
  <c r="CD265" i="25" s="1"/>
  <c r="CN265" i="25" s="1"/>
  <c r="BT265" i="25"/>
  <c r="BS265" i="25"/>
  <c r="BH265" i="25"/>
  <c r="BE265" i="25"/>
  <c r="BL265" i="25" s="1"/>
  <c r="BK265" i="25" s="1"/>
  <c r="AZ265" i="25"/>
  <c r="BU265" i="25" s="1"/>
  <c r="AU265" i="25"/>
  <c r="AT265" i="25"/>
  <c r="AS265" i="25"/>
  <c r="AQ265" i="25"/>
  <c r="AM265" i="25"/>
  <c r="AL265" i="25"/>
  <c r="AG265" i="25"/>
  <c r="AF265" i="25"/>
  <c r="AE265" i="25"/>
  <c r="AD265" i="25"/>
  <c r="AB265" i="25"/>
  <c r="S265" i="25"/>
  <c r="AI265" i="25" s="1"/>
  <c r="R265" i="25"/>
  <c r="BI265" i="25" s="1"/>
  <c r="BJ265" i="25" s="1"/>
  <c r="Q265" i="25"/>
  <c r="CR264" i="25"/>
  <c r="CO264" i="25"/>
  <c r="CP264" i="25" s="1"/>
  <c r="CL264" i="25"/>
  <c r="CM264" i="25" s="1"/>
  <c r="CK264" i="25"/>
  <c r="CH264" i="25"/>
  <c r="CG264" i="25"/>
  <c r="CQ264" i="25" s="1"/>
  <c r="CF264" i="25"/>
  <c r="CB264" i="25"/>
  <c r="CC264" i="25" s="1"/>
  <c r="CA264" i="25"/>
  <c r="BX264" i="25"/>
  <c r="BS264" i="25"/>
  <c r="BH264" i="25"/>
  <c r="AZ264" i="25"/>
  <c r="AT264" i="25"/>
  <c r="AS264" i="25"/>
  <c r="AM264" i="25"/>
  <c r="AN264" i="25" s="1"/>
  <c r="AL264" i="25"/>
  <c r="AI264" i="25"/>
  <c r="AP264" i="25" s="1"/>
  <c r="AG264" i="25"/>
  <c r="AF264" i="25"/>
  <c r="AH264" i="25" s="1"/>
  <c r="AE264" i="25"/>
  <c r="AD264" i="25"/>
  <c r="AB264" i="25"/>
  <c r="S264" i="25"/>
  <c r="R264" i="25"/>
  <c r="BI264" i="25" s="1"/>
  <c r="BJ264" i="25" s="1"/>
  <c r="Q264" i="25"/>
  <c r="CL263" i="25"/>
  <c r="CM263" i="25" s="1"/>
  <c r="CK263" i="25"/>
  <c r="CE263" i="25"/>
  <c r="CD263" i="25"/>
  <c r="CB263" i="25"/>
  <c r="CC263" i="25" s="1"/>
  <c r="CA263" i="25"/>
  <c r="BX263" i="25"/>
  <c r="BW263" i="25"/>
  <c r="BT263" i="25"/>
  <c r="BU263" i="25" s="1"/>
  <c r="BS263" i="25"/>
  <c r="BQ263" i="25"/>
  <c r="BH263" i="25"/>
  <c r="BE263" i="25"/>
  <c r="BL263" i="25" s="1"/>
  <c r="BK263" i="25" s="1"/>
  <c r="BV263" i="25" s="1"/>
  <c r="AZ263" i="25"/>
  <c r="AS263" i="25"/>
  <c r="AT263" i="25" s="1"/>
  <c r="AU263" i="25" s="1"/>
  <c r="AQ263" i="25"/>
  <c r="AL263" i="25"/>
  <c r="AM263" i="25" s="1"/>
  <c r="AG263" i="25"/>
  <c r="AF263" i="25"/>
  <c r="AE263" i="25"/>
  <c r="AD263" i="25"/>
  <c r="AB263" i="25"/>
  <c r="AX263" i="25" s="1"/>
  <c r="S263" i="25"/>
  <c r="AI263" i="25" s="1"/>
  <c r="R263" i="25"/>
  <c r="BI263" i="25" s="1"/>
  <c r="BJ263" i="25" s="1"/>
  <c r="Q263" i="25"/>
  <c r="CR262" i="25"/>
  <c r="CP262" i="25"/>
  <c r="CM262" i="25"/>
  <c r="CL262" i="25"/>
  <c r="CK262" i="25"/>
  <c r="CH262" i="25"/>
  <c r="CO262" i="25" s="1"/>
  <c r="CF262" i="25"/>
  <c r="CE262" i="25"/>
  <c r="CC262" i="25"/>
  <c r="CB262" i="25"/>
  <c r="CA262" i="25"/>
  <c r="BX262" i="25"/>
  <c r="BW262" i="25"/>
  <c r="BS262" i="25"/>
  <c r="BI262" i="25"/>
  <c r="BJ262" i="25" s="1"/>
  <c r="BH262" i="25"/>
  <c r="AZ262" i="25"/>
  <c r="AT262" i="25"/>
  <c r="AS262" i="25"/>
  <c r="AL262" i="25"/>
  <c r="AM262" i="25" s="1"/>
  <c r="AN262" i="25" s="1"/>
  <c r="AI262" i="25"/>
  <c r="AP262" i="25" s="1"/>
  <c r="AG262" i="25"/>
  <c r="AH262" i="25" s="1"/>
  <c r="AF262" i="25"/>
  <c r="AE262" i="25"/>
  <c r="AD262" i="25"/>
  <c r="AB262" i="25"/>
  <c r="S262" i="25"/>
  <c r="R262" i="25"/>
  <c r="Q262" i="25"/>
  <c r="CL261" i="25"/>
  <c r="CM261" i="25" s="1"/>
  <c r="CK261" i="25"/>
  <c r="CE261" i="25"/>
  <c r="CB261" i="25"/>
  <c r="CC261" i="25" s="1"/>
  <c r="CA261" i="25"/>
  <c r="BX261" i="25"/>
  <c r="BW261" i="25"/>
  <c r="BU261" i="25"/>
  <c r="BT261" i="25"/>
  <c r="BS261" i="25"/>
  <c r="BH261" i="25"/>
  <c r="BE261" i="25"/>
  <c r="BL261" i="25" s="1"/>
  <c r="BK261" i="25" s="1"/>
  <c r="BV261" i="25" s="1"/>
  <c r="AZ261" i="25"/>
  <c r="AS261" i="25"/>
  <c r="AT261" i="25" s="1"/>
  <c r="AU261" i="25" s="1"/>
  <c r="AQ261" i="25"/>
  <c r="AL261" i="25"/>
  <c r="AM261" i="25" s="1"/>
  <c r="AG261" i="25"/>
  <c r="AF261" i="25"/>
  <c r="AE261" i="25"/>
  <c r="AD261" i="25"/>
  <c r="AB261" i="25"/>
  <c r="AX261" i="25" s="1"/>
  <c r="S261" i="25"/>
  <c r="R261" i="25"/>
  <c r="BI261" i="25" s="1"/>
  <c r="BJ261" i="25" s="1"/>
  <c r="Q261" i="25"/>
  <c r="CR260" i="25"/>
  <c r="CM260" i="25"/>
  <c r="CL260" i="25"/>
  <c r="CK260" i="25"/>
  <c r="CH260" i="25"/>
  <c r="CO260" i="25" s="1"/>
  <c r="CP260" i="25" s="1"/>
  <c r="CF260" i="25"/>
  <c r="CE260" i="25"/>
  <c r="CC260" i="25"/>
  <c r="CB260" i="25"/>
  <c r="CA260" i="25"/>
  <c r="BX260" i="25"/>
  <c r="CG260" i="25" s="1"/>
  <c r="BW260" i="25"/>
  <c r="BS260" i="25"/>
  <c r="BH260" i="25"/>
  <c r="AZ260" i="25"/>
  <c r="AT260" i="25"/>
  <c r="AS260" i="25"/>
  <c r="AL260" i="25"/>
  <c r="AM260" i="25" s="1"/>
  <c r="AN260" i="25" s="1"/>
  <c r="AG260" i="25"/>
  <c r="AF260" i="25"/>
  <c r="AH260" i="25" s="1"/>
  <c r="AE260" i="25"/>
  <c r="AD260" i="25"/>
  <c r="AB260" i="25"/>
  <c r="S260" i="25"/>
  <c r="R260" i="25"/>
  <c r="BI260" i="25" s="1"/>
  <c r="BJ260" i="25" s="1"/>
  <c r="Q260" i="25"/>
  <c r="CL259" i="25"/>
  <c r="CM259" i="25" s="1"/>
  <c r="CK259" i="25"/>
  <c r="CE259" i="25"/>
  <c r="CD259" i="25"/>
  <c r="CB259" i="25"/>
  <c r="CC259" i="25" s="1"/>
  <c r="CA259" i="25"/>
  <c r="BX259" i="25"/>
  <c r="BW259" i="25"/>
  <c r="BT259" i="25"/>
  <c r="BU259" i="25" s="1"/>
  <c r="BS259" i="25"/>
  <c r="BQ259" i="25"/>
  <c r="BH259" i="25"/>
  <c r="BE259" i="25"/>
  <c r="BL259" i="25" s="1"/>
  <c r="BK259" i="25" s="1"/>
  <c r="BV259" i="25" s="1"/>
  <c r="AZ259" i="25"/>
  <c r="AS259" i="25"/>
  <c r="AT259" i="25" s="1"/>
  <c r="AU259" i="25" s="1"/>
  <c r="AQ259" i="25"/>
  <c r="AL259" i="25"/>
  <c r="AM259" i="25" s="1"/>
  <c r="AH259" i="25"/>
  <c r="AG259" i="25"/>
  <c r="AF259" i="25"/>
  <c r="AE259" i="25"/>
  <c r="AD259" i="25"/>
  <c r="AB259" i="25"/>
  <c r="AX259" i="25" s="1"/>
  <c r="S259" i="25"/>
  <c r="R259" i="25"/>
  <c r="BI259" i="25" s="1"/>
  <c r="BJ259" i="25" s="1"/>
  <c r="Q259" i="25"/>
  <c r="CM258" i="25"/>
  <c r="CL258" i="25"/>
  <c r="CK258" i="25"/>
  <c r="CH258" i="25"/>
  <c r="CO258" i="25" s="1"/>
  <c r="CP258" i="25" s="1"/>
  <c r="CF258" i="25"/>
  <c r="CE258" i="25"/>
  <c r="CC258" i="25"/>
  <c r="CB258" i="25"/>
  <c r="CA258" i="25"/>
  <c r="BX258" i="25"/>
  <c r="BW258" i="25"/>
  <c r="BS258" i="25"/>
  <c r="BH258" i="25"/>
  <c r="AZ258" i="25"/>
  <c r="AX258" i="25"/>
  <c r="AT258" i="25"/>
  <c r="AS258" i="25"/>
  <c r="AM258" i="25"/>
  <c r="AL258" i="25"/>
  <c r="AG258" i="25"/>
  <c r="AH258" i="25" s="1"/>
  <c r="AF258" i="25"/>
  <c r="AE258" i="25"/>
  <c r="AD258" i="25"/>
  <c r="AB258" i="25"/>
  <c r="S258" i="25"/>
  <c r="R258" i="25"/>
  <c r="BI258" i="25" s="1"/>
  <c r="BJ258" i="25" s="1"/>
  <c r="Q258" i="25"/>
  <c r="CL257" i="25"/>
  <c r="CM257" i="25" s="1"/>
  <c r="CK257" i="25"/>
  <c r="CE257" i="25"/>
  <c r="CD257" i="25"/>
  <c r="CB257" i="25"/>
  <c r="CC257" i="25" s="1"/>
  <c r="CA257" i="25"/>
  <c r="BX257" i="25"/>
  <c r="BW257" i="25"/>
  <c r="BU257" i="25"/>
  <c r="BT257" i="25"/>
  <c r="BS257" i="25"/>
  <c r="BQ257" i="25"/>
  <c r="BH257" i="25"/>
  <c r="BE257" i="25"/>
  <c r="BL257" i="25" s="1"/>
  <c r="BK257" i="25" s="1"/>
  <c r="BV257" i="25" s="1"/>
  <c r="AZ257" i="25"/>
  <c r="AS257" i="25"/>
  <c r="AT257" i="25" s="1"/>
  <c r="AU257" i="25" s="1"/>
  <c r="AQ257" i="25"/>
  <c r="AL257" i="25"/>
  <c r="AM257" i="25" s="1"/>
  <c r="AN257" i="25" s="1"/>
  <c r="AH257" i="25"/>
  <c r="AG257" i="25"/>
  <c r="AF257" i="25"/>
  <c r="AE257" i="25"/>
  <c r="AD257" i="25"/>
  <c r="AB257" i="25"/>
  <c r="AX257" i="25" s="1"/>
  <c r="S257" i="25"/>
  <c r="R257" i="25"/>
  <c r="BI257" i="25" s="1"/>
  <c r="BJ257" i="25" s="1"/>
  <c r="Q257" i="25"/>
  <c r="CP256" i="25"/>
  <c r="CM256" i="25"/>
  <c r="CL256" i="25"/>
  <c r="CK256" i="25"/>
  <c r="CH256" i="25"/>
  <c r="CO256" i="25" s="1"/>
  <c r="CF256" i="25"/>
  <c r="CE256" i="25"/>
  <c r="CC256" i="25"/>
  <c r="CB256" i="25"/>
  <c r="CA256" i="25"/>
  <c r="BX256" i="25"/>
  <c r="BW256" i="25"/>
  <c r="BS256" i="25"/>
  <c r="BI256" i="25"/>
  <c r="BJ256" i="25" s="1"/>
  <c r="BH256" i="25"/>
  <c r="AZ256" i="25"/>
  <c r="AT256" i="25"/>
  <c r="AS256" i="25"/>
  <c r="AM256" i="25"/>
  <c r="AL256" i="25"/>
  <c r="AG256" i="25"/>
  <c r="AH256" i="25" s="1"/>
  <c r="AF256" i="25"/>
  <c r="AE256" i="25"/>
  <c r="AD256" i="25"/>
  <c r="AB256" i="25"/>
  <c r="S256" i="25"/>
  <c r="R256" i="25"/>
  <c r="Q256" i="25"/>
  <c r="CL255" i="25"/>
  <c r="CM255" i="25" s="1"/>
  <c r="CK255" i="25"/>
  <c r="CE255" i="25"/>
  <c r="CB255" i="25"/>
  <c r="CC255" i="25" s="1"/>
  <c r="CA255" i="25"/>
  <c r="BX255" i="25"/>
  <c r="BW255" i="25"/>
  <c r="BT255" i="25"/>
  <c r="BU255" i="25" s="1"/>
  <c r="BS255" i="25"/>
  <c r="BH255" i="25"/>
  <c r="BE255" i="25"/>
  <c r="BL255" i="25" s="1"/>
  <c r="BK255" i="25" s="1"/>
  <c r="BV255" i="25" s="1"/>
  <c r="CD255" i="25" s="1"/>
  <c r="AZ255" i="25"/>
  <c r="AS255" i="25"/>
  <c r="AT255" i="25" s="1"/>
  <c r="AU255" i="25" s="1"/>
  <c r="AQ255" i="25"/>
  <c r="AL255" i="25"/>
  <c r="AM255" i="25" s="1"/>
  <c r="AG255" i="25"/>
  <c r="AH255" i="25" s="1"/>
  <c r="AN255" i="25" s="1"/>
  <c r="AF255" i="25"/>
  <c r="AE255" i="25"/>
  <c r="AD255" i="25"/>
  <c r="AB255" i="25"/>
  <c r="AX255" i="25" s="1"/>
  <c r="S255" i="25"/>
  <c r="R255" i="25"/>
  <c r="BI255" i="25" s="1"/>
  <c r="BJ255" i="25" s="1"/>
  <c r="Q255" i="25"/>
  <c r="CM254" i="25"/>
  <c r="CL254" i="25"/>
  <c r="CK254" i="25"/>
  <c r="CH254" i="25"/>
  <c r="CF254" i="25"/>
  <c r="CE254" i="25"/>
  <c r="CC254" i="25"/>
  <c r="CB254" i="25"/>
  <c r="CA254" i="25"/>
  <c r="BX254" i="25"/>
  <c r="CG254" i="25" s="1"/>
  <c r="BW254" i="25"/>
  <c r="BS254" i="25"/>
  <c r="BH254" i="25"/>
  <c r="AZ254" i="25"/>
  <c r="AX254" i="25"/>
  <c r="AT254" i="25"/>
  <c r="AS254" i="25"/>
  <c r="AL254" i="25"/>
  <c r="AM254" i="25" s="1"/>
  <c r="AG254" i="25"/>
  <c r="AH254" i="25" s="1"/>
  <c r="AF254" i="25"/>
  <c r="AE254" i="25"/>
  <c r="AD254" i="25"/>
  <c r="AB254" i="25"/>
  <c r="AI254" i="25" s="1"/>
  <c r="AP254" i="25" s="1"/>
  <c r="S254" i="25"/>
  <c r="R254" i="25"/>
  <c r="BI254" i="25" s="1"/>
  <c r="BJ254" i="25" s="1"/>
  <c r="Q254" i="25"/>
  <c r="CL253" i="25"/>
  <c r="CM253" i="25" s="1"/>
  <c r="CK253" i="25"/>
  <c r="CE253" i="25"/>
  <c r="CB253" i="25"/>
  <c r="CC253" i="25" s="1"/>
  <c r="CA253" i="25"/>
  <c r="BX253" i="25"/>
  <c r="BW253" i="25"/>
  <c r="BU253" i="25"/>
  <c r="BT253" i="25"/>
  <c r="BS253" i="25"/>
  <c r="BJ253" i="25"/>
  <c r="BH253" i="25"/>
  <c r="BE253" i="25"/>
  <c r="BL253" i="25" s="1"/>
  <c r="BK253" i="25" s="1"/>
  <c r="AZ253" i="25"/>
  <c r="AS253" i="25"/>
  <c r="AT253" i="25" s="1"/>
  <c r="AU253" i="25" s="1"/>
  <c r="AQ253" i="25"/>
  <c r="AL253" i="25"/>
  <c r="AM253" i="25" s="1"/>
  <c r="AH253" i="25"/>
  <c r="AN253" i="25" s="1"/>
  <c r="AG253" i="25"/>
  <c r="AF253" i="25"/>
  <c r="AE253" i="25"/>
  <c r="AD253" i="25"/>
  <c r="AB253" i="25"/>
  <c r="AX253" i="25" s="1"/>
  <c r="S253" i="25"/>
  <c r="R253" i="25"/>
  <c r="BI253" i="25" s="1"/>
  <c r="Q253" i="25"/>
  <c r="CM252" i="25"/>
  <c r="CL252" i="25"/>
  <c r="CK252" i="25"/>
  <c r="CH252" i="25"/>
  <c r="CO252" i="25" s="1"/>
  <c r="CP252" i="25" s="1"/>
  <c r="CF252" i="25"/>
  <c r="CE252" i="25"/>
  <c r="CC252" i="25"/>
  <c r="CB252" i="25"/>
  <c r="CA252" i="25"/>
  <c r="BX252" i="25"/>
  <c r="BW252" i="25"/>
  <c r="BS252" i="25"/>
  <c r="BH252" i="25"/>
  <c r="AZ252" i="25"/>
  <c r="AX252" i="25"/>
  <c r="AT252" i="25"/>
  <c r="AS252" i="25"/>
  <c r="AL252" i="25"/>
  <c r="AM252" i="25" s="1"/>
  <c r="AG252" i="25"/>
  <c r="AH252" i="25" s="1"/>
  <c r="AF252" i="25"/>
  <c r="AE252" i="25"/>
  <c r="AD252" i="25"/>
  <c r="AB252" i="25"/>
  <c r="AI252" i="25" s="1"/>
  <c r="AP252" i="25" s="1"/>
  <c r="S252" i="25"/>
  <c r="R252" i="25"/>
  <c r="BI252" i="25" s="1"/>
  <c r="BJ252" i="25" s="1"/>
  <c r="Q252" i="25"/>
  <c r="CL251" i="25"/>
  <c r="CM251" i="25" s="1"/>
  <c r="CK251" i="25"/>
  <c r="CE251" i="25"/>
  <c r="CB251" i="25"/>
  <c r="CC251" i="25" s="1"/>
  <c r="CA251" i="25"/>
  <c r="BX251" i="25"/>
  <c r="BW251" i="25"/>
  <c r="BU251" i="25"/>
  <c r="BT251" i="25"/>
  <c r="BS251" i="25"/>
  <c r="BJ251" i="25"/>
  <c r="BH251" i="25"/>
  <c r="BE251" i="25"/>
  <c r="BL251" i="25" s="1"/>
  <c r="BK251" i="25" s="1"/>
  <c r="AZ251" i="25"/>
  <c r="AS251" i="25"/>
  <c r="AT251" i="25" s="1"/>
  <c r="AU251" i="25" s="1"/>
  <c r="AQ251" i="25"/>
  <c r="AL251" i="25"/>
  <c r="AM251" i="25" s="1"/>
  <c r="AH251" i="25"/>
  <c r="AN251" i="25" s="1"/>
  <c r="AG251" i="25"/>
  <c r="AF251" i="25"/>
  <c r="AE251" i="25"/>
  <c r="AD251" i="25"/>
  <c r="AB251" i="25"/>
  <c r="AX251" i="25" s="1"/>
  <c r="S251" i="25"/>
  <c r="R251" i="25"/>
  <c r="BI251" i="25" s="1"/>
  <c r="Q251" i="25"/>
  <c r="CM250" i="25"/>
  <c r="CL250" i="25"/>
  <c r="CK250" i="25"/>
  <c r="CH250" i="25"/>
  <c r="CO250" i="25" s="1"/>
  <c r="CP250" i="25" s="1"/>
  <c r="CF250" i="25"/>
  <c r="CE250" i="25"/>
  <c r="CC250" i="25"/>
  <c r="CB250" i="25"/>
  <c r="CA250" i="25"/>
  <c r="BX250" i="25"/>
  <c r="BW250" i="25"/>
  <c r="BS250" i="25"/>
  <c r="BH250" i="25"/>
  <c r="AZ250" i="25"/>
  <c r="AT250" i="25"/>
  <c r="AS250" i="25"/>
  <c r="AL250" i="25"/>
  <c r="AM250" i="25" s="1"/>
  <c r="AG250" i="25"/>
  <c r="AH250" i="25" s="1"/>
  <c r="AF250" i="25"/>
  <c r="AE250" i="25"/>
  <c r="AD250" i="25"/>
  <c r="AB250" i="25"/>
  <c r="AI250" i="25" s="1"/>
  <c r="AP250" i="25" s="1"/>
  <c r="S250" i="25"/>
  <c r="R250" i="25"/>
  <c r="BI250" i="25" s="1"/>
  <c r="BJ250" i="25" s="1"/>
  <c r="Q250" i="25"/>
  <c r="CO249" i="25"/>
  <c r="CP249" i="25" s="1"/>
  <c r="CL249" i="25"/>
  <c r="CM249" i="25" s="1"/>
  <c r="CK249" i="25"/>
  <c r="CH249" i="25"/>
  <c r="CE249" i="25"/>
  <c r="CF249" i="25" s="1"/>
  <c r="CB249" i="25"/>
  <c r="CC249" i="25" s="1"/>
  <c r="CA249" i="25"/>
  <c r="BX249" i="25"/>
  <c r="CG249" i="25" s="1"/>
  <c r="CQ249" i="25" s="1"/>
  <c r="BW249" i="25"/>
  <c r="BT249" i="25"/>
  <c r="BS249" i="25"/>
  <c r="BJ249" i="25"/>
  <c r="BH249" i="25"/>
  <c r="AZ249" i="25"/>
  <c r="BU249" i="25" s="1"/>
  <c r="AT249" i="25"/>
  <c r="AS249" i="25"/>
  <c r="AM249" i="25"/>
  <c r="AL249" i="25"/>
  <c r="AI249" i="25"/>
  <c r="AG249" i="25"/>
  <c r="AN249" i="25" s="1"/>
  <c r="AF249" i="25"/>
  <c r="AH249" i="25" s="1"/>
  <c r="AE249" i="25"/>
  <c r="AD249" i="25"/>
  <c r="AU249" i="25" s="1"/>
  <c r="AB249" i="25"/>
  <c r="BE249" i="25" s="1"/>
  <c r="BL249" i="25" s="1"/>
  <c r="BK249" i="25" s="1"/>
  <c r="BV249" i="25" s="1"/>
  <c r="S249" i="25"/>
  <c r="R249" i="25"/>
  <c r="BI249" i="25" s="1"/>
  <c r="Q249" i="25"/>
  <c r="CL248" i="25"/>
  <c r="CM248" i="25" s="1"/>
  <c r="CK248" i="25"/>
  <c r="CE248" i="25"/>
  <c r="CH248" i="25" s="1"/>
  <c r="CB248" i="25"/>
  <c r="CC248" i="25" s="1"/>
  <c r="CA248" i="25"/>
  <c r="BX248" i="25"/>
  <c r="BW248" i="25"/>
  <c r="BU248" i="25"/>
  <c r="BT248" i="25"/>
  <c r="BS248" i="25"/>
  <c r="BH248" i="25"/>
  <c r="BE248" i="25"/>
  <c r="BL248" i="25" s="1"/>
  <c r="BK248" i="25" s="1"/>
  <c r="BV248" i="25" s="1"/>
  <c r="CD248" i="25" s="1"/>
  <c r="AZ248" i="25"/>
  <c r="AS248" i="25"/>
  <c r="AT248" i="25" s="1"/>
  <c r="AU248" i="25" s="1"/>
  <c r="AQ248" i="25"/>
  <c r="AN248" i="25"/>
  <c r="AM248" i="25"/>
  <c r="AL248" i="25"/>
  <c r="AH248" i="25"/>
  <c r="AG248" i="25"/>
  <c r="AF248" i="25"/>
  <c r="AE248" i="25"/>
  <c r="AD248" i="25"/>
  <c r="AB248" i="25"/>
  <c r="AX248" i="25" s="1"/>
  <c r="S248" i="25"/>
  <c r="R248" i="25"/>
  <c r="BI248" i="25" s="1"/>
  <c r="BJ248" i="25" s="1"/>
  <c r="Q248" i="25"/>
  <c r="CP247" i="25"/>
  <c r="CM247" i="25"/>
  <c r="CL247" i="25"/>
  <c r="CK247" i="25"/>
  <c r="CH247" i="25"/>
  <c r="CO247" i="25" s="1"/>
  <c r="CF247" i="25"/>
  <c r="CG247" i="25" s="1"/>
  <c r="CE247" i="25"/>
  <c r="CC247" i="25"/>
  <c r="CB247" i="25"/>
  <c r="CA247" i="25"/>
  <c r="BX247" i="25"/>
  <c r="BW247" i="25"/>
  <c r="BS247" i="25"/>
  <c r="BI247" i="25"/>
  <c r="BJ247" i="25" s="1"/>
  <c r="BH247" i="25"/>
  <c r="AZ247" i="25"/>
  <c r="BU247" i="25" s="1"/>
  <c r="AT247" i="25"/>
  <c r="AS247" i="25"/>
  <c r="AM247" i="25"/>
  <c r="AL247" i="25"/>
  <c r="AI247" i="25"/>
  <c r="AG247" i="25"/>
  <c r="AH247" i="25" s="1"/>
  <c r="AF247" i="25"/>
  <c r="AE247" i="25"/>
  <c r="AD247" i="25"/>
  <c r="BT247" i="25" s="1"/>
  <c r="AB247" i="25"/>
  <c r="BE247" i="25" s="1"/>
  <c r="BL247" i="25" s="1"/>
  <c r="BK247" i="25" s="1"/>
  <c r="BV247" i="25" s="1"/>
  <c r="CD247" i="25" s="1"/>
  <c r="CN247" i="25" s="1"/>
  <c r="S247" i="25"/>
  <c r="R247" i="25"/>
  <c r="Q247" i="25"/>
  <c r="CL246" i="25"/>
  <c r="CM246" i="25" s="1"/>
  <c r="CK246" i="25"/>
  <c r="CE246" i="25"/>
  <c r="CH246" i="25" s="1"/>
  <c r="CB246" i="25"/>
  <c r="CC246" i="25" s="1"/>
  <c r="CA246" i="25"/>
  <c r="BX246" i="25"/>
  <c r="BW246" i="25"/>
  <c r="BU246" i="25"/>
  <c r="BT246" i="25"/>
  <c r="BS246" i="25"/>
  <c r="BH246" i="25"/>
  <c r="BE246" i="25"/>
  <c r="BL246" i="25" s="1"/>
  <c r="BK246" i="25" s="1"/>
  <c r="BV246" i="25" s="1"/>
  <c r="CD246" i="25" s="1"/>
  <c r="AZ246" i="25"/>
  <c r="AS246" i="25"/>
  <c r="AT246" i="25" s="1"/>
  <c r="AU246" i="25" s="1"/>
  <c r="AQ246" i="25"/>
  <c r="AL246" i="25"/>
  <c r="AM246" i="25" s="1"/>
  <c r="AN246" i="25" s="1"/>
  <c r="AH246" i="25"/>
  <c r="AG246" i="25"/>
  <c r="AF246" i="25"/>
  <c r="AE246" i="25"/>
  <c r="AD246" i="25"/>
  <c r="AB246" i="25"/>
  <c r="AX246" i="25" s="1"/>
  <c r="S246" i="25"/>
  <c r="R246" i="25"/>
  <c r="BI246" i="25" s="1"/>
  <c r="BJ246" i="25" s="1"/>
  <c r="Q246" i="25"/>
  <c r="CM245" i="25"/>
  <c r="CL245" i="25"/>
  <c r="CK245" i="25"/>
  <c r="CH245" i="25"/>
  <c r="CO245" i="25" s="1"/>
  <c r="CP245" i="25" s="1"/>
  <c r="CF245" i="25"/>
  <c r="CG245" i="25" s="1"/>
  <c r="CE245" i="25"/>
  <c r="CC245" i="25"/>
  <c r="CB245" i="25"/>
  <c r="CA245" i="25"/>
  <c r="BX245" i="25"/>
  <c r="BW245" i="25"/>
  <c r="BS245" i="25"/>
  <c r="BH245" i="25"/>
  <c r="AZ245" i="25"/>
  <c r="BU245" i="25" s="1"/>
  <c r="AT245" i="25"/>
  <c r="AS245" i="25"/>
  <c r="AM245" i="25"/>
  <c r="AL245" i="25"/>
  <c r="AG245" i="25"/>
  <c r="AH245" i="25" s="1"/>
  <c r="AF245" i="25"/>
  <c r="AI245" i="25" s="1"/>
  <c r="AE245" i="25"/>
  <c r="AD245" i="25"/>
  <c r="BT245" i="25" s="1"/>
  <c r="AB245" i="25"/>
  <c r="BE245" i="25" s="1"/>
  <c r="BL245" i="25" s="1"/>
  <c r="BK245" i="25" s="1"/>
  <c r="BV245" i="25" s="1"/>
  <c r="CD245" i="25" s="1"/>
  <c r="CN245" i="25" s="1"/>
  <c r="S245" i="25"/>
  <c r="R245" i="25"/>
  <c r="BI245" i="25" s="1"/>
  <c r="BJ245" i="25" s="1"/>
  <c r="Q245" i="25"/>
  <c r="CL244" i="25"/>
  <c r="CM244" i="25" s="1"/>
  <c r="CK244" i="25"/>
  <c r="CE244" i="25"/>
  <c r="CH244" i="25" s="1"/>
  <c r="CB244" i="25"/>
  <c r="CC244" i="25" s="1"/>
  <c r="CA244" i="25"/>
  <c r="BX244" i="25"/>
  <c r="BW244" i="25"/>
  <c r="BS244" i="25"/>
  <c r="BK244" i="25"/>
  <c r="BI244" i="25"/>
  <c r="BJ244" i="25" s="1"/>
  <c r="BH244" i="25"/>
  <c r="AZ244" i="25"/>
  <c r="AS244" i="25"/>
  <c r="AT244" i="25" s="1"/>
  <c r="AL244" i="25"/>
  <c r="AM244" i="25" s="1"/>
  <c r="AN244" i="25" s="1"/>
  <c r="AH244" i="25"/>
  <c r="AG244" i="25"/>
  <c r="AF244" i="25"/>
  <c r="AE244" i="25"/>
  <c r="AD244" i="25"/>
  <c r="AB244" i="25"/>
  <c r="S244" i="25"/>
  <c r="R244" i="25"/>
  <c r="Q244" i="25"/>
  <c r="CL243" i="25"/>
  <c r="CM243" i="25" s="1"/>
  <c r="CK243" i="25"/>
  <c r="CE243" i="25"/>
  <c r="CH243" i="25" s="1"/>
  <c r="CB243" i="25"/>
  <c r="CC243" i="25" s="1"/>
  <c r="CA243" i="25"/>
  <c r="BX243" i="25"/>
  <c r="BW243" i="25"/>
  <c r="BT243" i="25"/>
  <c r="BS243" i="25"/>
  <c r="BH243" i="25"/>
  <c r="BE243" i="25"/>
  <c r="BL243" i="25" s="1"/>
  <c r="BK243" i="25" s="1"/>
  <c r="BV243" i="25" s="1"/>
  <c r="CD243" i="25" s="1"/>
  <c r="AZ243" i="25"/>
  <c r="AS243" i="25"/>
  <c r="AT243" i="25" s="1"/>
  <c r="AQ243" i="25"/>
  <c r="AM243" i="25"/>
  <c r="AL243" i="25"/>
  <c r="AG243" i="25"/>
  <c r="AF243" i="25"/>
  <c r="AE243" i="25"/>
  <c r="AD243" i="25"/>
  <c r="AU243" i="25" s="1"/>
  <c r="AB243" i="25"/>
  <c r="S243" i="25"/>
  <c r="AI243" i="25" s="1"/>
  <c r="R243" i="25"/>
  <c r="BI243" i="25" s="1"/>
  <c r="BJ243" i="25" s="1"/>
  <c r="Q243" i="25"/>
  <c r="CM242" i="25"/>
  <c r="CL242" i="25"/>
  <c r="CK242" i="25"/>
  <c r="CE242" i="25"/>
  <c r="CF242" i="25" s="1"/>
  <c r="CC242" i="25"/>
  <c r="CB242" i="25"/>
  <c r="CA242" i="25"/>
  <c r="BX242" i="25"/>
  <c r="BW242" i="25"/>
  <c r="BS242" i="25"/>
  <c r="BH242" i="25"/>
  <c r="AZ242" i="25"/>
  <c r="AS242" i="25"/>
  <c r="AT242" i="25" s="1"/>
  <c r="AL242" i="25"/>
  <c r="AM242" i="25" s="1"/>
  <c r="AN242" i="25" s="1"/>
  <c r="AH242" i="25"/>
  <c r="AG242" i="25"/>
  <c r="AF242" i="25"/>
  <c r="AE242" i="25"/>
  <c r="AD242" i="25"/>
  <c r="AB242" i="25"/>
  <c r="S242" i="25"/>
  <c r="R242" i="25"/>
  <c r="BI242" i="25" s="1"/>
  <c r="BJ242" i="25" s="1"/>
  <c r="Q242" i="25"/>
  <c r="CL241" i="25"/>
  <c r="CM241" i="25" s="1"/>
  <c r="CK241" i="25"/>
  <c r="CE241" i="25"/>
  <c r="CH241" i="25" s="1"/>
  <c r="CB241" i="25"/>
  <c r="CC241" i="25" s="1"/>
  <c r="CA241" i="25"/>
  <c r="BX241" i="25"/>
  <c r="BW241" i="25"/>
  <c r="BT241" i="25"/>
  <c r="BU241" i="25" s="1"/>
  <c r="BS241" i="25"/>
  <c r="BK241" i="25"/>
  <c r="BV241" i="25" s="1"/>
  <c r="CD241" i="25" s="1"/>
  <c r="BI241" i="25"/>
  <c r="BJ241" i="25" s="1"/>
  <c r="BH241" i="25"/>
  <c r="AZ241" i="25"/>
  <c r="AS241" i="25"/>
  <c r="AT241" i="25" s="1"/>
  <c r="AU241" i="25" s="1"/>
  <c r="AQ241" i="25"/>
  <c r="AN241" i="25"/>
  <c r="AL241" i="25"/>
  <c r="AM241" i="25" s="1"/>
  <c r="AH241" i="25"/>
  <c r="AG241" i="25"/>
  <c r="AF241" i="25"/>
  <c r="AE241" i="25"/>
  <c r="AD241" i="25"/>
  <c r="AB241" i="25"/>
  <c r="BQ241" i="25" s="1"/>
  <c r="S241" i="25"/>
  <c r="R241" i="25"/>
  <c r="Q241" i="25"/>
  <c r="CM240" i="25"/>
  <c r="CL240" i="25"/>
  <c r="CK240" i="25"/>
  <c r="CH240" i="25"/>
  <c r="CO240" i="25" s="1"/>
  <c r="CP240" i="25" s="1"/>
  <c r="CF240" i="25"/>
  <c r="CG240" i="25" s="1"/>
  <c r="CE240" i="25"/>
  <c r="CC240" i="25"/>
  <c r="CB240" i="25"/>
  <c r="CA240" i="25"/>
  <c r="BX240" i="25"/>
  <c r="BW240" i="25"/>
  <c r="BS240" i="25"/>
  <c r="BH240" i="25"/>
  <c r="AZ240" i="25"/>
  <c r="BU240" i="25" s="1"/>
  <c r="AT240" i="25"/>
  <c r="AS240" i="25"/>
  <c r="AP240" i="25"/>
  <c r="AM240" i="25"/>
  <c r="AL240" i="25"/>
  <c r="AI240" i="25"/>
  <c r="AJ240" i="25" s="1"/>
  <c r="BA240" i="25" s="1"/>
  <c r="AG240" i="25"/>
  <c r="AF240" i="25"/>
  <c r="AE240" i="25"/>
  <c r="AD240" i="25"/>
  <c r="BT240" i="25" s="1"/>
  <c r="AB240" i="25"/>
  <c r="BE240" i="25" s="1"/>
  <c r="BL240" i="25" s="1"/>
  <c r="BK240" i="25" s="1"/>
  <c r="BV240" i="25" s="1"/>
  <c r="CD240" i="25" s="1"/>
  <c r="CN240" i="25" s="1"/>
  <c r="S240" i="25"/>
  <c r="R240" i="25"/>
  <c r="BI240" i="25" s="1"/>
  <c r="BJ240" i="25" s="1"/>
  <c r="Q240" i="25"/>
  <c r="CL239" i="25"/>
  <c r="CM239" i="25" s="1"/>
  <c r="CK239" i="25"/>
  <c r="CE239" i="25"/>
  <c r="CH239" i="25" s="1"/>
  <c r="CB239" i="25"/>
  <c r="CC239" i="25" s="1"/>
  <c r="CA239" i="25"/>
  <c r="BX239" i="25"/>
  <c r="BW239" i="25"/>
  <c r="BV239" i="25" s="1"/>
  <c r="CD239" i="25" s="1"/>
  <c r="BS239" i="25"/>
  <c r="BQ239" i="25"/>
  <c r="BK239" i="25"/>
  <c r="BI239" i="25"/>
  <c r="BJ239" i="25" s="1"/>
  <c r="BH239" i="25"/>
  <c r="AZ239" i="25"/>
  <c r="AS239" i="25"/>
  <c r="AT239" i="25" s="1"/>
  <c r="AL239" i="25"/>
  <c r="AM239" i="25" s="1"/>
  <c r="AH239" i="25"/>
  <c r="AG239" i="25"/>
  <c r="AF239" i="25"/>
  <c r="AE239" i="25"/>
  <c r="AD239" i="25"/>
  <c r="AU239" i="25" s="1"/>
  <c r="AB239" i="25"/>
  <c r="S239" i="25"/>
  <c r="R239" i="25"/>
  <c r="Q239" i="25"/>
  <c r="CL238" i="25"/>
  <c r="CM238" i="25" s="1"/>
  <c r="CK238" i="25"/>
  <c r="CE238" i="25"/>
  <c r="CH238" i="25" s="1"/>
  <c r="CB238" i="25"/>
  <c r="CC238" i="25" s="1"/>
  <c r="CA238" i="25"/>
  <c r="BX238" i="25"/>
  <c r="BW238" i="25"/>
  <c r="BT238" i="25"/>
  <c r="BU238" i="25" s="1"/>
  <c r="BS238" i="25"/>
  <c r="BK238" i="25"/>
  <c r="BV238" i="25" s="1"/>
  <c r="CD238" i="25" s="1"/>
  <c r="BI238" i="25"/>
  <c r="BJ238" i="25" s="1"/>
  <c r="BH238" i="25"/>
  <c r="AZ238" i="25"/>
  <c r="AS238" i="25"/>
  <c r="AT238" i="25" s="1"/>
  <c r="AU238" i="25" s="1"/>
  <c r="AL238" i="25"/>
  <c r="AM238" i="25" s="1"/>
  <c r="AN238" i="25" s="1"/>
  <c r="AH238" i="25"/>
  <c r="AG238" i="25"/>
  <c r="AF238" i="25"/>
  <c r="AE238" i="25"/>
  <c r="AD238" i="25"/>
  <c r="AB238" i="25"/>
  <c r="S238" i="25"/>
  <c r="R238" i="25"/>
  <c r="Q238" i="25"/>
  <c r="CM237" i="25"/>
  <c r="CL237" i="25"/>
  <c r="CK237" i="25"/>
  <c r="CH237" i="25"/>
  <c r="CO237" i="25" s="1"/>
  <c r="CP237" i="25" s="1"/>
  <c r="CF237" i="25"/>
  <c r="CG237" i="25" s="1"/>
  <c r="CE237" i="25"/>
  <c r="CC237" i="25"/>
  <c r="CB237" i="25"/>
  <c r="CA237" i="25"/>
  <c r="BX237" i="25"/>
  <c r="BW237" i="25"/>
  <c r="BV237" i="25"/>
  <c r="CD237" i="25" s="1"/>
  <c r="CN237" i="25" s="1"/>
  <c r="BS237" i="25"/>
  <c r="BK237" i="25"/>
  <c r="BI237" i="25"/>
  <c r="BJ237" i="25" s="1"/>
  <c r="BH237" i="25"/>
  <c r="AZ237" i="25"/>
  <c r="AS237" i="25"/>
  <c r="AT237" i="25" s="1"/>
  <c r="AQ237" i="25"/>
  <c r="AM237" i="25"/>
  <c r="AL237" i="25"/>
  <c r="AG237" i="25"/>
  <c r="AF237" i="25"/>
  <c r="AE237" i="25"/>
  <c r="AD237" i="25"/>
  <c r="AB237" i="25"/>
  <c r="S237" i="25"/>
  <c r="AI237" i="25" s="1"/>
  <c r="R237" i="25"/>
  <c r="Q237" i="25"/>
  <c r="CM236" i="25"/>
  <c r="CL236" i="25"/>
  <c r="CK236" i="25"/>
  <c r="CH236" i="25"/>
  <c r="CE236" i="25"/>
  <c r="CF236" i="25" s="1"/>
  <c r="CC236" i="25"/>
  <c r="CB236" i="25"/>
  <c r="CA236" i="25"/>
  <c r="BX236" i="25"/>
  <c r="BW236" i="25"/>
  <c r="BS236" i="25"/>
  <c r="BK236" i="25"/>
  <c r="BV236" i="25" s="1"/>
  <c r="CD236" i="25" s="1"/>
  <c r="BH236" i="25"/>
  <c r="AZ236" i="25"/>
  <c r="AT236" i="25"/>
  <c r="AS236" i="25"/>
  <c r="AP236" i="25"/>
  <c r="AM236" i="25"/>
  <c r="AL236" i="25"/>
  <c r="AI236" i="25"/>
  <c r="AJ236" i="25" s="1"/>
  <c r="BA236" i="25" s="1"/>
  <c r="AG236" i="25"/>
  <c r="AF236" i="25"/>
  <c r="AE236" i="25"/>
  <c r="AD236" i="25"/>
  <c r="BT236" i="25" s="1"/>
  <c r="BU236" i="25" s="1"/>
  <c r="AB236" i="25"/>
  <c r="AQ236" i="25" s="1"/>
  <c r="S236" i="25"/>
  <c r="R236" i="25"/>
  <c r="BI236" i="25" s="1"/>
  <c r="BJ236" i="25" s="1"/>
  <c r="Q236" i="25"/>
  <c r="CL235" i="25"/>
  <c r="CM235" i="25" s="1"/>
  <c r="CK235" i="25"/>
  <c r="CE235" i="25"/>
  <c r="CH235" i="25" s="1"/>
  <c r="CB235" i="25"/>
  <c r="CC235" i="25" s="1"/>
  <c r="CA235" i="25"/>
  <c r="BX235" i="25"/>
  <c r="BW235" i="25"/>
  <c r="BS235" i="25"/>
  <c r="BQ235" i="25"/>
  <c r="BK235" i="25"/>
  <c r="BV235" i="25" s="1"/>
  <c r="CD235" i="25" s="1"/>
  <c r="BI235" i="25"/>
  <c r="BJ235" i="25" s="1"/>
  <c r="BH235" i="25"/>
  <c r="AZ235" i="25"/>
  <c r="AS235" i="25"/>
  <c r="AT235" i="25" s="1"/>
  <c r="AL235" i="25"/>
  <c r="AM235" i="25" s="1"/>
  <c r="AH235" i="25"/>
  <c r="AG235" i="25"/>
  <c r="AF235" i="25"/>
  <c r="AE235" i="25"/>
  <c r="AD235" i="25"/>
  <c r="AU235" i="25" s="1"/>
  <c r="AB235" i="25"/>
  <c r="S235" i="25"/>
  <c r="R235" i="25"/>
  <c r="Q235" i="25"/>
  <c r="CL234" i="25"/>
  <c r="CM234" i="25" s="1"/>
  <c r="CK234" i="25"/>
  <c r="CE234" i="25"/>
  <c r="CH234" i="25" s="1"/>
  <c r="CB234" i="25"/>
  <c r="CC234" i="25" s="1"/>
  <c r="CA234" i="25"/>
  <c r="BX234" i="25"/>
  <c r="BW234" i="25"/>
  <c r="BT234" i="25"/>
  <c r="BU234" i="25" s="1"/>
  <c r="BS234" i="25"/>
  <c r="BK234" i="25"/>
  <c r="BV234" i="25" s="1"/>
  <c r="CD234" i="25" s="1"/>
  <c r="BI234" i="25"/>
  <c r="BJ234" i="25" s="1"/>
  <c r="BH234" i="25"/>
  <c r="AZ234" i="25"/>
  <c r="AS234" i="25"/>
  <c r="AT234" i="25" s="1"/>
  <c r="AU234" i="25" s="1"/>
  <c r="AL234" i="25"/>
  <c r="AM234" i="25" s="1"/>
  <c r="AN234" i="25" s="1"/>
  <c r="AH234" i="25"/>
  <c r="AG234" i="25"/>
  <c r="AF234" i="25"/>
  <c r="AE234" i="25"/>
  <c r="AD234" i="25"/>
  <c r="AB234" i="25"/>
  <c r="S234" i="25"/>
  <c r="R234" i="25"/>
  <c r="Q234" i="25"/>
  <c r="CM233" i="25"/>
  <c r="CL233" i="25"/>
  <c r="CK233" i="25"/>
  <c r="CH233" i="25"/>
  <c r="CO233" i="25" s="1"/>
  <c r="CP233" i="25" s="1"/>
  <c r="CF233" i="25"/>
  <c r="CG233" i="25" s="1"/>
  <c r="CE233" i="25"/>
  <c r="CC233" i="25"/>
  <c r="CB233" i="25"/>
  <c r="CA233" i="25"/>
  <c r="BX233" i="25"/>
  <c r="BW233" i="25"/>
  <c r="BV233" i="25"/>
  <c r="CD233" i="25" s="1"/>
  <c r="CN233" i="25" s="1"/>
  <c r="BS233" i="25"/>
  <c r="BK233" i="25"/>
  <c r="BI233" i="25"/>
  <c r="BJ233" i="25" s="1"/>
  <c r="BH233" i="25"/>
  <c r="AZ233" i="25"/>
  <c r="AS233" i="25"/>
  <c r="AT233" i="25" s="1"/>
  <c r="AQ233" i="25"/>
  <c r="AM233" i="25"/>
  <c r="AL233" i="25"/>
  <c r="AG233" i="25"/>
  <c r="AF233" i="25"/>
  <c r="AE233" i="25"/>
  <c r="AD233" i="25"/>
  <c r="AB233" i="25"/>
  <c r="S233" i="25"/>
  <c r="AI233" i="25" s="1"/>
  <c r="R233" i="25"/>
  <c r="Q233" i="25"/>
  <c r="CM232" i="25"/>
  <c r="CL232" i="25"/>
  <c r="CK232" i="25"/>
  <c r="CH232" i="25"/>
  <c r="CE232" i="25"/>
  <c r="CF232" i="25" s="1"/>
  <c r="CC232" i="25"/>
  <c r="CB232" i="25"/>
  <c r="CA232" i="25"/>
  <c r="BX232" i="25"/>
  <c r="BW232" i="25"/>
  <c r="BS232" i="25"/>
  <c r="BK232" i="25"/>
  <c r="BV232" i="25" s="1"/>
  <c r="CD232" i="25" s="1"/>
  <c r="BH232" i="25"/>
  <c r="AZ232" i="25"/>
  <c r="AT232" i="25"/>
  <c r="AS232" i="25"/>
  <c r="AP232" i="25"/>
  <c r="AM232" i="25"/>
  <c r="AL232" i="25"/>
  <c r="AI232" i="25"/>
  <c r="AJ232" i="25" s="1"/>
  <c r="BA232" i="25" s="1"/>
  <c r="AG232" i="25"/>
  <c r="AF232" i="25"/>
  <c r="AE232" i="25"/>
  <c r="AD232" i="25"/>
  <c r="BT232" i="25" s="1"/>
  <c r="BU232" i="25" s="1"/>
  <c r="AB232" i="25"/>
  <c r="AQ232" i="25" s="1"/>
  <c r="S232" i="25"/>
  <c r="R232" i="25"/>
  <c r="BI232" i="25" s="1"/>
  <c r="BJ232" i="25" s="1"/>
  <c r="Q232" i="25"/>
  <c r="CL231" i="25"/>
  <c r="CM231" i="25" s="1"/>
  <c r="CK231" i="25"/>
  <c r="CE231" i="25"/>
  <c r="CH231" i="25" s="1"/>
  <c r="CB231" i="25"/>
  <c r="CC231" i="25" s="1"/>
  <c r="CA231" i="25"/>
  <c r="BX231" i="25"/>
  <c r="BW231" i="25"/>
  <c r="BS231" i="25"/>
  <c r="BQ231" i="25"/>
  <c r="BK231" i="25"/>
  <c r="BV231" i="25" s="1"/>
  <c r="CD231" i="25" s="1"/>
  <c r="BI231" i="25"/>
  <c r="BJ231" i="25" s="1"/>
  <c r="BH231" i="25"/>
  <c r="AZ231" i="25"/>
  <c r="AS231" i="25"/>
  <c r="AT231" i="25" s="1"/>
  <c r="AL231" i="25"/>
  <c r="AM231" i="25" s="1"/>
  <c r="AH231" i="25"/>
  <c r="AG231" i="25"/>
  <c r="AF231" i="25"/>
  <c r="AE231" i="25"/>
  <c r="AD231" i="25"/>
  <c r="AU231" i="25" s="1"/>
  <c r="AB231" i="25"/>
  <c r="S231" i="25"/>
  <c r="R231" i="25"/>
  <c r="Q231" i="25"/>
  <c r="CL230" i="25"/>
  <c r="CM230" i="25" s="1"/>
  <c r="CK230" i="25"/>
  <c r="CE230" i="25"/>
  <c r="CH230" i="25" s="1"/>
  <c r="CB230" i="25"/>
  <c r="CC230" i="25" s="1"/>
  <c r="CA230" i="25"/>
  <c r="BX230" i="25"/>
  <c r="BW230" i="25"/>
  <c r="BT230" i="25"/>
  <c r="BS230" i="25"/>
  <c r="BL230" i="25"/>
  <c r="BK230" i="25" s="1"/>
  <c r="BV230" i="25" s="1"/>
  <c r="BQ230" i="25" s="1"/>
  <c r="BH230" i="25"/>
  <c r="BE230" i="25"/>
  <c r="AZ230" i="25"/>
  <c r="AS230" i="25"/>
  <c r="AT230" i="25" s="1"/>
  <c r="AQ230" i="25"/>
  <c r="AM230" i="25"/>
  <c r="AL230" i="25"/>
  <c r="AG230" i="25"/>
  <c r="AF230" i="25"/>
  <c r="AE230" i="25"/>
  <c r="AD230" i="25"/>
  <c r="AB230" i="25"/>
  <c r="AX230" i="25" s="1"/>
  <c r="S230" i="25"/>
  <c r="AI230" i="25" s="1"/>
  <c r="R230" i="25"/>
  <c r="BI230" i="25" s="1"/>
  <c r="BJ230" i="25" s="1"/>
  <c r="Q230" i="25"/>
  <c r="CM229" i="25"/>
  <c r="CL229" i="25"/>
  <c r="CK229" i="25"/>
  <c r="CE229" i="25"/>
  <c r="CF229" i="25" s="1"/>
  <c r="CC229" i="25"/>
  <c r="CB229" i="25"/>
  <c r="CA229" i="25"/>
  <c r="BX229" i="25"/>
  <c r="BW229" i="25"/>
  <c r="BS229" i="25"/>
  <c r="BH229" i="25"/>
  <c r="AZ229" i="25"/>
  <c r="AS229" i="25"/>
  <c r="AT229" i="25" s="1"/>
  <c r="AL229" i="25"/>
  <c r="AM229" i="25" s="1"/>
  <c r="AH229" i="25"/>
  <c r="AG229" i="25"/>
  <c r="AF229" i="25"/>
  <c r="AE229" i="25"/>
  <c r="AD229" i="25"/>
  <c r="AU229" i="25" s="1"/>
  <c r="AB229" i="25"/>
  <c r="S229" i="25"/>
  <c r="R229" i="25"/>
  <c r="BI229" i="25" s="1"/>
  <c r="BJ229" i="25" s="1"/>
  <c r="Q229" i="25"/>
  <c r="CL228" i="25"/>
  <c r="CM228" i="25" s="1"/>
  <c r="CK228" i="25"/>
  <c r="CE228" i="25"/>
  <c r="CH228" i="25" s="1"/>
  <c r="CB228" i="25"/>
  <c r="CC228" i="25" s="1"/>
  <c r="CA228" i="25"/>
  <c r="BX228" i="25"/>
  <c r="BW228" i="25"/>
  <c r="BT228" i="25"/>
  <c r="BU228" i="25" s="1"/>
  <c r="BS228" i="25"/>
  <c r="BK228" i="25"/>
  <c r="BV228" i="25" s="1"/>
  <c r="CD228" i="25" s="1"/>
  <c r="BH228" i="25"/>
  <c r="AZ228" i="25"/>
  <c r="AX228" i="25"/>
  <c r="AT228" i="25"/>
  <c r="AS228" i="25"/>
  <c r="AL228" i="25"/>
  <c r="AM228" i="25" s="1"/>
  <c r="AG228" i="25"/>
  <c r="AF228" i="25"/>
  <c r="AE228" i="25"/>
  <c r="AD228" i="25"/>
  <c r="AU228" i="25" s="1"/>
  <c r="AB228" i="25"/>
  <c r="S228" i="25"/>
  <c r="R228" i="25"/>
  <c r="BI228" i="25" s="1"/>
  <c r="BJ228" i="25" s="1"/>
  <c r="Q228" i="25"/>
  <c r="CL227" i="25"/>
  <c r="CM227" i="25" s="1"/>
  <c r="CK227" i="25"/>
  <c r="CH227" i="25"/>
  <c r="CO227" i="25" s="1"/>
  <c r="CP227" i="25" s="1"/>
  <c r="CG227" i="25"/>
  <c r="CQ227" i="25" s="1"/>
  <c r="CE227" i="25"/>
  <c r="CF227" i="25" s="1"/>
  <c r="CB227" i="25"/>
  <c r="CC227" i="25" s="1"/>
  <c r="CA227" i="25"/>
  <c r="BX227" i="25"/>
  <c r="BW227" i="25"/>
  <c r="BT227" i="25"/>
  <c r="BS227" i="25"/>
  <c r="BK227" i="25"/>
  <c r="BH227" i="25"/>
  <c r="AZ227" i="25"/>
  <c r="BU227" i="25" s="1"/>
  <c r="AT227" i="25"/>
  <c r="AS227" i="25"/>
  <c r="AP227" i="25"/>
  <c r="AM227" i="25"/>
  <c r="AL227" i="25"/>
  <c r="AI227" i="25"/>
  <c r="AJ227" i="25" s="1"/>
  <c r="BA227" i="25" s="1"/>
  <c r="AG227" i="25"/>
  <c r="AF227" i="25"/>
  <c r="AE227" i="25"/>
  <c r="AD227" i="25"/>
  <c r="AB227" i="25"/>
  <c r="BE227" i="25" s="1"/>
  <c r="S227" i="25"/>
  <c r="R227" i="25"/>
  <c r="BI227" i="25" s="1"/>
  <c r="BJ227" i="25" s="1"/>
  <c r="Q227" i="25"/>
  <c r="CL226" i="25"/>
  <c r="CM226" i="25" s="1"/>
  <c r="CK226" i="25"/>
  <c r="CE226" i="25"/>
  <c r="CH226" i="25" s="1"/>
  <c r="CB226" i="25"/>
  <c r="CC226" i="25" s="1"/>
  <c r="CA226" i="25"/>
  <c r="BX226" i="25"/>
  <c r="BW226" i="25"/>
  <c r="BS226" i="25"/>
  <c r="BQ226" i="25"/>
  <c r="BK226" i="25"/>
  <c r="BV226" i="25" s="1"/>
  <c r="CD226" i="25" s="1"/>
  <c r="BH226" i="25"/>
  <c r="BE226" i="25"/>
  <c r="AZ226" i="25"/>
  <c r="AT226" i="25"/>
  <c r="AS226" i="25"/>
  <c r="AQ226" i="25"/>
  <c r="AM226" i="25"/>
  <c r="AL226" i="25"/>
  <c r="AI226" i="25"/>
  <c r="AG226" i="25"/>
  <c r="AH226" i="25" s="1"/>
  <c r="AF226" i="25"/>
  <c r="AE226" i="25"/>
  <c r="AD226" i="25"/>
  <c r="AB226" i="25"/>
  <c r="AX226" i="25" s="1"/>
  <c r="S226" i="25"/>
  <c r="R226" i="25"/>
  <c r="BI226" i="25" s="1"/>
  <c r="BJ226" i="25" s="1"/>
  <c r="Q226" i="25"/>
  <c r="CL225" i="25"/>
  <c r="CM225" i="25" s="1"/>
  <c r="CK225" i="25"/>
  <c r="CE225" i="25"/>
  <c r="CB225" i="25"/>
  <c r="CC225" i="25" s="1"/>
  <c r="CA225" i="25"/>
  <c r="BX225" i="25"/>
  <c r="BW225" i="25"/>
  <c r="BV225" i="25"/>
  <c r="CD225" i="25" s="1"/>
  <c r="BS225" i="25"/>
  <c r="BQ225" i="25"/>
  <c r="BK225" i="25"/>
  <c r="BH225" i="25"/>
  <c r="BE225" i="25"/>
  <c r="AZ225" i="25"/>
  <c r="AS225" i="25"/>
  <c r="AT225" i="25" s="1"/>
  <c r="AQ225" i="25"/>
  <c r="AM225" i="25"/>
  <c r="AL225" i="25"/>
  <c r="AG225" i="25"/>
  <c r="AF225" i="25"/>
  <c r="AE225" i="25"/>
  <c r="AD225" i="25"/>
  <c r="AB225" i="25"/>
  <c r="AX225" i="25" s="1"/>
  <c r="S225" i="25"/>
  <c r="AI225" i="25" s="1"/>
  <c r="R225" i="25"/>
  <c r="BI225" i="25" s="1"/>
  <c r="BJ225" i="25" s="1"/>
  <c r="Q225" i="25"/>
  <c r="CM224" i="25"/>
  <c r="CL224" i="25"/>
  <c r="CK224" i="25"/>
  <c r="CH224" i="25"/>
  <c r="CO224" i="25" s="1"/>
  <c r="CE224" i="25"/>
  <c r="CF224" i="25" s="1"/>
  <c r="CC224" i="25"/>
  <c r="CB224" i="25"/>
  <c r="CA224" i="25"/>
  <c r="BX224" i="25"/>
  <c r="CG224" i="25" s="1"/>
  <c r="BW224" i="25"/>
  <c r="BU224" i="25"/>
  <c r="BS224" i="25"/>
  <c r="BK224" i="25"/>
  <c r="BV224" i="25" s="1"/>
  <c r="CD224" i="25" s="1"/>
  <c r="BH224" i="25"/>
  <c r="BE224" i="25"/>
  <c r="AZ224" i="25"/>
  <c r="AS224" i="25"/>
  <c r="AT224" i="25" s="1"/>
  <c r="AU224" i="25" s="1"/>
  <c r="AQ224" i="25"/>
  <c r="AL224" i="25"/>
  <c r="AM224" i="25" s="1"/>
  <c r="AG224" i="25"/>
  <c r="AF224" i="25"/>
  <c r="AE224" i="25"/>
  <c r="AD224" i="25"/>
  <c r="BT224" i="25" s="1"/>
  <c r="AB224" i="25"/>
  <c r="AI224" i="25" s="1"/>
  <c r="AP224" i="25" s="1"/>
  <c r="S224" i="25"/>
  <c r="R224" i="25"/>
  <c r="BI224" i="25" s="1"/>
  <c r="BJ224" i="25" s="1"/>
  <c r="Q224" i="25"/>
  <c r="CM223" i="25"/>
  <c r="CL223" i="25"/>
  <c r="CK223" i="25"/>
  <c r="CH223" i="25"/>
  <c r="CO223" i="25" s="1"/>
  <c r="CP223" i="25" s="1"/>
  <c r="CF223" i="25"/>
  <c r="CE223" i="25"/>
  <c r="CC223" i="25"/>
  <c r="CB223" i="25"/>
  <c r="CA223" i="25"/>
  <c r="BX223" i="25"/>
  <c r="CG223" i="25" s="1"/>
  <c r="BW223" i="25"/>
  <c r="BV223" i="25"/>
  <c r="CD223" i="25" s="1"/>
  <c r="CN223" i="25" s="1"/>
  <c r="BT223" i="25"/>
  <c r="BU223" i="25" s="1"/>
  <c r="BS223" i="25"/>
  <c r="BK223" i="25"/>
  <c r="BH223" i="25"/>
  <c r="AZ223" i="25"/>
  <c r="AU223" i="25"/>
  <c r="AS223" i="25"/>
  <c r="AT223" i="25" s="1"/>
  <c r="AL223" i="25"/>
  <c r="AM223" i="25" s="1"/>
  <c r="AN223" i="25" s="1"/>
  <c r="AH223" i="25"/>
  <c r="AG223" i="25"/>
  <c r="AF223" i="25"/>
  <c r="AE223" i="25"/>
  <c r="AD223" i="25"/>
  <c r="AB223" i="25"/>
  <c r="BQ223" i="25" s="1"/>
  <c r="S223" i="25"/>
  <c r="R223" i="25"/>
  <c r="BI223" i="25" s="1"/>
  <c r="BJ223" i="25" s="1"/>
  <c r="Q223" i="25"/>
  <c r="CP222" i="25"/>
  <c r="CM222" i="25"/>
  <c r="CL222" i="25"/>
  <c r="CK222" i="25"/>
  <c r="CH222" i="25"/>
  <c r="CO222" i="25" s="1"/>
  <c r="CF222" i="25"/>
  <c r="CG222" i="25" s="1"/>
  <c r="CE222" i="25"/>
  <c r="CC222" i="25"/>
  <c r="CB222" i="25"/>
  <c r="CA222" i="25"/>
  <c r="BX222" i="25"/>
  <c r="BW222" i="25"/>
  <c r="BV222" i="25"/>
  <c r="CD222" i="25" s="1"/>
  <c r="CN222" i="25" s="1"/>
  <c r="BT222" i="25"/>
  <c r="BS222" i="25"/>
  <c r="BK222" i="25"/>
  <c r="BH222" i="25"/>
  <c r="AZ222" i="25"/>
  <c r="BU222" i="25" s="1"/>
  <c r="AS222" i="25"/>
  <c r="AT222" i="25" s="1"/>
  <c r="AU222" i="25" s="1"/>
  <c r="AL222" i="25"/>
  <c r="AM222" i="25" s="1"/>
  <c r="AH222" i="25"/>
  <c r="AN222" i="25" s="1"/>
  <c r="AG222" i="25"/>
  <c r="AF222" i="25"/>
  <c r="AE222" i="25"/>
  <c r="AD222" i="25"/>
  <c r="AB222" i="25"/>
  <c r="BE222" i="25" s="1"/>
  <c r="S222" i="25"/>
  <c r="R222" i="25"/>
  <c r="BI222" i="25" s="1"/>
  <c r="BJ222" i="25" s="1"/>
  <c r="Q222" i="25"/>
  <c r="CL221" i="25"/>
  <c r="CM221" i="25" s="1"/>
  <c r="CK221" i="25"/>
  <c r="CF221" i="25"/>
  <c r="CG221" i="25" s="1"/>
  <c r="CE221" i="25"/>
  <c r="CH221" i="25" s="1"/>
  <c r="CB221" i="25"/>
  <c r="CC221" i="25" s="1"/>
  <c r="CA221" i="25"/>
  <c r="BX221" i="25"/>
  <c r="BW221" i="25"/>
  <c r="BV221" i="25"/>
  <c r="CD221" i="25" s="1"/>
  <c r="BT221" i="25"/>
  <c r="BS221" i="25"/>
  <c r="BK221" i="25"/>
  <c r="BH221" i="25"/>
  <c r="AZ221" i="25"/>
  <c r="BU221" i="25" s="1"/>
  <c r="AS221" i="25"/>
  <c r="AT221" i="25" s="1"/>
  <c r="AL221" i="25"/>
  <c r="AM221" i="25" s="1"/>
  <c r="AN221" i="25" s="1"/>
  <c r="AH221" i="25"/>
  <c r="AG221" i="25"/>
  <c r="AF221" i="25"/>
  <c r="AE221" i="25"/>
  <c r="AD221" i="25"/>
  <c r="AU221" i="25" s="1"/>
  <c r="AB221" i="25"/>
  <c r="S221" i="25"/>
  <c r="R221" i="25"/>
  <c r="BI221" i="25" s="1"/>
  <c r="BJ221" i="25" s="1"/>
  <c r="Q221" i="25"/>
  <c r="CL220" i="25"/>
  <c r="CM220" i="25" s="1"/>
  <c r="CK220" i="25"/>
  <c r="CE220" i="25"/>
  <c r="CH220" i="25" s="1"/>
  <c r="CD220" i="25"/>
  <c r="CB220" i="25"/>
  <c r="CC220" i="25" s="1"/>
  <c r="CA220" i="25"/>
  <c r="BX220" i="25"/>
  <c r="BW220" i="25"/>
  <c r="BT220" i="25"/>
  <c r="BU220" i="25" s="1"/>
  <c r="BS220" i="25"/>
  <c r="BK220" i="25"/>
  <c r="BV220" i="25" s="1"/>
  <c r="BH220" i="25"/>
  <c r="AZ220" i="25"/>
  <c r="AT220" i="25"/>
  <c r="AS220" i="25"/>
  <c r="AL220" i="25"/>
  <c r="AM220" i="25" s="1"/>
  <c r="AG220" i="25"/>
  <c r="AF220" i="25"/>
  <c r="AE220" i="25"/>
  <c r="AD220" i="25"/>
  <c r="AU220" i="25" s="1"/>
  <c r="AB220" i="25"/>
  <c r="S220" i="25"/>
  <c r="R220" i="25"/>
  <c r="BI220" i="25" s="1"/>
  <c r="BJ220" i="25" s="1"/>
  <c r="Q220" i="25"/>
  <c r="CL219" i="25"/>
  <c r="CM219" i="25" s="1"/>
  <c r="CK219" i="25"/>
  <c r="CH219" i="25"/>
  <c r="CO219" i="25" s="1"/>
  <c r="CP219" i="25" s="1"/>
  <c r="CQ219" i="25" s="1"/>
  <c r="CG219" i="25"/>
  <c r="CE219" i="25"/>
  <c r="CF219" i="25" s="1"/>
  <c r="CB219" i="25"/>
  <c r="CC219" i="25" s="1"/>
  <c r="CA219" i="25"/>
  <c r="BX219" i="25"/>
  <c r="BW219" i="25"/>
  <c r="BT219" i="25"/>
  <c r="BS219" i="25"/>
  <c r="BK219" i="25"/>
  <c r="BV219" i="25" s="1"/>
  <c r="BQ219" i="25" s="1"/>
  <c r="BH219" i="25"/>
  <c r="AZ219" i="25"/>
  <c r="AT219" i="25"/>
  <c r="AS219" i="25"/>
  <c r="AM219" i="25"/>
  <c r="AL219" i="25"/>
  <c r="AI219" i="25"/>
  <c r="AJ219" i="25" s="1"/>
  <c r="BA219" i="25" s="1"/>
  <c r="AG219" i="25"/>
  <c r="AF219" i="25"/>
  <c r="AE219" i="25"/>
  <c r="AD219" i="25"/>
  <c r="AU219" i="25" s="1"/>
  <c r="AB219" i="25"/>
  <c r="BE219" i="25" s="1"/>
  <c r="S219" i="25"/>
  <c r="R219" i="25"/>
  <c r="BI219" i="25" s="1"/>
  <c r="BJ219" i="25" s="1"/>
  <c r="Q219" i="25"/>
  <c r="CL218" i="25"/>
  <c r="CM218" i="25" s="1"/>
  <c r="CK218" i="25"/>
  <c r="CE218" i="25"/>
  <c r="CH218" i="25" s="1"/>
  <c r="CB218" i="25"/>
  <c r="CC218" i="25" s="1"/>
  <c r="CA218" i="25"/>
  <c r="BX218" i="25"/>
  <c r="BW218" i="25"/>
  <c r="BV218" i="25" s="1"/>
  <c r="CD218" i="25" s="1"/>
  <c r="BS218" i="25"/>
  <c r="BQ218" i="25"/>
  <c r="BK218" i="25"/>
  <c r="BH218" i="25"/>
  <c r="BE218" i="25"/>
  <c r="AZ218" i="25"/>
  <c r="AT218" i="25"/>
  <c r="AS218" i="25"/>
  <c r="AQ218" i="25"/>
  <c r="AM218" i="25"/>
  <c r="AL218" i="25"/>
  <c r="AI218" i="25"/>
  <c r="AG218" i="25"/>
  <c r="AH218" i="25" s="1"/>
  <c r="AF218" i="25"/>
  <c r="AE218" i="25"/>
  <c r="AD218" i="25"/>
  <c r="AB218" i="25"/>
  <c r="AX218" i="25" s="1"/>
  <c r="S218" i="25"/>
  <c r="R218" i="25"/>
  <c r="BI218" i="25" s="1"/>
  <c r="BJ218" i="25" s="1"/>
  <c r="Q218" i="25"/>
  <c r="CL217" i="25"/>
  <c r="CM217" i="25" s="1"/>
  <c r="CK217" i="25"/>
  <c r="CE217" i="25"/>
  <c r="CB217" i="25"/>
  <c r="CC217" i="25" s="1"/>
  <c r="CA217" i="25"/>
  <c r="BX217" i="25"/>
  <c r="BW217" i="25"/>
  <c r="BV217" i="25"/>
  <c r="BS217" i="25"/>
  <c r="BQ217" i="25"/>
  <c r="BK217" i="25"/>
  <c r="BH217" i="25"/>
  <c r="BE217" i="25"/>
  <c r="AZ217" i="25"/>
  <c r="AS217" i="25"/>
  <c r="AT217" i="25" s="1"/>
  <c r="AQ217" i="25"/>
  <c r="AM217" i="25"/>
  <c r="AL217" i="25"/>
  <c r="AG217" i="25"/>
  <c r="AF217" i="25"/>
  <c r="AE217" i="25"/>
  <c r="AD217" i="25"/>
  <c r="AB217" i="25"/>
  <c r="AX217" i="25" s="1"/>
  <c r="S217" i="25"/>
  <c r="AI217" i="25" s="1"/>
  <c r="R217" i="25"/>
  <c r="BI217" i="25" s="1"/>
  <c r="BJ217" i="25" s="1"/>
  <c r="Q217" i="25"/>
  <c r="CO216" i="25"/>
  <c r="CP216" i="25" s="1"/>
  <c r="CM216" i="25"/>
  <c r="CL216" i="25"/>
  <c r="CK216" i="25"/>
  <c r="CH216" i="25"/>
  <c r="CR216" i="25" s="1"/>
  <c r="CE216" i="25"/>
  <c r="CF216" i="25" s="1"/>
  <c r="CC216" i="25"/>
  <c r="CB216" i="25"/>
  <c r="CA216" i="25"/>
  <c r="BX216" i="25"/>
  <c r="CG216" i="25" s="1"/>
  <c r="BW216" i="25"/>
  <c r="BS216" i="25"/>
  <c r="BK216" i="25"/>
  <c r="BV216" i="25" s="1"/>
  <c r="CD216" i="25" s="1"/>
  <c r="BJ216" i="25"/>
  <c r="BH216" i="25"/>
  <c r="BE216" i="25"/>
  <c r="AZ216" i="25"/>
  <c r="AU216" i="25"/>
  <c r="AS216" i="25"/>
  <c r="AT216" i="25" s="1"/>
  <c r="AQ216" i="25"/>
  <c r="AL216" i="25"/>
  <c r="AM216" i="25" s="1"/>
  <c r="AG216" i="25"/>
  <c r="AF216" i="25"/>
  <c r="AE216" i="25"/>
  <c r="AD216" i="25"/>
  <c r="BT216" i="25" s="1"/>
  <c r="BU216" i="25" s="1"/>
  <c r="AB216" i="25"/>
  <c r="S216" i="25"/>
  <c r="R216" i="25"/>
  <c r="BI216" i="25" s="1"/>
  <c r="Q216" i="25"/>
  <c r="CM215" i="25"/>
  <c r="CL215" i="25"/>
  <c r="CK215" i="25"/>
  <c r="CH215" i="25"/>
  <c r="CO215" i="25" s="1"/>
  <c r="CP215" i="25" s="1"/>
  <c r="CF215" i="25"/>
  <c r="CE215" i="25"/>
  <c r="CC215" i="25"/>
  <c r="CB215" i="25"/>
  <c r="CA215" i="25"/>
  <c r="BX215" i="25"/>
  <c r="CG215" i="25" s="1"/>
  <c r="CQ215" i="25" s="1"/>
  <c r="BW215" i="25"/>
  <c r="BV215" i="25"/>
  <c r="CD215" i="25" s="1"/>
  <c r="CN215" i="25" s="1"/>
  <c r="BT215" i="25"/>
  <c r="BU215" i="25" s="1"/>
  <c r="BS215" i="25"/>
  <c r="BK215" i="25"/>
  <c r="BH215" i="25"/>
  <c r="AZ215" i="25"/>
  <c r="AS215" i="25"/>
  <c r="AT215" i="25" s="1"/>
  <c r="AU215" i="25" s="1"/>
  <c r="AL215" i="25"/>
  <c r="AM215" i="25" s="1"/>
  <c r="AN215" i="25" s="1"/>
  <c r="AH215" i="25"/>
  <c r="AG215" i="25"/>
  <c r="AF215" i="25"/>
  <c r="AE215" i="25"/>
  <c r="AD215" i="25"/>
  <c r="AB215" i="25"/>
  <c r="BQ215" i="25" s="1"/>
  <c r="S215" i="25"/>
  <c r="R215" i="25"/>
  <c r="BI215" i="25" s="1"/>
  <c r="BJ215" i="25" s="1"/>
  <c r="Q215" i="25"/>
  <c r="CP214" i="25"/>
  <c r="CM214" i="25"/>
  <c r="CL214" i="25"/>
  <c r="CK214" i="25"/>
  <c r="CH214" i="25"/>
  <c r="CO214" i="25" s="1"/>
  <c r="CF214" i="25"/>
  <c r="CG214" i="25" s="1"/>
  <c r="CQ214" i="25" s="1"/>
  <c r="CE214" i="25"/>
  <c r="CC214" i="25"/>
  <c r="CB214" i="25"/>
  <c r="CA214" i="25"/>
  <c r="BX214" i="25"/>
  <c r="BW214" i="25"/>
  <c r="BV214" i="25"/>
  <c r="CD214" i="25" s="1"/>
  <c r="CN214" i="25" s="1"/>
  <c r="BT214" i="25"/>
  <c r="BS214" i="25"/>
  <c r="BK214" i="25"/>
  <c r="BH214" i="25"/>
  <c r="AZ214" i="25"/>
  <c r="BU214" i="25" s="1"/>
  <c r="AS214" i="25"/>
  <c r="AT214" i="25" s="1"/>
  <c r="AU214" i="25" s="1"/>
  <c r="AL214" i="25"/>
  <c r="AM214" i="25" s="1"/>
  <c r="AN214" i="25" s="1"/>
  <c r="AH214" i="25"/>
  <c r="AG214" i="25"/>
  <c r="AF214" i="25"/>
  <c r="AE214" i="25"/>
  <c r="AD214" i="25"/>
  <c r="AB214" i="25"/>
  <c r="BE214" i="25" s="1"/>
  <c r="S214" i="25"/>
  <c r="R214" i="25"/>
  <c r="BI214" i="25" s="1"/>
  <c r="BJ214" i="25" s="1"/>
  <c r="Q214" i="25"/>
  <c r="CL213" i="25"/>
  <c r="CM213" i="25" s="1"/>
  <c r="CK213" i="25"/>
  <c r="CF213" i="25"/>
  <c r="CG213" i="25" s="1"/>
  <c r="CE213" i="25"/>
  <c r="CH213" i="25" s="1"/>
  <c r="CB213" i="25"/>
  <c r="CC213" i="25" s="1"/>
  <c r="CA213" i="25"/>
  <c r="BX213" i="25"/>
  <c r="BW213" i="25"/>
  <c r="BT213" i="25"/>
  <c r="BS213" i="25"/>
  <c r="BK213" i="25"/>
  <c r="BV213" i="25" s="1"/>
  <c r="CD213" i="25" s="1"/>
  <c r="BH213" i="25"/>
  <c r="AZ213" i="25"/>
  <c r="BU213" i="25" s="1"/>
  <c r="AS213" i="25"/>
  <c r="AT213" i="25" s="1"/>
  <c r="AL213" i="25"/>
  <c r="AM213" i="25" s="1"/>
  <c r="AN213" i="25" s="1"/>
  <c r="AH213" i="25"/>
  <c r="AG213" i="25"/>
  <c r="AF213" i="25"/>
  <c r="AE213" i="25"/>
  <c r="AD213" i="25"/>
  <c r="AB213" i="25"/>
  <c r="S213" i="25"/>
  <c r="R213" i="25"/>
  <c r="BI213" i="25" s="1"/>
  <c r="BJ213" i="25" s="1"/>
  <c r="Q213" i="25"/>
  <c r="CL212" i="25"/>
  <c r="CM212" i="25" s="1"/>
  <c r="CK212" i="25"/>
  <c r="CE212" i="25"/>
  <c r="CH212" i="25" s="1"/>
  <c r="CB212" i="25"/>
  <c r="CC212" i="25" s="1"/>
  <c r="CA212" i="25"/>
  <c r="BX212" i="25"/>
  <c r="BW212" i="25"/>
  <c r="BT212" i="25"/>
  <c r="BU212" i="25" s="1"/>
  <c r="BS212" i="25"/>
  <c r="BK212" i="25"/>
  <c r="BV212" i="25" s="1"/>
  <c r="CD212" i="25" s="1"/>
  <c r="BH212" i="25"/>
  <c r="AZ212" i="25"/>
  <c r="AT212" i="25"/>
  <c r="AS212" i="25"/>
  <c r="AL212" i="25"/>
  <c r="AM212" i="25" s="1"/>
  <c r="AG212" i="25"/>
  <c r="AF212" i="25"/>
  <c r="AE212" i="25"/>
  <c r="AD212" i="25"/>
  <c r="AU212" i="25" s="1"/>
  <c r="AB212" i="25"/>
  <c r="S212" i="25"/>
  <c r="R212" i="25"/>
  <c r="BI212" i="25" s="1"/>
  <c r="BJ212" i="25" s="1"/>
  <c r="Q212" i="25"/>
  <c r="CL211" i="25"/>
  <c r="CM211" i="25" s="1"/>
  <c r="CK211" i="25"/>
  <c r="CH211" i="25"/>
  <c r="CO211" i="25" s="1"/>
  <c r="CP211" i="25" s="1"/>
  <c r="CG211" i="25"/>
  <c r="CQ211" i="25" s="1"/>
  <c r="CE211" i="25"/>
  <c r="CF211" i="25" s="1"/>
  <c r="CB211" i="25"/>
  <c r="CC211" i="25" s="1"/>
  <c r="CA211" i="25"/>
  <c r="BX211" i="25"/>
  <c r="BW211" i="25"/>
  <c r="BT211" i="25"/>
  <c r="BS211" i="25"/>
  <c r="BK211" i="25"/>
  <c r="BH211" i="25"/>
  <c r="BE211" i="25"/>
  <c r="AZ211" i="25"/>
  <c r="AT211" i="25"/>
  <c r="AS211" i="25"/>
  <c r="AQ211" i="25"/>
  <c r="AP211" i="25"/>
  <c r="AM211" i="25"/>
  <c r="AL211" i="25"/>
  <c r="AI211" i="25"/>
  <c r="AJ211" i="25" s="1"/>
  <c r="BA211" i="25" s="1"/>
  <c r="AG211" i="25"/>
  <c r="AF211" i="25"/>
  <c r="AE211" i="25"/>
  <c r="AD211" i="25"/>
  <c r="AB211" i="25"/>
  <c r="AX211" i="25" s="1"/>
  <c r="S211" i="25"/>
  <c r="R211" i="25"/>
  <c r="BI211" i="25" s="1"/>
  <c r="BJ211" i="25" s="1"/>
  <c r="Q211" i="25"/>
  <c r="CL210" i="25"/>
  <c r="CM210" i="25" s="1"/>
  <c r="CK210" i="25"/>
  <c r="CE210" i="25"/>
  <c r="CH210" i="25" s="1"/>
  <c r="CB210" i="25"/>
  <c r="CC210" i="25" s="1"/>
  <c r="CA210" i="25"/>
  <c r="BX210" i="25"/>
  <c r="BW210" i="25"/>
  <c r="BS210" i="25"/>
  <c r="BK210" i="25"/>
  <c r="BH210" i="25"/>
  <c r="BE210" i="25"/>
  <c r="AZ210" i="25"/>
  <c r="AT210" i="25"/>
  <c r="AS210" i="25"/>
  <c r="AQ210" i="25"/>
  <c r="AM210" i="25"/>
  <c r="AL210" i="25"/>
  <c r="AI210" i="25"/>
  <c r="AG210" i="25"/>
  <c r="AH210" i="25" s="1"/>
  <c r="AF210" i="25"/>
  <c r="AE210" i="25"/>
  <c r="AD210" i="25"/>
  <c r="AB210" i="25"/>
  <c r="AX210" i="25" s="1"/>
  <c r="S210" i="25"/>
  <c r="R210" i="25"/>
  <c r="BI210" i="25" s="1"/>
  <c r="BJ210" i="25" s="1"/>
  <c r="Q210" i="25"/>
  <c r="CL209" i="25"/>
  <c r="CM209" i="25" s="1"/>
  <c r="CK209" i="25"/>
  <c r="CE209" i="25"/>
  <c r="CB209" i="25"/>
  <c r="CC209" i="25" s="1"/>
  <c r="CA209" i="25"/>
  <c r="BX209" i="25"/>
  <c r="BW209" i="25"/>
  <c r="BV209" i="25"/>
  <c r="CD209" i="25" s="1"/>
  <c r="BS209" i="25"/>
  <c r="BQ209" i="25"/>
  <c r="BK209" i="25"/>
  <c r="BH209" i="25"/>
  <c r="BE209" i="25"/>
  <c r="AZ209" i="25"/>
  <c r="AS209" i="25"/>
  <c r="AT209" i="25" s="1"/>
  <c r="AQ209" i="25"/>
  <c r="AM209" i="25"/>
  <c r="AL209" i="25"/>
  <c r="AG209" i="25"/>
  <c r="AF209" i="25"/>
  <c r="AE209" i="25"/>
  <c r="AD209" i="25"/>
  <c r="AB209" i="25"/>
  <c r="AX209" i="25" s="1"/>
  <c r="S209" i="25"/>
  <c r="AI209" i="25" s="1"/>
  <c r="R209" i="25"/>
  <c r="BI209" i="25" s="1"/>
  <c r="BJ209" i="25" s="1"/>
  <c r="Q209" i="25"/>
  <c r="CM208" i="25"/>
  <c r="CL208" i="25"/>
  <c r="CK208" i="25"/>
  <c r="CH208" i="25"/>
  <c r="CO208" i="25" s="1"/>
  <c r="CE208" i="25"/>
  <c r="CF208" i="25" s="1"/>
  <c r="CC208" i="25"/>
  <c r="CB208" i="25"/>
  <c r="CA208" i="25"/>
  <c r="BX208" i="25"/>
  <c r="CG208" i="25" s="1"/>
  <c r="BW208" i="25"/>
  <c r="BU208" i="25"/>
  <c r="BS208" i="25"/>
  <c r="BK208" i="25"/>
  <c r="BV208" i="25" s="1"/>
  <c r="CD208" i="25" s="1"/>
  <c r="BJ208" i="25"/>
  <c r="BH208" i="25"/>
  <c r="BE208" i="25"/>
  <c r="AZ208" i="25"/>
  <c r="AS208" i="25"/>
  <c r="AT208" i="25" s="1"/>
  <c r="AU208" i="25" s="1"/>
  <c r="AQ208" i="25"/>
  <c r="AL208" i="25"/>
  <c r="AM208" i="25" s="1"/>
  <c r="AG208" i="25"/>
  <c r="AF208" i="25"/>
  <c r="AE208" i="25"/>
  <c r="AD208" i="25"/>
  <c r="BT208" i="25" s="1"/>
  <c r="AB208" i="25"/>
  <c r="AI208" i="25" s="1"/>
  <c r="AP208" i="25" s="1"/>
  <c r="S208" i="25"/>
  <c r="R208" i="25"/>
  <c r="BI208" i="25" s="1"/>
  <c r="Q208" i="25"/>
  <c r="CM207" i="25"/>
  <c r="CL207" i="25"/>
  <c r="CK207" i="25"/>
  <c r="CH207" i="25"/>
  <c r="CO207" i="25" s="1"/>
  <c r="CP207" i="25" s="1"/>
  <c r="CF207" i="25"/>
  <c r="CE207" i="25"/>
  <c r="CC207" i="25"/>
  <c r="CB207" i="25"/>
  <c r="CA207" i="25"/>
  <c r="BX207" i="25"/>
  <c r="CG207" i="25" s="1"/>
  <c r="BW207" i="25"/>
  <c r="BV207" i="25"/>
  <c r="CD207" i="25" s="1"/>
  <c r="CN207" i="25" s="1"/>
  <c r="BT207" i="25"/>
  <c r="BU207" i="25" s="1"/>
  <c r="BS207" i="25"/>
  <c r="BK207" i="25"/>
  <c r="BH207" i="25"/>
  <c r="AZ207" i="25"/>
  <c r="AU207" i="25"/>
  <c r="AS207" i="25"/>
  <c r="AT207" i="25" s="1"/>
  <c r="AL207" i="25"/>
  <c r="AM207" i="25" s="1"/>
  <c r="AN207" i="25" s="1"/>
  <c r="AH207" i="25"/>
  <c r="AG207" i="25"/>
  <c r="AF207" i="25"/>
  <c r="AE207" i="25"/>
  <c r="AD207" i="25"/>
  <c r="AB207" i="25"/>
  <c r="BQ207" i="25" s="1"/>
  <c r="S207" i="25"/>
  <c r="R207" i="25"/>
  <c r="BI207" i="25" s="1"/>
  <c r="BJ207" i="25" s="1"/>
  <c r="Q207" i="25"/>
  <c r="CP206" i="25"/>
  <c r="CM206" i="25"/>
  <c r="CL206" i="25"/>
  <c r="CK206" i="25"/>
  <c r="CH206" i="25"/>
  <c r="CO206" i="25" s="1"/>
  <c r="CF206" i="25"/>
  <c r="CG206" i="25" s="1"/>
  <c r="CE206" i="25"/>
  <c r="CC206" i="25"/>
  <c r="CB206" i="25"/>
  <c r="CA206" i="25"/>
  <c r="BX206" i="25"/>
  <c r="BW206" i="25"/>
  <c r="BV206" i="25"/>
  <c r="CD206" i="25" s="1"/>
  <c r="CN206" i="25" s="1"/>
  <c r="BT206" i="25"/>
  <c r="BS206" i="25"/>
  <c r="BK206" i="25"/>
  <c r="BH206" i="25"/>
  <c r="AZ206" i="25"/>
  <c r="BU206" i="25" s="1"/>
  <c r="AX206" i="25"/>
  <c r="AS206" i="25"/>
  <c r="AT206" i="25" s="1"/>
  <c r="AU206" i="25" s="1"/>
  <c r="AL206" i="25"/>
  <c r="AM206" i="25" s="1"/>
  <c r="AN206" i="25" s="1"/>
  <c r="AH206" i="25"/>
  <c r="AG206" i="25"/>
  <c r="AF206" i="25"/>
  <c r="AE206" i="25"/>
  <c r="AD206" i="25"/>
  <c r="AB206" i="25"/>
  <c r="S206" i="25"/>
  <c r="R206" i="25"/>
  <c r="BI206" i="25" s="1"/>
  <c r="BJ206" i="25" s="1"/>
  <c r="Q206" i="25"/>
  <c r="CL205" i="25"/>
  <c r="CM205" i="25" s="1"/>
  <c r="CK205" i="25"/>
  <c r="CF205" i="25"/>
  <c r="CG205" i="25" s="1"/>
  <c r="CE205" i="25"/>
  <c r="CH205" i="25" s="1"/>
  <c r="CB205" i="25"/>
  <c r="CC205" i="25" s="1"/>
  <c r="CA205" i="25"/>
  <c r="BX205" i="25"/>
  <c r="BW205" i="25"/>
  <c r="BT205" i="25"/>
  <c r="BS205" i="25"/>
  <c r="BK205" i="25"/>
  <c r="BV205" i="25" s="1"/>
  <c r="CD205" i="25" s="1"/>
  <c r="BH205" i="25"/>
  <c r="AZ205" i="25"/>
  <c r="AX205" i="25"/>
  <c r="AS205" i="25"/>
  <c r="AT205" i="25" s="1"/>
  <c r="AL205" i="25"/>
  <c r="AM205" i="25" s="1"/>
  <c r="AH205" i="25"/>
  <c r="AG205" i="25"/>
  <c r="AF205" i="25"/>
  <c r="AE205" i="25"/>
  <c r="AD205" i="25"/>
  <c r="AU205" i="25" s="1"/>
  <c r="AB205" i="25"/>
  <c r="S205" i="25"/>
  <c r="R205" i="25"/>
  <c r="BI205" i="25" s="1"/>
  <c r="BJ205" i="25" s="1"/>
  <c r="Q205" i="25"/>
  <c r="CL204" i="25"/>
  <c r="CM204" i="25" s="1"/>
  <c r="CK204" i="25"/>
  <c r="CE204" i="25"/>
  <c r="CH204" i="25" s="1"/>
  <c r="CB204" i="25"/>
  <c r="CC204" i="25" s="1"/>
  <c r="CA204" i="25"/>
  <c r="BX204" i="25"/>
  <c r="BW204" i="25"/>
  <c r="BT204" i="25"/>
  <c r="BU204" i="25" s="1"/>
  <c r="BS204" i="25"/>
  <c r="BK204" i="25"/>
  <c r="BV204" i="25" s="1"/>
  <c r="CD204" i="25" s="1"/>
  <c r="BH204" i="25"/>
  <c r="AZ204" i="25"/>
  <c r="AT204" i="25"/>
  <c r="AS204" i="25"/>
  <c r="AL204" i="25"/>
  <c r="AM204" i="25" s="1"/>
  <c r="AI204" i="25"/>
  <c r="AP204" i="25" s="1"/>
  <c r="AG204" i="25"/>
  <c r="AF204" i="25"/>
  <c r="AE204" i="25"/>
  <c r="AD204" i="25"/>
  <c r="AU204" i="25" s="1"/>
  <c r="AB204" i="25"/>
  <c r="S204" i="25"/>
  <c r="R204" i="25"/>
  <c r="BI204" i="25" s="1"/>
  <c r="BJ204" i="25" s="1"/>
  <c r="Q204" i="25"/>
  <c r="CL203" i="25"/>
  <c r="CM203" i="25" s="1"/>
  <c r="CK203" i="25"/>
  <c r="CH203" i="25"/>
  <c r="CO203" i="25" s="1"/>
  <c r="CP203" i="25" s="1"/>
  <c r="CG203" i="25"/>
  <c r="CQ203" i="25" s="1"/>
  <c r="CE203" i="25"/>
  <c r="CF203" i="25" s="1"/>
  <c r="CB203" i="25"/>
  <c r="CC203" i="25" s="1"/>
  <c r="CA203" i="25"/>
  <c r="BX203" i="25"/>
  <c r="BW203" i="25"/>
  <c r="BS203" i="25"/>
  <c r="BK203" i="25"/>
  <c r="BH203" i="25"/>
  <c r="BE203" i="25"/>
  <c r="AZ203" i="25"/>
  <c r="AT203" i="25"/>
  <c r="AS203" i="25"/>
  <c r="AQ203" i="25"/>
  <c r="AM203" i="25"/>
  <c r="AL203" i="25"/>
  <c r="AI203" i="25"/>
  <c r="AJ203" i="25" s="1"/>
  <c r="BA203" i="25" s="1"/>
  <c r="AG203" i="25"/>
  <c r="AH203" i="25" s="1"/>
  <c r="AF203" i="25"/>
  <c r="AE203" i="25"/>
  <c r="AD203" i="25"/>
  <c r="AU203" i="25" s="1"/>
  <c r="AB203" i="25"/>
  <c r="AX203" i="25" s="1"/>
  <c r="S203" i="25"/>
  <c r="R203" i="25"/>
  <c r="BI203" i="25" s="1"/>
  <c r="BJ203" i="25" s="1"/>
  <c r="Q203" i="25"/>
  <c r="CL202" i="25"/>
  <c r="CM202" i="25" s="1"/>
  <c r="CK202" i="25"/>
  <c r="CE202" i="25"/>
  <c r="CB202" i="25"/>
  <c r="CC202" i="25" s="1"/>
  <c r="CA202" i="25"/>
  <c r="BX202" i="25"/>
  <c r="BW202" i="25"/>
  <c r="BS202" i="25"/>
  <c r="BK202" i="25"/>
  <c r="BV202" i="25" s="1"/>
  <c r="CD202" i="25" s="1"/>
  <c r="BH202" i="25"/>
  <c r="BE202" i="25"/>
  <c r="AZ202" i="25"/>
  <c r="AT202" i="25"/>
  <c r="AS202" i="25"/>
  <c r="AQ202" i="25"/>
  <c r="AM202" i="25"/>
  <c r="AL202" i="25"/>
  <c r="AI202" i="25"/>
  <c r="AG202" i="25"/>
  <c r="AF202" i="25"/>
  <c r="AE202" i="25"/>
  <c r="AD202" i="25"/>
  <c r="AB202" i="25"/>
  <c r="AX202" i="25" s="1"/>
  <c r="S202" i="25"/>
  <c r="R202" i="25"/>
  <c r="BI202" i="25" s="1"/>
  <c r="BJ202" i="25" s="1"/>
  <c r="Q202" i="25"/>
  <c r="CL201" i="25"/>
  <c r="CM201" i="25" s="1"/>
  <c r="CK201" i="25"/>
  <c r="CE201" i="25"/>
  <c r="CF201" i="25" s="1"/>
  <c r="CB201" i="25"/>
  <c r="CC201" i="25" s="1"/>
  <c r="CA201" i="25"/>
  <c r="BX201" i="25"/>
  <c r="BW201" i="25"/>
  <c r="BV201" i="25"/>
  <c r="BU201" i="25"/>
  <c r="BS201" i="25"/>
  <c r="BQ201" i="25"/>
  <c r="BK201" i="25"/>
  <c r="BH201" i="25"/>
  <c r="BE201" i="25"/>
  <c r="AZ201" i="25"/>
  <c r="AU201" i="25"/>
  <c r="AS201" i="25"/>
  <c r="AT201" i="25" s="1"/>
  <c r="AQ201" i="25"/>
  <c r="AM201" i="25"/>
  <c r="AL201" i="25"/>
  <c r="AJ201" i="25"/>
  <c r="AG201" i="25"/>
  <c r="AF201" i="25"/>
  <c r="AE201" i="25"/>
  <c r="AD201" i="25"/>
  <c r="BT201" i="25" s="1"/>
  <c r="AB201" i="25"/>
  <c r="AX201" i="25" s="1"/>
  <c r="S201" i="25"/>
  <c r="AI201" i="25" s="1"/>
  <c r="AP201" i="25" s="1"/>
  <c r="R201" i="25"/>
  <c r="BI201" i="25" s="1"/>
  <c r="BJ201" i="25" s="1"/>
  <c r="Q201" i="25"/>
  <c r="CM200" i="25"/>
  <c r="CL200" i="25"/>
  <c r="CK200" i="25"/>
  <c r="CE200" i="25"/>
  <c r="CF200" i="25" s="1"/>
  <c r="CC200" i="25"/>
  <c r="CB200" i="25"/>
  <c r="CA200" i="25"/>
  <c r="BX200" i="25"/>
  <c r="BW200" i="25"/>
  <c r="BU200" i="25"/>
  <c r="BS200" i="25"/>
  <c r="BK200" i="25"/>
  <c r="BV200" i="25" s="1"/>
  <c r="CD200" i="25" s="1"/>
  <c r="BJ200" i="25"/>
  <c r="BH200" i="25"/>
  <c r="BE200" i="25"/>
  <c r="AZ200" i="25"/>
  <c r="AU200" i="25"/>
  <c r="AS200" i="25"/>
  <c r="AT200" i="25" s="1"/>
  <c r="AQ200" i="25"/>
  <c r="AL200" i="25"/>
  <c r="AM200" i="25" s="1"/>
  <c r="AG200" i="25"/>
  <c r="AH200" i="25" s="1"/>
  <c r="AF200" i="25"/>
  <c r="AE200" i="25"/>
  <c r="AD200" i="25"/>
  <c r="BT200" i="25" s="1"/>
  <c r="AB200" i="25"/>
  <c r="AI200" i="25" s="1"/>
  <c r="AP200" i="25" s="1"/>
  <c r="S200" i="25"/>
  <c r="R200" i="25"/>
  <c r="BI200" i="25" s="1"/>
  <c r="Q200" i="25"/>
  <c r="CR199" i="25"/>
  <c r="CM199" i="25"/>
  <c r="CL199" i="25"/>
  <c r="CK199" i="25"/>
  <c r="CH199" i="25"/>
  <c r="CO199" i="25" s="1"/>
  <c r="CP199" i="25" s="1"/>
  <c r="CF199" i="25"/>
  <c r="CE199" i="25"/>
  <c r="CC199" i="25"/>
  <c r="CB199" i="25"/>
  <c r="CA199" i="25"/>
  <c r="BX199" i="25"/>
  <c r="BW199" i="25"/>
  <c r="BV199" i="25"/>
  <c r="CD199" i="25" s="1"/>
  <c r="CN199" i="25" s="1"/>
  <c r="BT199" i="25"/>
  <c r="BS199" i="25"/>
  <c r="BK199" i="25"/>
  <c r="BH199" i="25"/>
  <c r="AZ199" i="25"/>
  <c r="BU199" i="25" s="1"/>
  <c r="AU199" i="25"/>
  <c r="AS199" i="25"/>
  <c r="AT199" i="25" s="1"/>
  <c r="AL199" i="25"/>
  <c r="AM199" i="25" s="1"/>
  <c r="AN199" i="25" s="1"/>
  <c r="AH199" i="25"/>
  <c r="AG199" i="25"/>
  <c r="AF199" i="25"/>
  <c r="AE199" i="25"/>
  <c r="AD199" i="25"/>
  <c r="AB199" i="25"/>
  <c r="S199" i="25"/>
  <c r="R199" i="25"/>
  <c r="BI199" i="25" s="1"/>
  <c r="BJ199" i="25" s="1"/>
  <c r="Q199" i="25"/>
  <c r="CM198" i="25"/>
  <c r="CL198" i="25"/>
  <c r="CK198" i="25"/>
  <c r="CH198" i="25"/>
  <c r="CO198" i="25" s="1"/>
  <c r="CP198" i="25" s="1"/>
  <c r="CF198" i="25"/>
  <c r="CG198" i="25" s="1"/>
  <c r="CE198" i="25"/>
  <c r="CC198" i="25"/>
  <c r="CB198" i="25"/>
  <c r="CA198" i="25"/>
  <c r="BX198" i="25"/>
  <c r="BW198" i="25"/>
  <c r="BT198" i="25"/>
  <c r="BS198" i="25"/>
  <c r="BK198" i="25"/>
  <c r="BV198" i="25" s="1"/>
  <c r="CD198" i="25" s="1"/>
  <c r="CN198" i="25" s="1"/>
  <c r="BH198" i="25"/>
  <c r="AZ198" i="25"/>
  <c r="BU198" i="25" s="1"/>
  <c r="AX198" i="25"/>
  <c r="AS198" i="25"/>
  <c r="AT198" i="25" s="1"/>
  <c r="AN198" i="25"/>
  <c r="AL198" i="25"/>
  <c r="AM198" i="25" s="1"/>
  <c r="AH198" i="25"/>
  <c r="AG198" i="25"/>
  <c r="AF198" i="25"/>
  <c r="AE198" i="25"/>
  <c r="AD198" i="25"/>
  <c r="AU198" i="25" s="1"/>
  <c r="AB198" i="25"/>
  <c r="S198" i="25"/>
  <c r="R198" i="25"/>
  <c r="BI198" i="25" s="1"/>
  <c r="BJ198" i="25" s="1"/>
  <c r="Q198" i="25"/>
  <c r="CL197" i="25"/>
  <c r="CM197" i="25" s="1"/>
  <c r="CK197" i="25"/>
  <c r="CF197" i="25"/>
  <c r="CG197" i="25" s="1"/>
  <c r="CE197" i="25"/>
  <c r="CH197" i="25" s="1"/>
  <c r="CB197" i="25"/>
  <c r="CC197" i="25" s="1"/>
  <c r="CA197" i="25"/>
  <c r="BX197" i="25"/>
  <c r="BW197" i="25"/>
  <c r="BT197" i="25"/>
  <c r="BS197" i="25"/>
  <c r="BH197" i="25"/>
  <c r="AZ197" i="25"/>
  <c r="BU197" i="25" s="1"/>
  <c r="AX197" i="25"/>
  <c r="AS197" i="25"/>
  <c r="AT197" i="25" s="1"/>
  <c r="AL197" i="25"/>
  <c r="AM197" i="25" s="1"/>
  <c r="AN197" i="25" s="1"/>
  <c r="AH197" i="25"/>
  <c r="AG197" i="25"/>
  <c r="AF197" i="25"/>
  <c r="AE197" i="25"/>
  <c r="AD197" i="25"/>
  <c r="AU197" i="25" s="1"/>
  <c r="AB197" i="25"/>
  <c r="S197" i="25"/>
  <c r="R197" i="25"/>
  <c r="BI197" i="25" s="1"/>
  <c r="BJ197" i="25" s="1"/>
  <c r="Q197" i="25"/>
  <c r="CL196" i="25"/>
  <c r="CM196" i="25" s="1"/>
  <c r="CK196" i="25"/>
  <c r="CE196" i="25"/>
  <c r="CH196" i="25" s="1"/>
  <c r="CB196" i="25"/>
  <c r="CC196" i="25" s="1"/>
  <c r="CA196" i="25"/>
  <c r="BX196" i="25"/>
  <c r="BW196" i="25"/>
  <c r="BT196" i="25"/>
  <c r="BU196" i="25" s="1"/>
  <c r="BS196" i="25"/>
  <c r="BK196" i="25"/>
  <c r="BH196" i="25"/>
  <c r="AZ196" i="25"/>
  <c r="AX196" i="25"/>
  <c r="AT196" i="25"/>
  <c r="AS196" i="25"/>
  <c r="AL196" i="25"/>
  <c r="AM196" i="25" s="1"/>
  <c r="AG196" i="25"/>
  <c r="AF196" i="25"/>
  <c r="AE196" i="25"/>
  <c r="AD196" i="25"/>
  <c r="AU196" i="25" s="1"/>
  <c r="AB196" i="25"/>
  <c r="AI196" i="25" s="1"/>
  <c r="AP196" i="25" s="1"/>
  <c r="S196" i="25"/>
  <c r="R196" i="25"/>
  <c r="BI196" i="25" s="1"/>
  <c r="BJ196" i="25" s="1"/>
  <c r="Q196" i="25"/>
  <c r="CL195" i="25"/>
  <c r="CM195" i="25" s="1"/>
  <c r="CK195" i="25"/>
  <c r="CH195" i="25"/>
  <c r="CO195" i="25" s="1"/>
  <c r="CP195" i="25" s="1"/>
  <c r="CE195" i="25"/>
  <c r="CF195" i="25" s="1"/>
  <c r="CG195" i="25" s="1"/>
  <c r="CQ195" i="25" s="1"/>
  <c r="CB195" i="25"/>
  <c r="CC195" i="25" s="1"/>
  <c r="CA195" i="25"/>
  <c r="BX195" i="25"/>
  <c r="BW195" i="25"/>
  <c r="BT195" i="25"/>
  <c r="BS195" i="25"/>
  <c r="BK195" i="25"/>
  <c r="BH195" i="25"/>
  <c r="AZ195" i="25"/>
  <c r="BU195" i="25" s="1"/>
  <c r="AT195" i="25"/>
  <c r="AS195" i="25"/>
  <c r="AM195" i="25"/>
  <c r="AL195" i="25"/>
  <c r="AG195" i="25"/>
  <c r="AH195" i="25" s="1"/>
  <c r="AF195" i="25"/>
  <c r="AI195" i="25" s="1"/>
  <c r="AE195" i="25"/>
  <c r="AD195" i="25"/>
  <c r="AB195" i="25"/>
  <c r="BE195" i="25" s="1"/>
  <c r="S195" i="25"/>
  <c r="R195" i="25"/>
  <c r="BI195" i="25" s="1"/>
  <c r="BJ195" i="25" s="1"/>
  <c r="Q195" i="25"/>
  <c r="CL194" i="25"/>
  <c r="CM194" i="25" s="1"/>
  <c r="CK194" i="25"/>
  <c r="CE194" i="25"/>
  <c r="CB194" i="25"/>
  <c r="CC194" i="25" s="1"/>
  <c r="CA194" i="25"/>
  <c r="BX194" i="25"/>
  <c r="BW194" i="25"/>
  <c r="BS194" i="25"/>
  <c r="BK194" i="25"/>
  <c r="BH194" i="25"/>
  <c r="BE194" i="25"/>
  <c r="AZ194" i="25"/>
  <c r="AT194" i="25"/>
  <c r="AS194" i="25"/>
  <c r="AQ194" i="25"/>
  <c r="AM194" i="25"/>
  <c r="AL194" i="25"/>
  <c r="AI194" i="25"/>
  <c r="AG194" i="25"/>
  <c r="AF194" i="25"/>
  <c r="AE194" i="25"/>
  <c r="AD194" i="25"/>
  <c r="AB194" i="25"/>
  <c r="AX194" i="25" s="1"/>
  <c r="S194" i="25"/>
  <c r="R194" i="25"/>
  <c r="BI194" i="25" s="1"/>
  <c r="BJ194" i="25" s="1"/>
  <c r="Q194" i="25"/>
  <c r="CL193" i="25"/>
  <c r="CM193" i="25" s="1"/>
  <c r="CK193" i="25"/>
  <c r="CH193" i="25"/>
  <c r="CO193" i="25" s="1"/>
  <c r="CE193" i="25"/>
  <c r="CF193" i="25" s="1"/>
  <c r="CB193" i="25"/>
  <c r="CC193" i="25" s="1"/>
  <c r="CA193" i="25"/>
  <c r="BX193" i="25"/>
  <c r="CG193" i="25" s="1"/>
  <c r="BW193" i="25"/>
  <c r="BV193" i="25"/>
  <c r="CD193" i="25" s="1"/>
  <c r="BS193" i="25"/>
  <c r="BQ193" i="25"/>
  <c r="BK193" i="25"/>
  <c r="BH193" i="25"/>
  <c r="BE193" i="25"/>
  <c r="AZ193" i="25"/>
  <c r="BU193" i="25" s="1"/>
  <c r="AS193" i="25"/>
  <c r="AT193" i="25" s="1"/>
  <c r="AQ193" i="25"/>
  <c r="AM193" i="25"/>
  <c r="AL193" i="25"/>
  <c r="AJ193" i="25"/>
  <c r="AG193" i="25"/>
  <c r="AF193" i="25"/>
  <c r="AE193" i="25"/>
  <c r="AD193" i="25"/>
  <c r="BT193" i="25" s="1"/>
  <c r="AB193" i="25"/>
  <c r="AX193" i="25" s="1"/>
  <c r="S193" i="25"/>
  <c r="AI193" i="25" s="1"/>
  <c r="AP193" i="25" s="1"/>
  <c r="R193" i="25"/>
  <c r="BI193" i="25" s="1"/>
  <c r="BJ193" i="25" s="1"/>
  <c r="Q193" i="25"/>
  <c r="CM192" i="25"/>
  <c r="CL192" i="25"/>
  <c r="CK192" i="25"/>
  <c r="CH192" i="25"/>
  <c r="CE192" i="25"/>
  <c r="CF192" i="25" s="1"/>
  <c r="CC192" i="25"/>
  <c r="CB192" i="25"/>
  <c r="CA192" i="25"/>
  <c r="BX192" i="25"/>
  <c r="CG192" i="25" s="1"/>
  <c r="BW192" i="25"/>
  <c r="BS192" i="25"/>
  <c r="BK192" i="25"/>
  <c r="BV192" i="25" s="1"/>
  <c r="CD192" i="25" s="1"/>
  <c r="BJ192" i="25"/>
  <c r="BH192" i="25"/>
  <c r="AZ192" i="25"/>
  <c r="BU192" i="25" s="1"/>
  <c r="AS192" i="25"/>
  <c r="AT192" i="25" s="1"/>
  <c r="AU192" i="25" s="1"/>
  <c r="AL192" i="25"/>
  <c r="AM192" i="25" s="1"/>
  <c r="AN192" i="25" s="1"/>
  <c r="AH192" i="25"/>
  <c r="AG192" i="25"/>
  <c r="AF192" i="25"/>
  <c r="AE192" i="25"/>
  <c r="AD192" i="25"/>
  <c r="BT192" i="25" s="1"/>
  <c r="AB192" i="25"/>
  <c r="S192" i="25"/>
  <c r="R192" i="25"/>
  <c r="BI192" i="25" s="1"/>
  <c r="Q192" i="25"/>
  <c r="CL191" i="25"/>
  <c r="CM191" i="25" s="1"/>
  <c r="CK191" i="25"/>
  <c r="CF191" i="25"/>
  <c r="CG191" i="25" s="1"/>
  <c r="CE191" i="25"/>
  <c r="CH191" i="25" s="1"/>
  <c r="CB191" i="25"/>
  <c r="CC191" i="25" s="1"/>
  <c r="CA191" i="25"/>
  <c r="BX191" i="25"/>
  <c r="BW191" i="25"/>
  <c r="BT191" i="25"/>
  <c r="BS191" i="25"/>
  <c r="BK191" i="25"/>
  <c r="BV191" i="25" s="1"/>
  <c r="CD191" i="25" s="1"/>
  <c r="BH191" i="25"/>
  <c r="AZ191" i="25"/>
  <c r="AX191" i="25"/>
  <c r="AS191" i="25"/>
  <c r="AT191" i="25" s="1"/>
  <c r="AL191" i="25"/>
  <c r="AM191" i="25" s="1"/>
  <c r="AG191" i="25"/>
  <c r="AF191" i="25"/>
  <c r="AH191" i="25" s="1"/>
  <c r="AE191" i="25"/>
  <c r="AD191" i="25"/>
  <c r="AU191" i="25" s="1"/>
  <c r="AB191" i="25"/>
  <c r="S191" i="25"/>
  <c r="R191" i="25"/>
  <c r="BI191" i="25" s="1"/>
  <c r="BJ191" i="25" s="1"/>
  <c r="Q191" i="25"/>
  <c r="CL190" i="25"/>
  <c r="CM190" i="25" s="1"/>
  <c r="CK190" i="25"/>
  <c r="CE190" i="25"/>
  <c r="CH190" i="25" s="1"/>
  <c r="CB190" i="25"/>
  <c r="CC190" i="25" s="1"/>
  <c r="CA190" i="25"/>
  <c r="BX190" i="25"/>
  <c r="BW190" i="25"/>
  <c r="BT190" i="25"/>
  <c r="BU190" i="25" s="1"/>
  <c r="BS190" i="25"/>
  <c r="BK190" i="25"/>
  <c r="BV190" i="25" s="1"/>
  <c r="CD190" i="25" s="1"/>
  <c r="BH190" i="25"/>
  <c r="AZ190" i="25"/>
  <c r="AX190" i="25"/>
  <c r="AT190" i="25"/>
  <c r="AS190" i="25"/>
  <c r="AL190" i="25"/>
  <c r="AM190" i="25" s="1"/>
  <c r="AG190" i="25"/>
  <c r="AF190" i="25"/>
  <c r="AI190" i="25" s="1"/>
  <c r="AP190" i="25" s="1"/>
  <c r="AE190" i="25"/>
  <c r="AD190" i="25"/>
  <c r="AU190" i="25" s="1"/>
  <c r="AB190" i="25"/>
  <c r="S190" i="25"/>
  <c r="R190" i="25"/>
  <c r="BI190" i="25" s="1"/>
  <c r="BJ190" i="25" s="1"/>
  <c r="Q190" i="25"/>
  <c r="CL189" i="25"/>
  <c r="CM189" i="25" s="1"/>
  <c r="CK189" i="25"/>
  <c r="CH189" i="25"/>
  <c r="CO189" i="25" s="1"/>
  <c r="CP189" i="25" s="1"/>
  <c r="CG189" i="25"/>
  <c r="CQ189" i="25" s="1"/>
  <c r="CE189" i="25"/>
  <c r="CF189" i="25" s="1"/>
  <c r="CB189" i="25"/>
  <c r="CC189" i="25" s="1"/>
  <c r="CA189" i="25"/>
  <c r="BX189" i="25"/>
  <c r="BW189" i="25"/>
  <c r="BS189" i="25"/>
  <c r="BK189" i="25"/>
  <c r="BV189" i="25" s="1"/>
  <c r="CD189" i="25" s="1"/>
  <c r="CN189" i="25" s="1"/>
  <c r="BH189" i="25"/>
  <c r="AZ189" i="25"/>
  <c r="AT189" i="25"/>
  <c r="AS189" i="25"/>
  <c r="AM189" i="25"/>
  <c r="AL189" i="25"/>
  <c r="AI189" i="25"/>
  <c r="AJ189" i="25" s="1"/>
  <c r="BA189" i="25" s="1"/>
  <c r="AG189" i="25"/>
  <c r="AH189" i="25" s="1"/>
  <c r="AF189" i="25"/>
  <c r="AE189" i="25"/>
  <c r="AD189" i="25"/>
  <c r="AU189" i="25" s="1"/>
  <c r="AB189" i="25"/>
  <c r="BE189" i="25" s="1"/>
  <c r="S189" i="25"/>
  <c r="R189" i="25"/>
  <c r="BI189" i="25" s="1"/>
  <c r="BJ189" i="25" s="1"/>
  <c r="Q189" i="25"/>
  <c r="CL188" i="25"/>
  <c r="CM188" i="25" s="1"/>
  <c r="CK188" i="25"/>
  <c r="CE188" i="25"/>
  <c r="CB188" i="25"/>
  <c r="CC188" i="25" s="1"/>
  <c r="CA188" i="25"/>
  <c r="BX188" i="25"/>
  <c r="BW188" i="25"/>
  <c r="BV188" i="25" s="1"/>
  <c r="BQ188" i="25" s="1"/>
  <c r="BS188" i="25"/>
  <c r="BK188" i="25"/>
  <c r="BH188" i="25"/>
  <c r="BE188" i="25"/>
  <c r="AZ188" i="25"/>
  <c r="AT188" i="25"/>
  <c r="AS188" i="25"/>
  <c r="AQ188" i="25"/>
  <c r="AM188" i="25"/>
  <c r="AL188" i="25"/>
  <c r="AI188" i="25"/>
  <c r="AG188" i="25"/>
  <c r="AF188" i="25"/>
  <c r="AE188" i="25"/>
  <c r="AD188" i="25"/>
  <c r="AB188" i="25"/>
  <c r="AX188" i="25" s="1"/>
  <c r="S188" i="25"/>
  <c r="R188" i="25"/>
  <c r="BI188" i="25" s="1"/>
  <c r="BJ188" i="25" s="1"/>
  <c r="Q188" i="25"/>
  <c r="CL187" i="25"/>
  <c r="CM187" i="25" s="1"/>
  <c r="CK187" i="25"/>
  <c r="CE187" i="25"/>
  <c r="CF187" i="25" s="1"/>
  <c r="CB187" i="25"/>
  <c r="CC187" i="25" s="1"/>
  <c r="CA187" i="25"/>
  <c r="BX187" i="25"/>
  <c r="BW187" i="25"/>
  <c r="BV187" i="25"/>
  <c r="BU187" i="25"/>
  <c r="BS187" i="25"/>
  <c r="BQ187" i="25"/>
  <c r="BK187" i="25"/>
  <c r="BH187" i="25"/>
  <c r="BE187" i="25"/>
  <c r="AZ187" i="25"/>
  <c r="AU187" i="25"/>
  <c r="AS187" i="25"/>
  <c r="AT187" i="25" s="1"/>
  <c r="AQ187" i="25"/>
  <c r="AM187" i="25"/>
  <c r="AL187" i="25"/>
  <c r="AJ187" i="25"/>
  <c r="AG187" i="25"/>
  <c r="AF187" i="25"/>
  <c r="AE187" i="25"/>
  <c r="AD187" i="25"/>
  <c r="BT187" i="25" s="1"/>
  <c r="AB187" i="25"/>
  <c r="AX187" i="25" s="1"/>
  <c r="S187" i="25"/>
  <c r="AI187" i="25" s="1"/>
  <c r="AP187" i="25" s="1"/>
  <c r="R187" i="25"/>
  <c r="BI187" i="25" s="1"/>
  <c r="BJ187" i="25" s="1"/>
  <c r="Q187" i="25"/>
  <c r="CM186" i="25"/>
  <c r="CL186" i="25"/>
  <c r="CK186" i="25"/>
  <c r="CE186" i="25"/>
  <c r="CC186" i="25"/>
  <c r="CB186" i="25"/>
  <c r="CA186" i="25"/>
  <c r="BX186" i="25"/>
  <c r="BW186" i="25"/>
  <c r="BS186" i="25"/>
  <c r="BK186" i="25"/>
  <c r="BV186" i="25" s="1"/>
  <c r="CD186" i="25" s="1"/>
  <c r="BJ186" i="25"/>
  <c r="BH186" i="25"/>
  <c r="AZ186" i="25"/>
  <c r="BU186" i="25" s="1"/>
  <c r="AS186" i="25"/>
  <c r="AT186" i="25" s="1"/>
  <c r="AU186" i="25" s="1"/>
  <c r="AL186" i="25"/>
  <c r="AM186" i="25" s="1"/>
  <c r="AH186" i="25"/>
  <c r="AN186" i="25" s="1"/>
  <c r="AG186" i="25"/>
  <c r="AF186" i="25"/>
  <c r="AE186" i="25"/>
  <c r="AD186" i="25"/>
  <c r="BT186" i="25" s="1"/>
  <c r="AB186" i="25"/>
  <c r="S186" i="25"/>
  <c r="R186" i="25"/>
  <c r="BI186" i="25" s="1"/>
  <c r="Q186" i="25"/>
  <c r="CL185" i="25"/>
  <c r="CM185" i="25" s="1"/>
  <c r="CK185" i="25"/>
  <c r="CF185" i="25"/>
  <c r="CG185" i="25" s="1"/>
  <c r="CE185" i="25"/>
  <c r="CH185" i="25" s="1"/>
  <c r="CB185" i="25"/>
  <c r="CC185" i="25" s="1"/>
  <c r="CA185" i="25"/>
  <c r="BX185" i="25"/>
  <c r="BW185" i="25"/>
  <c r="BV185" i="25"/>
  <c r="BQ185" i="25" s="1"/>
  <c r="BS185" i="25"/>
  <c r="BK185" i="25"/>
  <c r="BH185" i="25"/>
  <c r="AZ185" i="25"/>
  <c r="AT185" i="25"/>
  <c r="AS185" i="25"/>
  <c r="AM185" i="25"/>
  <c r="AL185" i="25"/>
  <c r="AI185" i="25"/>
  <c r="AG185" i="25"/>
  <c r="AH185" i="25" s="1"/>
  <c r="AF185" i="25"/>
  <c r="AE185" i="25"/>
  <c r="AD185" i="25"/>
  <c r="AU185" i="25" s="1"/>
  <c r="AB185" i="25"/>
  <c r="AQ185" i="25" s="1"/>
  <c r="S185" i="25"/>
  <c r="R185" i="25"/>
  <c r="BI185" i="25" s="1"/>
  <c r="BJ185" i="25" s="1"/>
  <c r="Q185" i="25"/>
  <c r="CL184" i="25"/>
  <c r="CM184" i="25" s="1"/>
  <c r="CK184" i="25"/>
  <c r="CE184" i="25"/>
  <c r="CB184" i="25"/>
  <c r="CC184" i="25" s="1"/>
  <c r="CA184" i="25"/>
  <c r="BX184" i="25"/>
  <c r="BW184" i="25"/>
  <c r="BV184" i="25" s="1"/>
  <c r="BQ184" i="25" s="1"/>
  <c r="BS184" i="25"/>
  <c r="BK184" i="25"/>
  <c r="BI184" i="25"/>
  <c r="BJ184" i="25" s="1"/>
  <c r="BH184" i="25"/>
  <c r="AZ184" i="25"/>
  <c r="AS184" i="25"/>
  <c r="AT184" i="25" s="1"/>
  <c r="AU184" i="25" s="1"/>
  <c r="AQ184" i="25"/>
  <c r="AN184" i="25"/>
  <c r="AL184" i="25"/>
  <c r="AM184" i="25" s="1"/>
  <c r="AG184" i="25"/>
  <c r="AH184" i="25" s="1"/>
  <c r="AF184" i="25"/>
  <c r="AE184" i="25"/>
  <c r="AD184" i="25"/>
  <c r="BT184" i="25" s="1"/>
  <c r="BU184" i="25" s="1"/>
  <c r="AB184" i="25"/>
  <c r="S184" i="25"/>
  <c r="R184" i="25"/>
  <c r="Q184" i="25"/>
  <c r="CM183" i="25"/>
  <c r="CL183" i="25"/>
  <c r="CK183" i="25"/>
  <c r="CH183" i="25"/>
  <c r="CO183" i="25" s="1"/>
  <c r="CP183" i="25" s="1"/>
  <c r="CF183" i="25"/>
  <c r="CE183" i="25"/>
  <c r="CC183" i="25"/>
  <c r="CB183" i="25"/>
  <c r="CA183" i="25"/>
  <c r="BX183" i="25"/>
  <c r="CG183" i="25" s="1"/>
  <c r="BW183" i="25"/>
  <c r="BV183" i="25"/>
  <c r="CD183" i="25" s="1"/>
  <c r="CN183" i="25" s="1"/>
  <c r="BS183" i="25"/>
  <c r="BK183" i="25"/>
  <c r="BH183" i="25"/>
  <c r="AZ183" i="25"/>
  <c r="AS183" i="25"/>
  <c r="AT183" i="25" s="1"/>
  <c r="AL183" i="25"/>
  <c r="AM183" i="25" s="1"/>
  <c r="AG183" i="25"/>
  <c r="AF183" i="25"/>
  <c r="AH183" i="25" s="1"/>
  <c r="AE183" i="25"/>
  <c r="AD183" i="25"/>
  <c r="AB183" i="25"/>
  <c r="S183" i="25"/>
  <c r="R183" i="25"/>
  <c r="BI183" i="25" s="1"/>
  <c r="BJ183" i="25" s="1"/>
  <c r="Q183" i="25"/>
  <c r="CL182" i="25"/>
  <c r="CM182" i="25" s="1"/>
  <c r="CK182" i="25"/>
  <c r="CE182" i="25"/>
  <c r="CH182" i="25" s="1"/>
  <c r="CB182" i="25"/>
  <c r="CC182" i="25" s="1"/>
  <c r="CA182" i="25"/>
  <c r="BX182" i="25"/>
  <c r="BW182" i="25"/>
  <c r="BS182" i="25"/>
  <c r="BK182" i="25"/>
  <c r="BH182" i="25"/>
  <c r="AZ182" i="25"/>
  <c r="AT182" i="25"/>
  <c r="AS182" i="25"/>
  <c r="AQ182" i="25"/>
  <c r="AM182" i="25"/>
  <c r="AL182" i="25"/>
  <c r="AI182" i="25"/>
  <c r="AG182" i="25"/>
  <c r="AF182" i="25"/>
  <c r="AE182" i="25"/>
  <c r="AD182" i="25"/>
  <c r="AB182" i="25"/>
  <c r="S182" i="25"/>
  <c r="R182" i="25"/>
  <c r="BI182" i="25" s="1"/>
  <c r="BJ182" i="25" s="1"/>
  <c r="Q182" i="25"/>
  <c r="CR181" i="25"/>
  <c r="CL181" i="25"/>
  <c r="CM181" i="25" s="1"/>
  <c r="CK181" i="25"/>
  <c r="CH181" i="25"/>
  <c r="CO181" i="25" s="1"/>
  <c r="CP181" i="25" s="1"/>
  <c r="CE181" i="25"/>
  <c r="CF181" i="25" s="1"/>
  <c r="CB181" i="25"/>
  <c r="CC181" i="25" s="1"/>
  <c r="CA181" i="25"/>
  <c r="BX181" i="25"/>
  <c r="CG181" i="25" s="1"/>
  <c r="CQ181" i="25" s="1"/>
  <c r="BW181" i="25"/>
  <c r="BV181" i="25"/>
  <c r="CD181" i="25" s="1"/>
  <c r="BS181" i="25"/>
  <c r="BQ181" i="25"/>
  <c r="BK181" i="25"/>
  <c r="BJ181" i="25"/>
  <c r="BI181" i="25"/>
  <c r="BH181" i="25"/>
  <c r="AZ181" i="25"/>
  <c r="AU181" i="25"/>
  <c r="AS181" i="25"/>
  <c r="AT181" i="25" s="1"/>
  <c r="AQ181" i="25"/>
  <c r="AL181" i="25"/>
  <c r="AM181" i="25" s="1"/>
  <c r="AN181" i="25" s="1"/>
  <c r="AH181" i="25"/>
  <c r="AG181" i="25"/>
  <c r="AF181" i="25"/>
  <c r="AE181" i="25"/>
  <c r="AD181" i="25"/>
  <c r="BT181" i="25" s="1"/>
  <c r="BU181" i="25" s="1"/>
  <c r="AB181" i="25"/>
  <c r="S181" i="25"/>
  <c r="R181" i="25"/>
  <c r="Q181" i="25"/>
  <c r="CM180" i="25"/>
  <c r="CL180" i="25"/>
  <c r="CK180" i="25"/>
  <c r="CH180" i="25"/>
  <c r="CO180" i="25" s="1"/>
  <c r="CP180" i="25" s="1"/>
  <c r="CF180" i="25"/>
  <c r="CG180" i="25" s="1"/>
  <c r="CQ180" i="25" s="1"/>
  <c r="CE180" i="25"/>
  <c r="CC180" i="25"/>
  <c r="CB180" i="25"/>
  <c r="CA180" i="25"/>
  <c r="BX180" i="25"/>
  <c r="BW180" i="25"/>
  <c r="BS180" i="25"/>
  <c r="BK180" i="25"/>
  <c r="BV180" i="25" s="1"/>
  <c r="CD180" i="25" s="1"/>
  <c r="CN180" i="25" s="1"/>
  <c r="BH180" i="25"/>
  <c r="AZ180" i="25"/>
  <c r="AT180" i="25"/>
  <c r="AS180" i="25"/>
  <c r="AL180" i="25"/>
  <c r="AM180" i="25" s="1"/>
  <c r="AI180" i="25"/>
  <c r="AP180" i="25" s="1"/>
  <c r="AG180" i="25"/>
  <c r="AF180" i="25"/>
  <c r="AE180" i="25"/>
  <c r="AD180" i="25"/>
  <c r="BT180" i="25" s="1"/>
  <c r="AB180" i="25"/>
  <c r="S180" i="25"/>
  <c r="R180" i="25"/>
  <c r="BI180" i="25" s="1"/>
  <c r="BJ180" i="25" s="1"/>
  <c r="Q180" i="25"/>
  <c r="CL179" i="25"/>
  <c r="CM179" i="25" s="1"/>
  <c r="CK179" i="25"/>
  <c r="CH179" i="25"/>
  <c r="CO179" i="25" s="1"/>
  <c r="CP179" i="25" s="1"/>
  <c r="CG179" i="25"/>
  <c r="CQ179" i="25" s="1"/>
  <c r="CE179" i="25"/>
  <c r="CF179" i="25" s="1"/>
  <c r="CD179" i="25"/>
  <c r="CN179" i="25" s="1"/>
  <c r="CB179" i="25"/>
  <c r="CC179" i="25" s="1"/>
  <c r="CA179" i="25"/>
  <c r="BX179" i="25"/>
  <c r="BW179" i="25"/>
  <c r="BS179" i="25"/>
  <c r="BK179" i="25"/>
  <c r="BV179" i="25" s="1"/>
  <c r="BQ179" i="25" s="1"/>
  <c r="BI179" i="25"/>
  <c r="BJ179" i="25" s="1"/>
  <c r="BH179" i="25"/>
  <c r="AZ179" i="25"/>
  <c r="AS179" i="25"/>
  <c r="AT179" i="25" s="1"/>
  <c r="AQ179" i="25"/>
  <c r="AM179" i="25"/>
  <c r="AL179" i="25"/>
  <c r="AG179" i="25"/>
  <c r="AF179" i="25"/>
  <c r="AE179" i="25"/>
  <c r="AD179" i="25"/>
  <c r="BT179" i="25" s="1"/>
  <c r="BU179" i="25" s="1"/>
  <c r="AB179" i="25"/>
  <c r="S179" i="25"/>
  <c r="AI179" i="25" s="1"/>
  <c r="R179" i="25"/>
  <c r="Q179" i="25"/>
  <c r="CM178" i="25"/>
  <c r="CL178" i="25"/>
  <c r="CK178" i="25"/>
  <c r="CH178" i="25"/>
  <c r="CE178" i="25"/>
  <c r="CF178" i="25" s="1"/>
  <c r="CC178" i="25"/>
  <c r="CB178" i="25"/>
  <c r="CA178" i="25"/>
  <c r="BX178" i="25"/>
  <c r="BW178" i="25"/>
  <c r="BS178" i="25"/>
  <c r="BK178" i="25"/>
  <c r="BV178" i="25" s="1"/>
  <c r="CD178" i="25" s="1"/>
  <c r="BH178" i="25"/>
  <c r="AZ178" i="25"/>
  <c r="BU178" i="25" s="1"/>
  <c r="AS178" i="25"/>
  <c r="AT178" i="25" s="1"/>
  <c r="AU178" i="25" s="1"/>
  <c r="AL178" i="25"/>
  <c r="AM178" i="25" s="1"/>
  <c r="AN178" i="25" s="1"/>
  <c r="AH178" i="25"/>
  <c r="AG178" i="25"/>
  <c r="AF178" i="25"/>
  <c r="AE178" i="25"/>
  <c r="AD178" i="25"/>
  <c r="BT178" i="25" s="1"/>
  <c r="AB178" i="25"/>
  <c r="S178" i="25"/>
  <c r="R178" i="25"/>
  <c r="BI178" i="25" s="1"/>
  <c r="BJ178" i="25" s="1"/>
  <c r="Q178" i="25"/>
  <c r="CL177" i="25"/>
  <c r="CM177" i="25" s="1"/>
  <c r="CK177" i="25"/>
  <c r="CF177" i="25"/>
  <c r="CG177" i="25" s="1"/>
  <c r="CE177" i="25"/>
  <c r="CH177" i="25" s="1"/>
  <c r="CD177" i="25"/>
  <c r="CB177" i="25"/>
  <c r="CC177" i="25" s="1"/>
  <c r="CA177" i="25"/>
  <c r="BX177" i="25"/>
  <c r="BW177" i="25"/>
  <c r="BT177" i="25"/>
  <c r="BS177" i="25"/>
  <c r="BK177" i="25"/>
  <c r="BV177" i="25" s="1"/>
  <c r="BQ177" i="25" s="1"/>
  <c r="BH177" i="25"/>
  <c r="AZ177" i="25"/>
  <c r="AT177" i="25"/>
  <c r="AS177" i="25"/>
  <c r="AP177" i="25"/>
  <c r="AM177" i="25"/>
  <c r="AL177" i="25"/>
  <c r="AI177" i="25"/>
  <c r="AJ177" i="25" s="1"/>
  <c r="BA177" i="25" s="1"/>
  <c r="AG177" i="25"/>
  <c r="AH177" i="25" s="1"/>
  <c r="AF177" i="25"/>
  <c r="AE177" i="25"/>
  <c r="AD177" i="25"/>
  <c r="AB177" i="25"/>
  <c r="AQ177" i="25" s="1"/>
  <c r="S177" i="25"/>
  <c r="R177" i="25"/>
  <c r="BI177" i="25" s="1"/>
  <c r="BJ177" i="25" s="1"/>
  <c r="Q177" i="25"/>
  <c r="CL176" i="25"/>
  <c r="CM176" i="25" s="1"/>
  <c r="CK176" i="25"/>
  <c r="CE176" i="25"/>
  <c r="CB176" i="25"/>
  <c r="CC176" i="25" s="1"/>
  <c r="CA176" i="25"/>
  <c r="BX176" i="25"/>
  <c r="BW176" i="25"/>
  <c r="BU176" i="25"/>
  <c r="BS176" i="25"/>
  <c r="BQ176" i="25"/>
  <c r="BK176" i="25"/>
  <c r="BV176" i="25" s="1"/>
  <c r="CD176" i="25" s="1"/>
  <c r="BI176" i="25"/>
  <c r="BJ176" i="25" s="1"/>
  <c r="BH176" i="25"/>
  <c r="AZ176" i="25"/>
  <c r="AU176" i="25"/>
  <c r="AS176" i="25"/>
  <c r="AT176" i="25" s="1"/>
  <c r="AQ176" i="25"/>
  <c r="AL176" i="25"/>
  <c r="AM176" i="25" s="1"/>
  <c r="AG176" i="25"/>
  <c r="AH176" i="25" s="1"/>
  <c r="AF176" i="25"/>
  <c r="AE176" i="25"/>
  <c r="AD176" i="25"/>
  <c r="BT176" i="25" s="1"/>
  <c r="AB176" i="25"/>
  <c r="AI176" i="25" s="1"/>
  <c r="AP176" i="25" s="1"/>
  <c r="S176" i="25"/>
  <c r="R176" i="25"/>
  <c r="Q176" i="25"/>
  <c r="CR175" i="25"/>
  <c r="CM175" i="25"/>
  <c r="CL175" i="25"/>
  <c r="CK175" i="25"/>
  <c r="CH175" i="25"/>
  <c r="CO175" i="25" s="1"/>
  <c r="CP175" i="25" s="1"/>
  <c r="CF175" i="25"/>
  <c r="CE175" i="25"/>
  <c r="CC175" i="25"/>
  <c r="CB175" i="25"/>
  <c r="CA175" i="25"/>
  <c r="BX175" i="25"/>
  <c r="BW175" i="25"/>
  <c r="BV175" i="25"/>
  <c r="CD175" i="25" s="1"/>
  <c r="CN175" i="25" s="1"/>
  <c r="BS175" i="25"/>
  <c r="BK175" i="25"/>
  <c r="BJ175" i="25"/>
  <c r="BH175" i="25"/>
  <c r="AZ175" i="25"/>
  <c r="AS175" i="25"/>
  <c r="AT175" i="25" s="1"/>
  <c r="AL175" i="25"/>
  <c r="AM175" i="25" s="1"/>
  <c r="AH175" i="25"/>
  <c r="AG175" i="25"/>
  <c r="AF175" i="25"/>
  <c r="AE175" i="25"/>
  <c r="AD175" i="25"/>
  <c r="AU175" i="25" s="1"/>
  <c r="AB175" i="25"/>
  <c r="S175" i="25"/>
  <c r="R175" i="25"/>
  <c r="BI175" i="25" s="1"/>
  <c r="Q175" i="25"/>
  <c r="CL174" i="25"/>
  <c r="CM174" i="25" s="1"/>
  <c r="CK174" i="25"/>
  <c r="CE174" i="25"/>
  <c r="CH174" i="25" s="1"/>
  <c r="CB174" i="25"/>
  <c r="CC174" i="25" s="1"/>
  <c r="CA174" i="25"/>
  <c r="BX174" i="25"/>
  <c r="BW174" i="25"/>
  <c r="BT174" i="25"/>
  <c r="BU174" i="25" s="1"/>
  <c r="BS174" i="25"/>
  <c r="BH174" i="25"/>
  <c r="AZ174" i="25"/>
  <c r="AT174" i="25"/>
  <c r="AS174" i="25"/>
  <c r="AL174" i="25"/>
  <c r="AM174" i="25" s="1"/>
  <c r="AI174" i="25"/>
  <c r="AP174" i="25" s="1"/>
  <c r="AG174" i="25"/>
  <c r="AF174" i="25"/>
  <c r="AE174" i="25"/>
  <c r="AD174" i="25"/>
  <c r="AU174" i="25" s="1"/>
  <c r="AB174" i="25"/>
  <c r="S174" i="25"/>
  <c r="R174" i="25"/>
  <c r="BI174" i="25" s="1"/>
  <c r="Q174" i="25"/>
  <c r="CR173" i="25"/>
  <c r="CP173" i="25"/>
  <c r="CM173" i="25"/>
  <c r="CL173" i="25"/>
  <c r="CK173" i="25"/>
  <c r="CE173" i="25"/>
  <c r="CF173" i="25" s="1"/>
  <c r="CB173" i="25"/>
  <c r="CC173" i="25" s="1"/>
  <c r="CA173" i="25"/>
  <c r="BX173" i="25"/>
  <c r="CG173" i="25" s="1"/>
  <c r="CQ173" i="25" s="1"/>
  <c r="BW173" i="25"/>
  <c r="BV173" i="25"/>
  <c r="CD173" i="25" s="1"/>
  <c r="CN173" i="25" s="1"/>
  <c r="BS173" i="25"/>
  <c r="BQ173" i="25"/>
  <c r="BK173" i="25"/>
  <c r="BH173" i="25"/>
  <c r="BE173" i="25"/>
  <c r="AZ173" i="25"/>
  <c r="BU173" i="25" s="1"/>
  <c r="AS173" i="25"/>
  <c r="AT173" i="25" s="1"/>
  <c r="AQ173" i="25"/>
  <c r="AM173" i="25"/>
  <c r="AL173" i="25"/>
  <c r="AG173" i="25"/>
  <c r="AF173" i="25"/>
  <c r="AE173" i="25"/>
  <c r="AD173" i="25"/>
  <c r="BT173" i="25" s="1"/>
  <c r="AB173" i="25"/>
  <c r="AX173" i="25" s="1"/>
  <c r="S173" i="25"/>
  <c r="AI173" i="25" s="1"/>
  <c r="R173" i="25"/>
  <c r="BI173" i="25" s="1"/>
  <c r="BJ173" i="25" s="1"/>
  <c r="Q173" i="25"/>
  <c r="CR172" i="25"/>
  <c r="CP172" i="25"/>
  <c r="CL172" i="25"/>
  <c r="CM172" i="25" s="1"/>
  <c r="CK172" i="25"/>
  <c r="CF172" i="25"/>
  <c r="CG172" i="25" s="1"/>
  <c r="CQ172" i="25" s="1"/>
  <c r="CE172" i="25"/>
  <c r="CC172" i="25"/>
  <c r="CB172" i="25"/>
  <c r="CA172" i="25"/>
  <c r="BX172" i="25"/>
  <c r="BW172" i="25"/>
  <c r="BT172" i="25"/>
  <c r="BS172" i="25"/>
  <c r="BK172" i="25"/>
  <c r="BV172" i="25" s="1"/>
  <c r="CD172" i="25" s="1"/>
  <c r="CN172" i="25" s="1"/>
  <c r="BH172" i="25"/>
  <c r="AZ172" i="25"/>
  <c r="BU172" i="25" s="1"/>
  <c r="AX172" i="25"/>
  <c r="AS172" i="25"/>
  <c r="AT172" i="25" s="1"/>
  <c r="AU172" i="25" s="1"/>
  <c r="AN172" i="25"/>
  <c r="AL172" i="25"/>
  <c r="AM172" i="25" s="1"/>
  <c r="AH172" i="25"/>
  <c r="AG172" i="25"/>
  <c r="AF172" i="25"/>
  <c r="AE172" i="25"/>
  <c r="AD172" i="25"/>
  <c r="AB172" i="25"/>
  <c r="S172" i="25"/>
  <c r="R172" i="25"/>
  <c r="BI172" i="25" s="1"/>
  <c r="BJ172" i="25" s="1"/>
  <c r="Q172" i="25"/>
  <c r="CR171" i="25"/>
  <c r="CP171" i="25"/>
  <c r="CM171" i="25"/>
  <c r="CL171" i="25"/>
  <c r="CK171" i="25"/>
  <c r="CG171" i="25"/>
  <c r="CQ171" i="25" s="1"/>
  <c r="CE171" i="25"/>
  <c r="CF171" i="25" s="1"/>
  <c r="CB171" i="25"/>
  <c r="CC171" i="25" s="1"/>
  <c r="CA171" i="25"/>
  <c r="BX171" i="25"/>
  <c r="BW171" i="25"/>
  <c r="BS171" i="25"/>
  <c r="BK171" i="25"/>
  <c r="BH171" i="25"/>
  <c r="AZ171" i="25"/>
  <c r="AT171" i="25"/>
  <c r="AS171" i="25"/>
  <c r="AM171" i="25"/>
  <c r="AL171" i="25"/>
  <c r="AI171" i="25"/>
  <c r="AJ171" i="25" s="1"/>
  <c r="AG171" i="25"/>
  <c r="AF171" i="25"/>
  <c r="AE171" i="25"/>
  <c r="AD171" i="25"/>
  <c r="AB171" i="25"/>
  <c r="BE171" i="25" s="1"/>
  <c r="S171" i="25"/>
  <c r="R171" i="25"/>
  <c r="BI171" i="25" s="1"/>
  <c r="BJ171" i="25" s="1"/>
  <c r="Q171" i="25"/>
  <c r="CR170" i="25"/>
  <c r="CQ170" i="25"/>
  <c r="CP170" i="25"/>
  <c r="CN170" i="25"/>
  <c r="CL170" i="25"/>
  <c r="CM170" i="25" s="1"/>
  <c r="CK170" i="25"/>
  <c r="CE170" i="25"/>
  <c r="CF170" i="25" s="1"/>
  <c r="CC170" i="25"/>
  <c r="CB170" i="25"/>
  <c r="CA170" i="25"/>
  <c r="BX170" i="25"/>
  <c r="CG170" i="25" s="1"/>
  <c r="BW170" i="25"/>
  <c r="BU170" i="25"/>
  <c r="BS170" i="25"/>
  <c r="BK170" i="25"/>
  <c r="BV170" i="25" s="1"/>
  <c r="CD170" i="25" s="1"/>
  <c r="BJ170" i="25"/>
  <c r="BH170" i="25"/>
  <c r="BE170" i="25"/>
  <c r="AZ170" i="25"/>
  <c r="AU170" i="25"/>
  <c r="AS170" i="25"/>
  <c r="AT170" i="25" s="1"/>
  <c r="AQ170" i="25"/>
  <c r="AN170" i="25"/>
  <c r="AL170" i="25"/>
  <c r="AM170" i="25" s="1"/>
  <c r="AG170" i="25"/>
  <c r="AH170" i="25" s="1"/>
  <c r="AF170" i="25"/>
  <c r="AE170" i="25"/>
  <c r="AD170" i="25"/>
  <c r="BT170" i="25" s="1"/>
  <c r="AB170" i="25"/>
  <c r="S170" i="25"/>
  <c r="R170" i="25"/>
  <c r="BI170" i="25" s="1"/>
  <c r="Q170" i="25"/>
  <c r="CR169" i="25"/>
  <c r="CP169" i="25"/>
  <c r="CL169" i="25"/>
  <c r="CM169" i="25" s="1"/>
  <c r="CK169" i="25"/>
  <c r="CF169" i="25"/>
  <c r="CG169" i="25" s="1"/>
  <c r="CE169" i="25"/>
  <c r="CB169" i="25"/>
  <c r="CC169" i="25" s="1"/>
  <c r="CA169" i="25"/>
  <c r="BX169" i="25"/>
  <c r="BW169" i="25"/>
  <c r="BV169" i="25"/>
  <c r="CD169" i="25" s="1"/>
  <c r="CN169" i="25" s="1"/>
  <c r="BT169" i="25"/>
  <c r="BS169" i="25"/>
  <c r="BK169" i="25"/>
  <c r="BH169" i="25"/>
  <c r="AZ169" i="25"/>
  <c r="BU169" i="25" s="1"/>
  <c r="AX169" i="25"/>
  <c r="AS169" i="25"/>
  <c r="AT169" i="25" s="1"/>
  <c r="AL169" i="25"/>
  <c r="AM169" i="25" s="1"/>
  <c r="AG169" i="25"/>
  <c r="AF169" i="25"/>
  <c r="AH169" i="25" s="1"/>
  <c r="AE169" i="25"/>
  <c r="AD169" i="25"/>
  <c r="AU169" i="25" s="1"/>
  <c r="AB169" i="25"/>
  <c r="S169" i="25"/>
  <c r="R169" i="25"/>
  <c r="BI169" i="25" s="1"/>
  <c r="BJ169" i="25" s="1"/>
  <c r="Q169" i="25"/>
  <c r="CR168" i="25"/>
  <c r="CP168" i="25"/>
  <c r="CM168" i="25"/>
  <c r="CL168" i="25"/>
  <c r="CK168" i="25"/>
  <c r="CG168" i="25"/>
  <c r="CQ168" i="25" s="1"/>
  <c r="CE168" i="25"/>
  <c r="CF168" i="25" s="1"/>
  <c r="CB168" i="25"/>
  <c r="CC168" i="25" s="1"/>
  <c r="CA168" i="25"/>
  <c r="BX168" i="25"/>
  <c r="BW168" i="25"/>
  <c r="BS168" i="25"/>
  <c r="BK168" i="25"/>
  <c r="BH168" i="25"/>
  <c r="BE168" i="25"/>
  <c r="AZ168" i="25"/>
  <c r="AT168" i="25"/>
  <c r="AS168" i="25"/>
  <c r="AQ168" i="25"/>
  <c r="AN168" i="25"/>
  <c r="AM168" i="25"/>
  <c r="AL168" i="25"/>
  <c r="AI168" i="25"/>
  <c r="AG168" i="25"/>
  <c r="AH168" i="25" s="1"/>
  <c r="AF168" i="25"/>
  <c r="AE168" i="25"/>
  <c r="AD168" i="25"/>
  <c r="AB168" i="25"/>
  <c r="AX168" i="25" s="1"/>
  <c r="S168" i="25"/>
  <c r="R168" i="25"/>
  <c r="BI168" i="25" s="1"/>
  <c r="BJ168" i="25" s="1"/>
  <c r="Q168" i="25"/>
  <c r="CR167" i="25"/>
  <c r="CP167" i="25"/>
  <c r="CN167" i="25"/>
  <c r="CL167" i="25"/>
  <c r="CM167" i="25" s="1"/>
  <c r="CK167" i="25"/>
  <c r="CF167" i="25"/>
  <c r="CE167" i="25"/>
  <c r="CD167" i="25"/>
  <c r="CC167" i="25"/>
  <c r="CB167" i="25"/>
  <c r="CA167" i="25"/>
  <c r="BX167" i="25"/>
  <c r="BW167" i="25"/>
  <c r="BV167" i="25"/>
  <c r="BT167" i="25"/>
  <c r="BU167" i="25" s="1"/>
  <c r="BS167" i="25"/>
  <c r="BK167" i="25"/>
  <c r="BH167" i="25"/>
  <c r="BE167" i="25"/>
  <c r="AZ167" i="25"/>
  <c r="AU167" i="25"/>
  <c r="AS167" i="25"/>
  <c r="AT167" i="25" s="1"/>
  <c r="AQ167" i="25"/>
  <c r="AL167" i="25"/>
  <c r="AM167" i="25" s="1"/>
  <c r="AN167" i="25" s="1"/>
  <c r="AH167" i="25"/>
  <c r="AG167" i="25"/>
  <c r="AF167" i="25"/>
  <c r="AE167" i="25"/>
  <c r="AD167" i="25"/>
  <c r="AB167" i="25"/>
  <c r="S167" i="25"/>
  <c r="R167" i="25"/>
  <c r="BI167" i="25" s="1"/>
  <c r="BJ167" i="25" s="1"/>
  <c r="Q167" i="25"/>
  <c r="CR166" i="25"/>
  <c r="CP166" i="25"/>
  <c r="CL166" i="25"/>
  <c r="CM166" i="25" s="1"/>
  <c r="CK166" i="25"/>
  <c r="CG166" i="25"/>
  <c r="CQ166" i="25" s="1"/>
  <c r="CE166" i="25"/>
  <c r="CF166" i="25" s="1"/>
  <c r="CD166" i="25"/>
  <c r="CN166" i="25" s="1"/>
  <c r="CB166" i="25"/>
  <c r="CC166" i="25" s="1"/>
  <c r="CA166" i="25"/>
  <c r="BX166" i="25"/>
  <c r="BW166" i="25"/>
  <c r="BT166" i="25"/>
  <c r="BU166" i="25" s="1"/>
  <c r="BS166" i="25"/>
  <c r="BK166" i="25"/>
  <c r="BV166" i="25" s="1"/>
  <c r="BI166" i="25"/>
  <c r="BJ166" i="25" s="1"/>
  <c r="BH166" i="25"/>
  <c r="AZ166" i="25"/>
  <c r="AX166" i="25"/>
  <c r="AT166" i="25"/>
  <c r="AS166" i="25"/>
  <c r="AL166" i="25"/>
  <c r="AM166" i="25" s="1"/>
  <c r="AI166" i="25"/>
  <c r="AP166" i="25" s="1"/>
  <c r="AG166" i="25"/>
  <c r="AF166" i="25"/>
  <c r="AE166" i="25"/>
  <c r="AD166" i="25"/>
  <c r="AU166" i="25" s="1"/>
  <c r="AB166" i="25"/>
  <c r="BE166" i="25" s="1"/>
  <c r="S166" i="25"/>
  <c r="R166" i="25"/>
  <c r="Q166" i="25"/>
  <c r="CR165" i="25"/>
  <c r="CP165" i="25"/>
  <c r="CM165" i="25"/>
  <c r="CL165" i="25"/>
  <c r="CK165" i="25"/>
  <c r="CE165" i="25"/>
  <c r="CF165" i="25" s="1"/>
  <c r="CB165" i="25"/>
  <c r="CC165" i="25" s="1"/>
  <c r="CA165" i="25"/>
  <c r="BX165" i="25"/>
  <c r="BW165" i="25"/>
  <c r="BV165" i="25"/>
  <c r="BS165" i="25"/>
  <c r="BQ165" i="25"/>
  <c r="BK165" i="25"/>
  <c r="BJ165" i="25"/>
  <c r="BH165" i="25"/>
  <c r="BE165" i="25"/>
  <c r="AZ165" i="25"/>
  <c r="BU165" i="25" s="1"/>
  <c r="AS165" i="25"/>
  <c r="AT165" i="25" s="1"/>
  <c r="AQ165" i="25"/>
  <c r="AM165" i="25"/>
  <c r="AL165" i="25"/>
  <c r="AH165" i="25"/>
  <c r="AG165" i="25"/>
  <c r="AF165" i="25"/>
  <c r="AE165" i="25"/>
  <c r="AD165" i="25"/>
  <c r="BT165" i="25" s="1"/>
  <c r="AB165" i="25"/>
  <c r="AX165" i="25" s="1"/>
  <c r="S165" i="25"/>
  <c r="AI165" i="25" s="1"/>
  <c r="AP165" i="25" s="1"/>
  <c r="R165" i="25"/>
  <c r="BI165" i="25" s="1"/>
  <c r="Q165" i="25"/>
  <c r="CR164" i="25"/>
  <c r="CP164" i="25"/>
  <c r="CL164" i="25"/>
  <c r="CM164" i="25" s="1"/>
  <c r="CK164" i="25"/>
  <c r="CF164" i="25"/>
  <c r="CE164" i="25"/>
  <c r="CC164" i="25"/>
  <c r="CB164" i="25"/>
  <c r="CA164" i="25"/>
  <c r="BX164" i="25"/>
  <c r="CG164" i="25" s="1"/>
  <c r="CQ164" i="25" s="1"/>
  <c r="BW164" i="25"/>
  <c r="BV164" i="25"/>
  <c r="CD164" i="25" s="1"/>
  <c r="CN164" i="25" s="1"/>
  <c r="BT164" i="25"/>
  <c r="BS164" i="25"/>
  <c r="BK164" i="25"/>
  <c r="BH164" i="25"/>
  <c r="AZ164" i="25"/>
  <c r="BU164" i="25" s="1"/>
  <c r="AU164" i="25"/>
  <c r="AT164" i="25"/>
  <c r="AS164" i="25"/>
  <c r="AL164" i="25"/>
  <c r="AM164" i="25" s="1"/>
  <c r="AN164" i="25" s="1"/>
  <c r="AH164" i="25"/>
  <c r="AG164" i="25"/>
  <c r="AF164" i="25"/>
  <c r="AE164" i="25"/>
  <c r="AD164" i="25"/>
  <c r="AB164" i="25"/>
  <c r="S164" i="25"/>
  <c r="R164" i="25"/>
  <c r="BI164" i="25" s="1"/>
  <c r="BJ164" i="25" s="1"/>
  <c r="Q164" i="25"/>
  <c r="CR163" i="25"/>
  <c r="CP163" i="25"/>
  <c r="CM163" i="25"/>
  <c r="CL163" i="25"/>
  <c r="CK163" i="25"/>
  <c r="CE163" i="25"/>
  <c r="CF163" i="25" s="1"/>
  <c r="CB163" i="25"/>
  <c r="CC163" i="25" s="1"/>
  <c r="CA163" i="25"/>
  <c r="BX163" i="25"/>
  <c r="CG163" i="25" s="1"/>
  <c r="CQ163" i="25" s="1"/>
  <c r="BW163" i="25"/>
  <c r="BT163" i="25"/>
  <c r="BS163" i="25"/>
  <c r="BK163" i="25"/>
  <c r="BV163" i="25" s="1"/>
  <c r="CD163" i="25" s="1"/>
  <c r="CN163" i="25" s="1"/>
  <c r="BH163" i="25"/>
  <c r="AZ163" i="25"/>
  <c r="AT163" i="25"/>
  <c r="AU163" i="25" s="1"/>
  <c r="AS163" i="25"/>
  <c r="AM163" i="25"/>
  <c r="AL163" i="25"/>
  <c r="AG163" i="25"/>
  <c r="AF163" i="25"/>
  <c r="AE163" i="25"/>
  <c r="AD163" i="25"/>
  <c r="AB163" i="25"/>
  <c r="BQ163" i="25" s="1"/>
  <c r="S163" i="25"/>
  <c r="R163" i="25"/>
  <c r="BI163" i="25" s="1"/>
  <c r="BJ163" i="25" s="1"/>
  <c r="Q163" i="25"/>
  <c r="CR162" i="25"/>
  <c r="CP162" i="25"/>
  <c r="CM162" i="25"/>
  <c r="CL162" i="25"/>
  <c r="CK162" i="25"/>
  <c r="CE162" i="25"/>
  <c r="CF162" i="25" s="1"/>
  <c r="CC162" i="25"/>
  <c r="CB162" i="25"/>
  <c r="CA162" i="25"/>
  <c r="BX162" i="25"/>
  <c r="BW162" i="25"/>
  <c r="BV162" i="25"/>
  <c r="BS162" i="25"/>
  <c r="BK162" i="25"/>
  <c r="BH162" i="25"/>
  <c r="AZ162" i="25"/>
  <c r="BU162" i="25" s="1"/>
  <c r="AX162" i="25"/>
  <c r="AU162" i="25"/>
  <c r="AS162" i="25"/>
  <c r="AT162" i="25" s="1"/>
  <c r="AP162" i="25"/>
  <c r="AM162" i="25"/>
  <c r="AL162" i="25"/>
  <c r="AJ162" i="25"/>
  <c r="AH162" i="25"/>
  <c r="AG162" i="25"/>
  <c r="AN162" i="25" s="1"/>
  <c r="AF162" i="25"/>
  <c r="AE162" i="25"/>
  <c r="AD162" i="25"/>
  <c r="BT162" i="25" s="1"/>
  <c r="AB162" i="25"/>
  <c r="AI162" i="25" s="1"/>
  <c r="S162" i="25"/>
  <c r="R162" i="25"/>
  <c r="BI162" i="25" s="1"/>
  <c r="BJ162" i="25" s="1"/>
  <c r="Q162" i="25"/>
  <c r="CR161" i="25"/>
  <c r="CP161" i="25"/>
  <c r="CM161" i="25"/>
  <c r="CL161" i="25"/>
  <c r="CK161" i="25"/>
  <c r="CF161" i="25"/>
  <c r="CE161" i="25"/>
  <c r="CB161" i="25"/>
  <c r="CC161" i="25" s="1"/>
  <c r="CA161" i="25"/>
  <c r="BX161" i="25"/>
  <c r="CG161" i="25" s="1"/>
  <c r="CQ161" i="25" s="1"/>
  <c r="BW161" i="25"/>
  <c r="BT161" i="25"/>
  <c r="BS161" i="25"/>
  <c r="BK161" i="25"/>
  <c r="BV161" i="25" s="1"/>
  <c r="BJ161" i="25"/>
  <c r="BH161" i="25"/>
  <c r="AZ161" i="25"/>
  <c r="BU161" i="25" s="1"/>
  <c r="AU161" i="25"/>
  <c r="AT161" i="25"/>
  <c r="AS161" i="25"/>
  <c r="AM161" i="25"/>
  <c r="AL161" i="25"/>
  <c r="AJ161" i="25"/>
  <c r="AG161" i="25"/>
  <c r="AH161" i="25" s="1"/>
  <c r="AF161" i="25"/>
  <c r="AE161" i="25"/>
  <c r="AD161" i="25"/>
  <c r="AB161" i="25"/>
  <c r="AX161" i="25" s="1"/>
  <c r="S161" i="25"/>
  <c r="AI161" i="25" s="1"/>
  <c r="AP161" i="25" s="1"/>
  <c r="R161" i="25"/>
  <c r="BI161" i="25" s="1"/>
  <c r="Q161" i="25"/>
  <c r="CR160" i="25"/>
  <c r="CP160" i="25"/>
  <c r="CL160" i="25"/>
  <c r="CM160" i="25" s="1"/>
  <c r="CK160" i="25"/>
  <c r="CE160" i="25"/>
  <c r="CF160" i="25" s="1"/>
  <c r="CC160" i="25"/>
  <c r="CB160" i="25"/>
  <c r="CA160" i="25"/>
  <c r="BX160" i="25"/>
  <c r="CG160" i="25" s="1"/>
  <c r="CQ160" i="25" s="1"/>
  <c r="BW160" i="25"/>
  <c r="BS160" i="25"/>
  <c r="BK160" i="25"/>
  <c r="BV160" i="25" s="1"/>
  <c r="CD160" i="25" s="1"/>
  <c r="CN160" i="25" s="1"/>
  <c r="BH160" i="25"/>
  <c r="AZ160" i="25"/>
  <c r="AT160" i="25"/>
  <c r="AU160" i="25" s="1"/>
  <c r="AS160" i="25"/>
  <c r="AL160" i="25"/>
  <c r="AM160" i="25" s="1"/>
  <c r="AN160" i="25" s="1"/>
  <c r="AI160" i="25"/>
  <c r="AP160" i="25" s="1"/>
  <c r="AH160" i="25"/>
  <c r="AG160" i="25"/>
  <c r="AF160" i="25"/>
  <c r="AE160" i="25"/>
  <c r="AD160" i="25"/>
  <c r="BT160" i="25" s="1"/>
  <c r="BU160" i="25" s="1"/>
  <c r="AB160" i="25"/>
  <c r="BQ160" i="25" s="1"/>
  <c r="S160" i="25"/>
  <c r="R160" i="25"/>
  <c r="BI160" i="25" s="1"/>
  <c r="BJ160" i="25" s="1"/>
  <c r="Q160" i="25"/>
  <c r="CL159" i="25"/>
  <c r="CM159" i="25" s="1"/>
  <c r="CK159" i="25"/>
  <c r="CF159" i="25"/>
  <c r="CE159" i="25"/>
  <c r="CH159" i="25" s="1"/>
  <c r="CB159" i="25"/>
  <c r="CC159" i="25" s="1"/>
  <c r="CA159" i="25"/>
  <c r="BX159" i="25"/>
  <c r="CG159" i="25" s="1"/>
  <c r="BW159" i="25"/>
  <c r="BV159" i="25"/>
  <c r="CD159" i="25" s="1"/>
  <c r="BS159" i="25"/>
  <c r="BQ159" i="25"/>
  <c r="BK159" i="25"/>
  <c r="BH159" i="25"/>
  <c r="AZ159" i="25"/>
  <c r="BU159" i="25" s="1"/>
  <c r="AU159" i="25"/>
  <c r="AT159" i="25"/>
  <c r="AS159" i="25"/>
  <c r="AM159" i="25"/>
  <c r="AL159" i="25"/>
  <c r="AJ159" i="25"/>
  <c r="AG159" i="25"/>
  <c r="AH159" i="25" s="1"/>
  <c r="AF159" i="25"/>
  <c r="AE159" i="25"/>
  <c r="AD159" i="25"/>
  <c r="BT159" i="25" s="1"/>
  <c r="AB159" i="25"/>
  <c r="AQ159" i="25" s="1"/>
  <c r="S159" i="25"/>
  <c r="AI159" i="25" s="1"/>
  <c r="AP159" i="25" s="1"/>
  <c r="R159" i="25"/>
  <c r="BI159" i="25" s="1"/>
  <c r="BJ159" i="25" s="1"/>
  <c r="Q159" i="25"/>
  <c r="CR158" i="25"/>
  <c r="CP158" i="25"/>
  <c r="CL158" i="25"/>
  <c r="CM158" i="25" s="1"/>
  <c r="CK158" i="25"/>
  <c r="CE158" i="25"/>
  <c r="CF158" i="25" s="1"/>
  <c r="CC158" i="25"/>
  <c r="CB158" i="25"/>
  <c r="CA158" i="25"/>
  <c r="BX158" i="25"/>
  <c r="CG158" i="25" s="1"/>
  <c r="CQ158" i="25" s="1"/>
  <c r="BW158" i="25"/>
  <c r="BV158" i="25" s="1"/>
  <c r="BS158" i="25"/>
  <c r="BJ158" i="25"/>
  <c r="BI158" i="25"/>
  <c r="BH158" i="25"/>
  <c r="AZ158" i="25"/>
  <c r="AS158" i="25"/>
  <c r="AT158" i="25" s="1"/>
  <c r="AQ158" i="25"/>
  <c r="AM158" i="25"/>
  <c r="AL158" i="25"/>
  <c r="AH158" i="25"/>
  <c r="AG158" i="25"/>
  <c r="AF158" i="25"/>
  <c r="AE158" i="25"/>
  <c r="AD158" i="25"/>
  <c r="AB158" i="25"/>
  <c r="S158" i="25"/>
  <c r="AI158" i="25" s="1"/>
  <c r="R158" i="25"/>
  <c r="Q158" i="25"/>
  <c r="CR157" i="25"/>
  <c r="CP157" i="25"/>
  <c r="CL157" i="25"/>
  <c r="CM157" i="25" s="1"/>
  <c r="CK157" i="25"/>
  <c r="CG157" i="25"/>
  <c r="CQ157" i="25" s="1"/>
  <c r="CF157" i="25"/>
  <c r="CE157" i="25"/>
  <c r="CC157" i="25"/>
  <c r="CB157" i="25"/>
  <c r="CA157" i="25"/>
  <c r="BX157" i="25"/>
  <c r="BW157" i="25"/>
  <c r="BS157" i="25"/>
  <c r="BK157" i="25"/>
  <c r="BI157" i="25"/>
  <c r="BJ157" i="25" s="1"/>
  <c r="BH157" i="25"/>
  <c r="AZ157" i="25"/>
  <c r="AT157" i="25"/>
  <c r="AU157" i="25" s="1"/>
  <c r="AS157" i="25"/>
  <c r="AQ157" i="25"/>
  <c r="AL157" i="25"/>
  <c r="AM157" i="25" s="1"/>
  <c r="AG157" i="25"/>
  <c r="AF157" i="25"/>
  <c r="AE157" i="25"/>
  <c r="AD157" i="25"/>
  <c r="BT157" i="25" s="1"/>
  <c r="AB157" i="25"/>
  <c r="S157" i="25"/>
  <c r="R157" i="25"/>
  <c r="Q157" i="25"/>
  <c r="CL156" i="25"/>
  <c r="CM156" i="25" s="1"/>
  <c r="CK156" i="25"/>
  <c r="CH156" i="25"/>
  <c r="CO156" i="25" s="1"/>
  <c r="CP156" i="25" s="1"/>
  <c r="CE156" i="25"/>
  <c r="CF156" i="25" s="1"/>
  <c r="CD156" i="25"/>
  <c r="CN156" i="25" s="1"/>
  <c r="CB156" i="25"/>
  <c r="CC156" i="25" s="1"/>
  <c r="CA156" i="25"/>
  <c r="BX156" i="25"/>
  <c r="BW156" i="25"/>
  <c r="BT156" i="25"/>
  <c r="BS156" i="25"/>
  <c r="BK156" i="25"/>
  <c r="BV156" i="25" s="1"/>
  <c r="BQ156" i="25" s="1"/>
  <c r="BJ156" i="25"/>
  <c r="BH156" i="25"/>
  <c r="AZ156" i="25"/>
  <c r="BU156" i="25" s="1"/>
  <c r="AU156" i="25"/>
  <c r="AT156" i="25"/>
  <c r="AS156" i="25"/>
  <c r="AM156" i="25"/>
  <c r="AN156" i="25" s="1"/>
  <c r="AL156" i="25"/>
  <c r="AG156" i="25"/>
  <c r="AH156" i="25" s="1"/>
  <c r="AF156" i="25"/>
  <c r="AE156" i="25"/>
  <c r="AD156" i="25"/>
  <c r="AB156" i="25"/>
  <c r="AX156" i="25" s="1"/>
  <c r="S156" i="25"/>
  <c r="AI156" i="25" s="1"/>
  <c r="AJ156" i="25" s="1"/>
  <c r="R156" i="25"/>
  <c r="BI156" i="25" s="1"/>
  <c r="Q156" i="25"/>
  <c r="CM155" i="25"/>
  <c r="CL155" i="25"/>
  <c r="CK155" i="25"/>
  <c r="CE155" i="25"/>
  <c r="CH155" i="25" s="1"/>
  <c r="CC155" i="25"/>
  <c r="CB155" i="25"/>
  <c r="CA155" i="25"/>
  <c r="BX155" i="25"/>
  <c r="BW155" i="25"/>
  <c r="BV155" i="25" s="1"/>
  <c r="BS155" i="25"/>
  <c r="BK155" i="25"/>
  <c r="BI155" i="25"/>
  <c r="BJ155" i="25" s="1"/>
  <c r="BH155" i="25"/>
  <c r="BE155" i="25"/>
  <c r="AZ155" i="25"/>
  <c r="AT155" i="25"/>
  <c r="AS155" i="25"/>
  <c r="AQ155" i="25"/>
  <c r="AN155" i="25"/>
  <c r="AM155" i="25"/>
  <c r="AL155" i="25"/>
  <c r="AI155" i="25"/>
  <c r="AP155" i="25" s="1"/>
  <c r="AG155" i="25"/>
  <c r="AH155" i="25" s="1"/>
  <c r="AF155" i="25"/>
  <c r="AE155" i="25"/>
  <c r="AD155" i="25"/>
  <c r="BT155" i="25" s="1"/>
  <c r="BU155" i="25" s="1"/>
  <c r="AB155" i="25"/>
  <c r="AX155" i="25" s="1"/>
  <c r="S155" i="25"/>
  <c r="R155" i="25"/>
  <c r="Q155" i="25"/>
  <c r="CL154" i="25"/>
  <c r="CM154" i="25" s="1"/>
  <c r="CK154" i="25"/>
  <c r="CH154" i="25"/>
  <c r="CF154" i="25"/>
  <c r="CE154" i="25"/>
  <c r="CB154" i="25"/>
  <c r="CC154" i="25" s="1"/>
  <c r="CA154" i="25"/>
  <c r="BX154" i="25"/>
  <c r="BW154" i="25"/>
  <c r="BS154" i="25"/>
  <c r="BH154" i="25"/>
  <c r="BE154" i="25"/>
  <c r="AZ154" i="25"/>
  <c r="AS154" i="25"/>
  <c r="AT154" i="25" s="1"/>
  <c r="AQ154" i="25"/>
  <c r="AM154" i="25"/>
  <c r="AL154" i="25"/>
  <c r="AH154" i="25"/>
  <c r="AG154" i="25"/>
  <c r="AF154" i="25"/>
  <c r="AE154" i="25"/>
  <c r="AD154" i="25"/>
  <c r="AB154" i="25"/>
  <c r="AX154" i="25" s="1"/>
  <c r="S154" i="25"/>
  <c r="AI154" i="25" s="1"/>
  <c r="R154" i="25"/>
  <c r="BI154" i="25" s="1"/>
  <c r="BJ154" i="25" s="1"/>
  <c r="Q154" i="25"/>
  <c r="CM153" i="25"/>
  <c r="CL153" i="25"/>
  <c r="CK153" i="25"/>
  <c r="CE153" i="25"/>
  <c r="CC153" i="25"/>
  <c r="CB153" i="25"/>
  <c r="CA153" i="25"/>
  <c r="BX153" i="25"/>
  <c r="BW153" i="25"/>
  <c r="BU153" i="25"/>
  <c r="BS153" i="25"/>
  <c r="BK153" i="25"/>
  <c r="BV153" i="25" s="1"/>
  <c r="CD153" i="25" s="1"/>
  <c r="BH153" i="25"/>
  <c r="AZ153" i="25"/>
  <c r="AT153" i="25"/>
  <c r="AU153" i="25" s="1"/>
  <c r="AS153" i="25"/>
  <c r="AN153" i="25"/>
  <c r="AL153" i="25"/>
  <c r="AM153" i="25" s="1"/>
  <c r="AI153" i="25"/>
  <c r="AP153" i="25" s="1"/>
  <c r="AH153" i="25"/>
  <c r="AG153" i="25"/>
  <c r="AF153" i="25"/>
  <c r="AE153" i="25"/>
  <c r="AD153" i="25"/>
  <c r="BT153" i="25" s="1"/>
  <c r="AB153" i="25"/>
  <c r="BQ153" i="25" s="1"/>
  <c r="S153" i="25"/>
  <c r="R153" i="25"/>
  <c r="BI153" i="25" s="1"/>
  <c r="BJ153" i="25" s="1"/>
  <c r="Q153" i="25"/>
  <c r="CL152" i="25"/>
  <c r="CM152" i="25" s="1"/>
  <c r="CK152" i="25"/>
  <c r="CF152" i="25"/>
  <c r="CE152" i="25"/>
  <c r="CH152" i="25" s="1"/>
  <c r="CB152" i="25"/>
  <c r="CC152" i="25" s="1"/>
  <c r="CA152" i="25"/>
  <c r="BX152" i="25"/>
  <c r="CG152" i="25" s="1"/>
  <c r="BW152" i="25"/>
  <c r="BV152" i="25"/>
  <c r="CD152" i="25" s="1"/>
  <c r="BS152" i="25"/>
  <c r="BK152" i="25"/>
  <c r="BH152" i="25"/>
  <c r="AZ152" i="25"/>
  <c r="AU152" i="25"/>
  <c r="AT152" i="25"/>
  <c r="AS152" i="25"/>
  <c r="AM152" i="25"/>
  <c r="AL152" i="25"/>
  <c r="AG152" i="25"/>
  <c r="AF152" i="25"/>
  <c r="AH152" i="25" s="1"/>
  <c r="AE152" i="25"/>
  <c r="AD152" i="25"/>
  <c r="BT152" i="25" s="1"/>
  <c r="AB152" i="25"/>
  <c r="AQ152" i="25" s="1"/>
  <c r="S152" i="25"/>
  <c r="R152" i="25"/>
  <c r="BI152" i="25" s="1"/>
  <c r="BJ152" i="25" s="1"/>
  <c r="Q152" i="25"/>
  <c r="CM151" i="25"/>
  <c r="CL151" i="25"/>
  <c r="CK151" i="25"/>
  <c r="CE151" i="25"/>
  <c r="CH151" i="25" s="1"/>
  <c r="CC151" i="25"/>
  <c r="CB151" i="25"/>
  <c r="CA151" i="25"/>
  <c r="BX151" i="25"/>
  <c r="BW151" i="25"/>
  <c r="BS151" i="25"/>
  <c r="BK151" i="25"/>
  <c r="BI151" i="25"/>
  <c r="BJ151" i="25" s="1"/>
  <c r="BH151" i="25"/>
  <c r="AZ151" i="25"/>
  <c r="AS151" i="25"/>
  <c r="AT151" i="25" s="1"/>
  <c r="AU151" i="25" s="1"/>
  <c r="AQ151" i="25"/>
  <c r="AL151" i="25"/>
  <c r="AM151" i="25" s="1"/>
  <c r="AG151" i="25"/>
  <c r="AF151" i="25"/>
  <c r="AE151" i="25"/>
  <c r="AD151" i="25"/>
  <c r="BT151" i="25" s="1"/>
  <c r="AB151" i="25"/>
  <c r="S151" i="25"/>
  <c r="R151" i="25"/>
  <c r="Q151" i="25"/>
  <c r="CR150" i="25"/>
  <c r="CM150" i="25"/>
  <c r="CL150" i="25"/>
  <c r="CK150" i="25"/>
  <c r="CH150" i="25"/>
  <c r="CO150" i="25" s="1"/>
  <c r="CP150" i="25" s="1"/>
  <c r="CF150" i="25"/>
  <c r="CE150" i="25"/>
  <c r="CD150" i="25"/>
  <c r="CN150" i="25" s="1"/>
  <c r="CC150" i="25"/>
  <c r="CB150" i="25"/>
  <c r="CA150" i="25"/>
  <c r="BX150" i="25"/>
  <c r="CG150" i="25" s="1"/>
  <c r="CQ150" i="25" s="1"/>
  <c r="BW150" i="25"/>
  <c r="BV150" i="25"/>
  <c r="BT150" i="25"/>
  <c r="BS150" i="25"/>
  <c r="BK150" i="25"/>
  <c r="BH150" i="25"/>
  <c r="AZ150" i="25"/>
  <c r="AS150" i="25"/>
  <c r="AT150" i="25" s="1"/>
  <c r="AM150" i="25"/>
  <c r="AN150" i="25" s="1"/>
  <c r="AL150" i="25"/>
  <c r="AH150" i="25"/>
  <c r="AG150" i="25"/>
  <c r="AF150" i="25"/>
  <c r="AE150" i="25"/>
  <c r="AD150" i="25"/>
  <c r="AB150" i="25"/>
  <c r="BQ150" i="25" s="1"/>
  <c r="S150" i="25"/>
  <c r="R150" i="25"/>
  <c r="BI150" i="25" s="1"/>
  <c r="BJ150" i="25" s="1"/>
  <c r="Q150" i="25"/>
  <c r="CL149" i="25"/>
  <c r="CM149" i="25" s="1"/>
  <c r="CK149" i="25"/>
  <c r="CE149" i="25"/>
  <c r="CB149" i="25"/>
  <c r="CC149" i="25" s="1"/>
  <c r="CA149" i="25"/>
  <c r="BX149" i="25"/>
  <c r="BW149" i="25"/>
  <c r="BS149" i="25"/>
  <c r="BK149" i="25"/>
  <c r="BV149" i="25" s="1"/>
  <c r="CD149" i="25" s="1"/>
  <c r="BH149" i="25"/>
  <c r="AZ149" i="25"/>
  <c r="AT149" i="25"/>
  <c r="AS149" i="25"/>
  <c r="AQ149" i="25"/>
  <c r="AM149" i="25"/>
  <c r="AL149" i="25"/>
  <c r="AI149" i="25"/>
  <c r="AP149" i="25" s="1"/>
  <c r="AG149" i="25"/>
  <c r="AH149" i="25" s="1"/>
  <c r="AN149" i="25" s="1"/>
  <c r="AF149" i="25"/>
  <c r="AE149" i="25"/>
  <c r="AD149" i="25"/>
  <c r="BT149" i="25" s="1"/>
  <c r="BU149" i="25" s="1"/>
  <c r="AB149" i="25"/>
  <c r="S149" i="25"/>
  <c r="R149" i="25"/>
  <c r="BI149" i="25" s="1"/>
  <c r="BJ149" i="25" s="1"/>
  <c r="Q149" i="25"/>
  <c r="CL148" i="25"/>
  <c r="CM148" i="25" s="1"/>
  <c r="CK148" i="25"/>
  <c r="CH148" i="25"/>
  <c r="CF148" i="25"/>
  <c r="CE148" i="25"/>
  <c r="CB148" i="25"/>
  <c r="CC148" i="25" s="1"/>
  <c r="CA148" i="25"/>
  <c r="BX148" i="25"/>
  <c r="CG148" i="25" s="1"/>
  <c r="BW148" i="25"/>
  <c r="BV148" i="25"/>
  <c r="CD148" i="25" s="1"/>
  <c r="BS148" i="25"/>
  <c r="BK148" i="25"/>
  <c r="BJ148" i="25"/>
  <c r="BI148" i="25"/>
  <c r="BH148" i="25"/>
  <c r="AZ148" i="25"/>
  <c r="AU148" i="25"/>
  <c r="AS148" i="25"/>
  <c r="AT148" i="25" s="1"/>
  <c r="AM148" i="25"/>
  <c r="AL148" i="25"/>
  <c r="AG148" i="25"/>
  <c r="AF148" i="25"/>
  <c r="AH148" i="25" s="1"/>
  <c r="AN148" i="25" s="1"/>
  <c r="AE148" i="25"/>
  <c r="AD148" i="25"/>
  <c r="BT148" i="25" s="1"/>
  <c r="BU148" i="25" s="1"/>
  <c r="AB148" i="25"/>
  <c r="AQ148" i="25" s="1"/>
  <c r="S148" i="25"/>
  <c r="R148" i="25"/>
  <c r="Q148" i="25"/>
  <c r="CM147" i="25"/>
  <c r="CL147" i="25"/>
  <c r="CK147" i="25"/>
  <c r="CG147" i="25"/>
  <c r="CF147" i="25"/>
  <c r="CE147" i="25"/>
  <c r="CH147" i="25" s="1"/>
  <c r="CC147" i="25"/>
  <c r="CB147" i="25"/>
  <c r="CA147" i="25"/>
  <c r="BX147" i="25"/>
  <c r="BW147" i="25"/>
  <c r="BS147" i="25"/>
  <c r="BK147" i="25"/>
  <c r="BV147" i="25" s="1"/>
  <c r="CD147" i="25" s="1"/>
  <c r="BI147" i="25"/>
  <c r="BJ147" i="25" s="1"/>
  <c r="BH147" i="25"/>
  <c r="AZ147" i="25"/>
  <c r="AT147" i="25"/>
  <c r="AS147" i="25"/>
  <c r="AL147" i="25"/>
  <c r="AM147" i="25" s="1"/>
  <c r="AG147" i="25"/>
  <c r="AF147" i="25"/>
  <c r="AE147" i="25"/>
  <c r="AD147" i="25"/>
  <c r="BT147" i="25" s="1"/>
  <c r="AB147" i="25"/>
  <c r="S147" i="25"/>
  <c r="R147" i="25"/>
  <c r="Q147" i="25"/>
  <c r="CL146" i="25"/>
  <c r="CM146" i="25" s="1"/>
  <c r="CK146" i="25"/>
  <c r="CH146" i="25"/>
  <c r="CO146" i="25" s="1"/>
  <c r="CP146" i="25" s="1"/>
  <c r="CE146" i="25"/>
  <c r="CF146" i="25" s="1"/>
  <c r="CB146" i="25"/>
  <c r="CC146" i="25" s="1"/>
  <c r="CA146" i="25"/>
  <c r="BX146" i="25"/>
  <c r="CG146" i="25" s="1"/>
  <c r="BW146" i="25"/>
  <c r="BS146" i="25"/>
  <c r="BK146" i="25"/>
  <c r="BV146" i="25" s="1"/>
  <c r="BQ146" i="25" s="1"/>
  <c r="BJ146" i="25"/>
  <c r="BI146" i="25"/>
  <c r="BH146" i="25"/>
  <c r="AZ146" i="25"/>
  <c r="AS146" i="25"/>
  <c r="AT146" i="25" s="1"/>
  <c r="AQ146" i="25"/>
  <c r="AM146" i="25"/>
  <c r="AL146" i="25"/>
  <c r="AH146" i="25"/>
  <c r="AG146" i="25"/>
  <c r="AF146" i="25"/>
  <c r="AE146" i="25"/>
  <c r="AD146" i="25"/>
  <c r="AU146" i="25" s="1"/>
  <c r="AB146" i="25"/>
  <c r="S146" i="25"/>
  <c r="AI146" i="25" s="1"/>
  <c r="R146" i="25"/>
  <c r="Q146" i="25"/>
  <c r="CM145" i="25"/>
  <c r="CL145" i="25"/>
  <c r="CK145" i="25"/>
  <c r="CE145" i="25"/>
  <c r="CC145" i="25"/>
  <c r="CB145" i="25"/>
  <c r="CA145" i="25"/>
  <c r="BX145" i="25"/>
  <c r="BW145" i="25"/>
  <c r="BU145" i="25"/>
  <c r="BS145" i="25"/>
  <c r="BK145" i="25"/>
  <c r="BV145" i="25" s="1"/>
  <c r="CD145" i="25" s="1"/>
  <c r="BH145" i="25"/>
  <c r="AZ145" i="25"/>
  <c r="AT145" i="25"/>
  <c r="AU145" i="25" s="1"/>
  <c r="AS145" i="25"/>
  <c r="AL145" i="25"/>
  <c r="AM145" i="25" s="1"/>
  <c r="AN145" i="25" s="1"/>
  <c r="AI145" i="25"/>
  <c r="AP145" i="25" s="1"/>
  <c r="AH145" i="25"/>
  <c r="AG145" i="25"/>
  <c r="AF145" i="25"/>
  <c r="AE145" i="25"/>
  <c r="AD145" i="25"/>
  <c r="BT145" i="25" s="1"/>
  <c r="AB145" i="25"/>
  <c r="S145" i="25"/>
  <c r="R145" i="25"/>
  <c r="BI145" i="25" s="1"/>
  <c r="BJ145" i="25" s="1"/>
  <c r="Q145" i="25"/>
  <c r="CL144" i="25"/>
  <c r="CM144" i="25" s="1"/>
  <c r="CK144" i="25"/>
  <c r="CF144" i="25"/>
  <c r="CG144" i="25" s="1"/>
  <c r="CE144" i="25"/>
  <c r="CH144" i="25" s="1"/>
  <c r="CB144" i="25"/>
  <c r="CC144" i="25" s="1"/>
  <c r="CA144" i="25"/>
  <c r="BX144" i="25"/>
  <c r="BW144" i="25"/>
  <c r="BV144" i="25"/>
  <c r="CD144" i="25" s="1"/>
  <c r="BS144" i="25"/>
  <c r="BQ144" i="25"/>
  <c r="BK144" i="25"/>
  <c r="BH144" i="25"/>
  <c r="AZ144" i="25"/>
  <c r="BU144" i="25" s="1"/>
  <c r="AU144" i="25"/>
  <c r="AT144" i="25"/>
  <c r="AS144" i="25"/>
  <c r="AM144" i="25"/>
  <c r="AL144" i="25"/>
  <c r="AJ144" i="25"/>
  <c r="AG144" i="25"/>
  <c r="AH144" i="25" s="1"/>
  <c r="AF144" i="25"/>
  <c r="AE144" i="25"/>
  <c r="AD144" i="25"/>
  <c r="BT144" i="25" s="1"/>
  <c r="AB144" i="25"/>
  <c r="AQ144" i="25" s="1"/>
  <c r="S144" i="25"/>
  <c r="AI144" i="25" s="1"/>
  <c r="AP144" i="25" s="1"/>
  <c r="R144" i="25"/>
  <c r="BI144" i="25" s="1"/>
  <c r="BJ144" i="25" s="1"/>
  <c r="Q144" i="25"/>
  <c r="CM143" i="25"/>
  <c r="CL143" i="25"/>
  <c r="CK143" i="25"/>
  <c r="CE143" i="25"/>
  <c r="CH143" i="25" s="1"/>
  <c r="CC143" i="25"/>
  <c r="CB143" i="25"/>
  <c r="CA143" i="25"/>
  <c r="BX143" i="25"/>
  <c r="BW143" i="25"/>
  <c r="BS143" i="25"/>
  <c r="BK143" i="25"/>
  <c r="BV143" i="25" s="1"/>
  <c r="CD143" i="25" s="1"/>
  <c r="BI143" i="25"/>
  <c r="BJ143" i="25" s="1"/>
  <c r="BH143" i="25"/>
  <c r="AZ143" i="25"/>
  <c r="BU143" i="25" s="1"/>
  <c r="AS143" i="25"/>
  <c r="AT143" i="25" s="1"/>
  <c r="AU143" i="25" s="1"/>
  <c r="AL143" i="25"/>
  <c r="AM143" i="25" s="1"/>
  <c r="AG143" i="25"/>
  <c r="AF143" i="25"/>
  <c r="AE143" i="25"/>
  <c r="AD143" i="25"/>
  <c r="BT143" i="25" s="1"/>
  <c r="AB143" i="25"/>
  <c r="AQ143" i="25" s="1"/>
  <c r="S143" i="25"/>
  <c r="R143" i="25"/>
  <c r="Q143" i="25"/>
  <c r="CM142" i="25"/>
  <c r="CL142" i="25"/>
  <c r="CK142" i="25"/>
  <c r="CH142" i="25"/>
  <c r="CO142" i="25" s="1"/>
  <c r="CP142" i="25" s="1"/>
  <c r="CF142" i="25"/>
  <c r="CE142" i="25"/>
  <c r="CD142" i="25"/>
  <c r="CN142" i="25" s="1"/>
  <c r="CC142" i="25"/>
  <c r="CB142" i="25"/>
  <c r="CA142" i="25"/>
  <c r="BX142" i="25"/>
  <c r="CG142" i="25" s="1"/>
  <c r="BW142" i="25"/>
  <c r="BV142" i="25"/>
  <c r="BS142" i="25"/>
  <c r="BK142" i="25"/>
  <c r="BJ142" i="25"/>
  <c r="BH142" i="25"/>
  <c r="AZ142" i="25"/>
  <c r="AS142" i="25"/>
  <c r="AT142" i="25" s="1"/>
  <c r="AM142" i="25"/>
  <c r="AL142" i="25"/>
  <c r="AH142" i="25"/>
  <c r="AG142" i="25"/>
  <c r="AN142" i="25" s="1"/>
  <c r="AF142" i="25"/>
  <c r="AE142" i="25"/>
  <c r="AD142" i="25"/>
  <c r="AU142" i="25" s="1"/>
  <c r="AB142" i="25"/>
  <c r="BQ142" i="25" s="1"/>
  <c r="S142" i="25"/>
  <c r="R142" i="25"/>
  <c r="BI142" i="25" s="1"/>
  <c r="Q142" i="25"/>
  <c r="CL141" i="25"/>
  <c r="CM141" i="25" s="1"/>
  <c r="CK141" i="25"/>
  <c r="CE141" i="25"/>
  <c r="CB141" i="25"/>
  <c r="CC141" i="25" s="1"/>
  <c r="CA141" i="25"/>
  <c r="BX141" i="25"/>
  <c r="BW141" i="25"/>
  <c r="BS141" i="25"/>
  <c r="BK141" i="25"/>
  <c r="BV141" i="25" s="1"/>
  <c r="BH141" i="25"/>
  <c r="AZ141" i="25"/>
  <c r="AT141" i="25"/>
  <c r="AS141" i="25"/>
  <c r="AQ141" i="25"/>
  <c r="AN141" i="25"/>
  <c r="AM141" i="25"/>
  <c r="AL141" i="25"/>
  <c r="AI141" i="25"/>
  <c r="AP141" i="25" s="1"/>
  <c r="AG141" i="25"/>
  <c r="AH141" i="25" s="1"/>
  <c r="AF141" i="25"/>
  <c r="AE141" i="25"/>
  <c r="AD141" i="25"/>
  <c r="BT141" i="25" s="1"/>
  <c r="BU141" i="25" s="1"/>
  <c r="AB141" i="25"/>
  <c r="S141" i="25"/>
  <c r="R141" i="25"/>
  <c r="BI141" i="25" s="1"/>
  <c r="BJ141" i="25" s="1"/>
  <c r="Q141" i="25"/>
  <c r="CL140" i="25"/>
  <c r="CM140" i="25" s="1"/>
  <c r="CK140" i="25"/>
  <c r="CH140" i="25"/>
  <c r="CF140" i="25"/>
  <c r="CE140" i="25"/>
  <c r="CB140" i="25"/>
  <c r="CC140" i="25" s="1"/>
  <c r="CA140" i="25"/>
  <c r="BX140" i="25"/>
  <c r="BW140" i="25"/>
  <c r="BV140" i="25"/>
  <c r="CD140" i="25" s="1"/>
  <c r="BS140" i="25"/>
  <c r="BQ140" i="25"/>
  <c r="BK140" i="25"/>
  <c r="BH140" i="25"/>
  <c r="AZ140" i="25"/>
  <c r="AS140" i="25"/>
  <c r="AT140" i="25" s="1"/>
  <c r="AU140" i="25" s="1"/>
  <c r="AM140" i="25"/>
  <c r="AL140" i="25"/>
  <c r="AG140" i="25"/>
  <c r="AF140" i="25"/>
  <c r="AH140" i="25" s="1"/>
  <c r="AN140" i="25" s="1"/>
  <c r="AE140" i="25"/>
  <c r="AD140" i="25"/>
  <c r="BT140" i="25" s="1"/>
  <c r="BU140" i="25" s="1"/>
  <c r="AB140" i="25"/>
  <c r="AQ140" i="25" s="1"/>
  <c r="S140" i="25"/>
  <c r="R140" i="25"/>
  <c r="BI140" i="25" s="1"/>
  <c r="BJ140" i="25" s="1"/>
  <c r="Q140" i="25"/>
  <c r="CM139" i="25"/>
  <c r="CL139" i="25"/>
  <c r="CK139" i="25"/>
  <c r="CG139" i="25"/>
  <c r="CF139" i="25"/>
  <c r="CE139" i="25"/>
  <c r="CH139" i="25" s="1"/>
  <c r="CC139" i="25"/>
  <c r="CB139" i="25"/>
  <c r="CA139" i="25"/>
  <c r="BX139" i="25"/>
  <c r="BW139" i="25"/>
  <c r="BS139" i="25"/>
  <c r="BK139" i="25"/>
  <c r="BV139" i="25" s="1"/>
  <c r="CD139" i="25" s="1"/>
  <c r="BI139" i="25"/>
  <c r="BJ139" i="25" s="1"/>
  <c r="BH139" i="25"/>
  <c r="AZ139" i="25"/>
  <c r="AT139" i="25"/>
  <c r="AS139" i="25"/>
  <c r="AL139" i="25"/>
  <c r="AM139" i="25" s="1"/>
  <c r="AG139" i="25"/>
  <c r="AF139" i="25"/>
  <c r="AE139" i="25"/>
  <c r="AD139" i="25"/>
  <c r="BT139" i="25" s="1"/>
  <c r="AB139" i="25"/>
  <c r="S139" i="25"/>
  <c r="R139" i="25"/>
  <c r="Q139" i="25"/>
  <c r="CL138" i="25"/>
  <c r="CM138" i="25" s="1"/>
  <c r="CK138" i="25"/>
  <c r="CH138" i="25"/>
  <c r="CO138" i="25" s="1"/>
  <c r="CP138" i="25" s="1"/>
  <c r="CF138" i="25"/>
  <c r="CE138" i="25"/>
  <c r="CB138" i="25"/>
  <c r="CC138" i="25" s="1"/>
  <c r="CA138" i="25"/>
  <c r="BX138" i="25"/>
  <c r="CG138" i="25" s="1"/>
  <c r="CQ138" i="25" s="1"/>
  <c r="BW138" i="25"/>
  <c r="BV138" i="25" s="1"/>
  <c r="BQ138" i="25" s="1"/>
  <c r="BS138" i="25"/>
  <c r="BK138" i="25"/>
  <c r="BJ138" i="25"/>
  <c r="BI138" i="25"/>
  <c r="BH138" i="25"/>
  <c r="AZ138" i="25"/>
  <c r="AS138" i="25"/>
  <c r="AT138" i="25" s="1"/>
  <c r="AQ138" i="25"/>
  <c r="AM138" i="25"/>
  <c r="AL138" i="25"/>
  <c r="AH138" i="25"/>
  <c r="AG138" i="25"/>
  <c r="AN138" i="25" s="1"/>
  <c r="AF138" i="25"/>
  <c r="AE138" i="25"/>
  <c r="AD138" i="25"/>
  <c r="AU138" i="25" s="1"/>
  <c r="AB138" i="25"/>
  <c r="AI138" i="25" s="1"/>
  <c r="S138" i="25"/>
  <c r="R138" i="25"/>
  <c r="Q138" i="25"/>
  <c r="CM137" i="25"/>
  <c r="CL137" i="25"/>
  <c r="CK137" i="25"/>
  <c r="CE137" i="25"/>
  <c r="CC137" i="25"/>
  <c r="CB137" i="25"/>
  <c r="CA137" i="25"/>
  <c r="BX137" i="25"/>
  <c r="BW137" i="25"/>
  <c r="BS137" i="25"/>
  <c r="BK137" i="25"/>
  <c r="BV137" i="25" s="1"/>
  <c r="CD137" i="25" s="1"/>
  <c r="BH137" i="25"/>
  <c r="AZ137" i="25"/>
  <c r="AT137" i="25"/>
  <c r="AS137" i="25"/>
  <c r="AN137" i="25"/>
  <c r="AL137" i="25"/>
  <c r="AM137" i="25" s="1"/>
  <c r="AI137" i="25"/>
  <c r="AP137" i="25" s="1"/>
  <c r="AH137" i="25"/>
  <c r="AG137" i="25"/>
  <c r="AF137" i="25"/>
  <c r="AE137" i="25"/>
  <c r="AD137" i="25"/>
  <c r="AU137" i="25" s="1"/>
  <c r="AB137" i="25"/>
  <c r="BQ137" i="25" s="1"/>
  <c r="S137" i="25"/>
  <c r="R137" i="25"/>
  <c r="BI137" i="25" s="1"/>
  <c r="BJ137" i="25" s="1"/>
  <c r="Q137" i="25"/>
  <c r="CL136" i="25"/>
  <c r="CM136" i="25" s="1"/>
  <c r="CK136" i="25"/>
  <c r="CH136" i="25"/>
  <c r="CF136" i="25"/>
  <c r="CE136" i="25"/>
  <c r="CB136" i="25"/>
  <c r="CC136" i="25" s="1"/>
  <c r="CA136" i="25"/>
  <c r="BX136" i="25"/>
  <c r="BW136" i="25"/>
  <c r="BV136" i="25"/>
  <c r="CD136" i="25" s="1"/>
  <c r="BS136" i="25"/>
  <c r="BQ136" i="25"/>
  <c r="BK136" i="25"/>
  <c r="BH136" i="25"/>
  <c r="AZ136" i="25"/>
  <c r="AU136" i="25"/>
  <c r="AT136" i="25"/>
  <c r="AS136" i="25"/>
  <c r="AM136" i="25"/>
  <c r="AL136" i="25"/>
  <c r="AG136" i="25"/>
  <c r="AF136" i="25"/>
  <c r="AH136" i="25" s="1"/>
  <c r="AE136" i="25"/>
  <c r="AD136" i="25"/>
  <c r="BT136" i="25" s="1"/>
  <c r="AB136" i="25"/>
  <c r="AQ136" i="25" s="1"/>
  <c r="S136" i="25"/>
  <c r="AI136" i="25" s="1"/>
  <c r="AJ136" i="25" s="1"/>
  <c r="R136" i="25"/>
  <c r="BI136" i="25" s="1"/>
  <c r="BJ136" i="25" s="1"/>
  <c r="Q136" i="25"/>
  <c r="CM135" i="25"/>
  <c r="CL135" i="25"/>
  <c r="CK135" i="25"/>
  <c r="CE135" i="25"/>
  <c r="CH135" i="25" s="1"/>
  <c r="CC135" i="25"/>
  <c r="CB135" i="25"/>
  <c r="CA135" i="25"/>
  <c r="BX135" i="25"/>
  <c r="BW135" i="25"/>
  <c r="BS135" i="25"/>
  <c r="BK135" i="25"/>
  <c r="BV135" i="25" s="1"/>
  <c r="CD135" i="25" s="1"/>
  <c r="BI135" i="25"/>
  <c r="BJ135" i="25" s="1"/>
  <c r="BH135" i="25"/>
  <c r="AZ135" i="25"/>
  <c r="BU135" i="25" s="1"/>
  <c r="AU135" i="25"/>
  <c r="AT135" i="25"/>
  <c r="AS135" i="25"/>
  <c r="AQ135" i="25"/>
  <c r="AL135" i="25"/>
  <c r="AM135" i="25" s="1"/>
  <c r="AG135" i="25"/>
  <c r="AF135" i="25"/>
  <c r="AE135" i="25"/>
  <c r="AD135" i="25"/>
  <c r="BT135" i="25" s="1"/>
  <c r="AB135" i="25"/>
  <c r="S135" i="25"/>
  <c r="R135" i="25"/>
  <c r="Q135" i="25"/>
  <c r="CR134" i="25"/>
  <c r="CM134" i="25"/>
  <c r="CL134" i="25"/>
  <c r="CK134" i="25"/>
  <c r="CH134" i="25"/>
  <c r="CO134" i="25" s="1"/>
  <c r="CP134" i="25" s="1"/>
  <c r="CF134" i="25"/>
  <c r="CE134" i="25"/>
  <c r="CD134" i="25"/>
  <c r="CN134" i="25" s="1"/>
  <c r="CC134" i="25"/>
  <c r="CB134" i="25"/>
  <c r="CA134" i="25"/>
  <c r="BX134" i="25"/>
  <c r="CG134" i="25" s="1"/>
  <c r="BW134" i="25"/>
  <c r="BV134" i="25"/>
  <c r="BT134" i="25"/>
  <c r="BS134" i="25"/>
  <c r="BI134" i="25"/>
  <c r="BJ134" i="25" s="1"/>
  <c r="BH134" i="25"/>
  <c r="AZ134" i="25"/>
  <c r="AU134" i="25"/>
  <c r="AT134" i="25"/>
  <c r="AS134" i="25"/>
  <c r="AQ134" i="25"/>
  <c r="AL134" i="25"/>
  <c r="AM134" i="25" s="1"/>
  <c r="AG134" i="25"/>
  <c r="AF134" i="25"/>
  <c r="AE134" i="25"/>
  <c r="AD134" i="25"/>
  <c r="AB134" i="25"/>
  <c r="S134" i="25"/>
  <c r="R134" i="25"/>
  <c r="Q134" i="25"/>
  <c r="CR133" i="25"/>
  <c r="CM133" i="25"/>
  <c r="CL133" i="25"/>
  <c r="CK133" i="25"/>
  <c r="CH133" i="25"/>
  <c r="CO133" i="25" s="1"/>
  <c r="CP133" i="25" s="1"/>
  <c r="CF133" i="25"/>
  <c r="CE133" i="25"/>
  <c r="CC133" i="25"/>
  <c r="CB133" i="25"/>
  <c r="CA133" i="25"/>
  <c r="BX133" i="25"/>
  <c r="CG133" i="25" s="1"/>
  <c r="CQ133" i="25" s="1"/>
  <c r="BW133" i="25"/>
  <c r="BT133" i="25"/>
  <c r="BS133" i="25"/>
  <c r="BH133" i="25"/>
  <c r="AZ133" i="25"/>
  <c r="AS133" i="25"/>
  <c r="AT133" i="25" s="1"/>
  <c r="AM133" i="25"/>
  <c r="AL133" i="25"/>
  <c r="AH133" i="25"/>
  <c r="AG133" i="25"/>
  <c r="AF133" i="25"/>
  <c r="AE133" i="25"/>
  <c r="AD133" i="25"/>
  <c r="AB133" i="25"/>
  <c r="S133" i="25"/>
  <c r="R133" i="25"/>
  <c r="Q133" i="25"/>
  <c r="CM132" i="25"/>
  <c r="CL132" i="25"/>
  <c r="CK132" i="25"/>
  <c r="CE132" i="25"/>
  <c r="CC132" i="25"/>
  <c r="CB132" i="25"/>
  <c r="CA132" i="25"/>
  <c r="BX132" i="25"/>
  <c r="BW132" i="25"/>
  <c r="BS132" i="25"/>
  <c r="BK132" i="25"/>
  <c r="BV132" i="25" s="1"/>
  <c r="CD132" i="25" s="1"/>
  <c r="BH132" i="25"/>
  <c r="AZ132" i="25"/>
  <c r="AT132" i="25"/>
  <c r="AS132" i="25"/>
  <c r="AQ132" i="25"/>
  <c r="AM132" i="25"/>
  <c r="AL132" i="25"/>
  <c r="AI132" i="25"/>
  <c r="AP132" i="25" s="1"/>
  <c r="AG132" i="25"/>
  <c r="AH132" i="25" s="1"/>
  <c r="AN132" i="25" s="1"/>
  <c r="AF132" i="25"/>
  <c r="AE132" i="25"/>
  <c r="AD132" i="25"/>
  <c r="BT132" i="25" s="1"/>
  <c r="BU132" i="25" s="1"/>
  <c r="AB132" i="25"/>
  <c r="S132" i="25"/>
  <c r="R132" i="25"/>
  <c r="BI132" i="25" s="1"/>
  <c r="BJ132" i="25" s="1"/>
  <c r="Q132" i="25"/>
  <c r="CL131" i="25"/>
  <c r="CM131" i="25" s="1"/>
  <c r="CK131" i="25"/>
  <c r="CF131" i="25"/>
  <c r="CE131" i="25"/>
  <c r="CH131" i="25" s="1"/>
  <c r="CB131" i="25"/>
  <c r="CC131" i="25" s="1"/>
  <c r="CA131" i="25"/>
  <c r="BX131" i="25"/>
  <c r="CG131" i="25" s="1"/>
  <c r="BW131" i="25"/>
  <c r="BS131" i="25"/>
  <c r="BH131" i="25"/>
  <c r="AZ131" i="25"/>
  <c r="AS131" i="25"/>
  <c r="AT131" i="25" s="1"/>
  <c r="AU131" i="25" s="1"/>
  <c r="AM131" i="25"/>
  <c r="AL131" i="25"/>
  <c r="AG131" i="25"/>
  <c r="AF131" i="25"/>
  <c r="AH131" i="25" s="1"/>
  <c r="AN131" i="25" s="1"/>
  <c r="AE131" i="25"/>
  <c r="AD131" i="25"/>
  <c r="BT131" i="25" s="1"/>
  <c r="BU131" i="25" s="1"/>
  <c r="AB131" i="25"/>
  <c r="AQ131" i="25" s="1"/>
  <c r="S131" i="25"/>
  <c r="R131" i="25"/>
  <c r="BI131" i="25" s="1"/>
  <c r="BJ131" i="25" s="1"/>
  <c r="Q131" i="25"/>
  <c r="CM130" i="25"/>
  <c r="CL130" i="25"/>
  <c r="CK130" i="25"/>
  <c r="CG130" i="25"/>
  <c r="CF130" i="25"/>
  <c r="CE130" i="25"/>
  <c r="CH130" i="25" s="1"/>
  <c r="CC130" i="25"/>
  <c r="CB130" i="25"/>
  <c r="CA130" i="25"/>
  <c r="BX130" i="25"/>
  <c r="BW130" i="25"/>
  <c r="BV130" i="25" s="1"/>
  <c r="CD130" i="25" s="1"/>
  <c r="BS130" i="25"/>
  <c r="BK130" i="25"/>
  <c r="BI130" i="25"/>
  <c r="BJ130" i="25" s="1"/>
  <c r="BH130" i="25"/>
  <c r="AZ130" i="25"/>
  <c r="AT130" i="25"/>
  <c r="AS130" i="25"/>
  <c r="AQ130" i="25"/>
  <c r="AL130" i="25"/>
  <c r="AM130" i="25" s="1"/>
  <c r="AG130" i="25"/>
  <c r="AF130" i="25"/>
  <c r="AE130" i="25"/>
  <c r="AD130" i="25"/>
  <c r="BT130" i="25" s="1"/>
  <c r="AB130" i="25"/>
  <c r="S130" i="25"/>
  <c r="R130" i="25"/>
  <c r="Q130" i="25"/>
  <c r="CL129" i="25"/>
  <c r="CM129" i="25" s="1"/>
  <c r="CK129" i="25"/>
  <c r="CH129" i="25"/>
  <c r="CO129" i="25" s="1"/>
  <c r="CP129" i="25" s="1"/>
  <c r="CF129" i="25"/>
  <c r="CE129" i="25"/>
  <c r="CD129" i="25"/>
  <c r="CN129" i="25" s="1"/>
  <c r="CB129" i="25"/>
  <c r="CC129" i="25" s="1"/>
  <c r="CA129" i="25"/>
  <c r="BX129" i="25"/>
  <c r="CG129" i="25" s="1"/>
  <c r="BW129" i="25"/>
  <c r="BV129" i="25" s="1"/>
  <c r="BQ129" i="25" s="1"/>
  <c r="BS129" i="25"/>
  <c r="BK129" i="25"/>
  <c r="BJ129" i="25"/>
  <c r="BI129" i="25"/>
  <c r="BH129" i="25"/>
  <c r="AZ129" i="25"/>
  <c r="AS129" i="25"/>
  <c r="AT129" i="25" s="1"/>
  <c r="AQ129" i="25"/>
  <c r="AM129" i="25"/>
  <c r="AL129" i="25"/>
  <c r="AH129" i="25"/>
  <c r="AG129" i="25"/>
  <c r="AF129" i="25"/>
  <c r="AE129" i="25"/>
  <c r="AD129" i="25"/>
  <c r="AU129" i="25" s="1"/>
  <c r="AB129" i="25"/>
  <c r="AI129" i="25" s="1"/>
  <c r="S129" i="25"/>
  <c r="R129" i="25"/>
  <c r="Q129" i="25"/>
  <c r="CM128" i="25"/>
  <c r="CL128" i="25"/>
  <c r="CK128" i="25"/>
  <c r="CE128" i="25"/>
  <c r="CC128" i="25"/>
  <c r="CB128" i="25"/>
  <c r="CA128" i="25"/>
  <c r="BX128" i="25"/>
  <c r="BW128" i="25"/>
  <c r="BS128" i="25"/>
  <c r="BH128" i="25"/>
  <c r="AZ128" i="25"/>
  <c r="AT128" i="25"/>
  <c r="AS128" i="25"/>
  <c r="AL128" i="25"/>
  <c r="AM128" i="25" s="1"/>
  <c r="AN128" i="25" s="1"/>
  <c r="AI128" i="25"/>
  <c r="AP128" i="25" s="1"/>
  <c r="AH128" i="25"/>
  <c r="AG128" i="25"/>
  <c r="AF128" i="25"/>
  <c r="AE128" i="25"/>
  <c r="AD128" i="25"/>
  <c r="AB128" i="25"/>
  <c r="S128" i="25"/>
  <c r="R128" i="25"/>
  <c r="BI128" i="25" s="1"/>
  <c r="BJ128" i="25" s="1"/>
  <c r="Q128" i="25"/>
  <c r="CL127" i="25"/>
  <c r="CM127" i="25" s="1"/>
  <c r="CK127" i="25"/>
  <c r="CF127" i="25"/>
  <c r="CE127" i="25"/>
  <c r="CH127" i="25" s="1"/>
  <c r="CB127" i="25"/>
  <c r="CC127" i="25" s="1"/>
  <c r="CA127" i="25"/>
  <c r="BX127" i="25"/>
  <c r="CG127" i="25" s="1"/>
  <c r="BW127" i="25"/>
  <c r="BV127" i="25"/>
  <c r="CD127" i="25" s="1"/>
  <c r="BS127" i="25"/>
  <c r="BK127" i="25"/>
  <c r="BH127" i="25"/>
  <c r="AZ127" i="25"/>
  <c r="AU127" i="25"/>
  <c r="AT127" i="25"/>
  <c r="AS127" i="25"/>
  <c r="AM127" i="25"/>
  <c r="AL127" i="25"/>
  <c r="AG127" i="25"/>
  <c r="AF127" i="25"/>
  <c r="AH127" i="25" s="1"/>
  <c r="AE127" i="25"/>
  <c r="AD127" i="25"/>
  <c r="BT127" i="25" s="1"/>
  <c r="AB127" i="25"/>
  <c r="AQ127" i="25" s="1"/>
  <c r="S127" i="25"/>
  <c r="R127" i="25"/>
  <c r="BI127" i="25" s="1"/>
  <c r="BJ127" i="25" s="1"/>
  <c r="Q127" i="25"/>
  <c r="CM126" i="25"/>
  <c r="CL126" i="25"/>
  <c r="CK126" i="25"/>
  <c r="CE126" i="25"/>
  <c r="CH126" i="25" s="1"/>
  <c r="CC126" i="25"/>
  <c r="CB126" i="25"/>
  <c r="CA126" i="25"/>
  <c r="BX126" i="25"/>
  <c r="BW126" i="25"/>
  <c r="BS126" i="25"/>
  <c r="BK126" i="25"/>
  <c r="BI126" i="25"/>
  <c r="BJ126" i="25" s="1"/>
  <c r="BH126" i="25"/>
  <c r="AZ126" i="25"/>
  <c r="BU126" i="25" s="1"/>
  <c r="AU126" i="25"/>
  <c r="AT126" i="25"/>
  <c r="AS126" i="25"/>
  <c r="AL126" i="25"/>
  <c r="AM126" i="25" s="1"/>
  <c r="AG126" i="25"/>
  <c r="AF126" i="25"/>
  <c r="AE126" i="25"/>
  <c r="AD126" i="25"/>
  <c r="BT126" i="25" s="1"/>
  <c r="AB126" i="25"/>
  <c r="AQ126" i="25" s="1"/>
  <c r="S126" i="25"/>
  <c r="R126" i="25"/>
  <c r="Q126" i="25"/>
  <c r="CM125" i="25"/>
  <c r="CL125" i="25"/>
  <c r="CK125" i="25"/>
  <c r="CH125" i="25"/>
  <c r="CO125" i="25" s="1"/>
  <c r="CP125" i="25" s="1"/>
  <c r="CF125" i="25"/>
  <c r="CE125" i="25"/>
  <c r="CD125" i="25"/>
  <c r="CC125" i="25"/>
  <c r="CB125" i="25"/>
  <c r="CA125" i="25"/>
  <c r="BX125" i="25"/>
  <c r="CG125" i="25" s="1"/>
  <c r="BW125" i="25"/>
  <c r="BV125" i="25"/>
  <c r="BS125" i="25"/>
  <c r="BK125" i="25"/>
  <c r="BJ125" i="25"/>
  <c r="BH125" i="25"/>
  <c r="AZ125" i="25"/>
  <c r="AS125" i="25"/>
  <c r="AT125" i="25" s="1"/>
  <c r="AM125" i="25"/>
  <c r="AL125" i="25"/>
  <c r="AH125" i="25"/>
  <c r="AG125" i="25"/>
  <c r="AN125" i="25" s="1"/>
  <c r="AF125" i="25"/>
  <c r="AE125" i="25"/>
  <c r="AD125" i="25"/>
  <c r="AU125" i="25" s="1"/>
  <c r="AB125" i="25"/>
  <c r="BQ125" i="25" s="1"/>
  <c r="S125" i="25"/>
  <c r="R125" i="25"/>
  <c r="BI125" i="25" s="1"/>
  <c r="Q125" i="25"/>
  <c r="CM124" i="25"/>
  <c r="CL124" i="25"/>
  <c r="CK124" i="25"/>
  <c r="CE124" i="25"/>
  <c r="CC124" i="25"/>
  <c r="CB124" i="25"/>
  <c r="CA124" i="25"/>
  <c r="BX124" i="25"/>
  <c r="BW124" i="25"/>
  <c r="BS124" i="25"/>
  <c r="BK124" i="25"/>
  <c r="BV124" i="25" s="1"/>
  <c r="CD124" i="25" s="1"/>
  <c r="BH124" i="25"/>
  <c r="AZ124" i="25"/>
  <c r="AT124" i="25"/>
  <c r="AS124" i="25"/>
  <c r="AQ124" i="25"/>
  <c r="AN124" i="25"/>
  <c r="AM124" i="25"/>
  <c r="AL124" i="25"/>
  <c r="AI124" i="25"/>
  <c r="AP124" i="25" s="1"/>
  <c r="AG124" i="25"/>
  <c r="AH124" i="25" s="1"/>
  <c r="AF124" i="25"/>
  <c r="AE124" i="25"/>
  <c r="AD124" i="25"/>
  <c r="BT124" i="25" s="1"/>
  <c r="BU124" i="25" s="1"/>
  <c r="AB124" i="25"/>
  <c r="BQ124" i="25" s="1"/>
  <c r="S124" i="25"/>
  <c r="R124" i="25"/>
  <c r="BI124" i="25" s="1"/>
  <c r="BJ124" i="25" s="1"/>
  <c r="Q124" i="25"/>
  <c r="CL123" i="25"/>
  <c r="CM123" i="25" s="1"/>
  <c r="CK123" i="25"/>
  <c r="CF123" i="25"/>
  <c r="CE123" i="25"/>
  <c r="CH123" i="25" s="1"/>
  <c r="CB123" i="25"/>
  <c r="CC123" i="25" s="1"/>
  <c r="CA123" i="25"/>
  <c r="BX123" i="25"/>
  <c r="BW123" i="25"/>
  <c r="BS123" i="25"/>
  <c r="BH123" i="25"/>
  <c r="AZ123" i="25"/>
  <c r="AS123" i="25"/>
  <c r="AT123" i="25" s="1"/>
  <c r="AU123" i="25" s="1"/>
  <c r="AM123" i="25"/>
  <c r="AL123" i="25"/>
  <c r="AJ123" i="25"/>
  <c r="AG123" i="25"/>
  <c r="AF123" i="25"/>
  <c r="AH123" i="25" s="1"/>
  <c r="AN123" i="25" s="1"/>
  <c r="AE123" i="25"/>
  <c r="AD123" i="25"/>
  <c r="BT123" i="25" s="1"/>
  <c r="BU123" i="25" s="1"/>
  <c r="AB123" i="25"/>
  <c r="AQ123" i="25" s="1"/>
  <c r="S123" i="25"/>
  <c r="AI123" i="25" s="1"/>
  <c r="AP123" i="25" s="1"/>
  <c r="R123" i="25"/>
  <c r="BI123" i="25" s="1"/>
  <c r="BJ123" i="25" s="1"/>
  <c r="Q123" i="25"/>
  <c r="CM122" i="25"/>
  <c r="CL122" i="25"/>
  <c r="CK122" i="25"/>
  <c r="CG122" i="25"/>
  <c r="CF122" i="25"/>
  <c r="CE122" i="25"/>
  <c r="CH122" i="25" s="1"/>
  <c r="CC122" i="25"/>
  <c r="CB122" i="25"/>
  <c r="CA122" i="25"/>
  <c r="BX122" i="25"/>
  <c r="BW122" i="25"/>
  <c r="BS122" i="25"/>
  <c r="BI122" i="25"/>
  <c r="BJ122" i="25" s="1"/>
  <c r="BH122" i="25"/>
  <c r="AZ122" i="25"/>
  <c r="AT122" i="25"/>
  <c r="AU122" i="25" s="1"/>
  <c r="AS122" i="25"/>
  <c r="AL122" i="25"/>
  <c r="AM122" i="25" s="1"/>
  <c r="AG122" i="25"/>
  <c r="AF122" i="25"/>
  <c r="AE122" i="25"/>
  <c r="AD122" i="25"/>
  <c r="BT122" i="25" s="1"/>
  <c r="AB122" i="25"/>
  <c r="S122" i="25"/>
  <c r="R122" i="25"/>
  <c r="Q122" i="25"/>
  <c r="CL121" i="25"/>
  <c r="CM121" i="25" s="1"/>
  <c r="CK121" i="25"/>
  <c r="CH121" i="25"/>
  <c r="CO121" i="25" s="1"/>
  <c r="CP121" i="25" s="1"/>
  <c r="CF121" i="25"/>
  <c r="CE121" i="25"/>
  <c r="CB121" i="25"/>
  <c r="CC121" i="25" s="1"/>
  <c r="CA121" i="25"/>
  <c r="BX121" i="25"/>
  <c r="CG121" i="25" s="1"/>
  <c r="BW121" i="25"/>
  <c r="BT121" i="25"/>
  <c r="BS121" i="25"/>
  <c r="BJ121" i="25"/>
  <c r="BI121" i="25"/>
  <c r="BH121" i="25"/>
  <c r="AZ121" i="25"/>
  <c r="AS121" i="25"/>
  <c r="AT121" i="25" s="1"/>
  <c r="AQ121" i="25"/>
  <c r="AM121" i="25"/>
  <c r="AL121" i="25"/>
  <c r="AH121" i="25"/>
  <c r="AG121" i="25"/>
  <c r="AF121" i="25"/>
  <c r="AE121" i="25"/>
  <c r="AD121" i="25"/>
  <c r="AU121" i="25" s="1"/>
  <c r="AB121" i="25"/>
  <c r="AI121" i="25" s="1"/>
  <c r="S121" i="25"/>
  <c r="R121" i="25"/>
  <c r="BK121" i="25" s="1"/>
  <c r="BV121" i="25" s="1"/>
  <c r="BQ121" i="25" s="1"/>
  <c r="Q121" i="25"/>
  <c r="CM120" i="25"/>
  <c r="CL120" i="25"/>
  <c r="CK120" i="25"/>
  <c r="CE120" i="25"/>
  <c r="CC120" i="25"/>
  <c r="CB120" i="25"/>
  <c r="CA120" i="25"/>
  <c r="BX120" i="25"/>
  <c r="BW120" i="25"/>
  <c r="BS120" i="25"/>
  <c r="BK120" i="25"/>
  <c r="BV120" i="25" s="1"/>
  <c r="CD120" i="25" s="1"/>
  <c r="BH120" i="25"/>
  <c r="AZ120" i="25"/>
  <c r="AT120" i="25"/>
  <c r="AS120" i="25"/>
  <c r="AL120" i="25"/>
  <c r="AM120" i="25" s="1"/>
  <c r="AN120" i="25" s="1"/>
  <c r="AI120" i="25"/>
  <c r="AP120" i="25" s="1"/>
  <c r="AH120" i="25"/>
  <c r="AG120" i="25"/>
  <c r="AF120" i="25"/>
  <c r="AE120" i="25"/>
  <c r="AD120" i="25"/>
  <c r="AU120" i="25" s="1"/>
  <c r="AB120" i="25"/>
  <c r="S120" i="25"/>
  <c r="R120" i="25"/>
  <c r="BI120" i="25" s="1"/>
  <c r="BJ120" i="25" s="1"/>
  <c r="Q120" i="25"/>
  <c r="CL119" i="25"/>
  <c r="CM119" i="25" s="1"/>
  <c r="CK119" i="25"/>
  <c r="CF119" i="25"/>
  <c r="CE119" i="25"/>
  <c r="CH119" i="25" s="1"/>
  <c r="CB119" i="25"/>
  <c r="CC119" i="25" s="1"/>
  <c r="CA119" i="25"/>
  <c r="BX119" i="25"/>
  <c r="BW119" i="25"/>
  <c r="BV119" i="25"/>
  <c r="CD119" i="25" s="1"/>
  <c r="BS119" i="25"/>
  <c r="BQ119" i="25"/>
  <c r="BK119" i="25"/>
  <c r="BH119" i="25"/>
  <c r="AZ119" i="25"/>
  <c r="AU119" i="25"/>
  <c r="AT119" i="25"/>
  <c r="AS119" i="25"/>
  <c r="AM119" i="25"/>
  <c r="AN119" i="25" s="1"/>
  <c r="AL119" i="25"/>
  <c r="AJ119" i="25"/>
  <c r="AG119" i="25"/>
  <c r="AF119" i="25"/>
  <c r="AH119" i="25" s="1"/>
  <c r="AE119" i="25"/>
  <c r="AD119" i="25"/>
  <c r="BT119" i="25" s="1"/>
  <c r="BU119" i="25" s="1"/>
  <c r="AB119" i="25"/>
  <c r="AQ119" i="25" s="1"/>
  <c r="S119" i="25"/>
  <c r="AI119" i="25" s="1"/>
  <c r="AP119" i="25" s="1"/>
  <c r="R119" i="25"/>
  <c r="BI119" i="25" s="1"/>
  <c r="BJ119" i="25" s="1"/>
  <c r="Q119" i="25"/>
  <c r="CM118" i="25"/>
  <c r="CL118" i="25"/>
  <c r="CK118" i="25"/>
  <c r="CE118" i="25"/>
  <c r="CH118" i="25" s="1"/>
  <c r="CC118" i="25"/>
  <c r="CB118" i="25"/>
  <c r="CA118" i="25"/>
  <c r="BX118" i="25"/>
  <c r="BW118" i="25"/>
  <c r="BS118" i="25"/>
  <c r="BI118" i="25"/>
  <c r="BJ118" i="25" s="1"/>
  <c r="BH118" i="25"/>
  <c r="AZ118" i="25"/>
  <c r="AU118" i="25"/>
  <c r="AT118" i="25"/>
  <c r="AS118" i="25"/>
  <c r="AL118" i="25"/>
  <c r="AM118" i="25" s="1"/>
  <c r="AG118" i="25"/>
  <c r="AF118" i="25"/>
  <c r="AE118" i="25"/>
  <c r="AD118" i="25"/>
  <c r="BT118" i="25" s="1"/>
  <c r="AB118" i="25"/>
  <c r="S118" i="25"/>
  <c r="R118" i="25"/>
  <c r="Q118" i="25"/>
  <c r="CM117" i="25"/>
  <c r="CL117" i="25"/>
  <c r="CK117" i="25"/>
  <c r="CH117" i="25"/>
  <c r="CO117" i="25" s="1"/>
  <c r="CP117" i="25" s="1"/>
  <c r="CF117" i="25"/>
  <c r="CE117" i="25"/>
  <c r="CC117" i="25"/>
  <c r="CB117" i="25"/>
  <c r="CA117" i="25"/>
  <c r="BX117" i="25"/>
  <c r="CG117" i="25" s="1"/>
  <c r="CQ117" i="25" s="1"/>
  <c r="BW117" i="25"/>
  <c r="BS117" i="25"/>
  <c r="BH117" i="25"/>
  <c r="AZ117" i="25"/>
  <c r="AS117" i="25"/>
  <c r="AT117" i="25" s="1"/>
  <c r="AM117" i="25"/>
  <c r="AL117" i="25"/>
  <c r="AH117" i="25"/>
  <c r="AG117" i="25"/>
  <c r="AF117" i="25"/>
  <c r="AE117" i="25"/>
  <c r="AD117" i="25"/>
  <c r="AB117" i="25"/>
  <c r="S117" i="25"/>
  <c r="R117" i="25"/>
  <c r="Q117" i="25"/>
  <c r="CM116" i="25"/>
  <c r="CL116" i="25"/>
  <c r="CK116" i="25"/>
  <c r="CE116" i="25"/>
  <c r="CC116" i="25"/>
  <c r="CB116" i="25"/>
  <c r="CA116" i="25"/>
  <c r="BX116" i="25"/>
  <c r="BW116" i="25"/>
  <c r="BS116" i="25"/>
  <c r="BK116" i="25"/>
  <c r="BV116" i="25" s="1"/>
  <c r="CD116" i="25" s="1"/>
  <c r="BH116" i="25"/>
  <c r="AZ116" i="25"/>
  <c r="AT116" i="25"/>
  <c r="AS116" i="25"/>
  <c r="AQ116" i="25"/>
  <c r="AN116" i="25"/>
  <c r="AM116" i="25"/>
  <c r="AL116" i="25"/>
  <c r="AI116" i="25"/>
  <c r="AP116" i="25" s="1"/>
  <c r="AG116" i="25"/>
  <c r="AH116" i="25" s="1"/>
  <c r="AF116" i="25"/>
  <c r="AE116" i="25"/>
  <c r="AD116" i="25"/>
  <c r="BT116" i="25" s="1"/>
  <c r="BU116" i="25" s="1"/>
  <c r="AB116" i="25"/>
  <c r="S116" i="25"/>
  <c r="R116" i="25"/>
  <c r="BI116" i="25" s="1"/>
  <c r="BJ116" i="25" s="1"/>
  <c r="Q116" i="25"/>
  <c r="CL115" i="25"/>
  <c r="CM115" i="25" s="1"/>
  <c r="CK115" i="25"/>
  <c r="CF115" i="25"/>
  <c r="CE115" i="25"/>
  <c r="CH115" i="25" s="1"/>
  <c r="CB115" i="25"/>
  <c r="CC115" i="25" s="1"/>
  <c r="CA115" i="25"/>
  <c r="BX115" i="25"/>
  <c r="BW115" i="25"/>
  <c r="BV115" i="25"/>
  <c r="CD115" i="25" s="1"/>
  <c r="BS115" i="25"/>
  <c r="BQ115" i="25"/>
  <c r="BK115" i="25"/>
  <c r="BH115" i="25"/>
  <c r="AZ115" i="25"/>
  <c r="AS115" i="25"/>
  <c r="AT115" i="25" s="1"/>
  <c r="AU115" i="25" s="1"/>
  <c r="AM115" i="25"/>
  <c r="AL115" i="25"/>
  <c r="AG115" i="25"/>
  <c r="AF115" i="25"/>
  <c r="AH115" i="25" s="1"/>
  <c r="AN115" i="25" s="1"/>
  <c r="AE115" i="25"/>
  <c r="AD115" i="25"/>
  <c r="BT115" i="25" s="1"/>
  <c r="BU115" i="25" s="1"/>
  <c r="AB115" i="25"/>
  <c r="AQ115" i="25" s="1"/>
  <c r="S115" i="25"/>
  <c r="R115" i="25"/>
  <c r="BI115" i="25" s="1"/>
  <c r="BJ115" i="25" s="1"/>
  <c r="Q115" i="25"/>
  <c r="CM114" i="25"/>
  <c r="CL114" i="25"/>
  <c r="CK114" i="25"/>
  <c r="CG114" i="25"/>
  <c r="CF114" i="25"/>
  <c r="CE114" i="25"/>
  <c r="CH114" i="25" s="1"/>
  <c r="CC114" i="25"/>
  <c r="CB114" i="25"/>
  <c r="CA114" i="25"/>
  <c r="BX114" i="25"/>
  <c r="BW114" i="25"/>
  <c r="BV114" i="25" s="1"/>
  <c r="CD114" i="25" s="1"/>
  <c r="BS114" i="25"/>
  <c r="BK114" i="25"/>
  <c r="BI114" i="25"/>
  <c r="BJ114" i="25" s="1"/>
  <c r="BH114" i="25"/>
  <c r="AZ114" i="25"/>
  <c r="AT114" i="25"/>
  <c r="AS114" i="25"/>
  <c r="AL114" i="25"/>
  <c r="AM114" i="25" s="1"/>
  <c r="AG114" i="25"/>
  <c r="AF114" i="25"/>
  <c r="AE114" i="25"/>
  <c r="AD114" i="25"/>
  <c r="BT114" i="25" s="1"/>
  <c r="AB114" i="25"/>
  <c r="S114" i="25"/>
  <c r="R114" i="25"/>
  <c r="Q114" i="25"/>
  <c r="CR113" i="25"/>
  <c r="CL113" i="25"/>
  <c r="CM113" i="25" s="1"/>
  <c r="CK113" i="25"/>
  <c r="CH113" i="25"/>
  <c r="CO113" i="25" s="1"/>
  <c r="CP113" i="25" s="1"/>
  <c r="CF113" i="25"/>
  <c r="CE113" i="25"/>
  <c r="CB113" i="25"/>
  <c r="CC113" i="25" s="1"/>
  <c r="CA113" i="25"/>
  <c r="BX113" i="25"/>
  <c r="CG113" i="25" s="1"/>
  <c r="CQ113" i="25" s="1"/>
  <c r="BW113" i="25"/>
  <c r="BV113" i="25" s="1"/>
  <c r="BQ113" i="25" s="1"/>
  <c r="BS113" i="25"/>
  <c r="BK113" i="25"/>
  <c r="BJ113" i="25"/>
  <c r="BI113" i="25"/>
  <c r="BH113" i="25"/>
  <c r="AZ113" i="25"/>
  <c r="AS113" i="25"/>
  <c r="AT113" i="25" s="1"/>
  <c r="AQ113" i="25"/>
  <c r="AM113" i="25"/>
  <c r="AL113" i="25"/>
  <c r="AH113" i="25"/>
  <c r="AG113" i="25"/>
  <c r="AF113" i="25"/>
  <c r="AE113" i="25"/>
  <c r="AD113" i="25"/>
  <c r="AU113" i="25" s="1"/>
  <c r="AB113" i="25"/>
  <c r="AI113" i="25" s="1"/>
  <c r="S113" i="25"/>
  <c r="R113" i="25"/>
  <c r="Q113" i="25"/>
  <c r="CM112" i="25"/>
  <c r="CL112" i="25"/>
  <c r="CK112" i="25"/>
  <c r="CE112" i="25"/>
  <c r="CC112" i="25"/>
  <c r="CB112" i="25"/>
  <c r="CA112" i="25"/>
  <c r="BX112" i="25"/>
  <c r="BW112" i="25"/>
  <c r="BS112" i="25"/>
  <c r="BH112" i="25"/>
  <c r="AZ112" i="25"/>
  <c r="AT112" i="25"/>
  <c r="AS112" i="25"/>
  <c r="AN112" i="25"/>
  <c r="AL112" i="25"/>
  <c r="AM112" i="25" s="1"/>
  <c r="AI112" i="25"/>
  <c r="AP112" i="25" s="1"/>
  <c r="AH112" i="25"/>
  <c r="AG112" i="25"/>
  <c r="AF112" i="25"/>
  <c r="AE112" i="25"/>
  <c r="AD112" i="25"/>
  <c r="AU112" i="25" s="1"/>
  <c r="AB112" i="25"/>
  <c r="S112" i="25"/>
  <c r="R112" i="25"/>
  <c r="BI112" i="25" s="1"/>
  <c r="BJ112" i="25" s="1"/>
  <c r="Q112" i="25"/>
  <c r="CL111" i="25"/>
  <c r="CM111" i="25" s="1"/>
  <c r="CK111" i="25"/>
  <c r="CF111" i="25"/>
  <c r="CE111" i="25"/>
  <c r="CH111" i="25" s="1"/>
  <c r="CB111" i="25"/>
  <c r="CC111" i="25" s="1"/>
  <c r="CA111" i="25"/>
  <c r="BX111" i="25"/>
  <c r="BW111" i="25"/>
  <c r="BV111" i="25"/>
  <c r="CD111" i="25" s="1"/>
  <c r="BS111" i="25"/>
  <c r="BQ111" i="25"/>
  <c r="BK111" i="25"/>
  <c r="BH111" i="25"/>
  <c r="AZ111" i="25"/>
  <c r="AU111" i="25"/>
  <c r="AT111" i="25"/>
  <c r="AS111" i="25"/>
  <c r="AM111" i="25"/>
  <c r="AN111" i="25" s="1"/>
  <c r="AL111" i="25"/>
  <c r="AG111" i="25"/>
  <c r="AF111" i="25"/>
  <c r="AH111" i="25" s="1"/>
  <c r="AE111" i="25"/>
  <c r="AD111" i="25"/>
  <c r="BT111" i="25" s="1"/>
  <c r="AB111" i="25"/>
  <c r="AQ111" i="25" s="1"/>
  <c r="S111" i="25"/>
  <c r="AI111" i="25" s="1"/>
  <c r="AP111" i="25" s="1"/>
  <c r="R111" i="25"/>
  <c r="BI111" i="25" s="1"/>
  <c r="BJ111" i="25" s="1"/>
  <c r="Q111" i="25"/>
  <c r="CM110" i="25"/>
  <c r="CL110" i="25"/>
  <c r="CK110" i="25"/>
  <c r="CE110" i="25"/>
  <c r="CH110" i="25" s="1"/>
  <c r="CC110" i="25"/>
  <c r="CB110" i="25"/>
  <c r="CA110" i="25"/>
  <c r="BX110" i="25"/>
  <c r="BW110" i="25"/>
  <c r="BS110" i="25"/>
  <c r="BI110" i="25"/>
  <c r="BJ110" i="25" s="1"/>
  <c r="BH110" i="25"/>
  <c r="AZ110" i="25"/>
  <c r="BU110" i="25" s="1"/>
  <c r="AU110" i="25"/>
  <c r="AT110" i="25"/>
  <c r="AS110" i="25"/>
  <c r="AL110" i="25"/>
  <c r="AM110" i="25" s="1"/>
  <c r="AG110" i="25"/>
  <c r="AF110" i="25"/>
  <c r="AE110" i="25"/>
  <c r="AD110" i="25"/>
  <c r="BT110" i="25" s="1"/>
  <c r="AB110" i="25"/>
  <c r="AQ110" i="25" s="1"/>
  <c r="S110" i="25"/>
  <c r="R110" i="25"/>
  <c r="Q110" i="25"/>
  <c r="CR109" i="25"/>
  <c r="CN109" i="25"/>
  <c r="CM109" i="25"/>
  <c r="CL109" i="25"/>
  <c r="CK109" i="25"/>
  <c r="CH109" i="25"/>
  <c r="CO109" i="25" s="1"/>
  <c r="CP109" i="25" s="1"/>
  <c r="CF109" i="25"/>
  <c r="CE109" i="25"/>
  <c r="CD109" i="25"/>
  <c r="CC109" i="25"/>
  <c r="CB109" i="25"/>
  <c r="CA109" i="25"/>
  <c r="BX109" i="25"/>
  <c r="CG109" i="25" s="1"/>
  <c r="CQ109" i="25" s="1"/>
  <c r="BW109" i="25"/>
  <c r="BV109" i="25"/>
  <c r="BT109" i="25"/>
  <c r="BS109" i="25"/>
  <c r="BK109" i="25"/>
  <c r="BJ109" i="25"/>
  <c r="BH109" i="25"/>
  <c r="AZ109" i="25"/>
  <c r="AS109" i="25"/>
  <c r="AT109" i="25" s="1"/>
  <c r="AM109" i="25"/>
  <c r="AL109" i="25"/>
  <c r="AH109" i="25"/>
  <c r="AG109" i="25"/>
  <c r="AN109" i="25" s="1"/>
  <c r="AF109" i="25"/>
  <c r="AE109" i="25"/>
  <c r="AD109" i="25"/>
  <c r="AU109" i="25" s="1"/>
  <c r="AB109" i="25"/>
  <c r="BQ109" i="25" s="1"/>
  <c r="S109" i="25"/>
  <c r="R109" i="25"/>
  <c r="BI109" i="25" s="1"/>
  <c r="Q109" i="25"/>
  <c r="CM108" i="25"/>
  <c r="CL108" i="25"/>
  <c r="CK108" i="25"/>
  <c r="CE108" i="25"/>
  <c r="CC108" i="25"/>
  <c r="CB108" i="25"/>
  <c r="CA108" i="25"/>
  <c r="BX108" i="25"/>
  <c r="BW108" i="25"/>
  <c r="BS108" i="25"/>
  <c r="BK108" i="25"/>
  <c r="BV108" i="25" s="1"/>
  <c r="CD108" i="25" s="1"/>
  <c r="BH108" i="25"/>
  <c r="AZ108" i="25"/>
  <c r="AT108" i="25"/>
  <c r="AS108" i="25"/>
  <c r="AQ108" i="25"/>
  <c r="AM108" i="25"/>
  <c r="AL108" i="25"/>
  <c r="AI108" i="25"/>
  <c r="AP108" i="25" s="1"/>
  <c r="AG108" i="25"/>
  <c r="AH108" i="25" s="1"/>
  <c r="AN108" i="25" s="1"/>
  <c r="AF108" i="25"/>
  <c r="AE108" i="25"/>
  <c r="AD108" i="25"/>
  <c r="BT108" i="25" s="1"/>
  <c r="BU108" i="25" s="1"/>
  <c r="AB108" i="25"/>
  <c r="BQ108" i="25" s="1"/>
  <c r="S108" i="25"/>
  <c r="R108" i="25"/>
  <c r="BI108" i="25" s="1"/>
  <c r="BJ108" i="25" s="1"/>
  <c r="Q108" i="25"/>
  <c r="CL107" i="25"/>
  <c r="CM107" i="25" s="1"/>
  <c r="CK107" i="25"/>
  <c r="CF107" i="25"/>
  <c r="CE107" i="25"/>
  <c r="CH107" i="25" s="1"/>
  <c r="CB107" i="25"/>
  <c r="CC107" i="25" s="1"/>
  <c r="CA107" i="25"/>
  <c r="BX107" i="25"/>
  <c r="BW107" i="25"/>
  <c r="BV107" i="25"/>
  <c r="CD107" i="25" s="1"/>
  <c r="BS107" i="25"/>
  <c r="BK107" i="25"/>
  <c r="BH107" i="25"/>
  <c r="AZ107" i="25"/>
  <c r="AS107" i="25"/>
  <c r="AT107" i="25" s="1"/>
  <c r="AU107" i="25" s="1"/>
  <c r="AM107" i="25"/>
  <c r="AL107" i="25"/>
  <c r="AG107" i="25"/>
  <c r="AF107" i="25"/>
  <c r="AH107" i="25" s="1"/>
  <c r="AN107" i="25" s="1"/>
  <c r="AE107" i="25"/>
  <c r="AD107" i="25"/>
  <c r="BT107" i="25" s="1"/>
  <c r="BU107" i="25" s="1"/>
  <c r="AB107" i="25"/>
  <c r="AQ107" i="25" s="1"/>
  <c r="S107" i="25"/>
  <c r="R107" i="25"/>
  <c r="BI107" i="25" s="1"/>
  <c r="BJ107" i="25" s="1"/>
  <c r="Q107" i="25"/>
  <c r="CM106" i="25"/>
  <c r="CL106" i="25"/>
  <c r="CK106" i="25"/>
  <c r="CG106" i="25"/>
  <c r="CF106" i="25"/>
  <c r="CE106" i="25"/>
  <c r="CH106" i="25" s="1"/>
  <c r="CC106" i="25"/>
  <c r="CB106" i="25"/>
  <c r="CA106" i="25"/>
  <c r="BX106" i="25"/>
  <c r="BW106" i="25"/>
  <c r="BV106" i="25" s="1"/>
  <c r="CD106" i="25" s="1"/>
  <c r="BS106" i="25"/>
  <c r="BK106" i="25"/>
  <c r="BI106" i="25"/>
  <c r="BJ106" i="25" s="1"/>
  <c r="BH106" i="25"/>
  <c r="AZ106" i="25"/>
  <c r="AT106" i="25"/>
  <c r="AS106" i="25"/>
  <c r="AQ106" i="25"/>
  <c r="AL106" i="25"/>
  <c r="AM106" i="25" s="1"/>
  <c r="AG106" i="25"/>
  <c r="AF106" i="25"/>
  <c r="AE106" i="25"/>
  <c r="AD106" i="25"/>
  <c r="BT106" i="25" s="1"/>
  <c r="AB106" i="25"/>
  <c r="S106" i="25"/>
  <c r="R106" i="25"/>
  <c r="Q106" i="25"/>
  <c r="CL105" i="25"/>
  <c r="CM105" i="25" s="1"/>
  <c r="CK105" i="25"/>
  <c r="CH105" i="25"/>
  <c r="CO105" i="25" s="1"/>
  <c r="CP105" i="25" s="1"/>
  <c r="CF105" i="25"/>
  <c r="CE105" i="25"/>
  <c r="CD105" i="25"/>
  <c r="CN105" i="25" s="1"/>
  <c r="CB105" i="25"/>
  <c r="CC105" i="25" s="1"/>
  <c r="CA105" i="25"/>
  <c r="BX105" i="25"/>
  <c r="CG105" i="25" s="1"/>
  <c r="BW105" i="25"/>
  <c r="BV105" i="25" s="1"/>
  <c r="BQ105" i="25" s="1"/>
  <c r="BS105" i="25"/>
  <c r="BK105" i="25"/>
  <c r="BJ105" i="25"/>
  <c r="BI105" i="25"/>
  <c r="BH105" i="25"/>
  <c r="AZ105" i="25"/>
  <c r="AS105" i="25"/>
  <c r="AT105" i="25" s="1"/>
  <c r="AQ105" i="25"/>
  <c r="AM105" i="25"/>
  <c r="AL105" i="25"/>
  <c r="AH105" i="25"/>
  <c r="AG105" i="25"/>
  <c r="AF105" i="25"/>
  <c r="AE105" i="25"/>
  <c r="AD105" i="25"/>
  <c r="AU105" i="25" s="1"/>
  <c r="AB105" i="25"/>
  <c r="AI105" i="25" s="1"/>
  <c r="S105" i="25"/>
  <c r="R105" i="25"/>
  <c r="Q105" i="25"/>
  <c r="CM104" i="25"/>
  <c r="CL104" i="25"/>
  <c r="CK104" i="25"/>
  <c r="CE104" i="25"/>
  <c r="CC104" i="25"/>
  <c r="CB104" i="25"/>
  <c r="CA104" i="25"/>
  <c r="BX104" i="25"/>
  <c r="BW104" i="25"/>
  <c r="BS104" i="25"/>
  <c r="BK104" i="25"/>
  <c r="BV104" i="25" s="1"/>
  <c r="CD104" i="25" s="1"/>
  <c r="BH104" i="25"/>
  <c r="AZ104" i="25"/>
  <c r="AT104" i="25"/>
  <c r="AS104" i="25"/>
  <c r="AL104" i="25"/>
  <c r="AM104" i="25" s="1"/>
  <c r="AN104" i="25" s="1"/>
  <c r="AI104" i="25"/>
  <c r="AP104" i="25" s="1"/>
  <c r="AH104" i="25"/>
  <c r="AG104" i="25"/>
  <c r="AF104" i="25"/>
  <c r="AE104" i="25"/>
  <c r="AD104" i="25"/>
  <c r="AB104" i="25"/>
  <c r="S104" i="25"/>
  <c r="R104" i="25"/>
  <c r="BI104" i="25" s="1"/>
  <c r="BJ104" i="25" s="1"/>
  <c r="Q104" i="25"/>
  <c r="CL103" i="25"/>
  <c r="CM103" i="25" s="1"/>
  <c r="CK103" i="25"/>
  <c r="CF103" i="25"/>
  <c r="CE103" i="25"/>
  <c r="CH103" i="25" s="1"/>
  <c r="CB103" i="25"/>
  <c r="CC103" i="25" s="1"/>
  <c r="CA103" i="25"/>
  <c r="BX103" i="25"/>
  <c r="CG103" i="25" s="1"/>
  <c r="BW103" i="25"/>
  <c r="BV103" i="25"/>
  <c r="CD103" i="25" s="1"/>
  <c r="BS103" i="25"/>
  <c r="BK103" i="25"/>
  <c r="BH103" i="25"/>
  <c r="AZ103" i="25"/>
  <c r="AU103" i="25"/>
  <c r="AT103" i="25"/>
  <c r="AS103" i="25"/>
  <c r="AM103" i="25"/>
  <c r="AL103" i="25"/>
  <c r="AG103" i="25"/>
  <c r="AF103" i="25"/>
  <c r="AH103" i="25" s="1"/>
  <c r="AE103" i="25"/>
  <c r="AD103" i="25"/>
  <c r="BT103" i="25" s="1"/>
  <c r="BU103" i="25" s="1"/>
  <c r="AB103" i="25"/>
  <c r="AQ103" i="25" s="1"/>
  <c r="S103" i="25"/>
  <c r="R103" i="25"/>
  <c r="BI103" i="25" s="1"/>
  <c r="BJ103" i="25" s="1"/>
  <c r="Q103" i="25"/>
  <c r="CM102" i="25"/>
  <c r="CL102" i="25"/>
  <c r="CK102" i="25"/>
  <c r="CE102" i="25"/>
  <c r="CH102" i="25" s="1"/>
  <c r="CC102" i="25"/>
  <c r="CB102" i="25"/>
  <c r="CA102" i="25"/>
  <c r="BX102" i="25"/>
  <c r="BW102" i="25"/>
  <c r="BS102" i="25"/>
  <c r="BK102" i="25"/>
  <c r="BI102" i="25"/>
  <c r="BJ102" i="25" s="1"/>
  <c r="BH102" i="25"/>
  <c r="AZ102" i="25"/>
  <c r="BU102" i="25" s="1"/>
  <c r="AU102" i="25"/>
  <c r="AT102" i="25"/>
  <c r="AS102" i="25"/>
  <c r="AL102" i="25"/>
  <c r="AM102" i="25" s="1"/>
  <c r="AG102" i="25"/>
  <c r="AF102" i="25"/>
  <c r="AE102" i="25"/>
  <c r="AD102" i="25"/>
  <c r="BT102" i="25" s="1"/>
  <c r="AB102" i="25"/>
  <c r="AQ102" i="25" s="1"/>
  <c r="S102" i="25"/>
  <c r="R102" i="25"/>
  <c r="Q102" i="25"/>
  <c r="CM101" i="25"/>
  <c r="CL101" i="25"/>
  <c r="CK101" i="25"/>
  <c r="CH101" i="25"/>
  <c r="CO101" i="25" s="1"/>
  <c r="CP101" i="25" s="1"/>
  <c r="CF101" i="25"/>
  <c r="CE101" i="25"/>
  <c r="CD101" i="25"/>
  <c r="CN101" i="25" s="1"/>
  <c r="CC101" i="25"/>
  <c r="CB101" i="25"/>
  <c r="CA101" i="25"/>
  <c r="BX101" i="25"/>
  <c r="CG101" i="25" s="1"/>
  <c r="BW101" i="25"/>
  <c r="BV101" i="25"/>
  <c r="BS101" i="25"/>
  <c r="BK101" i="25"/>
  <c r="BJ101" i="25"/>
  <c r="BH101" i="25"/>
  <c r="AZ101" i="25"/>
  <c r="AS101" i="25"/>
  <c r="AT101" i="25" s="1"/>
  <c r="AM101" i="25"/>
  <c r="AL101" i="25"/>
  <c r="AH101" i="25"/>
  <c r="AG101" i="25"/>
  <c r="AN101" i="25" s="1"/>
  <c r="AF101" i="25"/>
  <c r="AE101" i="25"/>
  <c r="AD101" i="25"/>
  <c r="AU101" i="25" s="1"/>
  <c r="AB101" i="25"/>
  <c r="BQ101" i="25" s="1"/>
  <c r="S101" i="25"/>
  <c r="R101" i="25"/>
  <c r="BI101" i="25" s="1"/>
  <c r="Q101" i="25"/>
  <c r="CM100" i="25"/>
  <c r="CL100" i="25"/>
  <c r="CK100" i="25"/>
  <c r="CE100" i="25"/>
  <c r="CC100" i="25"/>
  <c r="CB100" i="25"/>
  <c r="CA100" i="25"/>
  <c r="BX100" i="25"/>
  <c r="BW100" i="25"/>
  <c r="BS100" i="25"/>
  <c r="BK100" i="25"/>
  <c r="BV100" i="25" s="1"/>
  <c r="CD100" i="25" s="1"/>
  <c r="BH100" i="25"/>
  <c r="AZ100" i="25"/>
  <c r="AT100" i="25"/>
  <c r="AS100" i="25"/>
  <c r="AQ100" i="25"/>
  <c r="AN100" i="25"/>
  <c r="AM100" i="25"/>
  <c r="AL100" i="25"/>
  <c r="AI100" i="25"/>
  <c r="AP100" i="25" s="1"/>
  <c r="AG100" i="25"/>
  <c r="AH100" i="25" s="1"/>
  <c r="AF100" i="25"/>
  <c r="AE100" i="25"/>
  <c r="AD100" i="25"/>
  <c r="BT100" i="25" s="1"/>
  <c r="BU100" i="25" s="1"/>
  <c r="AB100" i="25"/>
  <c r="BQ100" i="25" s="1"/>
  <c r="S100" i="25"/>
  <c r="R100" i="25"/>
  <c r="BI100" i="25" s="1"/>
  <c r="BJ100" i="25" s="1"/>
  <c r="Q100" i="25"/>
  <c r="CL99" i="25"/>
  <c r="CM99" i="25" s="1"/>
  <c r="CK99" i="25"/>
  <c r="CF99" i="25"/>
  <c r="CE99" i="25"/>
  <c r="CH99" i="25" s="1"/>
  <c r="CB99" i="25"/>
  <c r="CC99" i="25" s="1"/>
  <c r="CA99" i="25"/>
  <c r="BX99" i="25"/>
  <c r="BW99" i="25"/>
  <c r="BV99" i="25"/>
  <c r="CD99" i="25" s="1"/>
  <c r="BS99" i="25"/>
  <c r="BQ99" i="25"/>
  <c r="BK99" i="25"/>
  <c r="BH99" i="25"/>
  <c r="AZ99" i="25"/>
  <c r="AU99" i="25"/>
  <c r="AS99" i="25"/>
  <c r="AT99" i="25" s="1"/>
  <c r="AM99" i="25"/>
  <c r="AL99" i="25"/>
  <c r="AG99" i="25"/>
  <c r="AF99" i="25"/>
  <c r="AH99" i="25" s="1"/>
  <c r="AN99" i="25" s="1"/>
  <c r="AE99" i="25"/>
  <c r="AD99" i="25"/>
  <c r="BT99" i="25" s="1"/>
  <c r="BU99" i="25" s="1"/>
  <c r="AB99" i="25"/>
  <c r="AQ99" i="25" s="1"/>
  <c r="S99" i="25"/>
  <c r="R99" i="25"/>
  <c r="BI99" i="25" s="1"/>
  <c r="BJ99" i="25" s="1"/>
  <c r="Q99" i="25"/>
  <c r="CM98" i="25"/>
  <c r="CL98" i="25"/>
  <c r="CK98" i="25"/>
  <c r="CG98" i="25"/>
  <c r="CF98" i="25"/>
  <c r="CE98" i="25"/>
  <c r="CH98" i="25" s="1"/>
  <c r="CC98" i="25"/>
  <c r="CB98" i="25"/>
  <c r="CA98" i="25"/>
  <c r="BX98" i="25"/>
  <c r="BW98" i="25"/>
  <c r="BS98" i="25"/>
  <c r="BI98" i="25"/>
  <c r="BJ98" i="25" s="1"/>
  <c r="BH98" i="25"/>
  <c r="AZ98" i="25"/>
  <c r="AT98" i="25"/>
  <c r="AS98" i="25"/>
  <c r="AL98" i="25"/>
  <c r="AM98" i="25" s="1"/>
  <c r="AG98" i="25"/>
  <c r="AF98" i="25"/>
  <c r="AE98" i="25"/>
  <c r="AD98" i="25"/>
  <c r="BT98" i="25" s="1"/>
  <c r="AB98" i="25"/>
  <c r="S98" i="25"/>
  <c r="R98" i="25"/>
  <c r="BK98" i="25" s="1"/>
  <c r="BV98" i="25" s="1"/>
  <c r="CD98" i="25" s="1"/>
  <c r="Q98" i="25"/>
  <c r="CR97" i="25"/>
  <c r="CL97" i="25"/>
  <c r="CM97" i="25" s="1"/>
  <c r="CK97" i="25"/>
  <c r="CH97" i="25"/>
  <c r="CO97" i="25" s="1"/>
  <c r="CP97" i="25" s="1"/>
  <c r="CF97" i="25"/>
  <c r="CE97" i="25"/>
  <c r="CB97" i="25"/>
  <c r="CC97" i="25" s="1"/>
  <c r="CA97" i="25"/>
  <c r="BX97" i="25"/>
  <c r="CG97" i="25" s="1"/>
  <c r="CQ97" i="25" s="1"/>
  <c r="BW97" i="25"/>
  <c r="BS97" i="25"/>
  <c r="BJ97" i="25"/>
  <c r="BI97" i="25"/>
  <c r="BH97" i="25"/>
  <c r="AZ97" i="25"/>
  <c r="AS97" i="25"/>
  <c r="AT97" i="25" s="1"/>
  <c r="AQ97" i="25"/>
  <c r="AM97" i="25"/>
  <c r="AL97" i="25"/>
  <c r="AH97" i="25"/>
  <c r="AG97" i="25"/>
  <c r="AN97" i="25" s="1"/>
  <c r="AF97" i="25"/>
  <c r="AE97" i="25"/>
  <c r="AD97" i="25"/>
  <c r="BT97" i="25" s="1"/>
  <c r="AB97" i="25"/>
  <c r="AI97" i="25" s="1"/>
  <c r="S97" i="25"/>
  <c r="R97" i="25"/>
  <c r="BK97" i="25" s="1"/>
  <c r="BV97" i="25" s="1"/>
  <c r="BQ97" i="25" s="1"/>
  <c r="Q97" i="25"/>
  <c r="CM96" i="25"/>
  <c r="CL96" i="25"/>
  <c r="CK96" i="25"/>
  <c r="CE96" i="25"/>
  <c r="CC96" i="25"/>
  <c r="CB96" i="25"/>
  <c r="CA96" i="25"/>
  <c r="BX96" i="25"/>
  <c r="BW96" i="25"/>
  <c r="BS96" i="25"/>
  <c r="BH96" i="25"/>
  <c r="AZ96" i="25"/>
  <c r="AT96" i="25"/>
  <c r="AS96" i="25"/>
  <c r="AL96" i="25"/>
  <c r="AM96" i="25" s="1"/>
  <c r="AN96" i="25" s="1"/>
  <c r="AI96" i="25"/>
  <c r="AP96" i="25" s="1"/>
  <c r="AH96" i="25"/>
  <c r="AG96" i="25"/>
  <c r="AF96" i="25"/>
  <c r="AE96" i="25"/>
  <c r="AD96" i="25"/>
  <c r="AB96" i="25"/>
  <c r="S96" i="25"/>
  <c r="R96" i="25"/>
  <c r="BI96" i="25" s="1"/>
  <c r="BJ96" i="25" s="1"/>
  <c r="Q96" i="25"/>
  <c r="CL95" i="25"/>
  <c r="CM95" i="25" s="1"/>
  <c r="CK95" i="25"/>
  <c r="CF95" i="25"/>
  <c r="CE95" i="25"/>
  <c r="CH95" i="25" s="1"/>
  <c r="CB95" i="25"/>
  <c r="CC95" i="25" s="1"/>
  <c r="CA95" i="25"/>
  <c r="BX95" i="25"/>
  <c r="CG95" i="25" s="1"/>
  <c r="BW95" i="25"/>
  <c r="BS95" i="25"/>
  <c r="BH95" i="25"/>
  <c r="AZ95" i="25"/>
  <c r="BU95" i="25" s="1"/>
  <c r="AU95" i="25"/>
  <c r="AT95" i="25"/>
  <c r="AS95" i="25"/>
  <c r="AM95" i="25"/>
  <c r="AN95" i="25" s="1"/>
  <c r="AL95" i="25"/>
  <c r="AJ95" i="25"/>
  <c r="AG95" i="25"/>
  <c r="AF95" i="25"/>
  <c r="AH95" i="25" s="1"/>
  <c r="AE95" i="25"/>
  <c r="AD95" i="25"/>
  <c r="BT95" i="25" s="1"/>
  <c r="AB95" i="25"/>
  <c r="AQ95" i="25" s="1"/>
  <c r="S95" i="25"/>
  <c r="AI95" i="25" s="1"/>
  <c r="AP95" i="25" s="1"/>
  <c r="R95" i="25"/>
  <c r="Q95" i="25"/>
  <c r="CM94" i="25"/>
  <c r="CL94" i="25"/>
  <c r="CK94" i="25"/>
  <c r="CE94" i="25"/>
  <c r="CH94" i="25" s="1"/>
  <c r="CC94" i="25"/>
  <c r="CB94" i="25"/>
  <c r="CA94" i="25"/>
  <c r="BX94" i="25"/>
  <c r="BW94" i="25"/>
  <c r="BS94" i="25"/>
  <c r="BK94" i="25"/>
  <c r="BV94" i="25" s="1"/>
  <c r="CD94" i="25" s="1"/>
  <c r="BI94" i="25"/>
  <c r="BJ94" i="25" s="1"/>
  <c r="BH94" i="25"/>
  <c r="AZ94" i="25"/>
  <c r="AU94" i="25"/>
  <c r="AT94" i="25"/>
  <c r="AS94" i="25"/>
  <c r="AL94" i="25"/>
  <c r="AM94" i="25" s="1"/>
  <c r="AG94" i="25"/>
  <c r="AF94" i="25"/>
  <c r="AE94" i="25"/>
  <c r="AD94" i="25"/>
  <c r="BT94" i="25" s="1"/>
  <c r="AB94" i="25"/>
  <c r="S94" i="25"/>
  <c r="R94" i="25"/>
  <c r="Q94" i="25"/>
  <c r="CR93" i="25"/>
  <c r="CM93" i="25"/>
  <c r="CL93" i="25"/>
  <c r="CK93" i="25"/>
  <c r="CH93" i="25"/>
  <c r="CO93" i="25" s="1"/>
  <c r="CP93" i="25" s="1"/>
  <c r="CF93" i="25"/>
  <c r="CE93" i="25"/>
  <c r="CD93" i="25"/>
  <c r="CN93" i="25" s="1"/>
  <c r="CC93" i="25"/>
  <c r="CB93" i="25"/>
  <c r="CA93" i="25"/>
  <c r="BX93" i="25"/>
  <c r="CG93" i="25" s="1"/>
  <c r="CQ93" i="25" s="1"/>
  <c r="BW93" i="25"/>
  <c r="BV93" i="25"/>
  <c r="BT93" i="25"/>
  <c r="BS93" i="25"/>
  <c r="BK93" i="25"/>
  <c r="BJ93" i="25"/>
  <c r="BI93" i="25"/>
  <c r="BH93" i="25"/>
  <c r="AZ93" i="25"/>
  <c r="AS93" i="25"/>
  <c r="AT93" i="25" s="1"/>
  <c r="AM93" i="25"/>
  <c r="AL93" i="25"/>
  <c r="AH93" i="25"/>
  <c r="AG93" i="25"/>
  <c r="AN93" i="25" s="1"/>
  <c r="AF93" i="25"/>
  <c r="AE93" i="25"/>
  <c r="AD93" i="25"/>
  <c r="AB93" i="25"/>
  <c r="BQ93" i="25" s="1"/>
  <c r="S93" i="25"/>
  <c r="R93" i="25"/>
  <c r="Q93" i="25"/>
  <c r="CM92" i="25"/>
  <c r="CL92" i="25"/>
  <c r="CK92" i="25"/>
  <c r="CE92" i="25"/>
  <c r="CC92" i="25"/>
  <c r="CB92" i="25"/>
  <c r="CA92" i="25"/>
  <c r="BX92" i="25"/>
  <c r="BW92" i="25"/>
  <c r="BS92" i="25"/>
  <c r="BK92" i="25"/>
  <c r="BV92" i="25" s="1"/>
  <c r="CD92" i="25" s="1"/>
  <c r="BH92" i="25"/>
  <c r="AZ92" i="25"/>
  <c r="AT92" i="25"/>
  <c r="AS92" i="25"/>
  <c r="AQ92" i="25"/>
  <c r="AM92" i="25"/>
  <c r="AL92" i="25"/>
  <c r="AI92" i="25"/>
  <c r="AP92" i="25" s="1"/>
  <c r="AG92" i="25"/>
  <c r="AH92" i="25" s="1"/>
  <c r="AN92" i="25" s="1"/>
  <c r="AF92" i="25"/>
  <c r="AE92" i="25"/>
  <c r="AD92" i="25"/>
  <c r="BT92" i="25" s="1"/>
  <c r="BU92" i="25" s="1"/>
  <c r="AB92" i="25"/>
  <c r="S92" i="25"/>
  <c r="R92" i="25"/>
  <c r="BI92" i="25" s="1"/>
  <c r="BJ92" i="25" s="1"/>
  <c r="Q92" i="25"/>
  <c r="CL91" i="25"/>
  <c r="CM91" i="25" s="1"/>
  <c r="CK91" i="25"/>
  <c r="CF91" i="25"/>
  <c r="CE91" i="25"/>
  <c r="CH91" i="25" s="1"/>
  <c r="CB91" i="25"/>
  <c r="CC91" i="25" s="1"/>
  <c r="CA91" i="25"/>
  <c r="BX91" i="25"/>
  <c r="BW91" i="25"/>
  <c r="BV91" i="25"/>
  <c r="CD91" i="25" s="1"/>
  <c r="BS91" i="25"/>
  <c r="BK91" i="25"/>
  <c r="BH91" i="25"/>
  <c r="AZ91" i="25"/>
  <c r="AS91" i="25"/>
  <c r="AT91" i="25" s="1"/>
  <c r="AU91" i="25" s="1"/>
  <c r="AM91" i="25"/>
  <c r="AL91" i="25"/>
  <c r="AG91" i="25"/>
  <c r="AF91" i="25"/>
  <c r="AH91" i="25" s="1"/>
  <c r="AN91" i="25" s="1"/>
  <c r="AE91" i="25"/>
  <c r="AD91" i="25"/>
  <c r="BT91" i="25" s="1"/>
  <c r="BU91" i="25" s="1"/>
  <c r="AB91" i="25"/>
  <c r="AQ91" i="25" s="1"/>
  <c r="S91" i="25"/>
  <c r="R91" i="25"/>
  <c r="BI91" i="25" s="1"/>
  <c r="BJ91" i="25" s="1"/>
  <c r="Q91" i="25"/>
  <c r="CM90" i="25"/>
  <c r="CL90" i="25"/>
  <c r="CK90" i="25"/>
  <c r="CG90" i="25"/>
  <c r="CF90" i="25"/>
  <c r="CE90" i="25"/>
  <c r="CH90" i="25" s="1"/>
  <c r="CC90" i="25"/>
  <c r="CB90" i="25"/>
  <c r="CA90" i="25"/>
  <c r="BX90" i="25"/>
  <c r="BW90" i="25"/>
  <c r="BS90" i="25"/>
  <c r="BI90" i="25"/>
  <c r="BJ90" i="25" s="1"/>
  <c r="BH90" i="25"/>
  <c r="AZ90" i="25"/>
  <c r="AT90" i="25"/>
  <c r="AU90" i="25" s="1"/>
  <c r="AS90" i="25"/>
  <c r="AL90" i="25"/>
  <c r="AM90" i="25" s="1"/>
  <c r="AG90" i="25"/>
  <c r="AF90" i="25"/>
  <c r="AE90" i="25"/>
  <c r="AD90" i="25"/>
  <c r="BT90" i="25" s="1"/>
  <c r="AB90" i="25"/>
  <c r="AQ90" i="25" s="1"/>
  <c r="S90" i="25"/>
  <c r="R90" i="25"/>
  <c r="Q90" i="25"/>
  <c r="CR89" i="25"/>
  <c r="CL89" i="25"/>
  <c r="CM89" i="25" s="1"/>
  <c r="CK89" i="25"/>
  <c r="CH89" i="25"/>
  <c r="CO89" i="25" s="1"/>
  <c r="CP89" i="25" s="1"/>
  <c r="CF89" i="25"/>
  <c r="CE89" i="25"/>
  <c r="CD89" i="25"/>
  <c r="CN89" i="25" s="1"/>
  <c r="CB89" i="25"/>
  <c r="CC89" i="25" s="1"/>
  <c r="CA89" i="25"/>
  <c r="BX89" i="25"/>
  <c r="CG89" i="25" s="1"/>
  <c r="BW89" i="25"/>
  <c r="BV89" i="25" s="1"/>
  <c r="BQ89" i="25" s="1"/>
  <c r="BS89" i="25"/>
  <c r="BK89" i="25"/>
  <c r="BJ89" i="25"/>
  <c r="BI89" i="25"/>
  <c r="BH89" i="25"/>
  <c r="AZ89" i="25"/>
  <c r="AS89" i="25"/>
  <c r="AT89" i="25" s="1"/>
  <c r="AQ89" i="25"/>
  <c r="AM89" i="25"/>
  <c r="AL89" i="25"/>
  <c r="AH89" i="25"/>
  <c r="AG89" i="25"/>
  <c r="AF89" i="25"/>
  <c r="AE89" i="25"/>
  <c r="AD89" i="25"/>
  <c r="AU89" i="25" s="1"/>
  <c r="AB89" i="25"/>
  <c r="AI89" i="25" s="1"/>
  <c r="S89" i="25"/>
  <c r="R89" i="25"/>
  <c r="Q89" i="25"/>
  <c r="CM88" i="25"/>
  <c r="CL88" i="25"/>
  <c r="CK88" i="25"/>
  <c r="CE88" i="25"/>
  <c r="CC88" i="25"/>
  <c r="CB88" i="25"/>
  <c r="CA88" i="25"/>
  <c r="BX88" i="25"/>
  <c r="BW88" i="25"/>
  <c r="BS88" i="25"/>
  <c r="BK88" i="25"/>
  <c r="BV88" i="25" s="1"/>
  <c r="CD88" i="25" s="1"/>
  <c r="BH88" i="25"/>
  <c r="AZ88" i="25"/>
  <c r="AT88" i="25"/>
  <c r="AS88" i="25"/>
  <c r="AL88" i="25"/>
  <c r="AM88" i="25" s="1"/>
  <c r="AN88" i="25" s="1"/>
  <c r="AI88" i="25"/>
  <c r="AP88" i="25" s="1"/>
  <c r="AH88" i="25"/>
  <c r="AG88" i="25"/>
  <c r="AF88" i="25"/>
  <c r="AE88" i="25"/>
  <c r="AD88" i="25"/>
  <c r="AB88" i="25"/>
  <c r="S88" i="25"/>
  <c r="R88" i="25"/>
  <c r="BI88" i="25" s="1"/>
  <c r="BJ88" i="25" s="1"/>
  <c r="Q88" i="25"/>
  <c r="CL87" i="25"/>
  <c r="CM87" i="25" s="1"/>
  <c r="CK87" i="25"/>
  <c r="CF87" i="25"/>
  <c r="CE87" i="25"/>
  <c r="CH87" i="25" s="1"/>
  <c r="CB87" i="25"/>
  <c r="CC87" i="25" s="1"/>
  <c r="CA87" i="25"/>
  <c r="BX87" i="25"/>
  <c r="BW87" i="25"/>
  <c r="BV87" i="25"/>
  <c r="CD87" i="25" s="1"/>
  <c r="BS87" i="25"/>
  <c r="BK87" i="25"/>
  <c r="BH87" i="25"/>
  <c r="AZ87" i="25"/>
  <c r="AU87" i="25"/>
  <c r="AT87" i="25"/>
  <c r="AS87" i="25"/>
  <c r="AM87" i="25"/>
  <c r="AN87" i="25" s="1"/>
  <c r="AL87" i="25"/>
  <c r="AJ87" i="25"/>
  <c r="AG87" i="25"/>
  <c r="AF87" i="25"/>
  <c r="AH87" i="25" s="1"/>
  <c r="AE87" i="25"/>
  <c r="AD87" i="25"/>
  <c r="BT87" i="25" s="1"/>
  <c r="BU87" i="25" s="1"/>
  <c r="AB87" i="25"/>
  <c r="AQ87" i="25" s="1"/>
  <c r="S87" i="25"/>
  <c r="AI87" i="25" s="1"/>
  <c r="AP87" i="25" s="1"/>
  <c r="R87" i="25"/>
  <c r="BI87" i="25" s="1"/>
  <c r="BJ87" i="25" s="1"/>
  <c r="Q87" i="25"/>
  <c r="CM86" i="25"/>
  <c r="CL86" i="25"/>
  <c r="CK86" i="25"/>
  <c r="CE86" i="25"/>
  <c r="CH86" i="25" s="1"/>
  <c r="CC86" i="25"/>
  <c r="CB86" i="25"/>
  <c r="CA86" i="25"/>
  <c r="BX86" i="25"/>
  <c r="BW86" i="25"/>
  <c r="BS86" i="25"/>
  <c r="BK86" i="25"/>
  <c r="BI86" i="25"/>
  <c r="BJ86" i="25" s="1"/>
  <c r="BH86" i="25"/>
  <c r="AZ86" i="25"/>
  <c r="AU86" i="25"/>
  <c r="AT86" i="25"/>
  <c r="AS86" i="25"/>
  <c r="AQ86" i="25"/>
  <c r="AL86" i="25"/>
  <c r="AM86" i="25" s="1"/>
  <c r="AG86" i="25"/>
  <c r="AF86" i="25"/>
  <c r="AE86" i="25"/>
  <c r="AD86" i="25"/>
  <c r="BT86" i="25" s="1"/>
  <c r="AB86" i="25"/>
  <c r="S86" i="25"/>
  <c r="R86" i="25"/>
  <c r="Q86" i="25"/>
  <c r="CM85" i="25"/>
  <c r="CL85" i="25"/>
  <c r="CK85" i="25"/>
  <c r="CH85" i="25"/>
  <c r="CO85" i="25" s="1"/>
  <c r="CP85" i="25" s="1"/>
  <c r="CF85" i="25"/>
  <c r="CE85" i="25"/>
  <c r="CD85" i="25"/>
  <c r="CN85" i="25" s="1"/>
  <c r="CC85" i="25"/>
  <c r="CB85" i="25"/>
  <c r="CA85" i="25"/>
  <c r="BX85" i="25"/>
  <c r="CG85" i="25" s="1"/>
  <c r="BW85" i="25"/>
  <c r="BV85" i="25"/>
  <c r="BS85" i="25"/>
  <c r="BK85" i="25"/>
  <c r="BJ85" i="25"/>
  <c r="BI85" i="25"/>
  <c r="BH85" i="25"/>
  <c r="AZ85" i="25"/>
  <c r="AS85" i="25"/>
  <c r="AT85" i="25" s="1"/>
  <c r="AM85" i="25"/>
  <c r="AL85" i="25"/>
  <c r="AH85" i="25"/>
  <c r="AG85" i="25"/>
  <c r="AN85" i="25" s="1"/>
  <c r="AF85" i="25"/>
  <c r="AE85" i="25"/>
  <c r="AD85" i="25"/>
  <c r="AU85" i="25" s="1"/>
  <c r="AB85" i="25"/>
  <c r="BQ85" i="25" s="1"/>
  <c r="S85" i="25"/>
  <c r="R85" i="25"/>
  <c r="Q85" i="25"/>
  <c r="CM84" i="25"/>
  <c r="CL84" i="25"/>
  <c r="CK84" i="25"/>
  <c r="CE84" i="25"/>
  <c r="CC84" i="25"/>
  <c r="CB84" i="25"/>
  <c r="CA84" i="25"/>
  <c r="BX84" i="25"/>
  <c r="BW84" i="25"/>
  <c r="BS84" i="25"/>
  <c r="BK84" i="25"/>
  <c r="BV84" i="25" s="1"/>
  <c r="CD84" i="25" s="1"/>
  <c r="BH84" i="25"/>
  <c r="AZ84" i="25"/>
  <c r="AT84" i="25"/>
  <c r="AS84" i="25"/>
  <c r="AQ84" i="25"/>
  <c r="AN84" i="25"/>
  <c r="AM84" i="25"/>
  <c r="AL84" i="25"/>
  <c r="AI84" i="25"/>
  <c r="AP84" i="25" s="1"/>
  <c r="AG84" i="25"/>
  <c r="AH84" i="25" s="1"/>
  <c r="AF84" i="25"/>
  <c r="AE84" i="25"/>
  <c r="AD84" i="25"/>
  <c r="BT84" i="25" s="1"/>
  <c r="BU84" i="25" s="1"/>
  <c r="AB84" i="25"/>
  <c r="BQ84" i="25" s="1"/>
  <c r="S84" i="25"/>
  <c r="R84" i="25"/>
  <c r="BI84" i="25" s="1"/>
  <c r="BJ84" i="25" s="1"/>
  <c r="Q84" i="25"/>
  <c r="CL83" i="25"/>
  <c r="CM83" i="25" s="1"/>
  <c r="CK83" i="25"/>
  <c r="CF83" i="25"/>
  <c r="CE83" i="25"/>
  <c r="CH83" i="25" s="1"/>
  <c r="CB83" i="25"/>
  <c r="CC83" i="25" s="1"/>
  <c r="CA83" i="25"/>
  <c r="BX83" i="25"/>
  <c r="BW83" i="25"/>
  <c r="BS83" i="25"/>
  <c r="BH83" i="25"/>
  <c r="AZ83" i="25"/>
  <c r="AU83" i="25"/>
  <c r="AS83" i="25"/>
  <c r="AT83" i="25" s="1"/>
  <c r="AM83" i="25"/>
  <c r="AL83" i="25"/>
  <c r="AJ83" i="25"/>
  <c r="AG83" i="25"/>
  <c r="AF83" i="25"/>
  <c r="AH83" i="25" s="1"/>
  <c r="AN83" i="25" s="1"/>
  <c r="AE83" i="25"/>
  <c r="AD83" i="25"/>
  <c r="BT83" i="25" s="1"/>
  <c r="BU83" i="25" s="1"/>
  <c r="AB83" i="25"/>
  <c r="AQ83" i="25" s="1"/>
  <c r="S83" i="25"/>
  <c r="AI83" i="25" s="1"/>
  <c r="AP83" i="25" s="1"/>
  <c r="R83" i="25"/>
  <c r="BI83" i="25" s="1"/>
  <c r="BJ83" i="25" s="1"/>
  <c r="Q83" i="25"/>
  <c r="CM82" i="25"/>
  <c r="CL82" i="25"/>
  <c r="CK82" i="25"/>
  <c r="CG82" i="25"/>
  <c r="CF82" i="25"/>
  <c r="CE82" i="25"/>
  <c r="CH82" i="25" s="1"/>
  <c r="CC82" i="25"/>
  <c r="CB82" i="25"/>
  <c r="CA82" i="25"/>
  <c r="BX82" i="25"/>
  <c r="BW82" i="25"/>
  <c r="BS82" i="25"/>
  <c r="BI82" i="25"/>
  <c r="BJ82" i="25" s="1"/>
  <c r="BH82" i="25"/>
  <c r="AZ82" i="25"/>
  <c r="AT82" i="25"/>
  <c r="AU82" i="25" s="1"/>
  <c r="AS82" i="25"/>
  <c r="AL82" i="25"/>
  <c r="AM82" i="25" s="1"/>
  <c r="AG82" i="25"/>
  <c r="AF82" i="25"/>
  <c r="AE82" i="25"/>
  <c r="AD82" i="25"/>
  <c r="BT82" i="25" s="1"/>
  <c r="AB82" i="25"/>
  <c r="S82" i="25"/>
  <c r="R82" i="25"/>
  <c r="Q82" i="25"/>
  <c r="CL81" i="25"/>
  <c r="CM81" i="25" s="1"/>
  <c r="CK81" i="25"/>
  <c r="CH81" i="25"/>
  <c r="CO81" i="25" s="1"/>
  <c r="CP81" i="25" s="1"/>
  <c r="CF81" i="25"/>
  <c r="CE81" i="25"/>
  <c r="CB81" i="25"/>
  <c r="CC81" i="25" s="1"/>
  <c r="CA81" i="25"/>
  <c r="BX81" i="25"/>
  <c r="CG81" i="25" s="1"/>
  <c r="BW81" i="25"/>
  <c r="BT81" i="25"/>
  <c r="BS81" i="25"/>
  <c r="BJ81" i="25"/>
  <c r="BI81" i="25"/>
  <c r="BH81" i="25"/>
  <c r="AZ81" i="25"/>
  <c r="AS81" i="25"/>
  <c r="AT81" i="25" s="1"/>
  <c r="AQ81" i="25"/>
  <c r="AM81" i="25"/>
  <c r="AL81" i="25"/>
  <c r="AH81" i="25"/>
  <c r="AG81" i="25"/>
  <c r="AN81" i="25" s="1"/>
  <c r="AF81" i="25"/>
  <c r="AE81" i="25"/>
  <c r="AD81" i="25"/>
  <c r="AU81" i="25" s="1"/>
  <c r="AB81" i="25"/>
  <c r="AI81" i="25" s="1"/>
  <c r="S81" i="25"/>
  <c r="R81" i="25"/>
  <c r="BK81" i="25" s="1"/>
  <c r="BV81" i="25" s="1"/>
  <c r="BQ81" i="25" s="1"/>
  <c r="Q81" i="25"/>
  <c r="CM80" i="25"/>
  <c r="CL80" i="25"/>
  <c r="CK80" i="25"/>
  <c r="CE80" i="25"/>
  <c r="CC80" i="25"/>
  <c r="CB80" i="25"/>
  <c r="CA80" i="25"/>
  <c r="BX80" i="25"/>
  <c r="BW80" i="25"/>
  <c r="BS80" i="25"/>
  <c r="BH80" i="25"/>
  <c r="AZ80" i="25"/>
  <c r="AT80" i="25"/>
  <c r="AS80" i="25"/>
  <c r="AL80" i="25"/>
  <c r="AM80" i="25" s="1"/>
  <c r="AN80" i="25" s="1"/>
  <c r="AI80" i="25"/>
  <c r="AP80" i="25" s="1"/>
  <c r="AH80" i="25"/>
  <c r="AG80" i="25"/>
  <c r="AF80" i="25"/>
  <c r="AE80" i="25"/>
  <c r="AD80" i="25"/>
  <c r="AU80" i="25" s="1"/>
  <c r="AB80" i="25"/>
  <c r="S80" i="25"/>
  <c r="R80" i="25"/>
  <c r="BI80" i="25" s="1"/>
  <c r="BJ80" i="25" s="1"/>
  <c r="Q80" i="25"/>
  <c r="CL79" i="25"/>
  <c r="CM79" i="25" s="1"/>
  <c r="CK79" i="25"/>
  <c r="CF79" i="25"/>
  <c r="CE79" i="25"/>
  <c r="CH79" i="25" s="1"/>
  <c r="CB79" i="25"/>
  <c r="CC79" i="25" s="1"/>
  <c r="CA79" i="25"/>
  <c r="BX79" i="25"/>
  <c r="BW79" i="25"/>
  <c r="BS79" i="25"/>
  <c r="BH79" i="25"/>
  <c r="AZ79" i="25"/>
  <c r="AU79" i="25"/>
  <c r="AT79" i="25"/>
  <c r="AS79" i="25"/>
  <c r="AM79" i="25"/>
  <c r="AL79" i="25"/>
  <c r="AG79" i="25"/>
  <c r="AF79" i="25"/>
  <c r="AH79" i="25" s="1"/>
  <c r="AE79" i="25"/>
  <c r="AD79" i="25"/>
  <c r="BT79" i="25" s="1"/>
  <c r="BU79" i="25" s="1"/>
  <c r="AB79" i="25"/>
  <c r="AQ79" i="25" s="1"/>
  <c r="S79" i="25"/>
  <c r="R79" i="25"/>
  <c r="Q79" i="25"/>
  <c r="CM78" i="25"/>
  <c r="CL78" i="25"/>
  <c r="CK78" i="25"/>
  <c r="CE78" i="25"/>
  <c r="CH78" i="25" s="1"/>
  <c r="CC78" i="25"/>
  <c r="CB78" i="25"/>
  <c r="CA78" i="25"/>
  <c r="BX78" i="25"/>
  <c r="BW78" i="25"/>
  <c r="BS78" i="25"/>
  <c r="BI78" i="25"/>
  <c r="BJ78" i="25" s="1"/>
  <c r="BH78" i="25"/>
  <c r="AZ78" i="25"/>
  <c r="BU78" i="25" s="1"/>
  <c r="AU78" i="25"/>
  <c r="AT78" i="25"/>
  <c r="AS78" i="25"/>
  <c r="AL78" i="25"/>
  <c r="AM78" i="25" s="1"/>
  <c r="AG78" i="25"/>
  <c r="AF78" i="25"/>
  <c r="AE78" i="25"/>
  <c r="AD78" i="25"/>
  <c r="BT78" i="25" s="1"/>
  <c r="AB78" i="25"/>
  <c r="AQ78" i="25" s="1"/>
  <c r="S78" i="25"/>
  <c r="R78" i="25"/>
  <c r="Q78" i="25"/>
  <c r="CM77" i="25"/>
  <c r="CL77" i="25"/>
  <c r="CK77" i="25"/>
  <c r="CH77" i="25"/>
  <c r="CO77" i="25" s="1"/>
  <c r="CP77" i="25" s="1"/>
  <c r="CF77" i="25"/>
  <c r="CE77" i="25"/>
  <c r="CC77" i="25"/>
  <c r="CB77" i="25"/>
  <c r="CA77" i="25"/>
  <c r="BX77" i="25"/>
  <c r="CG77" i="25" s="1"/>
  <c r="BW77" i="25"/>
  <c r="BS77" i="25"/>
  <c r="BH77" i="25"/>
  <c r="AZ77" i="25"/>
  <c r="AS77" i="25"/>
  <c r="AT77" i="25" s="1"/>
  <c r="AM77" i="25"/>
  <c r="AL77" i="25"/>
  <c r="AH77" i="25"/>
  <c r="AG77" i="25"/>
  <c r="AF77" i="25"/>
  <c r="AE77" i="25"/>
  <c r="AD77" i="25"/>
  <c r="BT77" i="25" s="1"/>
  <c r="AB77" i="25"/>
  <c r="S77" i="25"/>
  <c r="R77" i="25"/>
  <c r="Q77" i="25"/>
  <c r="CL76" i="25"/>
  <c r="CM76" i="25" s="1"/>
  <c r="CK76" i="25"/>
  <c r="CE76" i="25"/>
  <c r="CC76" i="25"/>
  <c r="CB76" i="25"/>
  <c r="CA76" i="25"/>
  <c r="BX76" i="25"/>
  <c r="BW76" i="25"/>
  <c r="BS76" i="25"/>
  <c r="BH76" i="25"/>
  <c r="AZ76" i="25"/>
  <c r="AT76" i="25"/>
  <c r="AS76" i="25"/>
  <c r="AQ76" i="25"/>
  <c r="AN76" i="25"/>
  <c r="AM76" i="25"/>
  <c r="AL76" i="25"/>
  <c r="AI76" i="25"/>
  <c r="AP76" i="25" s="1"/>
  <c r="AG76" i="25"/>
  <c r="AH76" i="25" s="1"/>
  <c r="AF76" i="25"/>
  <c r="AE76" i="25"/>
  <c r="AD76" i="25"/>
  <c r="BT76" i="25" s="1"/>
  <c r="BU76" i="25" s="1"/>
  <c r="AB76" i="25"/>
  <c r="S76" i="25"/>
  <c r="R76" i="25"/>
  <c r="BI76" i="25" s="1"/>
  <c r="BJ76" i="25" s="1"/>
  <c r="Q76" i="25"/>
  <c r="CL75" i="25"/>
  <c r="CM75" i="25" s="1"/>
  <c r="CK75" i="25"/>
  <c r="CF75" i="25"/>
  <c r="CE75" i="25"/>
  <c r="CH75" i="25" s="1"/>
  <c r="CB75" i="25"/>
  <c r="CC75" i="25" s="1"/>
  <c r="CA75" i="25"/>
  <c r="BX75" i="25"/>
  <c r="CG75" i="25" s="1"/>
  <c r="BW75" i="25"/>
  <c r="BS75" i="25"/>
  <c r="BH75" i="25"/>
  <c r="AZ75" i="25"/>
  <c r="AS75" i="25"/>
  <c r="AT75" i="25" s="1"/>
  <c r="AU75" i="25" s="1"/>
  <c r="AM75" i="25"/>
  <c r="AL75" i="25"/>
  <c r="AG75" i="25"/>
  <c r="AF75" i="25"/>
  <c r="AH75" i="25" s="1"/>
  <c r="AN75" i="25" s="1"/>
  <c r="AE75" i="25"/>
  <c r="AD75" i="25"/>
  <c r="BT75" i="25" s="1"/>
  <c r="BU75" i="25" s="1"/>
  <c r="AB75" i="25"/>
  <c r="AQ75" i="25" s="1"/>
  <c r="S75" i="25"/>
  <c r="R75" i="25"/>
  <c r="BI75" i="25" s="1"/>
  <c r="BJ75" i="25" s="1"/>
  <c r="Q75" i="25"/>
  <c r="CM74" i="25"/>
  <c r="CL74" i="25"/>
  <c r="CK74" i="25"/>
  <c r="CG74" i="25"/>
  <c r="CF74" i="25"/>
  <c r="CE74" i="25"/>
  <c r="CH74" i="25" s="1"/>
  <c r="CC74" i="25"/>
  <c r="CB74" i="25"/>
  <c r="CA74" i="25"/>
  <c r="BX74" i="25"/>
  <c r="BW74" i="25"/>
  <c r="BS74" i="25"/>
  <c r="BI74" i="25"/>
  <c r="BJ74" i="25" s="1"/>
  <c r="BH74" i="25"/>
  <c r="AZ74" i="25"/>
  <c r="AT74" i="25"/>
  <c r="AS74" i="25"/>
  <c r="AQ74" i="25"/>
  <c r="AL74" i="25"/>
  <c r="AM74" i="25" s="1"/>
  <c r="AG74" i="25"/>
  <c r="AF74" i="25"/>
  <c r="AE74" i="25"/>
  <c r="AD74" i="25"/>
  <c r="BT74" i="25" s="1"/>
  <c r="AB74" i="25"/>
  <c r="S74" i="25"/>
  <c r="R74" i="25"/>
  <c r="BK74" i="25" s="1"/>
  <c r="Q74" i="25"/>
  <c r="CL73" i="25"/>
  <c r="CM73" i="25" s="1"/>
  <c r="CK73" i="25"/>
  <c r="CH73" i="25"/>
  <c r="CO73" i="25" s="1"/>
  <c r="CP73" i="25" s="1"/>
  <c r="CE73" i="25"/>
  <c r="CF73" i="25" s="1"/>
  <c r="CD73" i="25"/>
  <c r="CN73" i="25" s="1"/>
  <c r="CB73" i="25"/>
  <c r="CC73" i="25" s="1"/>
  <c r="CA73" i="25"/>
  <c r="BX73" i="25"/>
  <c r="CG73" i="25" s="1"/>
  <c r="BW73" i="25"/>
  <c r="BT73" i="25"/>
  <c r="BS73" i="25"/>
  <c r="BJ73" i="25"/>
  <c r="BI73" i="25"/>
  <c r="BH73" i="25"/>
  <c r="AZ73" i="25"/>
  <c r="BU73" i="25" s="1"/>
  <c r="AS73" i="25"/>
  <c r="AT73" i="25" s="1"/>
  <c r="AQ73" i="25"/>
  <c r="AM73" i="25"/>
  <c r="AL73" i="25"/>
  <c r="AH73" i="25"/>
  <c r="AG73" i="25"/>
  <c r="AN73" i="25" s="1"/>
  <c r="AF73" i="25"/>
  <c r="AE73" i="25"/>
  <c r="AD73" i="25"/>
  <c r="AU73" i="25" s="1"/>
  <c r="AB73" i="25"/>
  <c r="AI73" i="25" s="1"/>
  <c r="S73" i="25"/>
  <c r="R73" i="25"/>
  <c r="BK73" i="25" s="1"/>
  <c r="BV73" i="25" s="1"/>
  <c r="BQ73" i="25" s="1"/>
  <c r="Q73" i="25"/>
  <c r="CM72" i="25"/>
  <c r="CL72" i="25"/>
  <c r="CK72" i="25"/>
  <c r="CE72" i="25"/>
  <c r="CC72" i="25"/>
  <c r="CB72" i="25"/>
  <c r="CA72" i="25"/>
  <c r="BX72" i="25"/>
  <c r="BW72" i="25"/>
  <c r="BS72" i="25"/>
  <c r="BH72" i="25"/>
  <c r="AZ72" i="25"/>
  <c r="AT72" i="25"/>
  <c r="AS72" i="25"/>
  <c r="AN72" i="25"/>
  <c r="AL72" i="25"/>
  <c r="AM72" i="25" s="1"/>
  <c r="AI72" i="25"/>
  <c r="AP72" i="25" s="1"/>
  <c r="AH72" i="25"/>
  <c r="AG72" i="25"/>
  <c r="AF72" i="25"/>
  <c r="AE72" i="25"/>
  <c r="AD72" i="25"/>
  <c r="AB72" i="25"/>
  <c r="S72" i="25"/>
  <c r="R72" i="25"/>
  <c r="BI72" i="25" s="1"/>
  <c r="BJ72" i="25" s="1"/>
  <c r="Q72" i="25"/>
  <c r="CL71" i="25"/>
  <c r="CM71" i="25" s="1"/>
  <c r="CK71" i="25"/>
  <c r="CF71" i="25"/>
  <c r="CE71" i="25"/>
  <c r="CH71" i="25" s="1"/>
  <c r="CB71" i="25"/>
  <c r="CC71" i="25" s="1"/>
  <c r="CA71" i="25"/>
  <c r="BX71" i="25"/>
  <c r="CG71" i="25" s="1"/>
  <c r="BW71" i="25"/>
  <c r="BS71" i="25"/>
  <c r="BH71" i="25"/>
  <c r="AZ71" i="25"/>
  <c r="BU71" i="25" s="1"/>
  <c r="AU71" i="25"/>
  <c r="AT71" i="25"/>
  <c r="AS71" i="25"/>
  <c r="AM71" i="25"/>
  <c r="AL71" i="25"/>
  <c r="AG71" i="25"/>
  <c r="AF71" i="25"/>
  <c r="AH71" i="25" s="1"/>
  <c r="AE71" i="25"/>
  <c r="AD71" i="25"/>
  <c r="BT71" i="25" s="1"/>
  <c r="AB71" i="25"/>
  <c r="AQ71" i="25" s="1"/>
  <c r="S71" i="25"/>
  <c r="AI71" i="25" s="1"/>
  <c r="AJ71" i="25" s="1"/>
  <c r="R71" i="25"/>
  <c r="Q71" i="25"/>
  <c r="CM70" i="25"/>
  <c r="CL70" i="25"/>
  <c r="CK70" i="25"/>
  <c r="CE70" i="25"/>
  <c r="CH70" i="25" s="1"/>
  <c r="CC70" i="25"/>
  <c r="CB70" i="25"/>
  <c r="CA70" i="25"/>
  <c r="BX70" i="25"/>
  <c r="BW70" i="25"/>
  <c r="BS70" i="25"/>
  <c r="BI70" i="25"/>
  <c r="BJ70" i="25" s="1"/>
  <c r="BH70" i="25"/>
  <c r="AZ70" i="25"/>
  <c r="AS70" i="25"/>
  <c r="AT70" i="25" s="1"/>
  <c r="AU70" i="25" s="1"/>
  <c r="AQ70" i="25"/>
  <c r="AL70" i="25"/>
  <c r="AM70" i="25" s="1"/>
  <c r="AG70" i="25"/>
  <c r="AF70" i="25"/>
  <c r="AE70" i="25"/>
  <c r="AD70" i="25"/>
  <c r="BT70" i="25" s="1"/>
  <c r="AB70" i="25"/>
  <c r="S70" i="25"/>
  <c r="R70" i="25"/>
  <c r="Q70" i="25"/>
  <c r="CR69" i="25"/>
  <c r="CM69" i="25"/>
  <c r="CL69" i="25"/>
  <c r="CK69" i="25"/>
  <c r="CH69" i="25"/>
  <c r="CO69" i="25" s="1"/>
  <c r="CP69" i="25" s="1"/>
  <c r="CF69" i="25"/>
  <c r="CE69" i="25"/>
  <c r="CC69" i="25"/>
  <c r="CB69" i="25"/>
  <c r="CA69" i="25"/>
  <c r="BX69" i="25"/>
  <c r="CG69" i="25" s="1"/>
  <c r="BW69" i="25"/>
  <c r="BS69" i="25"/>
  <c r="BH69" i="25"/>
  <c r="AZ69" i="25"/>
  <c r="AS69" i="25"/>
  <c r="AT69" i="25" s="1"/>
  <c r="AM69" i="25"/>
  <c r="AL69" i="25"/>
  <c r="AH69" i="25"/>
  <c r="AG69" i="25"/>
  <c r="AN69" i="25" s="1"/>
  <c r="AF69" i="25"/>
  <c r="AE69" i="25"/>
  <c r="AD69" i="25"/>
  <c r="AU69" i="25" s="1"/>
  <c r="AB69" i="25"/>
  <c r="S69" i="25"/>
  <c r="R69" i="25"/>
  <c r="Q69" i="25"/>
  <c r="CL68" i="25"/>
  <c r="CM68" i="25" s="1"/>
  <c r="CK68" i="25"/>
  <c r="CE68" i="25"/>
  <c r="CC68" i="25"/>
  <c r="CB68" i="25"/>
  <c r="CA68" i="25"/>
  <c r="BX68" i="25"/>
  <c r="BW68" i="25"/>
  <c r="BS68" i="25"/>
  <c r="BK68" i="25"/>
  <c r="BV68" i="25" s="1"/>
  <c r="CD68" i="25" s="1"/>
  <c r="BH68" i="25"/>
  <c r="AZ68" i="25"/>
  <c r="AT68" i="25"/>
  <c r="AS68" i="25"/>
  <c r="AQ68" i="25"/>
  <c r="AN68" i="25"/>
  <c r="AM68" i="25"/>
  <c r="AL68" i="25"/>
  <c r="AI68" i="25"/>
  <c r="AP68" i="25" s="1"/>
  <c r="AG68" i="25"/>
  <c r="AH68" i="25" s="1"/>
  <c r="AF68" i="25"/>
  <c r="AE68" i="25"/>
  <c r="AD68" i="25"/>
  <c r="BT68" i="25" s="1"/>
  <c r="BU68" i="25" s="1"/>
  <c r="AB68" i="25"/>
  <c r="S68" i="25"/>
  <c r="R68" i="25"/>
  <c r="BI68" i="25" s="1"/>
  <c r="BJ68" i="25" s="1"/>
  <c r="Q68" i="25"/>
  <c r="CL67" i="25"/>
  <c r="CM67" i="25" s="1"/>
  <c r="CK67" i="25"/>
  <c r="CF67" i="25"/>
  <c r="CE67" i="25"/>
  <c r="CH67" i="25" s="1"/>
  <c r="CB67" i="25"/>
  <c r="CC67" i="25" s="1"/>
  <c r="CA67" i="25"/>
  <c r="BX67" i="25"/>
  <c r="CG67" i="25" s="1"/>
  <c r="BW67" i="25"/>
  <c r="BS67" i="25"/>
  <c r="BH67" i="25"/>
  <c r="AZ67" i="25"/>
  <c r="AS67" i="25"/>
  <c r="AT67" i="25" s="1"/>
  <c r="AU67" i="25" s="1"/>
  <c r="AM67" i="25"/>
  <c r="AL67" i="25"/>
  <c r="AG67" i="25"/>
  <c r="AF67" i="25"/>
  <c r="AH67" i="25" s="1"/>
  <c r="AN67" i="25" s="1"/>
  <c r="AE67" i="25"/>
  <c r="AD67" i="25"/>
  <c r="BT67" i="25" s="1"/>
  <c r="BU67" i="25" s="1"/>
  <c r="AB67" i="25"/>
  <c r="AQ67" i="25" s="1"/>
  <c r="S67" i="25"/>
  <c r="R67" i="25"/>
  <c r="BI67" i="25" s="1"/>
  <c r="BJ67" i="25" s="1"/>
  <c r="Q67" i="25"/>
  <c r="CM66" i="25"/>
  <c r="CL66" i="25"/>
  <c r="CK66" i="25"/>
  <c r="CG66" i="25"/>
  <c r="CF66" i="25"/>
  <c r="CE66" i="25"/>
  <c r="CH66" i="25" s="1"/>
  <c r="CC66" i="25"/>
  <c r="CB66" i="25"/>
  <c r="CA66" i="25"/>
  <c r="BX66" i="25"/>
  <c r="BW66" i="25"/>
  <c r="BS66" i="25"/>
  <c r="BI66" i="25"/>
  <c r="BJ66" i="25" s="1"/>
  <c r="BH66" i="25"/>
  <c r="AZ66" i="25"/>
  <c r="AT66" i="25"/>
  <c r="AS66" i="25"/>
  <c r="AL66" i="25"/>
  <c r="AM66" i="25" s="1"/>
  <c r="AG66" i="25"/>
  <c r="AF66" i="25"/>
  <c r="AE66" i="25"/>
  <c r="AD66" i="25"/>
  <c r="BT66" i="25" s="1"/>
  <c r="AB66" i="25"/>
  <c r="AQ66" i="25" s="1"/>
  <c r="S66" i="25"/>
  <c r="R66" i="25"/>
  <c r="Q66" i="25"/>
  <c r="CL65" i="25"/>
  <c r="CM65" i="25" s="1"/>
  <c r="CK65" i="25"/>
  <c r="CH65" i="25"/>
  <c r="CO65" i="25" s="1"/>
  <c r="CP65" i="25" s="1"/>
  <c r="CF65" i="25"/>
  <c r="CE65" i="25"/>
  <c r="CD65" i="25"/>
  <c r="CN65" i="25" s="1"/>
  <c r="CB65" i="25"/>
  <c r="CC65" i="25" s="1"/>
  <c r="CA65" i="25"/>
  <c r="BX65" i="25"/>
  <c r="CG65" i="25" s="1"/>
  <c r="BW65" i="25"/>
  <c r="BT65" i="25"/>
  <c r="BS65" i="25"/>
  <c r="BJ65" i="25"/>
  <c r="BI65" i="25"/>
  <c r="BH65" i="25"/>
  <c r="AZ65" i="25"/>
  <c r="AS65" i="25"/>
  <c r="AT65" i="25" s="1"/>
  <c r="AQ65" i="25"/>
  <c r="AM65" i="25"/>
  <c r="AL65" i="25"/>
  <c r="AH65" i="25"/>
  <c r="AG65" i="25"/>
  <c r="AF65" i="25"/>
  <c r="AE65" i="25"/>
  <c r="AD65" i="25"/>
  <c r="AU65" i="25" s="1"/>
  <c r="AB65" i="25"/>
  <c r="AI65" i="25" s="1"/>
  <c r="S65" i="25"/>
  <c r="R65" i="25"/>
  <c r="BK65" i="25" s="1"/>
  <c r="BV65" i="25" s="1"/>
  <c r="BQ65" i="25" s="1"/>
  <c r="Q65" i="25"/>
  <c r="CM64" i="25"/>
  <c r="CL64" i="25"/>
  <c r="CK64" i="25"/>
  <c r="CE64" i="25"/>
  <c r="CC64" i="25"/>
  <c r="CB64" i="25"/>
  <c r="CA64" i="25"/>
  <c r="BX64" i="25"/>
  <c r="BW64" i="25"/>
  <c r="BS64" i="25"/>
  <c r="BH64" i="25"/>
  <c r="AZ64" i="25"/>
  <c r="AT64" i="25"/>
  <c r="AS64" i="25"/>
  <c r="AN64" i="25"/>
  <c r="AL64" i="25"/>
  <c r="AM64" i="25" s="1"/>
  <c r="AI64" i="25"/>
  <c r="AP64" i="25" s="1"/>
  <c r="AH64" i="25"/>
  <c r="AG64" i="25"/>
  <c r="AF64" i="25"/>
  <c r="AE64" i="25"/>
  <c r="AD64" i="25"/>
  <c r="AU64" i="25" s="1"/>
  <c r="AB64" i="25"/>
  <c r="S64" i="25"/>
  <c r="R64" i="25"/>
  <c r="BI64" i="25" s="1"/>
  <c r="BJ64" i="25" s="1"/>
  <c r="Q64" i="25"/>
  <c r="CL63" i="25"/>
  <c r="CM63" i="25" s="1"/>
  <c r="CK63" i="25"/>
  <c r="CH63" i="25"/>
  <c r="CF63" i="25"/>
  <c r="CE63" i="25"/>
  <c r="CB63" i="25"/>
  <c r="CC63" i="25" s="1"/>
  <c r="CA63" i="25"/>
  <c r="BX63" i="25"/>
  <c r="BW63" i="25"/>
  <c r="BS63" i="25"/>
  <c r="BH63" i="25"/>
  <c r="AZ63" i="25"/>
  <c r="BU63" i="25" s="1"/>
  <c r="AU63" i="25"/>
  <c r="AT63" i="25"/>
  <c r="AS63" i="25"/>
  <c r="AM63" i="25"/>
  <c r="AL63" i="25"/>
  <c r="AG63" i="25"/>
  <c r="AF63" i="25"/>
  <c r="AH63" i="25" s="1"/>
  <c r="AE63" i="25"/>
  <c r="AD63" i="25"/>
  <c r="BT63" i="25" s="1"/>
  <c r="AB63" i="25"/>
  <c r="AQ63" i="25" s="1"/>
  <c r="S63" i="25"/>
  <c r="R63" i="25"/>
  <c r="Q63" i="25"/>
  <c r="CM62" i="25"/>
  <c r="CL62" i="25"/>
  <c r="CK62" i="25"/>
  <c r="CE62" i="25"/>
  <c r="CH62" i="25" s="1"/>
  <c r="CC62" i="25"/>
  <c r="CB62" i="25"/>
  <c r="CA62" i="25"/>
  <c r="BX62" i="25"/>
  <c r="BW62" i="25"/>
  <c r="BS62" i="25"/>
  <c r="BI62" i="25"/>
  <c r="BJ62" i="25" s="1"/>
  <c r="BH62" i="25"/>
  <c r="AZ62" i="25"/>
  <c r="BU62" i="25" s="1"/>
  <c r="AU62" i="25"/>
  <c r="AT62" i="25"/>
  <c r="AS62" i="25"/>
  <c r="AL62" i="25"/>
  <c r="AM62" i="25" s="1"/>
  <c r="AG62" i="25"/>
  <c r="AF62" i="25"/>
  <c r="AE62" i="25"/>
  <c r="AD62" i="25"/>
  <c r="BT62" i="25" s="1"/>
  <c r="AB62" i="25"/>
  <c r="AQ62" i="25" s="1"/>
  <c r="S62" i="25"/>
  <c r="R62" i="25"/>
  <c r="Q62" i="25"/>
  <c r="CM61" i="25"/>
  <c r="CL61" i="25"/>
  <c r="CK61" i="25"/>
  <c r="CH61" i="25"/>
  <c r="CO61" i="25" s="1"/>
  <c r="CP61" i="25" s="1"/>
  <c r="CF61" i="25"/>
  <c r="CE61" i="25"/>
  <c r="CC61" i="25"/>
  <c r="CB61" i="25"/>
  <c r="CA61" i="25"/>
  <c r="BX61" i="25"/>
  <c r="CG61" i="25" s="1"/>
  <c r="BW61" i="25"/>
  <c r="BS61" i="25"/>
  <c r="BH61" i="25"/>
  <c r="AZ61" i="25"/>
  <c r="AS61" i="25"/>
  <c r="AT61" i="25" s="1"/>
  <c r="AM61" i="25"/>
  <c r="AL61" i="25"/>
  <c r="AH61" i="25"/>
  <c r="AG61" i="25"/>
  <c r="AF61" i="25"/>
  <c r="AE61" i="25"/>
  <c r="AD61" i="25"/>
  <c r="BT61" i="25" s="1"/>
  <c r="AB61" i="25"/>
  <c r="S61" i="25"/>
  <c r="R61" i="25"/>
  <c r="Q61" i="25"/>
  <c r="CM60" i="25"/>
  <c r="CL60" i="25"/>
  <c r="CK60" i="25"/>
  <c r="CE60" i="25"/>
  <c r="CC60" i="25"/>
  <c r="CB60" i="25"/>
  <c r="CA60" i="25"/>
  <c r="BX60" i="25"/>
  <c r="BW60" i="25"/>
  <c r="BS60" i="25"/>
  <c r="BK60" i="25"/>
  <c r="BV60" i="25" s="1"/>
  <c r="CD60" i="25" s="1"/>
  <c r="BH60" i="25"/>
  <c r="AZ60" i="25"/>
  <c r="AT60" i="25"/>
  <c r="AS60" i="25"/>
  <c r="AQ60" i="25"/>
  <c r="AM60" i="25"/>
  <c r="AL60" i="25"/>
  <c r="AI60" i="25"/>
  <c r="AP60" i="25" s="1"/>
  <c r="AG60" i="25"/>
  <c r="AH60" i="25" s="1"/>
  <c r="AN60" i="25" s="1"/>
  <c r="AF60" i="25"/>
  <c r="AE60" i="25"/>
  <c r="AD60" i="25"/>
  <c r="BT60" i="25" s="1"/>
  <c r="BU60" i="25" s="1"/>
  <c r="AB60" i="25"/>
  <c r="S60" i="25"/>
  <c r="R60" i="25"/>
  <c r="BI60" i="25" s="1"/>
  <c r="BJ60" i="25" s="1"/>
  <c r="Q60" i="25"/>
  <c r="CL59" i="25"/>
  <c r="CM59" i="25" s="1"/>
  <c r="CK59" i="25"/>
  <c r="CF59" i="25"/>
  <c r="CE59" i="25"/>
  <c r="CH59" i="25" s="1"/>
  <c r="CB59" i="25"/>
  <c r="CC59" i="25" s="1"/>
  <c r="CA59" i="25"/>
  <c r="BX59" i="25"/>
  <c r="BW59" i="25"/>
  <c r="BV59" i="25"/>
  <c r="CD59" i="25" s="1"/>
  <c r="BS59" i="25"/>
  <c r="BQ59" i="25"/>
  <c r="BK59" i="25"/>
  <c r="BH59" i="25"/>
  <c r="AZ59" i="25"/>
  <c r="AS59" i="25"/>
  <c r="AT59" i="25" s="1"/>
  <c r="AU59" i="25" s="1"/>
  <c r="AM59" i="25"/>
  <c r="AL59" i="25"/>
  <c r="AG59" i="25"/>
  <c r="AF59" i="25"/>
  <c r="AH59" i="25" s="1"/>
  <c r="AN59" i="25" s="1"/>
  <c r="AE59" i="25"/>
  <c r="AD59" i="25"/>
  <c r="BT59" i="25" s="1"/>
  <c r="BU59" i="25" s="1"/>
  <c r="AB59" i="25"/>
  <c r="AQ59" i="25" s="1"/>
  <c r="S59" i="25"/>
  <c r="R59" i="25"/>
  <c r="BI59" i="25" s="1"/>
  <c r="BJ59" i="25" s="1"/>
  <c r="Q59" i="25"/>
  <c r="CM58" i="25"/>
  <c r="CL58" i="25"/>
  <c r="CK58" i="25"/>
  <c r="CG58" i="25"/>
  <c r="CF58" i="25"/>
  <c r="CE58" i="25"/>
  <c r="CH58" i="25" s="1"/>
  <c r="CC58" i="25"/>
  <c r="CB58" i="25"/>
  <c r="CA58" i="25"/>
  <c r="BX58" i="25"/>
  <c r="BW58" i="25"/>
  <c r="BV58" i="25" s="1"/>
  <c r="CD58" i="25" s="1"/>
  <c r="BS58" i="25"/>
  <c r="BK58" i="25"/>
  <c r="BI58" i="25"/>
  <c r="BJ58" i="25" s="1"/>
  <c r="BH58" i="25"/>
  <c r="AZ58" i="25"/>
  <c r="AT58" i="25"/>
  <c r="AS58" i="25"/>
  <c r="AL58" i="25"/>
  <c r="AM58" i="25" s="1"/>
  <c r="AG58" i="25"/>
  <c r="AF58" i="25"/>
  <c r="AE58" i="25"/>
  <c r="AD58" i="25"/>
  <c r="BT58" i="25" s="1"/>
  <c r="AB58" i="25"/>
  <c r="S58" i="25"/>
  <c r="R58" i="25"/>
  <c r="Q58" i="25"/>
  <c r="CL57" i="25"/>
  <c r="CM57" i="25" s="1"/>
  <c r="CK57" i="25"/>
  <c r="CH57" i="25"/>
  <c r="CO57" i="25" s="1"/>
  <c r="CP57" i="25" s="1"/>
  <c r="CF57" i="25"/>
  <c r="CE57" i="25"/>
  <c r="CB57" i="25"/>
  <c r="CC57" i="25" s="1"/>
  <c r="CA57" i="25"/>
  <c r="BX57" i="25"/>
  <c r="CG57" i="25" s="1"/>
  <c r="BW57" i="25"/>
  <c r="BV57" i="25" s="1"/>
  <c r="BQ57" i="25" s="1"/>
  <c r="BT57" i="25"/>
  <c r="BS57" i="25"/>
  <c r="BK57" i="25"/>
  <c r="BJ57" i="25"/>
  <c r="BI57" i="25"/>
  <c r="BH57" i="25"/>
  <c r="AZ57" i="25"/>
  <c r="AS57" i="25"/>
  <c r="AT57" i="25" s="1"/>
  <c r="AQ57" i="25"/>
  <c r="AM57" i="25"/>
  <c r="AL57" i="25"/>
  <c r="AH57" i="25"/>
  <c r="AG57" i="25"/>
  <c r="AN57" i="25" s="1"/>
  <c r="AF57" i="25"/>
  <c r="AE57" i="25"/>
  <c r="AD57" i="25"/>
  <c r="AB57" i="25"/>
  <c r="AI57" i="25" s="1"/>
  <c r="S57" i="25"/>
  <c r="R57" i="25"/>
  <c r="Q57" i="25"/>
  <c r="CM56" i="25"/>
  <c r="CL56" i="25"/>
  <c r="CK56" i="25"/>
  <c r="CE56" i="25"/>
  <c r="CC56" i="25"/>
  <c r="CB56" i="25"/>
  <c r="CA56" i="25"/>
  <c r="BX56" i="25"/>
  <c r="BW56" i="25"/>
  <c r="BS56" i="25"/>
  <c r="BK56" i="25"/>
  <c r="BV56" i="25" s="1"/>
  <c r="CD56" i="25" s="1"/>
  <c r="BH56" i="25"/>
  <c r="AZ56" i="25"/>
  <c r="AT56" i="25"/>
  <c r="AS56" i="25"/>
  <c r="AL56" i="25"/>
  <c r="AM56" i="25" s="1"/>
  <c r="AN56" i="25" s="1"/>
  <c r="AI56" i="25"/>
  <c r="AP56" i="25" s="1"/>
  <c r="AH56" i="25"/>
  <c r="AG56" i="25"/>
  <c r="AF56" i="25"/>
  <c r="AE56" i="25"/>
  <c r="AD56" i="25"/>
  <c r="AB56" i="25"/>
  <c r="BQ56" i="25" s="1"/>
  <c r="S56" i="25"/>
  <c r="R56" i="25"/>
  <c r="BI56" i="25" s="1"/>
  <c r="BJ56" i="25" s="1"/>
  <c r="Q56" i="25"/>
  <c r="CL55" i="25"/>
  <c r="CM55" i="25" s="1"/>
  <c r="CK55" i="25"/>
  <c r="CH55" i="25"/>
  <c r="CF55" i="25"/>
  <c r="CE55" i="25"/>
  <c r="CB55" i="25"/>
  <c r="CC55" i="25" s="1"/>
  <c r="CA55" i="25"/>
  <c r="BX55" i="25"/>
  <c r="BW55" i="25"/>
  <c r="BV55" i="25"/>
  <c r="CD55" i="25" s="1"/>
  <c r="BS55" i="25"/>
  <c r="BQ55" i="25"/>
  <c r="BK55" i="25"/>
  <c r="BH55" i="25"/>
  <c r="AZ55" i="25"/>
  <c r="AU55" i="25"/>
  <c r="AT55" i="25"/>
  <c r="AS55" i="25"/>
  <c r="AM55" i="25"/>
  <c r="AN55" i="25" s="1"/>
  <c r="AL55" i="25"/>
  <c r="AG55" i="25"/>
  <c r="AF55" i="25"/>
  <c r="AH55" i="25" s="1"/>
  <c r="AE55" i="25"/>
  <c r="AD55" i="25"/>
  <c r="BT55" i="25" s="1"/>
  <c r="BU55" i="25" s="1"/>
  <c r="AB55" i="25"/>
  <c r="AQ55" i="25" s="1"/>
  <c r="S55" i="25"/>
  <c r="AI55" i="25" s="1"/>
  <c r="AP55" i="25" s="1"/>
  <c r="R55" i="25"/>
  <c r="BI55" i="25" s="1"/>
  <c r="BJ55" i="25" s="1"/>
  <c r="Q55" i="25"/>
  <c r="CM54" i="25"/>
  <c r="CL54" i="25"/>
  <c r="CK54" i="25"/>
  <c r="CE54" i="25"/>
  <c r="CH54" i="25" s="1"/>
  <c r="CC54" i="25"/>
  <c r="CB54" i="25"/>
  <c r="CA54" i="25"/>
  <c r="BX54" i="25"/>
  <c r="BW54" i="25"/>
  <c r="BS54" i="25"/>
  <c r="BK54" i="25"/>
  <c r="BV54" i="25" s="1"/>
  <c r="CD54" i="25" s="1"/>
  <c r="BI54" i="25"/>
  <c r="BJ54" i="25" s="1"/>
  <c r="BH54" i="25"/>
  <c r="AZ54" i="25"/>
  <c r="BU54" i="25" s="1"/>
  <c r="AU54" i="25"/>
  <c r="AT54" i="25"/>
  <c r="AS54" i="25"/>
  <c r="AL54" i="25"/>
  <c r="AM54" i="25" s="1"/>
  <c r="AG54" i="25"/>
  <c r="AF54" i="25"/>
  <c r="AE54" i="25"/>
  <c r="AD54" i="25"/>
  <c r="BT54" i="25" s="1"/>
  <c r="AB54" i="25"/>
  <c r="AQ54" i="25" s="1"/>
  <c r="S54" i="25"/>
  <c r="R54" i="25"/>
  <c r="Q54" i="25"/>
  <c r="CR53" i="25"/>
  <c r="CN53" i="25"/>
  <c r="CM53" i="25"/>
  <c r="CL53" i="25"/>
  <c r="CK53" i="25"/>
  <c r="CH53" i="25"/>
  <c r="CO53" i="25" s="1"/>
  <c r="CP53" i="25" s="1"/>
  <c r="CF53" i="25"/>
  <c r="CE53" i="25"/>
  <c r="CD53" i="25"/>
  <c r="CC53" i="25"/>
  <c r="CB53" i="25"/>
  <c r="CA53" i="25"/>
  <c r="BX53" i="25"/>
  <c r="CG53" i="25" s="1"/>
  <c r="CQ53" i="25" s="1"/>
  <c r="BW53" i="25"/>
  <c r="BV53" i="25"/>
  <c r="BT53" i="25"/>
  <c r="BS53" i="25"/>
  <c r="BK53" i="25"/>
  <c r="BH53" i="25"/>
  <c r="AZ53" i="25"/>
  <c r="AS53" i="25"/>
  <c r="AT53" i="25" s="1"/>
  <c r="AM53" i="25"/>
  <c r="AL53" i="25"/>
  <c r="AH53" i="25"/>
  <c r="AG53" i="25"/>
  <c r="AF53" i="25"/>
  <c r="AE53" i="25"/>
  <c r="AD53" i="25"/>
  <c r="AB53" i="25"/>
  <c r="BQ53" i="25" s="1"/>
  <c r="S53" i="25"/>
  <c r="R53" i="25"/>
  <c r="BI53" i="25" s="1"/>
  <c r="BJ53" i="25" s="1"/>
  <c r="Q53" i="25"/>
  <c r="CM52" i="25"/>
  <c r="CL52" i="25"/>
  <c r="CK52" i="25"/>
  <c r="CE52" i="25"/>
  <c r="CC52" i="25"/>
  <c r="CB52" i="25"/>
  <c r="CA52" i="25"/>
  <c r="BX52" i="25"/>
  <c r="BW52" i="25"/>
  <c r="BS52" i="25"/>
  <c r="BK52" i="25"/>
  <c r="BV52" i="25" s="1"/>
  <c r="CD52" i="25" s="1"/>
  <c r="BH52" i="25"/>
  <c r="AZ52" i="25"/>
  <c r="AT52" i="25"/>
  <c r="AS52" i="25"/>
  <c r="AQ52" i="25"/>
  <c r="AM52" i="25"/>
  <c r="AL52" i="25"/>
  <c r="AI52" i="25"/>
  <c r="AP52" i="25" s="1"/>
  <c r="AG52" i="25"/>
  <c r="AH52" i="25" s="1"/>
  <c r="AN52" i="25" s="1"/>
  <c r="AF52" i="25"/>
  <c r="AE52" i="25"/>
  <c r="AD52" i="25"/>
  <c r="BT52" i="25" s="1"/>
  <c r="BU52" i="25" s="1"/>
  <c r="AB52" i="25"/>
  <c r="S52" i="25"/>
  <c r="R52" i="25"/>
  <c r="BI52" i="25" s="1"/>
  <c r="BJ52" i="25" s="1"/>
  <c r="Q52" i="25"/>
  <c r="CL51" i="25"/>
  <c r="CM51" i="25" s="1"/>
  <c r="CK51" i="25"/>
  <c r="CF51" i="25"/>
  <c r="CE51" i="25"/>
  <c r="CH51" i="25" s="1"/>
  <c r="CB51" i="25"/>
  <c r="CC51" i="25" s="1"/>
  <c r="CA51" i="25"/>
  <c r="BX51" i="25"/>
  <c r="CG51" i="25" s="1"/>
  <c r="BW51" i="25"/>
  <c r="BV51" i="25"/>
  <c r="CD51" i="25" s="1"/>
  <c r="BS51" i="25"/>
  <c r="BQ51" i="25"/>
  <c r="BK51" i="25"/>
  <c r="BH51" i="25"/>
  <c r="AZ51" i="25"/>
  <c r="AS51" i="25"/>
  <c r="AT51" i="25" s="1"/>
  <c r="AU51" i="25" s="1"/>
  <c r="AM51" i="25"/>
  <c r="AL51" i="25"/>
  <c r="AG51" i="25"/>
  <c r="AF51" i="25"/>
  <c r="AH51" i="25" s="1"/>
  <c r="AN51" i="25" s="1"/>
  <c r="AE51" i="25"/>
  <c r="AD51" i="25"/>
  <c r="BT51" i="25" s="1"/>
  <c r="BU51" i="25" s="1"/>
  <c r="AB51" i="25"/>
  <c r="AQ51" i="25" s="1"/>
  <c r="S51" i="25"/>
  <c r="R51" i="25"/>
  <c r="BI51" i="25" s="1"/>
  <c r="BJ51" i="25" s="1"/>
  <c r="Q51" i="25"/>
  <c r="CM50" i="25"/>
  <c r="CL50" i="25"/>
  <c r="CK50" i="25"/>
  <c r="CG50" i="25"/>
  <c r="CF50" i="25"/>
  <c r="CE50" i="25"/>
  <c r="CH50" i="25" s="1"/>
  <c r="CC50" i="25"/>
  <c r="CB50" i="25"/>
  <c r="CA50" i="25"/>
  <c r="BX50" i="25"/>
  <c r="BW50" i="25"/>
  <c r="BV50" i="25" s="1"/>
  <c r="CD50" i="25" s="1"/>
  <c r="BS50" i="25"/>
  <c r="BK50" i="25"/>
  <c r="BI50" i="25"/>
  <c r="BJ50" i="25" s="1"/>
  <c r="BH50" i="25"/>
  <c r="AZ50" i="25"/>
  <c r="AT50" i="25"/>
  <c r="AS50" i="25"/>
  <c r="AQ50" i="25"/>
  <c r="AL50" i="25"/>
  <c r="AM50" i="25" s="1"/>
  <c r="AG50" i="25"/>
  <c r="AF50" i="25"/>
  <c r="AE50" i="25"/>
  <c r="AD50" i="25"/>
  <c r="BT50" i="25" s="1"/>
  <c r="AB50" i="25"/>
  <c r="S50" i="25"/>
  <c r="R50" i="25"/>
  <c r="Q50" i="25"/>
  <c r="CL49" i="25"/>
  <c r="CM49" i="25" s="1"/>
  <c r="CK49" i="25"/>
  <c r="CH49" i="25"/>
  <c r="CO49" i="25" s="1"/>
  <c r="CP49" i="25" s="1"/>
  <c r="CF49" i="25"/>
  <c r="CE49" i="25"/>
  <c r="CB49" i="25"/>
  <c r="CC49" i="25" s="1"/>
  <c r="CA49" i="25"/>
  <c r="BX49" i="25"/>
  <c r="CG49" i="25" s="1"/>
  <c r="BW49" i="25"/>
  <c r="BV49" i="25" s="1"/>
  <c r="BQ49" i="25" s="1"/>
  <c r="BS49" i="25"/>
  <c r="BK49" i="25"/>
  <c r="BJ49" i="25"/>
  <c r="BI49" i="25"/>
  <c r="BH49" i="25"/>
  <c r="AZ49" i="25"/>
  <c r="AS49" i="25"/>
  <c r="AT49" i="25" s="1"/>
  <c r="AQ49" i="25"/>
  <c r="AM49" i="25"/>
  <c r="AL49" i="25"/>
  <c r="AH49" i="25"/>
  <c r="AG49" i="25"/>
  <c r="AF49" i="25"/>
  <c r="AE49" i="25"/>
  <c r="AD49" i="25"/>
  <c r="AU49" i="25" s="1"/>
  <c r="AB49" i="25"/>
  <c r="AI49" i="25" s="1"/>
  <c r="S49" i="25"/>
  <c r="R49" i="25"/>
  <c r="Q49" i="25"/>
  <c r="CM48" i="25"/>
  <c r="CL48" i="25"/>
  <c r="CK48" i="25"/>
  <c r="CE48" i="25"/>
  <c r="CC48" i="25"/>
  <c r="CB48" i="25"/>
  <c r="CA48" i="25"/>
  <c r="BX48" i="25"/>
  <c r="BW48" i="25"/>
  <c r="BS48" i="25"/>
  <c r="BK48" i="25"/>
  <c r="BV48" i="25" s="1"/>
  <c r="CD48" i="25" s="1"/>
  <c r="BH48" i="25"/>
  <c r="AZ48" i="25"/>
  <c r="AT48" i="25"/>
  <c r="AS48" i="25"/>
  <c r="AN48" i="25"/>
  <c r="AL48" i="25"/>
  <c r="AM48" i="25" s="1"/>
  <c r="AI48" i="25"/>
  <c r="AP48" i="25" s="1"/>
  <c r="AH48" i="25"/>
  <c r="AG48" i="25"/>
  <c r="AF48" i="25"/>
  <c r="AE48" i="25"/>
  <c r="AD48" i="25"/>
  <c r="AB48" i="25"/>
  <c r="S48" i="25"/>
  <c r="R48" i="25"/>
  <c r="BI48" i="25" s="1"/>
  <c r="BJ48" i="25" s="1"/>
  <c r="Q48" i="25"/>
  <c r="CL47" i="25"/>
  <c r="CM47" i="25" s="1"/>
  <c r="CK47" i="25"/>
  <c r="CH47" i="25"/>
  <c r="CF47" i="25"/>
  <c r="CE47" i="25"/>
  <c r="CB47" i="25"/>
  <c r="CC47" i="25" s="1"/>
  <c r="CA47" i="25"/>
  <c r="BX47" i="25"/>
  <c r="BW47" i="25"/>
  <c r="BS47" i="25"/>
  <c r="BH47" i="25"/>
  <c r="AZ47" i="25"/>
  <c r="AU47" i="25"/>
  <c r="AT47" i="25"/>
  <c r="AS47" i="25"/>
  <c r="AM47" i="25"/>
  <c r="AL47" i="25"/>
  <c r="AG47" i="25"/>
  <c r="AF47" i="25"/>
  <c r="AH47" i="25" s="1"/>
  <c r="AE47" i="25"/>
  <c r="AD47" i="25"/>
  <c r="BT47" i="25" s="1"/>
  <c r="BU47" i="25" s="1"/>
  <c r="AB47" i="25"/>
  <c r="AQ47" i="25" s="1"/>
  <c r="S47" i="25"/>
  <c r="R47" i="25"/>
  <c r="Q47" i="25"/>
  <c r="CM46" i="25"/>
  <c r="CL46" i="25"/>
  <c r="CK46" i="25"/>
  <c r="CE46" i="25"/>
  <c r="CH46" i="25" s="1"/>
  <c r="CC46" i="25"/>
  <c r="CB46" i="25"/>
  <c r="CA46" i="25"/>
  <c r="BX46" i="25"/>
  <c r="BW46" i="25"/>
  <c r="BS46" i="25"/>
  <c r="BI46" i="25"/>
  <c r="BJ46" i="25" s="1"/>
  <c r="BH46" i="25"/>
  <c r="AZ46" i="25"/>
  <c r="BU46" i="25" s="1"/>
  <c r="AU46" i="25"/>
  <c r="AT46" i="25"/>
  <c r="AS46" i="25"/>
  <c r="AL46" i="25"/>
  <c r="AM46" i="25" s="1"/>
  <c r="AG46" i="25"/>
  <c r="AF46" i="25"/>
  <c r="AE46" i="25"/>
  <c r="AD46" i="25"/>
  <c r="BT46" i="25" s="1"/>
  <c r="AB46" i="25"/>
  <c r="AQ46" i="25" s="1"/>
  <c r="S46" i="25"/>
  <c r="R46" i="25"/>
  <c r="Q46" i="25"/>
  <c r="CM45" i="25"/>
  <c r="CL45" i="25"/>
  <c r="CK45" i="25"/>
  <c r="CH45" i="25"/>
  <c r="CO45" i="25" s="1"/>
  <c r="CP45" i="25" s="1"/>
  <c r="CF45" i="25"/>
  <c r="CE45" i="25"/>
  <c r="CC45" i="25"/>
  <c r="CB45" i="25"/>
  <c r="CA45" i="25"/>
  <c r="BX45" i="25"/>
  <c r="CG45" i="25" s="1"/>
  <c r="BW45" i="25"/>
  <c r="BS45" i="25"/>
  <c r="BH45" i="25"/>
  <c r="AZ45" i="25"/>
  <c r="AS45" i="25"/>
  <c r="AT45" i="25" s="1"/>
  <c r="AM45" i="25"/>
  <c r="AL45" i="25"/>
  <c r="AH45" i="25"/>
  <c r="AG45" i="25"/>
  <c r="AF45" i="25"/>
  <c r="AE45" i="25"/>
  <c r="AD45" i="25"/>
  <c r="BT45" i="25" s="1"/>
  <c r="AB45" i="25"/>
  <c r="S45" i="25"/>
  <c r="R45" i="25"/>
  <c r="Q45" i="25"/>
  <c r="CM44" i="25"/>
  <c r="CL44" i="25"/>
  <c r="CK44" i="25"/>
  <c r="CE44" i="25"/>
  <c r="CC44" i="25"/>
  <c r="CB44" i="25"/>
  <c r="CA44" i="25"/>
  <c r="BX44" i="25"/>
  <c r="BW44" i="25"/>
  <c r="BS44" i="25"/>
  <c r="BH44" i="25"/>
  <c r="AZ44" i="25"/>
  <c r="AT44" i="25"/>
  <c r="AS44" i="25"/>
  <c r="AQ44" i="25"/>
  <c r="AN44" i="25"/>
  <c r="AM44" i="25"/>
  <c r="AL44" i="25"/>
  <c r="AI44" i="25"/>
  <c r="AP44" i="25" s="1"/>
  <c r="AG44" i="25"/>
  <c r="AH44" i="25" s="1"/>
  <c r="AF44" i="25"/>
  <c r="AE44" i="25"/>
  <c r="AD44" i="25"/>
  <c r="BT44" i="25" s="1"/>
  <c r="BU44" i="25" s="1"/>
  <c r="AB44" i="25"/>
  <c r="S44" i="25"/>
  <c r="R44" i="25"/>
  <c r="BI44" i="25" s="1"/>
  <c r="BJ44" i="25" s="1"/>
  <c r="Q44" i="25"/>
  <c r="CL43" i="25"/>
  <c r="CM43" i="25" s="1"/>
  <c r="CK43" i="25"/>
  <c r="CF43" i="25"/>
  <c r="CE43" i="25"/>
  <c r="CH43" i="25" s="1"/>
  <c r="CB43" i="25"/>
  <c r="CC43" i="25" s="1"/>
  <c r="CA43" i="25"/>
  <c r="BX43" i="25"/>
  <c r="BW43" i="25"/>
  <c r="BS43" i="25"/>
  <c r="BH43" i="25"/>
  <c r="AZ43" i="25"/>
  <c r="AU43" i="25"/>
  <c r="AS43" i="25"/>
  <c r="AT43" i="25" s="1"/>
  <c r="AM43" i="25"/>
  <c r="AL43" i="25"/>
  <c r="AG43" i="25"/>
  <c r="AF43" i="25"/>
  <c r="AH43" i="25" s="1"/>
  <c r="AN43" i="25" s="1"/>
  <c r="AE43" i="25"/>
  <c r="AD43" i="25"/>
  <c r="BT43" i="25" s="1"/>
  <c r="BU43" i="25" s="1"/>
  <c r="AB43" i="25"/>
  <c r="AQ43" i="25" s="1"/>
  <c r="S43" i="25"/>
  <c r="R43" i="25"/>
  <c r="BI43" i="25" s="1"/>
  <c r="BJ43" i="25" s="1"/>
  <c r="Q43" i="25"/>
  <c r="CM42" i="25"/>
  <c r="CL42" i="25"/>
  <c r="CK42" i="25"/>
  <c r="CG42" i="25"/>
  <c r="CF42" i="25"/>
  <c r="CE42" i="25"/>
  <c r="CH42" i="25" s="1"/>
  <c r="CC42" i="25"/>
  <c r="CB42" i="25"/>
  <c r="CA42" i="25"/>
  <c r="BX42" i="25"/>
  <c r="BW42" i="25"/>
  <c r="BS42" i="25"/>
  <c r="BI42" i="25"/>
  <c r="BJ42" i="25" s="1"/>
  <c r="BH42" i="25"/>
  <c r="AZ42" i="25"/>
  <c r="AT42" i="25"/>
  <c r="AS42" i="25"/>
  <c r="AQ42" i="25"/>
  <c r="AL42" i="25"/>
  <c r="AM42" i="25" s="1"/>
  <c r="AG42" i="25"/>
  <c r="AF42" i="25"/>
  <c r="AE42" i="25"/>
  <c r="AD42" i="25"/>
  <c r="BT42" i="25" s="1"/>
  <c r="AB42" i="25"/>
  <c r="S42" i="25"/>
  <c r="R42" i="25"/>
  <c r="BK42" i="25" s="1"/>
  <c r="BV42" i="25" s="1"/>
  <c r="CD42" i="25" s="1"/>
  <c r="Q42" i="25"/>
  <c r="CL41" i="25"/>
  <c r="CM41" i="25" s="1"/>
  <c r="CK41" i="25"/>
  <c r="CH41" i="25"/>
  <c r="CO41" i="25" s="1"/>
  <c r="CP41" i="25" s="1"/>
  <c r="CF41" i="25"/>
  <c r="CE41" i="25"/>
  <c r="CB41" i="25"/>
  <c r="CC41" i="25" s="1"/>
  <c r="CA41" i="25"/>
  <c r="BX41" i="25"/>
  <c r="CG41" i="25" s="1"/>
  <c r="BW41" i="25"/>
  <c r="BV41" i="25" s="1"/>
  <c r="BQ41" i="25" s="1"/>
  <c r="BS41" i="25"/>
  <c r="BK41" i="25"/>
  <c r="BJ41" i="25"/>
  <c r="BI41" i="25"/>
  <c r="BH41" i="25"/>
  <c r="AZ41" i="25"/>
  <c r="AS41" i="25"/>
  <c r="AT41" i="25" s="1"/>
  <c r="AQ41" i="25"/>
  <c r="AM41" i="25"/>
  <c r="AL41" i="25"/>
  <c r="AH41" i="25"/>
  <c r="AG41" i="25"/>
  <c r="AF41" i="25"/>
  <c r="AE41" i="25"/>
  <c r="AD41" i="25"/>
  <c r="AU41" i="25" s="1"/>
  <c r="AB41" i="25"/>
  <c r="AI41" i="25" s="1"/>
  <c r="S41" i="25"/>
  <c r="R41" i="25"/>
  <c r="Q41" i="25"/>
  <c r="CM40" i="25"/>
  <c r="CL40" i="25"/>
  <c r="CK40" i="25"/>
  <c r="CE40" i="25"/>
  <c r="CC40" i="25"/>
  <c r="CB40" i="25"/>
  <c r="CA40" i="25"/>
  <c r="BX40" i="25"/>
  <c r="BW40" i="25"/>
  <c r="BS40" i="25"/>
  <c r="BK40" i="25"/>
  <c r="BV40" i="25" s="1"/>
  <c r="CD40" i="25" s="1"/>
  <c r="BH40" i="25"/>
  <c r="AZ40" i="25"/>
  <c r="AT40" i="25"/>
  <c r="AS40" i="25"/>
  <c r="AN40" i="25"/>
  <c r="AL40" i="25"/>
  <c r="AM40" i="25" s="1"/>
  <c r="AI40" i="25"/>
  <c r="AP40" i="25" s="1"/>
  <c r="AH40" i="25"/>
  <c r="AG40" i="25"/>
  <c r="AF40" i="25"/>
  <c r="AE40" i="25"/>
  <c r="AD40" i="25"/>
  <c r="AB40" i="25"/>
  <c r="S40" i="25"/>
  <c r="R40" i="25"/>
  <c r="BI40" i="25" s="1"/>
  <c r="BJ40" i="25" s="1"/>
  <c r="Q40" i="25"/>
  <c r="CL39" i="25"/>
  <c r="CM39" i="25" s="1"/>
  <c r="CK39" i="25"/>
  <c r="CH39" i="25"/>
  <c r="CF39" i="25"/>
  <c r="CE39" i="25"/>
  <c r="CB39" i="25"/>
  <c r="CC39" i="25" s="1"/>
  <c r="CA39" i="25"/>
  <c r="BX39" i="25"/>
  <c r="BW39" i="25"/>
  <c r="BV39" i="25"/>
  <c r="CD39" i="25" s="1"/>
  <c r="BS39" i="25"/>
  <c r="BK39" i="25"/>
  <c r="BH39" i="25"/>
  <c r="AZ39" i="25"/>
  <c r="AU39" i="25"/>
  <c r="AT39" i="25"/>
  <c r="AS39" i="25"/>
  <c r="AM39" i="25"/>
  <c r="AN39" i="25" s="1"/>
  <c r="AL39" i="25"/>
  <c r="AJ39" i="25"/>
  <c r="AG39" i="25"/>
  <c r="AF39" i="25"/>
  <c r="AH39" i="25" s="1"/>
  <c r="AE39" i="25"/>
  <c r="AD39" i="25"/>
  <c r="BT39" i="25" s="1"/>
  <c r="BU39" i="25" s="1"/>
  <c r="AB39" i="25"/>
  <c r="AQ39" i="25" s="1"/>
  <c r="S39" i="25"/>
  <c r="AI39" i="25" s="1"/>
  <c r="AP39" i="25" s="1"/>
  <c r="R39" i="25"/>
  <c r="BI39" i="25" s="1"/>
  <c r="BJ39" i="25" s="1"/>
  <c r="Q39" i="25"/>
  <c r="CM38" i="25"/>
  <c r="CL38" i="25"/>
  <c r="CK38" i="25"/>
  <c r="CE38" i="25"/>
  <c r="CH38" i="25" s="1"/>
  <c r="CC38" i="25"/>
  <c r="CB38" i="25"/>
  <c r="CA38" i="25"/>
  <c r="BX38" i="25"/>
  <c r="BW38" i="25"/>
  <c r="BS38" i="25"/>
  <c r="BK38" i="25"/>
  <c r="BV38" i="25" s="1"/>
  <c r="CD38" i="25" s="1"/>
  <c r="BI38" i="25"/>
  <c r="BJ38" i="25" s="1"/>
  <c r="BH38" i="25"/>
  <c r="AZ38" i="25"/>
  <c r="AU38" i="25"/>
  <c r="AT38" i="25"/>
  <c r="AS38" i="25"/>
  <c r="AQ38" i="25"/>
  <c r="AL38" i="25"/>
  <c r="AM38" i="25" s="1"/>
  <c r="AG38" i="25"/>
  <c r="AF38" i="25"/>
  <c r="AE38" i="25"/>
  <c r="AD38" i="25"/>
  <c r="BT38" i="25" s="1"/>
  <c r="AB38" i="25"/>
  <c r="S38" i="25"/>
  <c r="R38" i="25"/>
  <c r="Q38" i="25"/>
  <c r="CR37" i="25"/>
  <c r="CM37" i="25"/>
  <c r="CL37" i="25"/>
  <c r="CK37" i="25"/>
  <c r="CH37" i="25"/>
  <c r="CO37" i="25" s="1"/>
  <c r="CP37" i="25" s="1"/>
  <c r="CF37" i="25"/>
  <c r="CE37" i="25"/>
  <c r="CD37" i="25"/>
  <c r="CN37" i="25" s="1"/>
  <c r="CC37" i="25"/>
  <c r="CB37" i="25"/>
  <c r="CA37" i="25"/>
  <c r="BX37" i="25"/>
  <c r="CG37" i="25" s="1"/>
  <c r="CQ37" i="25" s="1"/>
  <c r="BW37" i="25"/>
  <c r="BV37" i="25"/>
  <c r="BS37" i="25"/>
  <c r="BK37" i="25"/>
  <c r="BJ37" i="25"/>
  <c r="BI37" i="25"/>
  <c r="BH37" i="25"/>
  <c r="AZ37" i="25"/>
  <c r="AS37" i="25"/>
  <c r="AT37" i="25" s="1"/>
  <c r="AM37" i="25"/>
  <c r="AL37" i="25"/>
  <c r="AH37" i="25"/>
  <c r="AG37" i="25"/>
  <c r="AN37" i="25" s="1"/>
  <c r="AF37" i="25"/>
  <c r="AE37" i="25"/>
  <c r="AD37" i="25"/>
  <c r="AU37" i="25" s="1"/>
  <c r="AB37" i="25"/>
  <c r="BQ37" i="25" s="1"/>
  <c r="S37" i="25"/>
  <c r="R37" i="25"/>
  <c r="Q37" i="25"/>
  <c r="CM36" i="25"/>
  <c r="CL36" i="25"/>
  <c r="CK36" i="25"/>
  <c r="CE36" i="25"/>
  <c r="CC36" i="25"/>
  <c r="CB36" i="25"/>
  <c r="CA36" i="25"/>
  <c r="BX36" i="25"/>
  <c r="BW36" i="25"/>
  <c r="BS36" i="25"/>
  <c r="BK36" i="25"/>
  <c r="BV36" i="25" s="1"/>
  <c r="CD36" i="25" s="1"/>
  <c r="BH36" i="25"/>
  <c r="AZ36" i="25"/>
  <c r="AT36" i="25"/>
  <c r="AS36" i="25"/>
  <c r="AQ36" i="25"/>
  <c r="AM36" i="25"/>
  <c r="AL36" i="25"/>
  <c r="AI36" i="25"/>
  <c r="AP36" i="25" s="1"/>
  <c r="AG36" i="25"/>
  <c r="AH36" i="25" s="1"/>
  <c r="AN36" i="25" s="1"/>
  <c r="AF36" i="25"/>
  <c r="AE36" i="25"/>
  <c r="AD36" i="25"/>
  <c r="BT36" i="25" s="1"/>
  <c r="BU36" i="25" s="1"/>
  <c r="AB36" i="25"/>
  <c r="BQ36" i="25" s="1"/>
  <c r="S36" i="25"/>
  <c r="R36" i="25"/>
  <c r="BI36" i="25" s="1"/>
  <c r="BJ36" i="25" s="1"/>
  <c r="Q36" i="25"/>
  <c r="CL35" i="25"/>
  <c r="CM35" i="25" s="1"/>
  <c r="CK35" i="25"/>
  <c r="CF35" i="25"/>
  <c r="CE35" i="25"/>
  <c r="CH35" i="25" s="1"/>
  <c r="CB35" i="25"/>
  <c r="CC35" i="25" s="1"/>
  <c r="CA35" i="25"/>
  <c r="BX35" i="25"/>
  <c r="CG35" i="25" s="1"/>
  <c r="BW35" i="25"/>
  <c r="BV35" i="25"/>
  <c r="CD35" i="25" s="1"/>
  <c r="BS35" i="25"/>
  <c r="BK35" i="25"/>
  <c r="BH35" i="25"/>
  <c r="AZ35" i="25"/>
  <c r="AS35" i="25"/>
  <c r="AT35" i="25" s="1"/>
  <c r="AU35" i="25" s="1"/>
  <c r="AM35" i="25"/>
  <c r="AL35" i="25"/>
  <c r="AG35" i="25"/>
  <c r="AF35" i="25"/>
  <c r="AH35" i="25" s="1"/>
  <c r="AN35" i="25" s="1"/>
  <c r="AE35" i="25"/>
  <c r="AD35" i="25"/>
  <c r="BT35" i="25" s="1"/>
  <c r="BU35" i="25" s="1"/>
  <c r="AB35" i="25"/>
  <c r="AQ35" i="25" s="1"/>
  <c r="S35" i="25"/>
  <c r="R35" i="25"/>
  <c r="BI35" i="25" s="1"/>
  <c r="BJ35" i="25" s="1"/>
  <c r="Q35" i="25"/>
  <c r="CM34" i="25"/>
  <c r="CL34" i="25"/>
  <c r="CK34" i="25"/>
  <c r="CG34" i="25"/>
  <c r="CF34" i="25"/>
  <c r="CE34" i="25"/>
  <c r="CH34" i="25" s="1"/>
  <c r="CC34" i="25"/>
  <c r="CB34" i="25"/>
  <c r="CA34" i="25"/>
  <c r="BX34" i="25"/>
  <c r="BW34" i="25"/>
  <c r="BV34" i="25" s="1"/>
  <c r="CD34" i="25" s="1"/>
  <c r="BS34" i="25"/>
  <c r="BK34" i="25"/>
  <c r="BI34" i="25"/>
  <c r="BJ34" i="25" s="1"/>
  <c r="BH34" i="25"/>
  <c r="AZ34" i="25"/>
  <c r="AT34" i="25"/>
  <c r="AU34" i="25" s="1"/>
  <c r="AS34" i="25"/>
  <c r="AQ34" i="25"/>
  <c r="AL34" i="25"/>
  <c r="AM34" i="25" s="1"/>
  <c r="AG34" i="25"/>
  <c r="AF34" i="25"/>
  <c r="AE34" i="25"/>
  <c r="AD34" i="25"/>
  <c r="BT34" i="25" s="1"/>
  <c r="AB34" i="25"/>
  <c r="S34" i="25"/>
  <c r="R34" i="25"/>
  <c r="Q34" i="25"/>
  <c r="CL33" i="25"/>
  <c r="CM33" i="25" s="1"/>
  <c r="CK33" i="25"/>
  <c r="CH33" i="25"/>
  <c r="CO33" i="25" s="1"/>
  <c r="CP33" i="25" s="1"/>
  <c r="CF33" i="25"/>
  <c r="CE33" i="25"/>
  <c r="CD33" i="25"/>
  <c r="CN33" i="25" s="1"/>
  <c r="CB33" i="25"/>
  <c r="CC33" i="25" s="1"/>
  <c r="CA33" i="25"/>
  <c r="BX33" i="25"/>
  <c r="CG33" i="25" s="1"/>
  <c r="CQ33" i="25" s="1"/>
  <c r="BW33" i="25"/>
  <c r="BT33" i="25"/>
  <c r="BS33" i="25"/>
  <c r="BJ33" i="25"/>
  <c r="BI33" i="25"/>
  <c r="BH33" i="25"/>
  <c r="AZ33" i="25"/>
  <c r="BU33" i="25" s="1"/>
  <c r="AS33" i="25"/>
  <c r="AT33" i="25" s="1"/>
  <c r="AQ33" i="25"/>
  <c r="AM33" i="25"/>
  <c r="AL33" i="25"/>
  <c r="AH33" i="25"/>
  <c r="AG33" i="25"/>
  <c r="AF33" i="25"/>
  <c r="AE33" i="25"/>
  <c r="AD33" i="25"/>
  <c r="AU33" i="25" s="1"/>
  <c r="AB33" i="25"/>
  <c r="AI33" i="25" s="1"/>
  <c r="S33" i="25"/>
  <c r="R33" i="25"/>
  <c r="BK33" i="25" s="1"/>
  <c r="BV33" i="25" s="1"/>
  <c r="BQ33" i="25" s="1"/>
  <c r="Q33" i="25"/>
  <c r="CM32" i="25"/>
  <c r="CL32" i="25"/>
  <c r="CK32" i="25"/>
  <c r="CE32" i="25"/>
  <c r="CC32" i="25"/>
  <c r="CB32" i="25"/>
  <c r="CA32" i="25"/>
  <c r="BX32" i="25"/>
  <c r="BW32" i="25"/>
  <c r="BS32" i="25"/>
  <c r="BH32" i="25"/>
  <c r="AZ32" i="25"/>
  <c r="AT32" i="25"/>
  <c r="AS32" i="25"/>
  <c r="AN32" i="25"/>
  <c r="AL32" i="25"/>
  <c r="AM32" i="25" s="1"/>
  <c r="AI32" i="25"/>
  <c r="AP32" i="25" s="1"/>
  <c r="AH32" i="25"/>
  <c r="AG32" i="25"/>
  <c r="AF32" i="25"/>
  <c r="AE32" i="25"/>
  <c r="AD32" i="25"/>
  <c r="AB32" i="25"/>
  <c r="S32" i="25"/>
  <c r="R32" i="25"/>
  <c r="BI32" i="25" s="1"/>
  <c r="BJ32" i="25" s="1"/>
  <c r="Q32" i="25"/>
  <c r="CL31" i="25"/>
  <c r="CM31" i="25" s="1"/>
  <c r="CK31" i="25"/>
  <c r="CH31" i="25"/>
  <c r="CF31" i="25"/>
  <c r="CE31" i="25"/>
  <c r="CB31" i="25"/>
  <c r="CC31" i="25" s="1"/>
  <c r="CA31" i="25"/>
  <c r="BX31" i="25"/>
  <c r="CG31" i="25" s="1"/>
  <c r="BW31" i="25"/>
  <c r="BV31" i="25"/>
  <c r="CD31" i="25" s="1"/>
  <c r="BT31" i="25"/>
  <c r="BU31" i="25" s="1"/>
  <c r="BS31" i="25"/>
  <c r="BQ31" i="25"/>
  <c r="BK31" i="25"/>
  <c r="BH31" i="25"/>
  <c r="BA31" i="25"/>
  <c r="BB31" i="25" s="1"/>
  <c r="AZ31" i="25"/>
  <c r="AU31" i="25"/>
  <c r="AT31" i="25"/>
  <c r="AS31" i="25"/>
  <c r="AM31" i="25"/>
  <c r="AL31" i="25"/>
  <c r="AI31" i="25"/>
  <c r="AP31" i="25" s="1"/>
  <c r="AH31" i="25"/>
  <c r="AG31" i="25"/>
  <c r="AN31" i="25" s="1"/>
  <c r="AF31" i="25"/>
  <c r="AE31" i="25"/>
  <c r="AD31" i="25"/>
  <c r="AB31" i="25"/>
  <c r="AQ31" i="25" s="1"/>
  <c r="S31" i="25"/>
  <c r="R31" i="25"/>
  <c r="BI31" i="25" s="1"/>
  <c r="BJ31" i="25" s="1"/>
  <c r="Q31" i="25"/>
  <c r="CL30" i="25"/>
  <c r="CM30" i="25" s="1"/>
  <c r="CK30" i="25"/>
  <c r="CH30" i="25"/>
  <c r="CF30" i="25"/>
  <c r="CE30" i="25"/>
  <c r="CB30" i="25"/>
  <c r="CC30" i="25" s="1"/>
  <c r="CA30" i="25"/>
  <c r="BX30" i="25"/>
  <c r="BW30" i="25"/>
  <c r="BV30" i="25"/>
  <c r="CD30" i="25" s="1"/>
  <c r="BT30" i="25"/>
  <c r="BU30" i="25" s="1"/>
  <c r="BS30" i="25"/>
  <c r="BK30" i="25"/>
  <c r="BH30" i="25"/>
  <c r="BA30" i="25"/>
  <c r="BB30" i="25" s="1"/>
  <c r="AZ30" i="25"/>
  <c r="AU30" i="25"/>
  <c r="AT30" i="25"/>
  <c r="AS30" i="25"/>
  <c r="AM30" i="25"/>
  <c r="AL30" i="25"/>
  <c r="AI30" i="25"/>
  <c r="AP30" i="25" s="1"/>
  <c r="AH30" i="25"/>
  <c r="AG30" i="25"/>
  <c r="AN30" i="25" s="1"/>
  <c r="AF30" i="25"/>
  <c r="AE30" i="25"/>
  <c r="AD30" i="25"/>
  <c r="AB30" i="25"/>
  <c r="AQ30" i="25" s="1"/>
  <c r="S30" i="25"/>
  <c r="R30" i="25"/>
  <c r="BI30" i="25" s="1"/>
  <c r="BJ30" i="25" s="1"/>
  <c r="Q30" i="25"/>
  <c r="CL29" i="25"/>
  <c r="CM29" i="25" s="1"/>
  <c r="CK29" i="25"/>
  <c r="CH29" i="25"/>
  <c r="CF29" i="25"/>
  <c r="CE29" i="25"/>
  <c r="CB29" i="25"/>
  <c r="CC29" i="25" s="1"/>
  <c r="CA29" i="25"/>
  <c r="BX29" i="25"/>
  <c r="BW29" i="25"/>
  <c r="BV29" i="25"/>
  <c r="CD29" i="25" s="1"/>
  <c r="BT29" i="25"/>
  <c r="BU29" i="25" s="1"/>
  <c r="BS29" i="25"/>
  <c r="BQ29" i="25"/>
  <c r="BK29" i="25"/>
  <c r="BH29" i="25"/>
  <c r="BA29" i="25"/>
  <c r="BB29" i="25" s="1"/>
  <c r="AZ29" i="25"/>
  <c r="AU29" i="25"/>
  <c r="AT29" i="25"/>
  <c r="AS29" i="25"/>
  <c r="AP29" i="25"/>
  <c r="AM29" i="25"/>
  <c r="AL29" i="25"/>
  <c r="AI29" i="25"/>
  <c r="AH29" i="25"/>
  <c r="AG29" i="25"/>
  <c r="AN29" i="25" s="1"/>
  <c r="AF29" i="25"/>
  <c r="AE29" i="25"/>
  <c r="AD29" i="25"/>
  <c r="AB29" i="25"/>
  <c r="AQ29" i="25" s="1"/>
  <c r="S29" i="25"/>
  <c r="R29" i="25"/>
  <c r="BI29" i="25" s="1"/>
  <c r="BJ29" i="25" s="1"/>
  <c r="Q29" i="25"/>
  <c r="CL28" i="25"/>
  <c r="CM28" i="25" s="1"/>
  <c r="CK28" i="25"/>
  <c r="CH28" i="25"/>
  <c r="CF28" i="25"/>
  <c r="CE28" i="25"/>
  <c r="CB28" i="25"/>
  <c r="CC28" i="25" s="1"/>
  <c r="CA28" i="25"/>
  <c r="BX28" i="25"/>
  <c r="CG28" i="25" s="1"/>
  <c r="BW28" i="25"/>
  <c r="BV28" i="25"/>
  <c r="CD28" i="25" s="1"/>
  <c r="BT28" i="25"/>
  <c r="BU28" i="25" s="1"/>
  <c r="BS28" i="25"/>
  <c r="BK28" i="25"/>
  <c r="BH28" i="25"/>
  <c r="BA28" i="25"/>
  <c r="BB28" i="25" s="1"/>
  <c r="AZ28" i="25"/>
  <c r="AU28" i="25"/>
  <c r="AT28" i="25"/>
  <c r="AS28" i="25"/>
  <c r="AM28" i="25"/>
  <c r="AL28" i="25"/>
  <c r="AI28" i="25"/>
  <c r="AP28" i="25" s="1"/>
  <c r="AH28" i="25"/>
  <c r="AG28" i="25"/>
  <c r="AN28" i="25" s="1"/>
  <c r="AF28" i="25"/>
  <c r="AE28" i="25"/>
  <c r="AD28" i="25"/>
  <c r="AB28" i="25"/>
  <c r="AQ28" i="25" s="1"/>
  <c r="S28" i="25"/>
  <c r="R28" i="25"/>
  <c r="BI28" i="25" s="1"/>
  <c r="BJ28" i="25" s="1"/>
  <c r="Q28" i="25"/>
  <c r="CL27" i="25"/>
  <c r="CM27" i="25" s="1"/>
  <c r="CK27" i="25"/>
  <c r="CH27" i="25"/>
  <c r="CF27" i="25"/>
  <c r="CE27" i="25"/>
  <c r="CB27" i="25"/>
  <c r="CC27" i="25" s="1"/>
  <c r="CA27" i="25"/>
  <c r="BX27" i="25"/>
  <c r="CG27" i="25" s="1"/>
  <c r="BW27" i="25"/>
  <c r="BV27" i="25"/>
  <c r="CD27" i="25" s="1"/>
  <c r="BT27" i="25"/>
  <c r="BU27" i="25" s="1"/>
  <c r="BS27" i="25"/>
  <c r="BK27" i="25"/>
  <c r="BH27" i="25"/>
  <c r="BA27" i="25"/>
  <c r="BB27" i="25" s="1"/>
  <c r="AZ27" i="25"/>
  <c r="AU27" i="25"/>
  <c r="AT27" i="25"/>
  <c r="AS27" i="25"/>
  <c r="AM27" i="25"/>
  <c r="AL27" i="25"/>
  <c r="AI27" i="25"/>
  <c r="AP27" i="25" s="1"/>
  <c r="AH27" i="25"/>
  <c r="AG27" i="25"/>
  <c r="AN27" i="25" s="1"/>
  <c r="AF27" i="25"/>
  <c r="AE27" i="25"/>
  <c r="AD27" i="25"/>
  <c r="AB27" i="25"/>
  <c r="AQ27" i="25" s="1"/>
  <c r="S27" i="25"/>
  <c r="R27" i="25"/>
  <c r="BI27" i="25" s="1"/>
  <c r="BJ27" i="25" s="1"/>
  <c r="Q27" i="25"/>
  <c r="CL26" i="25"/>
  <c r="CM26" i="25" s="1"/>
  <c r="CK26" i="25"/>
  <c r="CH26" i="25"/>
  <c r="CF26" i="25"/>
  <c r="CE26" i="25"/>
  <c r="CB26" i="25"/>
  <c r="CC26" i="25" s="1"/>
  <c r="CA26" i="25"/>
  <c r="BX26" i="25"/>
  <c r="BW26" i="25"/>
  <c r="BV26" i="25"/>
  <c r="CD26" i="25" s="1"/>
  <c r="BT26" i="25"/>
  <c r="BU26" i="25" s="1"/>
  <c r="BS26" i="25"/>
  <c r="BK26" i="25"/>
  <c r="BH26" i="25"/>
  <c r="BA26" i="25"/>
  <c r="BB26" i="25" s="1"/>
  <c r="AZ26" i="25"/>
  <c r="AU26" i="25"/>
  <c r="AT26" i="25"/>
  <c r="AS26" i="25"/>
  <c r="AM26" i="25"/>
  <c r="AL26" i="25"/>
  <c r="AI26" i="25"/>
  <c r="AP26" i="25" s="1"/>
  <c r="AH26" i="25"/>
  <c r="AG26" i="25"/>
  <c r="AN26" i="25" s="1"/>
  <c r="AF26" i="25"/>
  <c r="AE26" i="25"/>
  <c r="AD26" i="25"/>
  <c r="AB26" i="25"/>
  <c r="AQ26" i="25" s="1"/>
  <c r="S26" i="25"/>
  <c r="R26" i="25"/>
  <c r="BI26" i="25" s="1"/>
  <c r="BJ26" i="25" s="1"/>
  <c r="Q26" i="25"/>
  <c r="CL25" i="25"/>
  <c r="CM25" i="25" s="1"/>
  <c r="CK25" i="25"/>
  <c r="CH25" i="25"/>
  <c r="CF25" i="25"/>
  <c r="CE25" i="25"/>
  <c r="CB25" i="25"/>
  <c r="CC25" i="25" s="1"/>
  <c r="CA25" i="25"/>
  <c r="BX25" i="25"/>
  <c r="BW25" i="25"/>
  <c r="BS25" i="25"/>
  <c r="BH25" i="25"/>
  <c r="AZ25" i="25"/>
  <c r="AU25" i="25"/>
  <c r="AT25" i="25"/>
  <c r="AS25" i="25"/>
  <c r="AP25" i="25"/>
  <c r="AM25" i="25"/>
  <c r="AL25" i="25"/>
  <c r="AJ25" i="25"/>
  <c r="AG25" i="25"/>
  <c r="AF25" i="25"/>
  <c r="AH25" i="25" s="1"/>
  <c r="AE25" i="25"/>
  <c r="AD25" i="25"/>
  <c r="BT25" i="25" s="1"/>
  <c r="BU25" i="25" s="1"/>
  <c r="AB25" i="25"/>
  <c r="AQ25" i="25" s="1"/>
  <c r="S25" i="25"/>
  <c r="AI25" i="25" s="1"/>
  <c r="R25" i="25"/>
  <c r="Q25" i="25"/>
  <c r="CM24" i="25"/>
  <c r="CL24" i="25"/>
  <c r="CK24" i="25"/>
  <c r="CE24" i="25"/>
  <c r="CH24" i="25" s="1"/>
  <c r="CC24" i="25"/>
  <c r="CB24" i="25"/>
  <c r="CA24" i="25"/>
  <c r="BX24" i="25"/>
  <c r="BW24" i="25"/>
  <c r="BS24" i="25"/>
  <c r="BI24" i="25"/>
  <c r="BJ24" i="25" s="1"/>
  <c r="BH24" i="25"/>
  <c r="AZ24" i="25"/>
  <c r="AU24" i="25"/>
  <c r="AT24" i="25"/>
  <c r="AS24" i="25"/>
  <c r="AQ24" i="25"/>
  <c r="AL24" i="25"/>
  <c r="AM24" i="25" s="1"/>
  <c r="AG24" i="25"/>
  <c r="AF24" i="25"/>
  <c r="AE24" i="25"/>
  <c r="AD24" i="25"/>
  <c r="BT24" i="25" s="1"/>
  <c r="AB24" i="25"/>
  <c r="S24" i="25"/>
  <c r="R24" i="25"/>
  <c r="BK24" i="25" s="1"/>
  <c r="BV24" i="25" s="1"/>
  <c r="CD24" i="25" s="1"/>
  <c r="Q24" i="25"/>
  <c r="CR23" i="25"/>
  <c r="CM23" i="25"/>
  <c r="CL23" i="25"/>
  <c r="CK23" i="25"/>
  <c r="CH23" i="25"/>
  <c r="CO23" i="25" s="1"/>
  <c r="CP23" i="25" s="1"/>
  <c r="CF23" i="25"/>
  <c r="CE23" i="25"/>
  <c r="CD23" i="25"/>
  <c r="CN23" i="25" s="1"/>
  <c r="CC23" i="25"/>
  <c r="CB23" i="25"/>
  <c r="CA23" i="25"/>
  <c r="BX23" i="25"/>
  <c r="CG23" i="25" s="1"/>
  <c r="CQ23" i="25" s="1"/>
  <c r="BW23" i="25"/>
  <c r="BT23" i="25"/>
  <c r="BS23" i="25"/>
  <c r="BJ23" i="25"/>
  <c r="BI23" i="25"/>
  <c r="BH23" i="25"/>
  <c r="AZ23" i="25"/>
  <c r="AS23" i="25"/>
  <c r="AT23" i="25" s="1"/>
  <c r="AM23" i="25"/>
  <c r="AL23" i="25"/>
  <c r="AH23" i="25"/>
  <c r="AG23" i="25"/>
  <c r="AF23" i="25"/>
  <c r="AE23" i="25"/>
  <c r="AD23" i="25"/>
  <c r="AU23" i="25" s="1"/>
  <c r="AB23" i="25"/>
  <c r="S23" i="25"/>
  <c r="R23" i="25"/>
  <c r="BK23" i="25" s="1"/>
  <c r="BV23" i="25" s="1"/>
  <c r="Q23" i="25"/>
  <c r="CM22" i="25"/>
  <c r="CL22" i="25"/>
  <c r="CK22" i="25"/>
  <c r="CE22" i="25"/>
  <c r="CC22" i="25"/>
  <c r="CB22" i="25"/>
  <c r="CA22" i="25"/>
  <c r="BX22" i="25"/>
  <c r="BW22" i="25"/>
  <c r="BU22" i="25"/>
  <c r="BS22" i="25"/>
  <c r="BH22" i="25"/>
  <c r="AZ22" i="25"/>
  <c r="AT22" i="25"/>
  <c r="AS22" i="25"/>
  <c r="AQ22" i="25"/>
  <c r="AM22" i="25"/>
  <c r="AL22" i="25"/>
  <c r="AG22" i="25"/>
  <c r="AF22" i="25"/>
  <c r="AI22" i="25" s="1"/>
  <c r="AP22" i="25" s="1"/>
  <c r="AE22" i="25"/>
  <c r="AD22" i="25"/>
  <c r="BT22" i="25" s="1"/>
  <c r="AB22" i="25"/>
  <c r="S22" i="25"/>
  <c r="R22" i="25"/>
  <c r="BI22" i="25" s="1"/>
  <c r="BJ22" i="25" s="1"/>
  <c r="Q22" i="25"/>
  <c r="CL21" i="25"/>
  <c r="CM21" i="25" s="1"/>
  <c r="CK21" i="25"/>
  <c r="CF21" i="25"/>
  <c r="CG21" i="25" s="1"/>
  <c r="CE21" i="25"/>
  <c r="CH21" i="25" s="1"/>
  <c r="CB21" i="25"/>
  <c r="CC21" i="25" s="1"/>
  <c r="CA21" i="25"/>
  <c r="BX21" i="25"/>
  <c r="BW21" i="25"/>
  <c r="BV21" i="25" s="1"/>
  <c r="BS21" i="25"/>
  <c r="BI21" i="25"/>
  <c r="BJ21" i="25" s="1"/>
  <c r="BH21" i="25"/>
  <c r="AZ21" i="25"/>
  <c r="AS21" i="25"/>
  <c r="AT21" i="25" s="1"/>
  <c r="AU21" i="25" s="1"/>
  <c r="AQ21" i="25"/>
  <c r="AM21" i="25"/>
  <c r="AL21" i="25"/>
  <c r="AG21" i="25"/>
  <c r="AF21" i="25"/>
  <c r="AE21" i="25"/>
  <c r="AD21" i="25"/>
  <c r="BT21" i="25" s="1"/>
  <c r="BU21" i="25" s="1"/>
  <c r="AB21" i="25"/>
  <c r="S21" i="25"/>
  <c r="R21" i="25"/>
  <c r="BK21" i="25" s="1"/>
  <c r="Q21" i="25"/>
  <c r="CQ20" i="25"/>
  <c r="CM20" i="25"/>
  <c r="CL20" i="25"/>
  <c r="CK20" i="25"/>
  <c r="CH20" i="25"/>
  <c r="CO20" i="25" s="1"/>
  <c r="CP20" i="25" s="1"/>
  <c r="CG20" i="25"/>
  <c r="CF20" i="25"/>
  <c r="CE20" i="25"/>
  <c r="CC20" i="25"/>
  <c r="CB20" i="25"/>
  <c r="CA20" i="25"/>
  <c r="BX20" i="25"/>
  <c r="BW20" i="25"/>
  <c r="BS20" i="25"/>
  <c r="BJ20" i="25"/>
  <c r="BI20" i="25"/>
  <c r="BH20" i="25"/>
  <c r="AZ20" i="25"/>
  <c r="AS20" i="25"/>
  <c r="AT20" i="25" s="1"/>
  <c r="AU20" i="25" s="1"/>
  <c r="AL20" i="25"/>
  <c r="AM20" i="25" s="1"/>
  <c r="AG20" i="25"/>
  <c r="AF20" i="25"/>
  <c r="AE20" i="25"/>
  <c r="AD20" i="25"/>
  <c r="BT20" i="25" s="1"/>
  <c r="AB20" i="25"/>
  <c r="S20" i="25"/>
  <c r="R20" i="25"/>
  <c r="BK20" i="25" s="1"/>
  <c r="BV20" i="25" s="1"/>
  <c r="CD20" i="25" s="1"/>
  <c r="CN20" i="25" s="1"/>
  <c r="Q20" i="25"/>
  <c r="CL19" i="25"/>
  <c r="CM19" i="25" s="1"/>
  <c r="CK19" i="25"/>
  <c r="CH19" i="25"/>
  <c r="CO19" i="25" s="1"/>
  <c r="CP19" i="25" s="1"/>
  <c r="CF19" i="25"/>
  <c r="CE19" i="25"/>
  <c r="CB19" i="25"/>
  <c r="CC19" i="25" s="1"/>
  <c r="CA19" i="25"/>
  <c r="BX19" i="25"/>
  <c r="CG19" i="25" s="1"/>
  <c r="CQ19" i="25" s="1"/>
  <c r="BW19" i="25"/>
  <c r="BT19" i="25"/>
  <c r="BS19" i="25"/>
  <c r="BK19" i="25"/>
  <c r="BV19" i="25" s="1"/>
  <c r="BQ19" i="25" s="1"/>
  <c r="BH19" i="25"/>
  <c r="AZ19" i="25"/>
  <c r="BU19" i="25" s="1"/>
  <c r="AT19" i="25"/>
  <c r="AS19" i="25"/>
  <c r="AQ19" i="25"/>
  <c r="AM19" i="25"/>
  <c r="AL19" i="25"/>
  <c r="AI19" i="25"/>
  <c r="AH19" i="25"/>
  <c r="AG19" i="25"/>
  <c r="AN19" i="25" s="1"/>
  <c r="AF19" i="25"/>
  <c r="AE19" i="25"/>
  <c r="AD19" i="25"/>
  <c r="AB19" i="25"/>
  <c r="S19" i="25"/>
  <c r="R19" i="25"/>
  <c r="BI19" i="25" s="1"/>
  <c r="BJ19" i="25" s="1"/>
  <c r="Q19" i="25"/>
  <c r="CL18" i="25"/>
  <c r="CM18" i="25" s="1"/>
  <c r="CK18" i="25"/>
  <c r="CE18" i="25"/>
  <c r="CB18" i="25"/>
  <c r="CC18" i="25" s="1"/>
  <c r="CA18" i="25"/>
  <c r="BX18" i="25"/>
  <c r="BW18" i="25"/>
  <c r="BU18" i="25"/>
  <c r="BS18" i="25"/>
  <c r="BH18" i="25"/>
  <c r="AZ18" i="25"/>
  <c r="AT18" i="25"/>
  <c r="AU18" i="25" s="1"/>
  <c r="AS18" i="25"/>
  <c r="AN18" i="25"/>
  <c r="AL18" i="25"/>
  <c r="AM18" i="25" s="1"/>
  <c r="AH18" i="25"/>
  <c r="AG18" i="25"/>
  <c r="AF18" i="25"/>
  <c r="AE18" i="25"/>
  <c r="AD18" i="25"/>
  <c r="BT18" i="25" s="1"/>
  <c r="AB18" i="25"/>
  <c r="AQ18" i="25" s="1"/>
  <c r="S18" i="25"/>
  <c r="AI18" i="25" s="1"/>
  <c r="R18" i="25"/>
  <c r="BI18" i="25" s="1"/>
  <c r="BJ18" i="25" s="1"/>
  <c r="Q18" i="25"/>
  <c r="CL17" i="25"/>
  <c r="CM17" i="25" s="1"/>
  <c r="CK17" i="25"/>
  <c r="CH17" i="25"/>
  <c r="CF17" i="25"/>
  <c r="CE17" i="25"/>
  <c r="CC17" i="25"/>
  <c r="CB17" i="25"/>
  <c r="CA17" i="25"/>
  <c r="BX17" i="25"/>
  <c r="CG17" i="25" s="1"/>
  <c r="BW17" i="25"/>
  <c r="BV17" i="25"/>
  <c r="CD17" i="25" s="1"/>
  <c r="BS17" i="25"/>
  <c r="BQ17" i="25"/>
  <c r="BK17" i="25"/>
  <c r="BH17" i="25"/>
  <c r="AZ17" i="25"/>
  <c r="BU17" i="25" s="1"/>
  <c r="AU17" i="25"/>
  <c r="AT17" i="25"/>
  <c r="AS17" i="25"/>
  <c r="AL17" i="25"/>
  <c r="AM17" i="25" s="1"/>
  <c r="AG17" i="25"/>
  <c r="AF17" i="25"/>
  <c r="AH17" i="25" s="1"/>
  <c r="AE17" i="25"/>
  <c r="AD17" i="25"/>
  <c r="BT17" i="25" s="1"/>
  <c r="AB17" i="25"/>
  <c r="S17" i="25"/>
  <c r="R17" i="25"/>
  <c r="BI17" i="25" s="1"/>
  <c r="BJ17" i="25" s="1"/>
  <c r="Q17" i="25"/>
  <c r="CM16" i="25"/>
  <c r="CL16" i="25"/>
  <c r="CK16" i="25"/>
  <c r="CE16" i="25"/>
  <c r="CC16" i="25"/>
  <c r="CB16" i="25"/>
  <c r="CA16" i="25"/>
  <c r="BX16" i="25"/>
  <c r="BW16" i="25"/>
  <c r="BT16" i="25"/>
  <c r="BS16" i="25"/>
  <c r="BK16" i="25"/>
  <c r="BV16" i="25" s="1"/>
  <c r="CD16" i="25" s="1"/>
  <c r="BI16" i="25"/>
  <c r="BJ16" i="25" s="1"/>
  <c r="BH16" i="25"/>
  <c r="AZ16" i="25"/>
  <c r="BU16" i="25" s="1"/>
  <c r="AT16" i="25"/>
  <c r="AS16" i="25"/>
  <c r="AN16" i="25"/>
  <c r="AM16" i="25"/>
  <c r="AL16" i="25"/>
  <c r="AG16" i="25"/>
  <c r="AH16" i="25" s="1"/>
  <c r="AF16" i="25"/>
  <c r="AE16" i="25"/>
  <c r="AD16" i="25"/>
  <c r="AU16" i="25" s="1"/>
  <c r="AB16" i="25"/>
  <c r="S16" i="25"/>
  <c r="R16" i="25"/>
  <c r="Q16" i="25"/>
  <c r="CM15" i="25"/>
  <c r="CL15" i="25"/>
  <c r="CK15" i="25"/>
  <c r="CF15" i="25"/>
  <c r="CE15" i="25"/>
  <c r="CH15" i="25" s="1"/>
  <c r="CC15" i="25"/>
  <c r="CB15" i="25"/>
  <c r="CA15" i="25"/>
  <c r="BX15" i="25"/>
  <c r="CG15" i="25" s="1"/>
  <c r="BW15" i="25"/>
  <c r="BV15" i="25"/>
  <c r="CD15" i="25" s="1"/>
  <c r="BS15" i="25"/>
  <c r="BK15" i="25"/>
  <c r="BJ15" i="25"/>
  <c r="BI15" i="25"/>
  <c r="BH15" i="25"/>
  <c r="AZ15" i="25"/>
  <c r="AS15" i="25"/>
  <c r="AT15" i="25" s="1"/>
  <c r="AN15" i="25"/>
  <c r="AM15" i="25"/>
  <c r="AL15" i="25"/>
  <c r="AH15" i="25"/>
  <c r="AG15" i="25"/>
  <c r="AF15" i="25"/>
  <c r="AE15" i="25"/>
  <c r="AD15" i="25"/>
  <c r="AU15" i="25" s="1"/>
  <c r="AB15" i="25"/>
  <c r="BQ15" i="25" s="1"/>
  <c r="S15" i="25"/>
  <c r="R15" i="25"/>
  <c r="Q15" i="25"/>
  <c r="CM14" i="25"/>
  <c r="CL14" i="25"/>
  <c r="CK14" i="25"/>
  <c r="CF14" i="25"/>
  <c r="CG14" i="25" s="1"/>
  <c r="CQ14" i="25" s="1"/>
  <c r="CE14" i="25"/>
  <c r="CH14" i="25" s="1"/>
  <c r="CO14" i="25" s="1"/>
  <c r="CP14" i="25" s="1"/>
  <c r="CC14" i="25"/>
  <c r="CB14" i="25"/>
  <c r="CA14" i="25"/>
  <c r="BX14" i="25"/>
  <c r="BW14" i="25"/>
  <c r="BS14" i="25"/>
  <c r="BK14" i="25"/>
  <c r="BV14" i="25" s="1"/>
  <c r="CD14" i="25" s="1"/>
  <c r="CN14" i="25" s="1"/>
  <c r="BI14" i="25"/>
  <c r="BJ14" i="25" s="1"/>
  <c r="BH14" i="25"/>
  <c r="AZ14" i="25"/>
  <c r="AT14" i="25"/>
  <c r="AS14" i="25"/>
  <c r="AQ14" i="25"/>
  <c r="AL14" i="25"/>
  <c r="AM14" i="25" s="1"/>
  <c r="AN14" i="25" s="1"/>
  <c r="AG14" i="25"/>
  <c r="AH14" i="25" s="1"/>
  <c r="AF14" i="25"/>
  <c r="AE14" i="25"/>
  <c r="AD14" i="25"/>
  <c r="AU14" i="25" s="1"/>
  <c r="AB14" i="25"/>
  <c r="S14" i="25"/>
  <c r="R14" i="25"/>
  <c r="Q14" i="25"/>
  <c r="CL13" i="25"/>
  <c r="CM13" i="25" s="1"/>
  <c r="CK13" i="25"/>
  <c r="CE13" i="25"/>
  <c r="CH13" i="25" s="1"/>
  <c r="CD13" i="25"/>
  <c r="CB13" i="25"/>
  <c r="CC13" i="25" s="1"/>
  <c r="CA13" i="25"/>
  <c r="BX13" i="25"/>
  <c r="BW13" i="25"/>
  <c r="BV13" i="25"/>
  <c r="BT13" i="25"/>
  <c r="BU13" i="25" s="1"/>
  <c r="BS13" i="25"/>
  <c r="BQ13" i="25"/>
  <c r="BK13" i="25"/>
  <c r="BJ13" i="25"/>
  <c r="BI13" i="25"/>
  <c r="BH13" i="25"/>
  <c r="AZ13" i="25"/>
  <c r="AU13" i="25"/>
  <c r="AS13" i="25"/>
  <c r="AT13" i="25" s="1"/>
  <c r="AQ13" i="25"/>
  <c r="AM13" i="25"/>
  <c r="AL13" i="25"/>
  <c r="AJ13" i="25"/>
  <c r="BA13" i="25" s="1"/>
  <c r="AH13" i="25"/>
  <c r="AN13" i="25" s="1"/>
  <c r="AG13" i="25"/>
  <c r="AF13" i="25"/>
  <c r="AE13" i="25"/>
  <c r="AD13" i="25"/>
  <c r="AB13" i="25"/>
  <c r="S13" i="25"/>
  <c r="AI13" i="25" s="1"/>
  <c r="AP13" i="25" s="1"/>
  <c r="R13" i="25"/>
  <c r="Q13" i="25"/>
  <c r="CM12" i="25"/>
  <c r="CL12" i="25"/>
  <c r="CK12" i="25"/>
  <c r="CH12" i="25"/>
  <c r="CF12" i="25"/>
  <c r="CE12" i="25"/>
  <c r="CC12" i="25"/>
  <c r="CB12" i="25"/>
  <c r="CA12" i="25"/>
  <c r="BX12" i="25"/>
  <c r="CG12" i="25" s="1"/>
  <c r="BW12" i="25"/>
  <c r="BU12" i="25"/>
  <c r="BS12" i="25"/>
  <c r="BK12" i="25"/>
  <c r="BV12" i="25" s="1"/>
  <c r="CD12" i="25" s="1"/>
  <c r="BI12" i="25"/>
  <c r="BJ12" i="25" s="1"/>
  <c r="BH12" i="25"/>
  <c r="AZ12" i="25"/>
  <c r="AT12" i="25"/>
  <c r="AU12" i="25" s="1"/>
  <c r="AS12" i="25"/>
  <c r="AL12" i="25"/>
  <c r="AM12" i="25" s="1"/>
  <c r="AG12" i="25"/>
  <c r="AH12" i="25" s="1"/>
  <c r="AF12" i="25"/>
  <c r="AE12" i="25"/>
  <c r="AD12" i="25"/>
  <c r="BT12" i="25" s="1"/>
  <c r="AB12" i="25"/>
  <c r="AQ12" i="25" s="1"/>
  <c r="S12" i="25"/>
  <c r="R12" i="25"/>
  <c r="Q12" i="25"/>
  <c r="CR11" i="25"/>
  <c r="CP11" i="25"/>
  <c r="CL11" i="25"/>
  <c r="CM11" i="25" s="1"/>
  <c r="CK11" i="25"/>
  <c r="CH11" i="25"/>
  <c r="CO11" i="25" s="1"/>
  <c r="CG11" i="25"/>
  <c r="CQ11" i="25" s="1"/>
  <c r="CF11" i="25"/>
  <c r="CE11" i="25"/>
  <c r="CB11" i="25"/>
  <c r="CC11" i="25" s="1"/>
  <c r="CA11" i="25"/>
  <c r="BX11" i="25"/>
  <c r="BW11" i="25"/>
  <c r="BS11" i="25"/>
  <c r="BK11" i="25"/>
  <c r="BV11" i="25" s="1"/>
  <c r="BH11" i="25"/>
  <c r="AZ11" i="25"/>
  <c r="AS11" i="25"/>
  <c r="AT11" i="25" s="1"/>
  <c r="AQ11" i="25"/>
  <c r="AM11" i="25"/>
  <c r="AL11" i="25"/>
  <c r="AG11" i="25"/>
  <c r="AH11" i="25" s="1"/>
  <c r="AF11" i="25"/>
  <c r="AE11" i="25"/>
  <c r="AD11" i="25"/>
  <c r="BT11" i="25" s="1"/>
  <c r="AB11" i="25"/>
  <c r="AI11" i="25" s="1"/>
  <c r="S11" i="25"/>
  <c r="R11" i="25"/>
  <c r="BI11" i="25" s="1"/>
  <c r="BJ11" i="25" s="1"/>
  <c r="Q11" i="25"/>
  <c r="CL10" i="25"/>
  <c r="CM10" i="25" s="1"/>
  <c r="CK10" i="25"/>
  <c r="CH10" i="25"/>
  <c r="CO10" i="25" s="1"/>
  <c r="CG10" i="25"/>
  <c r="CE10" i="25"/>
  <c r="CF10" i="25" s="1"/>
  <c r="CC10" i="25"/>
  <c r="CB10" i="25"/>
  <c r="CA10" i="25"/>
  <c r="BX10" i="25"/>
  <c r="BW10" i="25"/>
  <c r="BS10" i="25"/>
  <c r="BK10" i="25"/>
  <c r="BH10" i="25"/>
  <c r="AZ10" i="25"/>
  <c r="AS10" i="25"/>
  <c r="AT10" i="25" s="1"/>
  <c r="AM10" i="25"/>
  <c r="AL10" i="25"/>
  <c r="AG10" i="25"/>
  <c r="AH10" i="25" s="1"/>
  <c r="AF10" i="25"/>
  <c r="AE10" i="25"/>
  <c r="AD10" i="25"/>
  <c r="AU10" i="25" s="1"/>
  <c r="AB10" i="25"/>
  <c r="S10" i="25"/>
  <c r="R10" i="25"/>
  <c r="BI10" i="25" s="1"/>
  <c r="BJ10" i="25" s="1"/>
  <c r="Q10" i="25"/>
  <c r="CO9" i="25"/>
  <c r="CR9" i="25" s="1"/>
  <c r="CM9" i="25"/>
  <c r="CL9" i="25"/>
  <c r="CK9" i="25"/>
  <c r="CH9" i="25"/>
  <c r="CF9" i="25"/>
  <c r="CE9" i="25"/>
  <c r="CC9" i="25"/>
  <c r="CB9" i="25"/>
  <c r="CA9" i="25"/>
  <c r="BX9" i="25"/>
  <c r="CG9" i="25" s="1"/>
  <c r="BW9" i="25"/>
  <c r="BT9" i="25"/>
  <c r="BS9" i="25"/>
  <c r="BH9" i="25"/>
  <c r="AZ9" i="25"/>
  <c r="BU9" i="25" s="1"/>
  <c r="AU9" i="25"/>
  <c r="AT9" i="25"/>
  <c r="AS9" i="25"/>
  <c r="AM9" i="25"/>
  <c r="AN9" i="25" s="1"/>
  <c r="AL9" i="25"/>
  <c r="AI9" i="25"/>
  <c r="AP9" i="25" s="1"/>
  <c r="AH9" i="25"/>
  <c r="AG9" i="25"/>
  <c r="AF9" i="25"/>
  <c r="AE9" i="25"/>
  <c r="AD9" i="25"/>
  <c r="AB9" i="25"/>
  <c r="AQ9" i="25" s="1"/>
  <c r="S9" i="25"/>
  <c r="R9" i="25"/>
  <c r="BI9" i="25" s="1"/>
  <c r="BJ9" i="25" s="1"/>
  <c r="Q9" i="25"/>
  <c r="CL8" i="25"/>
  <c r="CM8" i="25" s="1"/>
  <c r="CK8" i="25"/>
  <c r="CE8" i="25"/>
  <c r="CH8" i="25" s="1"/>
  <c r="CO8" i="25" s="1"/>
  <c r="CC8" i="25"/>
  <c r="CB8" i="25"/>
  <c r="CA8" i="25"/>
  <c r="BX8" i="25"/>
  <c r="BW8" i="25"/>
  <c r="BU8" i="25"/>
  <c r="BT8" i="25"/>
  <c r="BS8" i="25"/>
  <c r="BI8" i="25"/>
  <c r="BJ8" i="25" s="1"/>
  <c r="BH8" i="25"/>
  <c r="AZ8" i="25"/>
  <c r="AU8" i="25"/>
  <c r="AT8" i="25"/>
  <c r="AS8" i="25"/>
  <c r="AQ8" i="25"/>
  <c r="AM8" i="25"/>
  <c r="AL8" i="25"/>
  <c r="AG8" i="25"/>
  <c r="AF8" i="25"/>
  <c r="AE8" i="25"/>
  <c r="AD8" i="25"/>
  <c r="AB8" i="25"/>
  <c r="S8" i="25"/>
  <c r="R8" i="25"/>
  <c r="Q8" i="25"/>
  <c r="CP7" i="25"/>
  <c r="CM7" i="25"/>
  <c r="CL7" i="25"/>
  <c r="CK7" i="25"/>
  <c r="CE7" i="25"/>
  <c r="CH7" i="25" s="1"/>
  <c r="CR7" i="25" s="1"/>
  <c r="CB7" i="25"/>
  <c r="CC7" i="25" s="1"/>
  <c r="CA7" i="25"/>
  <c r="BX7" i="25"/>
  <c r="BW7" i="25"/>
  <c r="BV7" i="25"/>
  <c r="CD7" i="25" s="1"/>
  <c r="CN7" i="25" s="1"/>
  <c r="BS7" i="25"/>
  <c r="BK7" i="25"/>
  <c r="BI7" i="25"/>
  <c r="BJ7" i="25" s="1"/>
  <c r="BH7" i="25"/>
  <c r="AZ7" i="25"/>
  <c r="AT7" i="25"/>
  <c r="AS7" i="25"/>
  <c r="AM7" i="25"/>
  <c r="AL7" i="25"/>
  <c r="AG7" i="25"/>
  <c r="AF7" i="25"/>
  <c r="AE7" i="25"/>
  <c r="AD7" i="25"/>
  <c r="AU7" i="25" s="1"/>
  <c r="AB7" i="25"/>
  <c r="S7" i="25"/>
  <c r="R7" i="25"/>
  <c r="Q7" i="25"/>
  <c r="CR6" i="25"/>
  <c r="CP6" i="25"/>
  <c r="CM6" i="25"/>
  <c r="CL6" i="25"/>
  <c r="CK6" i="25"/>
  <c r="CF6" i="25"/>
  <c r="CE6" i="25"/>
  <c r="CB6" i="25"/>
  <c r="CC6" i="25" s="1"/>
  <c r="CA6" i="25"/>
  <c r="CA1072" i="25" s="1"/>
  <c r="BX6" i="25"/>
  <c r="BW6" i="25"/>
  <c r="BS6" i="25"/>
  <c r="BK6" i="25"/>
  <c r="BV6" i="25" s="1"/>
  <c r="BJ6" i="25"/>
  <c r="BH6" i="25"/>
  <c r="AZ6" i="25"/>
  <c r="AS6" i="25"/>
  <c r="AT6" i="25" s="1"/>
  <c r="AM6" i="25"/>
  <c r="AN6" i="25" s="1"/>
  <c r="AL6" i="25"/>
  <c r="AH6" i="25"/>
  <c r="AG6" i="25"/>
  <c r="AF6" i="25"/>
  <c r="AE6" i="25"/>
  <c r="AD6" i="25"/>
  <c r="BT6" i="25" s="1"/>
  <c r="AB6" i="25"/>
  <c r="AQ6" i="25" s="1"/>
  <c r="S6" i="25"/>
  <c r="R6" i="25"/>
  <c r="BI6" i="25" s="1"/>
  <c r="Q6" i="25"/>
  <c r="H32" i="17"/>
  <c r="D32" i="17"/>
  <c r="Q30" i="17" s="1"/>
  <c r="H30" i="17"/>
  <c r="H30" i="21" s="1"/>
  <c r="F35" i="17"/>
  <c r="G28" i="21"/>
  <c r="D48" i="21"/>
  <c r="C48" i="21"/>
  <c r="H48" i="17"/>
  <c r="H48" i="21" s="1"/>
  <c r="F12" i="23" s="1"/>
  <c r="G15" i="23" s="1"/>
  <c r="I7" i="26" l="1"/>
  <c r="K7" i="26" s="1"/>
  <c r="D35" i="26"/>
  <c r="D55" i="26"/>
  <c r="I54" i="26"/>
  <c r="J16" i="26" s="1"/>
  <c r="O16" i="26" s="1"/>
  <c r="I51" i="26"/>
  <c r="J13" i="26" s="1"/>
  <c r="K13" i="26" s="1"/>
  <c r="I32" i="26"/>
  <c r="C30" i="26"/>
  <c r="I30" i="26" s="1"/>
  <c r="J12" i="26"/>
  <c r="O12" i="26" s="1"/>
  <c r="J10" i="26"/>
  <c r="O10" i="26" s="1"/>
  <c r="C28" i="26"/>
  <c r="L35" i="26"/>
  <c r="E55" i="26"/>
  <c r="I16" i="26"/>
  <c r="K30" i="26"/>
  <c r="M30" i="26" s="1"/>
  <c r="K34" i="26"/>
  <c r="M34" i="26" s="1"/>
  <c r="I44" i="26"/>
  <c r="K54" i="26"/>
  <c r="M54" i="26" s="1"/>
  <c r="K44" i="26"/>
  <c r="K24" i="26"/>
  <c r="AN10" i="25"/>
  <c r="BA71" i="25"/>
  <c r="BB71" i="25" s="1"/>
  <c r="CQ21" i="25"/>
  <c r="BU6" i="25"/>
  <c r="CC1072" i="25"/>
  <c r="CN12" i="25"/>
  <c r="CD21" i="25"/>
  <c r="BQ21" i="25"/>
  <c r="AP11" i="25"/>
  <c r="AJ11" i="25"/>
  <c r="AP18" i="25"/>
  <c r="AJ18" i="25"/>
  <c r="BQ6" i="25"/>
  <c r="CD6" i="25"/>
  <c r="AJ7" i="25"/>
  <c r="CQ10" i="25"/>
  <c r="AN12" i="25"/>
  <c r="CR15" i="25"/>
  <c r="CO15" i="25"/>
  <c r="CP15" i="25" s="1"/>
  <c r="BA136" i="25"/>
  <c r="BB136" i="25" s="1"/>
  <c r="BA156" i="25"/>
  <c r="BB156" i="25"/>
  <c r="CP8" i="25"/>
  <c r="CP10" i="25"/>
  <c r="CR10" i="25"/>
  <c r="CR13" i="25"/>
  <c r="CO13" i="25"/>
  <c r="CP13" i="25" s="1"/>
  <c r="BQ11" i="25"/>
  <c r="CD11" i="25"/>
  <c r="CN11" i="25" s="1"/>
  <c r="CN15" i="25"/>
  <c r="BU24" i="25"/>
  <c r="CG6" i="25"/>
  <c r="CL1072" i="25"/>
  <c r="CL1078" i="25" s="1"/>
  <c r="BT7" i="25"/>
  <c r="BU7" i="25" s="1"/>
  <c r="BT10" i="25"/>
  <c r="BU10" i="25" s="1"/>
  <c r="AI12" i="25"/>
  <c r="AP12" i="25" s="1"/>
  <c r="BQ14" i="25"/>
  <c r="CQ15" i="25"/>
  <c r="AI20" i="25"/>
  <c r="AP20" i="25" s="1"/>
  <c r="BQ20" i="25"/>
  <c r="AJ20" i="25"/>
  <c r="BU23" i="25"/>
  <c r="BQ24" i="25"/>
  <c r="AI24" i="25"/>
  <c r="AP24" i="25" s="1"/>
  <c r="CG26" i="25"/>
  <c r="CG30" i="25"/>
  <c r="CG32" i="25"/>
  <c r="AN33" i="25"/>
  <c r="CR33" i="25"/>
  <c r="AH34" i="25"/>
  <c r="AN34" i="25" s="1"/>
  <c r="AI35" i="25"/>
  <c r="BQ38" i="25"/>
  <c r="AI38" i="25"/>
  <c r="AP38" i="25" s="1"/>
  <c r="CG39" i="25"/>
  <c r="CD41" i="25"/>
  <c r="CN41" i="25" s="1"/>
  <c r="CG43" i="25"/>
  <c r="BK46" i="25"/>
  <c r="BV46" i="25" s="1"/>
  <c r="CD46" i="25" s="1"/>
  <c r="CG47" i="25"/>
  <c r="CD49" i="25"/>
  <c r="CN49" i="25" s="1"/>
  <c r="AN53" i="25"/>
  <c r="AJ55" i="25"/>
  <c r="CH56" i="25"/>
  <c r="CF56" i="25"/>
  <c r="AJ57" i="25"/>
  <c r="AP57" i="25"/>
  <c r="CG59" i="25"/>
  <c r="CQ59" i="25" s="1"/>
  <c r="BK62" i="25"/>
  <c r="BV62" i="25" s="1"/>
  <c r="CD62" i="25" s="1"/>
  <c r="CG63" i="25"/>
  <c r="BK66" i="25"/>
  <c r="BV66" i="25" s="1"/>
  <c r="CD66" i="25" s="1"/>
  <c r="CQ69" i="25"/>
  <c r="AJ70" i="25"/>
  <c r="AI70" i="25"/>
  <c r="AP70" i="25" s="1"/>
  <c r="BU70" i="25"/>
  <c r="AU72" i="25"/>
  <c r="CR73" i="25"/>
  <c r="AH74" i="25"/>
  <c r="AN74" i="25" s="1"/>
  <c r="BK77" i="25"/>
  <c r="BV77" i="25" s="1"/>
  <c r="CD77" i="25" s="1"/>
  <c r="CN77" i="25" s="1"/>
  <c r="BK78" i="25"/>
  <c r="BV78" i="25" s="1"/>
  <c r="CD78" i="25" s="1"/>
  <c r="CG79" i="25"/>
  <c r="CF84" i="25"/>
  <c r="CG84" i="25" s="1"/>
  <c r="CH84" i="25"/>
  <c r="BT85" i="25"/>
  <c r="BV86" i="25"/>
  <c r="CD86" i="25" s="1"/>
  <c r="CG88" i="25"/>
  <c r="AN89" i="25"/>
  <c r="AI91" i="25"/>
  <c r="BQ94" i="25"/>
  <c r="AJ94" i="25"/>
  <c r="AI94" i="25"/>
  <c r="AP94" i="25" s="1"/>
  <c r="BK96" i="25"/>
  <c r="BV96" i="25" s="1"/>
  <c r="CD96" i="25" s="1"/>
  <c r="CH96" i="25"/>
  <c r="CF96" i="25"/>
  <c r="CG96" i="25" s="1"/>
  <c r="AJ97" i="25"/>
  <c r="AP97" i="25"/>
  <c r="AI98" i="25"/>
  <c r="AP98" i="25" s="1"/>
  <c r="BQ98" i="25"/>
  <c r="CF100" i="25"/>
  <c r="CG100" i="25" s="1"/>
  <c r="CH100" i="25"/>
  <c r="CR105" i="25"/>
  <c r="AH106" i="25"/>
  <c r="AN106" i="25" s="1"/>
  <c r="AI107" i="25"/>
  <c r="AJ111" i="25"/>
  <c r="BT113" i="25"/>
  <c r="AI114" i="25"/>
  <c r="AP114" i="25" s="1"/>
  <c r="BQ114" i="25"/>
  <c r="CG119" i="25"/>
  <c r="CF124" i="25"/>
  <c r="CG124" i="25" s="1"/>
  <c r="CH124" i="25"/>
  <c r="CR129" i="25"/>
  <c r="AH130" i="25"/>
  <c r="AN130" i="25"/>
  <c r="AN133" i="25"/>
  <c r="AN134" i="25"/>
  <c r="AH134" i="25"/>
  <c r="BT138" i="25"/>
  <c r="AI139" i="25"/>
  <c r="AP139" i="25" s="1"/>
  <c r="BQ139" i="25"/>
  <c r="AJ146" i="25"/>
  <c r="AP146" i="25"/>
  <c r="BV151" i="25"/>
  <c r="CD151" i="25" s="1"/>
  <c r="CG153" i="25"/>
  <c r="AN154" i="25"/>
  <c r="AJ158" i="25"/>
  <c r="AP158" i="25"/>
  <c r="AH163" i="25"/>
  <c r="AN163" i="25" s="1"/>
  <c r="CO178" i="25"/>
  <c r="CP178" i="25" s="1"/>
  <c r="AJ245" i="25"/>
  <c r="AP245" i="25"/>
  <c r="AJ81" i="25"/>
  <c r="AP81" i="25"/>
  <c r="BU113" i="25"/>
  <c r="CH120" i="25"/>
  <c r="CF120" i="25"/>
  <c r="CO135" i="25"/>
  <c r="CP135" i="25" s="1"/>
  <c r="CR135" i="25"/>
  <c r="BU138" i="25"/>
  <c r="BU139" i="25"/>
  <c r="CF141" i="25"/>
  <c r="CG141" i="25" s="1"/>
  <c r="CH141" i="25"/>
  <c r="CH145" i="25"/>
  <c r="CF145" i="25"/>
  <c r="AI147" i="25"/>
  <c r="AP147" i="25" s="1"/>
  <c r="BQ147" i="25"/>
  <c r="AJ147" i="25"/>
  <c r="AH151" i="25"/>
  <c r="AN151" i="25" s="1"/>
  <c r="CO155" i="25"/>
  <c r="CP155" i="25" s="1"/>
  <c r="CR155" i="25"/>
  <c r="BQ158" i="25"/>
  <c r="CD158" i="25"/>
  <c r="CN158" i="25" s="1"/>
  <c r="CN190" i="25"/>
  <c r="AJ195" i="25"/>
  <c r="AP195" i="25"/>
  <c r="CM1072" i="25"/>
  <c r="CM1078" i="25" s="1"/>
  <c r="BK80" i="25"/>
  <c r="BV80" i="25" s="1"/>
  <c r="CD80" i="25" s="1"/>
  <c r="CO83" i="25"/>
  <c r="CP83" i="25" s="1"/>
  <c r="AH90" i="25"/>
  <c r="AN90" i="25" s="1"/>
  <c r="BQ16" i="25"/>
  <c r="AJ16" i="25"/>
  <c r="AI16" i="25"/>
  <c r="AP16" i="25" s="1"/>
  <c r="CQ31" i="25"/>
  <c r="BQ46" i="25"/>
  <c r="AJ46" i="25"/>
  <c r="AI46" i="25"/>
  <c r="AP46" i="25" s="1"/>
  <c r="CH48" i="25"/>
  <c r="CF48" i="25"/>
  <c r="CG48" i="25" s="1"/>
  <c r="AN54" i="25"/>
  <c r="AH54" i="25"/>
  <c r="BU57" i="25"/>
  <c r="AJ65" i="25"/>
  <c r="AP65" i="25"/>
  <c r="CR67" i="25"/>
  <c r="CO67" i="25"/>
  <c r="CP67" i="25" s="1"/>
  <c r="BQ68" i="25"/>
  <c r="AP71" i="25"/>
  <c r="BV74" i="25"/>
  <c r="CD74" i="25" s="1"/>
  <c r="CN74" i="25" s="1"/>
  <c r="CQ77" i="25"/>
  <c r="BQ78" i="25"/>
  <c r="AI78" i="25"/>
  <c r="AP78" i="25" s="1"/>
  <c r="BU82" i="25"/>
  <c r="BB83" i="25"/>
  <c r="BA83" i="25"/>
  <c r="BU94" i="25"/>
  <c r="BA95" i="25"/>
  <c r="BB95" i="25" s="1"/>
  <c r="CO95" i="25"/>
  <c r="CP95" i="25" s="1"/>
  <c r="BU97" i="25"/>
  <c r="CO98" i="25"/>
  <c r="CP98" i="25" s="1"/>
  <c r="CQ98" i="25" s="1"/>
  <c r="CQ101" i="25"/>
  <c r="AI102" i="25"/>
  <c r="AP102" i="25" s="1"/>
  <c r="CN106" i="25"/>
  <c r="CO110" i="25"/>
  <c r="CP110" i="25" s="1"/>
  <c r="CR110" i="25"/>
  <c r="CR115" i="25"/>
  <c r="CO115" i="25"/>
  <c r="CP115" i="25" s="1"/>
  <c r="BQ116" i="25"/>
  <c r="AU117" i="25"/>
  <c r="BA119" i="25"/>
  <c r="BB119" i="25" s="1"/>
  <c r="BU122" i="25"/>
  <c r="BB123" i="25"/>
  <c r="BA123" i="25"/>
  <c r="CQ125" i="25"/>
  <c r="AI126" i="25"/>
  <c r="AP126" i="25" s="1"/>
  <c r="CN135" i="25"/>
  <c r="AP136" i="25"/>
  <c r="CD141" i="25"/>
  <c r="CQ142" i="25"/>
  <c r="BQ143" i="25"/>
  <c r="AJ143" i="25"/>
  <c r="AI143" i="25"/>
  <c r="AP143" i="25" s="1"/>
  <c r="BA144" i="25"/>
  <c r="BB144" i="25"/>
  <c r="BT146" i="25"/>
  <c r="BU146" i="25" s="1"/>
  <c r="BU147" i="25"/>
  <c r="AP156" i="25"/>
  <c r="AU158" i="25"/>
  <c r="BT158" i="25"/>
  <c r="BU158" i="25" s="1"/>
  <c r="BB161" i="25"/>
  <c r="BA161" i="25"/>
  <c r="BB162" i="25"/>
  <c r="BA162" i="25"/>
  <c r="BJ174" i="25"/>
  <c r="BK174" i="25"/>
  <c r="BV174" i="25" s="1"/>
  <c r="CD174" i="25" s="1"/>
  <c r="CP208" i="25"/>
  <c r="CR208" i="25"/>
  <c r="CN50" i="25"/>
  <c r="CF68" i="25"/>
  <c r="CG68" i="25" s="1"/>
  <c r="CH68" i="25"/>
  <c r="BU85" i="25"/>
  <c r="CN107" i="25"/>
  <c r="AN135" i="25"/>
  <c r="AH135" i="25"/>
  <c r="AH8" i="25"/>
  <c r="CQ27" i="25"/>
  <c r="CQ45" i="25"/>
  <c r="CF60" i="25"/>
  <c r="CG60" i="25" s="1"/>
  <c r="CH60" i="25"/>
  <c r="BQ62" i="25"/>
  <c r="AJ62" i="25"/>
  <c r="AI62" i="25"/>
  <c r="AP62" i="25" s="1"/>
  <c r="BK64" i="25"/>
  <c r="BV64" i="25" s="1"/>
  <c r="CD64" i="25" s="1"/>
  <c r="AI6" i="25"/>
  <c r="AU6" i="25"/>
  <c r="AI8" i="25"/>
  <c r="AP8" i="25" s="1"/>
  <c r="CP9" i="25"/>
  <c r="AQ10" i="25"/>
  <c r="AU11" i="25"/>
  <c r="BB13" i="25"/>
  <c r="CF13" i="25"/>
  <c r="CG13" i="25" s="1"/>
  <c r="CQ13" i="25" s="1"/>
  <c r="CR20" i="25"/>
  <c r="AH21" i="25"/>
  <c r="AN21" i="25"/>
  <c r="AH22" i="25"/>
  <c r="AN22" i="25" s="1"/>
  <c r="AN23" i="25"/>
  <c r="CO24" i="25"/>
  <c r="CP24" i="25" s="1"/>
  <c r="AN25" i="25"/>
  <c r="BQ26" i="25"/>
  <c r="BQ30" i="25"/>
  <c r="BT41" i="25"/>
  <c r="AI42" i="25"/>
  <c r="AP42" i="25" s="1"/>
  <c r="BQ42" i="25"/>
  <c r="AJ42" i="25"/>
  <c r="CO43" i="25"/>
  <c r="CP43" i="25" s="1"/>
  <c r="AU45" i="25"/>
  <c r="BU45" i="25"/>
  <c r="BT49" i="25"/>
  <c r="AI50" i="25"/>
  <c r="AP50" i="25" s="1"/>
  <c r="BQ50" i="25"/>
  <c r="AU56" i="25"/>
  <c r="CQ57" i="25"/>
  <c r="CO59" i="25"/>
  <c r="CP59" i="25" s="1"/>
  <c r="BQ60" i="25"/>
  <c r="AU61" i="25"/>
  <c r="BU61" i="25"/>
  <c r="BU66" i="25"/>
  <c r="BK76" i="25"/>
  <c r="BV76" i="25" s="1"/>
  <c r="CD76" i="25" s="1"/>
  <c r="CF76" i="25"/>
  <c r="CG76" i="25" s="1"/>
  <c r="CH76" i="25"/>
  <c r="AU77" i="25"/>
  <c r="BU77" i="25"/>
  <c r="CO79" i="25"/>
  <c r="CP79" i="25" s="1"/>
  <c r="BU81" i="25"/>
  <c r="CQ81" i="25"/>
  <c r="CO82" i="25"/>
  <c r="CP82" i="25" s="1"/>
  <c r="CQ82" i="25" s="1"/>
  <c r="CQ85" i="25"/>
  <c r="BQ86" i="25"/>
  <c r="AJ86" i="25"/>
  <c r="AI86" i="25"/>
  <c r="AP86" i="25" s="1"/>
  <c r="CG87" i="25"/>
  <c r="CQ87" i="25" s="1"/>
  <c r="BK90" i="25"/>
  <c r="BV90" i="25" s="1"/>
  <c r="CD90" i="25" s="1"/>
  <c r="CN90" i="25" s="1"/>
  <c r="CG91" i="25"/>
  <c r="AU96" i="25"/>
  <c r="CH104" i="25"/>
  <c r="CF104" i="25"/>
  <c r="CG104" i="25" s="1"/>
  <c r="AJ105" i="25"/>
  <c r="AP105" i="25"/>
  <c r="CG107" i="25"/>
  <c r="AH110" i="25"/>
  <c r="AN110" i="25" s="1"/>
  <c r="AN113" i="25"/>
  <c r="CR114" i="25"/>
  <c r="CO114" i="25"/>
  <c r="CP114" i="25" s="1"/>
  <c r="CQ114" i="25" s="1"/>
  <c r="BU118" i="25"/>
  <c r="CO119" i="25"/>
  <c r="CP119" i="25" s="1"/>
  <c r="BQ120" i="25"/>
  <c r="BU121" i="25"/>
  <c r="CQ121" i="25"/>
  <c r="CR122" i="25"/>
  <c r="CO122" i="25"/>
  <c r="CP122" i="25" s="1"/>
  <c r="CQ122" i="25" s="1"/>
  <c r="AN127" i="25"/>
  <c r="BU127" i="25"/>
  <c r="BK128" i="25"/>
  <c r="BV128" i="25" s="1"/>
  <c r="CD128" i="25" s="1"/>
  <c r="CH128" i="25"/>
  <c r="CF128" i="25"/>
  <c r="AJ129" i="25"/>
  <c r="AP129" i="25"/>
  <c r="CG137" i="25"/>
  <c r="CO139" i="25"/>
  <c r="CP139" i="25" s="1"/>
  <c r="CQ139" i="25" s="1"/>
  <c r="BQ141" i="25"/>
  <c r="CO144" i="25"/>
  <c r="CP144" i="25" s="1"/>
  <c r="BQ145" i="25"/>
  <c r="AJ154" i="25"/>
  <c r="AP154" i="25"/>
  <c r="AI157" i="25"/>
  <c r="AP157" i="25" s="1"/>
  <c r="BA159" i="25"/>
  <c r="BB159" i="25" s="1"/>
  <c r="CO159" i="25"/>
  <c r="CP159" i="25" s="1"/>
  <c r="CQ159" i="25" s="1"/>
  <c r="BQ161" i="25"/>
  <c r="CD161" i="25"/>
  <c r="CN161" i="25" s="1"/>
  <c r="AI58" i="25"/>
  <c r="AP58" i="25" s="1"/>
  <c r="BQ58" i="25"/>
  <c r="AJ58" i="25"/>
  <c r="CO70" i="25"/>
  <c r="CP70" i="25" s="1"/>
  <c r="AU97" i="25"/>
  <c r="CO111" i="25"/>
  <c r="CP111" i="25" s="1"/>
  <c r="AI122" i="25"/>
  <c r="AP122" i="25" s="1"/>
  <c r="BQ122" i="25"/>
  <c r="CH40" i="25"/>
  <c r="CF40" i="25"/>
  <c r="CF44" i="25"/>
  <c r="CG44" i="25" s="1"/>
  <c r="CH44" i="25"/>
  <c r="AJ49" i="25"/>
  <c r="AP49" i="25"/>
  <c r="CQ61" i="25"/>
  <c r="CH64" i="25"/>
  <c r="CF64" i="25"/>
  <c r="BU11" i="25"/>
  <c r="CO12" i="25"/>
  <c r="CP12" i="25" s="1"/>
  <c r="CQ12" i="25" s="1"/>
  <c r="BT14" i="25"/>
  <c r="BU14" i="25" s="1"/>
  <c r="BT15" i="25"/>
  <c r="BU15" i="25" s="1"/>
  <c r="CH16" i="25"/>
  <c r="CF16" i="25"/>
  <c r="CG16" i="25" s="1"/>
  <c r="AJ19" i="25"/>
  <c r="AP19" i="25"/>
  <c r="CR19" i="25"/>
  <c r="AH24" i="25"/>
  <c r="AN24" i="25" s="1"/>
  <c r="CQ28" i="25"/>
  <c r="BK32" i="25"/>
  <c r="BV32" i="25" s="1"/>
  <c r="CD32" i="25" s="1"/>
  <c r="CH32" i="25"/>
  <c r="CF32" i="25"/>
  <c r="AJ33" i="25"/>
  <c r="AP33" i="25"/>
  <c r="AI34" i="25"/>
  <c r="AP34" i="25" s="1"/>
  <c r="BQ34" i="25"/>
  <c r="AN38" i="25"/>
  <c r="AH38" i="25"/>
  <c r="CO38" i="25"/>
  <c r="CP38" i="25" s="1"/>
  <c r="CR38" i="25"/>
  <c r="BQ39" i="25"/>
  <c r="BQ40" i="25"/>
  <c r="BU41" i="25"/>
  <c r="BU42" i="25"/>
  <c r="BQ48" i="25"/>
  <c r="BU49" i="25"/>
  <c r="BU50" i="25"/>
  <c r="CF52" i="25"/>
  <c r="CG52" i="25" s="1"/>
  <c r="CH52" i="25"/>
  <c r="CG56" i="25"/>
  <c r="CR58" i="25"/>
  <c r="CO58" i="25"/>
  <c r="CP58" i="25" s="1"/>
  <c r="CQ58" i="25" s="1"/>
  <c r="BK63" i="25"/>
  <c r="BV63" i="25" s="1"/>
  <c r="BU65" i="25"/>
  <c r="CQ65" i="25"/>
  <c r="CO66" i="25"/>
  <c r="CP66" i="25" s="1"/>
  <c r="CQ66" i="25" s="1"/>
  <c r="AN70" i="25"/>
  <c r="AH70" i="25"/>
  <c r="AI74" i="25"/>
  <c r="AP74" i="25" s="1"/>
  <c r="BQ74" i="25"/>
  <c r="AJ74" i="25"/>
  <c r="CO75" i="25"/>
  <c r="CP75" i="25" s="1"/>
  <c r="CQ75" i="25" s="1"/>
  <c r="BQ76" i="25"/>
  <c r="CH88" i="25"/>
  <c r="CF88" i="25"/>
  <c r="AJ89" i="25"/>
  <c r="AP89" i="25"/>
  <c r="AN94" i="25"/>
  <c r="AH94" i="25"/>
  <c r="CO94" i="25"/>
  <c r="CP94" i="25" s="1"/>
  <c r="CR94" i="25"/>
  <c r="AH98" i="25"/>
  <c r="AN98" i="25"/>
  <c r="BT105" i="25"/>
  <c r="AI106" i="25"/>
  <c r="AP106" i="25" s="1"/>
  <c r="BQ106" i="25"/>
  <c r="AJ106" i="25"/>
  <c r="CN111" i="25"/>
  <c r="AH114" i="25"/>
  <c r="AN114" i="25"/>
  <c r="CO118" i="25"/>
  <c r="CP118" i="25" s="1"/>
  <c r="CR118" i="25"/>
  <c r="BT129" i="25"/>
  <c r="AI130" i="25"/>
  <c r="AP130" i="25" s="1"/>
  <c r="BQ130" i="25"/>
  <c r="AJ130" i="25"/>
  <c r="CF132" i="25"/>
  <c r="CG132" i="25" s="1"/>
  <c r="CH132" i="25"/>
  <c r="BQ134" i="25"/>
  <c r="AI134" i="25"/>
  <c r="AP134" i="25" s="1"/>
  <c r="CR138" i="25"/>
  <c r="AH139" i="25"/>
  <c r="AN139" i="25"/>
  <c r="CO143" i="25"/>
  <c r="CP143" i="25" s="1"/>
  <c r="CQ144" i="25"/>
  <c r="CQ146" i="25"/>
  <c r="CO147" i="25"/>
  <c r="CP147" i="25" s="1"/>
  <c r="CQ147" i="25" s="1"/>
  <c r="CF149" i="25"/>
  <c r="CG149" i="25" s="1"/>
  <c r="CH149" i="25"/>
  <c r="AU150" i="25"/>
  <c r="BU150" i="25"/>
  <c r="AN152" i="25"/>
  <c r="BU152" i="25"/>
  <c r="CH153" i="25"/>
  <c r="CF153" i="25"/>
  <c r="CD155" i="25"/>
  <c r="CN155" i="25" s="1"/>
  <c r="BQ155" i="25"/>
  <c r="BU157" i="25"/>
  <c r="CR232" i="25"/>
  <c r="BU20" i="25"/>
  <c r="BA25" i="25"/>
  <c r="BB25" i="25"/>
  <c r="AU57" i="25"/>
  <c r="AI82" i="25"/>
  <c r="AP82" i="25" s="1"/>
  <c r="BU98" i="25"/>
  <c r="CF116" i="25"/>
  <c r="CG116" i="25" s="1"/>
  <c r="CH116" i="25"/>
  <c r="CR123" i="25"/>
  <c r="CO123" i="25"/>
  <c r="CP123" i="25" s="1"/>
  <c r="CF7" i="25"/>
  <c r="CG7" i="25" s="1"/>
  <c r="CQ7" i="25" s="1"/>
  <c r="AJ9" i="25"/>
  <c r="AQ16" i="25"/>
  <c r="BA39" i="25"/>
  <c r="BB39" i="25"/>
  <c r="BU58" i="25"/>
  <c r="AI66" i="25"/>
  <c r="AP66" i="25" s="1"/>
  <c r="BQ66" i="25"/>
  <c r="AJ66" i="25"/>
  <c r="AQ7" i="25"/>
  <c r="AH7" i="25"/>
  <c r="AN7" i="25" s="1"/>
  <c r="BV10" i="25"/>
  <c r="CD10" i="25" s="1"/>
  <c r="CN10" i="25" s="1"/>
  <c r="AI14" i="25"/>
  <c r="AP14" i="25" s="1"/>
  <c r="CR14" i="25"/>
  <c r="AN17" i="25"/>
  <c r="CD19" i="25"/>
  <c r="CN19" i="25" s="1"/>
  <c r="AH20" i="25"/>
  <c r="AN20" i="25" s="1"/>
  <c r="CR21" i="25"/>
  <c r="CO21" i="25"/>
  <c r="CP21" i="25" s="1"/>
  <c r="BQ27" i="25"/>
  <c r="BU34" i="25"/>
  <c r="CF36" i="25"/>
  <c r="CG36" i="25" s="1"/>
  <c r="CH36" i="25"/>
  <c r="BT37" i="25"/>
  <c r="CN38" i="25"/>
  <c r="AU40" i="25"/>
  <c r="CQ41" i="25"/>
  <c r="CO42" i="25"/>
  <c r="CP42" i="25" s="1"/>
  <c r="CQ42" i="25" s="1"/>
  <c r="CO46" i="25"/>
  <c r="CP46" i="25" s="1"/>
  <c r="AI47" i="25"/>
  <c r="AN47" i="25"/>
  <c r="AU48" i="25"/>
  <c r="CQ49" i="25"/>
  <c r="CO51" i="25"/>
  <c r="CP51" i="25" s="1"/>
  <c r="CQ51" i="25" s="1"/>
  <c r="BQ52" i="25"/>
  <c r="AU53" i="25"/>
  <c r="BU53" i="25"/>
  <c r="CR57" i="25"/>
  <c r="AH58" i="25"/>
  <c r="AN58" i="25" s="1"/>
  <c r="CO62" i="25"/>
  <c r="CP62" i="25" s="1"/>
  <c r="CR62" i="25"/>
  <c r="AI63" i="25"/>
  <c r="BK72" i="25"/>
  <c r="BV72" i="25" s="1"/>
  <c r="CD72" i="25" s="1"/>
  <c r="CH72" i="25"/>
  <c r="CF72" i="25"/>
  <c r="CG72" i="25" s="1"/>
  <c r="AJ73" i="25"/>
  <c r="AP73" i="25"/>
  <c r="BU74" i="25"/>
  <c r="CO78" i="25"/>
  <c r="CP78" i="25" s="1"/>
  <c r="CR78" i="25"/>
  <c r="AI79" i="25"/>
  <c r="AN79" i="25"/>
  <c r="CR81" i="25"/>
  <c r="AH82" i="25"/>
  <c r="AN82" i="25"/>
  <c r="BU86" i="25"/>
  <c r="BA87" i="25"/>
  <c r="BB87" i="25" s="1"/>
  <c r="BT89" i="25"/>
  <c r="AI90" i="25"/>
  <c r="AP90" i="25" s="1"/>
  <c r="AJ90" i="25"/>
  <c r="CF92" i="25"/>
  <c r="CG92" i="25" s="1"/>
  <c r="CH92" i="25"/>
  <c r="CN94" i="25"/>
  <c r="CD97" i="25"/>
  <c r="CN97" i="25" s="1"/>
  <c r="CR103" i="25"/>
  <c r="CO103" i="25"/>
  <c r="CP103" i="25" s="1"/>
  <c r="CQ103" i="25" s="1"/>
  <c r="BQ104" i="25"/>
  <c r="BU105" i="25"/>
  <c r="BU106" i="25"/>
  <c r="CF108" i="25"/>
  <c r="CG108" i="25" s="1"/>
  <c r="CH108" i="25"/>
  <c r="BK110" i="25"/>
  <c r="BV110" i="25" s="1"/>
  <c r="CD110" i="25" s="1"/>
  <c r="CN110" i="25" s="1"/>
  <c r="CD113" i="25"/>
  <c r="CN113" i="25" s="1"/>
  <c r="CN115" i="25"/>
  <c r="AN117" i="25"/>
  <c r="CR117" i="25"/>
  <c r="AN118" i="25"/>
  <c r="AH118" i="25"/>
  <c r="CG120" i="25"/>
  <c r="AN121" i="25"/>
  <c r="CR121" i="25"/>
  <c r="AH122" i="25"/>
  <c r="AN122" i="25"/>
  <c r="CN125" i="25"/>
  <c r="CR127" i="25"/>
  <c r="CO127" i="25"/>
  <c r="CP127" i="25" s="1"/>
  <c r="CQ127" i="25" s="1"/>
  <c r="BQ128" i="25"/>
  <c r="BU129" i="25"/>
  <c r="BU130" i="25"/>
  <c r="CO131" i="25"/>
  <c r="CP131" i="25" s="1"/>
  <c r="CQ131" i="25" s="1"/>
  <c r="BQ132" i="25"/>
  <c r="AU133" i="25"/>
  <c r="BU133" i="25"/>
  <c r="CQ134" i="25"/>
  <c r="BQ135" i="25"/>
  <c r="AI135" i="25"/>
  <c r="AP135" i="25" s="1"/>
  <c r="CG136" i="25"/>
  <c r="CQ136" i="25" s="1"/>
  <c r="CD138" i="25"/>
  <c r="CN138" i="25" s="1"/>
  <c r="CN143" i="25"/>
  <c r="CG145" i="25"/>
  <c r="AN146" i="25"/>
  <c r="CR146" i="25"/>
  <c r="AH147" i="25"/>
  <c r="AN147" i="25"/>
  <c r="BQ151" i="25"/>
  <c r="AI151" i="25"/>
  <c r="AP151" i="25" s="1"/>
  <c r="BU151" i="25"/>
  <c r="AU154" i="25"/>
  <c r="BT154" i="25"/>
  <c r="BU154" i="25" s="1"/>
  <c r="CG154" i="25"/>
  <c r="AN158" i="25"/>
  <c r="CF186" i="25"/>
  <c r="CH186" i="25"/>
  <c r="CR236" i="25"/>
  <c r="BU69" i="25"/>
  <c r="CR99" i="25"/>
  <c r="CO99" i="25"/>
  <c r="CP99" i="25" s="1"/>
  <c r="AI118" i="25"/>
  <c r="AP118" i="25" s="1"/>
  <c r="AJ121" i="25"/>
  <c r="AP121" i="25"/>
  <c r="CB1072" i="25"/>
  <c r="BQ12" i="25"/>
  <c r="AJ12" i="25"/>
  <c r="BK44" i="25"/>
  <c r="BV44" i="25" s="1"/>
  <c r="CD44" i="25" s="1"/>
  <c r="CO54" i="25"/>
  <c r="CP54" i="25" s="1"/>
  <c r="CR8" i="25"/>
  <c r="CQ9" i="25"/>
  <c r="AI10" i="25"/>
  <c r="AP10" i="25" s="1"/>
  <c r="BQ10" i="25"/>
  <c r="AI21" i="25"/>
  <c r="CG25" i="25"/>
  <c r="CG29" i="25"/>
  <c r="BQ32" i="25"/>
  <c r="CO35" i="25"/>
  <c r="CP35" i="25" s="1"/>
  <c r="CQ35" i="25" s="1"/>
  <c r="BU37" i="25"/>
  <c r="CN39" i="25"/>
  <c r="CG40" i="25"/>
  <c r="AN41" i="25"/>
  <c r="AN45" i="25"/>
  <c r="CR45" i="25"/>
  <c r="AH46" i="25"/>
  <c r="AN46" i="25" s="1"/>
  <c r="AN49" i="25"/>
  <c r="CR50" i="25"/>
  <c r="CO50" i="25"/>
  <c r="CP50" i="25" s="1"/>
  <c r="CQ50" i="25" s="1"/>
  <c r="BQ54" i="25"/>
  <c r="AI54" i="25"/>
  <c r="AP54" i="25" s="1"/>
  <c r="CG55" i="25"/>
  <c r="CQ55" i="25" s="1"/>
  <c r="CD57" i="25"/>
  <c r="CN57" i="25" s="1"/>
  <c r="CN59" i="25"/>
  <c r="AN61" i="25"/>
  <c r="CR61" i="25"/>
  <c r="AN62" i="25"/>
  <c r="AH62" i="25"/>
  <c r="CG64" i="25"/>
  <c r="AN65" i="25"/>
  <c r="CR65" i="25"/>
  <c r="AH66" i="25"/>
  <c r="AN66" i="25" s="1"/>
  <c r="BT69" i="25"/>
  <c r="BK70" i="25"/>
  <c r="BV70" i="25" s="1"/>
  <c r="CD70" i="25" s="1"/>
  <c r="AN71" i="25"/>
  <c r="CR74" i="25"/>
  <c r="CO74" i="25"/>
  <c r="CP74" i="25" s="1"/>
  <c r="CQ74" i="25" s="1"/>
  <c r="AN77" i="25"/>
  <c r="CR77" i="25"/>
  <c r="AH78" i="25"/>
  <c r="AN78" i="25" s="1"/>
  <c r="CD81" i="25"/>
  <c r="CN81" i="25" s="1"/>
  <c r="CG83" i="25"/>
  <c r="CQ83" i="25" s="1"/>
  <c r="CR87" i="25"/>
  <c r="CO87" i="25"/>
  <c r="CP87" i="25" s="1"/>
  <c r="BQ88" i="25"/>
  <c r="BU89" i="25"/>
  <c r="BU90" i="25"/>
  <c r="CR91" i="25"/>
  <c r="CO91" i="25"/>
  <c r="CP91" i="25" s="1"/>
  <c r="BQ92" i="25"/>
  <c r="AU93" i="25"/>
  <c r="BU93" i="25"/>
  <c r="AQ94" i="25"/>
  <c r="CN98" i="25"/>
  <c r="AQ98" i="25"/>
  <c r="CG99" i="25"/>
  <c r="CQ99" i="25" s="1"/>
  <c r="CR101" i="25"/>
  <c r="AH102" i="25"/>
  <c r="AN102" i="25" s="1"/>
  <c r="CO102" i="25"/>
  <c r="CP102" i="25" s="1"/>
  <c r="CR102" i="25"/>
  <c r="AI103" i="25"/>
  <c r="AN103" i="25"/>
  <c r="BQ103" i="25"/>
  <c r="AU104" i="25"/>
  <c r="CQ105" i="25"/>
  <c r="CR107" i="25"/>
  <c r="CO107" i="25"/>
  <c r="CP107" i="25" s="1"/>
  <c r="BU109" i="25"/>
  <c r="CG111" i="25"/>
  <c r="CQ111" i="25" s="1"/>
  <c r="AQ114" i="25"/>
  <c r="CN114" i="25"/>
  <c r="CN119" i="25"/>
  <c r="CD121" i="25"/>
  <c r="CN121" i="25" s="1"/>
  <c r="CG123" i="25"/>
  <c r="CQ123" i="25" s="1"/>
  <c r="CR125" i="25"/>
  <c r="AN126" i="25"/>
  <c r="AH126" i="25"/>
  <c r="CO126" i="25"/>
  <c r="CP126" i="25" s="1"/>
  <c r="CR126" i="25"/>
  <c r="AI127" i="25"/>
  <c r="BQ127" i="25"/>
  <c r="AU128" i="25"/>
  <c r="CQ129" i="25"/>
  <c r="BU134" i="25"/>
  <c r="AN136" i="25"/>
  <c r="BU136" i="25"/>
  <c r="AQ139" i="25"/>
  <c r="CR142" i="25"/>
  <c r="AH143" i="25"/>
  <c r="AN143" i="25" s="1"/>
  <c r="BQ148" i="25"/>
  <c r="BQ149" i="25"/>
  <c r="CO152" i="25"/>
  <c r="CP152" i="25" s="1"/>
  <c r="CQ152" i="25" s="1"/>
  <c r="CG156" i="25"/>
  <c r="CQ156" i="25" s="1"/>
  <c r="CN159" i="25"/>
  <c r="AP173" i="25"/>
  <c r="AJ173" i="25"/>
  <c r="AP179" i="25"/>
  <c r="AJ179" i="25"/>
  <c r="AJ185" i="25"/>
  <c r="AP185" i="25"/>
  <c r="CP193" i="25"/>
  <c r="CR193" i="25"/>
  <c r="AN11" i="25"/>
  <c r="CH80" i="25"/>
  <c r="CF80" i="25"/>
  <c r="CG80" i="25" s="1"/>
  <c r="BU114" i="25"/>
  <c r="BK8" i="25"/>
  <c r="BV8" i="25" s="1"/>
  <c r="CD8" i="25" s="1"/>
  <c r="CN8" i="25" s="1"/>
  <c r="BU38" i="25"/>
  <c r="AJ41" i="25"/>
  <c r="AP41" i="25"/>
  <c r="AN63" i="25"/>
  <c r="AI7" i="25"/>
  <c r="AP7" i="25" s="1"/>
  <c r="BQ7" i="25"/>
  <c r="CK1072" i="25"/>
  <c r="CK1078" i="25" s="1"/>
  <c r="AN8" i="25"/>
  <c r="CF8" i="25"/>
  <c r="CG8" i="25" s="1"/>
  <c r="BK9" i="25"/>
  <c r="BV9" i="25" s="1"/>
  <c r="AI17" i="25"/>
  <c r="AQ17" i="25"/>
  <c r="BK18" i="25"/>
  <c r="BV18" i="25" s="1"/>
  <c r="CH18" i="25"/>
  <c r="CF18" i="25"/>
  <c r="CG18" i="25" s="1"/>
  <c r="AU19" i="25"/>
  <c r="AQ20" i="25"/>
  <c r="BQ22" i="25"/>
  <c r="BK22" i="25"/>
  <c r="BV22" i="25" s="1"/>
  <c r="CD22" i="25" s="1"/>
  <c r="CF22" i="25"/>
  <c r="CG22" i="25" s="1"/>
  <c r="CH22" i="25"/>
  <c r="BQ23" i="25"/>
  <c r="BQ28" i="25"/>
  <c r="CR31" i="25"/>
  <c r="AU32" i="25"/>
  <c r="CO34" i="25"/>
  <c r="CP34" i="25" s="1"/>
  <c r="CQ34" i="25" s="1"/>
  <c r="BQ35" i="25"/>
  <c r="CR41" i="25"/>
  <c r="AH42" i="25"/>
  <c r="AN42" i="25" s="1"/>
  <c r="CR49" i="25"/>
  <c r="AH50" i="25"/>
  <c r="AN50" i="25" s="1"/>
  <c r="AQ58" i="25"/>
  <c r="CN58" i="25"/>
  <c r="CQ67" i="25"/>
  <c r="CR71" i="25"/>
  <c r="CO71" i="25"/>
  <c r="CP71" i="25" s="1"/>
  <c r="CQ71" i="25" s="1"/>
  <c r="BQ72" i="25"/>
  <c r="CQ73" i="25"/>
  <c r="BK82" i="25"/>
  <c r="BV82" i="25" s="1"/>
  <c r="CD82" i="25" s="1"/>
  <c r="AQ82" i="25"/>
  <c r="CR85" i="25"/>
  <c r="AH86" i="25"/>
  <c r="AN86" i="25" s="1"/>
  <c r="CO86" i="25"/>
  <c r="CP86" i="25" s="1"/>
  <c r="CR86" i="25"/>
  <c r="BQ87" i="25"/>
  <c r="AU88" i="25"/>
  <c r="CQ89" i="25"/>
  <c r="CR90" i="25"/>
  <c r="CO90" i="25"/>
  <c r="CP90" i="25" s="1"/>
  <c r="CQ90" i="25" s="1"/>
  <c r="BQ91" i="25"/>
  <c r="CQ95" i="25"/>
  <c r="BT101" i="25"/>
  <c r="BU101" i="25" s="1"/>
  <c r="BV102" i="25"/>
  <c r="CD102" i="25" s="1"/>
  <c r="CN102" i="25" s="1"/>
  <c r="AN105" i="25"/>
  <c r="CR106" i="25"/>
  <c r="CO106" i="25"/>
  <c r="CP106" i="25" s="1"/>
  <c r="CQ106" i="25" s="1"/>
  <c r="BQ107" i="25"/>
  <c r="BQ110" i="25"/>
  <c r="AI110" i="25"/>
  <c r="AP110" i="25" s="1"/>
  <c r="BU111" i="25"/>
  <c r="BK112" i="25"/>
  <c r="BV112" i="25" s="1"/>
  <c r="CD112" i="25" s="1"/>
  <c r="CH112" i="25"/>
  <c r="CF112" i="25"/>
  <c r="CG112" i="25" s="1"/>
  <c r="AJ113" i="25"/>
  <c r="AP113" i="25"/>
  <c r="CG115" i="25"/>
  <c r="CQ115" i="25" s="1"/>
  <c r="BK117" i="25"/>
  <c r="BV117" i="25" s="1"/>
  <c r="CD117" i="25" s="1"/>
  <c r="CN117" i="25" s="1"/>
  <c r="BT117" i="25"/>
  <c r="BU117" i="25" s="1"/>
  <c r="BK118" i="25"/>
  <c r="BV118" i="25" s="1"/>
  <c r="CD118" i="25" s="1"/>
  <c r="CN118" i="25" s="1"/>
  <c r="AQ118" i="25"/>
  <c r="BK122" i="25"/>
  <c r="BV122" i="25" s="1"/>
  <c r="CD122" i="25" s="1"/>
  <c r="CN122" i="25" s="1"/>
  <c r="AQ122" i="25"/>
  <c r="BT125" i="25"/>
  <c r="BU125" i="25" s="1"/>
  <c r="BV126" i="25"/>
  <c r="CD126" i="25" s="1"/>
  <c r="CN126" i="25" s="1"/>
  <c r="CG128" i="25"/>
  <c r="AN129" i="25"/>
  <c r="CR130" i="25"/>
  <c r="CO130" i="25"/>
  <c r="CP130" i="25" s="1"/>
  <c r="CQ130" i="25" s="1"/>
  <c r="CH137" i="25"/>
  <c r="CF137" i="25"/>
  <c r="AJ138" i="25"/>
  <c r="AP138" i="25"/>
  <c r="CG140" i="25"/>
  <c r="BT142" i="25"/>
  <c r="BU142" i="25" s="1"/>
  <c r="CD146" i="25"/>
  <c r="CN146" i="25" s="1"/>
  <c r="AQ147" i="25"/>
  <c r="CO151" i="25"/>
  <c r="CP151" i="25" s="1"/>
  <c r="CR151" i="25"/>
  <c r="AI152" i="25"/>
  <c r="BQ152" i="25"/>
  <c r="CR156" i="25"/>
  <c r="AH157" i="25"/>
  <c r="AN157" i="25" s="1"/>
  <c r="BV157" i="25"/>
  <c r="CD157" i="25" s="1"/>
  <c r="CN157" i="25" s="1"/>
  <c r="AU171" i="25"/>
  <c r="BT171" i="25"/>
  <c r="AH182" i="25"/>
  <c r="AN182" i="25" s="1"/>
  <c r="AJ188" i="25"/>
  <c r="AP188" i="25"/>
  <c r="BU194" i="25"/>
  <c r="CP224" i="25"/>
  <c r="CR224" i="25"/>
  <c r="AQ15" i="25"/>
  <c r="CO17" i="25"/>
  <c r="CP17" i="25" s="1"/>
  <c r="CQ17" i="25" s="1"/>
  <c r="AQ23" i="25"/>
  <c r="CF24" i="25"/>
  <c r="CG24" i="25" s="1"/>
  <c r="CO25" i="25"/>
  <c r="CP25" i="25" s="1"/>
  <c r="CO26" i="25"/>
  <c r="CP26" i="25" s="1"/>
  <c r="CO27" i="25"/>
  <c r="CP27" i="25" s="1"/>
  <c r="CO28" i="25"/>
  <c r="CP28" i="25" s="1"/>
  <c r="CO29" i="25"/>
  <c r="CP29" i="25" s="1"/>
  <c r="CO30" i="25"/>
  <c r="CP30" i="25" s="1"/>
  <c r="CO31" i="25"/>
  <c r="CP31" i="25" s="1"/>
  <c r="BT32" i="25"/>
  <c r="BU32" i="25" s="1"/>
  <c r="AQ37" i="25"/>
  <c r="CF38" i="25"/>
  <c r="CG38" i="25" s="1"/>
  <c r="CQ38" i="25" s="1"/>
  <c r="CO39" i="25"/>
  <c r="CP39" i="25" s="1"/>
  <c r="BT40" i="25"/>
  <c r="BU40" i="25" s="1"/>
  <c r="AU42" i="25"/>
  <c r="AI43" i="25"/>
  <c r="BK43" i="25"/>
  <c r="BV43" i="25" s="1"/>
  <c r="AQ45" i="25"/>
  <c r="BI45" i="25"/>
  <c r="BJ45" i="25" s="1"/>
  <c r="CF46" i="25"/>
  <c r="CG46" i="25" s="1"/>
  <c r="CO47" i="25"/>
  <c r="CP47" i="25" s="1"/>
  <c r="BT48" i="25"/>
  <c r="BU48" i="25" s="1"/>
  <c r="AU50" i="25"/>
  <c r="AI51" i="25"/>
  <c r="AQ53" i="25"/>
  <c r="CF54" i="25"/>
  <c r="CG54" i="25" s="1"/>
  <c r="CQ54" i="25" s="1"/>
  <c r="CO55" i="25"/>
  <c r="CP55" i="25" s="1"/>
  <c r="BT56" i="25"/>
  <c r="BU56" i="25" s="1"/>
  <c r="AU58" i="25"/>
  <c r="AI59" i="25"/>
  <c r="AQ61" i="25"/>
  <c r="BI61" i="25"/>
  <c r="BJ61" i="25" s="1"/>
  <c r="CF62" i="25"/>
  <c r="CG62" i="25" s="1"/>
  <c r="CO63" i="25"/>
  <c r="CP63" i="25" s="1"/>
  <c r="BT64" i="25"/>
  <c r="BU64" i="25" s="1"/>
  <c r="AU66" i="25"/>
  <c r="AI67" i="25"/>
  <c r="BK67" i="25"/>
  <c r="BV67" i="25" s="1"/>
  <c r="AQ69" i="25"/>
  <c r="BI69" i="25"/>
  <c r="BJ69" i="25" s="1"/>
  <c r="CF70" i="25"/>
  <c r="CG70" i="25" s="1"/>
  <c r="BT72" i="25"/>
  <c r="BU72" i="25" s="1"/>
  <c r="AU74" i="25"/>
  <c r="AI75" i="25"/>
  <c r="BK75" i="25"/>
  <c r="BV75" i="25" s="1"/>
  <c r="AQ77" i="25"/>
  <c r="BI77" i="25"/>
  <c r="BJ77" i="25" s="1"/>
  <c r="CF78" i="25"/>
  <c r="CG78" i="25" s="1"/>
  <c r="CQ78" i="25" s="1"/>
  <c r="BT80" i="25"/>
  <c r="BU80" i="25" s="1"/>
  <c r="BK83" i="25"/>
  <c r="BV83" i="25" s="1"/>
  <c r="AQ85" i="25"/>
  <c r="CF86" i="25"/>
  <c r="CG86" i="25" s="1"/>
  <c r="BT88" i="25"/>
  <c r="BU88" i="25" s="1"/>
  <c r="AQ93" i="25"/>
  <c r="CF94" i="25"/>
  <c r="CG94" i="25" s="1"/>
  <c r="CQ94" i="25" s="1"/>
  <c r="BT96" i="25"/>
  <c r="BU96" i="25" s="1"/>
  <c r="AU98" i="25"/>
  <c r="AI99" i="25"/>
  <c r="AQ101" i="25"/>
  <c r="CF102" i="25"/>
  <c r="CG102" i="25" s="1"/>
  <c r="CQ102" i="25" s="1"/>
  <c r="BT104" i="25"/>
  <c r="BU104" i="25" s="1"/>
  <c r="AU106" i="25"/>
  <c r="AQ109" i="25"/>
  <c r="CF110" i="25"/>
  <c r="CG110" i="25" s="1"/>
  <c r="CQ110" i="25" s="1"/>
  <c r="BT112" i="25"/>
  <c r="BU112" i="25" s="1"/>
  <c r="AU114" i="25"/>
  <c r="AI115" i="25"/>
  <c r="AQ117" i="25"/>
  <c r="BI117" i="25"/>
  <c r="BJ117" i="25" s="1"/>
  <c r="CF118" i="25"/>
  <c r="CG118" i="25" s="1"/>
  <c r="CQ118" i="25" s="1"/>
  <c r="BT120" i="25"/>
  <c r="BU120" i="25" s="1"/>
  <c r="BK123" i="25"/>
  <c r="BV123" i="25" s="1"/>
  <c r="AQ125" i="25"/>
  <c r="CF126" i="25"/>
  <c r="CG126" i="25" s="1"/>
  <c r="CQ126" i="25" s="1"/>
  <c r="BT128" i="25"/>
  <c r="BU128" i="25" s="1"/>
  <c r="AU130" i="25"/>
  <c r="AI131" i="25"/>
  <c r="BK131" i="25"/>
  <c r="BV131" i="25" s="1"/>
  <c r="AQ133" i="25"/>
  <c r="BI133" i="25"/>
  <c r="BJ133" i="25" s="1"/>
  <c r="CF135" i="25"/>
  <c r="CG135" i="25" s="1"/>
  <c r="CQ135" i="25" s="1"/>
  <c r="CO136" i="25"/>
  <c r="CP136" i="25" s="1"/>
  <c r="BT137" i="25"/>
  <c r="BU137" i="25" s="1"/>
  <c r="AU139" i="25"/>
  <c r="AI140" i="25"/>
  <c r="AQ142" i="25"/>
  <c r="CF143" i="25"/>
  <c r="CG143" i="25" s="1"/>
  <c r="CQ143" i="25" s="1"/>
  <c r="AN144" i="25"/>
  <c r="AU147" i="25"/>
  <c r="AI148" i="25"/>
  <c r="AQ150" i="25"/>
  <c r="CF151" i="25"/>
  <c r="CG151" i="25" s="1"/>
  <c r="BK154" i="25"/>
  <c r="BV154" i="25" s="1"/>
  <c r="CF155" i="25"/>
  <c r="CG155" i="25" s="1"/>
  <c r="CQ155" i="25" s="1"/>
  <c r="AN159" i="25"/>
  <c r="AN161" i="25"/>
  <c r="BE162" i="25"/>
  <c r="BU163" i="25"/>
  <c r="AN166" i="25"/>
  <c r="AH166" i="25"/>
  <c r="BQ167" i="25"/>
  <c r="CG167" i="25"/>
  <c r="CQ167" i="25" s="1"/>
  <c r="AU168" i="25"/>
  <c r="BT168" i="25"/>
  <c r="BU168" i="25" s="1"/>
  <c r="BV168" i="25"/>
  <c r="AH171" i="25"/>
  <c r="AU173" i="25"/>
  <c r="BQ174" i="25"/>
  <c r="AJ174" i="25"/>
  <c r="BE174" i="25"/>
  <c r="AQ174" i="25"/>
  <c r="BQ175" i="25"/>
  <c r="AI175" i="25"/>
  <c r="AP175" i="25" s="1"/>
  <c r="AQ175" i="25"/>
  <c r="CG175" i="25"/>
  <c r="CQ175" i="25" s="1"/>
  <c r="AU177" i="25"/>
  <c r="CG178" i="25"/>
  <c r="AU179" i="25"/>
  <c r="BQ180" i="25"/>
  <c r="AJ180" i="25"/>
  <c r="AQ180" i="25"/>
  <c r="BV182" i="25"/>
  <c r="CO182" i="25"/>
  <c r="CP182" i="25" s="1"/>
  <c r="AI184" i="25"/>
  <c r="BT185" i="25"/>
  <c r="BU185" i="25" s="1"/>
  <c r="CQ185" i="25"/>
  <c r="AQ186" i="25"/>
  <c r="BQ186" i="25"/>
  <c r="AJ186" i="25"/>
  <c r="AI186" i="25"/>
  <c r="AP186" i="25" s="1"/>
  <c r="CH187" i="25"/>
  <c r="AP189" i="25"/>
  <c r="BQ189" i="25"/>
  <c r="AN191" i="25"/>
  <c r="CO191" i="25"/>
  <c r="CP191" i="25" s="1"/>
  <c r="BV194" i="25"/>
  <c r="CH194" i="25"/>
  <c r="CF194" i="25"/>
  <c r="CG194" i="25" s="1"/>
  <c r="BV195" i="25"/>
  <c r="BK197" i="25"/>
  <c r="BV197" i="25" s="1"/>
  <c r="CD197" i="25" s="1"/>
  <c r="CN197" i="25" s="1"/>
  <c r="CH201" i="25"/>
  <c r="BQ202" i="25"/>
  <c r="AP203" i="25"/>
  <c r="BV210" i="25"/>
  <c r="AU211" i="25"/>
  <c r="BV211" i="25"/>
  <c r="CN216" i="25"/>
  <c r="CN218" i="25"/>
  <c r="AH219" i="25"/>
  <c r="BB219" i="25"/>
  <c r="CN226" i="25"/>
  <c r="AU227" i="25"/>
  <c r="BQ228" i="25"/>
  <c r="AI228" i="25"/>
  <c r="AP228" i="25" s="1"/>
  <c r="BE228" i="25"/>
  <c r="AQ228" i="25"/>
  <c r="CH229" i="25"/>
  <c r="AP230" i="25"/>
  <c r="AJ230" i="25"/>
  <c r="BQ233" i="25"/>
  <c r="BQ237" i="25"/>
  <c r="CQ245" i="25"/>
  <c r="CD249" i="25"/>
  <c r="CN249" i="25" s="1"/>
  <c r="BQ249" i="25"/>
  <c r="CG162" i="25"/>
  <c r="CQ162" i="25" s="1"/>
  <c r="BE164" i="25"/>
  <c r="AQ164" i="25"/>
  <c r="BQ164" i="25"/>
  <c r="BQ183" i="25"/>
  <c r="AI183" i="25"/>
  <c r="AP183" i="25" s="1"/>
  <c r="AQ183" i="25"/>
  <c r="CQ183" i="25"/>
  <c r="CG186" i="25"/>
  <c r="AU188" i="25"/>
  <c r="BT188" i="25"/>
  <c r="BU188" i="25" s="1"/>
  <c r="CO190" i="25"/>
  <c r="CP190" i="25" s="1"/>
  <c r="CQ191" i="25"/>
  <c r="AQ192" i="25"/>
  <c r="BQ192" i="25"/>
  <c r="AJ192" i="25"/>
  <c r="AI192" i="25"/>
  <c r="AP192" i="25" s="1"/>
  <c r="CR197" i="25"/>
  <c r="CO197" i="25"/>
  <c r="CP197" i="25" s="1"/>
  <c r="CQ198" i="25"/>
  <c r="CG200" i="25"/>
  <c r="AU202" i="25"/>
  <c r="BT202" i="25"/>
  <c r="BU202" i="25" s="1"/>
  <c r="BV203" i="25"/>
  <c r="CR207" i="25"/>
  <c r="AH208" i="25"/>
  <c r="AN208" i="25" s="1"/>
  <c r="AH209" i="25"/>
  <c r="AN209" i="25" s="1"/>
  <c r="CO213" i="25"/>
  <c r="CP213" i="25" s="1"/>
  <c r="CQ213" i="25" s="1"/>
  <c r="AP217" i="25"/>
  <c r="AJ217" i="25"/>
  <c r="AI221" i="25"/>
  <c r="AP221" i="25" s="1"/>
  <c r="BE221" i="25"/>
  <c r="AQ221" i="25"/>
  <c r="BQ221" i="25"/>
  <c r="AX221" i="25"/>
  <c r="CR223" i="25"/>
  <c r="AH224" i="25"/>
  <c r="AN224" i="25"/>
  <c r="AN225" i="25"/>
  <c r="AH225" i="25"/>
  <c r="BT233" i="25"/>
  <c r="BU233" i="25" s="1"/>
  <c r="AU233" i="25"/>
  <c r="BT237" i="25"/>
  <c r="AU237" i="25"/>
  <c r="BU237" i="25"/>
  <c r="CR244" i="25"/>
  <c r="CO244" i="25"/>
  <c r="CP244" i="25" s="1"/>
  <c r="AU252" i="25"/>
  <c r="BT252" i="25"/>
  <c r="BE256" i="25"/>
  <c r="BL256" i="25" s="1"/>
  <c r="BK256" i="25" s="1"/>
  <c r="BV256" i="25" s="1"/>
  <c r="CD256" i="25" s="1"/>
  <c r="CN256" i="25" s="1"/>
  <c r="AQ256" i="25"/>
  <c r="BQ256" i="25"/>
  <c r="AI256" i="25"/>
  <c r="AP256" i="25" s="1"/>
  <c r="AX256" i="25"/>
  <c r="AN169" i="25"/>
  <c r="BA171" i="25"/>
  <c r="BB171" i="25" s="1"/>
  <c r="AI15" i="25"/>
  <c r="AP15" i="25" s="1"/>
  <c r="AJ22" i="25"/>
  <c r="AU22" i="25"/>
  <c r="AI23" i="25"/>
  <c r="AP23" i="25" s="1"/>
  <c r="BI25" i="25"/>
  <c r="BJ25" i="25" s="1"/>
  <c r="AJ36" i="25"/>
  <c r="AU36" i="25"/>
  <c r="AI37" i="25"/>
  <c r="AP37" i="25" s="1"/>
  <c r="AJ44" i="25"/>
  <c r="AU44" i="25"/>
  <c r="AI45" i="25"/>
  <c r="AP45" i="25" s="1"/>
  <c r="BI47" i="25"/>
  <c r="BJ47" i="25" s="1"/>
  <c r="AJ52" i="25"/>
  <c r="AU52" i="25"/>
  <c r="AI53" i="25"/>
  <c r="AP53" i="25" s="1"/>
  <c r="AJ60" i="25"/>
  <c r="AU60" i="25"/>
  <c r="AI61" i="25"/>
  <c r="AP61" i="25" s="1"/>
  <c r="BI63" i="25"/>
  <c r="BJ63" i="25" s="1"/>
  <c r="AJ68" i="25"/>
  <c r="AU68" i="25"/>
  <c r="AI69" i="25"/>
  <c r="AP69" i="25" s="1"/>
  <c r="BI71" i="25"/>
  <c r="BJ71" i="25" s="1"/>
  <c r="AJ76" i="25"/>
  <c r="AU76" i="25"/>
  <c r="AI77" i="25"/>
  <c r="AP77" i="25" s="1"/>
  <c r="BI79" i="25"/>
  <c r="BJ79" i="25" s="1"/>
  <c r="AJ84" i="25"/>
  <c r="AU84" i="25"/>
  <c r="AI85" i="25"/>
  <c r="AP85" i="25" s="1"/>
  <c r="AJ92" i="25"/>
  <c r="AU92" i="25"/>
  <c r="AI93" i="25"/>
  <c r="AP93" i="25" s="1"/>
  <c r="BI95" i="25"/>
  <c r="BJ95" i="25" s="1"/>
  <c r="AJ100" i="25"/>
  <c r="AU100" i="25"/>
  <c r="AI101" i="25"/>
  <c r="AP101" i="25" s="1"/>
  <c r="AJ108" i="25"/>
  <c r="AU108" i="25"/>
  <c r="AI109" i="25"/>
  <c r="AP109" i="25" s="1"/>
  <c r="AJ116" i="25"/>
  <c r="AU116" i="25"/>
  <c r="AI117" i="25"/>
  <c r="AP117" i="25" s="1"/>
  <c r="AJ124" i="25"/>
  <c r="AU124" i="25"/>
  <c r="AI125" i="25"/>
  <c r="AP125" i="25" s="1"/>
  <c r="AJ132" i="25"/>
  <c r="AU132" i="25"/>
  <c r="AI133" i="25"/>
  <c r="AP133" i="25" s="1"/>
  <c r="AJ141" i="25"/>
  <c r="AU141" i="25"/>
  <c r="AI142" i="25"/>
  <c r="AP142" i="25" s="1"/>
  <c r="AJ149" i="25"/>
  <c r="AU149" i="25"/>
  <c r="AI150" i="25"/>
  <c r="AP150" i="25" s="1"/>
  <c r="AJ155" i="25"/>
  <c r="AU155" i="25"/>
  <c r="AQ156" i="25"/>
  <c r="BE156" i="25"/>
  <c r="AQ161" i="25"/>
  <c r="BE161" i="25"/>
  <c r="AQ162" i="25"/>
  <c r="BE163" i="25"/>
  <c r="CQ169" i="25"/>
  <c r="AI170" i="25"/>
  <c r="AN173" i="25"/>
  <c r="AH173" i="25"/>
  <c r="AX174" i="25"/>
  <c r="BU177" i="25"/>
  <c r="AH179" i="25"/>
  <c r="AN179" i="25" s="1"/>
  <c r="BU180" i="25"/>
  <c r="AU182" i="25"/>
  <c r="BT182" i="25"/>
  <c r="BU182" i="25" s="1"/>
  <c r="AU183" i="25"/>
  <c r="CD187" i="25"/>
  <c r="BT189" i="25"/>
  <c r="BQ190" i="25"/>
  <c r="AJ190" i="25"/>
  <c r="BE190" i="25"/>
  <c r="AQ190" i="25"/>
  <c r="AI191" i="25"/>
  <c r="AP191" i="25" s="1"/>
  <c r="BE191" i="25"/>
  <c r="AQ191" i="25"/>
  <c r="BQ191" i="25"/>
  <c r="AU193" i="25"/>
  <c r="AU194" i="25"/>
  <c r="BT194" i="25"/>
  <c r="AU195" i="25"/>
  <c r="BV196" i="25"/>
  <c r="CD196" i="25" s="1"/>
  <c r="CN196" i="25" s="1"/>
  <c r="CO196" i="25"/>
  <c r="CP196" i="25" s="1"/>
  <c r="CQ197" i="25"/>
  <c r="BE198" i="25"/>
  <c r="AQ198" i="25"/>
  <c r="BQ198" i="25"/>
  <c r="AJ198" i="25"/>
  <c r="AI198" i="25"/>
  <c r="AP198" i="25" s="1"/>
  <c r="BQ199" i="25"/>
  <c r="AJ200" i="25"/>
  <c r="CD201" i="25"/>
  <c r="AN205" i="25"/>
  <c r="CR205" i="25"/>
  <c r="CO205" i="25"/>
  <c r="CP205" i="25" s="1"/>
  <c r="CQ206" i="25"/>
  <c r="AJ208" i="25"/>
  <c r="CH209" i="25"/>
  <c r="CF209" i="25"/>
  <c r="AU210" i="25"/>
  <c r="BT210" i="25"/>
  <c r="BU210" i="25" s="1"/>
  <c r="BQ212" i="25"/>
  <c r="AI212" i="25"/>
  <c r="AP212" i="25" s="1"/>
  <c r="BE212" i="25"/>
  <c r="AQ212" i="25"/>
  <c r="AI216" i="25"/>
  <c r="CD217" i="25"/>
  <c r="CD219" i="25"/>
  <c r="CN219" i="25" s="1"/>
  <c r="CO220" i="25"/>
  <c r="CQ222" i="25"/>
  <c r="AJ224" i="25"/>
  <c r="CH225" i="25"/>
  <c r="CF225" i="25"/>
  <c r="AU226" i="25"/>
  <c r="BT226" i="25"/>
  <c r="BU226" i="25" s="1"/>
  <c r="AN229" i="25"/>
  <c r="AU230" i="25"/>
  <c r="BU230" i="25"/>
  <c r="AN231" i="25"/>
  <c r="CG232" i="25"/>
  <c r="AN235" i="25"/>
  <c r="CG236" i="25"/>
  <c r="CQ236" i="25" s="1"/>
  <c r="AN239" i="25"/>
  <c r="CH242" i="25"/>
  <c r="AP243" i="25"/>
  <c r="AJ243" i="25"/>
  <c r="BV244" i="25"/>
  <c r="CD244" i="25" s="1"/>
  <c r="CN244" i="25" s="1"/>
  <c r="AP247" i="25"/>
  <c r="AJ247" i="25"/>
  <c r="CQ247" i="25"/>
  <c r="BQ248" i="25"/>
  <c r="CO248" i="25"/>
  <c r="CP248" i="25" s="1"/>
  <c r="CO254" i="25"/>
  <c r="CP254" i="25" s="1"/>
  <c r="CQ254" i="25" s="1"/>
  <c r="AN259" i="25"/>
  <c r="CD261" i="25"/>
  <c r="BQ261" i="25"/>
  <c r="AN263" i="25"/>
  <c r="AP265" i="25"/>
  <c r="AJ265" i="25"/>
  <c r="AP277" i="25"/>
  <c r="AJ277" i="25"/>
  <c r="BK280" i="25"/>
  <c r="BL319" i="25"/>
  <c r="BV319" i="25"/>
  <c r="AQ32" i="25"/>
  <c r="AJ37" i="25"/>
  <c r="AQ40" i="25"/>
  <c r="AJ45" i="25"/>
  <c r="AQ48" i="25"/>
  <c r="AQ56" i="25"/>
  <c r="AQ64" i="25"/>
  <c r="AJ69" i="25"/>
  <c r="AQ72" i="25"/>
  <c r="AQ80" i="25"/>
  <c r="AQ88" i="25"/>
  <c r="AQ96" i="25"/>
  <c r="AQ104" i="25"/>
  <c r="AJ109" i="25"/>
  <c r="AQ112" i="25"/>
  <c r="AJ117" i="25"/>
  <c r="AQ120" i="25"/>
  <c r="AJ125" i="25"/>
  <c r="AQ128" i="25"/>
  <c r="AQ137" i="25"/>
  <c r="AJ142" i="25"/>
  <c r="AQ145" i="25"/>
  <c r="AQ153" i="25"/>
  <c r="AQ160" i="25"/>
  <c r="AQ163" i="25"/>
  <c r="AU165" i="25"/>
  <c r="AI169" i="25"/>
  <c r="AP169" i="25" s="1"/>
  <c r="BE169" i="25"/>
  <c r="AQ169" i="25"/>
  <c r="BQ169" i="25"/>
  <c r="BV171" i="25"/>
  <c r="CN181" i="25"/>
  <c r="CD184" i="25"/>
  <c r="AH187" i="25"/>
  <c r="AN187" i="25" s="1"/>
  <c r="CD188" i="25"/>
  <c r="BU189" i="25"/>
  <c r="CO192" i="25"/>
  <c r="CP192" i="25" s="1"/>
  <c r="CQ192" i="25" s="1"/>
  <c r="CN193" i="25"/>
  <c r="AJ196" i="25"/>
  <c r="BE196" i="25"/>
  <c r="AQ196" i="25"/>
  <c r="AI197" i="25"/>
  <c r="AP197" i="25" s="1"/>
  <c r="BE197" i="25"/>
  <c r="AQ197" i="25"/>
  <c r="AH201" i="25"/>
  <c r="AN201" i="25" s="1"/>
  <c r="CR204" i="25"/>
  <c r="CO204" i="25"/>
  <c r="CP204" i="25" s="1"/>
  <c r="CQ205" i="25"/>
  <c r="BE206" i="25"/>
  <c r="AQ206" i="25"/>
  <c r="BQ206" i="25"/>
  <c r="AI206" i="25"/>
  <c r="AP206" i="25" s="1"/>
  <c r="CN208" i="25"/>
  <c r="AH211" i="25"/>
  <c r="BU211" i="25"/>
  <c r="AX212" i="25"/>
  <c r="BT217" i="25"/>
  <c r="BU217" i="25" s="1"/>
  <c r="AU217" i="25"/>
  <c r="AJ218" i="25"/>
  <c r="AP218" i="25"/>
  <c r="CN224" i="25"/>
  <c r="AH227" i="25"/>
  <c r="BB227" i="25"/>
  <c r="CG229" i="25"/>
  <c r="AH232" i="25"/>
  <c r="BB232" i="25"/>
  <c r="CO232" i="25"/>
  <c r="CP232" i="25" s="1"/>
  <c r="AH236" i="25"/>
  <c r="AN236" i="25" s="1"/>
  <c r="BB236" i="25"/>
  <c r="CO236" i="25"/>
  <c r="CP236" i="25" s="1"/>
  <c r="CN239" i="25"/>
  <c r="AH240" i="25"/>
  <c r="AN240" i="25" s="1"/>
  <c r="BB240" i="25"/>
  <c r="BQ243" i="25"/>
  <c r="CH255" i="25"/>
  <c r="CF255" i="25"/>
  <c r="CG255" i="25" s="1"/>
  <c r="AH279" i="25"/>
  <c r="AN279" i="25" s="1"/>
  <c r="BV283" i="25"/>
  <c r="BL283" i="25"/>
  <c r="BK288" i="25"/>
  <c r="CO140" i="25"/>
  <c r="CP140" i="25" s="1"/>
  <c r="CO148" i="25"/>
  <c r="CP148" i="25" s="1"/>
  <c r="CQ148" i="25" s="1"/>
  <c r="CO154" i="25"/>
  <c r="CP154" i="25" s="1"/>
  <c r="BQ162" i="25"/>
  <c r="AN165" i="25"/>
  <c r="CD165" i="25"/>
  <c r="CN165" i="25" s="1"/>
  <c r="BQ166" i="25"/>
  <c r="AJ166" i="25"/>
  <c r="AQ166" i="25"/>
  <c r="AJ168" i="25"/>
  <c r="AP168" i="25"/>
  <c r="AP171" i="25"/>
  <c r="AN174" i="25"/>
  <c r="AJ176" i="25"/>
  <c r="BB177" i="25"/>
  <c r="CR183" i="25"/>
  <c r="BB187" i="25"/>
  <c r="BA187" i="25"/>
  <c r="CG187" i="25"/>
  <c r="AH188" i="25"/>
  <c r="AN188" i="25" s="1"/>
  <c r="BB189" i="25"/>
  <c r="BU191" i="25"/>
  <c r="AH193" i="25"/>
  <c r="AN193" i="25" s="1"/>
  <c r="AN200" i="25"/>
  <c r="BB201" i="25"/>
  <c r="BA201" i="25"/>
  <c r="CG201" i="25"/>
  <c r="AH202" i="25"/>
  <c r="AN202" i="25"/>
  <c r="BT203" i="25"/>
  <c r="BU203" i="25" s="1"/>
  <c r="BQ204" i="25"/>
  <c r="AJ204" i="25"/>
  <c r="BE204" i="25"/>
  <c r="AQ204" i="25"/>
  <c r="AI205" i="25"/>
  <c r="AP205" i="25" s="1"/>
  <c r="BE205" i="25"/>
  <c r="AQ205" i="25"/>
  <c r="BQ205" i="25"/>
  <c r="AP209" i="25"/>
  <c r="AJ209" i="25"/>
  <c r="BB211" i="25"/>
  <c r="CQ216" i="25"/>
  <c r="CG217" i="25"/>
  <c r="CR218" i="25"/>
  <c r="CO218" i="25"/>
  <c r="CP218" i="25" s="1"/>
  <c r="AP219" i="25"/>
  <c r="CR221" i="25"/>
  <c r="CO221" i="25"/>
  <c r="CP221" i="25" s="1"/>
  <c r="AP225" i="25"/>
  <c r="AJ225" i="25"/>
  <c r="AN228" i="25"/>
  <c r="AI229" i="25"/>
  <c r="AP229" i="25" s="1"/>
  <c r="BE229" i="25"/>
  <c r="BL229" i="25" s="1"/>
  <c r="BK229" i="25" s="1"/>
  <c r="BV229" i="25" s="1"/>
  <c r="CD229" i="25" s="1"/>
  <c r="AQ229" i="25"/>
  <c r="AX229" i="25"/>
  <c r="CD230" i="25"/>
  <c r="CN230" i="25" s="1"/>
  <c r="AJ231" i="25"/>
  <c r="AI231" i="25"/>
  <c r="AP231" i="25" s="1"/>
  <c r="AQ231" i="25"/>
  <c r="AX231" i="25"/>
  <c r="AH233" i="25"/>
  <c r="AN233" i="25" s="1"/>
  <c r="AI235" i="25"/>
  <c r="AP235" i="25" s="1"/>
  <c r="AQ235" i="25"/>
  <c r="AX235" i="25"/>
  <c r="AN237" i="25"/>
  <c r="AH237" i="25"/>
  <c r="AI239" i="25"/>
  <c r="AP239" i="25" s="1"/>
  <c r="AQ239" i="25"/>
  <c r="AX239" i="25"/>
  <c r="BU243" i="25"/>
  <c r="AU250" i="25"/>
  <c r="BT250" i="25"/>
  <c r="BU250" i="25" s="1"/>
  <c r="BL270" i="25"/>
  <c r="BI295" i="25"/>
  <c r="BJ295" i="25" s="1"/>
  <c r="BU328" i="25"/>
  <c r="BB193" i="25"/>
  <c r="BA193" i="25"/>
  <c r="CQ193" i="25"/>
  <c r="AH194" i="25"/>
  <c r="AN194" i="25" s="1"/>
  <c r="AJ202" i="25"/>
  <c r="AP202" i="25"/>
  <c r="BB203" i="25"/>
  <c r="BQ220" i="25"/>
  <c r="AJ220" i="25"/>
  <c r="AI220" i="25"/>
  <c r="AP220" i="25" s="1"/>
  <c r="BE220" i="25"/>
  <c r="AQ220" i="25"/>
  <c r="CQ221" i="25"/>
  <c r="CO228" i="25"/>
  <c r="CP228" i="25" s="1"/>
  <c r="AN230" i="25"/>
  <c r="AH230" i="25"/>
  <c r="CO230" i="25"/>
  <c r="CP230" i="25" s="1"/>
  <c r="CQ233" i="25"/>
  <c r="CR234" i="25"/>
  <c r="CO234" i="25"/>
  <c r="CP234" i="25" s="1"/>
  <c r="CQ237" i="25"/>
  <c r="CR238" i="25"/>
  <c r="CO238" i="25"/>
  <c r="CP238" i="25" s="1"/>
  <c r="CG242" i="25"/>
  <c r="CN246" i="25"/>
  <c r="AP249" i="25"/>
  <c r="AJ249" i="25"/>
  <c r="AH261" i="25"/>
  <c r="AN261" i="25" s="1"/>
  <c r="BL274" i="25"/>
  <c r="AJ32" i="25"/>
  <c r="AJ40" i="25"/>
  <c r="AJ48" i="25"/>
  <c r="AJ56" i="25"/>
  <c r="AJ64" i="25"/>
  <c r="AJ72" i="25"/>
  <c r="AJ80" i="25"/>
  <c r="AJ88" i="25"/>
  <c r="AJ96" i="25"/>
  <c r="AJ104" i="25"/>
  <c r="AJ112" i="25"/>
  <c r="AJ120" i="25"/>
  <c r="AJ128" i="25"/>
  <c r="AJ137" i="25"/>
  <c r="AJ145" i="25"/>
  <c r="AJ153" i="25"/>
  <c r="AJ160" i="25"/>
  <c r="AI163" i="25"/>
  <c r="AP163" i="25" s="1"/>
  <c r="AX164" i="25"/>
  <c r="AJ165" i="25"/>
  <c r="CG165" i="25"/>
  <c r="CQ165" i="25" s="1"/>
  <c r="BE172" i="25"/>
  <c r="AQ172" i="25"/>
  <c r="BQ172" i="25"/>
  <c r="AI172" i="25"/>
  <c r="AP172" i="25" s="1"/>
  <c r="AN175" i="25"/>
  <c r="AN176" i="25"/>
  <c r="CH176" i="25"/>
  <c r="CF176" i="25"/>
  <c r="CG176" i="25" s="1"/>
  <c r="CO177" i="25"/>
  <c r="CP177" i="25" s="1"/>
  <c r="CQ177" i="25" s="1"/>
  <c r="AI181" i="25"/>
  <c r="AJ182" i="25"/>
  <c r="AP182" i="25"/>
  <c r="CD185" i="25"/>
  <c r="AJ194" i="25"/>
  <c r="AP194" i="25"/>
  <c r="CG199" i="25"/>
  <c r="CQ199" i="25" s="1"/>
  <c r="CH200" i="25"/>
  <c r="AX204" i="25"/>
  <c r="BU205" i="25"/>
  <c r="BT209" i="25"/>
  <c r="BU209" i="25" s="1"/>
  <c r="AU209" i="25"/>
  <c r="AJ210" i="25"/>
  <c r="AP210" i="25"/>
  <c r="AN212" i="25"/>
  <c r="AI213" i="25"/>
  <c r="AP213" i="25" s="1"/>
  <c r="BE213" i="25"/>
  <c r="AQ213" i="25"/>
  <c r="BQ213" i="25"/>
  <c r="AX213" i="25"/>
  <c r="CR215" i="25"/>
  <c r="AH216" i="25"/>
  <c r="AN216" i="25" s="1"/>
  <c r="AN217" i="25"/>
  <c r="AH217" i="25"/>
  <c r="AX220" i="25"/>
  <c r="BT225" i="25"/>
  <c r="BU225" i="25" s="1"/>
  <c r="AU225" i="25"/>
  <c r="AJ226" i="25"/>
  <c r="AP226" i="25"/>
  <c r="BV227" i="25"/>
  <c r="CN232" i="25"/>
  <c r="BQ234" i="25"/>
  <c r="CN236" i="25"/>
  <c r="BQ238" i="25"/>
  <c r="CQ240" i="25"/>
  <c r="AI242" i="25"/>
  <c r="AP242" i="25" s="1"/>
  <c r="BE242" i="25"/>
  <c r="BL242" i="25" s="1"/>
  <c r="BK242" i="25" s="1"/>
  <c r="BV242" i="25" s="1"/>
  <c r="CD242" i="25" s="1"/>
  <c r="AQ242" i="25"/>
  <c r="BQ242" i="25"/>
  <c r="AX242" i="25"/>
  <c r="AI244" i="25"/>
  <c r="AP244" i="25" s="1"/>
  <c r="AQ244" i="25"/>
  <c r="AX244" i="25"/>
  <c r="AU297" i="25"/>
  <c r="BT297" i="25"/>
  <c r="BU297" i="25" s="1"/>
  <c r="CD162" i="25"/>
  <c r="CN162" i="25" s="1"/>
  <c r="AX163" i="25"/>
  <c r="AI164" i="25"/>
  <c r="AP164" i="25" s="1"/>
  <c r="BU171" i="25"/>
  <c r="CR174" i="25"/>
  <c r="CO174" i="25"/>
  <c r="CP174" i="25" s="1"/>
  <c r="AQ178" i="25"/>
  <c r="BQ178" i="25"/>
  <c r="AI178" i="25"/>
  <c r="AP178" i="25" s="1"/>
  <c r="AN183" i="25"/>
  <c r="CH184" i="25"/>
  <c r="CF184" i="25"/>
  <c r="CG184" i="25" s="1"/>
  <c r="CR185" i="25"/>
  <c r="CO185" i="25"/>
  <c r="CP185" i="25" s="1"/>
  <c r="CH188" i="25"/>
  <c r="CF188" i="25"/>
  <c r="CG188" i="25" s="1"/>
  <c r="AN196" i="25"/>
  <c r="CH202" i="25"/>
  <c r="CF202" i="25"/>
  <c r="CG202" i="25" s="1"/>
  <c r="CQ207" i="25"/>
  <c r="CQ208" i="25"/>
  <c r="CG209" i="25"/>
  <c r="CO210" i="25"/>
  <c r="CP210" i="25" s="1"/>
  <c r="CO212" i="25"/>
  <c r="CP212" i="25" s="1"/>
  <c r="AU213" i="25"/>
  <c r="CH217" i="25"/>
  <c r="CF217" i="25"/>
  <c r="AU218" i="25"/>
  <c r="BT218" i="25"/>
  <c r="BU218" i="25" s="1"/>
  <c r="BU219" i="25"/>
  <c r="CN221" i="25"/>
  <c r="CQ223" i="25"/>
  <c r="CQ224" i="25"/>
  <c r="CG225" i="25"/>
  <c r="CR226" i="25"/>
  <c r="CO226" i="25"/>
  <c r="CP226" i="25" s="1"/>
  <c r="CO231" i="25"/>
  <c r="CP231" i="25" s="1"/>
  <c r="AP233" i="25"/>
  <c r="AJ233" i="25"/>
  <c r="CO235" i="25"/>
  <c r="CP235" i="25" s="1"/>
  <c r="AP237" i="25"/>
  <c r="AJ237" i="25"/>
  <c r="CO239" i="25"/>
  <c r="CP239" i="25" s="1"/>
  <c r="CO241" i="25"/>
  <c r="CP241" i="25" s="1"/>
  <c r="AU242" i="25"/>
  <c r="AN243" i="25"/>
  <c r="AH243" i="25"/>
  <c r="CO243" i="25"/>
  <c r="CP243" i="25" s="1"/>
  <c r="AU244" i="25"/>
  <c r="BQ246" i="25"/>
  <c r="CR246" i="25"/>
  <c r="CO246" i="25"/>
  <c r="CP246" i="25" s="1"/>
  <c r="AU254" i="25"/>
  <c r="BT254" i="25"/>
  <c r="BU254" i="25" s="1"/>
  <c r="AH265" i="25"/>
  <c r="AN265" i="25"/>
  <c r="BL285" i="25"/>
  <c r="BV285" i="25"/>
  <c r="BL335" i="25"/>
  <c r="BV335" i="25"/>
  <c r="CD335" i="25" s="1"/>
  <c r="AX170" i="25"/>
  <c r="BT175" i="25"/>
  <c r="BU175" i="25" s="1"/>
  <c r="CR179" i="25"/>
  <c r="BT183" i="25"/>
  <c r="BU183" i="25" s="1"/>
  <c r="CR189" i="25"/>
  <c r="CR195" i="25"/>
  <c r="AX200" i="25"/>
  <c r="CR203" i="25"/>
  <c r="AX208" i="25"/>
  <c r="AN210" i="25"/>
  <c r="CR211" i="25"/>
  <c r="AI214" i="25"/>
  <c r="AP214" i="25" s="1"/>
  <c r="AX216" i="25"/>
  <c r="AN218" i="25"/>
  <c r="CR219" i="25"/>
  <c r="AI222" i="25"/>
  <c r="AP222" i="25" s="1"/>
  <c r="AX224" i="25"/>
  <c r="AN226" i="25"/>
  <c r="CR227" i="25"/>
  <c r="AU232" i="25"/>
  <c r="AU236" i="25"/>
  <c r="AU240" i="25"/>
  <c r="AU245" i="25"/>
  <c r="AU247" i="25"/>
  <c r="BV251" i="25"/>
  <c r="BV253" i="25"/>
  <c r="AU256" i="25"/>
  <c r="BT256" i="25"/>
  <c r="BU256" i="25" s="1"/>
  <c r="CH257" i="25"/>
  <c r="CF257" i="25"/>
  <c r="CG257" i="25" s="1"/>
  <c r="BE258" i="25"/>
  <c r="BL258" i="25" s="1"/>
  <c r="BK258" i="25" s="1"/>
  <c r="BV258" i="25" s="1"/>
  <c r="CD258" i="25" s="1"/>
  <c r="CN258" i="25" s="1"/>
  <c r="AQ258" i="25"/>
  <c r="BQ258" i="25"/>
  <c r="CR266" i="25"/>
  <c r="AH267" i="25"/>
  <c r="AN267" i="25" s="1"/>
  <c r="AU272" i="25"/>
  <c r="BT272" i="25"/>
  <c r="AI285" i="25"/>
  <c r="AP285" i="25" s="1"/>
  <c r="BE285" i="25"/>
  <c r="AQ285" i="25"/>
  <c r="BQ285" i="25"/>
  <c r="AI286" i="25"/>
  <c r="AP286" i="25" s="1"/>
  <c r="BE286" i="25"/>
  <c r="AQ286" i="25"/>
  <c r="BI287" i="25"/>
  <c r="BJ287" i="25" s="1"/>
  <c r="BK289" i="25"/>
  <c r="BK294" i="25"/>
  <c r="AN296" i="25"/>
  <c r="AU305" i="25"/>
  <c r="BT305" i="25"/>
  <c r="BU305" i="25" s="1"/>
  <c r="BT315" i="25"/>
  <c r="BU315" i="25" s="1"/>
  <c r="AU315" i="25"/>
  <c r="CD315" i="25"/>
  <c r="BQ315" i="25"/>
  <c r="BL327" i="25"/>
  <c r="BV327" i="25"/>
  <c r="CD327" i="25" s="1"/>
  <c r="BQ343" i="25"/>
  <c r="AI343" i="25"/>
  <c r="AP343" i="25" s="1"/>
  <c r="AQ343" i="25"/>
  <c r="BA354" i="25"/>
  <c r="BB354" i="25" s="1"/>
  <c r="AP354" i="25"/>
  <c r="CD354" i="25"/>
  <c r="CN354" i="25" s="1"/>
  <c r="BQ354" i="25"/>
  <c r="BT364" i="25"/>
  <c r="BQ170" i="25"/>
  <c r="AX171" i="25"/>
  <c r="AH174" i="25"/>
  <c r="CF174" i="25"/>
  <c r="CG174" i="25" s="1"/>
  <c r="CQ174" i="25" s="1"/>
  <c r="AH180" i="25"/>
  <c r="AN180" i="25" s="1"/>
  <c r="CR180" i="25"/>
  <c r="CF182" i="25"/>
  <c r="CG182" i="25" s="1"/>
  <c r="CQ182" i="25" s="1"/>
  <c r="AX189" i="25"/>
  <c r="AH190" i="25"/>
  <c r="AN190" i="25" s="1"/>
  <c r="CF190" i="25"/>
  <c r="CG190" i="25" s="1"/>
  <c r="AX195" i="25"/>
  <c r="AH196" i="25"/>
  <c r="CF196" i="25"/>
  <c r="CG196" i="25" s="1"/>
  <c r="CQ196" i="25" s="1"/>
  <c r="CR198" i="25"/>
  <c r="AQ199" i="25"/>
  <c r="BE199" i="25"/>
  <c r="BQ200" i="25"/>
  <c r="AH204" i="25"/>
  <c r="AN204" i="25" s="1"/>
  <c r="CF204" i="25"/>
  <c r="CG204" i="25" s="1"/>
  <c r="CQ204" i="25" s="1"/>
  <c r="CR206" i="25"/>
  <c r="AQ207" i="25"/>
  <c r="BE207" i="25"/>
  <c r="BQ208" i="25"/>
  <c r="AH212" i="25"/>
  <c r="CF212" i="25"/>
  <c r="CG212" i="25" s="1"/>
  <c r="CR214" i="25"/>
  <c r="AQ215" i="25"/>
  <c r="BE215" i="25"/>
  <c r="BQ216" i="25"/>
  <c r="AX219" i="25"/>
  <c r="AH220" i="25"/>
  <c r="AN220" i="25" s="1"/>
  <c r="CF220" i="25"/>
  <c r="CG220" i="25" s="1"/>
  <c r="AJ222" i="25"/>
  <c r="CR222" i="25"/>
  <c r="AQ223" i="25"/>
  <c r="BE223" i="25"/>
  <c r="BQ224" i="25"/>
  <c r="AX227" i="25"/>
  <c r="AH228" i="25"/>
  <c r="CF228" i="25"/>
  <c r="CG228" i="25" s="1"/>
  <c r="CQ228" i="25" s="1"/>
  <c r="CF230" i="25"/>
  <c r="CG230" i="25" s="1"/>
  <c r="CQ230" i="25" s="1"/>
  <c r="BT231" i="25"/>
  <c r="BU231" i="25" s="1"/>
  <c r="AX232" i="25"/>
  <c r="BQ232" i="25"/>
  <c r="CR233" i="25"/>
  <c r="AQ234" i="25"/>
  <c r="CF234" i="25"/>
  <c r="CG234" i="25" s="1"/>
  <c r="CQ234" i="25" s="1"/>
  <c r="BT235" i="25"/>
  <c r="BU235" i="25" s="1"/>
  <c r="AX236" i="25"/>
  <c r="BQ236" i="25"/>
  <c r="CR237" i="25"/>
  <c r="AQ238" i="25"/>
  <c r="CF238" i="25"/>
  <c r="CG238" i="25" s="1"/>
  <c r="CQ238" i="25" s="1"/>
  <c r="BT239" i="25"/>
  <c r="BU239" i="25" s="1"/>
  <c r="AX240" i="25"/>
  <c r="CR240" i="25"/>
  <c r="CF241" i="25"/>
  <c r="CG241" i="25" s="1"/>
  <c r="CF243" i="25"/>
  <c r="CG243" i="25" s="1"/>
  <c r="CQ243" i="25" s="1"/>
  <c r="BT244" i="25"/>
  <c r="BU244" i="25" s="1"/>
  <c r="AX245" i="25"/>
  <c r="CR245" i="25"/>
  <c r="AX247" i="25"/>
  <c r="CR247" i="25"/>
  <c r="AX249" i="25"/>
  <c r="AX250" i="25"/>
  <c r="AU258" i="25"/>
  <c r="BT258" i="25"/>
  <c r="BU258" i="25" s="1"/>
  <c r="CH259" i="25"/>
  <c r="CF259" i="25"/>
  <c r="CG259" i="25" s="1"/>
  <c r="BE260" i="25"/>
  <c r="BL260" i="25" s="1"/>
  <c r="BK260" i="25" s="1"/>
  <c r="BV260" i="25" s="1"/>
  <c r="CD260" i="25" s="1"/>
  <c r="CN260" i="25" s="1"/>
  <c r="AQ260" i="25"/>
  <c r="AH263" i="25"/>
  <c r="BU267" i="25"/>
  <c r="BK268" i="25"/>
  <c r="BW269" i="25"/>
  <c r="BV269" i="25" s="1"/>
  <c r="BI273" i="25"/>
  <c r="BJ273" i="25" s="1"/>
  <c r="AI274" i="25"/>
  <c r="BE274" i="25"/>
  <c r="BM274" i="25" s="1"/>
  <c r="AQ274" i="25"/>
  <c r="AN276" i="25"/>
  <c r="AH276" i="25"/>
  <c r="AH277" i="25"/>
  <c r="AN277" i="25"/>
  <c r="BK279" i="25"/>
  <c r="BJ279" i="25"/>
  <c r="AI280" i="25"/>
  <c r="BE280" i="25"/>
  <c r="AQ280" i="25"/>
  <c r="BK281" i="25"/>
  <c r="AN283" i="25"/>
  <c r="AU286" i="25"/>
  <c r="AX286" i="25"/>
  <c r="BK293" i="25"/>
  <c r="AN294" i="25"/>
  <c r="BJ299" i="25"/>
  <c r="BK299" i="25"/>
  <c r="AN299" i="25"/>
  <c r="BU308" i="25"/>
  <c r="BV316" i="25"/>
  <c r="CD316" i="25" s="1"/>
  <c r="BL316" i="25"/>
  <c r="BL323" i="25"/>
  <c r="BV323" i="25"/>
  <c r="CD323" i="25" s="1"/>
  <c r="BL331" i="25"/>
  <c r="BV331" i="25"/>
  <c r="CD331" i="25" s="1"/>
  <c r="CN361" i="25"/>
  <c r="AX214" i="25"/>
  <c r="AX222" i="25"/>
  <c r="BU252" i="25"/>
  <c r="CG256" i="25"/>
  <c r="CQ256" i="25" s="1"/>
  <c r="AU260" i="25"/>
  <c r="BT260" i="25"/>
  <c r="CH261" i="25"/>
  <c r="CF261" i="25"/>
  <c r="CG261" i="25" s="1"/>
  <c r="AJ262" i="25"/>
  <c r="BE262" i="25"/>
  <c r="BL262" i="25" s="1"/>
  <c r="BK262" i="25" s="1"/>
  <c r="BV262" i="25" s="1"/>
  <c r="CD262" i="25" s="1"/>
  <c r="CN262" i="25" s="1"/>
  <c r="AQ262" i="25"/>
  <c r="BQ262" i="25"/>
  <c r="BB267" i="25"/>
  <c r="BA267" i="25"/>
  <c r="BU272" i="25"/>
  <c r="BT284" i="25"/>
  <c r="AJ288" i="25"/>
  <c r="BE288" i="25"/>
  <c r="AQ288" i="25"/>
  <c r="BK296" i="25"/>
  <c r="AN297" i="25"/>
  <c r="BJ303" i="25"/>
  <c r="BK303" i="25"/>
  <c r="BT309" i="25"/>
  <c r="AU309" i="25"/>
  <c r="BL314" i="25"/>
  <c r="BV314" i="25"/>
  <c r="AP315" i="25"/>
  <c r="AJ315" i="25"/>
  <c r="BU324" i="25"/>
  <c r="AI167" i="25"/>
  <c r="AN171" i="25"/>
  <c r="AN177" i="25"/>
  <c r="AU180" i="25"/>
  <c r="AN185" i="25"/>
  <c r="AN189" i="25"/>
  <c r="AN195" i="25"/>
  <c r="AI199" i="25"/>
  <c r="AN203" i="25"/>
  <c r="AI207" i="25"/>
  <c r="CF210" i="25"/>
  <c r="CG210" i="25" s="1"/>
  <c r="CQ210" i="25" s="1"/>
  <c r="AN211" i="25"/>
  <c r="BQ214" i="25"/>
  <c r="AI215" i="25"/>
  <c r="CF218" i="25"/>
  <c r="CG218" i="25" s="1"/>
  <c r="CQ218" i="25" s="1"/>
  <c r="AN219" i="25"/>
  <c r="BQ222" i="25"/>
  <c r="AI223" i="25"/>
  <c r="CF226" i="25"/>
  <c r="CG226" i="25" s="1"/>
  <c r="CQ226" i="25" s="1"/>
  <c r="AN227" i="25"/>
  <c r="BT229" i="25"/>
  <c r="BU229" i="25" s="1"/>
  <c r="CF231" i="25"/>
  <c r="CG231" i="25" s="1"/>
  <c r="CQ231" i="25" s="1"/>
  <c r="AN232" i="25"/>
  <c r="AX233" i="25"/>
  <c r="AI234" i="25"/>
  <c r="CF235" i="25"/>
  <c r="CG235" i="25" s="1"/>
  <c r="CQ235" i="25" s="1"/>
  <c r="AX237" i="25"/>
  <c r="AI238" i="25"/>
  <c r="CF239" i="25"/>
  <c r="CG239" i="25" s="1"/>
  <c r="CQ239" i="25" s="1"/>
  <c r="BQ240" i="25"/>
  <c r="AI241" i="25"/>
  <c r="BT242" i="25"/>
  <c r="BU242" i="25" s="1"/>
  <c r="AX243" i="25"/>
  <c r="CF244" i="25"/>
  <c r="CG244" i="25" s="1"/>
  <c r="CQ244" i="25" s="1"/>
  <c r="AN245" i="25"/>
  <c r="BQ245" i="25"/>
  <c r="AI246" i="25"/>
  <c r="CF246" i="25"/>
  <c r="CG246" i="25" s="1"/>
  <c r="CQ246" i="25" s="1"/>
  <c r="AN247" i="25"/>
  <c r="BQ247" i="25"/>
  <c r="AI248" i="25"/>
  <c r="CF248" i="25"/>
  <c r="CG248" i="25" s="1"/>
  <c r="CQ248" i="25" s="1"/>
  <c r="CG250" i="25"/>
  <c r="CQ250" i="25" s="1"/>
  <c r="CG252" i="25"/>
  <c r="CQ252" i="25" s="1"/>
  <c r="CG258" i="25"/>
  <c r="CQ258" i="25" s="1"/>
  <c r="AX260" i="25"/>
  <c r="AU262" i="25"/>
  <c r="BT262" i="25"/>
  <c r="AP263" i="25"/>
  <c r="AJ263" i="25"/>
  <c r="CH263" i="25"/>
  <c r="CF263" i="25"/>
  <c r="CG263" i="25" s="1"/>
  <c r="AJ264" i="25"/>
  <c r="BE264" i="25"/>
  <c r="BL264" i="25" s="1"/>
  <c r="BK264" i="25" s="1"/>
  <c r="BV264" i="25" s="1"/>
  <c r="CD264" i="25" s="1"/>
  <c r="CN264" i="25" s="1"/>
  <c r="AQ264" i="25"/>
  <c r="BQ265" i="25"/>
  <c r="AJ266" i="25"/>
  <c r="AI266" i="25"/>
  <c r="AP266" i="25" s="1"/>
  <c r="BE266" i="25"/>
  <c r="BL266" i="25" s="1"/>
  <c r="BK266" i="25" s="1"/>
  <c r="BV266" i="25" s="1"/>
  <c r="AQ266" i="25"/>
  <c r="AI268" i="25"/>
  <c r="AP268" i="25" s="1"/>
  <c r="BE268" i="25"/>
  <c r="AQ268" i="25"/>
  <c r="AI270" i="25"/>
  <c r="BE270" i="25"/>
  <c r="BM270" i="25" s="1"/>
  <c r="AQ270" i="25"/>
  <c r="AH272" i="25"/>
  <c r="AN272" i="25" s="1"/>
  <c r="AX274" i="25"/>
  <c r="BU278" i="25"/>
  <c r="AX280" i="25"/>
  <c r="AJ281" i="25"/>
  <c r="AI281" i="25"/>
  <c r="AP281" i="25" s="1"/>
  <c r="BE281" i="25"/>
  <c r="AQ281" i="25"/>
  <c r="BK282" i="25"/>
  <c r="BI282" i="25"/>
  <c r="BJ282" i="25" s="1"/>
  <c r="BU285" i="25"/>
  <c r="AU287" i="25"/>
  <c r="AU288" i="25"/>
  <c r="BT288" i="25"/>
  <c r="BU288" i="25" s="1"/>
  <c r="AU289" i="25"/>
  <c r="BT289" i="25"/>
  <c r="AH290" i="25"/>
  <c r="AN290" i="25" s="1"/>
  <c r="AJ299" i="25"/>
  <c r="AP299" i="25"/>
  <c r="BU299" i="25"/>
  <c r="AH302" i="25"/>
  <c r="AN302" i="25" s="1"/>
  <c r="AI302" i="25"/>
  <c r="AP302" i="25" s="1"/>
  <c r="BU309" i="25"/>
  <c r="AJ311" i="25"/>
  <c r="AP311" i="25"/>
  <c r="CH251" i="25"/>
  <c r="CF251" i="25"/>
  <c r="CG251" i="25" s="1"/>
  <c r="CH253" i="25"/>
  <c r="CF253" i="25"/>
  <c r="CG253" i="25" s="1"/>
  <c r="BU260" i="25"/>
  <c r="CQ260" i="25"/>
  <c r="AX262" i="25"/>
  <c r="AU264" i="25"/>
  <c r="BT264" i="25"/>
  <c r="BQ267" i="25"/>
  <c r="AU273" i="25"/>
  <c r="BB278" i="25"/>
  <c r="BA278" i="25"/>
  <c r="BU284" i="25"/>
  <c r="BX284" i="25"/>
  <c r="CE284" i="25"/>
  <c r="CF284" i="25" s="1"/>
  <c r="BU289" i="25"/>
  <c r="BA290" i="25"/>
  <c r="BB290" i="25" s="1"/>
  <c r="AI294" i="25"/>
  <c r="AP294" i="25" s="1"/>
  <c r="BE294" i="25"/>
  <c r="AQ294" i="25"/>
  <c r="AX294" i="25"/>
  <c r="BK297" i="25"/>
  <c r="AH298" i="25"/>
  <c r="AI298" i="25"/>
  <c r="AP298" i="25" s="1"/>
  <c r="BU303" i="25"/>
  <c r="BJ307" i="25"/>
  <c r="BK307" i="25"/>
  <c r="BX308" i="25"/>
  <c r="CG308" i="25" s="1"/>
  <c r="CH308" i="25"/>
  <c r="BJ308" i="25"/>
  <c r="BK317" i="25"/>
  <c r="BJ317" i="25"/>
  <c r="CQ339" i="25"/>
  <c r="AJ371" i="25"/>
  <c r="AP371" i="25"/>
  <c r="BK377" i="25"/>
  <c r="BJ377" i="25"/>
  <c r="AX167" i="25"/>
  <c r="AQ171" i="25"/>
  <c r="AQ189" i="25"/>
  <c r="AQ195" i="25"/>
  <c r="AX199" i="25"/>
  <c r="AX207" i="25"/>
  <c r="AX215" i="25"/>
  <c r="AQ219" i="25"/>
  <c r="AX223" i="25"/>
  <c r="AQ227" i="25"/>
  <c r="AX234" i="25"/>
  <c r="AX238" i="25"/>
  <c r="AQ240" i="25"/>
  <c r="AX241" i="25"/>
  <c r="AQ245" i="25"/>
  <c r="AQ247" i="25"/>
  <c r="AQ249" i="25"/>
  <c r="CR249" i="25"/>
  <c r="CR256" i="25"/>
  <c r="AI258" i="25"/>
  <c r="AP258" i="25" s="1"/>
  <c r="BU262" i="25"/>
  <c r="CG262" i="25"/>
  <c r="CQ262" i="25" s="1"/>
  <c r="AX264" i="25"/>
  <c r="AX270" i="25"/>
  <c r="BK272" i="25"/>
  <c r="BU275" i="25"/>
  <c r="BI277" i="25"/>
  <c r="BJ277" i="25" s="1"/>
  <c r="BK278" i="25"/>
  <c r="BU279" i="25"/>
  <c r="AJ283" i="25"/>
  <c r="BE283" i="25"/>
  <c r="BM283" i="25" s="1"/>
  <c r="BY283" i="25" s="1"/>
  <c r="AQ283" i="25"/>
  <c r="BQ283" i="25"/>
  <c r="AN284" i="25"/>
  <c r="AH284" i="25"/>
  <c r="BJ285" i="25"/>
  <c r="AU296" i="25"/>
  <c r="AN298" i="25"/>
  <c r="AH306" i="25"/>
  <c r="AI306" i="25"/>
  <c r="AP306" i="25" s="1"/>
  <c r="BL312" i="25"/>
  <c r="BV312" i="25"/>
  <c r="AN319" i="25"/>
  <c r="AU332" i="25"/>
  <c r="BT332" i="25"/>
  <c r="BU332" i="25" s="1"/>
  <c r="AH335" i="25"/>
  <c r="AN335" i="25" s="1"/>
  <c r="AQ214" i="25"/>
  <c r="AQ222" i="25"/>
  <c r="AJ250" i="25"/>
  <c r="BE250" i="25"/>
  <c r="BL250" i="25" s="1"/>
  <c r="BK250" i="25" s="1"/>
  <c r="BV250" i="25" s="1"/>
  <c r="CD250" i="25" s="1"/>
  <c r="CN250" i="25" s="1"/>
  <c r="AQ250" i="25"/>
  <c r="CR250" i="25"/>
  <c r="AJ252" i="25"/>
  <c r="BE252" i="25"/>
  <c r="BL252" i="25" s="1"/>
  <c r="BK252" i="25" s="1"/>
  <c r="BV252" i="25" s="1"/>
  <c r="CD252" i="25" s="1"/>
  <c r="CN252" i="25" s="1"/>
  <c r="AQ252" i="25"/>
  <c r="BQ252" i="25"/>
  <c r="CR252" i="25"/>
  <c r="AJ254" i="25"/>
  <c r="BE254" i="25"/>
  <c r="BL254" i="25" s="1"/>
  <c r="BK254" i="25" s="1"/>
  <c r="BV254" i="25" s="1"/>
  <c r="CD254" i="25" s="1"/>
  <c r="CN254" i="25" s="1"/>
  <c r="AQ254" i="25"/>
  <c r="BQ255" i="25"/>
  <c r="CR258" i="25"/>
  <c r="AI260" i="25"/>
  <c r="AP260" i="25" s="1"/>
  <c r="BU264" i="25"/>
  <c r="BU270" i="25"/>
  <c r="AU271" i="25"/>
  <c r="AU276" i="25"/>
  <c r="BT276" i="25"/>
  <c r="BU276" i="25" s="1"/>
  <c r="AU282" i="25"/>
  <c r="AU283" i="25"/>
  <c r="BT283" i="25"/>
  <c r="BU283" i="25" s="1"/>
  <c r="AJ285" i="25"/>
  <c r="BK286" i="25"/>
  <c r="AN287" i="25"/>
  <c r="AN288" i="25"/>
  <c r="AH289" i="25"/>
  <c r="AN289" i="25" s="1"/>
  <c r="AI293" i="25"/>
  <c r="AP293" i="25" s="1"/>
  <c r="BE293" i="25"/>
  <c r="AQ293" i="25"/>
  <c r="AX293" i="25"/>
  <c r="AI295" i="25"/>
  <c r="AP295" i="25" s="1"/>
  <c r="AU301" i="25"/>
  <c r="BT301" i="25"/>
  <c r="BU301" i="25" s="1"/>
  <c r="BK302" i="25"/>
  <c r="AN306" i="25"/>
  <c r="AJ307" i="25"/>
  <c r="BU307" i="25"/>
  <c r="BV308" i="25"/>
  <c r="CD308" i="25" s="1"/>
  <c r="AH313" i="25"/>
  <c r="AN313" i="25" s="1"/>
  <c r="AI313" i="25"/>
  <c r="BU313" i="25"/>
  <c r="BU318" i="25"/>
  <c r="AI323" i="25"/>
  <c r="AP323" i="25" s="1"/>
  <c r="AQ323" i="25"/>
  <c r="BE323" i="25"/>
  <c r="BM323" i="25" s="1"/>
  <c r="BY323" i="25" s="1"/>
  <c r="AJ323" i="25"/>
  <c r="AX323" i="25"/>
  <c r="AU324" i="25"/>
  <c r="BT324" i="25"/>
  <c r="AH327" i="25"/>
  <c r="AN327" i="25" s="1"/>
  <c r="AI331" i="25"/>
  <c r="AP331" i="25" s="1"/>
  <c r="BQ331" i="25"/>
  <c r="AQ331" i="25"/>
  <c r="BE331" i="25"/>
  <c r="BM331" i="25" s="1"/>
  <c r="BY331" i="25" s="1"/>
  <c r="AJ331" i="25"/>
  <c r="AX331" i="25"/>
  <c r="BI298" i="25"/>
  <c r="BJ298" i="25" s="1"/>
  <c r="AX299" i="25"/>
  <c r="BI302" i="25"/>
  <c r="BJ302" i="25" s="1"/>
  <c r="AX303" i="25"/>
  <c r="BI306" i="25"/>
  <c r="BJ306" i="25" s="1"/>
  <c r="AX307" i="25"/>
  <c r="BE312" i="25"/>
  <c r="BM312" i="25" s="1"/>
  <c r="BY312" i="25" s="1"/>
  <c r="BK313" i="25"/>
  <c r="CG315" i="25"/>
  <c r="BQ316" i="25"/>
  <c r="BE316" i="25"/>
  <c r="BM316" i="25" s="1"/>
  <c r="BY316" i="25" s="1"/>
  <c r="CO343" i="25"/>
  <c r="CP343" i="25" s="1"/>
  <c r="BT345" i="25"/>
  <c r="AH350" i="25"/>
  <c r="AN350" i="25"/>
  <c r="CQ357" i="25"/>
  <c r="CG363" i="25"/>
  <c r="BK376" i="25"/>
  <c r="BV376" i="25" s="1"/>
  <c r="BJ376" i="25"/>
  <c r="BK388" i="25"/>
  <c r="BV388" i="25" s="1"/>
  <c r="CD388" i="25" s="1"/>
  <c r="BJ388" i="25"/>
  <c r="BK396" i="25"/>
  <c r="BJ396" i="25"/>
  <c r="AN250" i="25"/>
  <c r="AI251" i="25"/>
  <c r="AN252" i="25"/>
  <c r="AI253" i="25"/>
  <c r="AN254" i="25"/>
  <c r="AI255" i="25"/>
  <c r="AN256" i="25"/>
  <c r="AI257" i="25"/>
  <c r="AN258" i="25"/>
  <c r="AI259" i="25"/>
  <c r="AI261" i="25"/>
  <c r="AX265" i="25"/>
  <c r="CR265" i="25"/>
  <c r="AX267" i="25"/>
  <c r="CR267" i="25"/>
  <c r="AI269" i="25"/>
  <c r="AJ273" i="25"/>
  <c r="AX277" i="25"/>
  <c r="AI279" i="25"/>
  <c r="AJ282" i="25"/>
  <c r="AJ287" i="25"/>
  <c r="AX290" i="25"/>
  <c r="BK290" i="25"/>
  <c r="AI292" i="25"/>
  <c r="BI292" i="25"/>
  <c r="BJ292" i="25" s="1"/>
  <c r="AJ295" i="25"/>
  <c r="AH297" i="25"/>
  <c r="AJ298" i="25"/>
  <c r="AH301" i="25"/>
  <c r="AN301" i="25" s="1"/>
  <c r="AH305" i="25"/>
  <c r="AN305" i="25" s="1"/>
  <c r="BQ308" i="25"/>
  <c r="AH309" i="25"/>
  <c r="AN309" i="25" s="1"/>
  <c r="BT311" i="25"/>
  <c r="BU311" i="25" s="1"/>
  <c r="BT314" i="25"/>
  <c r="BU314" i="25" s="1"/>
  <c r="AH315" i="25"/>
  <c r="AN315" i="25" s="1"/>
  <c r="AU316" i="25"/>
  <c r="AU320" i="25"/>
  <c r="BT320" i="25"/>
  <c r="BU320" i="25" s="1"/>
  <c r="AU322" i="25"/>
  <c r="AH323" i="25"/>
  <c r="AN323" i="25"/>
  <c r="AX325" i="25"/>
  <c r="AI327" i="25"/>
  <c r="AU328" i="25"/>
  <c r="BT328" i="25"/>
  <c r="AU330" i="25"/>
  <c r="AH331" i="25"/>
  <c r="AN331" i="25"/>
  <c r="AX333" i="25"/>
  <c r="AI335" i="25"/>
  <c r="BQ335" i="25"/>
  <c r="AU336" i="25"/>
  <c r="BT336" i="25"/>
  <c r="BU336" i="25" s="1"/>
  <c r="BK337" i="25"/>
  <c r="AU338" i="25"/>
  <c r="CN339" i="25"/>
  <c r="CG340" i="25"/>
  <c r="AN343" i="25"/>
  <c r="BU345" i="25"/>
  <c r="BQ346" i="25"/>
  <c r="AI346" i="25"/>
  <c r="AP346" i="25" s="1"/>
  <c r="AQ346" i="25"/>
  <c r="BQ348" i="25"/>
  <c r="CN352" i="25"/>
  <c r="CF355" i="25"/>
  <c r="CG355" i="25" s="1"/>
  <c r="CH355" i="25"/>
  <c r="CO359" i="25"/>
  <c r="CP359" i="25" s="1"/>
  <c r="AU360" i="25"/>
  <c r="BU360" i="25"/>
  <c r="AN362" i="25"/>
  <c r="CO365" i="25"/>
  <c r="CP365" i="25" s="1"/>
  <c r="AU374" i="25"/>
  <c r="BU374" i="25"/>
  <c r="AJ375" i="25"/>
  <c r="AP375" i="25"/>
  <c r="BK394" i="25"/>
  <c r="BJ394" i="25"/>
  <c r="AJ399" i="25"/>
  <c r="AP399" i="25"/>
  <c r="BI272" i="25"/>
  <c r="BJ272" i="25" s="1"/>
  <c r="AX273" i="25"/>
  <c r="BI276" i="25"/>
  <c r="BJ276" i="25" s="1"/>
  <c r="AX282" i="25"/>
  <c r="BI284" i="25"/>
  <c r="BJ284" i="25" s="1"/>
  <c r="AX287" i="25"/>
  <c r="BI289" i="25"/>
  <c r="BJ289" i="25" s="1"/>
  <c r="AX295" i="25"/>
  <c r="BI297" i="25"/>
  <c r="BJ297" i="25" s="1"/>
  <c r="AX298" i="25"/>
  <c r="BI301" i="25"/>
  <c r="BJ301" i="25" s="1"/>
  <c r="AX302" i="25"/>
  <c r="BI305" i="25"/>
  <c r="BJ305" i="25" s="1"/>
  <c r="AX306" i="25"/>
  <c r="BK309" i="25"/>
  <c r="AN310" i="25"/>
  <c r="AQ312" i="25"/>
  <c r="AI314" i="25"/>
  <c r="BE314" i="25"/>
  <c r="BM314" i="25" s="1"/>
  <c r="BY314" i="25" s="1"/>
  <c r="AQ316" i="25"/>
  <c r="AI319" i="25"/>
  <c r="AI321" i="25"/>
  <c r="AP321" i="25" s="1"/>
  <c r="BK321" i="25"/>
  <c r="BK324" i="25"/>
  <c r="AH325" i="25"/>
  <c r="AN325" i="25" s="1"/>
  <c r="BK326" i="25"/>
  <c r="AJ329" i="25"/>
  <c r="AI329" i="25"/>
  <c r="AP329" i="25" s="1"/>
  <c r="BK329" i="25"/>
  <c r="BK332" i="25"/>
  <c r="AH333" i="25"/>
  <c r="AN333" i="25" s="1"/>
  <c r="BK334" i="25"/>
  <c r="AI337" i="25"/>
  <c r="AP337" i="25" s="1"/>
  <c r="CQ343" i="25"/>
  <c r="BU346" i="25"/>
  <c r="BA347" i="25"/>
  <c r="BB347" i="25" s="1"/>
  <c r="CO347" i="25"/>
  <c r="CP347" i="25" s="1"/>
  <c r="AU348" i="25"/>
  <c r="BK350" i="25"/>
  <c r="BJ350" i="25"/>
  <c r="CQ352" i="25"/>
  <c r="CR354" i="25"/>
  <c r="CO354" i="25"/>
  <c r="CP354" i="25" s="1"/>
  <c r="BT356" i="25"/>
  <c r="AH361" i="25"/>
  <c r="AN361" i="25" s="1"/>
  <c r="CR361" i="25"/>
  <c r="CO361" i="25"/>
  <c r="CP361" i="25" s="1"/>
  <c r="BA362" i="25"/>
  <c r="BB362" i="25" s="1"/>
  <c r="AP362" i="25"/>
  <c r="AN365" i="25"/>
  <c r="BK372" i="25"/>
  <c r="BV372" i="25" s="1"/>
  <c r="CD372" i="25" s="1"/>
  <c r="BJ372" i="25"/>
  <c r="CO382" i="25"/>
  <c r="CP382" i="25" s="1"/>
  <c r="AJ383" i="25"/>
  <c r="AP383" i="25"/>
  <c r="BU393" i="25"/>
  <c r="BK395" i="25"/>
  <c r="BA397" i="25"/>
  <c r="BB397" i="25"/>
  <c r="AJ272" i="25"/>
  <c r="AJ276" i="25"/>
  <c r="AX279" i="25"/>
  <c r="AJ284" i="25"/>
  <c r="AJ289" i="25"/>
  <c r="AX292" i="25"/>
  <c r="AQ296" i="25"/>
  <c r="BE296" i="25"/>
  <c r="AJ297" i="25"/>
  <c r="AJ301" i="25"/>
  <c r="AJ305" i="25"/>
  <c r="AJ309" i="25"/>
  <c r="AH310" i="25"/>
  <c r="AX310" i="25"/>
  <c r="BQ310" i="25"/>
  <c r="AI317" i="25"/>
  <c r="AP317" i="25" s="1"/>
  <c r="AQ319" i="25"/>
  <c r="BE319" i="25"/>
  <c r="BI326" i="25"/>
  <c r="BJ326" i="25" s="1"/>
  <c r="BI334" i="25"/>
  <c r="BJ334" i="25" s="1"/>
  <c r="CF341" i="25"/>
  <c r="CH341" i="25"/>
  <c r="BQ342" i="25"/>
  <c r="CN343" i="25"/>
  <c r="AN345" i="25"/>
  <c r="BQ352" i="25"/>
  <c r="BU356" i="25"/>
  <c r="BQ357" i="25"/>
  <c r="AJ357" i="25"/>
  <c r="AI357" i="25"/>
  <c r="AP357" i="25" s="1"/>
  <c r="AQ357" i="25"/>
  <c r="BQ359" i="25"/>
  <c r="CG362" i="25"/>
  <c r="CQ365" i="25"/>
  <c r="BI367" i="25"/>
  <c r="BJ367" i="25" s="1"/>
  <c r="CH370" i="25"/>
  <c r="CR370" i="25" s="1"/>
  <c r="BX370" i="25"/>
  <c r="CG370" i="25" s="1"/>
  <c r="CQ370" i="25" s="1"/>
  <c r="BK379" i="25"/>
  <c r="BJ379" i="25"/>
  <c r="BM381" i="25"/>
  <c r="BY381" i="25" s="1"/>
  <c r="BK392" i="25"/>
  <c r="BJ392" i="25"/>
  <c r="BX415" i="25"/>
  <c r="CG415" i="25" s="1"/>
  <c r="CH415" i="25"/>
  <c r="AI271" i="25"/>
  <c r="BI271" i="25"/>
  <c r="BJ271" i="25" s="1"/>
  <c r="AI275" i="25"/>
  <c r="BI275" i="25"/>
  <c r="BJ275" i="25" s="1"/>
  <c r="BI278" i="25"/>
  <c r="BJ278" i="25" s="1"/>
  <c r="AX284" i="25"/>
  <c r="AI291" i="25"/>
  <c r="BI291" i="25"/>
  <c r="BJ291" i="25" s="1"/>
  <c r="BT296" i="25"/>
  <c r="BU296" i="25" s="1"/>
  <c r="AQ299" i="25"/>
  <c r="BE299" i="25"/>
  <c r="AI300" i="25"/>
  <c r="BI300" i="25"/>
  <c r="BJ300" i="25" s="1"/>
  <c r="AQ303" i="25"/>
  <c r="BE303" i="25"/>
  <c r="AI304" i="25"/>
  <c r="BI304" i="25"/>
  <c r="BJ304" i="25" s="1"/>
  <c r="AQ307" i="25"/>
  <c r="BE307" i="25"/>
  <c r="AI308" i="25"/>
  <c r="AX309" i="25"/>
  <c r="BU310" i="25"/>
  <c r="AN312" i="25"/>
  <c r="AQ314" i="25"/>
  <c r="AJ317" i="25"/>
  <c r="AX317" i="25"/>
  <c r="AX327" i="25"/>
  <c r="AX335" i="25"/>
  <c r="BU339" i="25"/>
  <c r="CO340" i="25"/>
  <c r="CP340" i="25" s="1"/>
  <c r="BT342" i="25"/>
  <c r="BU342" i="25" s="1"/>
  <c r="CO346" i="25"/>
  <c r="CP346" i="25" s="1"/>
  <c r="CQ346" i="25" s="1"/>
  <c r="CR351" i="25"/>
  <c r="CO351" i="25"/>
  <c r="CP351" i="25" s="1"/>
  <c r="CR352" i="25"/>
  <c r="AH353" i="25"/>
  <c r="AN353" i="25"/>
  <c r="CR353" i="25"/>
  <c r="CO353" i="25"/>
  <c r="CP353" i="25" s="1"/>
  <c r="CQ353" i="25" s="1"/>
  <c r="CQ356" i="25"/>
  <c r="BU357" i="25"/>
  <c r="AJ358" i="25"/>
  <c r="CO358" i="25"/>
  <c r="CP358" i="25" s="1"/>
  <c r="CQ358" i="25" s="1"/>
  <c r="AU359" i="25"/>
  <c r="AN360" i="25"/>
  <c r="CF363" i="25"/>
  <c r="CH363" i="25"/>
  <c r="BQ364" i="25"/>
  <c r="CN365" i="25"/>
  <c r="AI368" i="25"/>
  <c r="AP368" i="25" s="1"/>
  <c r="BE368" i="25"/>
  <c r="AQ368" i="25"/>
  <c r="AX368" i="25"/>
  <c r="AH370" i="25"/>
  <c r="AN370" i="25" s="1"/>
  <c r="BU376" i="25"/>
  <c r="CH380" i="25"/>
  <c r="BX380" i="25"/>
  <c r="CG380" i="25" s="1"/>
  <c r="CQ382" i="25"/>
  <c r="CH384" i="25"/>
  <c r="CR384" i="25" s="1"/>
  <c r="BX384" i="25"/>
  <c r="CG384" i="25" s="1"/>
  <c r="CQ384" i="25" s="1"/>
  <c r="BK385" i="25"/>
  <c r="BV385" i="25" s="1"/>
  <c r="CD385" i="25" s="1"/>
  <c r="CN385" i="25" s="1"/>
  <c r="BJ385" i="25"/>
  <c r="BK386" i="25"/>
  <c r="BV386" i="25" s="1"/>
  <c r="BK390" i="25"/>
  <c r="BJ390" i="25"/>
  <c r="BX440" i="25"/>
  <c r="CG440" i="25" s="1"/>
  <c r="CQ440" i="25" s="1"/>
  <c r="CH440" i="25"/>
  <c r="CR440" i="25" s="1"/>
  <c r="AN381" i="25"/>
  <c r="AJ386" i="25"/>
  <c r="AP386" i="25"/>
  <c r="AP403" i="25"/>
  <c r="AJ403" i="25"/>
  <c r="AJ407" i="25"/>
  <c r="AP407" i="25"/>
  <c r="BQ442" i="25"/>
  <c r="CD442" i="25"/>
  <c r="CN442" i="25" s="1"/>
  <c r="AQ273" i="25"/>
  <c r="AQ282" i="25"/>
  <c r="AQ287" i="25"/>
  <c r="AQ295" i="25"/>
  <c r="AJ296" i="25"/>
  <c r="AQ298" i="25"/>
  <c r="AQ302" i="25"/>
  <c r="AI303" i="25"/>
  <c r="AP303" i="25" s="1"/>
  <c r="AQ306" i="25"/>
  <c r="AI307" i="25"/>
  <c r="AP307" i="25" s="1"/>
  <c r="AI310" i="25"/>
  <c r="AP310" i="25" s="1"/>
  <c r="BE310" i="25"/>
  <c r="BM310" i="25" s="1"/>
  <c r="BY310" i="25" s="1"/>
  <c r="BK311" i="25"/>
  <c r="AJ312" i="25"/>
  <c r="BU312" i="25"/>
  <c r="AN314" i="25"/>
  <c r="CH315" i="25"/>
  <c r="AI316" i="25"/>
  <c r="AP316" i="25" s="1"/>
  <c r="AN317" i="25"/>
  <c r="BE318" i="25"/>
  <c r="BM318" i="25" s="1"/>
  <c r="BY318" i="25" s="1"/>
  <c r="AQ318" i="25"/>
  <c r="AJ318" i="25"/>
  <c r="AH319" i="25"/>
  <c r="BK320" i="25"/>
  <c r="AH321" i="25"/>
  <c r="AN321" i="25" s="1"/>
  <c r="BK322" i="25"/>
  <c r="AI325" i="25"/>
  <c r="AP325" i="25" s="1"/>
  <c r="BL325" i="25"/>
  <c r="BM325" i="25" s="1"/>
  <c r="BY325" i="25" s="1"/>
  <c r="BV325" i="25"/>
  <c r="BM327" i="25"/>
  <c r="BY327" i="25" s="1"/>
  <c r="BK328" i="25"/>
  <c r="AH329" i="25"/>
  <c r="AN329" i="25" s="1"/>
  <c r="BK330" i="25"/>
  <c r="AJ333" i="25"/>
  <c r="AI333" i="25"/>
  <c r="AP333" i="25" s="1"/>
  <c r="BL333" i="25"/>
  <c r="BM333" i="25" s="1"/>
  <c r="BY333" i="25" s="1"/>
  <c r="BV333" i="25"/>
  <c r="BM335" i="25"/>
  <c r="BY335" i="25" s="1"/>
  <c r="BK336" i="25"/>
  <c r="AN337" i="25"/>
  <c r="AH337" i="25"/>
  <c r="BK338" i="25"/>
  <c r="BI338" i="25"/>
  <c r="BJ338" i="25" s="1"/>
  <c r="AH339" i="25"/>
  <c r="AN339" i="25" s="1"/>
  <c r="CO339" i="25"/>
  <c r="CP339" i="25" s="1"/>
  <c r="CQ342" i="25"/>
  <c r="BU343" i="25"/>
  <c r="AJ344" i="25"/>
  <c r="BQ349" i="25"/>
  <c r="BQ351" i="25"/>
  <c r="CO357" i="25"/>
  <c r="CP357" i="25" s="1"/>
  <c r="CR357" i="25"/>
  <c r="CR362" i="25"/>
  <c r="CO362" i="25"/>
  <c r="CP362" i="25" s="1"/>
  <c r="BU364" i="25"/>
  <c r="BQ365" i="25"/>
  <c r="AI365" i="25"/>
  <c r="AP365" i="25" s="1"/>
  <c r="AQ365" i="25"/>
  <c r="CO366" i="25"/>
  <c r="CP366" i="25" s="1"/>
  <c r="CQ366" i="25" s="1"/>
  <c r="AU367" i="25"/>
  <c r="AP373" i="25"/>
  <c r="AJ373" i="25"/>
  <c r="BJ374" i="25"/>
  <c r="BK374" i="25"/>
  <c r="BK382" i="25"/>
  <c r="BV382" i="25" s="1"/>
  <c r="CD382" i="25" s="1"/>
  <c r="CN382" i="25" s="1"/>
  <c r="BK389" i="25"/>
  <c r="BL404" i="25"/>
  <c r="BV404" i="25"/>
  <c r="CD404" i="25" s="1"/>
  <c r="CN404" i="25" s="1"/>
  <c r="AU318" i="25"/>
  <c r="BV318" i="25"/>
  <c r="CD318" i="25" s="1"/>
  <c r="BB340" i="25"/>
  <c r="BA340" i="25"/>
  <c r="AP340" i="25"/>
  <c r="CD340" i="25"/>
  <c r="CN340" i="25" s="1"/>
  <c r="BQ340" i="25"/>
  <c r="CG341" i="25"/>
  <c r="BK344" i="25"/>
  <c r="CQ347" i="25"/>
  <c r="CR348" i="25"/>
  <c r="CO348" i="25"/>
  <c r="CP348" i="25" s="1"/>
  <c r="AN352" i="25"/>
  <c r="CN353" i="25"/>
  <c r="CQ354" i="25"/>
  <c r="CN358" i="25"/>
  <c r="BU365" i="25"/>
  <c r="BA366" i="25"/>
  <c r="BB366" i="25"/>
  <c r="BL368" i="25"/>
  <c r="BV368" i="25"/>
  <c r="CD368" i="25" s="1"/>
  <c r="CN368" i="25" s="1"/>
  <c r="CH372" i="25"/>
  <c r="BX372" i="25"/>
  <c r="CG372" i="25" s="1"/>
  <c r="CH373" i="25"/>
  <c r="BX373" i="25"/>
  <c r="CG373" i="25" s="1"/>
  <c r="BK381" i="25"/>
  <c r="BV381" i="25" s="1"/>
  <c r="CD381" i="25" s="1"/>
  <c r="BJ381" i="25"/>
  <c r="BK384" i="25"/>
  <c r="BV384" i="25" s="1"/>
  <c r="CD384" i="25" s="1"/>
  <c r="CN384" i="25" s="1"/>
  <c r="BJ384" i="25"/>
  <c r="AJ339" i="25"/>
  <c r="BQ339" i="25"/>
  <c r="BT348" i="25"/>
  <c r="BU348" i="25" s="1"/>
  <c r="AJ350" i="25"/>
  <c r="BT351" i="25"/>
  <c r="BU351" i="25" s="1"/>
  <c r="AJ353" i="25"/>
  <c r="BQ353" i="25"/>
  <c r="BT359" i="25"/>
  <c r="BU359" i="25" s="1"/>
  <c r="AJ361" i="25"/>
  <c r="BQ361" i="25"/>
  <c r="BK362" i="25"/>
  <c r="BV362" i="25" s="1"/>
  <c r="AJ370" i="25"/>
  <c r="BI373" i="25"/>
  <c r="BJ373" i="25" s="1"/>
  <c r="AX374" i="25"/>
  <c r="AJ379" i="25"/>
  <c r="BQ381" i="25"/>
  <c r="AJ385" i="25"/>
  <c r="AJ388" i="25"/>
  <c r="AJ392" i="25"/>
  <c r="AJ396" i="25"/>
  <c r="AN398" i="25"/>
  <c r="AN400" i="25"/>
  <c r="BU400" i="25"/>
  <c r="BA402" i="25"/>
  <c r="AP402" i="25"/>
  <c r="BU405" i="25"/>
  <c r="AN406" i="25"/>
  <c r="AN408" i="25"/>
  <c r="BU408" i="25"/>
  <c r="BI417" i="25"/>
  <c r="BJ417" i="25" s="1"/>
  <c r="AI421" i="25"/>
  <c r="AP421" i="25" s="1"/>
  <c r="BE421" i="25"/>
  <c r="BM421" i="25" s="1"/>
  <c r="BY421" i="25" s="1"/>
  <c r="AQ421" i="25"/>
  <c r="BL421" i="25"/>
  <c r="BK421" i="25" s="1"/>
  <c r="BV421" i="25" s="1"/>
  <c r="AX421" i="25"/>
  <c r="CO422" i="25"/>
  <c r="CP422" i="25" s="1"/>
  <c r="AN425" i="25"/>
  <c r="AN431" i="25"/>
  <c r="AU437" i="25"/>
  <c r="AN448" i="25"/>
  <c r="AH448" i="25"/>
  <c r="AI450" i="25"/>
  <c r="AP450" i="25" s="1"/>
  <c r="BE450" i="25"/>
  <c r="BM450" i="25" s="1"/>
  <c r="BY450" i="25" s="1"/>
  <c r="AQ450" i="25"/>
  <c r="BL450" i="25"/>
  <c r="BK450" i="25" s="1"/>
  <c r="BV450" i="25" s="1"/>
  <c r="CD450" i="25" s="1"/>
  <c r="AJ450" i="25"/>
  <c r="BQ452" i="25"/>
  <c r="BL464" i="25"/>
  <c r="BV464" i="25"/>
  <c r="CD464" i="25" s="1"/>
  <c r="CN464" i="25" s="1"/>
  <c r="BL488" i="25"/>
  <c r="BV488" i="25"/>
  <c r="CD488" i="25" s="1"/>
  <c r="CN488" i="25" s="1"/>
  <c r="CR342" i="25"/>
  <c r="CR345" i="25"/>
  <c r="BT349" i="25"/>
  <c r="BU349" i="25" s="1"/>
  <c r="AX350" i="25"/>
  <c r="BT352" i="25"/>
  <c r="BU352" i="25" s="1"/>
  <c r="CR356" i="25"/>
  <c r="BT360" i="25"/>
  <c r="BK363" i="25"/>
  <c r="BV363" i="25" s="1"/>
  <c r="CD363" i="25" s="1"/>
  <c r="CR364" i="25"/>
  <c r="BI369" i="25"/>
  <c r="BJ369" i="25" s="1"/>
  <c r="AX370" i="25"/>
  <c r="BI378" i="25"/>
  <c r="BJ378" i="25" s="1"/>
  <c r="AX379" i="25"/>
  <c r="BI382" i="25"/>
  <c r="BJ382" i="25" s="1"/>
  <c r="AX385" i="25"/>
  <c r="BI387" i="25"/>
  <c r="BJ387" i="25" s="1"/>
  <c r="AX388" i="25"/>
  <c r="BI391" i="25"/>
  <c r="BJ391" i="25" s="1"/>
  <c r="AX392" i="25"/>
  <c r="BI395" i="25"/>
  <c r="BJ395" i="25" s="1"/>
  <c r="AX396" i="25"/>
  <c r="BL412" i="25"/>
  <c r="BV412" i="25"/>
  <c r="CD412" i="25" s="1"/>
  <c r="CN412" i="25" s="1"/>
  <c r="AU416" i="25"/>
  <c r="BT416" i="25"/>
  <c r="BU416" i="25" s="1"/>
  <c r="BU421" i="25"/>
  <c r="CQ422" i="25"/>
  <c r="BY425" i="25"/>
  <c r="BW425" i="25"/>
  <c r="CH431" i="25"/>
  <c r="CR431" i="25" s="1"/>
  <c r="BX431" i="25"/>
  <c r="CG431" i="25" s="1"/>
  <c r="CQ431" i="25" s="1"/>
  <c r="BL484" i="25"/>
  <c r="BV484" i="25"/>
  <c r="CD484" i="25" s="1"/>
  <c r="CN484" i="25" s="1"/>
  <c r="AX311" i="25"/>
  <c r="AQ313" i="25"/>
  <c r="BE313" i="25"/>
  <c r="AX315" i="25"/>
  <c r="AJ322" i="25"/>
  <c r="AJ326" i="25"/>
  <c r="AJ330" i="25"/>
  <c r="AJ334" i="25"/>
  <c r="AJ338" i="25"/>
  <c r="AJ341" i="25"/>
  <c r="AU341" i="25"/>
  <c r="BQ341" i="25"/>
  <c r="AI342" i="25"/>
  <c r="AP342" i="25" s="1"/>
  <c r="AH343" i="25"/>
  <c r="AQ344" i="25"/>
  <c r="BE344" i="25"/>
  <c r="AI345" i="25"/>
  <c r="AP345" i="25" s="1"/>
  <c r="AH346" i="25"/>
  <c r="AN346" i="25" s="1"/>
  <c r="CF348" i="25"/>
  <c r="CG348" i="25" s="1"/>
  <c r="CQ348" i="25" s="1"/>
  <c r="CF351" i="25"/>
  <c r="CG351" i="25" s="1"/>
  <c r="CQ351" i="25" s="1"/>
  <c r="AJ355" i="25"/>
  <c r="AU355" i="25"/>
  <c r="BQ355" i="25"/>
  <c r="AI356" i="25"/>
  <c r="AP356" i="25" s="1"/>
  <c r="AH357" i="25"/>
  <c r="AN357" i="25" s="1"/>
  <c r="CF359" i="25"/>
  <c r="CG359" i="25" s="1"/>
  <c r="CQ359" i="25" s="1"/>
  <c r="AJ363" i="25"/>
  <c r="AU363" i="25"/>
  <c r="AI364" i="25"/>
  <c r="AP364" i="25" s="1"/>
  <c r="AH365" i="25"/>
  <c r="AH368" i="25"/>
  <c r="AN368" i="25" s="1"/>
  <c r="AJ369" i="25"/>
  <c r="AQ371" i="25"/>
  <c r="BE371" i="25"/>
  <c r="BM371" i="25" s="1"/>
  <c r="AI372" i="25"/>
  <c r="AP372" i="25" s="1"/>
  <c r="AX373" i="25"/>
  <c r="AQ375" i="25"/>
  <c r="BE375" i="25"/>
  <c r="AI376" i="25"/>
  <c r="AP376" i="25" s="1"/>
  <c r="AH377" i="25"/>
  <c r="AN377" i="25" s="1"/>
  <c r="AJ378" i="25"/>
  <c r="AH381" i="25"/>
  <c r="AJ382" i="25"/>
  <c r="AU382" i="25"/>
  <c r="AQ383" i="25"/>
  <c r="BE383" i="25"/>
  <c r="BM383" i="25" s="1"/>
  <c r="AI384" i="25"/>
  <c r="AP384" i="25" s="1"/>
  <c r="BL385" i="25"/>
  <c r="AQ386" i="25"/>
  <c r="BE386" i="25"/>
  <c r="BM386" i="25" s="1"/>
  <c r="BY386" i="25" s="1"/>
  <c r="AJ387" i="25"/>
  <c r="BL388" i="25"/>
  <c r="AH390" i="25"/>
  <c r="AN390" i="25" s="1"/>
  <c r="AJ391" i="25"/>
  <c r="AH394" i="25"/>
  <c r="AN394" i="25" s="1"/>
  <c r="AJ395" i="25"/>
  <c r="AP397" i="25"/>
  <c r="BT402" i="25"/>
  <c r="AN403" i="25"/>
  <c r="BK405" i="25"/>
  <c r="AN407" i="25"/>
  <c r="AU410" i="25"/>
  <c r="AJ411" i="25"/>
  <c r="AN412" i="25"/>
  <c r="BM416" i="25"/>
  <c r="BY416" i="25" s="1"/>
  <c r="BU419" i="25"/>
  <c r="CG423" i="25"/>
  <c r="CQ423" i="25" s="1"/>
  <c r="AU425" i="25"/>
  <c r="BT425" i="25"/>
  <c r="BU425" i="25" s="1"/>
  <c r="BX427" i="25"/>
  <c r="CG427" i="25" s="1"/>
  <c r="CQ427" i="25" s="1"/>
  <c r="CH427" i="25"/>
  <c r="CR427" i="25" s="1"/>
  <c r="BK428" i="25"/>
  <c r="BV428" i="25" s="1"/>
  <c r="CD428" i="25" s="1"/>
  <c r="CN428" i="25" s="1"/>
  <c r="BJ428" i="25"/>
  <c r="AN428" i="25"/>
  <c r="AJ432" i="25"/>
  <c r="CH433" i="25"/>
  <c r="CR433" i="25" s="1"/>
  <c r="BX433" i="25"/>
  <c r="CG433" i="25" s="1"/>
  <c r="CQ433" i="25" s="1"/>
  <c r="CD434" i="25"/>
  <c r="CN434" i="25" s="1"/>
  <c r="BQ434" i="25"/>
  <c r="CH439" i="25"/>
  <c r="CR439" i="25" s="1"/>
  <c r="BX439" i="25"/>
  <c r="CG439" i="25" s="1"/>
  <c r="CQ439" i="25" s="1"/>
  <c r="BB447" i="25"/>
  <c r="AN449" i="25"/>
  <c r="BU452" i="25"/>
  <c r="AN455" i="25"/>
  <c r="BM458" i="25"/>
  <c r="BY458" i="25" s="1"/>
  <c r="AX322" i="25"/>
  <c r="AX326" i="25"/>
  <c r="AX330" i="25"/>
  <c r="AX334" i="25"/>
  <c r="AX338" i="25"/>
  <c r="AJ342" i="25"/>
  <c r="AJ356" i="25"/>
  <c r="AJ364" i="25"/>
  <c r="AX369" i="25"/>
  <c r="BQ370" i="25"/>
  <c r="AU376" i="25"/>
  <c r="AI377" i="25"/>
  <c r="AP377" i="25" s="1"/>
  <c r="AX378" i="25"/>
  <c r="AN379" i="25"/>
  <c r="AI381" i="25"/>
  <c r="AP381" i="25" s="1"/>
  <c r="AX382" i="25"/>
  <c r="AN385" i="25"/>
  <c r="AX387" i="25"/>
  <c r="AN388" i="25"/>
  <c r="AI390" i="25"/>
  <c r="AP390" i="25" s="1"/>
  <c r="AX391" i="25"/>
  <c r="AN392" i="25"/>
  <c r="AI394" i="25"/>
  <c r="AP394" i="25" s="1"/>
  <c r="AX395" i="25"/>
  <c r="AN396" i="25"/>
  <c r="BU402" i="25"/>
  <c r="AN404" i="25"/>
  <c r="BU404" i="25"/>
  <c r="AI405" i="25"/>
  <c r="BI411" i="25"/>
  <c r="BJ411" i="25" s="1"/>
  <c r="BB414" i="25"/>
  <c r="AJ418" i="25"/>
  <c r="AI418" i="25"/>
  <c r="AP418" i="25" s="1"/>
  <c r="BE418" i="25"/>
  <c r="AQ418" i="25"/>
  <c r="AX418" i="25"/>
  <c r="AH420" i="25"/>
  <c r="AN420" i="25" s="1"/>
  <c r="CR423" i="25"/>
  <c r="AN424" i="25"/>
  <c r="AH424" i="25"/>
  <c r="BM424" i="25"/>
  <c r="BB427" i="25"/>
  <c r="AI430" i="25"/>
  <c r="AH430" i="25"/>
  <c r="AU432" i="25"/>
  <c r="BT432" i="25"/>
  <c r="BU432" i="25" s="1"/>
  <c r="AH433" i="25"/>
  <c r="AN433" i="25" s="1"/>
  <c r="BX435" i="25"/>
  <c r="CG435" i="25" s="1"/>
  <c r="CQ435" i="25" s="1"/>
  <c r="CH435" i="25"/>
  <c r="CR435" i="25" s="1"/>
  <c r="BK436" i="25"/>
  <c r="BV436" i="25" s="1"/>
  <c r="CD436" i="25" s="1"/>
  <c r="CN436" i="25" s="1"/>
  <c r="BJ436" i="25"/>
  <c r="BB440" i="25"/>
  <c r="BA440" i="25"/>
  <c r="CH441" i="25"/>
  <c r="CR441" i="25" s="1"/>
  <c r="BX441" i="25"/>
  <c r="CG441" i="25" s="1"/>
  <c r="CQ441" i="25" s="1"/>
  <c r="AH444" i="25"/>
  <c r="AN444" i="25" s="1"/>
  <c r="CH449" i="25"/>
  <c r="BX449" i="25"/>
  <c r="CG449" i="25" s="1"/>
  <c r="BY455" i="25"/>
  <c r="BW455" i="25"/>
  <c r="BU460" i="25"/>
  <c r="BA461" i="25"/>
  <c r="BB461" i="25" s="1"/>
  <c r="BK462" i="25"/>
  <c r="BJ462" i="25"/>
  <c r="BI344" i="25"/>
  <c r="BJ344" i="25" s="1"/>
  <c r="AQ349" i="25"/>
  <c r="AQ352" i="25"/>
  <c r="AQ360" i="25"/>
  <c r="CF361" i="25"/>
  <c r="CG361" i="25" s="1"/>
  <c r="CQ361" i="25" s="1"/>
  <c r="BT367" i="25"/>
  <c r="BU367" i="25" s="1"/>
  <c r="BI371" i="25"/>
  <c r="BJ371" i="25" s="1"/>
  <c r="AX372" i="25"/>
  <c r="AQ374" i="25"/>
  <c r="BE374" i="25"/>
  <c r="BI375" i="25"/>
  <c r="BJ375" i="25" s="1"/>
  <c r="AJ377" i="25"/>
  <c r="BT380" i="25"/>
  <c r="BU380" i="25" s="1"/>
  <c r="BQ382" i="25"/>
  <c r="BI383" i="25"/>
  <c r="BJ383" i="25" s="1"/>
  <c r="AX384" i="25"/>
  <c r="BQ385" i="25"/>
  <c r="BI386" i="25"/>
  <c r="BJ386" i="25" s="1"/>
  <c r="BL387" i="25"/>
  <c r="BM387" i="25" s="1"/>
  <c r="BY387" i="25" s="1"/>
  <c r="BQ388" i="25"/>
  <c r="BT389" i="25"/>
  <c r="BU389" i="25" s="1"/>
  <c r="AJ390" i="25"/>
  <c r="BT393" i="25"/>
  <c r="AJ394" i="25"/>
  <c r="BQ400" i="25"/>
  <c r="AI400" i="25"/>
  <c r="AP400" i="25" s="1"/>
  <c r="BE400" i="25"/>
  <c r="BM400" i="25" s="1"/>
  <c r="BY400" i="25" s="1"/>
  <c r="AQ400" i="25"/>
  <c r="AN402" i="25"/>
  <c r="BB402" i="25"/>
  <c r="BQ408" i="25"/>
  <c r="AI408" i="25"/>
  <c r="AP408" i="25" s="1"/>
  <c r="BE408" i="25"/>
  <c r="BM408" i="25" s="1"/>
  <c r="BY408" i="25" s="1"/>
  <c r="AQ408" i="25"/>
  <c r="BK415" i="25"/>
  <c r="BV415" i="25" s="1"/>
  <c r="AH416" i="25"/>
  <c r="AN416" i="25" s="1"/>
  <c r="CD416" i="25"/>
  <c r="BQ416" i="25"/>
  <c r="BU418" i="25"/>
  <c r="AH421" i="25"/>
  <c r="AN421" i="25" s="1"/>
  <c r="BA424" i="25"/>
  <c r="BB424" i="25"/>
  <c r="BQ428" i="25"/>
  <c r="AN430" i="25"/>
  <c r="CH434" i="25"/>
  <c r="CR434" i="25" s="1"/>
  <c r="BX434" i="25"/>
  <c r="CG434" i="25" s="1"/>
  <c r="CQ434" i="25" s="1"/>
  <c r="BK435" i="25"/>
  <c r="BV435" i="25" s="1"/>
  <c r="BB435" i="25"/>
  <c r="AI438" i="25"/>
  <c r="AH438" i="25"/>
  <c r="AN438" i="25" s="1"/>
  <c r="BU439" i="25"/>
  <c r="AU440" i="25"/>
  <c r="BT440" i="25"/>
  <c r="BU440" i="25"/>
  <c r="AH441" i="25"/>
  <c r="AN441" i="25" s="1"/>
  <c r="AI446" i="25"/>
  <c r="AP446" i="25" s="1"/>
  <c r="BE446" i="25"/>
  <c r="BM446" i="25" s="1"/>
  <c r="BY446" i="25" s="1"/>
  <c r="AQ446" i="25"/>
  <c r="BL446" i="25"/>
  <c r="BK446" i="25" s="1"/>
  <c r="BV446" i="25" s="1"/>
  <c r="CD446" i="25" s="1"/>
  <c r="AJ446" i="25"/>
  <c r="AN452" i="25"/>
  <c r="AH452" i="25"/>
  <c r="AN463" i="25"/>
  <c r="AP468" i="25"/>
  <c r="AJ468" i="25"/>
  <c r="BT374" i="25"/>
  <c r="AQ379" i="25"/>
  <c r="BE379" i="25"/>
  <c r="BI380" i="25"/>
  <c r="BJ380" i="25" s="1"/>
  <c r="AX381" i="25"/>
  <c r="AQ385" i="25"/>
  <c r="BE385" i="25"/>
  <c r="BM385" i="25" s="1"/>
  <c r="BY385" i="25" s="1"/>
  <c r="AQ388" i="25"/>
  <c r="BE388" i="25"/>
  <c r="BM388" i="25" s="1"/>
  <c r="BY388" i="25" s="1"/>
  <c r="BI389" i="25"/>
  <c r="BJ389" i="25" s="1"/>
  <c r="AQ392" i="25"/>
  <c r="BE392" i="25"/>
  <c r="BI393" i="25"/>
  <c r="BJ393" i="25" s="1"/>
  <c r="AQ396" i="25"/>
  <c r="BE396" i="25"/>
  <c r="BK397" i="25"/>
  <c r="BJ404" i="25"/>
  <c r="AN410" i="25"/>
  <c r="BK414" i="25"/>
  <c r="BV414" i="25" s="1"/>
  <c r="CD414" i="25" s="1"/>
  <c r="CN414" i="25" s="1"/>
  <c r="BI414" i="25"/>
  <c r="BJ414" i="25" s="1"/>
  <c r="CR414" i="25"/>
  <c r="CO414" i="25"/>
  <c r="CP414" i="25" s="1"/>
  <c r="CQ414" i="25" s="1"/>
  <c r="AI426" i="25"/>
  <c r="AP426" i="25" s="1"/>
  <c r="BE426" i="25"/>
  <c r="BM426" i="25" s="1"/>
  <c r="BY426" i="25" s="1"/>
  <c r="AQ426" i="25"/>
  <c r="BQ426" i="25"/>
  <c r="BQ436" i="25"/>
  <c r="CH442" i="25"/>
  <c r="CR442" i="25" s="1"/>
  <c r="BX442" i="25"/>
  <c r="CG442" i="25" s="1"/>
  <c r="CQ442" i="25" s="1"/>
  <c r="BB443" i="25"/>
  <c r="CO454" i="25"/>
  <c r="CP454" i="25" s="1"/>
  <c r="BA457" i="25"/>
  <c r="BB457" i="25" s="1"/>
  <c r="AN459" i="25"/>
  <c r="BA463" i="25"/>
  <c r="BB463" i="25" s="1"/>
  <c r="AQ311" i="25"/>
  <c r="AQ315" i="25"/>
  <c r="AJ320" i="25"/>
  <c r="AJ324" i="25"/>
  <c r="AJ328" i="25"/>
  <c r="AJ332" i="25"/>
  <c r="AJ336" i="25"/>
  <c r="AJ348" i="25"/>
  <c r="AI349" i="25"/>
  <c r="AP349" i="25" s="1"/>
  <c r="AJ351" i="25"/>
  <c r="AI352" i="25"/>
  <c r="AP352" i="25" s="1"/>
  <c r="AJ359" i="25"/>
  <c r="AI360" i="25"/>
  <c r="AP360" i="25" s="1"/>
  <c r="AJ367" i="25"/>
  <c r="AQ373" i="25"/>
  <c r="AI374" i="25"/>
  <c r="AP374" i="25" s="1"/>
  <c r="AJ380" i="25"/>
  <c r="AJ389" i="25"/>
  <c r="AJ393" i="25"/>
  <c r="BU397" i="25"/>
  <c r="BT398" i="25"/>
  <c r="AU400" i="25"/>
  <c r="BT406" i="25"/>
  <c r="BU406" i="25" s="1"/>
  <c r="AU408" i="25"/>
  <c r="AH410" i="25"/>
  <c r="BQ412" i="25"/>
  <c r="AJ412" i="25"/>
  <c r="AI412" i="25"/>
  <c r="AP412" i="25" s="1"/>
  <c r="BE412" i="25"/>
  <c r="BM412" i="25" s="1"/>
  <c r="BY412" i="25" s="1"/>
  <c r="AQ412" i="25"/>
  <c r="AX412" i="25"/>
  <c r="AN417" i="25"/>
  <c r="BK418" i="25"/>
  <c r="BT420" i="25"/>
  <c r="BU420" i="25" s="1"/>
  <c r="AI429" i="25"/>
  <c r="AP429" i="25" s="1"/>
  <c r="BE429" i="25"/>
  <c r="BM429" i="25" s="1"/>
  <c r="BY429" i="25" s="1"/>
  <c r="AQ429" i="25"/>
  <c r="BQ429" i="25"/>
  <c r="CH432" i="25"/>
  <c r="CR432" i="25" s="1"/>
  <c r="BU434" i="25"/>
  <c r="AU436" i="25"/>
  <c r="BI439" i="25"/>
  <c r="BJ439" i="25" s="1"/>
  <c r="AN445" i="25"/>
  <c r="BB451" i="25"/>
  <c r="BW459" i="25"/>
  <c r="BV459" i="25" s="1"/>
  <c r="AQ322" i="25"/>
  <c r="AQ326" i="25"/>
  <c r="AQ330" i="25"/>
  <c r="AQ334" i="25"/>
  <c r="AQ338" i="25"/>
  <c r="AJ360" i="25"/>
  <c r="AQ369" i="25"/>
  <c r="AQ378" i="25"/>
  <c r="AQ382" i="25"/>
  <c r="AQ387" i="25"/>
  <c r="AQ391" i="25"/>
  <c r="AQ395" i="25"/>
  <c r="BU398" i="25"/>
  <c r="AN399" i="25"/>
  <c r="BI399" i="25"/>
  <c r="BJ399" i="25" s="1"/>
  <c r="AX400" i="25"/>
  <c r="BK401" i="25"/>
  <c r="BK403" i="25"/>
  <c r="BQ404" i="25"/>
  <c r="AI404" i="25"/>
  <c r="BE404" i="25"/>
  <c r="BM404" i="25" s="1"/>
  <c r="BY404" i="25" s="1"/>
  <c r="AQ404" i="25"/>
  <c r="AU405" i="25"/>
  <c r="BI407" i="25"/>
  <c r="BJ407" i="25" s="1"/>
  <c r="AX408" i="25"/>
  <c r="AN411" i="25"/>
  <c r="CO413" i="25"/>
  <c r="CP413" i="25" s="1"/>
  <c r="CR413" i="25"/>
  <c r="AI417" i="25"/>
  <c r="AN418" i="25"/>
  <c r="BK423" i="25"/>
  <c r="BV423" i="25" s="1"/>
  <c r="BK425" i="25"/>
  <c r="BV425" i="25" s="1"/>
  <c r="BL426" i="25"/>
  <c r="BV426" i="25"/>
  <c r="CD426" i="25" s="1"/>
  <c r="CN426" i="25" s="1"/>
  <c r="BK431" i="25"/>
  <c r="BV431" i="25" s="1"/>
  <c r="CD431" i="25" s="1"/>
  <c r="CN431" i="25" s="1"/>
  <c r="AI437" i="25"/>
  <c r="AP437" i="25" s="1"/>
  <c r="BE437" i="25"/>
  <c r="BM437" i="25" s="1"/>
  <c r="BY437" i="25" s="1"/>
  <c r="AQ437" i="25"/>
  <c r="BQ437" i="25"/>
  <c r="CH445" i="25"/>
  <c r="BX445" i="25"/>
  <c r="CG445" i="25" s="1"/>
  <c r="CH448" i="25"/>
  <c r="BX448" i="25"/>
  <c r="CG448" i="25" s="1"/>
  <c r="AX450" i="25"/>
  <c r="BU453" i="25"/>
  <c r="BA454" i="25"/>
  <c r="BB454" i="25" s="1"/>
  <c r="BK456" i="25"/>
  <c r="BJ456" i="25"/>
  <c r="AX398" i="25"/>
  <c r="BK398" i="25"/>
  <c r="AI401" i="25"/>
  <c r="BI401" i="25"/>
  <c r="BJ401" i="25" s="1"/>
  <c r="AX402" i="25"/>
  <c r="BK402" i="25"/>
  <c r="BI405" i="25"/>
  <c r="BJ405" i="25" s="1"/>
  <c r="AX406" i="25"/>
  <c r="BK406" i="25"/>
  <c r="AI409" i="25"/>
  <c r="BI409" i="25"/>
  <c r="BJ409" i="25" s="1"/>
  <c r="AX410" i="25"/>
  <c r="BK410" i="25"/>
  <c r="AI413" i="25"/>
  <c r="BI413" i="25"/>
  <c r="BJ413" i="25" s="1"/>
  <c r="CF413" i="25"/>
  <c r="CG413" i="25" s="1"/>
  <c r="CQ413" i="25" s="1"/>
  <c r="AI415" i="25"/>
  <c r="BI415" i="25"/>
  <c r="BJ415" i="25" s="1"/>
  <c r="AX416" i="25"/>
  <c r="AI419" i="25"/>
  <c r="BI419" i="25"/>
  <c r="BJ419" i="25" s="1"/>
  <c r="AU421" i="25"/>
  <c r="AI423" i="25"/>
  <c r="BI423" i="25"/>
  <c r="BJ423" i="25" s="1"/>
  <c r="AU426" i="25"/>
  <c r="AQ428" i="25"/>
  <c r="BE428" i="25"/>
  <c r="BM428" i="25" s="1"/>
  <c r="BY428" i="25" s="1"/>
  <c r="BT428" i="25"/>
  <c r="BU428" i="25" s="1"/>
  <c r="AX432" i="25"/>
  <c r="BK432" i="25"/>
  <c r="BV432" i="25" s="1"/>
  <c r="AI434" i="25"/>
  <c r="AQ436" i="25"/>
  <c r="BE436" i="25"/>
  <c r="BM436" i="25" s="1"/>
  <c r="BY436" i="25" s="1"/>
  <c r="BT436" i="25"/>
  <c r="BU436" i="25" s="1"/>
  <c r="AX440" i="25"/>
  <c r="BK440" i="25"/>
  <c r="BV440" i="25" s="1"/>
  <c r="AI442" i="25"/>
  <c r="BL443" i="25"/>
  <c r="BM443" i="25" s="1"/>
  <c r="BY443" i="25" s="1"/>
  <c r="BT445" i="25"/>
  <c r="BU445" i="25" s="1"/>
  <c r="BL447" i="25"/>
  <c r="BQ448" i="25"/>
  <c r="BT449" i="25"/>
  <c r="BU449" i="25" s="1"/>
  <c r="BL451" i="25"/>
  <c r="AJ453" i="25"/>
  <c r="AU453" i="25"/>
  <c r="BT455" i="25"/>
  <c r="BU455" i="25" s="1"/>
  <c r="AJ456" i="25"/>
  <c r="AU456" i="25"/>
  <c r="BL457" i="25"/>
  <c r="BQ458" i="25"/>
  <c r="BT459" i="25"/>
  <c r="BU459" i="25" s="1"/>
  <c r="AJ460" i="25"/>
  <c r="AU460" i="25"/>
  <c r="BL461" i="25"/>
  <c r="BL463" i="25"/>
  <c r="BM463" i="25" s="1"/>
  <c r="BQ464" i="25"/>
  <c r="BK465" i="25"/>
  <c r="AN467" i="25"/>
  <c r="BM471" i="25"/>
  <c r="AH475" i="25"/>
  <c r="AN475" i="25" s="1"/>
  <c r="BK476" i="25"/>
  <c r="BE480" i="25"/>
  <c r="AQ480" i="25"/>
  <c r="AJ480" i="25"/>
  <c r="BK485" i="25"/>
  <c r="AI489" i="25"/>
  <c r="AP489" i="25" s="1"/>
  <c r="BE489" i="25"/>
  <c r="BL489" i="25" s="1"/>
  <c r="BK489" i="25" s="1"/>
  <c r="BV489" i="25" s="1"/>
  <c r="AQ489" i="25"/>
  <c r="AJ489" i="25"/>
  <c r="CR489" i="25"/>
  <c r="AN490" i="25"/>
  <c r="AH490" i="25"/>
  <c r="BW490" i="25"/>
  <c r="BY490" i="25" s="1"/>
  <c r="AN494" i="25"/>
  <c r="BK496" i="25"/>
  <c r="BV496" i="25" s="1"/>
  <c r="BJ496" i="25"/>
  <c r="BU498" i="25"/>
  <c r="AU499" i="25"/>
  <c r="BT499" i="25"/>
  <c r="BU499" i="25" s="1"/>
  <c r="AN509" i="25"/>
  <c r="BQ515" i="25"/>
  <c r="BV515" i="25"/>
  <c r="CD515" i="25" s="1"/>
  <c r="CN515" i="25" s="1"/>
  <c r="AU523" i="25"/>
  <c r="AX453" i="25"/>
  <c r="BI455" i="25"/>
  <c r="BJ455" i="25" s="1"/>
  <c r="AX456" i="25"/>
  <c r="AX460" i="25"/>
  <c r="BW467" i="25"/>
  <c r="BY467" i="25" s="1"/>
  <c r="AN472" i="25"/>
  <c r="AI477" i="25"/>
  <c r="AP477" i="25" s="1"/>
  <c r="BE477" i="25"/>
  <c r="AQ477" i="25"/>
  <c r="BI487" i="25"/>
  <c r="BJ487" i="25" s="1"/>
  <c r="BQ503" i="25"/>
  <c r="CD503" i="25"/>
  <c r="CO508" i="25"/>
  <c r="CP508" i="25" s="1"/>
  <c r="AN522" i="25"/>
  <c r="AU562" i="25"/>
  <c r="BT562" i="25"/>
  <c r="BU562" i="25" s="1"/>
  <c r="BA568" i="25"/>
  <c r="BB568" i="25" s="1"/>
  <c r="AX397" i="25"/>
  <c r="AQ399" i="25"/>
  <c r="BE399" i="25"/>
  <c r="AX401" i="25"/>
  <c r="AQ403" i="25"/>
  <c r="BE403" i="25"/>
  <c r="AX405" i="25"/>
  <c r="AQ407" i="25"/>
  <c r="BE407" i="25"/>
  <c r="AX409" i="25"/>
  <c r="AQ411" i="25"/>
  <c r="BE411" i="25"/>
  <c r="AX413" i="25"/>
  <c r="AQ414" i="25"/>
  <c r="BE414" i="25"/>
  <c r="BL414" i="25" s="1"/>
  <c r="AX415" i="25"/>
  <c r="AQ417" i="25"/>
  <c r="BE417" i="25"/>
  <c r="AX419" i="25"/>
  <c r="CO420" i="25"/>
  <c r="CP420" i="25" s="1"/>
  <c r="CQ420" i="25" s="1"/>
  <c r="BT422" i="25"/>
  <c r="BU422" i="25" s="1"/>
  <c r="AX423" i="25"/>
  <c r="AJ425" i="25"/>
  <c r="AP427" i="25"/>
  <c r="AI428" i="25"/>
  <c r="AP428" i="25" s="1"/>
  <c r="AQ430" i="25"/>
  <c r="BE430" i="25"/>
  <c r="BM430" i="25" s="1"/>
  <c r="BY430" i="25" s="1"/>
  <c r="AJ431" i="25"/>
  <c r="AU431" i="25"/>
  <c r="AN432" i="25"/>
  <c r="AX434" i="25"/>
  <c r="AP435" i="25"/>
  <c r="AI436" i="25"/>
  <c r="AP436" i="25" s="1"/>
  <c r="AQ438" i="25"/>
  <c r="BE438" i="25"/>
  <c r="BM438" i="25" s="1"/>
  <c r="BY438" i="25" s="1"/>
  <c r="AJ439" i="25"/>
  <c r="AU439" i="25"/>
  <c r="AN440" i="25"/>
  <c r="AX442" i="25"/>
  <c r="AP443" i="25"/>
  <c r="AJ445" i="25"/>
  <c r="AP447" i="25"/>
  <c r="AJ449" i="25"/>
  <c r="AP451" i="25"/>
  <c r="CO452" i="25"/>
  <c r="CP452" i="25" s="1"/>
  <c r="CQ452" i="25" s="1"/>
  <c r="BL453" i="25"/>
  <c r="BK453" i="25" s="1"/>
  <c r="AP454" i="25"/>
  <c r="AJ455" i="25"/>
  <c r="AP457" i="25"/>
  <c r="AH458" i="25"/>
  <c r="AN458" i="25" s="1"/>
  <c r="AJ459" i="25"/>
  <c r="BL460" i="25"/>
  <c r="BK460" i="25" s="1"/>
  <c r="AP461" i="25"/>
  <c r="AH462" i="25"/>
  <c r="AN462" i="25" s="1"/>
  <c r="AI464" i="25"/>
  <c r="AP464" i="25" s="1"/>
  <c r="AI465" i="25"/>
  <c r="AP465" i="25" s="1"/>
  <c r="BE465" i="25"/>
  <c r="AQ465" i="25"/>
  <c r="AJ465" i="25"/>
  <c r="AN468" i="25"/>
  <c r="BK475" i="25"/>
  <c r="BI475" i="25"/>
  <c r="BJ475" i="25" s="1"/>
  <c r="AU477" i="25"/>
  <c r="AX477" i="25"/>
  <c r="AJ478" i="25"/>
  <c r="AP478" i="25"/>
  <c r="AU479" i="25"/>
  <c r="AN483" i="25"/>
  <c r="AH483" i="25"/>
  <c r="BE488" i="25"/>
  <c r="BM488" i="25" s="1"/>
  <c r="BY488" i="25" s="1"/>
  <c r="AQ488" i="25"/>
  <c r="BQ488" i="25"/>
  <c r="AJ488" i="25"/>
  <c r="BJ498" i="25"/>
  <c r="AJ499" i="25"/>
  <c r="AP499" i="25"/>
  <c r="AN506" i="25"/>
  <c r="AU508" i="25"/>
  <c r="BT508" i="25"/>
  <c r="BU508" i="25"/>
  <c r="BK509" i="25"/>
  <c r="BV509" i="25" s="1"/>
  <c r="BJ509" i="25"/>
  <c r="BM512" i="25"/>
  <c r="BY512" i="25" s="1"/>
  <c r="AP518" i="25"/>
  <c r="AJ518" i="25"/>
  <c r="BK523" i="25"/>
  <c r="BV523" i="25" s="1"/>
  <c r="CD523" i="25" s="1"/>
  <c r="CD528" i="25"/>
  <c r="CN528" i="25" s="1"/>
  <c r="BQ528" i="25"/>
  <c r="AJ529" i="25"/>
  <c r="AP529" i="25"/>
  <c r="AH534" i="25"/>
  <c r="AN534" i="25" s="1"/>
  <c r="AU538" i="25"/>
  <c r="BT538" i="25"/>
  <c r="BU538" i="25" s="1"/>
  <c r="CN587" i="25"/>
  <c r="BI424" i="25"/>
  <c r="BJ424" i="25" s="1"/>
  <c r="AX425" i="25"/>
  <c r="AN426" i="25"/>
  <c r="AJ428" i="25"/>
  <c r="AN429" i="25"/>
  <c r="AX431" i="25"/>
  <c r="AI433" i="25"/>
  <c r="BI433" i="25"/>
  <c r="BJ433" i="25" s="1"/>
  <c r="AJ436" i="25"/>
  <c r="AN437" i="25"/>
  <c r="AX439" i="25"/>
  <c r="AI441" i="25"/>
  <c r="BI441" i="25"/>
  <c r="BJ441" i="25" s="1"/>
  <c r="AI444" i="25"/>
  <c r="BI444" i="25"/>
  <c r="BJ444" i="25" s="1"/>
  <c r="AX445" i="25"/>
  <c r="AN446" i="25"/>
  <c r="AI448" i="25"/>
  <c r="AX449" i="25"/>
  <c r="AN450" i="25"/>
  <c r="AI452" i="25"/>
  <c r="AN453" i="25"/>
  <c r="AX455" i="25"/>
  <c r="AN456" i="25"/>
  <c r="AI458" i="25"/>
  <c r="AX459" i="25"/>
  <c r="AN460" i="25"/>
  <c r="AI462" i="25"/>
  <c r="AI469" i="25"/>
  <c r="AP469" i="25" s="1"/>
  <c r="BE469" i="25"/>
  <c r="BM469" i="25" s="1"/>
  <c r="AQ469" i="25"/>
  <c r="AJ469" i="25"/>
  <c r="BE476" i="25"/>
  <c r="AQ476" i="25"/>
  <c r="AJ476" i="25"/>
  <c r="BK481" i="25"/>
  <c r="AN484" i="25"/>
  <c r="AI485" i="25"/>
  <c r="AP485" i="25" s="1"/>
  <c r="BE485" i="25"/>
  <c r="AQ485" i="25"/>
  <c r="AN486" i="25"/>
  <c r="BV490" i="25"/>
  <c r="AU493" i="25"/>
  <c r="AU496" i="25"/>
  <c r="AP497" i="25"/>
  <c r="AJ497" i="25"/>
  <c r="BQ499" i="25"/>
  <c r="CH504" i="25"/>
  <c r="BX504" i="25"/>
  <c r="CG504" i="25" s="1"/>
  <c r="CO505" i="25"/>
  <c r="CP505" i="25" s="1"/>
  <c r="CQ505" i="25" s="1"/>
  <c r="BM511" i="25"/>
  <c r="BY511" i="25" s="1"/>
  <c r="AU512" i="25"/>
  <c r="BT512" i="25"/>
  <c r="BU512" i="25"/>
  <c r="BK513" i="25"/>
  <c r="BV513" i="25" s="1"/>
  <c r="BJ513" i="25"/>
  <c r="BU515" i="25"/>
  <c r="AN517" i="25"/>
  <c r="BK522" i="25"/>
  <c r="BV522" i="25" s="1"/>
  <c r="CD522" i="25" s="1"/>
  <c r="AH525" i="25"/>
  <c r="AN525" i="25" s="1"/>
  <c r="CH525" i="25"/>
  <c r="BX525" i="25"/>
  <c r="CG525" i="25" s="1"/>
  <c r="AI527" i="25"/>
  <c r="AP527" i="25" s="1"/>
  <c r="BE527" i="25"/>
  <c r="AQ527" i="25"/>
  <c r="BQ527" i="25"/>
  <c r="AJ527" i="25"/>
  <c r="AX527" i="25"/>
  <c r="AQ539" i="25"/>
  <c r="AJ539" i="25"/>
  <c r="AI539" i="25"/>
  <c r="AP539" i="25" s="1"/>
  <c r="AX539" i="25"/>
  <c r="BQ539" i="25"/>
  <c r="CN543" i="25"/>
  <c r="BA544" i="25"/>
  <c r="BB544" i="25" s="1"/>
  <c r="AP544" i="25"/>
  <c r="CO558" i="25"/>
  <c r="CR558" i="25" s="1"/>
  <c r="AX428" i="25"/>
  <c r="BI430" i="25"/>
  <c r="BJ430" i="25" s="1"/>
  <c r="AX436" i="25"/>
  <c r="BI438" i="25"/>
  <c r="BJ438" i="25" s="1"/>
  <c r="AU463" i="25"/>
  <c r="BV467" i="25"/>
  <c r="AU471" i="25"/>
  <c r="BK474" i="25"/>
  <c r="AN480" i="25"/>
  <c r="BI483" i="25"/>
  <c r="BJ483" i="25" s="1"/>
  <c r="AJ486" i="25"/>
  <c r="AP486" i="25"/>
  <c r="CO501" i="25"/>
  <c r="CP501" i="25" s="1"/>
  <c r="CQ501" i="25" s="1"/>
  <c r="AI502" i="25"/>
  <c r="AP502" i="25" s="1"/>
  <c r="BE502" i="25"/>
  <c r="AQ502" i="25"/>
  <c r="BQ502" i="25"/>
  <c r="AX502" i="25"/>
  <c r="AU505" i="25"/>
  <c r="BT505" i="25"/>
  <c r="BU505" i="25" s="1"/>
  <c r="AN507" i="25"/>
  <c r="AJ508" i="25"/>
  <c r="AP508" i="25"/>
  <c r="CH515" i="25"/>
  <c r="CR515" i="25" s="1"/>
  <c r="BX515" i="25"/>
  <c r="CG515" i="25" s="1"/>
  <c r="CQ515" i="25" s="1"/>
  <c r="AU516" i="25"/>
  <c r="BT516" i="25"/>
  <c r="BU516" i="25"/>
  <c r="BU527" i="25"/>
  <c r="AP528" i="25"/>
  <c r="AJ528" i="25"/>
  <c r="CG528" i="25"/>
  <c r="BA530" i="25"/>
  <c r="BB530" i="25" s="1"/>
  <c r="AN551" i="25"/>
  <c r="AH551" i="25"/>
  <c r="CO551" i="25"/>
  <c r="CR551" i="25" s="1"/>
  <c r="BI422" i="25"/>
  <c r="BJ422" i="25" s="1"/>
  <c r="AX424" i="25"/>
  <c r="BI427" i="25"/>
  <c r="BJ427" i="25" s="1"/>
  <c r="BQ431" i="25"/>
  <c r="AX433" i="25"/>
  <c r="BI435" i="25"/>
  <c r="BJ435" i="25" s="1"/>
  <c r="AX441" i="25"/>
  <c r="BI443" i="25"/>
  <c r="BJ443" i="25" s="1"/>
  <c r="AX448" i="25"/>
  <c r="AX452" i="25"/>
  <c r="AQ453" i="25"/>
  <c r="BE453" i="25"/>
  <c r="BM453" i="25" s="1"/>
  <c r="BI454" i="25"/>
  <c r="BJ454" i="25" s="1"/>
  <c r="CF454" i="25"/>
  <c r="CG454" i="25" s="1"/>
  <c r="CQ454" i="25" s="1"/>
  <c r="AQ456" i="25"/>
  <c r="BE456" i="25"/>
  <c r="AX458" i="25"/>
  <c r="AQ460" i="25"/>
  <c r="BE460" i="25"/>
  <c r="BM460" i="25" s="1"/>
  <c r="BE464" i="25"/>
  <c r="BM464" i="25" s="1"/>
  <c r="BY464" i="25" s="1"/>
  <c r="AQ464" i="25"/>
  <c r="BU465" i="25"/>
  <c r="AH466" i="25"/>
  <c r="AN466" i="25" s="1"/>
  <c r="AU467" i="25"/>
  <c r="BT469" i="25"/>
  <c r="BT471" i="25"/>
  <c r="BU471" i="25" s="1"/>
  <c r="BE472" i="25"/>
  <c r="BM472" i="25" s="1"/>
  <c r="BY472" i="25" s="1"/>
  <c r="AQ472" i="25"/>
  <c r="BL472" i="25"/>
  <c r="BK472" i="25" s="1"/>
  <c r="BV472" i="25" s="1"/>
  <c r="CD472" i="25" s="1"/>
  <c r="AJ472" i="25"/>
  <c r="BQ472" i="25"/>
  <c r="AI473" i="25"/>
  <c r="AP473" i="25" s="1"/>
  <c r="BE473" i="25"/>
  <c r="BM473" i="25" s="1"/>
  <c r="BY473" i="25" s="1"/>
  <c r="AQ473" i="25"/>
  <c r="BQ473" i="25"/>
  <c r="BL473" i="25"/>
  <c r="BK473" i="25" s="1"/>
  <c r="BV473" i="25" s="1"/>
  <c r="CD473" i="25" s="1"/>
  <c r="AH479" i="25"/>
  <c r="AN479" i="25" s="1"/>
  <c r="BK480" i="25"/>
  <c r="BE484" i="25"/>
  <c r="BM484" i="25" s="1"/>
  <c r="BY484" i="25" s="1"/>
  <c r="AQ484" i="25"/>
  <c r="BQ484" i="25"/>
  <c r="AJ484" i="25"/>
  <c r="BW498" i="25"/>
  <c r="BV498" i="25" s="1"/>
  <c r="AN499" i="25"/>
  <c r="BU502" i="25"/>
  <c r="AP503" i="25"/>
  <c r="AJ503" i="25"/>
  <c r="AP510" i="25"/>
  <c r="AJ510" i="25"/>
  <c r="BJ511" i="25"/>
  <c r="AJ512" i="25"/>
  <c r="AP512" i="25"/>
  <c r="BK514" i="25"/>
  <c r="BK517" i="25"/>
  <c r="BJ517" i="25"/>
  <c r="CO527" i="25"/>
  <c r="CP527" i="25" s="1"/>
  <c r="CQ527" i="25" s="1"/>
  <c r="BJ530" i="25"/>
  <c r="BK530" i="25"/>
  <c r="BA535" i="25"/>
  <c r="BB535" i="25" s="1"/>
  <c r="AP535" i="25"/>
  <c r="CD538" i="25"/>
  <c r="BQ538" i="25"/>
  <c r="AH540" i="25"/>
  <c r="AN540" i="25" s="1"/>
  <c r="CO549" i="25"/>
  <c r="CR549" i="25"/>
  <c r="AQ397" i="25"/>
  <c r="AI398" i="25"/>
  <c r="AP398" i="25" s="1"/>
  <c r="AQ401" i="25"/>
  <c r="AQ405" i="25"/>
  <c r="AI406" i="25"/>
  <c r="AP406" i="25" s="1"/>
  <c r="AQ409" i="25"/>
  <c r="AI410" i="25"/>
  <c r="AP410" i="25" s="1"/>
  <c r="AQ413" i="25"/>
  <c r="AQ415" i="25"/>
  <c r="AI416" i="25"/>
  <c r="AP416" i="25" s="1"/>
  <c r="AQ419" i="25"/>
  <c r="AI420" i="25"/>
  <c r="AP420" i="25" s="1"/>
  <c r="AJ422" i="25"/>
  <c r="AQ423" i="25"/>
  <c r="BQ425" i="25"/>
  <c r="AQ434" i="25"/>
  <c r="AQ442" i="25"/>
  <c r="BQ445" i="25"/>
  <c r="BQ449" i="25"/>
  <c r="AQ463" i="25"/>
  <c r="BI463" i="25"/>
  <c r="BJ463" i="25" s="1"/>
  <c r="BT467" i="25"/>
  <c r="BU467" i="25" s="1"/>
  <c r="BE468" i="25"/>
  <c r="AQ468" i="25"/>
  <c r="BL468" i="25"/>
  <c r="BK468" i="25" s="1"/>
  <c r="BV468" i="25" s="1"/>
  <c r="BU469" i="25"/>
  <c r="AU473" i="25"/>
  <c r="AX473" i="25"/>
  <c r="BL477" i="25"/>
  <c r="BV477" i="25"/>
  <c r="CD477" i="25" s="1"/>
  <c r="CN477" i="25" s="1"/>
  <c r="AI481" i="25"/>
  <c r="AP481" i="25" s="1"/>
  <c r="BE481" i="25"/>
  <c r="AQ481" i="25"/>
  <c r="AJ481" i="25"/>
  <c r="AN482" i="25"/>
  <c r="AX484" i="25"/>
  <c r="AI492" i="25"/>
  <c r="AP492" i="25" s="1"/>
  <c r="BE492" i="25"/>
  <c r="BM492" i="25" s="1"/>
  <c r="BY492" i="25" s="1"/>
  <c r="AQ492" i="25"/>
  <c r="BQ492" i="25"/>
  <c r="BL492" i="25"/>
  <c r="BK492" i="25" s="1"/>
  <c r="BV492" i="25" s="1"/>
  <c r="CD492" i="25" s="1"/>
  <c r="CN492" i="25" s="1"/>
  <c r="AX492" i="25"/>
  <c r="AN493" i="25"/>
  <c r="AI495" i="25"/>
  <c r="AP495" i="25" s="1"/>
  <c r="BE495" i="25"/>
  <c r="BM495" i="25" s="1"/>
  <c r="BY495" i="25" s="1"/>
  <c r="AQ495" i="25"/>
  <c r="BQ495" i="25"/>
  <c r="BL495" i="25"/>
  <c r="AX495" i="25"/>
  <c r="AN496" i="25"/>
  <c r="AN500" i="25"/>
  <c r="BV500" i="25"/>
  <c r="CD500" i="25" s="1"/>
  <c r="CN500" i="25" s="1"/>
  <c r="CO502" i="25"/>
  <c r="CP502" i="25" s="1"/>
  <c r="CR502" i="25"/>
  <c r="AJ505" i="25"/>
  <c r="AP505" i="25"/>
  <c r="CD505" i="25"/>
  <c r="CN505" i="25" s="1"/>
  <c r="BQ505" i="25"/>
  <c r="AP514" i="25"/>
  <c r="AJ514" i="25"/>
  <c r="BJ515" i="25"/>
  <c r="AJ516" i="25"/>
  <c r="AP516" i="25"/>
  <c r="AI519" i="25"/>
  <c r="AP519" i="25" s="1"/>
  <c r="BE519" i="25"/>
  <c r="AQ519" i="25"/>
  <c r="BL519" i="25"/>
  <c r="BK519" i="25" s="1"/>
  <c r="AJ519" i="25"/>
  <c r="AX519" i="25"/>
  <c r="BU528" i="25"/>
  <c r="CO541" i="25"/>
  <c r="CR541" i="25"/>
  <c r="AU577" i="25"/>
  <c r="BT577" i="25"/>
  <c r="AJ420" i="25"/>
  <c r="AQ425" i="25"/>
  <c r="AQ431" i="25"/>
  <c r="AQ439" i="25"/>
  <c r="AQ445" i="25"/>
  <c r="AQ449" i="25"/>
  <c r="AQ455" i="25"/>
  <c r="AQ459" i="25"/>
  <c r="AN470" i="25"/>
  <c r="AN471" i="25"/>
  <c r="AX472" i="25"/>
  <c r="BK479" i="25"/>
  <c r="BI479" i="25"/>
  <c r="BJ479" i="25" s="1"/>
  <c r="AU481" i="25"/>
  <c r="AX481" i="25"/>
  <c r="AJ482" i="25"/>
  <c r="AP482" i="25"/>
  <c r="AH487" i="25"/>
  <c r="AN487" i="25" s="1"/>
  <c r="AI488" i="25"/>
  <c r="AP488" i="25" s="1"/>
  <c r="BE491" i="25"/>
  <c r="BM491" i="25" s="1"/>
  <c r="AQ491" i="25"/>
  <c r="BL491" i="25"/>
  <c r="BK491" i="25" s="1"/>
  <c r="AX491" i="25"/>
  <c r="AJ491" i="25"/>
  <c r="AU492" i="25"/>
  <c r="AU495" i="25"/>
  <c r="CN502" i="25"/>
  <c r="CQ502" i="25"/>
  <c r="BQ504" i="25"/>
  <c r="AU506" i="25"/>
  <c r="BX508" i="25"/>
  <c r="CG508" i="25" s="1"/>
  <c r="CQ508" i="25" s="1"/>
  <c r="BQ511" i="25"/>
  <c r="BV511" i="25"/>
  <c r="CD511" i="25" s="1"/>
  <c r="CN511" i="25" s="1"/>
  <c r="AU519" i="25"/>
  <c r="AN521" i="25"/>
  <c r="AH521" i="25"/>
  <c r="CH521" i="25"/>
  <c r="BX521" i="25"/>
  <c r="CG521" i="25" s="1"/>
  <c r="AI523" i="25"/>
  <c r="AP523" i="25" s="1"/>
  <c r="BE523" i="25"/>
  <c r="BM523" i="25" s="1"/>
  <c r="BY523" i="25" s="1"/>
  <c r="AQ523" i="25"/>
  <c r="BQ523" i="25"/>
  <c r="BL523" i="25"/>
  <c r="AX523" i="25"/>
  <c r="BB531" i="25"/>
  <c r="AN532" i="25"/>
  <c r="BU534" i="25"/>
  <c r="BT535" i="25"/>
  <c r="AU535" i="25"/>
  <c r="BJ573" i="25"/>
  <c r="BK573" i="25"/>
  <c r="BV573" i="25" s="1"/>
  <c r="CD573" i="25" s="1"/>
  <c r="BL624" i="25"/>
  <c r="BV624" i="25"/>
  <c r="CD624" i="25" s="1"/>
  <c r="CN624" i="25" s="1"/>
  <c r="AH464" i="25"/>
  <c r="AN464" i="25" s="1"/>
  <c r="BL466" i="25"/>
  <c r="BM466" i="25" s="1"/>
  <c r="BQ467" i="25"/>
  <c r="AH468" i="25"/>
  <c r="BL470" i="25"/>
  <c r="AH472" i="25"/>
  <c r="AH476" i="25"/>
  <c r="AN476" i="25" s="1"/>
  <c r="AH480" i="25"/>
  <c r="AH488" i="25"/>
  <c r="AN488" i="25" s="1"/>
  <c r="AU489" i="25"/>
  <c r="BQ490" i="25"/>
  <c r="AH491" i="25"/>
  <c r="AN491" i="25" s="1"/>
  <c r="AH494" i="25"/>
  <c r="AQ497" i="25"/>
  <c r="BE497" i="25"/>
  <c r="AI498" i="25"/>
  <c r="AX499" i="25"/>
  <c r="AH500" i="25"/>
  <c r="AU502" i="25"/>
  <c r="AQ503" i="25"/>
  <c r="BE503" i="25"/>
  <c r="BM503" i="25" s="1"/>
  <c r="BY503" i="25" s="1"/>
  <c r="AI504" i="25"/>
  <c r="AX505" i="25"/>
  <c r="AH507" i="25"/>
  <c r="AX508" i="25"/>
  <c r="BK508" i="25"/>
  <c r="BV508" i="25" s="1"/>
  <c r="AQ510" i="25"/>
  <c r="BE510" i="25"/>
  <c r="BM510" i="25" s="1"/>
  <c r="BY510" i="25" s="1"/>
  <c r="AI511" i="25"/>
  <c r="AX512" i="25"/>
  <c r="BK512" i="25"/>
  <c r="BV512" i="25" s="1"/>
  <c r="AQ514" i="25"/>
  <c r="BE514" i="25"/>
  <c r="AI515" i="25"/>
  <c r="AX516" i="25"/>
  <c r="BK516" i="25"/>
  <c r="AQ518" i="25"/>
  <c r="BE518" i="25"/>
  <c r="BM518" i="25" s="1"/>
  <c r="BY518" i="25" s="1"/>
  <c r="BL520" i="25"/>
  <c r="BQ521" i="25"/>
  <c r="AH522" i="25"/>
  <c r="BL524" i="25"/>
  <c r="BM524" i="25" s="1"/>
  <c r="BY524" i="25" s="1"/>
  <c r="AH526" i="25"/>
  <c r="AN526" i="25" s="1"/>
  <c r="AU527" i="25"/>
  <c r="AQ528" i="25"/>
  <c r="BE528" i="25"/>
  <c r="CO528" i="25"/>
  <c r="CP528" i="25" s="1"/>
  <c r="BQ529" i="25"/>
  <c r="AH530" i="25"/>
  <c r="AN530" i="25" s="1"/>
  <c r="BU532" i="25"/>
  <c r="AU534" i="25"/>
  <c r="BV534" i="25"/>
  <c r="BU536" i="25"/>
  <c r="BE540" i="25"/>
  <c r="BU541" i="25"/>
  <c r="CD544" i="25"/>
  <c r="CN544" i="25" s="1"/>
  <c r="BQ544" i="25"/>
  <c r="CN547" i="25"/>
  <c r="CR547" i="25"/>
  <c r="AJ548" i="25"/>
  <c r="BU549" i="25"/>
  <c r="CN555" i="25"/>
  <c r="CR555" i="25"/>
  <c r="AJ556" i="25"/>
  <c r="AI560" i="25"/>
  <c r="BQ562" i="25"/>
  <c r="BU569" i="25"/>
  <c r="BV571" i="25"/>
  <c r="CD571" i="25" s="1"/>
  <c r="CO594" i="25"/>
  <c r="CR594" i="25" s="1"/>
  <c r="CH596" i="25"/>
  <c r="CD596" i="25"/>
  <c r="BI605" i="25"/>
  <c r="BJ605" i="25" s="1"/>
  <c r="AP627" i="25"/>
  <c r="AJ627" i="25"/>
  <c r="BT475" i="25"/>
  <c r="BU475" i="25" s="1"/>
  <c r="BT479" i="25"/>
  <c r="BU479" i="25" s="1"/>
  <c r="BT483" i="25"/>
  <c r="BU483" i="25" s="1"/>
  <c r="BT487" i="25"/>
  <c r="BU487" i="25" s="1"/>
  <c r="BT490" i="25"/>
  <c r="BU490" i="25" s="1"/>
  <c r="AQ493" i="25"/>
  <c r="BE493" i="25"/>
  <c r="BM493" i="25" s="1"/>
  <c r="BY493" i="25" s="1"/>
  <c r="AJ494" i="25"/>
  <c r="AQ496" i="25"/>
  <c r="BE496" i="25"/>
  <c r="BM496" i="25" s="1"/>
  <c r="BY496" i="25" s="1"/>
  <c r="BI497" i="25"/>
  <c r="BJ497" i="25" s="1"/>
  <c r="AX498" i="25"/>
  <c r="AJ500" i="25"/>
  <c r="CR500" i="25"/>
  <c r="AQ501" i="25"/>
  <c r="BE501" i="25"/>
  <c r="AX504" i="25"/>
  <c r="AQ506" i="25"/>
  <c r="BE506" i="25"/>
  <c r="BM506" i="25" s="1"/>
  <c r="BY506" i="25" s="1"/>
  <c r="AJ507" i="25"/>
  <c r="AQ509" i="25"/>
  <c r="BE509" i="25"/>
  <c r="BM509" i="25" s="1"/>
  <c r="BY509" i="25" s="1"/>
  <c r="BI510" i="25"/>
  <c r="BJ510" i="25" s="1"/>
  <c r="AX511" i="25"/>
  <c r="AQ513" i="25"/>
  <c r="BE513" i="25"/>
  <c r="BM513" i="25" s="1"/>
  <c r="BY513" i="25" s="1"/>
  <c r="BI514" i="25"/>
  <c r="BJ514" i="25" s="1"/>
  <c r="AX515" i="25"/>
  <c r="AQ517" i="25"/>
  <c r="BE517" i="25"/>
  <c r="BI518" i="25"/>
  <c r="BJ518" i="25" s="1"/>
  <c r="BT521" i="25"/>
  <c r="BU521" i="25" s="1"/>
  <c r="AJ522" i="25"/>
  <c r="BT525" i="25"/>
  <c r="BU525" i="25" s="1"/>
  <c r="AJ526" i="25"/>
  <c r="CR531" i="25"/>
  <c r="BM534" i="25"/>
  <c r="BY534" i="25" s="1"/>
  <c r="AN536" i="25"/>
  <c r="AU539" i="25"/>
  <c r="CN541" i="25"/>
  <c r="AI542" i="25"/>
  <c r="CN549" i="25"/>
  <c r="AI550" i="25"/>
  <c r="CN551" i="25"/>
  <c r="CR553" i="25"/>
  <c r="BU560" i="25"/>
  <c r="BA564" i="25"/>
  <c r="BB564" i="25" s="1"/>
  <c r="CN564" i="25"/>
  <c r="CO567" i="25"/>
  <c r="CR567" i="25" s="1"/>
  <c r="CO569" i="25"/>
  <c r="CR569" i="25" s="1"/>
  <c r="AJ571" i="25"/>
  <c r="AP571" i="25"/>
  <c r="BB574" i="25"/>
  <c r="AP586" i="25"/>
  <c r="AP604" i="25"/>
  <c r="AJ604" i="25"/>
  <c r="BI623" i="25"/>
  <c r="BJ623" i="25" s="1"/>
  <c r="AX494" i="25"/>
  <c r="AX500" i="25"/>
  <c r="AX507" i="25"/>
  <c r="AX522" i="25"/>
  <c r="BI525" i="25"/>
  <c r="BJ525" i="25" s="1"/>
  <c r="AX526" i="25"/>
  <c r="BK532" i="25"/>
  <c r="AN552" i="25"/>
  <c r="CD552" i="25"/>
  <c r="CN552" i="25" s="1"/>
  <c r="BQ552" i="25"/>
  <c r="AQ557" i="25"/>
  <c r="BQ557" i="25"/>
  <c r="AJ557" i="25"/>
  <c r="CN563" i="25"/>
  <c r="CR563" i="25"/>
  <c r="CO563" i="25"/>
  <c r="CN569" i="25"/>
  <c r="BA586" i="25"/>
  <c r="BB586" i="25" s="1"/>
  <c r="AH616" i="25"/>
  <c r="AN616" i="25" s="1"/>
  <c r="BL669" i="25"/>
  <c r="BV669" i="25"/>
  <c r="CD669" i="25" s="1"/>
  <c r="CN669" i="25" s="1"/>
  <c r="AJ467" i="25"/>
  <c r="AJ471" i="25"/>
  <c r="AJ475" i="25"/>
  <c r="AJ479" i="25"/>
  <c r="AJ483" i="25"/>
  <c r="AJ487" i="25"/>
  <c r="AJ490" i="25"/>
  <c r="AI493" i="25"/>
  <c r="AP493" i="25" s="1"/>
  <c r="BL494" i="25"/>
  <c r="BK494" i="25" s="1"/>
  <c r="BV494" i="25" s="1"/>
  <c r="CD494" i="25" s="1"/>
  <c r="AI496" i="25"/>
  <c r="AP496" i="25" s="1"/>
  <c r="AN498" i="25"/>
  <c r="AQ499" i="25"/>
  <c r="CO499" i="25"/>
  <c r="CP499" i="25" s="1"/>
  <c r="CQ499" i="25" s="1"/>
  <c r="AI501" i="25"/>
  <c r="AP501" i="25" s="1"/>
  <c r="AN504" i="25"/>
  <c r="AQ505" i="25"/>
  <c r="AI506" i="25"/>
  <c r="AP506" i="25" s="1"/>
  <c r="BL507" i="25"/>
  <c r="BK507" i="25" s="1"/>
  <c r="BV507" i="25" s="1"/>
  <c r="CD507" i="25" s="1"/>
  <c r="CN507" i="25" s="1"/>
  <c r="AQ508" i="25"/>
  <c r="AI509" i="25"/>
  <c r="AP509" i="25" s="1"/>
  <c r="AN511" i="25"/>
  <c r="AQ512" i="25"/>
  <c r="AI513" i="25"/>
  <c r="AP513" i="25" s="1"/>
  <c r="AN515" i="25"/>
  <c r="AQ516" i="25"/>
  <c r="AI517" i="25"/>
  <c r="AP517" i="25" s="1"/>
  <c r="AJ521" i="25"/>
  <c r="BL522" i="25"/>
  <c r="BM522" i="25" s="1"/>
  <c r="BY522" i="25" s="1"/>
  <c r="AJ525" i="25"/>
  <c r="BL526" i="25"/>
  <c r="BK526" i="25" s="1"/>
  <c r="BV526" i="25" s="1"/>
  <c r="CD526" i="25" s="1"/>
  <c r="BJ534" i="25"/>
  <c r="AN535" i="25"/>
  <c r="CR537" i="25"/>
  <c r="AN538" i="25"/>
  <c r="AU546" i="25"/>
  <c r="BU546" i="25"/>
  <c r="CG546" i="25"/>
  <c r="CQ546" i="25" s="1"/>
  <c r="AI547" i="25"/>
  <c r="AP547" i="25" s="1"/>
  <c r="AQ547" i="25"/>
  <c r="BQ547" i="25"/>
  <c r="AI552" i="25"/>
  <c r="AI555" i="25"/>
  <c r="AP555" i="25" s="1"/>
  <c r="AQ555" i="25"/>
  <c r="BQ555" i="25"/>
  <c r="BU557" i="25"/>
  <c r="AJ558" i="25"/>
  <c r="AN562" i="25"/>
  <c r="AJ565" i="25"/>
  <c r="AH567" i="25"/>
  <c r="AN567" i="25" s="1"/>
  <c r="BU570" i="25"/>
  <c r="CN572" i="25"/>
  <c r="BI628" i="25"/>
  <c r="BJ628" i="25" s="1"/>
  <c r="AI466" i="25"/>
  <c r="BI466" i="25"/>
  <c r="BJ466" i="25" s="1"/>
  <c r="AI470" i="25"/>
  <c r="AI474" i="25"/>
  <c r="BI474" i="25"/>
  <c r="BJ474" i="25" s="1"/>
  <c r="BI478" i="25"/>
  <c r="BJ478" i="25" s="1"/>
  <c r="BI482" i="25"/>
  <c r="BJ482" i="25" s="1"/>
  <c r="BI486" i="25"/>
  <c r="BJ486" i="25" s="1"/>
  <c r="AJ493" i="25"/>
  <c r="AJ496" i="25"/>
  <c r="BQ498" i="25"/>
  <c r="AH499" i="25"/>
  <c r="AH505" i="25"/>
  <c r="AN505" i="25" s="1"/>
  <c r="AJ506" i="25"/>
  <c r="AH508" i="25"/>
  <c r="AN508" i="25" s="1"/>
  <c r="AJ509" i="25"/>
  <c r="AH512" i="25"/>
  <c r="AN512" i="25" s="1"/>
  <c r="AJ513" i="25"/>
  <c r="AH516" i="25"/>
  <c r="AN516" i="25" s="1"/>
  <c r="AJ517" i="25"/>
  <c r="AI520" i="25"/>
  <c r="AI524" i="25"/>
  <c r="BI524" i="25"/>
  <c r="BJ524" i="25" s="1"/>
  <c r="BE530" i="25"/>
  <c r="AN531" i="25"/>
  <c r="BX531" i="25"/>
  <c r="CG531" i="25" s="1"/>
  <c r="CQ531" i="25" s="1"/>
  <c r="AI532" i="25"/>
  <c r="AP532" i="25" s="1"/>
  <c r="BE532" i="25"/>
  <c r="AQ532" i="25"/>
  <c r="BL540" i="25"/>
  <c r="BK540" i="25" s="1"/>
  <c r="AX540" i="25"/>
  <c r="AJ540" i="25"/>
  <c r="CN542" i="25"/>
  <c r="BQ551" i="25"/>
  <c r="CG552" i="25"/>
  <c r="CQ552" i="25" s="1"/>
  <c r="CO557" i="25"/>
  <c r="CR557" i="25"/>
  <c r="AH559" i="25"/>
  <c r="AN559" i="25" s="1"/>
  <c r="CO559" i="25"/>
  <c r="CR559" i="25"/>
  <c r="AN561" i="25"/>
  <c r="CN561" i="25"/>
  <c r="CR561" i="25"/>
  <c r="CR564" i="25"/>
  <c r="CO568" i="25"/>
  <c r="CR568" i="25" s="1"/>
  <c r="AP601" i="25"/>
  <c r="AJ601" i="25"/>
  <c r="BL610" i="25"/>
  <c r="BV610" i="25"/>
  <c r="CD610" i="25" s="1"/>
  <c r="CN610" i="25" s="1"/>
  <c r="CR627" i="25"/>
  <c r="CO627" i="25"/>
  <c r="AX493" i="25"/>
  <c r="BQ494" i="25"/>
  <c r="AX496" i="25"/>
  <c r="AX501" i="25"/>
  <c r="AX506" i="25"/>
  <c r="BQ507" i="25"/>
  <c r="AX509" i="25"/>
  <c r="AX513" i="25"/>
  <c r="BQ522" i="25"/>
  <c r="AQ530" i="25"/>
  <c r="BI535" i="25"/>
  <c r="BJ535" i="25" s="1"/>
  <c r="BU535" i="25"/>
  <c r="AJ536" i="25"/>
  <c r="AQ541" i="25"/>
  <c r="BQ541" i="25"/>
  <c r="AJ541" i="25"/>
  <c r="AN542" i="25"/>
  <c r="CO543" i="25"/>
  <c r="CR543" i="25"/>
  <c r="CR548" i="25"/>
  <c r="AQ549" i="25"/>
  <c r="BQ549" i="25"/>
  <c r="AJ549" i="25"/>
  <c r="AN550" i="25"/>
  <c r="BU552" i="25"/>
  <c r="CR552" i="25"/>
  <c r="BU554" i="25"/>
  <c r="CG554" i="25"/>
  <c r="CQ554" i="25" s="1"/>
  <c r="CN557" i="25"/>
  <c r="AN558" i="25"/>
  <c r="CN558" i="25"/>
  <c r="CN559" i="25"/>
  <c r="BQ561" i="25"/>
  <c r="BQ574" i="25"/>
  <c r="CD574" i="25"/>
  <c r="AP588" i="25"/>
  <c r="AJ588" i="25"/>
  <c r="BL614" i="25"/>
  <c r="BV614" i="25"/>
  <c r="CD614" i="25" s="1"/>
  <c r="CN614" i="25" s="1"/>
  <c r="CD627" i="25"/>
  <c r="CN627" i="25" s="1"/>
  <c r="BQ627" i="25"/>
  <c r="BQ673" i="25"/>
  <c r="AI673" i="25"/>
  <c r="AP673" i="25" s="1"/>
  <c r="AJ673" i="25"/>
  <c r="BE673" i="25"/>
  <c r="BM673" i="25" s="1"/>
  <c r="BY673" i="25" s="1"/>
  <c r="AX673" i="25"/>
  <c r="AQ673" i="25"/>
  <c r="AU714" i="25"/>
  <c r="BT714" i="25"/>
  <c r="BU714" i="25" s="1"/>
  <c r="AQ494" i="25"/>
  <c r="AQ500" i="25"/>
  <c r="AQ507" i="25"/>
  <c r="AQ522" i="25"/>
  <c r="AQ526" i="25"/>
  <c r="BE529" i="25"/>
  <c r="BM529" i="25" s="1"/>
  <c r="BY529" i="25" s="1"/>
  <c r="AQ529" i="25"/>
  <c r="AX532" i="25"/>
  <c r="BT532" i="25"/>
  <c r="CR542" i="25"/>
  <c r="AN543" i="25"/>
  <c r="AH543" i="25"/>
  <c r="BQ545" i="25"/>
  <c r="AN545" i="25"/>
  <c r="BV545" i="25"/>
  <c r="CD545" i="25" s="1"/>
  <c r="CN545" i="25" s="1"/>
  <c r="CR545" i="25"/>
  <c r="AN546" i="25"/>
  <c r="AN548" i="25"/>
  <c r="AN560" i="25"/>
  <c r="CD560" i="25"/>
  <c r="CN560" i="25" s="1"/>
  <c r="BQ560" i="25"/>
  <c r="AI562" i="25"/>
  <c r="AI563" i="25"/>
  <c r="AP563" i="25" s="1"/>
  <c r="AQ563" i="25"/>
  <c r="BQ563" i="25"/>
  <c r="AJ563" i="25"/>
  <c r="CR565" i="25"/>
  <c r="CO565" i="25"/>
  <c r="CN565" i="25" s="1"/>
  <c r="CD566" i="25"/>
  <c r="CN566" i="25" s="1"/>
  <c r="BQ566" i="25"/>
  <c r="CD568" i="25"/>
  <c r="BQ568" i="25"/>
  <c r="AU569" i="25"/>
  <c r="BT569" i="25"/>
  <c r="CO571" i="25"/>
  <c r="CR571" i="25" s="1"/>
  <c r="BA595" i="25"/>
  <c r="BB595" i="25" s="1"/>
  <c r="BL606" i="25"/>
  <c r="BV606" i="25"/>
  <c r="CD606" i="25" s="1"/>
  <c r="CN606" i="25" s="1"/>
  <c r="BL620" i="25"/>
  <c r="BV620" i="25"/>
  <c r="CD620" i="25" s="1"/>
  <c r="CN620" i="25" s="1"/>
  <c r="AX536" i="25"/>
  <c r="AX538" i="25"/>
  <c r="BT545" i="25"/>
  <c r="BU545" i="25" s="1"/>
  <c r="BT553" i="25"/>
  <c r="BU553" i="25" s="1"/>
  <c r="BK556" i="25"/>
  <c r="BV556" i="25" s="1"/>
  <c r="BT561" i="25"/>
  <c r="BU561" i="25" s="1"/>
  <c r="BQ567" i="25"/>
  <c r="AP568" i="25"/>
  <c r="CG568" i="25"/>
  <c r="CQ568" i="25" s="1"/>
  <c r="BQ569" i="25"/>
  <c r="AJ569" i="25"/>
  <c r="AN570" i="25"/>
  <c r="AQ572" i="25"/>
  <c r="CG572" i="25"/>
  <c r="CQ572" i="25" s="1"/>
  <c r="AU574" i="25"/>
  <c r="AI575" i="25"/>
  <c r="BE575" i="25"/>
  <c r="AQ575" i="25"/>
  <c r="BQ575" i="25"/>
  <c r="CO577" i="25"/>
  <c r="CR577" i="25" s="1"/>
  <c r="AX579" i="25"/>
  <c r="AN582" i="25"/>
  <c r="AH582" i="25"/>
  <c r="AX585" i="25"/>
  <c r="BV586" i="25"/>
  <c r="AI587" i="25"/>
  <c r="AQ587" i="25"/>
  <c r="CQ587" i="25"/>
  <c r="BU595" i="25"/>
  <c r="AI599" i="25"/>
  <c r="AH599" i="25"/>
  <c r="AN599" i="25" s="1"/>
  <c r="BK609" i="25"/>
  <c r="AN619" i="25"/>
  <c r="BA628" i="25"/>
  <c r="BB628" i="25" s="1"/>
  <c r="CH661" i="25"/>
  <c r="CR661" i="25" s="1"/>
  <c r="BX661" i="25"/>
  <c r="CG661" i="25" s="1"/>
  <c r="CQ661" i="25" s="1"/>
  <c r="CO677" i="25"/>
  <c r="CR677" i="25" s="1"/>
  <c r="AI679" i="25"/>
  <c r="AP679" i="25" s="1"/>
  <c r="BE679" i="25"/>
  <c r="BL679" i="25" s="1"/>
  <c r="BK679" i="25" s="1"/>
  <c r="BV679" i="25" s="1"/>
  <c r="CD679" i="25" s="1"/>
  <c r="CN679" i="25" s="1"/>
  <c r="AX679" i="25"/>
  <c r="AH716" i="25"/>
  <c r="AN716" i="25" s="1"/>
  <c r="AH724" i="25"/>
  <c r="AN724" i="25" s="1"/>
  <c r="AQ533" i="25"/>
  <c r="BE533" i="25"/>
  <c r="BM533" i="25" s="1"/>
  <c r="AI534" i="25"/>
  <c r="AQ537" i="25"/>
  <c r="BT540" i="25"/>
  <c r="BU540" i="25" s="1"/>
  <c r="AU541" i="25"/>
  <c r="AQ544" i="25"/>
  <c r="CO546" i="25"/>
  <c r="CN546" i="25" s="1"/>
  <c r="AU549" i="25"/>
  <c r="AQ552" i="25"/>
  <c r="CO554" i="25"/>
  <c r="CN554" i="25" s="1"/>
  <c r="AU557" i="25"/>
  <c r="AQ560" i="25"/>
  <c r="CO562" i="25"/>
  <c r="CR562" i="25" s="1"/>
  <c r="AI566" i="25"/>
  <c r="AI567" i="25"/>
  <c r="AQ569" i="25"/>
  <c r="AN572" i="25"/>
  <c r="AU572" i="25"/>
  <c r="BQ572" i="25"/>
  <c r="AX576" i="25"/>
  <c r="BE579" i="25"/>
  <c r="CD581" i="25"/>
  <c r="CN581" i="25" s="1"/>
  <c r="BQ581" i="25"/>
  <c r="BV582" i="25"/>
  <c r="CD582" i="25" s="1"/>
  <c r="AI583" i="25"/>
  <c r="BE583" i="25"/>
  <c r="BL583" i="25" s="1"/>
  <c r="BK583" i="25" s="1"/>
  <c r="BV583" i="25" s="1"/>
  <c r="CD583" i="25" s="1"/>
  <c r="CN583" i="25" s="1"/>
  <c r="AQ583" i="25"/>
  <c r="AU592" i="25"/>
  <c r="BT592" i="25"/>
  <c r="BU592" i="25" s="1"/>
  <c r="CR593" i="25"/>
  <c r="AN598" i="25"/>
  <c r="CO600" i="25"/>
  <c r="CR600" i="25" s="1"/>
  <c r="CO602" i="25"/>
  <c r="CR602" i="25" s="1"/>
  <c r="CO603" i="25"/>
  <c r="CR603" i="25" s="1"/>
  <c r="BJ610" i="25"/>
  <c r="AH612" i="25"/>
  <c r="AN612" i="25" s="1"/>
  <c r="AU613" i="25"/>
  <c r="AU615" i="25"/>
  <c r="BT615" i="25"/>
  <c r="BU615" i="25" s="1"/>
  <c r="BK619" i="25"/>
  <c r="AJ631" i="25"/>
  <c r="AN633" i="25"/>
  <c r="BL636" i="25"/>
  <c r="BV636" i="25"/>
  <c r="AU637" i="25"/>
  <c r="BT637" i="25"/>
  <c r="BB638" i="25"/>
  <c r="AN661" i="25"/>
  <c r="AH661" i="25"/>
  <c r="BK765" i="25"/>
  <c r="BV765" i="25" s="1"/>
  <c r="CD765" i="25" s="1"/>
  <c r="CN765" i="25" s="1"/>
  <c r="BJ765" i="25"/>
  <c r="BQ565" i="25"/>
  <c r="CD567" i="25"/>
  <c r="CN567" i="25" s="1"/>
  <c r="BU577" i="25"/>
  <c r="AH584" i="25"/>
  <c r="AN584" i="25" s="1"/>
  <c r="BU584" i="25"/>
  <c r="AN585" i="25"/>
  <c r="CR590" i="25"/>
  <c r="CO590" i="25"/>
  <c r="CN594" i="25"/>
  <c r="CO598" i="25"/>
  <c r="CR598" i="25"/>
  <c r="CR599" i="25"/>
  <c r="CO601" i="25"/>
  <c r="CR601" i="25" s="1"/>
  <c r="CO604" i="25"/>
  <c r="CR604" i="25" s="1"/>
  <c r="AH608" i="25"/>
  <c r="AN608" i="25" s="1"/>
  <c r="AU611" i="25"/>
  <c r="BT611" i="25"/>
  <c r="AH626" i="25"/>
  <c r="AN626" i="25" s="1"/>
  <c r="BU629" i="25"/>
  <c r="AX632" i="25"/>
  <c r="AI632" i="25"/>
  <c r="AP632" i="25" s="1"/>
  <c r="AQ632" i="25"/>
  <c r="BI635" i="25"/>
  <c r="BJ635" i="25" s="1"/>
  <c r="AP635" i="25"/>
  <c r="AJ635" i="25"/>
  <c r="AI640" i="25"/>
  <c r="AP640" i="25" s="1"/>
  <c r="AX640" i="25"/>
  <c r="AH642" i="25"/>
  <c r="AN642" i="25"/>
  <c r="AI533" i="25"/>
  <c r="AQ536" i="25"/>
  <c r="BE536" i="25"/>
  <c r="BM536" i="25" s="1"/>
  <c r="AI537" i="25"/>
  <c r="AQ538" i="25"/>
  <c r="BE538" i="25"/>
  <c r="CO538" i="25"/>
  <c r="CR538" i="25" s="1"/>
  <c r="AJ543" i="25"/>
  <c r="AU543" i="25"/>
  <c r="BQ543" i="25"/>
  <c r="AQ546" i="25"/>
  <c r="CO548" i="25"/>
  <c r="CN548" i="25" s="1"/>
  <c r="AJ551" i="25"/>
  <c r="AU551" i="25"/>
  <c r="AQ554" i="25"/>
  <c r="CO556" i="25"/>
  <c r="CR556" i="25" s="1"/>
  <c r="AJ559" i="25"/>
  <c r="AU559" i="25"/>
  <c r="AQ562" i="25"/>
  <c r="CO564" i="25"/>
  <c r="AI570" i="25"/>
  <c r="AP570" i="25" s="1"/>
  <c r="CR572" i="25"/>
  <c r="BU574" i="25"/>
  <c r="AH575" i="25"/>
  <c r="AN575" i="25" s="1"/>
  <c r="AX575" i="25"/>
  <c r="AH576" i="25"/>
  <c r="AN576" i="25" s="1"/>
  <c r="CG576" i="25"/>
  <c r="CQ576" i="25" s="1"/>
  <c r="AH579" i="25"/>
  <c r="AN579" i="25" s="1"/>
  <c r="CR579" i="25"/>
  <c r="AJ581" i="25"/>
  <c r="AJ584" i="25"/>
  <c r="AH587" i="25"/>
  <c r="AH589" i="25"/>
  <c r="AN589" i="25" s="1"/>
  <c r="CR589" i="25"/>
  <c r="CN590" i="25"/>
  <c r="CO591" i="25"/>
  <c r="CR591" i="25" s="1"/>
  <c r="AU594" i="25"/>
  <c r="BT594" i="25"/>
  <c r="AN596" i="25"/>
  <c r="AH596" i="25"/>
  <c r="AI597" i="25"/>
  <c r="AP597" i="25" s="1"/>
  <c r="BE597" i="25"/>
  <c r="AQ597" i="25"/>
  <c r="AX597" i="25"/>
  <c r="CN600" i="25"/>
  <c r="AU605" i="25"/>
  <c r="AU607" i="25"/>
  <c r="BT607" i="25"/>
  <c r="BU611" i="25"/>
  <c r="BK612" i="25"/>
  <c r="BJ612" i="25"/>
  <c r="AI614" i="25"/>
  <c r="BE614" i="25"/>
  <c r="BM614" i="25" s="1"/>
  <c r="BY614" i="25" s="1"/>
  <c r="AQ614" i="25"/>
  <c r="CR616" i="25"/>
  <c r="BJ620" i="25"/>
  <c r="AN622" i="25"/>
  <c r="AH622" i="25"/>
  <c r="AU623" i="25"/>
  <c r="AU625" i="25"/>
  <c r="BT625" i="25"/>
  <c r="BT632" i="25"/>
  <c r="BU632" i="25" s="1"/>
  <c r="AU632" i="25"/>
  <c r="AN634" i="25"/>
  <c r="BI641" i="25"/>
  <c r="BJ641" i="25" s="1"/>
  <c r="AP641" i="25"/>
  <c r="AJ641" i="25"/>
  <c r="AU643" i="25"/>
  <c r="BT643" i="25"/>
  <c r="AH650" i="25"/>
  <c r="AN650" i="25"/>
  <c r="AN655" i="25"/>
  <c r="AH655" i="25"/>
  <c r="BJ665" i="25"/>
  <c r="BI668" i="25"/>
  <c r="BJ668" i="25" s="1"/>
  <c r="BU670" i="25"/>
  <c r="AN680" i="25"/>
  <c r="CO573" i="25"/>
  <c r="CR573" i="25"/>
  <c r="BA574" i="25"/>
  <c r="CO580" i="25"/>
  <c r="CR580" i="25" s="1"/>
  <c r="AI585" i="25"/>
  <c r="AP585" i="25" s="1"/>
  <c r="BE585" i="25"/>
  <c r="BL585" i="25" s="1"/>
  <c r="BK585" i="25" s="1"/>
  <c r="BV585" i="25" s="1"/>
  <c r="CD585" i="25" s="1"/>
  <c r="CN585" i="25" s="1"/>
  <c r="AQ585" i="25"/>
  <c r="CG591" i="25"/>
  <c r="CQ591" i="25" s="1"/>
  <c r="CO592" i="25"/>
  <c r="CR592" i="25" s="1"/>
  <c r="BU594" i="25"/>
  <c r="AU597" i="25"/>
  <c r="BT597" i="25"/>
  <c r="BU597" i="25"/>
  <c r="AU600" i="25"/>
  <c r="BT600" i="25"/>
  <c r="CD602" i="25"/>
  <c r="CN602" i="25" s="1"/>
  <c r="BQ602" i="25"/>
  <c r="BU607" i="25"/>
  <c r="BK608" i="25"/>
  <c r="BJ608" i="25"/>
  <c r="AI610" i="25"/>
  <c r="AP610" i="25" s="1"/>
  <c r="BE610" i="25"/>
  <c r="BM610" i="25" s="1"/>
  <c r="BY610" i="25" s="1"/>
  <c r="AQ610" i="25"/>
  <c r="BQ610" i="25"/>
  <c r="AH618" i="25"/>
  <c r="AN618" i="25" s="1"/>
  <c r="AU619" i="25"/>
  <c r="AU621" i="25"/>
  <c r="BT621" i="25"/>
  <c r="BU621" i="25" s="1"/>
  <c r="BU625" i="25"/>
  <c r="BK626" i="25"/>
  <c r="BJ626" i="25"/>
  <c r="AI629" i="25"/>
  <c r="AP629" i="25" s="1"/>
  <c r="AH629" i="25"/>
  <c r="BL634" i="25"/>
  <c r="BV634" i="25"/>
  <c r="CD634" i="25" s="1"/>
  <c r="CN634" i="25" s="1"/>
  <c r="BU637" i="25"/>
  <c r="CO646" i="25"/>
  <c r="CR646" i="25" s="1"/>
  <c r="BA655" i="25"/>
  <c r="BB655" i="25" s="1"/>
  <c r="CR656" i="25"/>
  <c r="AH657" i="25"/>
  <c r="AN657" i="25" s="1"/>
  <c r="BL665" i="25"/>
  <c r="BV665" i="25"/>
  <c r="CD665" i="25" s="1"/>
  <c r="CN665" i="25" s="1"/>
  <c r="BJ671" i="25"/>
  <c r="BK671" i="25"/>
  <c r="AI676" i="25"/>
  <c r="AP676" i="25" s="1"/>
  <c r="AQ676" i="25"/>
  <c r="BE676" i="25"/>
  <c r="BL676" i="25" s="1"/>
  <c r="BK676" i="25" s="1"/>
  <c r="BV676" i="25" s="1"/>
  <c r="CD676" i="25" s="1"/>
  <c r="CN676" i="25" s="1"/>
  <c r="AX676" i="25"/>
  <c r="CN677" i="25"/>
  <c r="AN682" i="25"/>
  <c r="AP728" i="25"/>
  <c r="AJ728" i="25"/>
  <c r="AX533" i="25"/>
  <c r="AI536" i="25"/>
  <c r="AP536" i="25" s="1"/>
  <c r="AX537" i="25"/>
  <c r="AI538" i="25"/>
  <c r="AP538" i="25" s="1"/>
  <c r="AJ545" i="25"/>
  <c r="AI546" i="25"/>
  <c r="AP546" i="25" s="1"/>
  <c r="AJ553" i="25"/>
  <c r="AI554" i="25"/>
  <c r="AP554" i="25" s="1"/>
  <c r="AJ561" i="25"/>
  <c r="AN566" i="25"/>
  <c r="AU566" i="25"/>
  <c r="AQ570" i="25"/>
  <c r="AI572" i="25"/>
  <c r="AP572" i="25" s="1"/>
  <c r="BE572" i="25"/>
  <c r="BE573" i="25"/>
  <c r="AQ573" i="25"/>
  <c r="AJ573" i="25"/>
  <c r="BQ573" i="25"/>
  <c r="AU580" i="25"/>
  <c r="BT580" i="25"/>
  <c r="BU580" i="25" s="1"/>
  <c r="AH583" i="25"/>
  <c r="AN583" i="25" s="1"/>
  <c r="CR585" i="25"/>
  <c r="AN586" i="25"/>
  <c r="AH586" i="25"/>
  <c r="BU586" i="25"/>
  <c r="AN587" i="25"/>
  <c r="BU588" i="25"/>
  <c r="AU590" i="25"/>
  <c r="BT590" i="25"/>
  <c r="BU590" i="25" s="1"/>
  <c r="CD595" i="25"/>
  <c r="CN595" i="25" s="1"/>
  <c r="BQ595" i="25"/>
  <c r="CR597" i="25"/>
  <c r="CO597" i="25"/>
  <c r="CD598" i="25"/>
  <c r="CN598" i="25" s="1"/>
  <c r="BQ598" i="25"/>
  <c r="CD599" i="25"/>
  <c r="BQ599" i="25"/>
  <c r="BU600" i="25"/>
  <c r="CN604" i="25"/>
  <c r="AI606" i="25"/>
  <c r="BE606" i="25"/>
  <c r="BM606" i="25" s="1"/>
  <c r="BY606" i="25" s="1"/>
  <c r="AQ606" i="25"/>
  <c r="AN609" i="25"/>
  <c r="AX614" i="25"/>
  <c r="AU617" i="25"/>
  <c r="BT617" i="25"/>
  <c r="BK622" i="25"/>
  <c r="BJ622" i="25"/>
  <c r="AI624" i="25"/>
  <c r="BE624" i="25"/>
  <c r="BM624" i="25" s="1"/>
  <c r="BY624" i="25" s="1"/>
  <c r="AQ624" i="25"/>
  <c r="BQ624" i="25"/>
  <c r="BK629" i="25"/>
  <c r="CO640" i="25"/>
  <c r="CR640" i="25" s="1"/>
  <c r="BU643" i="25"/>
  <c r="BK644" i="25"/>
  <c r="BJ644" i="25"/>
  <c r="CD646" i="25"/>
  <c r="CN646" i="25" s="1"/>
  <c r="CN652" i="25"/>
  <c r="BI675" i="25"/>
  <c r="BJ675" i="25" s="1"/>
  <c r="AQ679" i="25"/>
  <c r="BQ684" i="25"/>
  <c r="CD684" i="25"/>
  <c r="CN684" i="25" s="1"/>
  <c r="BT695" i="25"/>
  <c r="AU695" i="25"/>
  <c r="AJ697" i="25"/>
  <c r="AP697" i="25"/>
  <c r="AJ546" i="25"/>
  <c r="AQ565" i="25"/>
  <c r="BU566" i="25"/>
  <c r="BQ570" i="25"/>
  <c r="BQ571" i="25"/>
  <c r="AN571" i="25"/>
  <c r="BT573" i="25"/>
  <c r="BU573" i="25" s="1"/>
  <c r="AU573" i="25"/>
  <c r="BQ576" i="25"/>
  <c r="AI576" i="25"/>
  <c r="AQ576" i="25"/>
  <c r="CR576" i="25"/>
  <c r="AJ578" i="25"/>
  <c r="BQ579" i="25"/>
  <c r="AI579" i="25"/>
  <c r="AP579" i="25" s="1"/>
  <c r="CN580" i="25"/>
  <c r="BQ584" i="25"/>
  <c r="BQ587" i="25"/>
  <c r="CR587" i="25"/>
  <c r="CO587" i="25"/>
  <c r="CD589" i="25"/>
  <c r="CN589" i="25" s="1"/>
  <c r="AN591" i="25"/>
  <c r="CG593" i="25"/>
  <c r="CQ593" i="25" s="1"/>
  <c r="AI596" i="25"/>
  <c r="CN597" i="25"/>
  <c r="CO599" i="25"/>
  <c r="AN602" i="25"/>
  <c r="BU602" i="25"/>
  <c r="AI603" i="25"/>
  <c r="AH603" i="25"/>
  <c r="AN603" i="25" s="1"/>
  <c r="AN605" i="25"/>
  <c r="AX610" i="25"/>
  <c r="BK613" i="25"/>
  <c r="BK615" i="25"/>
  <c r="BJ615" i="25"/>
  <c r="CN616" i="25"/>
  <c r="BU617" i="25"/>
  <c r="BK618" i="25"/>
  <c r="BJ618" i="25"/>
  <c r="AI620" i="25"/>
  <c r="AP620" i="25" s="1"/>
  <c r="BE620" i="25"/>
  <c r="BM620" i="25" s="1"/>
  <c r="BY620" i="25" s="1"/>
  <c r="AQ620" i="25"/>
  <c r="BQ620" i="25"/>
  <c r="AN623" i="25"/>
  <c r="AN629" i="25"/>
  <c r="BL630" i="25"/>
  <c r="BM630" i="25" s="1"/>
  <c r="BY630" i="25" s="1"/>
  <c r="BV630" i="25"/>
  <c r="BU631" i="25"/>
  <c r="BE632" i="25"/>
  <c r="BM632" i="25" s="1"/>
  <c r="BY632" i="25" s="1"/>
  <c r="BK638" i="25"/>
  <c r="BJ638" i="25"/>
  <c r="CN640" i="25"/>
  <c r="BT651" i="25"/>
  <c r="BU651" i="25" s="1"/>
  <c r="AU651" i="25"/>
  <c r="BK662" i="25"/>
  <c r="BI662" i="25"/>
  <c r="BJ662" i="25" s="1"/>
  <c r="AP662" i="25"/>
  <c r="AJ662" i="25"/>
  <c r="AH663" i="25"/>
  <c r="AN663" i="25"/>
  <c r="BK666" i="25"/>
  <c r="BI666" i="25"/>
  <c r="BJ666" i="25" s="1"/>
  <c r="AP666" i="25"/>
  <c r="AJ666" i="25"/>
  <c r="AH667" i="25"/>
  <c r="AN667" i="25" s="1"/>
  <c r="BI672" i="25"/>
  <c r="BJ672" i="25" s="1"/>
  <c r="CD686" i="25"/>
  <c r="CN686" i="25" s="1"/>
  <c r="BQ686" i="25"/>
  <c r="BQ687" i="25"/>
  <c r="AI687" i="25"/>
  <c r="AP687" i="25" s="1"/>
  <c r="BE687" i="25"/>
  <c r="BL687" i="25" s="1"/>
  <c r="AX687" i="25"/>
  <c r="AI689" i="25"/>
  <c r="AP689" i="25" s="1"/>
  <c r="BQ689" i="25"/>
  <c r="AQ689" i="25"/>
  <c r="BE689" i="25"/>
  <c r="BL689" i="25" s="1"/>
  <c r="AX689" i="25"/>
  <c r="CH689" i="25"/>
  <c r="CR689" i="25" s="1"/>
  <c r="CD689" i="25"/>
  <c r="CN689" i="25" s="1"/>
  <c r="AU709" i="25"/>
  <c r="BT709" i="25"/>
  <c r="BU709" i="25" s="1"/>
  <c r="AP693" i="25"/>
  <c r="AJ693" i="25"/>
  <c r="BB695" i="25"/>
  <c r="BA695" i="25"/>
  <c r="BI719" i="25"/>
  <c r="BJ719" i="25" s="1"/>
  <c r="BA719" i="25"/>
  <c r="BB719" i="25" s="1"/>
  <c r="CD775" i="25"/>
  <c r="BQ775" i="25"/>
  <c r="CO780" i="25"/>
  <c r="CR780" i="25" s="1"/>
  <c r="CO784" i="25"/>
  <c r="CN784" i="25" s="1"/>
  <c r="CR784" i="25"/>
  <c r="CD797" i="25"/>
  <c r="CN797" i="25" s="1"/>
  <c r="BQ797" i="25"/>
  <c r="BM1002" i="25"/>
  <c r="BL1002" i="25"/>
  <c r="BV1002" i="25"/>
  <c r="AQ574" i="25"/>
  <c r="BE574" i="25"/>
  <c r="CO574" i="25"/>
  <c r="CR574" i="25" s="1"/>
  <c r="AX578" i="25"/>
  <c r="BQ578" i="25"/>
  <c r="AX581" i="25"/>
  <c r="CO582" i="25"/>
  <c r="CR582" i="25" s="1"/>
  <c r="CO584" i="25"/>
  <c r="CN584" i="25" s="1"/>
  <c r="CO586" i="25"/>
  <c r="CR586" i="25" s="1"/>
  <c r="AX588" i="25"/>
  <c r="BQ588" i="25"/>
  <c r="AI589" i="25"/>
  <c r="AP589" i="25" s="1"/>
  <c r="AJ591" i="25"/>
  <c r="AU591" i="25"/>
  <c r="AJ593" i="25"/>
  <c r="AU593" i="25"/>
  <c r="AX595" i="25"/>
  <c r="AN597" i="25"/>
  <c r="AJ598" i="25"/>
  <c r="AU598" i="25"/>
  <c r="AX601" i="25"/>
  <c r="AJ602" i="25"/>
  <c r="AU602" i="25"/>
  <c r="AQ603" i="25"/>
  <c r="BE603" i="25"/>
  <c r="BL603" i="25" s="1"/>
  <c r="BK603" i="25" s="1"/>
  <c r="BV603" i="25" s="1"/>
  <c r="BT603" i="25"/>
  <c r="BU603" i="25" s="1"/>
  <c r="AX604" i="25"/>
  <c r="AJ605" i="25"/>
  <c r="AJ609" i="25"/>
  <c r="AJ613" i="25"/>
  <c r="AJ619" i="25"/>
  <c r="AJ623" i="25"/>
  <c r="BV632" i="25"/>
  <c r="CD632" i="25" s="1"/>
  <c r="CN632" i="25" s="1"/>
  <c r="AI633" i="25"/>
  <c r="AP633" i="25" s="1"/>
  <c r="AJ634" i="25"/>
  <c r="BU634" i="25"/>
  <c r="BQ634" i="25"/>
  <c r="AH636" i="25"/>
  <c r="AN636" i="25" s="1"/>
  <c r="BV642" i="25"/>
  <c r="AI644" i="25"/>
  <c r="AQ644" i="25"/>
  <c r="BK645" i="25"/>
  <c r="AP645" i="25"/>
  <c r="AJ645" i="25"/>
  <c r="AU647" i="25"/>
  <c r="AI648" i="25"/>
  <c r="AQ648" i="25"/>
  <c r="BE650" i="25"/>
  <c r="AN653" i="25"/>
  <c r="BU654" i="25"/>
  <c r="AX659" i="25"/>
  <c r="BK664" i="25"/>
  <c r="BE667" i="25"/>
  <c r="BQ669" i="25"/>
  <c r="AI669" i="25"/>
  <c r="BT670" i="25"/>
  <c r="AU670" i="25"/>
  <c r="CR676" i="25"/>
  <c r="AH677" i="25"/>
  <c r="AN677" i="25" s="1"/>
  <c r="BU677" i="25"/>
  <c r="AI685" i="25"/>
  <c r="AP685" i="25" s="1"/>
  <c r="BQ685" i="25"/>
  <c r="CD685" i="25"/>
  <c r="CN685" i="25" s="1"/>
  <c r="AP686" i="25"/>
  <c r="AJ686" i="25"/>
  <c r="AU690" i="25"/>
  <c r="BT690" i="25"/>
  <c r="BU690" i="25" s="1"/>
  <c r="AP699" i="25"/>
  <c r="AJ699" i="25"/>
  <c r="AP700" i="25"/>
  <c r="AJ700" i="25"/>
  <c r="AN704" i="25"/>
  <c r="AH704" i="25"/>
  <c r="AN708" i="25"/>
  <c r="AH708" i="25"/>
  <c r="CD709" i="25"/>
  <c r="AI723" i="25"/>
  <c r="AP723" i="25" s="1"/>
  <c r="BQ723" i="25"/>
  <c r="AJ723" i="25"/>
  <c r="AX723" i="25"/>
  <c r="AQ723" i="25"/>
  <c r="BE723" i="25"/>
  <c r="AX591" i="25"/>
  <c r="AQ592" i="25"/>
  <c r="BE592" i="25"/>
  <c r="BL592" i="25" s="1"/>
  <c r="BK592" i="25" s="1"/>
  <c r="BV592" i="25" s="1"/>
  <c r="AX593" i="25"/>
  <c r="AQ594" i="25"/>
  <c r="BE594" i="25"/>
  <c r="AX598" i="25"/>
  <c r="AQ600" i="25"/>
  <c r="BE600" i="25"/>
  <c r="AX605" i="25"/>
  <c r="AN606" i="25"/>
  <c r="AQ607" i="25"/>
  <c r="BE607" i="25"/>
  <c r="AI608" i="25"/>
  <c r="AX609" i="25"/>
  <c r="AN610" i="25"/>
  <c r="AQ611" i="25"/>
  <c r="BE611" i="25"/>
  <c r="AI612" i="25"/>
  <c r="AX613" i="25"/>
  <c r="AN614" i="25"/>
  <c r="AQ615" i="25"/>
  <c r="BE615" i="25"/>
  <c r="AI616" i="25"/>
  <c r="AQ617" i="25"/>
  <c r="BE617" i="25"/>
  <c r="AI618" i="25"/>
  <c r="AX619" i="25"/>
  <c r="AN620" i="25"/>
  <c r="AQ621" i="25"/>
  <c r="BE621" i="25"/>
  <c r="AI622" i="25"/>
  <c r="AX623" i="25"/>
  <c r="AN624" i="25"/>
  <c r="AQ625" i="25"/>
  <c r="BE625" i="25"/>
  <c r="AI626" i="25"/>
  <c r="AN631" i="25"/>
  <c r="BU636" i="25"/>
  <c r="AQ638" i="25"/>
  <c r="BK639" i="25"/>
  <c r="AP639" i="25"/>
  <c r="AJ639" i="25"/>
  <c r="AU641" i="25"/>
  <c r="AH646" i="25"/>
  <c r="AN646" i="25" s="1"/>
  <c r="AX646" i="25"/>
  <c r="BQ648" i="25"/>
  <c r="AN651" i="25"/>
  <c r="CR653" i="25"/>
  <c r="CO653" i="25"/>
  <c r="AQ655" i="25"/>
  <c r="BQ655" i="25"/>
  <c r="AP658" i="25"/>
  <c r="AJ658" i="25"/>
  <c r="AH659" i="25"/>
  <c r="AN659" i="25"/>
  <c r="BK660" i="25"/>
  <c r="BE663" i="25"/>
  <c r="BQ665" i="25"/>
  <c r="AI665" i="25"/>
  <c r="BT666" i="25"/>
  <c r="BU666" i="25" s="1"/>
  <c r="AU666" i="25"/>
  <c r="AJ671" i="25"/>
  <c r="AI671" i="25"/>
  <c r="AP671" i="25" s="1"/>
  <c r="AU672" i="25"/>
  <c r="AI674" i="25"/>
  <c r="BQ678" i="25"/>
  <c r="AI678" i="25"/>
  <c r="BQ683" i="25"/>
  <c r="AI683" i="25"/>
  <c r="AN691" i="25"/>
  <c r="CD693" i="25"/>
  <c r="CN693" i="25" s="1"/>
  <c r="AJ694" i="25"/>
  <c r="AI694" i="25"/>
  <c r="AP694" i="25" s="1"/>
  <c r="BE694" i="25"/>
  <c r="BL694" i="25" s="1"/>
  <c r="BQ694" i="25"/>
  <c r="AQ694" i="25"/>
  <c r="CQ701" i="25"/>
  <c r="AJ708" i="25"/>
  <c r="AJ710" i="25"/>
  <c r="AX589" i="25"/>
  <c r="AH632" i="25"/>
  <c r="AN632" i="25"/>
  <c r="AJ633" i="25"/>
  <c r="BE633" i="25"/>
  <c r="BM633" i="25" s="1"/>
  <c r="BY633" i="25" s="1"/>
  <c r="AQ633" i="25"/>
  <c r="AH640" i="25"/>
  <c r="AN640" i="25" s="1"/>
  <c r="CH642" i="25"/>
  <c r="CR642" i="25" s="1"/>
  <c r="BX642" i="25"/>
  <c r="CG642" i="25" s="1"/>
  <c r="CQ642" i="25" s="1"/>
  <c r="AJ646" i="25"/>
  <c r="CO648" i="25"/>
  <c r="CR648" i="25"/>
  <c r="AI650" i="25"/>
  <c r="AP650" i="25" s="1"/>
  <c r="BQ650" i="25"/>
  <c r="CO651" i="25"/>
  <c r="CN651" i="25" s="1"/>
  <c r="CR651" i="25"/>
  <c r="CO655" i="25"/>
  <c r="CR655" i="25"/>
  <c r="AI657" i="25"/>
  <c r="AP657" i="25" s="1"/>
  <c r="BQ657" i="25"/>
  <c r="CR657" i="25"/>
  <c r="BQ661" i="25"/>
  <c r="AI661" i="25"/>
  <c r="BT662" i="25"/>
  <c r="BU662" i="25" s="1"/>
  <c r="AU662" i="25"/>
  <c r="AI667" i="25"/>
  <c r="AP667" i="25" s="1"/>
  <c r="BV667" i="25"/>
  <c r="BL667" i="25"/>
  <c r="AU668" i="25"/>
  <c r="BY674" i="25"/>
  <c r="AU675" i="25"/>
  <c r="AH676" i="25"/>
  <c r="AN676" i="25" s="1"/>
  <c r="AI682" i="25"/>
  <c r="AH689" i="25"/>
  <c r="AN689" i="25"/>
  <c r="CQ689" i="25"/>
  <c r="CD700" i="25"/>
  <c r="CN700" i="25" s="1"/>
  <c r="AH709" i="25"/>
  <c r="AN709" i="25"/>
  <c r="BK727" i="25"/>
  <c r="BJ727" i="25"/>
  <c r="BU740" i="25"/>
  <c r="AI577" i="25"/>
  <c r="AP577" i="25" s="1"/>
  <c r="AI580" i="25"/>
  <c r="AP580" i="25" s="1"/>
  <c r="AX582" i="25"/>
  <c r="AX584" i="25"/>
  <c r="AI590" i="25"/>
  <c r="AP590" i="25" s="1"/>
  <c r="BQ591" i="25"/>
  <c r="AI592" i="25"/>
  <c r="AP592" i="25" s="1"/>
  <c r="BQ593" i="25"/>
  <c r="AI594" i="25"/>
  <c r="AP594" i="25" s="1"/>
  <c r="AX596" i="25"/>
  <c r="AU599" i="25"/>
  <c r="AI600" i="25"/>
  <c r="AP600" i="25" s="1"/>
  <c r="AI607" i="25"/>
  <c r="AP607" i="25" s="1"/>
  <c r="BI607" i="25"/>
  <c r="BJ607" i="25" s="1"/>
  <c r="AI611" i="25"/>
  <c r="AP611" i="25" s="1"/>
  <c r="BI611" i="25"/>
  <c r="BJ611" i="25" s="1"/>
  <c r="AI615" i="25"/>
  <c r="AP615" i="25" s="1"/>
  <c r="AX616" i="25"/>
  <c r="AI617" i="25"/>
  <c r="AP617" i="25" s="1"/>
  <c r="BI617" i="25"/>
  <c r="BJ617" i="25" s="1"/>
  <c r="AI621" i="25"/>
  <c r="AP621" i="25" s="1"/>
  <c r="BI621" i="25"/>
  <c r="BJ621" i="25" s="1"/>
  <c r="AI625" i="25"/>
  <c r="AP625" i="25" s="1"/>
  <c r="BI625" i="25"/>
  <c r="BJ625" i="25" s="1"/>
  <c r="AU633" i="25"/>
  <c r="BE634" i="25"/>
  <c r="BM636" i="25"/>
  <c r="BY636" i="25" s="1"/>
  <c r="AI642" i="25"/>
  <c r="AP642" i="25" s="1"/>
  <c r="AQ642" i="25"/>
  <c r="BK643" i="25"/>
  <c r="AU645" i="25"/>
  <c r="CG646" i="25"/>
  <c r="CQ646" i="25" s="1"/>
  <c r="CQ648" i="25"/>
  <c r="BV649" i="25"/>
  <c r="CD649" i="25" s="1"/>
  <c r="CN649" i="25" s="1"/>
  <c r="CR650" i="25"/>
  <c r="CN653" i="25"/>
  <c r="AI654" i="25"/>
  <c r="CQ655" i="25"/>
  <c r="AU656" i="25"/>
  <c r="BV656" i="25"/>
  <c r="CD656" i="25" s="1"/>
  <c r="CN656" i="25" s="1"/>
  <c r="BE659" i="25"/>
  <c r="AI663" i="25"/>
  <c r="AP663" i="25" s="1"/>
  <c r="BV663" i="25"/>
  <c r="CD663" i="25" s="1"/>
  <c r="CN663" i="25" s="1"/>
  <c r="BL663" i="25"/>
  <c r="AN673" i="25"/>
  <c r="AH673" i="25"/>
  <c r="AH679" i="25"/>
  <c r="AN679" i="25" s="1"/>
  <c r="BE680" i="25"/>
  <c r="BL680" i="25" s="1"/>
  <c r="BK680" i="25" s="1"/>
  <c r="BV680" i="25" s="1"/>
  <c r="CD680" i="25" s="1"/>
  <c r="CN680" i="25" s="1"/>
  <c r="AQ680" i="25"/>
  <c r="BQ680" i="25"/>
  <c r="AI680" i="25"/>
  <c r="AP680" i="25" s="1"/>
  <c r="BT686" i="25"/>
  <c r="BU686" i="25" s="1"/>
  <c r="AU686" i="25"/>
  <c r="AH687" i="25"/>
  <c r="AN687" i="25" s="1"/>
  <c r="AU688" i="25"/>
  <c r="BQ688" i="25"/>
  <c r="CD688" i="25"/>
  <c r="CN688" i="25" s="1"/>
  <c r="BE691" i="25"/>
  <c r="BL691" i="25" s="1"/>
  <c r="AQ691" i="25"/>
  <c r="BQ691" i="25"/>
  <c r="AX691" i="25"/>
  <c r="AI691" i="25"/>
  <c r="AP691" i="25" s="1"/>
  <c r="AH698" i="25"/>
  <c r="AN698" i="25"/>
  <c r="BL723" i="25"/>
  <c r="BV723" i="25"/>
  <c r="CD723" i="25" s="1"/>
  <c r="CN723" i="25" s="1"/>
  <c r="AU729" i="25"/>
  <c r="BT729" i="25"/>
  <c r="AJ577" i="25"/>
  <c r="AQ578" i="25"/>
  <c r="AJ580" i="25"/>
  <c r="AQ581" i="25"/>
  <c r="AQ588" i="25"/>
  <c r="AJ590" i="25"/>
  <c r="AJ594" i="25"/>
  <c r="AQ595" i="25"/>
  <c r="AJ600" i="25"/>
  <c r="AJ607" i="25"/>
  <c r="AJ615" i="25"/>
  <c r="AJ617" i="25"/>
  <c r="AJ621" i="25"/>
  <c r="AH628" i="25"/>
  <c r="AN628" i="25"/>
  <c r="AJ629" i="25"/>
  <c r="BE629" i="25"/>
  <c r="AQ629" i="25"/>
  <c r="AI630" i="25"/>
  <c r="AQ634" i="25"/>
  <c r="AI636" i="25"/>
  <c r="AQ636" i="25"/>
  <c r="BK637" i="25"/>
  <c r="AX638" i="25"/>
  <c r="AU639" i="25"/>
  <c r="BI639" i="25"/>
  <c r="BJ639" i="25" s="1"/>
  <c r="CG640" i="25"/>
  <c r="CQ640" i="25" s="1"/>
  <c r="BI643" i="25"/>
  <c r="BJ643" i="25" s="1"/>
  <c r="AH644" i="25"/>
  <c r="AN644" i="25" s="1"/>
  <c r="BU647" i="25"/>
  <c r="CR647" i="25"/>
  <c r="AH648" i="25"/>
  <c r="AN648" i="25" s="1"/>
  <c r="BB652" i="25"/>
  <c r="BQ653" i="25"/>
  <c r="AX655" i="25"/>
  <c r="BT658" i="25"/>
  <c r="BU658" i="25" s="1"/>
  <c r="AU658" i="25"/>
  <c r="BI658" i="25"/>
  <c r="BJ658" i="25" s="1"/>
  <c r="AU660" i="25"/>
  <c r="AX661" i="25"/>
  <c r="BV661" i="25"/>
  <c r="CD661" i="25" s="1"/>
  <c r="CN661" i="25" s="1"/>
  <c r="BQ663" i="25"/>
  <c r="AH669" i="25"/>
  <c r="AN669" i="25" s="1"/>
  <c r="BE669" i="25"/>
  <c r="BM669" i="25" s="1"/>
  <c r="BY669" i="25" s="1"/>
  <c r="AX671" i="25"/>
  <c r="AI677" i="25"/>
  <c r="AP677" i="25" s="1"/>
  <c r="BQ677" i="25"/>
  <c r="BT680" i="25"/>
  <c r="BU680" i="25" s="1"/>
  <c r="AU680" i="25"/>
  <c r="AX680" i="25"/>
  <c r="CQ680" i="25"/>
  <c r="BQ682" i="25"/>
  <c r="CH683" i="25"/>
  <c r="CR683" i="25" s="1"/>
  <c r="AH685" i="25"/>
  <c r="AN685" i="25" s="1"/>
  <c r="CQ687" i="25"/>
  <c r="CD690" i="25"/>
  <c r="CN690" i="25" s="1"/>
  <c r="AJ701" i="25"/>
  <c r="AP701" i="25"/>
  <c r="CD703" i="25"/>
  <c r="CN703" i="25" s="1"/>
  <c r="BQ703" i="25"/>
  <c r="AI704" i="25"/>
  <c r="CD705" i="25"/>
  <c r="CN705" i="25" s="1"/>
  <c r="AP715" i="25"/>
  <c r="AJ715" i="25"/>
  <c r="BV726" i="25"/>
  <c r="CD726" i="25" s="1"/>
  <c r="CN726" i="25" s="1"/>
  <c r="AP732" i="25"/>
  <c r="AJ732" i="25"/>
  <c r="BT739" i="25"/>
  <c r="AU739" i="25"/>
  <c r="AQ591" i="25"/>
  <c r="AQ593" i="25"/>
  <c r="AQ598" i="25"/>
  <c r="AU629" i="25"/>
  <c r="BK631" i="25"/>
  <c r="AN638" i="25"/>
  <c r="AH638" i="25"/>
  <c r="AQ646" i="25"/>
  <c r="AP647" i="25"/>
  <c r="AJ647" i="25"/>
  <c r="CN648" i="25"/>
  <c r="AQ651" i="25"/>
  <c r="AI651" i="25"/>
  <c r="AP651" i="25" s="1"/>
  <c r="BQ652" i="25"/>
  <c r="AU653" i="25"/>
  <c r="BT653" i="25"/>
  <c r="BU653" i="25" s="1"/>
  <c r="CN655" i="25"/>
  <c r="CN657" i="25"/>
  <c r="AI659" i="25"/>
  <c r="AP659" i="25" s="1"/>
  <c r="BK659" i="25"/>
  <c r="AH665" i="25"/>
  <c r="AN665" i="25" s="1"/>
  <c r="BM665" i="25"/>
  <c r="BY665" i="25" s="1"/>
  <c r="BK670" i="25"/>
  <c r="AP670" i="25"/>
  <c r="AJ670" i="25"/>
  <c r="AH671" i="25"/>
  <c r="AN671" i="25" s="1"/>
  <c r="AN678" i="25"/>
  <c r="AH678" i="25"/>
  <c r="AH683" i="25"/>
  <c r="AN683" i="25" s="1"/>
  <c r="AU684" i="25"/>
  <c r="CQ685" i="25"/>
  <c r="AN692" i="25"/>
  <c r="AH692" i="25"/>
  <c r="AH701" i="25"/>
  <c r="AN701" i="25" s="1"/>
  <c r="CH702" i="25"/>
  <c r="CR702" i="25" s="1"/>
  <c r="CD702" i="25"/>
  <c r="CN702" i="25" s="1"/>
  <c r="AP713" i="25"/>
  <c r="AJ713" i="25"/>
  <c r="AX654" i="25"/>
  <c r="AX674" i="25"/>
  <c r="BK674" i="25"/>
  <c r="BV674" i="25" s="1"/>
  <c r="AX682" i="25"/>
  <c r="BT684" i="25"/>
  <c r="BU684" i="25" s="1"/>
  <c r="BT688" i="25"/>
  <c r="BU688" i="25" s="1"/>
  <c r="BQ692" i="25"/>
  <c r="BQ698" i="25"/>
  <c r="AX704" i="25"/>
  <c r="BA705" i="25"/>
  <c r="BB705" i="25" s="1"/>
  <c r="AH706" i="25"/>
  <c r="AN706" i="25" s="1"/>
  <c r="AI707" i="25"/>
  <c r="AP707" i="25" s="1"/>
  <c r="AX707" i="25"/>
  <c r="BK717" i="25"/>
  <c r="AI718" i="25"/>
  <c r="AP718" i="25" s="1"/>
  <c r="AX718" i="25"/>
  <c r="AQ718" i="25"/>
  <c r="BE722" i="25"/>
  <c r="AQ722" i="25"/>
  <c r="AX722" i="25"/>
  <c r="AI722" i="25"/>
  <c r="AP722" i="25" s="1"/>
  <c r="BA724" i="25"/>
  <c r="BB724" i="25"/>
  <c r="CD725" i="25"/>
  <c r="CN725" i="25" s="1"/>
  <c r="BM731" i="25"/>
  <c r="BY731" i="25" s="1"/>
  <c r="CH731" i="25" s="1"/>
  <c r="CR731" i="25" s="1"/>
  <c r="AP736" i="25"/>
  <c r="AJ736" i="25"/>
  <c r="BB740" i="25"/>
  <c r="BJ745" i="25"/>
  <c r="BK745" i="25"/>
  <c r="CD754" i="25"/>
  <c r="CN754" i="25" s="1"/>
  <c r="BQ754" i="25"/>
  <c r="BB756" i="25"/>
  <c r="AX631" i="25"/>
  <c r="AX635" i="25"/>
  <c r="AQ637" i="25"/>
  <c r="BE637" i="25"/>
  <c r="AX639" i="25"/>
  <c r="AX641" i="25"/>
  <c r="AQ643" i="25"/>
  <c r="BE643" i="25"/>
  <c r="AX645" i="25"/>
  <c r="AX647" i="25"/>
  <c r="AQ649" i="25"/>
  <c r="BQ654" i="25"/>
  <c r="AQ656" i="25"/>
  <c r="AX658" i="25"/>
  <c r="AQ660" i="25"/>
  <c r="BE660" i="25"/>
  <c r="AX662" i="25"/>
  <c r="AQ664" i="25"/>
  <c r="BE664" i="25"/>
  <c r="AX666" i="25"/>
  <c r="AQ668" i="25"/>
  <c r="BE668" i="25"/>
  <c r="AX670" i="25"/>
  <c r="AQ672" i="25"/>
  <c r="BE672" i="25"/>
  <c r="AQ675" i="25"/>
  <c r="BE675" i="25"/>
  <c r="AQ681" i="25"/>
  <c r="BE681" i="25"/>
  <c r="BL681" i="25" s="1"/>
  <c r="BK681" i="25" s="1"/>
  <c r="BV681" i="25" s="1"/>
  <c r="BT681" i="25"/>
  <c r="BU681" i="25" s="1"/>
  <c r="AQ684" i="25"/>
  <c r="BE684" i="25"/>
  <c r="BL684" i="25" s="1"/>
  <c r="AQ688" i="25"/>
  <c r="BE688" i="25"/>
  <c r="BL688" i="25" s="1"/>
  <c r="AJ690" i="25"/>
  <c r="AI692" i="25"/>
  <c r="AX692" i="25"/>
  <c r="AH693" i="25"/>
  <c r="AN693" i="25" s="1"/>
  <c r="AN696" i="25"/>
  <c r="AH697" i="25"/>
  <c r="AN697" i="25" s="1"/>
  <c r="AX698" i="25"/>
  <c r="AU699" i="25"/>
  <c r="AH700" i="25"/>
  <c r="AN700" i="25" s="1"/>
  <c r="AH702" i="25"/>
  <c r="AN702" i="25" s="1"/>
  <c r="AI703" i="25"/>
  <c r="BU707" i="25"/>
  <c r="AU711" i="25"/>
  <c r="AP711" i="25"/>
  <c r="BQ713" i="25"/>
  <c r="BL715" i="25"/>
  <c r="AJ717" i="25"/>
  <c r="BT718" i="25"/>
  <c r="BU718" i="25" s="1"/>
  <c r="AU718" i="25"/>
  <c r="BW718" i="25"/>
  <c r="BV718" i="25" s="1"/>
  <c r="AN721" i="25"/>
  <c r="BI724" i="25"/>
  <c r="BJ724" i="25" s="1"/>
  <c r="BL725" i="25"/>
  <c r="BE729" i="25"/>
  <c r="AQ729" i="25"/>
  <c r="AJ729" i="25"/>
  <c r="AI729" i="25"/>
  <c r="AP729" i="25" s="1"/>
  <c r="AX729" i="25"/>
  <c r="BQ729" i="25"/>
  <c r="CN735" i="25"/>
  <c r="AH691" i="25"/>
  <c r="BE692" i="25"/>
  <c r="BL692" i="25" s="1"/>
  <c r="AH694" i="25"/>
  <c r="AN694" i="25" s="1"/>
  <c r="BQ701" i="25"/>
  <c r="BQ704" i="25"/>
  <c r="BE707" i="25"/>
  <c r="BL707" i="25" s="1"/>
  <c r="BK707" i="25" s="1"/>
  <c r="BV707" i="25" s="1"/>
  <c r="CD707" i="25" s="1"/>
  <c r="CN707" i="25" s="1"/>
  <c r="AQ707" i="25"/>
  <c r="BQ708" i="25"/>
  <c r="BE710" i="25"/>
  <c r="BM710" i="25" s="1"/>
  <c r="BY710" i="25" s="1"/>
  <c r="CH710" i="25" s="1"/>
  <c r="CR710" i="25" s="1"/>
  <c r="AQ710" i="25"/>
  <c r="BQ710" i="25"/>
  <c r="BK721" i="25"/>
  <c r="BI721" i="25"/>
  <c r="BJ721" i="25" s="1"/>
  <c r="BT723" i="25"/>
  <c r="AU723" i="25"/>
  <c r="AI726" i="25"/>
  <c r="AP726" i="25" s="1"/>
  <c r="BE726" i="25"/>
  <c r="BM726" i="25" s="1"/>
  <c r="BY726" i="25" s="1"/>
  <c r="CH726" i="25" s="1"/>
  <c r="CR726" i="25" s="1"/>
  <c r="AQ726" i="25"/>
  <c r="AJ726" i="25"/>
  <c r="BQ726" i="25"/>
  <c r="AX726" i="25"/>
  <c r="BE737" i="25"/>
  <c r="AQ737" i="25"/>
  <c r="AI737" i="25"/>
  <c r="AP737" i="25" s="1"/>
  <c r="AX737" i="25"/>
  <c r="AP740" i="25"/>
  <c r="CD742" i="25"/>
  <c r="CN742" i="25" s="1"/>
  <c r="BQ742" i="25"/>
  <c r="AU744" i="25"/>
  <c r="BT744" i="25"/>
  <c r="BU744" i="25" s="1"/>
  <c r="BK747" i="25"/>
  <c r="BJ747" i="25"/>
  <c r="AJ748" i="25"/>
  <c r="AP748" i="25"/>
  <c r="BJ749" i="25"/>
  <c r="BK749" i="25"/>
  <c r="AH751" i="25"/>
  <c r="AN751" i="25" s="1"/>
  <c r="AP756" i="25"/>
  <c r="BQ776" i="25"/>
  <c r="CD776" i="25"/>
  <c r="CN776" i="25" s="1"/>
  <c r="AJ637" i="25"/>
  <c r="AJ643" i="25"/>
  <c r="AJ649" i="25"/>
  <c r="AX652" i="25"/>
  <c r="AI653" i="25"/>
  <c r="AP653" i="25" s="1"/>
  <c r="AQ654" i="25"/>
  <c r="AJ656" i="25"/>
  <c r="AJ660" i="25"/>
  <c r="AJ664" i="25"/>
  <c r="AJ668" i="25"/>
  <c r="AJ672" i="25"/>
  <c r="AQ674" i="25"/>
  <c r="AJ675" i="25"/>
  <c r="AJ681" i="25"/>
  <c r="AQ682" i="25"/>
  <c r="AJ684" i="25"/>
  <c r="AJ688" i="25"/>
  <c r="BQ693" i="25"/>
  <c r="BU695" i="25"/>
  <c r="AJ696" i="25"/>
  <c r="BQ697" i="25"/>
  <c r="BQ700" i="25"/>
  <c r="BE703" i="25"/>
  <c r="BL703" i="25" s="1"/>
  <c r="AQ703" i="25"/>
  <c r="AQ704" i="25"/>
  <c r="AJ706" i="25"/>
  <c r="AI706" i="25"/>
  <c r="AP706" i="25" s="1"/>
  <c r="BK716" i="25"/>
  <c r="AU725" i="25"/>
  <c r="BT725" i="25"/>
  <c r="AN734" i="25"/>
  <c r="AU735" i="25"/>
  <c r="BU737" i="25"/>
  <c r="BV739" i="25"/>
  <c r="CD739" i="25" s="1"/>
  <c r="CN739" i="25" s="1"/>
  <c r="BL746" i="25"/>
  <c r="BV746" i="25"/>
  <c r="BA746" i="25"/>
  <c r="BB746" i="25" s="1"/>
  <c r="BL758" i="25"/>
  <c r="BV758" i="25"/>
  <c r="CD758" i="25" s="1"/>
  <c r="AX649" i="25"/>
  <c r="AJ653" i="25"/>
  <c r="AX656" i="25"/>
  <c r="CQ694" i="25"/>
  <c r="BQ696" i="25"/>
  <c r="BE699" i="25"/>
  <c r="BL699" i="25" s="1"/>
  <c r="AQ699" i="25"/>
  <c r="AI702" i="25"/>
  <c r="AP702" i="25" s="1"/>
  <c r="AU706" i="25"/>
  <c r="AH711" i="25"/>
  <c r="AN711" i="25" s="1"/>
  <c r="BA711" i="25"/>
  <c r="BB711" i="25" s="1"/>
  <c r="AI712" i="25"/>
  <c r="BE712" i="25"/>
  <c r="BM712" i="25" s="1"/>
  <c r="BY712" i="25" s="1"/>
  <c r="CH712" i="25" s="1"/>
  <c r="CR712" i="25" s="1"/>
  <c r="AQ712" i="25"/>
  <c r="AN713" i="25"/>
  <c r="AH719" i="25"/>
  <c r="AN719" i="25" s="1"/>
  <c r="BK722" i="25"/>
  <c r="BJ722" i="25"/>
  <c r="BU725" i="25"/>
  <c r="AN730" i="25"/>
  <c r="CN730" i="25"/>
  <c r="BV733" i="25"/>
  <c r="CD733" i="25" s="1"/>
  <c r="CN733" i="25" s="1"/>
  <c r="BL733" i="25"/>
  <c r="AJ744" i="25"/>
  <c r="AP744" i="25"/>
  <c r="AX653" i="25"/>
  <c r="BU691" i="25"/>
  <c r="BE695" i="25"/>
  <c r="BL695" i="25" s="1"/>
  <c r="AQ695" i="25"/>
  <c r="AJ698" i="25"/>
  <c r="AI698" i="25"/>
  <c r="AP698" i="25" s="1"/>
  <c r="AU702" i="25"/>
  <c r="AX709" i="25"/>
  <c r="AI709" i="25"/>
  <c r="AP709" i="25" s="1"/>
  <c r="AH713" i="25"/>
  <c r="BE715" i="25"/>
  <c r="BM715" i="25" s="1"/>
  <c r="AQ715" i="25"/>
  <c r="AN717" i="25"/>
  <c r="BL729" i="25"/>
  <c r="CQ729" i="25"/>
  <c r="AU747" i="25"/>
  <c r="BT747" i="25"/>
  <c r="BU747" i="25" s="1"/>
  <c r="AJ752" i="25"/>
  <c r="AP752" i="25"/>
  <c r="AN733" i="25"/>
  <c r="AI734" i="25"/>
  <c r="BK740" i="25"/>
  <c r="BE741" i="25"/>
  <c r="AQ741" i="25"/>
  <c r="AI741" i="25"/>
  <c r="AP741" i="25" s="1"/>
  <c r="AI742" i="25"/>
  <c r="AN745" i="25"/>
  <c r="CQ749" i="25"/>
  <c r="CD750" i="25"/>
  <c r="CN750" i="25" s="1"/>
  <c r="BQ750" i="25"/>
  <c r="AI754" i="25"/>
  <c r="BK756" i="25"/>
  <c r="BL757" i="25"/>
  <c r="BV757" i="25"/>
  <c r="CD757" i="25" s="1"/>
  <c r="CN757" i="25" s="1"/>
  <c r="AN758" i="25"/>
  <c r="BE762" i="25"/>
  <c r="AQ762" i="25"/>
  <c r="AI762" i="25"/>
  <c r="AP762" i="25" s="1"/>
  <c r="AX762" i="25"/>
  <c r="AU771" i="25"/>
  <c r="BA771" i="25"/>
  <c r="BB771" i="25" s="1"/>
  <c r="BT771" i="25"/>
  <c r="BU771" i="25" s="1"/>
  <c r="CQ775" i="25"/>
  <c r="BQ778" i="25"/>
  <c r="AQ778" i="25"/>
  <c r="BE778" i="25"/>
  <c r="BM778" i="25" s="1"/>
  <c r="AX778" i="25"/>
  <c r="AU781" i="25"/>
  <c r="BA781" i="25"/>
  <c r="BB781" i="25" s="1"/>
  <c r="BT781" i="25"/>
  <c r="BU781" i="25" s="1"/>
  <c r="AU785" i="25"/>
  <c r="BA785" i="25"/>
  <c r="BB785" i="25" s="1"/>
  <c r="BT785" i="25"/>
  <c r="BU785" i="25" s="1"/>
  <c r="CO792" i="25"/>
  <c r="CR792" i="25" s="1"/>
  <c r="CG726" i="25"/>
  <c r="CQ726" i="25" s="1"/>
  <c r="AN728" i="25"/>
  <c r="AH728" i="25"/>
  <c r="AN731" i="25"/>
  <c r="BU731" i="25"/>
  <c r="BT737" i="25"/>
  <c r="AU741" i="25"/>
  <c r="AX741" i="25"/>
  <c r="AH743" i="25"/>
  <c r="AN743" i="25" s="1"/>
  <c r="CR743" i="25"/>
  <c r="BE749" i="25"/>
  <c r="AQ749" i="25"/>
  <c r="AI749" i="25"/>
  <c r="AP749" i="25" s="1"/>
  <c r="AX749" i="25"/>
  <c r="BK751" i="25"/>
  <c r="BJ751" i="25"/>
  <c r="AH755" i="25"/>
  <c r="AN755" i="25"/>
  <c r="AN757" i="25"/>
  <c r="BE759" i="25"/>
  <c r="AQ759" i="25"/>
  <c r="AI759" i="25"/>
  <c r="AP759" i="25" s="1"/>
  <c r="AX759" i="25"/>
  <c r="BK760" i="25"/>
  <c r="AU762" i="25"/>
  <c r="BJ763" i="25"/>
  <c r="BT764" i="25"/>
  <c r="BU764" i="25" s="1"/>
  <c r="AU764" i="25"/>
  <c r="BK768" i="25"/>
  <c r="BV768" i="25" s="1"/>
  <c r="CD768" i="25" s="1"/>
  <c r="CN768" i="25" s="1"/>
  <c r="BI768" i="25"/>
  <c r="BJ768" i="25" s="1"/>
  <c r="CN780" i="25"/>
  <c r="AX841" i="25"/>
  <c r="BE841" i="25"/>
  <c r="AQ841" i="25"/>
  <c r="AQ782" i="25"/>
  <c r="BE782" i="25"/>
  <c r="BM782" i="25" s="1"/>
  <c r="AX782" i="25"/>
  <c r="CO813" i="25"/>
  <c r="CR813" i="25" s="1"/>
  <c r="AX882" i="25"/>
  <c r="BQ882" i="25"/>
  <c r="AQ882" i="25"/>
  <c r="BE882" i="25"/>
  <c r="BM882" i="25" s="1"/>
  <c r="AX708" i="25"/>
  <c r="CO709" i="25"/>
  <c r="CR709" i="25" s="1"/>
  <c r="AX713" i="25"/>
  <c r="BI716" i="25"/>
  <c r="BJ716" i="25" s="1"/>
  <c r="AJ721" i="25"/>
  <c r="BE721" i="25"/>
  <c r="BK728" i="25"/>
  <c r="AN729" i="25"/>
  <c r="BK736" i="25"/>
  <c r="AN737" i="25"/>
  <c r="AI738" i="25"/>
  <c r="AU740" i="25"/>
  <c r="BT740" i="25"/>
  <c r="BJ743" i="25"/>
  <c r="BE753" i="25"/>
  <c r="AQ753" i="25"/>
  <c r="AI753" i="25"/>
  <c r="AP753" i="25" s="1"/>
  <c r="AX753" i="25"/>
  <c r="BK755" i="25"/>
  <c r="BJ755" i="25"/>
  <c r="CG758" i="25"/>
  <c r="CQ758" i="25" s="1"/>
  <c r="BE761" i="25"/>
  <c r="AQ761" i="25"/>
  <c r="AJ761" i="25"/>
  <c r="AI761" i="25"/>
  <c r="AP761" i="25" s="1"/>
  <c r="AX761" i="25"/>
  <c r="BK762" i="25"/>
  <c r="AI763" i="25"/>
  <c r="BK764" i="25"/>
  <c r="BV764" i="25" s="1"/>
  <c r="BJ764" i="25"/>
  <c r="CO772" i="25"/>
  <c r="CR772" i="25"/>
  <c r="BE773" i="25"/>
  <c r="BM773" i="25" s="1"/>
  <c r="AQ773" i="25"/>
  <c r="AX773" i="25"/>
  <c r="AX693" i="25"/>
  <c r="AX697" i="25"/>
  <c r="AX701" i="25"/>
  <c r="AX705" i="25"/>
  <c r="AI714" i="25"/>
  <c r="AP714" i="25" s="1"/>
  <c r="CG717" i="25"/>
  <c r="CQ717" i="25" s="1"/>
  <c r="AU721" i="25"/>
  <c r="CG722" i="25"/>
  <c r="CQ722" i="25" s="1"/>
  <c r="BU729" i="25"/>
  <c r="BJ731" i="25"/>
  <c r="BI732" i="25"/>
  <c r="BJ732" i="25" s="1"/>
  <c r="BE733" i="25"/>
  <c r="AQ733" i="25"/>
  <c r="AI733" i="25"/>
  <c r="AP733" i="25" s="1"/>
  <c r="BU735" i="25"/>
  <c r="BU739" i="25"/>
  <c r="AN741" i="25"/>
  <c r="BK744" i="25"/>
  <c r="BE745" i="25"/>
  <c r="AQ745" i="25"/>
  <c r="AI745" i="25"/>
  <c r="AP745" i="25" s="1"/>
  <c r="BK748" i="25"/>
  <c r="AJ750" i="25"/>
  <c r="BJ750" i="25"/>
  <c r="AU751" i="25"/>
  <c r="BT751" i="25"/>
  <c r="BU751" i="25" s="1"/>
  <c r="AU753" i="25"/>
  <c r="BU753" i="25"/>
  <c r="CG757" i="25"/>
  <c r="CQ757" i="25" s="1"/>
  <c r="BE758" i="25"/>
  <c r="BM758" i="25" s="1"/>
  <c r="BY758" i="25" s="1"/>
  <c r="AQ758" i="25"/>
  <c r="AI758" i="25"/>
  <c r="AP758" i="25" s="1"/>
  <c r="AX758" i="25"/>
  <c r="BK759" i="25"/>
  <c r="AU761" i="25"/>
  <c r="BU761" i="25"/>
  <c r="AN762" i="25"/>
  <c r="BI767" i="25"/>
  <c r="BJ767" i="25" s="1"/>
  <c r="CN772" i="25"/>
  <c r="CO811" i="25"/>
  <c r="CR811" i="25" s="1"/>
  <c r="BI815" i="25"/>
  <c r="BJ815" i="25" s="1"/>
  <c r="BI823" i="25"/>
  <c r="BJ823" i="25" s="1"/>
  <c r="BA836" i="25"/>
  <c r="BB836" i="25" s="1"/>
  <c r="BT843" i="25"/>
  <c r="BA843" i="25"/>
  <c r="BB843" i="25" s="1"/>
  <c r="AU843" i="25"/>
  <c r="CO849" i="25"/>
  <c r="CR849" i="25" s="1"/>
  <c r="AQ721" i="25"/>
  <c r="BU723" i="25"/>
  <c r="AI730" i="25"/>
  <c r="BJ730" i="25"/>
  <c r="BV734" i="25"/>
  <c r="AH735" i="25"/>
  <c r="AN735" i="25" s="1"/>
  <c r="BM735" i="25"/>
  <c r="BY735" i="25" s="1"/>
  <c r="CH735" i="25" s="1"/>
  <c r="CR735" i="25" s="1"/>
  <c r="BK737" i="25"/>
  <c r="AH739" i="25"/>
  <c r="AN739" i="25" s="1"/>
  <c r="BM739" i="25"/>
  <c r="BY739" i="25" s="1"/>
  <c r="CH739" i="25" s="1"/>
  <c r="CR739" i="25" s="1"/>
  <c r="BK741" i="25"/>
  <c r="AU745" i="25"/>
  <c r="AX745" i="25"/>
  <c r="AH747" i="25"/>
  <c r="AN747" i="25"/>
  <c r="AN749" i="25"/>
  <c r="BE757" i="25"/>
  <c r="BM757" i="25" s="1"/>
  <c r="BY757" i="25" s="1"/>
  <c r="CH757" i="25" s="1"/>
  <c r="CR757" i="25" s="1"/>
  <c r="AQ757" i="25"/>
  <c r="BQ757" i="25"/>
  <c r="AI757" i="25"/>
  <c r="AP757" i="25" s="1"/>
  <c r="AX757" i="25"/>
  <c r="AU758" i="25"/>
  <c r="BU758" i="25"/>
  <c r="AN759" i="25"/>
  <c r="CG760" i="25"/>
  <c r="CQ760" i="25" s="1"/>
  <c r="BI771" i="25"/>
  <c r="BJ771" i="25" s="1"/>
  <c r="BE725" i="25"/>
  <c r="BM725" i="25" s="1"/>
  <c r="BY725" i="25" s="1"/>
  <c r="CH725" i="25" s="1"/>
  <c r="CR725" i="25" s="1"/>
  <c r="AQ725" i="25"/>
  <c r="AJ725" i="25"/>
  <c r="BV738" i="25"/>
  <c r="BJ742" i="25"/>
  <c r="CN743" i="25"/>
  <c r="CQ745" i="25"/>
  <c r="BK752" i="25"/>
  <c r="BK753" i="25"/>
  <c r="BJ754" i="25"/>
  <c r="AU755" i="25"/>
  <c r="BT755" i="25"/>
  <c r="BU755" i="25"/>
  <c r="AN756" i="25"/>
  <c r="BU757" i="25"/>
  <c r="BE760" i="25"/>
  <c r="AQ760" i="25"/>
  <c r="AI760" i="25"/>
  <c r="AP760" i="25" s="1"/>
  <c r="AX760" i="25"/>
  <c r="BK761" i="25"/>
  <c r="BE772" i="25"/>
  <c r="BM772" i="25" s="1"/>
  <c r="AQ772" i="25"/>
  <c r="AX772" i="25"/>
  <c r="BQ772" i="25"/>
  <c r="CO775" i="25"/>
  <c r="CR775" i="25"/>
  <c r="CO798" i="25"/>
  <c r="CR798" i="25" s="1"/>
  <c r="AX730" i="25"/>
  <c r="AX734" i="25"/>
  <c r="AX738" i="25"/>
  <c r="AX742" i="25"/>
  <c r="AX746" i="25"/>
  <c r="AX750" i="25"/>
  <c r="AX754" i="25"/>
  <c r="AX763" i="25"/>
  <c r="BQ765" i="25"/>
  <c r="AQ765" i="25"/>
  <c r="BU770" i="25"/>
  <c r="BK773" i="25"/>
  <c r="BV773" i="25" s="1"/>
  <c r="CD773" i="25" s="1"/>
  <c r="CN773" i="25" s="1"/>
  <c r="CD779" i="25"/>
  <c r="CN779" i="25" s="1"/>
  <c r="CQ786" i="25"/>
  <c r="BI821" i="25"/>
  <c r="BJ821" i="25" s="1"/>
  <c r="BK821" i="25"/>
  <c r="BV821" i="25" s="1"/>
  <c r="AU841" i="25"/>
  <c r="BT841" i="25"/>
  <c r="CH877" i="25"/>
  <c r="CD877" i="25"/>
  <c r="BQ731" i="25"/>
  <c r="AH732" i="25"/>
  <c r="AN732" i="25" s="1"/>
  <c r="BQ735" i="25"/>
  <c r="AH736" i="25"/>
  <c r="AN736" i="25" s="1"/>
  <c r="AH740" i="25"/>
  <c r="AN740" i="25" s="1"/>
  <c r="BQ743" i="25"/>
  <c r="AH744" i="25"/>
  <c r="AN744" i="25" s="1"/>
  <c r="AH748" i="25"/>
  <c r="AN748" i="25" s="1"/>
  <c r="BT748" i="25"/>
  <c r="BU748" i="25" s="1"/>
  <c r="AH752" i="25"/>
  <c r="AN752" i="25" s="1"/>
  <c r="BT752" i="25"/>
  <c r="BU752" i="25" s="1"/>
  <c r="AH756" i="25"/>
  <c r="BT756" i="25"/>
  <c r="BU756" i="25" s="1"/>
  <c r="CE758" i="25"/>
  <c r="CO758" i="25"/>
  <c r="CE759" i="25"/>
  <c r="CE760" i="25"/>
  <c r="CE761" i="25"/>
  <c r="CE762" i="25"/>
  <c r="AN766" i="25"/>
  <c r="BA766" i="25"/>
  <c r="BB766" i="25" s="1"/>
  <c r="BU766" i="25"/>
  <c r="AX768" i="25"/>
  <c r="BE768" i="25"/>
  <c r="BM768" i="25" s="1"/>
  <c r="AQ768" i="25"/>
  <c r="AN770" i="25"/>
  <c r="BK774" i="25"/>
  <c r="BV774" i="25" s="1"/>
  <c r="CD774" i="25" s="1"/>
  <c r="CN774" i="25" s="1"/>
  <c r="CR776" i="25"/>
  <c r="AN777" i="25"/>
  <c r="BT779" i="25"/>
  <c r="BU779" i="25" s="1"/>
  <c r="BA779" i="25"/>
  <c r="BB779" i="25" s="1"/>
  <c r="AU779" i="25"/>
  <c r="BQ781" i="25"/>
  <c r="AX781" i="25"/>
  <c r="CG781" i="25"/>
  <c r="CQ781" i="25" s="1"/>
  <c r="BQ783" i="25"/>
  <c r="BQ785" i="25"/>
  <c r="AX785" i="25"/>
  <c r="BE785" i="25"/>
  <c r="BM785" i="25" s="1"/>
  <c r="CR787" i="25"/>
  <c r="CD794" i="25"/>
  <c r="CN794" i="25" s="1"/>
  <c r="BJ794" i="25"/>
  <c r="BI798" i="25"/>
  <c r="BJ798" i="25" s="1"/>
  <c r="CO805" i="25"/>
  <c r="CR805" i="25" s="1"/>
  <c r="CO854" i="25"/>
  <c r="CN854" i="25" s="1"/>
  <c r="BE774" i="25"/>
  <c r="BM774" i="25" s="1"/>
  <c r="AQ774" i="25"/>
  <c r="AX774" i="25"/>
  <c r="CR779" i="25"/>
  <c r="BE789" i="25"/>
  <c r="BM789" i="25" s="1"/>
  <c r="BQ789" i="25"/>
  <c r="AX789" i="25"/>
  <c r="CR793" i="25"/>
  <c r="CO793" i="25"/>
  <c r="BE831" i="25"/>
  <c r="AQ831" i="25"/>
  <c r="AX831" i="25"/>
  <c r="CO845" i="25"/>
  <c r="CR845" i="25"/>
  <c r="AI727" i="25"/>
  <c r="AQ730" i="25"/>
  <c r="BE730" i="25"/>
  <c r="BM730" i="25" s="1"/>
  <c r="BY730" i="25" s="1"/>
  <c r="CH730" i="25" s="1"/>
  <c r="CR730" i="25" s="1"/>
  <c r="AI731" i="25"/>
  <c r="AQ734" i="25"/>
  <c r="BE734" i="25"/>
  <c r="BM734" i="25" s="1"/>
  <c r="BY734" i="25" s="1"/>
  <c r="CH734" i="25" s="1"/>
  <c r="CR734" i="25" s="1"/>
  <c r="AI735" i="25"/>
  <c r="AQ738" i="25"/>
  <c r="BE738" i="25"/>
  <c r="BM738" i="25" s="1"/>
  <c r="BY738" i="25" s="1"/>
  <c r="CH738" i="25" s="1"/>
  <c r="CR738" i="25" s="1"/>
  <c r="AI739" i="25"/>
  <c r="AQ742" i="25"/>
  <c r="BE742" i="25"/>
  <c r="BM742" i="25" s="1"/>
  <c r="BY742" i="25" s="1"/>
  <c r="CH742" i="25" s="1"/>
  <c r="CR742" i="25" s="1"/>
  <c r="AI743" i="25"/>
  <c r="AQ746" i="25"/>
  <c r="BE746" i="25"/>
  <c r="BM746" i="25" s="1"/>
  <c r="BY746" i="25" s="1"/>
  <c r="CH746" i="25" s="1"/>
  <c r="CR746" i="25" s="1"/>
  <c r="AI747" i="25"/>
  <c r="AQ750" i="25"/>
  <c r="BE750" i="25"/>
  <c r="BM750" i="25" s="1"/>
  <c r="BY750" i="25" s="1"/>
  <c r="CH750" i="25" s="1"/>
  <c r="CR750" i="25" s="1"/>
  <c r="AI751" i="25"/>
  <c r="AQ754" i="25"/>
  <c r="BE754" i="25"/>
  <c r="BM754" i="25" s="1"/>
  <c r="BY754" i="25" s="1"/>
  <c r="CH754" i="25" s="1"/>
  <c r="CR754" i="25" s="1"/>
  <c r="AI755" i="25"/>
  <c r="AQ763" i="25"/>
  <c r="BE763" i="25"/>
  <c r="BM763" i="25" s="1"/>
  <c r="BA764" i="25"/>
  <c r="BB764" i="25" s="1"/>
  <c r="AN765" i="25"/>
  <c r="AX765" i="25"/>
  <c r="BQ768" i="25"/>
  <c r="CR769" i="25"/>
  <c r="BK770" i="25"/>
  <c r="BV770" i="25" s="1"/>
  <c r="CD770" i="25" s="1"/>
  <c r="CN770" i="25" s="1"/>
  <c r="BE775" i="25"/>
  <c r="BM775" i="25" s="1"/>
  <c r="AQ775" i="25"/>
  <c r="AX775" i="25"/>
  <c r="AQ777" i="25"/>
  <c r="BQ777" i="25"/>
  <c r="BJ780" i="25"/>
  <c r="BE781" i="25"/>
  <c r="BM781" i="25" s="1"/>
  <c r="CR783" i="25"/>
  <c r="CD786" i="25"/>
  <c r="CN786" i="25" s="1"/>
  <c r="BT789" i="25"/>
  <c r="BU789" i="25" s="1"/>
  <c r="BA789" i="25"/>
  <c r="BB789" i="25" s="1"/>
  <c r="AU789" i="25"/>
  <c r="CO789" i="25"/>
  <c r="CR789" i="25" s="1"/>
  <c r="AQ790" i="25"/>
  <c r="CD792" i="25"/>
  <c r="CN792" i="25" s="1"/>
  <c r="BT793" i="25"/>
  <c r="BU793" i="25" s="1"/>
  <c r="BA794" i="25"/>
  <c r="BB794" i="25" s="1"/>
  <c r="BT794" i="25"/>
  <c r="BU794" i="25" s="1"/>
  <c r="AU794" i="25"/>
  <c r="BI807" i="25"/>
  <c r="BJ807" i="25" s="1"/>
  <c r="BK807" i="25"/>
  <c r="BV807" i="25" s="1"/>
  <c r="CO821" i="25"/>
  <c r="CR821" i="25" s="1"/>
  <c r="BU765" i="25"/>
  <c r="BA765" i="25"/>
  <c r="BB765" i="25" s="1"/>
  <c r="BK766" i="25"/>
  <c r="BV766" i="25" s="1"/>
  <c r="BU768" i="25"/>
  <c r="AQ770" i="25"/>
  <c r="BQ774" i="25"/>
  <c r="BE776" i="25"/>
  <c r="BM776" i="25" s="1"/>
  <c r="AQ776" i="25"/>
  <c r="AX776" i="25"/>
  <c r="CR778" i="25"/>
  <c r="BE780" i="25"/>
  <c r="BM780" i="25" s="1"/>
  <c r="BQ780" i="25"/>
  <c r="AX780" i="25"/>
  <c r="AQ780" i="25"/>
  <c r="AN781" i="25"/>
  <c r="AN785" i="25"/>
  <c r="CD785" i="25"/>
  <c r="CH785" i="25"/>
  <c r="CR786" i="25"/>
  <c r="BJ791" i="25"/>
  <c r="AU793" i="25"/>
  <c r="AU797" i="25"/>
  <c r="BT797" i="25"/>
  <c r="BU797" i="25" s="1"/>
  <c r="BI805" i="25"/>
  <c r="BJ805" i="25" s="1"/>
  <c r="BK805" i="25"/>
  <c r="BV805" i="25" s="1"/>
  <c r="BT827" i="25"/>
  <c r="BA827" i="25"/>
  <c r="BB827" i="25" s="1"/>
  <c r="AU827" i="25"/>
  <c r="CO837" i="25"/>
  <c r="CR837" i="25"/>
  <c r="CO857" i="25"/>
  <c r="CR857" i="25"/>
  <c r="BA861" i="25"/>
  <c r="BB861" i="25" s="1"/>
  <c r="BU861" i="25"/>
  <c r="BE764" i="25"/>
  <c r="BM764" i="25" s="1"/>
  <c r="AQ764" i="25"/>
  <c r="CG769" i="25"/>
  <c r="CQ769" i="25" s="1"/>
  <c r="BT777" i="25"/>
  <c r="BU777" i="25" s="1"/>
  <c r="CR782" i="25"/>
  <c r="CR790" i="25"/>
  <c r="CR794" i="25"/>
  <c r="BA778" i="25"/>
  <c r="BB778" i="25" s="1"/>
  <c r="BJ782" i="25"/>
  <c r="BE784" i="25"/>
  <c r="BM784" i="25" s="1"/>
  <c r="CG784" i="25"/>
  <c r="CQ784" i="25" s="1"/>
  <c r="BA786" i="25"/>
  <c r="BB786" i="25" s="1"/>
  <c r="AX788" i="25"/>
  <c r="BQ788" i="25"/>
  <c r="BJ790" i="25"/>
  <c r="BQ791" i="25"/>
  <c r="CO801" i="25"/>
  <c r="CR801" i="25" s="1"/>
  <c r="BI811" i="25"/>
  <c r="BJ811" i="25" s="1"/>
  <c r="CR817" i="25"/>
  <c r="CO817" i="25"/>
  <c r="BE839" i="25"/>
  <c r="AQ839" i="25"/>
  <c r="AQ767" i="25"/>
  <c r="BT767" i="25"/>
  <c r="BU767" i="25" s="1"/>
  <c r="CG777" i="25"/>
  <c r="CQ777" i="25" s="1"/>
  <c r="AQ784" i="25"/>
  <c r="CG785" i="25"/>
  <c r="CQ785" i="25" s="1"/>
  <c r="BA787" i="25"/>
  <c r="BB787" i="25" s="1"/>
  <c r="AU791" i="25"/>
  <c r="BT791" i="25"/>
  <c r="BU791" i="25" s="1"/>
  <c r="CG793" i="25"/>
  <c r="CQ793" i="25" s="1"/>
  <c r="BQ794" i="25"/>
  <c r="BJ795" i="25"/>
  <c r="BI801" i="25"/>
  <c r="BJ801" i="25" s="1"/>
  <c r="CO807" i="25"/>
  <c r="CR807" i="25" s="1"/>
  <c r="BI817" i="25"/>
  <c r="BJ817" i="25" s="1"/>
  <c r="BK817" i="25"/>
  <c r="BV817" i="25" s="1"/>
  <c r="CO823" i="25"/>
  <c r="CR823" i="25" s="1"/>
  <c r="CO828" i="25"/>
  <c r="CR828" i="25" s="1"/>
  <c r="CO862" i="25"/>
  <c r="CR862" i="25" s="1"/>
  <c r="CO871" i="25"/>
  <c r="CR871" i="25" s="1"/>
  <c r="BA873" i="25"/>
  <c r="BB873" i="25" s="1"/>
  <c r="AU873" i="25"/>
  <c r="BT873" i="25"/>
  <c r="BU873" i="25" s="1"/>
  <c r="CQ791" i="25"/>
  <c r="BQ792" i="25"/>
  <c r="CQ794" i="25"/>
  <c r="BQ795" i="25"/>
  <c r="BK800" i="25"/>
  <c r="BV800" i="25" s="1"/>
  <c r="CD800" i="25" s="1"/>
  <c r="BI800" i="25"/>
  <c r="BJ800" i="25" s="1"/>
  <c r="CR803" i="25"/>
  <c r="CO803" i="25"/>
  <c r="BI813" i="25"/>
  <c r="BJ813" i="25" s="1"/>
  <c r="BK813" i="25"/>
  <c r="BV813" i="25" s="1"/>
  <c r="CR819" i="25"/>
  <c r="CO819" i="25"/>
  <c r="BK846" i="25"/>
  <c r="BI846" i="25"/>
  <c r="BJ846" i="25" s="1"/>
  <c r="AX881" i="25"/>
  <c r="BE881" i="25"/>
  <c r="BM881" i="25" s="1"/>
  <c r="BQ881" i="25"/>
  <c r="AQ881" i="25"/>
  <c r="CG780" i="25"/>
  <c r="CQ780" i="25" s="1"/>
  <c r="AX784" i="25"/>
  <c r="BE788" i="25"/>
  <c r="BM788" i="25" s="1"/>
  <c r="CG788" i="25"/>
  <c r="CQ788" i="25" s="1"/>
  <c r="AN791" i="25"/>
  <c r="AU792" i="25"/>
  <c r="BT792" i="25"/>
  <c r="BU792" i="25" s="1"/>
  <c r="AU795" i="25"/>
  <c r="BA799" i="25"/>
  <c r="BB799" i="25" s="1"/>
  <c r="BI803" i="25"/>
  <c r="BJ803" i="25" s="1"/>
  <c r="CO809" i="25"/>
  <c r="CR809" i="25" s="1"/>
  <c r="BI819" i="25"/>
  <c r="BJ819" i="25" s="1"/>
  <c r="BK819" i="25"/>
  <c r="BV819" i="25" s="1"/>
  <c r="CO829" i="25"/>
  <c r="CR829" i="25" s="1"/>
  <c r="AX879" i="25"/>
  <c r="AQ879" i="25"/>
  <c r="BE879" i="25"/>
  <c r="BM879" i="25" s="1"/>
  <c r="BQ879" i="25"/>
  <c r="CN879" i="25"/>
  <c r="CG789" i="25"/>
  <c r="CQ789" i="25" s="1"/>
  <c r="CN793" i="25"/>
  <c r="AN794" i="25"/>
  <c r="BU796" i="25"/>
  <c r="BA796" i="25"/>
  <c r="BB796" i="25" s="1"/>
  <c r="BE800" i="25"/>
  <c r="BM800" i="25" s="1"/>
  <c r="AQ800" i="25"/>
  <c r="BQ800" i="25"/>
  <c r="AX800" i="25"/>
  <c r="BI809" i="25"/>
  <c r="BJ809" i="25" s="1"/>
  <c r="BK809" i="25"/>
  <c r="BV809" i="25" s="1"/>
  <c r="CO815" i="25"/>
  <c r="CR815" i="25" s="1"/>
  <c r="BI825" i="25"/>
  <c r="BJ825" i="25" s="1"/>
  <c r="CO847" i="25"/>
  <c r="CR847" i="25" s="1"/>
  <c r="AU849" i="25"/>
  <c r="BT849" i="25"/>
  <c r="AX867" i="25"/>
  <c r="AQ867" i="25"/>
  <c r="BE867" i="25"/>
  <c r="CD875" i="25"/>
  <c r="CN875" i="25" s="1"/>
  <c r="BQ875" i="25"/>
  <c r="BE847" i="25"/>
  <c r="AQ847" i="25"/>
  <c r="BA860" i="25"/>
  <c r="BB860" i="25" s="1"/>
  <c r="BU860" i="25"/>
  <c r="BL873" i="25"/>
  <c r="BV873" i="25"/>
  <c r="CD873" i="25" s="1"/>
  <c r="CN873" i="25" s="1"/>
  <c r="BQ878" i="25"/>
  <c r="CD878" i="25"/>
  <c r="CN878" i="25" s="1"/>
  <c r="AU881" i="25"/>
  <c r="BT881" i="25"/>
  <c r="BA881" i="25"/>
  <c r="BB881" i="25" s="1"/>
  <c r="CO903" i="25"/>
  <c r="CR903" i="25" s="1"/>
  <c r="CO949" i="25"/>
  <c r="CR949" i="25" s="1"/>
  <c r="CD950" i="25"/>
  <c r="CN950" i="25" s="1"/>
  <c r="BQ950" i="25"/>
  <c r="CO950" i="25"/>
  <c r="CR950" i="25" s="1"/>
  <c r="BU954" i="25"/>
  <c r="BA954" i="25"/>
  <c r="BB954" i="25" s="1"/>
  <c r="CR796" i="25"/>
  <c r="BE801" i="25"/>
  <c r="BM801" i="25" s="1"/>
  <c r="AQ801" i="25"/>
  <c r="BE803" i="25"/>
  <c r="BM803" i="25" s="1"/>
  <c r="AQ803" i="25"/>
  <c r="BE805" i="25"/>
  <c r="BM805" i="25" s="1"/>
  <c r="AQ805" i="25"/>
  <c r="BE807" i="25"/>
  <c r="BM807" i="25" s="1"/>
  <c r="AQ807" i="25"/>
  <c r="BE809" i="25"/>
  <c r="BM809" i="25" s="1"/>
  <c r="AQ809" i="25"/>
  <c r="BU810" i="25"/>
  <c r="BE811" i="25"/>
  <c r="BM811" i="25" s="1"/>
  <c r="AQ811" i="25"/>
  <c r="BE813" i="25"/>
  <c r="BM813" i="25" s="1"/>
  <c r="AQ813" i="25"/>
  <c r="BE815" i="25"/>
  <c r="BM815" i="25" s="1"/>
  <c r="AQ815" i="25"/>
  <c r="BU816" i="25"/>
  <c r="BE817" i="25"/>
  <c r="BM817" i="25" s="1"/>
  <c r="AQ817" i="25"/>
  <c r="BE819" i="25"/>
  <c r="BM819" i="25" s="1"/>
  <c r="AQ819" i="25"/>
  <c r="BE821" i="25"/>
  <c r="BM821" i="25" s="1"/>
  <c r="AQ821" i="25"/>
  <c r="BE823" i="25"/>
  <c r="BM823" i="25" s="1"/>
  <c r="AQ823" i="25"/>
  <c r="BE825" i="25"/>
  <c r="BM825" i="25" s="1"/>
  <c r="AQ825" i="25"/>
  <c r="AX825" i="25"/>
  <c r="BU832" i="25"/>
  <c r="BU846" i="25"/>
  <c r="AU847" i="25"/>
  <c r="AX847" i="25"/>
  <c r="AX849" i="25"/>
  <c r="BE849" i="25"/>
  <c r="AQ849" i="25"/>
  <c r="CN851" i="25"/>
  <c r="CR855" i="25"/>
  <c r="CR859" i="25"/>
  <c r="BE796" i="25"/>
  <c r="BM796" i="25" s="1"/>
  <c r="BE799" i="25"/>
  <c r="BM799" i="25" s="1"/>
  <c r="AQ799" i="25"/>
  <c r="AN830" i="25"/>
  <c r="BK833" i="25"/>
  <c r="CO833" i="25"/>
  <c r="CR833" i="25" s="1"/>
  <c r="BK834" i="25"/>
  <c r="BU840" i="25"/>
  <c r="AN844" i="25"/>
  <c r="AX855" i="25"/>
  <c r="BQ855" i="25"/>
  <c r="AQ855" i="25"/>
  <c r="BE855" i="25"/>
  <c r="BM855" i="25" s="1"/>
  <c r="CO856" i="25"/>
  <c r="CR856" i="25" s="1"/>
  <c r="CN857" i="25"/>
  <c r="CR858" i="25"/>
  <c r="AN859" i="25"/>
  <c r="CO895" i="25"/>
  <c r="CR895" i="25" s="1"/>
  <c r="BU795" i="25"/>
  <c r="AU796" i="25"/>
  <c r="BA797" i="25"/>
  <c r="BB797" i="25" s="1"/>
  <c r="CR797" i="25"/>
  <c r="AU799" i="25"/>
  <c r="BK799" i="25"/>
  <c r="BV799" i="25" s="1"/>
  <c r="CD799" i="25" s="1"/>
  <c r="BL829" i="25"/>
  <c r="BM829" i="25" s="1"/>
  <c r="BV829" i="25"/>
  <c r="CD829" i="25" s="1"/>
  <c r="BK831" i="25"/>
  <c r="CR834" i="25"/>
  <c r="CR835" i="25"/>
  <c r="CO835" i="25"/>
  <c r="BK836" i="25"/>
  <c r="AN838" i="25"/>
  <c r="BL842" i="25"/>
  <c r="BV842" i="25"/>
  <c r="CD842" i="25" s="1"/>
  <c r="CN842" i="25" s="1"/>
  <c r="BI852" i="25"/>
  <c r="BJ852" i="25" s="1"/>
  <c r="CR853" i="25"/>
  <c r="BE854" i="25"/>
  <c r="BM854" i="25" s="1"/>
  <c r="AQ854" i="25"/>
  <c r="AX854" i="25"/>
  <c r="CO863" i="25"/>
  <c r="CR863" i="25"/>
  <c r="BU870" i="25"/>
  <c r="BA870" i="25"/>
  <c r="BB870" i="25" s="1"/>
  <c r="CN871" i="25"/>
  <c r="CO875" i="25"/>
  <c r="CR875" i="25" s="1"/>
  <c r="BQ886" i="25"/>
  <c r="AU900" i="25"/>
  <c r="BA900" i="25"/>
  <c r="BB900" i="25" s="1"/>
  <c r="BT900" i="25"/>
  <c r="BU900" i="25" s="1"/>
  <c r="CO800" i="25"/>
  <c r="CR800" i="25" s="1"/>
  <c r="BE802" i="25"/>
  <c r="BM802" i="25" s="1"/>
  <c r="AQ802" i="25"/>
  <c r="BK802" i="25"/>
  <c r="BV802" i="25" s="1"/>
  <c r="BE804" i="25"/>
  <c r="BM804" i="25" s="1"/>
  <c r="AQ804" i="25"/>
  <c r="BK804" i="25"/>
  <c r="BV804" i="25" s="1"/>
  <c r="BE806" i="25"/>
  <c r="BM806" i="25" s="1"/>
  <c r="AQ806" i="25"/>
  <c r="BK806" i="25"/>
  <c r="BV806" i="25" s="1"/>
  <c r="BE808" i="25"/>
  <c r="BM808" i="25" s="1"/>
  <c r="AQ808" i="25"/>
  <c r="BK808" i="25"/>
  <c r="BV808" i="25" s="1"/>
  <c r="BE810" i="25"/>
  <c r="BM810" i="25" s="1"/>
  <c r="AQ810" i="25"/>
  <c r="BK810" i="25"/>
  <c r="BV810" i="25" s="1"/>
  <c r="BE812" i="25"/>
  <c r="BM812" i="25" s="1"/>
  <c r="AQ812" i="25"/>
  <c r="BK812" i="25"/>
  <c r="BV812" i="25" s="1"/>
  <c r="BE814" i="25"/>
  <c r="BM814" i="25" s="1"/>
  <c r="AQ814" i="25"/>
  <c r="BK814" i="25"/>
  <c r="BV814" i="25" s="1"/>
  <c r="BE816" i="25"/>
  <c r="BM816" i="25" s="1"/>
  <c r="AQ816" i="25"/>
  <c r="BK816" i="25"/>
  <c r="BV816" i="25" s="1"/>
  <c r="BE818" i="25"/>
  <c r="BM818" i="25" s="1"/>
  <c r="AQ818" i="25"/>
  <c r="BK818" i="25"/>
  <c r="BV818" i="25" s="1"/>
  <c r="BE820" i="25"/>
  <c r="BM820" i="25" s="1"/>
  <c r="AQ820" i="25"/>
  <c r="BK820" i="25"/>
  <c r="BV820" i="25" s="1"/>
  <c r="BE822" i="25"/>
  <c r="BM822" i="25" s="1"/>
  <c r="AQ822" i="25"/>
  <c r="BK822" i="25"/>
  <c r="BV822" i="25" s="1"/>
  <c r="BE824" i="25"/>
  <c r="BM824" i="25" s="1"/>
  <c r="AQ824" i="25"/>
  <c r="BK824" i="25"/>
  <c r="BV824" i="25" s="1"/>
  <c r="CO825" i="25"/>
  <c r="CR825" i="25" s="1"/>
  <c r="BK826" i="25"/>
  <c r="BK830" i="25"/>
  <c r="BI830" i="25"/>
  <c r="BJ830" i="25" s="1"/>
  <c r="AX833" i="25"/>
  <c r="BE833" i="25"/>
  <c r="AQ833" i="25"/>
  <c r="BL837" i="25"/>
  <c r="BM837" i="25" s="1"/>
  <c r="BV837" i="25"/>
  <c r="CD837" i="25" s="1"/>
  <c r="BK840" i="25"/>
  <c r="BJ840" i="25"/>
  <c r="CR841" i="25"/>
  <c r="CO841" i="25"/>
  <c r="CR843" i="25"/>
  <c r="CO843" i="25"/>
  <c r="BK844" i="25"/>
  <c r="AN846" i="25"/>
  <c r="BT862" i="25"/>
  <c r="BU862" i="25" s="1"/>
  <c r="AU862" i="25"/>
  <c r="AQ865" i="25"/>
  <c r="AX865" i="25"/>
  <c r="CQ865" i="25"/>
  <c r="BT866" i="25"/>
  <c r="BU866" i="25" s="1"/>
  <c r="BA866" i="25"/>
  <c r="BB866" i="25" s="1"/>
  <c r="AU886" i="25"/>
  <c r="BA886" i="25"/>
  <c r="BB886" i="25" s="1"/>
  <c r="BT886" i="25"/>
  <c r="BU886" i="25" s="1"/>
  <c r="CR795" i="25"/>
  <c r="BU798" i="25"/>
  <c r="AX799" i="25"/>
  <c r="BQ799" i="25"/>
  <c r="CO799" i="25"/>
  <c r="CR799" i="25" s="1"/>
  <c r="BU800" i="25"/>
  <c r="BA801" i="25"/>
  <c r="BB801" i="25" s="1"/>
  <c r="CR802" i="25"/>
  <c r="CO802" i="25"/>
  <c r="BA803" i="25"/>
  <c r="BB803" i="25" s="1"/>
  <c r="CR804" i="25"/>
  <c r="CO804" i="25"/>
  <c r="BA805" i="25"/>
  <c r="BB805" i="25" s="1"/>
  <c r="CR806" i="25"/>
  <c r="CO806" i="25"/>
  <c r="BA807" i="25"/>
  <c r="BB807" i="25" s="1"/>
  <c r="CO808" i="25"/>
  <c r="CR808" i="25" s="1"/>
  <c r="BA809" i="25"/>
  <c r="BB809" i="25" s="1"/>
  <c r="CO810" i="25"/>
  <c r="CR810" i="25" s="1"/>
  <c r="BA811" i="25"/>
  <c r="BB811" i="25" s="1"/>
  <c r="CO812" i="25"/>
  <c r="CR812" i="25" s="1"/>
  <c r="BA813" i="25"/>
  <c r="BB813" i="25" s="1"/>
  <c r="CO814" i="25"/>
  <c r="CR814" i="25" s="1"/>
  <c r="BA815" i="25"/>
  <c r="BB815" i="25" s="1"/>
  <c r="CO816" i="25"/>
  <c r="CR816" i="25" s="1"/>
  <c r="BA817" i="25"/>
  <c r="BB817" i="25" s="1"/>
  <c r="CR818" i="25"/>
  <c r="CO818" i="25"/>
  <c r="BA819" i="25"/>
  <c r="BB819" i="25" s="1"/>
  <c r="CO820" i="25"/>
  <c r="CR820" i="25" s="1"/>
  <c r="BA821" i="25"/>
  <c r="BB821" i="25" s="1"/>
  <c r="CR822" i="25"/>
  <c r="CO822" i="25"/>
  <c r="BA823" i="25"/>
  <c r="BB823" i="25" s="1"/>
  <c r="CO824" i="25"/>
  <c r="CR824" i="25" s="1"/>
  <c r="CR826" i="25"/>
  <c r="AN828" i="25"/>
  <c r="AU833" i="25"/>
  <c r="BT833" i="25"/>
  <c r="BU833" i="25" s="1"/>
  <c r="BT835" i="25"/>
  <c r="BA835" i="25"/>
  <c r="BB835" i="25" s="1"/>
  <c r="CQ836" i="25"/>
  <c r="BI838" i="25"/>
  <c r="BJ838" i="25" s="1"/>
  <c r="CQ841" i="25"/>
  <c r="BL845" i="25"/>
  <c r="BM845" i="25" s="1"/>
  <c r="BV845" i="25"/>
  <c r="CD845" i="25" s="1"/>
  <c r="CN845" i="25" s="1"/>
  <c r="BK848" i="25"/>
  <c r="BJ848" i="25"/>
  <c r="AX852" i="25"/>
  <c r="AQ852" i="25"/>
  <c r="AU856" i="25"/>
  <c r="BA862" i="25"/>
  <c r="BB862" i="25" s="1"/>
  <c r="AU866" i="25"/>
  <c r="BA869" i="25"/>
  <c r="BB869" i="25" s="1"/>
  <c r="BI870" i="25"/>
  <c r="BJ870" i="25" s="1"/>
  <c r="BK870" i="25"/>
  <c r="AU875" i="25"/>
  <c r="BT875" i="25"/>
  <c r="BA875" i="25"/>
  <c r="BB875" i="25" s="1"/>
  <c r="AX876" i="25"/>
  <c r="AQ876" i="25"/>
  <c r="BE876" i="25"/>
  <c r="BM876" i="25" s="1"/>
  <c r="BQ876" i="25"/>
  <c r="CN876" i="25"/>
  <c r="AU880" i="25"/>
  <c r="BT880" i="25"/>
  <c r="BU880" i="25" s="1"/>
  <c r="BA880" i="25"/>
  <c r="BB880" i="25" s="1"/>
  <c r="CR883" i="25"/>
  <c r="CO883" i="25"/>
  <c r="BT799" i="25"/>
  <c r="BU799" i="25" s="1"/>
  <c r="BT800" i="25"/>
  <c r="BT801" i="25"/>
  <c r="BU801" i="25" s="1"/>
  <c r="BT802" i="25"/>
  <c r="BU802" i="25" s="1"/>
  <c r="BT803" i="25"/>
  <c r="BU803" i="25" s="1"/>
  <c r="BT804" i="25"/>
  <c r="BU804" i="25" s="1"/>
  <c r="BT805" i="25"/>
  <c r="BU805" i="25" s="1"/>
  <c r="BT806" i="25"/>
  <c r="BU806" i="25" s="1"/>
  <c r="BT807" i="25"/>
  <c r="BU807" i="25" s="1"/>
  <c r="BT808" i="25"/>
  <c r="BU808" i="25" s="1"/>
  <c r="BT809" i="25"/>
  <c r="BU809" i="25" s="1"/>
  <c r="BT810" i="25"/>
  <c r="BT811" i="25"/>
  <c r="BU811" i="25" s="1"/>
  <c r="BT812" i="25"/>
  <c r="BU812" i="25" s="1"/>
  <c r="BT813" i="25"/>
  <c r="BU813" i="25" s="1"/>
  <c r="BT814" i="25"/>
  <c r="BU814" i="25" s="1"/>
  <c r="BT815" i="25"/>
  <c r="BU815" i="25" s="1"/>
  <c r="BT816" i="25"/>
  <c r="BT817" i="25"/>
  <c r="BU817" i="25" s="1"/>
  <c r="BT818" i="25"/>
  <c r="BU818" i="25" s="1"/>
  <c r="BT819" i="25"/>
  <c r="BU819" i="25" s="1"/>
  <c r="BT820" i="25"/>
  <c r="BU820" i="25" s="1"/>
  <c r="BT821" i="25"/>
  <c r="BU821" i="25" s="1"/>
  <c r="BT822" i="25"/>
  <c r="BU822" i="25" s="1"/>
  <c r="BT823" i="25"/>
  <c r="BU823" i="25" s="1"/>
  <c r="BT824" i="25"/>
  <c r="BU824" i="25" s="1"/>
  <c r="AU825" i="25"/>
  <c r="BI828" i="25"/>
  <c r="BJ828" i="25" s="1"/>
  <c r="BU829" i="25"/>
  <c r="AU831" i="25"/>
  <c r="CQ833" i="25"/>
  <c r="CG839" i="25"/>
  <c r="CQ839" i="25" s="1"/>
  <c r="BA841" i="25"/>
  <c r="BB841" i="25" s="1"/>
  <c r="BU841" i="25"/>
  <c r="BE842" i="25"/>
  <c r="BM842" i="25" s="1"/>
  <c r="AQ842" i="25"/>
  <c r="CG847" i="25"/>
  <c r="CQ847" i="25" s="1"/>
  <c r="BA849" i="25"/>
  <c r="BB849" i="25" s="1"/>
  <c r="BU849" i="25"/>
  <c r="BE850" i="25"/>
  <c r="BM850" i="25" s="1"/>
  <c r="AQ850" i="25"/>
  <c r="BQ850" i="25"/>
  <c r="AU852" i="25"/>
  <c r="BT852" i="25"/>
  <c r="CO852" i="25"/>
  <c r="CR852" i="25" s="1"/>
  <c r="BT857" i="25"/>
  <c r="BU857" i="25" s="1"/>
  <c r="AU857" i="25"/>
  <c r="BA857" i="25"/>
  <c r="BB857" i="25" s="1"/>
  <c r="BK863" i="25"/>
  <c r="BV863" i="25" s="1"/>
  <c r="CD863" i="25" s="1"/>
  <c r="CN863" i="25" s="1"/>
  <c r="BI863" i="25"/>
  <c r="BJ863" i="25" s="1"/>
  <c r="BU875" i="25"/>
  <c r="CN881" i="25"/>
  <c r="AU893" i="25"/>
  <c r="BA893" i="25"/>
  <c r="BB893" i="25" s="1"/>
  <c r="CQ901" i="25"/>
  <c r="BE826" i="25"/>
  <c r="AQ826" i="25"/>
  <c r="BU827" i="25"/>
  <c r="CR827" i="25"/>
  <c r="BA833" i="25"/>
  <c r="BB833" i="25" s="1"/>
  <c r="BE834" i="25"/>
  <c r="AQ834" i="25"/>
  <c r="BU835" i="25"/>
  <c r="BE836" i="25"/>
  <c r="AQ836" i="25"/>
  <c r="AN839" i="25"/>
  <c r="CR840" i="25"/>
  <c r="AU842" i="25"/>
  <c r="AX842" i="25"/>
  <c r="BQ842" i="25"/>
  <c r="BU843" i="25"/>
  <c r="BE844" i="25"/>
  <c r="AQ844" i="25"/>
  <c r="AN847" i="25"/>
  <c r="CR848" i="25"/>
  <c r="AN849" i="25"/>
  <c r="AU850" i="25"/>
  <c r="AX850" i="25"/>
  <c r="CQ850" i="25"/>
  <c r="CQ852" i="25"/>
  <c r="BA855" i="25"/>
  <c r="BB855" i="25" s="1"/>
  <c r="BU855" i="25"/>
  <c r="AU859" i="25"/>
  <c r="BU859" i="25"/>
  <c r="BK862" i="25"/>
  <c r="BV862" i="25" s="1"/>
  <c r="CD862" i="25" s="1"/>
  <c r="CR864" i="25"/>
  <c r="BL865" i="25"/>
  <c r="BM865" i="25" s="1"/>
  <c r="BV865" i="25"/>
  <c r="CD865" i="25" s="1"/>
  <c r="CN865" i="25" s="1"/>
  <c r="AU878" i="25"/>
  <c r="BT878" i="25"/>
  <c r="BU878" i="25" s="1"/>
  <c r="BA878" i="25"/>
  <c r="BB878" i="25" s="1"/>
  <c r="CD883" i="25"/>
  <c r="CN883" i="25" s="1"/>
  <c r="BT893" i="25"/>
  <c r="BU893" i="25" s="1"/>
  <c r="CD898" i="25"/>
  <c r="CN898" i="25" s="1"/>
  <c r="BQ898" i="25"/>
  <c r="AU901" i="25"/>
  <c r="BA901" i="25"/>
  <c r="BB901" i="25" s="1"/>
  <c r="BT901" i="25"/>
  <c r="BU901" i="25" s="1"/>
  <c r="CQ825" i="25"/>
  <c r="BK827" i="25"/>
  <c r="BI827" i="25"/>
  <c r="BJ827" i="25" s="1"/>
  <c r="BE828" i="25"/>
  <c r="AQ828" i="25"/>
  <c r="CG831" i="25"/>
  <c r="CQ831" i="25" s="1"/>
  <c r="CR832" i="25"/>
  <c r="AN833" i="25"/>
  <c r="BK835" i="25"/>
  <c r="BI835" i="25"/>
  <c r="BJ835" i="25" s="1"/>
  <c r="CO838" i="25"/>
  <c r="CR838" i="25" s="1"/>
  <c r="BI843" i="25"/>
  <c r="BJ843" i="25" s="1"/>
  <c r="CO846" i="25"/>
  <c r="CR846" i="25"/>
  <c r="BQ851" i="25"/>
  <c r="BU852" i="25"/>
  <c r="BE853" i="25"/>
  <c r="BM853" i="25" s="1"/>
  <c r="AQ853" i="25"/>
  <c r="BQ853" i="25"/>
  <c r="CQ860" i="25"/>
  <c r="BQ863" i="25"/>
  <c r="CR866" i="25"/>
  <c r="BK868" i="25"/>
  <c r="BI868" i="25"/>
  <c r="BJ868" i="25" s="1"/>
  <c r="BQ871" i="25"/>
  <c r="BM873" i="25"/>
  <c r="CR878" i="25"/>
  <c r="CO880" i="25"/>
  <c r="CN880" i="25" s="1"/>
  <c r="CQ908" i="25"/>
  <c r="AU914" i="25"/>
  <c r="BA914" i="25"/>
  <c r="BB914" i="25" s="1"/>
  <c r="BT914" i="25"/>
  <c r="BU914" i="25" s="1"/>
  <c r="CO917" i="25"/>
  <c r="CR917" i="25" s="1"/>
  <c r="BA825" i="25"/>
  <c r="BB825" i="25" s="1"/>
  <c r="CO830" i="25"/>
  <c r="CR830" i="25" s="1"/>
  <c r="AN831" i="25"/>
  <c r="AX836" i="25"/>
  <c r="BK839" i="25"/>
  <c r="BK841" i="25"/>
  <c r="AX844" i="25"/>
  <c r="BK847" i="25"/>
  <c r="BK849" i="25"/>
  <c r="CR851" i="25"/>
  <c r="AN852" i="25"/>
  <c r="AX853" i="25"/>
  <c r="BQ856" i="25"/>
  <c r="AX856" i="25"/>
  <c r="AQ856" i="25"/>
  <c r="CN856" i="25"/>
  <c r="AN857" i="25"/>
  <c r="CG859" i="25"/>
  <c r="CQ859" i="25" s="1"/>
  <c r="CQ864" i="25"/>
  <c r="CR872" i="25"/>
  <c r="AX830" i="25"/>
  <c r="BI832" i="25"/>
  <c r="BJ832" i="25" s="1"/>
  <c r="AX838" i="25"/>
  <c r="AX846" i="25"/>
  <c r="BT850" i="25"/>
  <c r="BU850" i="25" s="1"/>
  <c r="CO853" i="25"/>
  <c r="CN853" i="25" s="1"/>
  <c r="BT854" i="25"/>
  <c r="BU854" i="25" s="1"/>
  <c r="BQ857" i="25"/>
  <c r="AX857" i="25"/>
  <c r="AQ857" i="25"/>
  <c r="BK858" i="25"/>
  <c r="BV858" i="25" s="1"/>
  <c r="CD858" i="25" s="1"/>
  <c r="CN858" i="25" s="1"/>
  <c r="BK861" i="25"/>
  <c r="BV861" i="25" s="1"/>
  <c r="CD861" i="25" s="1"/>
  <c r="CN861" i="25" s="1"/>
  <c r="BQ862" i="25"/>
  <c r="AN864" i="25"/>
  <c r="BA864" i="25"/>
  <c r="BB864" i="25" s="1"/>
  <c r="BU864" i="25"/>
  <c r="BE870" i="25"/>
  <c r="AQ870" i="25"/>
  <c r="CG873" i="25"/>
  <c r="CQ873" i="25" s="1"/>
  <c r="BK874" i="25"/>
  <c r="BU879" i="25"/>
  <c r="CR879" i="25"/>
  <c r="BQ880" i="25"/>
  <c r="AU882" i="25"/>
  <c r="BT885" i="25"/>
  <c r="BU885" i="25" s="1"/>
  <c r="BA885" i="25"/>
  <c r="BB885" i="25" s="1"/>
  <c r="AU885" i="25"/>
  <c r="CN887" i="25"/>
  <c r="CR887" i="25"/>
  <c r="CD888" i="25"/>
  <c r="AU894" i="25"/>
  <c r="BT894" i="25"/>
  <c r="BU894" i="25" s="1"/>
  <c r="AU908" i="25"/>
  <c r="BT908" i="25"/>
  <c r="BU908" i="25" s="1"/>
  <c r="CR908" i="25"/>
  <c r="CD909" i="25"/>
  <c r="CN909" i="25" s="1"/>
  <c r="CD911" i="25"/>
  <c r="CN911" i="25" s="1"/>
  <c r="BQ911" i="25"/>
  <c r="AU912" i="25"/>
  <c r="BA912" i="25"/>
  <c r="BB912" i="25" s="1"/>
  <c r="BT912" i="25"/>
  <c r="BU912" i="25" s="1"/>
  <c r="CD938" i="25"/>
  <c r="BQ938" i="25"/>
  <c r="BU940" i="25"/>
  <c r="BA940" i="25"/>
  <c r="BB940" i="25" s="1"/>
  <c r="BU948" i="25"/>
  <c r="BQ884" i="25"/>
  <c r="AX884" i="25"/>
  <c r="AQ884" i="25"/>
  <c r="AU887" i="25"/>
  <c r="BT887" i="25"/>
  <c r="BU887" i="25" s="1"/>
  <c r="CQ891" i="25"/>
  <c r="CR892" i="25"/>
  <c r="CR894" i="25"/>
  <c r="CD895" i="25"/>
  <c r="CN895" i="25" s="1"/>
  <c r="AU902" i="25"/>
  <c r="BT902" i="25"/>
  <c r="BU902" i="25" s="1"/>
  <c r="CD912" i="25"/>
  <c r="CN912" i="25" s="1"/>
  <c r="BQ912" i="25"/>
  <c r="AU915" i="25"/>
  <c r="BA915" i="25"/>
  <c r="BB915" i="25" s="1"/>
  <c r="CQ915" i="25"/>
  <c r="BU935" i="25"/>
  <c r="BA935" i="25"/>
  <c r="BB935" i="25" s="1"/>
  <c r="CD939" i="25"/>
  <c r="BQ939" i="25"/>
  <c r="CO827" i="25"/>
  <c r="BQ829" i="25"/>
  <c r="AX832" i="25"/>
  <c r="BQ837" i="25"/>
  <c r="BQ845" i="25"/>
  <c r="AN856" i="25"/>
  <c r="BA856" i="25"/>
  <c r="BB856" i="25" s="1"/>
  <c r="BQ858" i="25"/>
  <c r="AX858" i="25"/>
  <c r="AQ858" i="25"/>
  <c r="CD859" i="25"/>
  <c r="CN859" i="25" s="1"/>
  <c r="AN863" i="25"/>
  <c r="BA863" i="25"/>
  <c r="BB863" i="25" s="1"/>
  <c r="BU863" i="25"/>
  <c r="CR867" i="25"/>
  <c r="CR868" i="25"/>
  <c r="AQ874" i="25"/>
  <c r="AU876" i="25"/>
  <c r="BU881" i="25"/>
  <c r="CR881" i="25"/>
  <c r="CR885" i="25"/>
  <c r="CD889" i="25"/>
  <c r="CN889" i="25" s="1"/>
  <c r="BQ889" i="25"/>
  <c r="AU890" i="25"/>
  <c r="BT890" i="25"/>
  <c r="BU890" i="25" s="1"/>
  <c r="CQ899" i="25"/>
  <c r="CR900" i="25"/>
  <c r="CR902" i="25"/>
  <c r="CD903" i="25"/>
  <c r="CD917" i="25"/>
  <c r="CN917" i="25" s="1"/>
  <c r="BQ917" i="25"/>
  <c r="CD919" i="25"/>
  <c r="CN919" i="25" s="1"/>
  <c r="BQ919" i="25"/>
  <c r="AU920" i="25"/>
  <c r="BA920" i="25"/>
  <c r="BB920" i="25" s="1"/>
  <c r="BT920" i="25"/>
  <c r="BU920" i="25" s="1"/>
  <c r="BA931" i="25"/>
  <c r="BB931" i="25" s="1"/>
  <c r="BT828" i="25"/>
  <c r="BU828" i="25" s="1"/>
  <c r="AQ829" i="25"/>
  <c r="BT836" i="25"/>
  <c r="BU836" i="25" s="1"/>
  <c r="AQ837" i="25"/>
  <c r="BT844" i="25"/>
  <c r="BU844" i="25" s="1"/>
  <c r="AQ845" i="25"/>
  <c r="BQ859" i="25"/>
  <c r="AX859" i="25"/>
  <c r="AQ859" i="25"/>
  <c r="BQ860" i="25"/>
  <c r="BI864" i="25"/>
  <c r="BJ864" i="25" s="1"/>
  <c r="CG867" i="25"/>
  <c r="CQ867" i="25" s="1"/>
  <c r="AX868" i="25"/>
  <c r="BE868" i="25"/>
  <c r="AQ868" i="25"/>
  <c r="CR870" i="25"/>
  <c r="AN872" i="25"/>
  <c r="BU872" i="25"/>
  <c r="CR874" i="25"/>
  <c r="AU877" i="25"/>
  <c r="AQ877" i="25"/>
  <c r="BU882" i="25"/>
  <c r="CR882" i="25"/>
  <c r="BQ883" i="25"/>
  <c r="AU884" i="25"/>
  <c r="CR884" i="25"/>
  <c r="AN885" i="25"/>
  <c r="AU892" i="25"/>
  <c r="BA892" i="25"/>
  <c r="BB892" i="25" s="1"/>
  <c r="BT892" i="25"/>
  <c r="BU892" i="25" s="1"/>
  <c r="CO896" i="25"/>
  <c r="CR896" i="25" s="1"/>
  <c r="CD897" i="25"/>
  <c r="CN897" i="25" s="1"/>
  <c r="BQ897" i="25"/>
  <c r="AU898" i="25"/>
  <c r="BT898" i="25"/>
  <c r="BU898" i="25" s="1"/>
  <c r="CR907" i="25"/>
  <c r="BA908" i="25"/>
  <c r="BB908" i="25" s="1"/>
  <c r="CD920" i="25"/>
  <c r="CN920" i="25" s="1"/>
  <c r="BQ920" i="25"/>
  <c r="CD941" i="25"/>
  <c r="BQ941" i="25"/>
  <c r="BA943" i="25"/>
  <c r="BB943" i="25" s="1"/>
  <c r="CO944" i="25"/>
  <c r="CR944" i="25" s="1"/>
  <c r="CO904" i="25"/>
  <c r="CR904" i="25" s="1"/>
  <c r="CD905" i="25"/>
  <c r="CN905" i="25" s="1"/>
  <c r="BQ905" i="25"/>
  <c r="AU906" i="25"/>
  <c r="BA906" i="25"/>
  <c r="BB906" i="25" s="1"/>
  <c r="BT906" i="25"/>
  <c r="BU906" i="25" s="1"/>
  <c r="CQ913" i="25"/>
  <c r="CR914" i="25"/>
  <c r="CR916" i="25"/>
  <c r="CO916" i="25"/>
  <c r="BU936" i="25"/>
  <c r="BA936" i="25"/>
  <c r="BB936" i="25" s="1"/>
  <c r="BA865" i="25"/>
  <c r="BB865" i="25" s="1"/>
  <c r="AU865" i="25"/>
  <c r="AU867" i="25"/>
  <c r="BT867" i="25"/>
  <c r="BU867" i="25" s="1"/>
  <c r="BI867" i="25"/>
  <c r="BJ867" i="25" s="1"/>
  <c r="AU869" i="25"/>
  <c r="BT869" i="25"/>
  <c r="BU869" i="25" s="1"/>
  <c r="BK869" i="25"/>
  <c r="BK872" i="25"/>
  <c r="BU874" i="25"/>
  <c r="BU876" i="25"/>
  <c r="CR876" i="25"/>
  <c r="BQ877" i="25"/>
  <c r="AU879" i="25"/>
  <c r="CR888" i="25"/>
  <c r="CO888" i="25"/>
  <c r="CD890" i="25"/>
  <c r="CN890" i="25" s="1"/>
  <c r="BQ890" i="25"/>
  <c r="BA902" i="25"/>
  <c r="BB902" i="25" s="1"/>
  <c r="AU907" i="25"/>
  <c r="BA907" i="25"/>
  <c r="BB907" i="25" s="1"/>
  <c r="BT907" i="25"/>
  <c r="BU907" i="25" s="1"/>
  <c r="CO909" i="25"/>
  <c r="CR909" i="25" s="1"/>
  <c r="BE924" i="25"/>
  <c r="BM924" i="25" s="1"/>
  <c r="AQ924" i="25"/>
  <c r="BQ924" i="25"/>
  <c r="AX924" i="25"/>
  <c r="CD928" i="25"/>
  <c r="BQ928" i="25"/>
  <c r="AX860" i="25"/>
  <c r="AX861" i="25"/>
  <c r="AX862" i="25"/>
  <c r="AX863" i="25"/>
  <c r="AX864" i="25"/>
  <c r="BI866" i="25"/>
  <c r="BJ866" i="25" s="1"/>
  <c r="CO867" i="25"/>
  <c r="AX872" i="25"/>
  <c r="BI874" i="25"/>
  <c r="BJ874" i="25" s="1"/>
  <c r="AX885" i="25"/>
  <c r="BQ885" i="25"/>
  <c r="CR886" i="25"/>
  <c r="AU891" i="25"/>
  <c r="CR893" i="25"/>
  <c r="CD896" i="25"/>
  <c r="AU899" i="25"/>
  <c r="CR901" i="25"/>
  <c r="CD904" i="25"/>
  <c r="CD910" i="25"/>
  <c r="CN910" i="25" s="1"/>
  <c r="AU913" i="25"/>
  <c r="CR915" i="25"/>
  <c r="CD918" i="25"/>
  <c r="CN918" i="25" s="1"/>
  <c r="AU921" i="25"/>
  <c r="CD935" i="25"/>
  <c r="BQ935" i="25"/>
  <c r="CR935" i="25"/>
  <c r="BA942" i="25"/>
  <c r="BB942" i="25" s="1"/>
  <c r="CR942" i="25"/>
  <c r="CO942" i="25"/>
  <c r="CO943" i="25"/>
  <c r="CR943" i="25" s="1"/>
  <c r="CR891" i="25"/>
  <c r="CD894" i="25"/>
  <c r="CN894" i="25" s="1"/>
  <c r="AU897" i="25"/>
  <c r="CR899" i="25"/>
  <c r="CD902" i="25"/>
  <c r="CN902" i="25" s="1"/>
  <c r="AU905" i="25"/>
  <c r="CR906" i="25"/>
  <c r="CD908" i="25"/>
  <c r="CN908" i="25" s="1"/>
  <c r="AU911" i="25"/>
  <c r="CR913" i="25"/>
  <c r="CD916" i="25"/>
  <c r="CN916" i="25" s="1"/>
  <c r="AU919" i="25"/>
  <c r="BU933" i="25"/>
  <c r="BA933" i="25"/>
  <c r="BB933" i="25" s="1"/>
  <c r="CD942" i="25"/>
  <c r="CN942" i="25" s="1"/>
  <c r="BQ942" i="25"/>
  <c r="BU944" i="25"/>
  <c r="BA944" i="25"/>
  <c r="BB944" i="25" s="1"/>
  <c r="AU889" i="25"/>
  <c r="CR890" i="25"/>
  <c r="CN893" i="25"/>
  <c r="AU896" i="25"/>
  <c r="CR898" i="25"/>
  <c r="CN901" i="25"/>
  <c r="AU904" i="25"/>
  <c r="AU910" i="25"/>
  <c r="CR912" i="25"/>
  <c r="CN915" i="25"/>
  <c r="AU918" i="25"/>
  <c r="CR920" i="25"/>
  <c r="BU922" i="25"/>
  <c r="BA922" i="25"/>
  <c r="BB922" i="25" s="1"/>
  <c r="CR929" i="25"/>
  <c r="CR933" i="25"/>
  <c r="CD943" i="25"/>
  <c r="CN943" i="25" s="1"/>
  <c r="BQ943" i="25"/>
  <c r="CD948" i="25"/>
  <c r="CN948" i="25" s="1"/>
  <c r="BQ948" i="25"/>
  <c r="AQ885" i="25"/>
  <c r="AU888" i="25"/>
  <c r="CR889" i="25"/>
  <c r="CD892" i="25"/>
  <c r="CN892" i="25" s="1"/>
  <c r="AU895" i="25"/>
  <c r="CR897" i="25"/>
  <c r="CD900" i="25"/>
  <c r="CN900" i="25" s="1"/>
  <c r="AU903" i="25"/>
  <c r="CR905" i="25"/>
  <c r="CD907" i="25"/>
  <c r="CN907" i="25" s="1"/>
  <c r="AU909" i="25"/>
  <c r="CR911" i="25"/>
  <c r="CD914" i="25"/>
  <c r="CN914" i="25" s="1"/>
  <c r="AU917" i="25"/>
  <c r="CR919" i="25"/>
  <c r="BU923" i="25"/>
  <c r="BA923" i="25"/>
  <c r="BB923" i="25" s="1"/>
  <c r="BE925" i="25"/>
  <c r="BM925" i="25" s="1"/>
  <c r="AQ925" i="25"/>
  <c r="AX925" i="25"/>
  <c r="CD927" i="25"/>
  <c r="BQ927" i="25"/>
  <c r="CD929" i="25"/>
  <c r="BQ929" i="25"/>
  <c r="CD933" i="25"/>
  <c r="CN933" i="25" s="1"/>
  <c r="BQ933" i="25"/>
  <c r="BA938" i="25"/>
  <c r="BB938" i="25" s="1"/>
  <c r="CR938" i="25"/>
  <c r="CO938" i="25"/>
  <c r="CO939" i="25"/>
  <c r="CR939" i="25" s="1"/>
  <c r="BU956" i="25"/>
  <c r="BA956" i="25"/>
  <c r="BB956" i="25" s="1"/>
  <c r="AN958" i="25"/>
  <c r="CR910" i="25"/>
  <c r="AU916" i="25"/>
  <c r="CR918" i="25"/>
  <c r="CD930" i="25"/>
  <c r="CN930" i="25" s="1"/>
  <c r="BQ930" i="25"/>
  <c r="AU931" i="25"/>
  <c r="CD937" i="25"/>
  <c r="BQ937" i="25"/>
  <c r="BA939" i="25"/>
  <c r="BB939" i="25" s="1"/>
  <c r="CO940" i="25"/>
  <c r="CR940" i="25" s="1"/>
  <c r="BU955" i="25"/>
  <c r="BA955" i="25"/>
  <c r="BB955" i="25" s="1"/>
  <c r="AN957" i="25"/>
  <c r="BE923" i="25"/>
  <c r="BM923" i="25" s="1"/>
  <c r="AQ923" i="25"/>
  <c r="CR928" i="25"/>
  <c r="BU934" i="25"/>
  <c r="BA934" i="25"/>
  <c r="BB934" i="25" s="1"/>
  <c r="CD936" i="25"/>
  <c r="BQ936" i="25"/>
  <c r="AU937" i="25"/>
  <c r="AU941" i="25"/>
  <c r="BU953" i="25"/>
  <c r="BA953" i="25"/>
  <c r="BB953" i="25" s="1"/>
  <c r="BQ923" i="25"/>
  <c r="BU925" i="25"/>
  <c r="BE926" i="25"/>
  <c r="BM926" i="25" s="1"/>
  <c r="AQ926" i="25"/>
  <c r="BQ926" i="25"/>
  <c r="CR926" i="25"/>
  <c r="CR927" i="25"/>
  <c r="BU929" i="25"/>
  <c r="BA929" i="25"/>
  <c r="BB929" i="25" s="1"/>
  <c r="CD931" i="25"/>
  <c r="BQ931" i="25"/>
  <c r="BA937" i="25"/>
  <c r="BB937" i="25" s="1"/>
  <c r="CR937" i="25"/>
  <c r="CO937" i="25"/>
  <c r="CD940" i="25"/>
  <c r="BQ940" i="25"/>
  <c r="BA941" i="25"/>
  <c r="BB941" i="25" s="1"/>
  <c r="CO941" i="25"/>
  <c r="CR941" i="25" s="1"/>
  <c r="CD944" i="25"/>
  <c r="CN944" i="25" s="1"/>
  <c r="BQ944" i="25"/>
  <c r="BU945" i="25"/>
  <c r="BA945" i="25"/>
  <c r="BB945" i="25" s="1"/>
  <c r="CD949" i="25"/>
  <c r="BQ949" i="25"/>
  <c r="BU952" i="25"/>
  <c r="BA952" i="25"/>
  <c r="BB952" i="25" s="1"/>
  <c r="AN954" i="25"/>
  <c r="BU960" i="25"/>
  <c r="BA960" i="25"/>
  <c r="BB960" i="25" s="1"/>
  <c r="AX986" i="25"/>
  <c r="BQ986" i="25"/>
  <c r="BE986" i="25"/>
  <c r="BM986" i="25" s="1"/>
  <c r="AQ986" i="25"/>
  <c r="BU921" i="25"/>
  <c r="BE922" i="25"/>
  <c r="BM922" i="25" s="1"/>
  <c r="AQ922" i="25"/>
  <c r="BU932" i="25"/>
  <c r="BA932" i="25"/>
  <c r="BB932" i="25" s="1"/>
  <c r="CD934" i="25"/>
  <c r="BQ934" i="25"/>
  <c r="CR934" i="25"/>
  <c r="AN948" i="25"/>
  <c r="BU959" i="25"/>
  <c r="BA959" i="25"/>
  <c r="BB959" i="25" s="1"/>
  <c r="AN952" i="25"/>
  <c r="BU958" i="25"/>
  <c r="BA958" i="25"/>
  <c r="BB958" i="25" s="1"/>
  <c r="AN960" i="25"/>
  <c r="BU926" i="25"/>
  <c r="BU927" i="25"/>
  <c r="BU928" i="25"/>
  <c r="BA930" i="25"/>
  <c r="BB930" i="25" s="1"/>
  <c r="CD932" i="25"/>
  <c r="CN932" i="25" s="1"/>
  <c r="BQ932" i="25"/>
  <c r="AU939" i="25"/>
  <c r="AU943" i="25"/>
  <c r="CD946" i="25"/>
  <c r="CN946" i="25" s="1"/>
  <c r="BQ946" i="25"/>
  <c r="CD947" i="25"/>
  <c r="CN947" i="25" s="1"/>
  <c r="BQ947" i="25"/>
  <c r="BU957" i="25"/>
  <c r="BA957" i="25"/>
  <c r="BB957" i="25" s="1"/>
  <c r="AN959" i="25"/>
  <c r="CO960" i="25"/>
  <c r="CN960" i="25" s="1"/>
  <c r="CR960" i="25"/>
  <c r="CG963" i="25"/>
  <c r="CQ963" i="25" s="1"/>
  <c r="BE964" i="25"/>
  <c r="BM964" i="25" s="1"/>
  <c r="BQ964" i="25"/>
  <c r="AX964" i="25"/>
  <c r="BE976" i="25"/>
  <c r="BM976" i="25" s="1"/>
  <c r="AQ976" i="25"/>
  <c r="BQ976" i="25"/>
  <c r="AX976" i="25"/>
  <c r="CR946" i="25"/>
  <c r="CR961" i="25"/>
  <c r="BA986" i="25"/>
  <c r="BB986" i="25" s="1"/>
  <c r="CD994" i="25"/>
  <c r="CN994" i="25" s="1"/>
  <c r="BY994" i="25"/>
  <c r="CH994" i="25" s="1"/>
  <c r="CR994" i="25" s="1"/>
  <c r="CO922" i="25"/>
  <c r="CR922" i="25" s="1"/>
  <c r="CO923" i="25"/>
  <c r="CR923" i="25" s="1"/>
  <c r="CO924" i="25"/>
  <c r="CN924" i="25" s="1"/>
  <c r="CO925" i="25"/>
  <c r="CR925" i="25" s="1"/>
  <c r="CO926" i="25"/>
  <c r="CN926" i="25" s="1"/>
  <c r="AQ927" i="25"/>
  <c r="CO927" i="25"/>
  <c r="AQ928" i="25"/>
  <c r="CO928" i="25"/>
  <c r="AQ929" i="25"/>
  <c r="CO929" i="25"/>
  <c r="AQ930" i="25"/>
  <c r="BT930" i="25"/>
  <c r="BU930" i="25" s="1"/>
  <c r="CO930" i="25"/>
  <c r="CR930" i="25" s="1"/>
  <c r="AQ931" i="25"/>
  <c r="BT931" i="25"/>
  <c r="BU931" i="25" s="1"/>
  <c r="CO931" i="25"/>
  <c r="CR931" i="25" s="1"/>
  <c r="AQ932" i="25"/>
  <c r="CO932" i="25"/>
  <c r="CR932" i="25" s="1"/>
  <c r="AQ933" i="25"/>
  <c r="CO933" i="25"/>
  <c r="AQ934" i="25"/>
  <c r="CO934" i="25"/>
  <c r="AQ935" i="25"/>
  <c r="CO935" i="25"/>
  <c r="AQ936" i="25"/>
  <c r="CO936" i="25"/>
  <c r="CR936" i="25" s="1"/>
  <c r="AQ937" i="25"/>
  <c r="BT937" i="25"/>
  <c r="BU937" i="25" s="1"/>
  <c r="AQ938" i="25"/>
  <c r="BT938" i="25"/>
  <c r="BU938" i="25" s="1"/>
  <c r="AQ939" i="25"/>
  <c r="BT939" i="25"/>
  <c r="BU939" i="25" s="1"/>
  <c r="AQ940" i="25"/>
  <c r="BT940" i="25"/>
  <c r="AQ941" i="25"/>
  <c r="BT941" i="25"/>
  <c r="BU941" i="25" s="1"/>
  <c r="AQ942" i="25"/>
  <c r="BT942" i="25"/>
  <c r="BU942" i="25" s="1"/>
  <c r="AQ943" i="25"/>
  <c r="BT943" i="25"/>
  <c r="BU943" i="25" s="1"/>
  <c r="AQ944" i="25"/>
  <c r="BT944" i="25"/>
  <c r="AQ945" i="25"/>
  <c r="BA946" i="25"/>
  <c r="BB946" i="25" s="1"/>
  <c r="CO962" i="25"/>
  <c r="CN962" i="25" s="1"/>
  <c r="CQ968" i="25"/>
  <c r="CN972" i="25"/>
  <c r="BM1009" i="25"/>
  <c r="BL1009" i="25"/>
  <c r="BV1009" i="25"/>
  <c r="BA948" i="25"/>
  <c r="BB948" i="25" s="1"/>
  <c r="BQ963" i="25"/>
  <c r="AX963" i="25"/>
  <c r="AQ963" i="25"/>
  <c r="CQ972" i="25"/>
  <c r="CO978" i="25"/>
  <c r="CR978" i="25"/>
  <c r="BK990" i="25"/>
  <c r="BI990" i="25"/>
  <c r="AU945" i="25"/>
  <c r="BA949" i="25"/>
  <c r="BB949" i="25" s="1"/>
  <c r="BQ951" i="25"/>
  <c r="BQ962" i="25"/>
  <c r="AQ962" i="25"/>
  <c r="BE962" i="25"/>
  <c r="BM962" i="25" s="1"/>
  <c r="CN964" i="25"/>
  <c r="CQ965" i="25"/>
  <c r="CQ976" i="25"/>
  <c r="CN978" i="25"/>
  <c r="CO982" i="25"/>
  <c r="CR982" i="25"/>
  <c r="BT963" i="25"/>
  <c r="BU963" i="25" s="1"/>
  <c r="CO963" i="25"/>
  <c r="CN963" i="25" s="1"/>
  <c r="AU964" i="25"/>
  <c r="BE965" i="25"/>
  <c r="BM965" i="25" s="1"/>
  <c r="AQ965" i="25"/>
  <c r="CO966" i="25"/>
  <c r="CN966" i="25" s="1"/>
  <c r="CO976" i="25"/>
  <c r="CN976" i="25" s="1"/>
  <c r="CR976" i="25"/>
  <c r="CO979" i="25"/>
  <c r="CN979" i="25" s="1"/>
  <c r="CR979" i="25"/>
  <c r="BA981" i="25"/>
  <c r="BB981" i="25" s="1"/>
  <c r="BV987" i="25"/>
  <c r="CD987" i="25" s="1"/>
  <c r="CN987" i="25" s="1"/>
  <c r="BL987" i="25"/>
  <c r="BM987" i="25"/>
  <c r="BQ988" i="25"/>
  <c r="BQ992" i="25"/>
  <c r="BI1011" i="25"/>
  <c r="BK1011" i="25" s="1"/>
  <c r="CO965" i="25"/>
  <c r="CN965" i="25" s="1"/>
  <c r="CR965" i="25"/>
  <c r="BE968" i="25"/>
  <c r="BM968" i="25" s="1"/>
  <c r="AQ968" i="25"/>
  <c r="BQ968" i="25"/>
  <c r="CO968" i="25"/>
  <c r="CR968" i="25" s="1"/>
  <c r="BE970" i="25"/>
  <c r="BM970" i="25" s="1"/>
  <c r="AQ970" i="25"/>
  <c r="BQ970" i="25"/>
  <c r="CO970" i="25"/>
  <c r="CN970" i="25" s="1"/>
  <c r="CR970" i="25"/>
  <c r="BE972" i="25"/>
  <c r="BM972" i="25" s="1"/>
  <c r="AQ972" i="25"/>
  <c r="BQ972" i="25"/>
  <c r="CO972" i="25"/>
  <c r="CR972" i="25" s="1"/>
  <c r="BE974" i="25"/>
  <c r="BM974" i="25" s="1"/>
  <c r="AQ974" i="25"/>
  <c r="BQ974" i="25"/>
  <c r="CO974" i="25"/>
  <c r="CN974" i="25" s="1"/>
  <c r="CO977" i="25"/>
  <c r="CR977" i="25" s="1"/>
  <c r="CQ978" i="25"/>
  <c r="BT983" i="25"/>
  <c r="AU983" i="25"/>
  <c r="BK989" i="25"/>
  <c r="BB1091" i="25"/>
  <c r="CB1091" i="25"/>
  <c r="CC1091" i="25" s="1"/>
  <c r="AX968" i="25"/>
  <c r="AX970" i="25"/>
  <c r="AX972" i="25"/>
  <c r="AX974" i="25"/>
  <c r="CQ977" i="25"/>
  <c r="BE979" i="25"/>
  <c r="BM979" i="25" s="1"/>
  <c r="AQ979" i="25"/>
  <c r="BQ979" i="25"/>
  <c r="AX979" i="25"/>
  <c r="AX985" i="25"/>
  <c r="BQ985" i="25"/>
  <c r="BE985" i="25"/>
  <c r="BM985" i="25" s="1"/>
  <c r="AQ985" i="25"/>
  <c r="BY987" i="25"/>
  <c r="CH987" i="25" s="1"/>
  <c r="CR987" i="25" s="1"/>
  <c r="BQ987" i="25"/>
  <c r="BV995" i="25"/>
  <c r="BM995" i="25"/>
  <c r="BL995" i="25"/>
  <c r="CD1022" i="25"/>
  <c r="CN1022" i="25" s="1"/>
  <c r="BY1022" i="25"/>
  <c r="CH1022" i="25" s="1"/>
  <c r="CR1022" i="25" s="1"/>
  <c r="CD1023" i="25"/>
  <c r="CN1023" i="25" s="1"/>
  <c r="BY1023" i="25"/>
  <c r="CH1023" i="25" s="1"/>
  <c r="CR1023" i="25" s="1"/>
  <c r="BA964" i="25"/>
  <c r="BB964" i="25" s="1"/>
  <c r="BT964" i="25"/>
  <c r="BU964" i="25" s="1"/>
  <c r="CO964" i="25"/>
  <c r="CR964" i="25"/>
  <c r="BE967" i="25"/>
  <c r="BM967" i="25" s="1"/>
  <c r="AQ967" i="25"/>
  <c r="BE977" i="25"/>
  <c r="BM977" i="25" s="1"/>
  <c r="AQ977" i="25"/>
  <c r="BQ977" i="25"/>
  <c r="BE978" i="25"/>
  <c r="BM978" i="25" s="1"/>
  <c r="AQ978" i="25"/>
  <c r="BQ978" i="25"/>
  <c r="AX978" i="25"/>
  <c r="AU980" i="25"/>
  <c r="BT982" i="25"/>
  <c r="AU982" i="25"/>
  <c r="BU983" i="25"/>
  <c r="BA983" i="25"/>
  <c r="BB983" i="25" s="1"/>
  <c r="AQ946" i="25"/>
  <c r="AQ947" i="25"/>
  <c r="AQ948" i="25"/>
  <c r="AQ949" i="25"/>
  <c r="AQ950" i="25"/>
  <c r="AQ951" i="25"/>
  <c r="AQ952" i="25"/>
  <c r="AQ953" i="25"/>
  <c r="AQ954" i="25"/>
  <c r="AQ955" i="25"/>
  <c r="AQ956" i="25"/>
  <c r="AQ957" i="25"/>
  <c r="AQ958" i="25"/>
  <c r="AQ959" i="25"/>
  <c r="AQ960" i="25"/>
  <c r="AQ961" i="25"/>
  <c r="BQ967" i="25"/>
  <c r="CO975" i="25"/>
  <c r="CN975" i="25" s="1"/>
  <c r="CR975" i="25"/>
  <c r="AX977" i="25"/>
  <c r="BU980" i="25"/>
  <c r="CR983" i="25"/>
  <c r="BA985" i="25"/>
  <c r="BB985" i="25" s="1"/>
  <c r="BK1010" i="25"/>
  <c r="BE966" i="25"/>
  <c r="BM966" i="25" s="1"/>
  <c r="AQ966" i="25"/>
  <c r="CO967" i="25"/>
  <c r="CN967" i="25" s="1"/>
  <c r="BE969" i="25"/>
  <c r="BM969" i="25" s="1"/>
  <c r="AQ969" i="25"/>
  <c r="BQ969" i="25"/>
  <c r="CO969" i="25"/>
  <c r="CN969" i="25" s="1"/>
  <c r="CR969" i="25"/>
  <c r="BE971" i="25"/>
  <c r="BM971" i="25" s="1"/>
  <c r="AQ971" i="25"/>
  <c r="BQ971" i="25"/>
  <c r="CO971" i="25"/>
  <c r="CN971" i="25" s="1"/>
  <c r="BE973" i="25"/>
  <c r="BM973" i="25" s="1"/>
  <c r="AQ973" i="25"/>
  <c r="BQ973" i="25"/>
  <c r="CO973" i="25"/>
  <c r="CN973" i="25" s="1"/>
  <c r="BE975" i="25"/>
  <c r="BM975" i="25" s="1"/>
  <c r="AQ975" i="25"/>
  <c r="BQ975" i="25"/>
  <c r="AN980" i="25"/>
  <c r="BT981" i="25"/>
  <c r="BU981" i="25" s="1"/>
  <c r="AU981" i="25"/>
  <c r="BU982" i="25"/>
  <c r="BA982" i="25"/>
  <c r="BB982" i="25" s="1"/>
  <c r="AX984" i="25"/>
  <c r="AQ984" i="25"/>
  <c r="BU984" i="25"/>
  <c r="BA984" i="25"/>
  <c r="BB984" i="25" s="1"/>
  <c r="BY991" i="25"/>
  <c r="CH991" i="25" s="1"/>
  <c r="CR991" i="25" s="1"/>
  <c r="BQ994" i="25"/>
  <c r="BK998" i="25"/>
  <c r="BI998" i="25"/>
  <c r="CD1028" i="25"/>
  <c r="CN1028" i="25" s="1"/>
  <c r="BQ1028" i="25"/>
  <c r="CD1030" i="25"/>
  <c r="CN1030" i="25" s="1"/>
  <c r="BQ1030" i="25"/>
  <c r="AU965" i="25"/>
  <c r="AU966" i="25"/>
  <c r="AU967" i="25"/>
  <c r="AU968" i="25"/>
  <c r="AU969" i="25"/>
  <c r="AU970" i="25"/>
  <c r="AU971" i="25"/>
  <c r="AU972" i="25"/>
  <c r="AU973" i="25"/>
  <c r="AU974" i="25"/>
  <c r="AU975" i="25"/>
  <c r="AU976" i="25"/>
  <c r="AU977" i="25"/>
  <c r="AU978" i="25"/>
  <c r="AU979" i="25"/>
  <c r="BA980" i="25"/>
  <c r="BB980" i="25" s="1"/>
  <c r="BV988" i="25"/>
  <c r="CD988" i="25" s="1"/>
  <c r="CN988" i="25" s="1"/>
  <c r="BL988" i="25"/>
  <c r="CG994" i="25"/>
  <c r="CQ994" i="25" s="1"/>
  <c r="BV996" i="25"/>
  <c r="BL996" i="25"/>
  <c r="BM1000" i="25"/>
  <c r="BL1000" i="25"/>
  <c r="BV1000" i="25"/>
  <c r="CD1000" i="25" s="1"/>
  <c r="CN1000" i="25" s="1"/>
  <c r="CG1009" i="25"/>
  <c r="CQ1009" i="25" s="1"/>
  <c r="BV1017" i="25"/>
  <c r="BM1017" i="25"/>
  <c r="BQ1054" i="25"/>
  <c r="CH1054" i="25"/>
  <c r="CR1054" i="25" s="1"/>
  <c r="BE980" i="25"/>
  <c r="BM980" i="25" s="1"/>
  <c r="BI984" i="25"/>
  <c r="BJ984" i="25" s="1"/>
  <c r="CR984" i="25"/>
  <c r="CR985" i="25"/>
  <c r="CR986" i="25"/>
  <c r="CQ990" i="25"/>
  <c r="BM992" i="25"/>
  <c r="BL992" i="25"/>
  <c r="BV992" i="25"/>
  <c r="CD992" i="25" s="1"/>
  <c r="CN992" i="25" s="1"/>
  <c r="BY1000" i="25"/>
  <c r="CH1000" i="25" s="1"/>
  <c r="CR1000" i="25" s="1"/>
  <c r="BI1003" i="25"/>
  <c r="BK1003" i="25" s="1"/>
  <c r="BM1015" i="25"/>
  <c r="BV1015" i="25"/>
  <c r="BW1025" i="25"/>
  <c r="BV1025" i="25" s="1"/>
  <c r="CH1050" i="25"/>
  <c r="CR1050" i="25" s="1"/>
  <c r="CD1050" i="25"/>
  <c r="AT1086" i="25"/>
  <c r="AU1086" i="25" s="1"/>
  <c r="AM1086" i="25"/>
  <c r="AN1086" i="25" s="1"/>
  <c r="BA975" i="25"/>
  <c r="BB975" i="25" s="1"/>
  <c r="BA976" i="25"/>
  <c r="BB976" i="25" s="1"/>
  <c r="BA977" i="25"/>
  <c r="BB977" i="25" s="1"/>
  <c r="BA978" i="25"/>
  <c r="BB978" i="25" s="1"/>
  <c r="BA979" i="25"/>
  <c r="BB979" i="25" s="1"/>
  <c r="CG980" i="25"/>
  <c r="CQ980" i="25" s="1"/>
  <c r="BI981" i="25"/>
  <c r="BJ981" i="25" s="1"/>
  <c r="BK982" i="25"/>
  <c r="BV982" i="25" s="1"/>
  <c r="CD982" i="25" s="1"/>
  <c r="CN982" i="25" s="1"/>
  <c r="BI982" i="25"/>
  <c r="BJ982" i="25" s="1"/>
  <c r="BI983" i="25"/>
  <c r="BJ983" i="25" s="1"/>
  <c r="CQ991" i="25"/>
  <c r="BM994" i="25"/>
  <c r="BL994" i="25"/>
  <c r="BM999" i="25"/>
  <c r="BL999" i="25"/>
  <c r="BV999" i="25"/>
  <c r="BM1001" i="25"/>
  <c r="BL1001" i="25"/>
  <c r="BV1001" i="25"/>
  <c r="BM1007" i="25"/>
  <c r="BV1007" i="25"/>
  <c r="BL1007" i="25"/>
  <c r="BM1021" i="25"/>
  <c r="BL1021" i="25"/>
  <c r="BV1021" i="25"/>
  <c r="BY1024" i="25"/>
  <c r="CH1024" i="25" s="1"/>
  <c r="CR1024" i="25" s="1"/>
  <c r="CD1024" i="25"/>
  <c r="CN1024" i="25" s="1"/>
  <c r="AT1083" i="25"/>
  <c r="AU1083" i="25" s="1"/>
  <c r="AM1083" i="25"/>
  <c r="AN1083" i="25" s="1"/>
  <c r="BJ1083" i="25"/>
  <c r="BA1083" i="25"/>
  <c r="BT985" i="25"/>
  <c r="BU985" i="25" s="1"/>
  <c r="BT986" i="25"/>
  <c r="BU986" i="25" s="1"/>
  <c r="BM991" i="25"/>
  <c r="BL991" i="25"/>
  <c r="BV991" i="25"/>
  <c r="BM993" i="25"/>
  <c r="BL993" i="25"/>
  <c r="BV993" i="25"/>
  <c r="BY999" i="25"/>
  <c r="CH999" i="25" s="1"/>
  <c r="CR999" i="25" s="1"/>
  <c r="BQ1002" i="25"/>
  <c r="BM1006" i="25"/>
  <c r="BL1006" i="25"/>
  <c r="BV1006" i="25"/>
  <c r="BI1012" i="25"/>
  <c r="BK1012" i="25" s="1"/>
  <c r="BQ1026" i="25"/>
  <c r="CD1026" i="25"/>
  <c r="CN1026" i="25" s="1"/>
  <c r="BY1026" i="25"/>
  <c r="CH1026" i="25" s="1"/>
  <c r="CR1026" i="25" s="1"/>
  <c r="BQ1027" i="25"/>
  <c r="CD1027" i="25"/>
  <c r="CN1027" i="25" s="1"/>
  <c r="BQ1041" i="25"/>
  <c r="CH1041" i="25"/>
  <c r="CR1041" i="25" s="1"/>
  <c r="BY1014" i="25"/>
  <c r="CH1014" i="25" s="1"/>
  <c r="CR1014" i="25" s="1"/>
  <c r="BY1029" i="25"/>
  <c r="CH1029" i="25" s="1"/>
  <c r="CR1029" i="25" s="1"/>
  <c r="CH1032" i="25"/>
  <c r="CR1032" i="25" s="1"/>
  <c r="CR1061" i="25"/>
  <c r="BY1006" i="25"/>
  <c r="CH1006" i="25" s="1"/>
  <c r="CR1006" i="25" s="1"/>
  <c r="BY1019" i="25"/>
  <c r="CH1019" i="25" s="1"/>
  <c r="CR1019" i="25" s="1"/>
  <c r="BY1028" i="25"/>
  <c r="CH1028" i="25" s="1"/>
  <c r="CR1028" i="25" s="1"/>
  <c r="CQ1031" i="25"/>
  <c r="CQ1050" i="25"/>
  <c r="CH1053" i="25"/>
  <c r="CR1053" i="25" s="1"/>
  <c r="CD1058" i="25"/>
  <c r="CH1058" i="25"/>
  <c r="CR1058" i="25" s="1"/>
  <c r="BI1004" i="25"/>
  <c r="BK1004" i="25" s="1"/>
  <c r="CQ1011" i="25"/>
  <c r="BK1013" i="25"/>
  <c r="BI1016" i="25"/>
  <c r="BK1016" i="25" s="1"/>
  <c r="BL1019" i="25"/>
  <c r="BQ1023" i="25"/>
  <c r="CH1042" i="25"/>
  <c r="CR1042" i="25" s="1"/>
  <c r="CH1055" i="25"/>
  <c r="CR1055" i="25" s="1"/>
  <c r="BM1014" i="25"/>
  <c r="BL1014" i="25"/>
  <c r="BQ1015" i="25"/>
  <c r="BM1019" i="25"/>
  <c r="CH1031" i="25"/>
  <c r="CR1031" i="25" s="1"/>
  <c r="CH1034" i="25"/>
  <c r="CR1034" i="25" s="1"/>
  <c r="CD1038" i="25"/>
  <c r="CH1040" i="25"/>
  <c r="CR1040" i="25" s="1"/>
  <c r="BI989" i="25"/>
  <c r="BI997" i="25"/>
  <c r="BK997" i="25" s="1"/>
  <c r="CQ1003" i="25"/>
  <c r="BK1005" i="25"/>
  <c r="BI1008" i="25"/>
  <c r="BK1008" i="25" s="1"/>
  <c r="BQ1014" i="25"/>
  <c r="BI1018" i="25"/>
  <c r="BK1018" i="25" s="1"/>
  <c r="BQ1022" i="25"/>
  <c r="CR1038" i="25"/>
  <c r="CH1066" i="25"/>
  <c r="CR1066" i="25" s="1"/>
  <c r="BJ1080" i="25"/>
  <c r="BT1080" i="25"/>
  <c r="BU1080" i="25" s="1"/>
  <c r="BQ1007" i="25"/>
  <c r="BY1030" i="25"/>
  <c r="CH1030" i="25" s="1"/>
  <c r="CR1030" i="25" s="1"/>
  <c r="CH1052" i="25"/>
  <c r="CR1052" i="25" s="1"/>
  <c r="CQ1061" i="25"/>
  <c r="BA1080" i="25"/>
  <c r="BB1088" i="25"/>
  <c r="CB1088" i="25"/>
  <c r="CC1088" i="25" s="1"/>
  <c r="AT1094" i="25"/>
  <c r="AU1094" i="25" s="1"/>
  <c r="AM1094" i="25"/>
  <c r="AN1094" i="25" s="1"/>
  <c r="BK1020" i="25"/>
  <c r="BQ1025" i="25"/>
  <c r="AT1091" i="25"/>
  <c r="AU1091" i="25" s="1"/>
  <c r="AM1091" i="25"/>
  <c r="AN1091" i="25" s="1"/>
  <c r="BB1096" i="25"/>
  <c r="CB1096" i="25"/>
  <c r="CC1096" i="25" s="1"/>
  <c r="AT1103" i="25"/>
  <c r="AM1103" i="25"/>
  <c r="AN1103" i="25" s="1"/>
  <c r="BA1103" i="25"/>
  <c r="BJ1097" i="25"/>
  <c r="BT1097" i="25"/>
  <c r="BU1097" i="25" s="1"/>
  <c r="BA1097" i="25"/>
  <c r="CH1057" i="25"/>
  <c r="CR1057" i="25" s="1"/>
  <c r="CH1070" i="25"/>
  <c r="CR1070" i="25" s="1"/>
  <c r="AT1092" i="25"/>
  <c r="AU1092" i="25" s="1"/>
  <c r="AM1092" i="25"/>
  <c r="AN1092" i="25" s="1"/>
  <c r="AT1095" i="25"/>
  <c r="AM1095" i="25"/>
  <c r="AN1095" i="25" s="1"/>
  <c r="CH1037" i="25"/>
  <c r="CR1037" i="25" s="1"/>
  <c r="CH1069" i="25"/>
  <c r="CR1069" i="25" s="1"/>
  <c r="AT1084" i="25"/>
  <c r="AU1084" i="25" s="1"/>
  <c r="AM1084" i="25"/>
  <c r="AN1084" i="25" s="1"/>
  <c r="AT1087" i="25"/>
  <c r="AM1087" i="25"/>
  <c r="AN1087" i="25" s="1"/>
  <c r="BJ1089" i="25"/>
  <c r="BT1089" i="25"/>
  <c r="BU1089" i="25" s="1"/>
  <c r="BA1089" i="25"/>
  <c r="BA1095" i="25"/>
  <c r="CH1049" i="25"/>
  <c r="CR1049" i="25" s="1"/>
  <c r="BJ1081" i="25"/>
  <c r="BT1081" i="25"/>
  <c r="BU1081" i="25" s="1"/>
  <c r="BA1081" i="25"/>
  <c r="BA1087" i="25"/>
  <c r="BJ1092" i="25"/>
  <c r="BT1092" i="25"/>
  <c r="BU1092" i="25" s="1"/>
  <c r="BA1092" i="25"/>
  <c r="BB1098" i="25"/>
  <c r="CH1062" i="25"/>
  <c r="CR1062" i="25" s="1"/>
  <c r="BJ1084" i="25"/>
  <c r="BT1084" i="25"/>
  <c r="BU1084" i="25" s="1"/>
  <c r="BA1084" i="25"/>
  <c r="BT1088" i="25"/>
  <c r="BU1088" i="25" s="1"/>
  <c r="BT1091" i="25"/>
  <c r="BU1091" i="25" s="1"/>
  <c r="CB1099" i="25"/>
  <c r="CC1099" i="25" s="1"/>
  <c r="BB1099" i="25"/>
  <c r="AT1100" i="25"/>
  <c r="AU1100" i="25" s="1"/>
  <c r="AM1100" i="25"/>
  <c r="AN1100" i="25" s="1"/>
  <c r="BJ1100" i="25"/>
  <c r="BT1100" i="25"/>
  <c r="BU1100" i="25" s="1"/>
  <c r="BA1100" i="25"/>
  <c r="BJ1099" i="25"/>
  <c r="BJ1105" i="25"/>
  <c r="BT1105" i="25"/>
  <c r="BU1105" i="25" s="1"/>
  <c r="BJ1107" i="25"/>
  <c r="BT1107" i="25"/>
  <c r="BA1085" i="25"/>
  <c r="BT1085" i="25"/>
  <c r="BU1085" i="25" s="1"/>
  <c r="BJ1086" i="25"/>
  <c r="BA1093" i="25"/>
  <c r="BT1093" i="25"/>
  <c r="BU1093" i="25" s="1"/>
  <c r="BJ1094" i="25"/>
  <c r="BA1101" i="25"/>
  <c r="BT1101" i="25"/>
  <c r="BU1101" i="25" s="1"/>
  <c r="BJ1102" i="25"/>
  <c r="BJ1104" i="25"/>
  <c r="BT1104" i="25"/>
  <c r="BU1104" i="25" s="1"/>
  <c r="CB1105" i="25"/>
  <c r="CC1105" i="25" s="1"/>
  <c r="BA1107" i="25"/>
  <c r="BA1086" i="25"/>
  <c r="BJ1087" i="25"/>
  <c r="BA1094" i="25"/>
  <c r="BT1094" i="25"/>
  <c r="BU1094" i="25" s="1"/>
  <c r="BJ1095" i="25"/>
  <c r="BA1102" i="25"/>
  <c r="BT1102" i="25"/>
  <c r="BU1102" i="25" s="1"/>
  <c r="BJ1103" i="25"/>
  <c r="BA1104" i="25"/>
  <c r="BJ1096" i="25"/>
  <c r="AM1101" i="25"/>
  <c r="AN1101" i="25" s="1"/>
  <c r="BJ1106" i="25"/>
  <c r="BT1106" i="25"/>
  <c r="BU1106" i="25" s="1"/>
  <c r="BU1107" i="25"/>
  <c r="BJ1082" i="25"/>
  <c r="BJ1090" i="25"/>
  <c r="BJ1098" i="25"/>
  <c r="I48" i="21"/>
  <c r="I48" i="17"/>
  <c r="C28" i="17" s="1"/>
  <c r="F4" i="23"/>
  <c r="G7" i="23" s="1"/>
  <c r="C31" i="26" l="1"/>
  <c r="I31" i="26" s="1"/>
  <c r="M13" i="26" s="1"/>
  <c r="C34" i="26"/>
  <c r="I34" i="26" s="1"/>
  <c r="O13" i="26"/>
  <c r="K16" i="26"/>
  <c r="M44" i="26"/>
  <c r="J6" i="26"/>
  <c r="C24" i="26"/>
  <c r="BV997" i="25"/>
  <c r="BM997" i="25"/>
  <c r="BL997" i="25"/>
  <c r="BV1004" i="25"/>
  <c r="BL1004" i="25"/>
  <c r="BM1004" i="25"/>
  <c r="BV1003" i="25"/>
  <c r="BM1003" i="25"/>
  <c r="BL1003" i="25"/>
  <c r="BW466" i="25"/>
  <c r="BY466" i="25" s="1"/>
  <c r="BQ269" i="25"/>
  <c r="BV1018" i="25"/>
  <c r="BM1018" i="25"/>
  <c r="BL1018" i="25"/>
  <c r="CH387" i="25"/>
  <c r="BX387" i="25"/>
  <c r="CG387" i="25" s="1"/>
  <c r="BV1008" i="25"/>
  <c r="BM1008" i="25"/>
  <c r="BL1008" i="25"/>
  <c r="BL1012" i="25"/>
  <c r="BV1012" i="25"/>
  <c r="BM1012" i="25"/>
  <c r="CH490" i="25"/>
  <c r="BX490" i="25"/>
  <c r="CE490" i="25"/>
  <c r="CF490" i="25" s="1"/>
  <c r="CH333" i="25"/>
  <c r="BX333" i="25"/>
  <c r="CG333" i="25" s="1"/>
  <c r="CH325" i="25"/>
  <c r="BX325" i="25"/>
  <c r="CG325" i="25" s="1"/>
  <c r="BM1016" i="25"/>
  <c r="BL1016" i="25"/>
  <c r="BV1016" i="25"/>
  <c r="BX630" i="25"/>
  <c r="CG630" i="25" s="1"/>
  <c r="CQ630" i="25" s="1"/>
  <c r="CH630" i="25"/>
  <c r="CR630" i="25" s="1"/>
  <c r="CH467" i="25"/>
  <c r="CE467" i="25"/>
  <c r="CF467" i="25" s="1"/>
  <c r="BX467" i="25"/>
  <c r="CG467" i="25" s="1"/>
  <c r="BQ459" i="25"/>
  <c r="BV1011" i="25"/>
  <c r="BM1011" i="25"/>
  <c r="BL1011" i="25"/>
  <c r="CH522" i="25"/>
  <c r="BX522" i="25"/>
  <c r="CG522" i="25" s="1"/>
  <c r="BB1092" i="25"/>
  <c r="CB1092" i="25"/>
  <c r="CC1092" i="25" s="1"/>
  <c r="BV868" i="25"/>
  <c r="BL868" i="25"/>
  <c r="BV870" i="25"/>
  <c r="BL870" i="25"/>
  <c r="BM870" i="25" s="1"/>
  <c r="CD812" i="25"/>
  <c r="CN812" i="25" s="1"/>
  <c r="BQ812" i="25"/>
  <c r="BQ817" i="25"/>
  <c r="CD817" i="25"/>
  <c r="CN817" i="25" s="1"/>
  <c r="BB668" i="25"/>
  <c r="BA668" i="25"/>
  <c r="BA729" i="25"/>
  <c r="BB729" i="25"/>
  <c r="BB607" i="25"/>
  <c r="BA607" i="25"/>
  <c r="BA708" i="25"/>
  <c r="BB708" i="25" s="1"/>
  <c r="CD630" i="25"/>
  <c r="CN630" i="25" s="1"/>
  <c r="BQ630" i="25"/>
  <c r="AP576" i="25"/>
  <c r="AJ576" i="25"/>
  <c r="AP587" i="25"/>
  <c r="AJ587" i="25"/>
  <c r="BB588" i="25"/>
  <c r="BA588" i="25"/>
  <c r="BA509" i="25"/>
  <c r="BB509" i="25" s="1"/>
  <c r="CH495" i="25"/>
  <c r="CR495" i="25" s="1"/>
  <c r="BX495" i="25"/>
  <c r="CG495" i="25" s="1"/>
  <c r="CQ495" i="25" s="1"/>
  <c r="AJ417" i="25"/>
  <c r="AP417" i="25"/>
  <c r="AJ430" i="25"/>
  <c r="AP430" i="25"/>
  <c r="BK411" i="25"/>
  <c r="BL344" i="25"/>
  <c r="BV344" i="25"/>
  <c r="CH318" i="25"/>
  <c r="BX318" i="25"/>
  <c r="CG318" i="25" s="1"/>
  <c r="CH316" i="25"/>
  <c r="BX316" i="25"/>
  <c r="CG316" i="25" s="1"/>
  <c r="BL302" i="25"/>
  <c r="BM302" i="25" s="1"/>
  <c r="BY302" i="25" s="1"/>
  <c r="BV302" i="25"/>
  <c r="BA40" i="25"/>
  <c r="BB40" i="25" s="1"/>
  <c r="CO201" i="25"/>
  <c r="CP201" i="25" s="1"/>
  <c r="CO153" i="25"/>
  <c r="BA89" i="25"/>
  <c r="BB89" i="25" s="1"/>
  <c r="CN80" i="25"/>
  <c r="BB147" i="25"/>
  <c r="BA147" i="25"/>
  <c r="BB158" i="25"/>
  <c r="BA158" i="25"/>
  <c r="CN51" i="25"/>
  <c r="CD1001" i="25"/>
  <c r="CN1001" i="25" s="1"/>
  <c r="BQ1001" i="25"/>
  <c r="BY1001" i="25"/>
  <c r="CH1001" i="25" s="1"/>
  <c r="CR1001" i="25" s="1"/>
  <c r="CB1081" i="25"/>
  <c r="CC1081" i="25" s="1"/>
  <c r="BB1081" i="25"/>
  <c r="CB1086" i="25"/>
  <c r="CC1086" i="25" s="1"/>
  <c r="BB1086" i="25"/>
  <c r="BL1005" i="25"/>
  <c r="BM1005" i="25"/>
  <c r="BV1005" i="25"/>
  <c r="CR967" i="25"/>
  <c r="CR974" i="25"/>
  <c r="CN977" i="25"/>
  <c r="CN940" i="25"/>
  <c r="CN936" i="25"/>
  <c r="CN925" i="25"/>
  <c r="BV836" i="25"/>
  <c r="BL836" i="25"/>
  <c r="CN799" i="25"/>
  <c r="BQ809" i="25"/>
  <c r="CD809" i="25"/>
  <c r="CN809" i="25" s="1"/>
  <c r="BL846" i="25"/>
  <c r="BM846" i="25" s="1"/>
  <c r="BV846" i="25"/>
  <c r="CN800" i="25"/>
  <c r="BQ805" i="25"/>
  <c r="CD805" i="25"/>
  <c r="CN805" i="25" s="1"/>
  <c r="BW763" i="25"/>
  <c r="BV763" i="25" s="1"/>
  <c r="BY763" i="25"/>
  <c r="AJ747" i="25"/>
  <c r="AP747" i="25"/>
  <c r="CR877" i="25"/>
  <c r="CO877" i="25"/>
  <c r="BL753" i="25"/>
  <c r="BV753" i="25"/>
  <c r="CD738" i="25"/>
  <c r="CN738" i="25" s="1"/>
  <c r="BQ738" i="25"/>
  <c r="BK828" i="25"/>
  <c r="BQ764" i="25"/>
  <c r="CD764" i="25"/>
  <c r="CN764" i="25" s="1"/>
  <c r="BV736" i="25"/>
  <c r="BL736" i="25"/>
  <c r="BM736" i="25" s="1"/>
  <c r="BY736" i="25" s="1"/>
  <c r="CH736" i="25" s="1"/>
  <c r="CR736" i="25" s="1"/>
  <c r="AP754" i="25"/>
  <c r="AJ754" i="25"/>
  <c r="BA752" i="25"/>
  <c r="BB752" i="25"/>
  <c r="BL722" i="25"/>
  <c r="BV722" i="25"/>
  <c r="CD746" i="25"/>
  <c r="CN746" i="25" s="1"/>
  <c r="BQ746" i="25"/>
  <c r="BL716" i="25"/>
  <c r="BM716" i="25" s="1"/>
  <c r="BA696" i="25"/>
  <c r="BB696" i="25" s="1"/>
  <c r="BL717" i="25"/>
  <c r="BM717" i="25" s="1"/>
  <c r="AP704" i="25"/>
  <c r="AJ704" i="25"/>
  <c r="BB615" i="25"/>
  <c r="BA615" i="25"/>
  <c r="BM634" i="25"/>
  <c r="BY634" i="25" s="1"/>
  <c r="CH674" i="25"/>
  <c r="CR674" i="25" s="1"/>
  <c r="BX674" i="25"/>
  <c r="CG674" i="25" s="1"/>
  <c r="CQ674" i="25" s="1"/>
  <c r="BB694" i="25"/>
  <c r="BA694" i="25"/>
  <c r="AJ608" i="25"/>
  <c r="AP608" i="25"/>
  <c r="BM667" i="25"/>
  <c r="BY667" i="25" s="1"/>
  <c r="AJ648" i="25"/>
  <c r="AP648" i="25"/>
  <c r="BA609" i="25"/>
  <c r="BB609" i="25" s="1"/>
  <c r="BA602" i="25"/>
  <c r="BB602" i="25" s="1"/>
  <c r="CN775" i="25"/>
  <c r="BV662" i="25"/>
  <c r="BL662" i="25"/>
  <c r="BM662" i="25" s="1"/>
  <c r="BY662" i="25" s="1"/>
  <c r="CH632" i="25"/>
  <c r="CR632" i="25" s="1"/>
  <c r="BX632" i="25"/>
  <c r="CG632" i="25" s="1"/>
  <c r="CQ632" i="25" s="1"/>
  <c r="CH620" i="25"/>
  <c r="CR620" i="25" s="1"/>
  <c r="BX620" i="25"/>
  <c r="CG620" i="25" s="1"/>
  <c r="CQ620" i="25" s="1"/>
  <c r="BL613" i="25"/>
  <c r="BM613" i="25" s="1"/>
  <c r="BY613" i="25" s="1"/>
  <c r="BV613" i="25"/>
  <c r="CH614" i="25"/>
  <c r="CR614" i="25" s="1"/>
  <c r="BX614" i="25"/>
  <c r="CG614" i="25" s="1"/>
  <c r="CQ614" i="25" s="1"/>
  <c r="BA584" i="25"/>
  <c r="BB584" i="25" s="1"/>
  <c r="BA543" i="25"/>
  <c r="BB543" i="25" s="1"/>
  <c r="BA635" i="25"/>
  <c r="BB635" i="25" s="1"/>
  <c r="BQ632" i="25"/>
  <c r="BA631" i="25"/>
  <c r="BB631" i="25" s="1"/>
  <c r="CN582" i="25"/>
  <c r="AP534" i="25"/>
  <c r="AJ534" i="25"/>
  <c r="BK672" i="25"/>
  <c r="BK611" i="25"/>
  <c r="AJ575" i="25"/>
  <c r="AP575" i="25"/>
  <c r="BB549" i="25"/>
  <c r="BA549" i="25"/>
  <c r="BA540" i="25"/>
  <c r="BB540" i="25" s="1"/>
  <c r="BA513" i="25"/>
  <c r="BB513" i="25"/>
  <c r="AJ470" i="25"/>
  <c r="AP470" i="25"/>
  <c r="AJ570" i="25"/>
  <c r="BA490" i="25"/>
  <c r="BB490" i="25" s="1"/>
  <c r="AP550" i="25"/>
  <c r="AJ550" i="25"/>
  <c r="BA507" i="25"/>
  <c r="BB507" i="25" s="1"/>
  <c r="CH518" i="25"/>
  <c r="CR518" i="25" s="1"/>
  <c r="BX518" i="25"/>
  <c r="CG518" i="25" s="1"/>
  <c r="CQ518" i="25" s="1"/>
  <c r="AP504" i="25"/>
  <c r="AJ504" i="25"/>
  <c r="BW491" i="25"/>
  <c r="BV491" i="25" s="1"/>
  <c r="BA516" i="25"/>
  <c r="BB516" i="25" s="1"/>
  <c r="BA481" i="25"/>
  <c r="BB481" i="25" s="1"/>
  <c r="BB422" i="25"/>
  <c r="BA422" i="25"/>
  <c r="BL514" i="25"/>
  <c r="BV514" i="25"/>
  <c r="CH484" i="25"/>
  <c r="CR484" i="25" s="1"/>
  <c r="BX484" i="25"/>
  <c r="CG484" i="25" s="1"/>
  <c r="CQ484" i="25" s="1"/>
  <c r="BB469" i="25"/>
  <c r="BA469" i="25"/>
  <c r="AJ448" i="25"/>
  <c r="AP448" i="25"/>
  <c r="BA529" i="25"/>
  <c r="BB529" i="25" s="1"/>
  <c r="BV465" i="25"/>
  <c r="BL465" i="25"/>
  <c r="CD423" i="25"/>
  <c r="CN423" i="25" s="1"/>
  <c r="BQ423" i="25"/>
  <c r="BL401" i="25"/>
  <c r="CH429" i="25"/>
  <c r="CR429" i="25" s="1"/>
  <c r="BX429" i="25"/>
  <c r="CG429" i="25" s="1"/>
  <c r="CQ429" i="25" s="1"/>
  <c r="CH412" i="25"/>
  <c r="CR412" i="25" s="1"/>
  <c r="BX412" i="25"/>
  <c r="CG412" i="25" s="1"/>
  <c r="CQ412" i="25" s="1"/>
  <c r="BB380" i="25"/>
  <c r="BA380" i="25"/>
  <c r="CH446" i="25"/>
  <c r="BX446" i="25"/>
  <c r="CG446" i="25" s="1"/>
  <c r="BQ415" i="25"/>
  <c r="CD415" i="25"/>
  <c r="BA394" i="25"/>
  <c r="BB394" i="25" s="1"/>
  <c r="AJ384" i="25"/>
  <c r="CH458" i="25"/>
  <c r="BX458" i="25"/>
  <c r="CG458" i="25" s="1"/>
  <c r="BA411" i="25"/>
  <c r="BB411" i="25" s="1"/>
  <c r="BW371" i="25"/>
  <c r="BY371" i="25" s="1"/>
  <c r="BB396" i="25"/>
  <c r="BA396" i="25"/>
  <c r="CQ372" i="25"/>
  <c r="BB344" i="25"/>
  <c r="BA344" i="25"/>
  <c r="BL338" i="25"/>
  <c r="BM338" i="25" s="1"/>
  <c r="BY338" i="25" s="1"/>
  <c r="BV338" i="25"/>
  <c r="BA333" i="25"/>
  <c r="BB333" i="25"/>
  <c r="BQ318" i="25"/>
  <c r="BA312" i="25"/>
  <c r="BB312" i="25"/>
  <c r="CO363" i="25"/>
  <c r="CP363" i="25" s="1"/>
  <c r="AP275" i="25"/>
  <c r="AJ275" i="25"/>
  <c r="BL329" i="25"/>
  <c r="BM329" i="25" s="1"/>
  <c r="BY329" i="25" s="1"/>
  <c r="BV329" i="25"/>
  <c r="BL309" i="25"/>
  <c r="BM309" i="25" s="1"/>
  <c r="BY309" i="25" s="1"/>
  <c r="BV309" i="25"/>
  <c r="AP335" i="25"/>
  <c r="AJ335" i="25"/>
  <c r="AP327" i="25"/>
  <c r="AJ327" i="25"/>
  <c r="AJ302" i="25"/>
  <c r="AP261" i="25"/>
  <c r="AJ261" i="25"/>
  <c r="CH312" i="25"/>
  <c r="BX312" i="25"/>
  <c r="CG312" i="25" s="1"/>
  <c r="BA331" i="25"/>
  <c r="BB331" i="25" s="1"/>
  <c r="BA307" i="25"/>
  <c r="BB307" i="25" s="1"/>
  <c r="BQ250" i="25"/>
  <c r="BA371" i="25"/>
  <c r="BB371" i="25" s="1"/>
  <c r="BV297" i="25"/>
  <c r="BL297" i="25"/>
  <c r="BM297" i="25" s="1"/>
  <c r="BY297" i="25" s="1"/>
  <c r="BK291" i="25"/>
  <c r="BV296" i="25"/>
  <c r="BL296" i="25"/>
  <c r="CR261" i="25"/>
  <c r="CO261" i="25"/>
  <c r="CP261" i="25" s="1"/>
  <c r="AJ260" i="25"/>
  <c r="CQ212" i="25"/>
  <c r="CO217" i="25"/>
  <c r="CP217" i="25" s="1"/>
  <c r="BA165" i="25"/>
  <c r="BB165" i="25" s="1"/>
  <c r="BA120" i="25"/>
  <c r="BB120" i="25"/>
  <c r="BA56" i="25"/>
  <c r="BB56" i="25" s="1"/>
  <c r="BA204" i="25"/>
  <c r="BB204" i="25" s="1"/>
  <c r="AJ15" i="25"/>
  <c r="BA265" i="25"/>
  <c r="BB265" i="25" s="1"/>
  <c r="CP220" i="25"/>
  <c r="CQ220" i="25" s="1"/>
  <c r="CN220" i="25"/>
  <c r="BA198" i="25"/>
  <c r="BB198" i="25" s="1"/>
  <c r="BA124" i="25"/>
  <c r="BB124" i="25"/>
  <c r="BA84" i="25"/>
  <c r="BB84" i="25"/>
  <c r="BA68" i="25"/>
  <c r="BB68" i="25" s="1"/>
  <c r="CN248" i="25"/>
  <c r="CO229" i="25"/>
  <c r="CP229" i="25" s="1"/>
  <c r="AP148" i="25"/>
  <c r="AJ148" i="25"/>
  <c r="AP99" i="25"/>
  <c r="AJ99" i="25"/>
  <c r="CD83" i="25"/>
  <c r="CN83" i="25" s="1"/>
  <c r="BQ83" i="25"/>
  <c r="CQ24" i="25"/>
  <c r="BA188" i="25"/>
  <c r="BB188" i="25" s="1"/>
  <c r="CR17" i="25"/>
  <c r="BA173" i="25"/>
  <c r="BB173" i="25" s="1"/>
  <c r="CQ25" i="25"/>
  <c r="CN140" i="25"/>
  <c r="CR92" i="25"/>
  <c r="CO92" i="25"/>
  <c r="CR63" i="25"/>
  <c r="AP47" i="25"/>
  <c r="AJ47" i="25"/>
  <c r="CR26" i="25"/>
  <c r="AJ82" i="25"/>
  <c r="CO149" i="25"/>
  <c r="CR140" i="25"/>
  <c r="BK47" i="25"/>
  <c r="BV47" i="25" s="1"/>
  <c r="BA19" i="25"/>
  <c r="BB19" i="25" s="1"/>
  <c r="CO40" i="25"/>
  <c r="BK95" i="25"/>
  <c r="BV95" i="25" s="1"/>
  <c r="CR68" i="25"/>
  <c r="CO68" i="25"/>
  <c r="CR154" i="25"/>
  <c r="CN130" i="25"/>
  <c r="BA195" i="25"/>
  <c r="BB195" i="25"/>
  <c r="CO120" i="25"/>
  <c r="CN243" i="25"/>
  <c r="BA146" i="25"/>
  <c r="BB146" i="25" s="1"/>
  <c r="AJ114" i="25"/>
  <c r="AJ91" i="25"/>
  <c r="AP91" i="25"/>
  <c r="CQ79" i="25"/>
  <c r="CN62" i="25"/>
  <c r="BA55" i="25"/>
  <c r="BB55" i="25" s="1"/>
  <c r="AJ24" i="25"/>
  <c r="BA7" i="25"/>
  <c r="BB7" i="25" s="1"/>
  <c r="CD808" i="25"/>
  <c r="CN808" i="25" s="1"/>
  <c r="BQ808" i="25"/>
  <c r="BV728" i="25"/>
  <c r="BL728" i="25"/>
  <c r="BM728" i="25" s="1"/>
  <c r="BY728" i="25" s="1"/>
  <c r="CH728" i="25" s="1"/>
  <c r="CR728" i="25" s="1"/>
  <c r="BA723" i="25"/>
  <c r="BB723" i="25" s="1"/>
  <c r="AJ610" i="25"/>
  <c r="AP542" i="25"/>
  <c r="AJ542" i="25"/>
  <c r="BV516" i="25"/>
  <c r="BL516" i="25"/>
  <c r="BM516" i="25" s="1"/>
  <c r="BY516" i="25" s="1"/>
  <c r="BB488" i="25"/>
  <c r="BA488" i="25"/>
  <c r="BK447" i="25"/>
  <c r="BV447" i="25" s="1"/>
  <c r="BM447" i="25"/>
  <c r="BY447" i="25" s="1"/>
  <c r="BA341" i="25"/>
  <c r="BB341" i="25"/>
  <c r="CO341" i="25"/>
  <c r="BL282" i="25"/>
  <c r="BM282" i="25" s="1"/>
  <c r="BY282" i="25" s="1"/>
  <c r="BV282" i="25"/>
  <c r="AP207" i="25"/>
  <c r="AJ207" i="25"/>
  <c r="BL268" i="25"/>
  <c r="AJ51" i="25"/>
  <c r="AP51" i="25"/>
  <c r="CR52" i="25"/>
  <c r="CO52" i="25"/>
  <c r="BB1107" i="25"/>
  <c r="CB1107" i="25"/>
  <c r="CC1107" i="25" s="1"/>
  <c r="CD1007" i="25"/>
  <c r="CN1007" i="25" s="1"/>
  <c r="BY1007" i="25"/>
  <c r="CH1007" i="25" s="1"/>
  <c r="CR1007" i="25" s="1"/>
  <c r="BQ982" i="25"/>
  <c r="BL998" i="25"/>
  <c r="BV998" i="25"/>
  <c r="BM998" i="25"/>
  <c r="CR973" i="25"/>
  <c r="BY992" i="25"/>
  <c r="CH992" i="25" s="1"/>
  <c r="CR992" i="25" s="1"/>
  <c r="CN941" i="25"/>
  <c r="BQ861" i="25"/>
  <c r="CN888" i="25"/>
  <c r="BQ865" i="25"/>
  <c r="BK811" i="25"/>
  <c r="BV811" i="25" s="1"/>
  <c r="AP735" i="25"/>
  <c r="AJ735" i="25"/>
  <c r="CR854" i="25"/>
  <c r="CN789" i="25"/>
  <c r="BQ739" i="25"/>
  <c r="AP730" i="25"/>
  <c r="AJ730" i="25"/>
  <c r="BK815" i="25"/>
  <c r="BV815" i="25" s="1"/>
  <c r="CH758" i="25"/>
  <c r="CR758" i="25" s="1"/>
  <c r="AJ733" i="25"/>
  <c r="BQ773" i="25"/>
  <c r="AP763" i="25"/>
  <c r="AJ763" i="25"/>
  <c r="BM753" i="25"/>
  <c r="BY753" i="25" s="1"/>
  <c r="CH753" i="25" s="1"/>
  <c r="CR753" i="25" s="1"/>
  <c r="AJ759" i="25"/>
  <c r="BV751" i="25"/>
  <c r="BL751" i="25"/>
  <c r="BM751" i="25" s="1"/>
  <c r="BY751" i="25" s="1"/>
  <c r="CH751" i="25" s="1"/>
  <c r="CR751" i="25" s="1"/>
  <c r="BA744" i="25"/>
  <c r="BB744" i="25" s="1"/>
  <c r="BA653" i="25"/>
  <c r="BB653" i="25" s="1"/>
  <c r="BA672" i="25"/>
  <c r="BB672" i="25" s="1"/>
  <c r="BB649" i="25"/>
  <c r="BA649" i="25"/>
  <c r="BL749" i="25"/>
  <c r="BV749" i="25"/>
  <c r="BM722" i="25"/>
  <c r="BY722" i="25" s="1"/>
  <c r="CH722" i="25" s="1"/>
  <c r="CR722" i="25" s="1"/>
  <c r="BQ707" i="25"/>
  <c r="AJ707" i="25"/>
  <c r="BB670" i="25"/>
  <c r="BA670" i="25"/>
  <c r="AJ659" i="25"/>
  <c r="AJ651" i="25"/>
  <c r="BL631" i="25"/>
  <c r="BM631" i="25" s="1"/>
  <c r="BY631" i="25" s="1"/>
  <c r="BV631" i="25"/>
  <c r="BA732" i="25"/>
  <c r="BB732" i="25"/>
  <c r="AJ677" i="25"/>
  <c r="AJ611" i="25"/>
  <c r="AP661" i="25"/>
  <c r="AJ661" i="25"/>
  <c r="BX633" i="25"/>
  <c r="CG633" i="25" s="1"/>
  <c r="CQ633" i="25" s="1"/>
  <c r="CH633" i="25"/>
  <c r="CR633" i="25" s="1"/>
  <c r="BA710" i="25"/>
  <c r="BB710" i="25" s="1"/>
  <c r="BL660" i="25"/>
  <c r="BM660" i="25" s="1"/>
  <c r="BY660" i="25" s="1"/>
  <c r="BV660" i="25"/>
  <c r="BA639" i="25"/>
  <c r="BB639" i="25" s="1"/>
  <c r="AJ626" i="25"/>
  <c r="AP626" i="25"/>
  <c r="BB686" i="25"/>
  <c r="BA686" i="25"/>
  <c r="BB623" i="25"/>
  <c r="BA623" i="25"/>
  <c r="BA591" i="25"/>
  <c r="BB591" i="25" s="1"/>
  <c r="BA693" i="25"/>
  <c r="BB693" i="25" s="1"/>
  <c r="CH624" i="25"/>
  <c r="CR624" i="25" s="1"/>
  <c r="BX624" i="25"/>
  <c r="CG624" i="25" s="1"/>
  <c r="CQ624" i="25" s="1"/>
  <c r="CN601" i="25"/>
  <c r="BA573" i="25"/>
  <c r="BB573" i="25" s="1"/>
  <c r="BA561" i="25"/>
  <c r="BB561" i="25" s="1"/>
  <c r="AJ676" i="25"/>
  <c r="CH610" i="25"/>
  <c r="CR610" i="25" s="1"/>
  <c r="BX610" i="25"/>
  <c r="CG610" i="25" s="1"/>
  <c r="CQ610" i="25" s="1"/>
  <c r="BQ585" i="25"/>
  <c r="BK641" i="25"/>
  <c r="AP614" i="25"/>
  <c r="AJ614" i="25"/>
  <c r="BQ582" i="25"/>
  <c r="BK621" i="25"/>
  <c r="BW533" i="25"/>
  <c r="BV533" i="25" s="1"/>
  <c r="BL609" i="25"/>
  <c r="BM609" i="25" s="1"/>
  <c r="BY609" i="25" s="1"/>
  <c r="BV609" i="25"/>
  <c r="BA496" i="25"/>
  <c r="BB496" i="25"/>
  <c r="BA525" i="25"/>
  <c r="BB525" i="25"/>
  <c r="BQ500" i="25"/>
  <c r="BA487" i="25"/>
  <c r="BB487" i="25"/>
  <c r="BK625" i="25"/>
  <c r="BA526" i="25"/>
  <c r="BB526" i="25" s="1"/>
  <c r="CH506" i="25"/>
  <c r="CR506" i="25" s="1"/>
  <c r="BX506" i="25"/>
  <c r="CG506" i="25" s="1"/>
  <c r="CQ506" i="25" s="1"/>
  <c r="BK605" i="25"/>
  <c r="BQ534" i="25"/>
  <c r="CD534" i="25"/>
  <c r="CN534" i="25" s="1"/>
  <c r="AP511" i="25"/>
  <c r="AJ511" i="25"/>
  <c r="CH503" i="25"/>
  <c r="BX503" i="25"/>
  <c r="CG503" i="25" s="1"/>
  <c r="BA519" i="25"/>
  <c r="BB519" i="25" s="1"/>
  <c r="CR527" i="25"/>
  <c r="CN499" i="25"/>
  <c r="BL480" i="25"/>
  <c r="BV480" i="25"/>
  <c r="BX473" i="25"/>
  <c r="CG473" i="25" s="1"/>
  <c r="CH473" i="25"/>
  <c r="BK483" i="25"/>
  <c r="CR525" i="25"/>
  <c r="CO525" i="25"/>
  <c r="CP525" i="25" s="1"/>
  <c r="CQ525" i="25" s="1"/>
  <c r="CD513" i="25"/>
  <c r="BQ513" i="25"/>
  <c r="CO504" i="25"/>
  <c r="CR504" i="25" s="1"/>
  <c r="CD490" i="25"/>
  <c r="AJ458" i="25"/>
  <c r="AP458" i="25"/>
  <c r="BA436" i="25"/>
  <c r="BB436" i="25" s="1"/>
  <c r="CR528" i="25"/>
  <c r="CD509" i="25"/>
  <c r="BQ509" i="25"/>
  <c r="BK497" i="25"/>
  <c r="BA465" i="25"/>
  <c r="BB465" i="25" s="1"/>
  <c r="BB439" i="25"/>
  <c r="BA439" i="25"/>
  <c r="BA431" i="25"/>
  <c r="BB431" i="25" s="1"/>
  <c r="BM526" i="25"/>
  <c r="BY526" i="25" s="1"/>
  <c r="BM477" i="25"/>
  <c r="BY477" i="25" s="1"/>
  <c r="BB489" i="25"/>
  <c r="BA489" i="25"/>
  <c r="BM480" i="25"/>
  <c r="BY480" i="25" s="1"/>
  <c r="BK457" i="25"/>
  <c r="BM457" i="25"/>
  <c r="CH437" i="25"/>
  <c r="CR437" i="25" s="1"/>
  <c r="BX437" i="25"/>
  <c r="CG437" i="25" s="1"/>
  <c r="CQ437" i="25" s="1"/>
  <c r="BB351" i="25"/>
  <c r="BA351" i="25"/>
  <c r="BA328" i="25"/>
  <c r="BB328" i="25" s="1"/>
  <c r="BK443" i="25"/>
  <c r="BV443" i="25" s="1"/>
  <c r="AJ438" i="25"/>
  <c r="AP438" i="25"/>
  <c r="BL462" i="25"/>
  <c r="BM462" i="25" s="1"/>
  <c r="BY462" i="25" s="1"/>
  <c r="BV462" i="25"/>
  <c r="CO449" i="25"/>
  <c r="CR449" i="25" s="1"/>
  <c r="AJ372" i="25"/>
  <c r="BA378" i="25"/>
  <c r="BB378" i="25" s="1"/>
  <c r="BA363" i="25"/>
  <c r="BB363" i="25"/>
  <c r="BA326" i="25"/>
  <c r="BB326" i="25" s="1"/>
  <c r="CR452" i="25"/>
  <c r="CR422" i="25"/>
  <c r="CR420" i="25"/>
  <c r="BB353" i="25"/>
  <c r="BA353" i="25"/>
  <c r="CR372" i="25"/>
  <c r="CO372" i="25"/>
  <c r="CP372" i="25" s="1"/>
  <c r="CN346" i="25"/>
  <c r="BK391" i="25"/>
  <c r="BL330" i="25"/>
  <c r="BM330" i="25" s="1"/>
  <c r="BY330" i="25" s="1"/>
  <c r="BV330" i="25"/>
  <c r="AJ325" i="25"/>
  <c r="BV311" i="25"/>
  <c r="BL311" i="25"/>
  <c r="BM311" i="25" s="1"/>
  <c r="BY311" i="25" s="1"/>
  <c r="BA296" i="25"/>
  <c r="BB296" i="25" s="1"/>
  <c r="BB386" i="25"/>
  <c r="BA386" i="25"/>
  <c r="BQ368" i="25"/>
  <c r="CR346" i="25"/>
  <c r="BL392" i="25"/>
  <c r="BV392" i="25"/>
  <c r="BK369" i="25"/>
  <c r="BM319" i="25"/>
  <c r="BY319" i="25" s="1"/>
  <c r="BA305" i="25"/>
  <c r="BB305" i="25" s="1"/>
  <c r="BB289" i="25"/>
  <c r="BA289" i="25"/>
  <c r="BL350" i="25"/>
  <c r="BM350" i="25" s="1"/>
  <c r="BY350" i="25" s="1"/>
  <c r="BV350" i="25"/>
  <c r="AJ321" i="25"/>
  <c r="BA399" i="25"/>
  <c r="BB399" i="25" s="1"/>
  <c r="BA375" i="25"/>
  <c r="BB375" i="25" s="1"/>
  <c r="CQ340" i="25"/>
  <c r="BL290" i="25"/>
  <c r="BM290" i="25" s="1"/>
  <c r="BY290" i="25" s="1"/>
  <c r="BV290" i="25"/>
  <c r="BA273" i="25"/>
  <c r="BB273" i="25"/>
  <c r="AP259" i="25"/>
  <c r="AJ259" i="25"/>
  <c r="AP251" i="25"/>
  <c r="AJ251" i="25"/>
  <c r="CH331" i="25"/>
  <c r="BX331" i="25"/>
  <c r="CG331" i="25" s="1"/>
  <c r="BL286" i="25"/>
  <c r="BV286" i="25"/>
  <c r="BA254" i="25"/>
  <c r="BB254" i="25" s="1"/>
  <c r="BV307" i="25"/>
  <c r="BL307" i="25"/>
  <c r="BM307" i="25" s="1"/>
  <c r="BY307" i="25" s="1"/>
  <c r="CO253" i="25"/>
  <c r="CP253" i="25" s="1"/>
  <c r="CQ253" i="25" s="1"/>
  <c r="BM268" i="25"/>
  <c r="BQ264" i="25"/>
  <c r="AJ248" i="25"/>
  <c r="AP248" i="25"/>
  <c r="BV293" i="25"/>
  <c r="BL293" i="25"/>
  <c r="BM293" i="25" s="1"/>
  <c r="BY293" i="25" s="1"/>
  <c r="BY269" i="25"/>
  <c r="AJ343" i="25"/>
  <c r="BK306" i="25"/>
  <c r="BL294" i="25"/>
  <c r="BV294" i="25"/>
  <c r="AJ286" i="25"/>
  <c r="CO257" i="25"/>
  <c r="CR235" i="25"/>
  <c r="CN242" i="25"/>
  <c r="BQ227" i="25"/>
  <c r="CD227" i="25"/>
  <c r="CN227" i="25" s="1"/>
  <c r="AJ213" i="25"/>
  <c r="CO200" i="25"/>
  <c r="CR200" i="25" s="1"/>
  <c r="BA182" i="25"/>
  <c r="BB182" i="25" s="1"/>
  <c r="BA112" i="25"/>
  <c r="BB112" i="25" s="1"/>
  <c r="BA48" i="25"/>
  <c r="BB48" i="25" s="1"/>
  <c r="CR228" i="25"/>
  <c r="AJ229" i="25"/>
  <c r="AJ197" i="25"/>
  <c r="AJ150" i="25"/>
  <c r="BA117" i="25"/>
  <c r="BB117" i="25" s="1"/>
  <c r="AJ85" i="25"/>
  <c r="AJ53" i="25"/>
  <c r="CR248" i="25"/>
  <c r="CO242" i="25"/>
  <c r="CP242" i="25" s="1"/>
  <c r="CR220" i="25"/>
  <c r="AJ212" i="25"/>
  <c r="AJ191" i="25"/>
  <c r="BA100" i="25"/>
  <c r="BB100" i="25"/>
  <c r="CR213" i="25"/>
  <c r="CR191" i="25"/>
  <c r="BA180" i="25"/>
  <c r="BB180" i="25" s="1"/>
  <c r="AJ175" i="25"/>
  <c r="CD168" i="25"/>
  <c r="CN168" i="25" s="1"/>
  <c r="BQ168" i="25"/>
  <c r="CQ70" i="25"/>
  <c r="CQ62" i="25"/>
  <c r="CD43" i="25"/>
  <c r="CN43" i="25" s="1"/>
  <c r="BQ43" i="25"/>
  <c r="CQ140" i="25"/>
  <c r="CN82" i="25"/>
  <c r="CR34" i="25"/>
  <c r="CN17" i="25"/>
  <c r="CN144" i="25"/>
  <c r="CN24" i="25"/>
  <c r="CN87" i="25"/>
  <c r="CQ154" i="25"/>
  <c r="CN147" i="25"/>
  <c r="AP63" i="25"/>
  <c r="AJ63" i="25"/>
  <c r="CR46" i="25"/>
  <c r="BQ82" i="25"/>
  <c r="CN238" i="25"/>
  <c r="CN139" i="25"/>
  <c r="CR132" i="25"/>
  <c r="CO132" i="25"/>
  <c r="CN99" i="25"/>
  <c r="CR75" i="25"/>
  <c r="CR66" i="25"/>
  <c r="CN55" i="25"/>
  <c r="AJ34" i="25"/>
  <c r="CN29" i="25"/>
  <c r="CR64" i="25"/>
  <c r="CO64" i="25"/>
  <c r="CP64" i="25" s="1"/>
  <c r="AJ122" i="25"/>
  <c r="CR70" i="25"/>
  <c r="CR139" i="25"/>
  <c r="CR119" i="25"/>
  <c r="CQ107" i="25"/>
  <c r="CQ91" i="25"/>
  <c r="CR82" i="25"/>
  <c r="CO76" i="25"/>
  <c r="CP76" i="25" s="1"/>
  <c r="CR59" i="25"/>
  <c r="CR24" i="25"/>
  <c r="AJ6" i="25"/>
  <c r="AP6" i="25"/>
  <c r="CN34" i="25"/>
  <c r="CR98" i="25"/>
  <c r="CR83" i="25"/>
  <c r="CR192" i="25"/>
  <c r="CO141" i="25"/>
  <c r="CP141" i="25" s="1"/>
  <c r="CN191" i="25"/>
  <c r="AJ139" i="25"/>
  <c r="CN103" i="25"/>
  <c r="BA97" i="25"/>
  <c r="BB97" i="25" s="1"/>
  <c r="CN78" i="25"/>
  <c r="BK61" i="25"/>
  <c r="BV61" i="25" s="1"/>
  <c r="CQ39" i="25"/>
  <c r="CN6" i="25"/>
  <c r="CN21" i="25"/>
  <c r="BB1102" i="25"/>
  <c r="CB1102" i="25"/>
  <c r="CC1102" i="25" s="1"/>
  <c r="CB1097" i="25"/>
  <c r="CC1097" i="25" s="1"/>
  <c r="BB1097" i="25"/>
  <c r="BL990" i="25"/>
  <c r="BV990" i="25"/>
  <c r="BM990" i="25"/>
  <c r="BV835" i="25"/>
  <c r="BL835" i="25"/>
  <c r="BM835" i="25" s="1"/>
  <c r="BA725" i="25"/>
  <c r="BB725" i="25"/>
  <c r="BA698" i="25"/>
  <c r="BB698" i="25" s="1"/>
  <c r="BB629" i="25"/>
  <c r="BA629" i="25"/>
  <c r="AP624" i="25"/>
  <c r="AJ624" i="25"/>
  <c r="BL619" i="25"/>
  <c r="BM619" i="25" s="1"/>
  <c r="BY619" i="25" s="1"/>
  <c r="BV619" i="25"/>
  <c r="BA563" i="25"/>
  <c r="BB563" i="25" s="1"/>
  <c r="AJ560" i="25"/>
  <c r="AP560" i="25"/>
  <c r="BB449" i="25"/>
  <c r="BA449" i="25"/>
  <c r="BW463" i="25"/>
  <c r="BY463" i="25" s="1"/>
  <c r="BL402" i="25"/>
  <c r="CH408" i="25"/>
  <c r="CR408" i="25" s="1"/>
  <c r="BX408" i="25"/>
  <c r="CG408" i="25" s="1"/>
  <c r="CQ408" i="25" s="1"/>
  <c r="CH425" i="25"/>
  <c r="CE425" i="25"/>
  <c r="CF425" i="25" s="1"/>
  <c r="BX425" i="25"/>
  <c r="CG425" i="25" s="1"/>
  <c r="BK422" i="25"/>
  <c r="BV422" i="25" s="1"/>
  <c r="CH381" i="25"/>
  <c r="BX381" i="25"/>
  <c r="CG381" i="25" s="1"/>
  <c r="BL395" i="25"/>
  <c r="BM395" i="25" s="1"/>
  <c r="BY395" i="25" s="1"/>
  <c r="BV395" i="25"/>
  <c r="BA329" i="25"/>
  <c r="BB329" i="25" s="1"/>
  <c r="BK305" i="25"/>
  <c r="AP43" i="25"/>
  <c r="AJ43" i="25"/>
  <c r="AJ152" i="25"/>
  <c r="AP152" i="25"/>
  <c r="CO36" i="25"/>
  <c r="BA74" i="25"/>
  <c r="BB74" i="25" s="1"/>
  <c r="BA16" i="25"/>
  <c r="BB16" i="25" s="1"/>
  <c r="CQ141" i="25"/>
  <c r="CO100" i="25"/>
  <c r="BA70" i="25"/>
  <c r="BB70" i="25" s="1"/>
  <c r="CB1089" i="25"/>
  <c r="CC1089" i="25" s="1"/>
  <c r="BB1089" i="25"/>
  <c r="BL874" i="25"/>
  <c r="BM874" i="25" s="1"/>
  <c r="BV874" i="25"/>
  <c r="BL847" i="25"/>
  <c r="BM847" i="25" s="1"/>
  <c r="BV847" i="25"/>
  <c r="BM836" i="25"/>
  <c r="BM833" i="25"/>
  <c r="BQ819" i="25"/>
  <c r="CD819" i="25"/>
  <c r="CN819" i="25" s="1"/>
  <c r="BQ813" i="25"/>
  <c r="CD813" i="25"/>
  <c r="CN813" i="25" s="1"/>
  <c r="AP743" i="25"/>
  <c r="AJ743" i="25"/>
  <c r="BQ821" i="25"/>
  <c r="CD821" i="25"/>
  <c r="CN821" i="25" s="1"/>
  <c r="BL761" i="25"/>
  <c r="BM761" i="25" s="1"/>
  <c r="BY761" i="25" s="1"/>
  <c r="CH761" i="25" s="1"/>
  <c r="CR761" i="25" s="1"/>
  <c r="BV761" i="25"/>
  <c r="BV737" i="25"/>
  <c r="BL737" i="25"/>
  <c r="BM737" i="25" s="1"/>
  <c r="BY737" i="25" s="1"/>
  <c r="CH737" i="25" s="1"/>
  <c r="CR737" i="25" s="1"/>
  <c r="BL759" i="25"/>
  <c r="BM759" i="25" s="1"/>
  <c r="BY759" i="25" s="1"/>
  <c r="CH759" i="25" s="1"/>
  <c r="CR759" i="25" s="1"/>
  <c r="BV759" i="25"/>
  <c r="BM733" i="25"/>
  <c r="BY733" i="25" s="1"/>
  <c r="CH733" i="25" s="1"/>
  <c r="CR733" i="25" s="1"/>
  <c r="BV755" i="25"/>
  <c r="BL755" i="25"/>
  <c r="BM755" i="25" s="1"/>
  <c r="BY755" i="25" s="1"/>
  <c r="CH755" i="25" s="1"/>
  <c r="CR755" i="25" s="1"/>
  <c r="BV740" i="25"/>
  <c r="BL740" i="25"/>
  <c r="BM740" i="25" s="1"/>
  <c r="BY740" i="25" s="1"/>
  <c r="CH740" i="25" s="1"/>
  <c r="CR740" i="25" s="1"/>
  <c r="BY715" i="25"/>
  <c r="CH715" i="25" s="1"/>
  <c r="CR715" i="25" s="1"/>
  <c r="BW715" i="25"/>
  <c r="BV715" i="25" s="1"/>
  <c r="AJ702" i="25"/>
  <c r="CN758" i="25"/>
  <c r="BB688" i="25"/>
  <c r="BA688" i="25"/>
  <c r="BB664" i="25"/>
  <c r="BA664" i="25"/>
  <c r="BB637" i="25"/>
  <c r="BA637" i="25"/>
  <c r="BA726" i="25"/>
  <c r="BB726" i="25"/>
  <c r="AP703" i="25"/>
  <c r="AJ703" i="25"/>
  <c r="CD681" i="25"/>
  <c r="CN681" i="25" s="1"/>
  <c r="BQ681" i="25"/>
  <c r="BL745" i="25"/>
  <c r="BM745" i="25" s="1"/>
  <c r="BY745" i="25" s="1"/>
  <c r="CH745" i="25" s="1"/>
  <c r="CR745" i="25" s="1"/>
  <c r="BV745" i="25"/>
  <c r="BV670" i="25"/>
  <c r="BL670" i="25"/>
  <c r="BM670" i="25" s="1"/>
  <c r="BY670" i="25" s="1"/>
  <c r="CH669" i="25"/>
  <c r="CR669" i="25" s="1"/>
  <c r="BX669" i="25"/>
  <c r="CG669" i="25" s="1"/>
  <c r="CQ669" i="25" s="1"/>
  <c r="BV637" i="25"/>
  <c r="BL637" i="25"/>
  <c r="BB600" i="25"/>
  <c r="BA600" i="25"/>
  <c r="AJ680" i="25"/>
  <c r="BV643" i="25"/>
  <c r="BL643" i="25"/>
  <c r="BM643" i="25" s="1"/>
  <c r="BY643" i="25" s="1"/>
  <c r="AP683" i="25"/>
  <c r="AJ683" i="25"/>
  <c r="BV639" i="25"/>
  <c r="BL639" i="25"/>
  <c r="BM639" i="25" s="1"/>
  <c r="BY639" i="25" s="1"/>
  <c r="AJ618" i="25"/>
  <c r="AP618" i="25"/>
  <c r="AJ612" i="25"/>
  <c r="AP612" i="25"/>
  <c r="CD592" i="25"/>
  <c r="CN592" i="25" s="1"/>
  <c r="BQ592" i="25"/>
  <c r="BA700" i="25"/>
  <c r="BB700" i="25" s="1"/>
  <c r="BA619" i="25"/>
  <c r="BB619" i="25" s="1"/>
  <c r="BB598" i="25"/>
  <c r="BA598" i="25"/>
  <c r="BL618" i="25"/>
  <c r="BM618" i="25" s="1"/>
  <c r="BY618" i="25" s="1"/>
  <c r="BV618" i="25"/>
  <c r="AJ596" i="25"/>
  <c r="AP596" i="25"/>
  <c r="AJ554" i="25"/>
  <c r="BA553" i="25"/>
  <c r="BB553" i="25"/>
  <c r="BL612" i="25"/>
  <c r="BM612" i="25" s="1"/>
  <c r="BY612" i="25" s="1"/>
  <c r="BV612" i="25"/>
  <c r="BA551" i="25"/>
  <c r="BB551" i="25" s="1"/>
  <c r="BK635" i="25"/>
  <c r="CR584" i="25"/>
  <c r="AP567" i="25"/>
  <c r="AJ567" i="25"/>
  <c r="BQ679" i="25"/>
  <c r="BQ586" i="25"/>
  <c r="CD586" i="25"/>
  <c r="CN586" i="25" s="1"/>
  <c r="CD556" i="25"/>
  <c r="CN556" i="25" s="1"/>
  <c r="BQ556" i="25"/>
  <c r="BA673" i="25"/>
  <c r="BB673" i="25" s="1"/>
  <c r="BB565" i="25"/>
  <c r="BA565" i="25"/>
  <c r="CR554" i="25"/>
  <c r="BA521" i="25"/>
  <c r="BB521" i="25" s="1"/>
  <c r="BA479" i="25"/>
  <c r="BB479" i="25" s="1"/>
  <c r="CR546" i="25"/>
  <c r="AJ572" i="25"/>
  <c r="BA522" i="25"/>
  <c r="BB522" i="25" s="1"/>
  <c r="CO596" i="25"/>
  <c r="CR596" i="25" s="1"/>
  <c r="BB556" i="25"/>
  <c r="BA556" i="25"/>
  <c r="BA491" i="25"/>
  <c r="BB491" i="25" s="1"/>
  <c r="CN538" i="25"/>
  <c r="CN562" i="25"/>
  <c r="CR501" i="25"/>
  <c r="BV474" i="25"/>
  <c r="BL474" i="25"/>
  <c r="BM474" i="25" s="1"/>
  <c r="BY474" i="25" s="1"/>
  <c r="BB527" i="25"/>
  <c r="BA527" i="25"/>
  <c r="BK486" i="25"/>
  <c r="BA476" i="25"/>
  <c r="BB476" i="25" s="1"/>
  <c r="BW469" i="25"/>
  <c r="BV469" i="25" s="1"/>
  <c r="AJ433" i="25"/>
  <c r="AP433" i="25"/>
  <c r="BA478" i="25"/>
  <c r="BB478" i="25" s="1"/>
  <c r="AJ620" i="25"/>
  <c r="BM507" i="25"/>
  <c r="BY507" i="25" s="1"/>
  <c r="CD489" i="25"/>
  <c r="CN489" i="25" s="1"/>
  <c r="BQ489" i="25"/>
  <c r="BB456" i="25"/>
  <c r="BA456" i="25"/>
  <c r="CH436" i="25"/>
  <c r="CR436" i="25" s="1"/>
  <c r="BX436" i="25"/>
  <c r="CG436" i="25" s="1"/>
  <c r="CQ436" i="25" s="1"/>
  <c r="AP419" i="25"/>
  <c r="AJ419" i="25"/>
  <c r="BV410" i="25"/>
  <c r="BL410" i="25"/>
  <c r="BM410" i="25" s="1"/>
  <c r="BY410" i="25" s="1"/>
  <c r="BA360" i="25"/>
  <c r="BB360" i="25" s="1"/>
  <c r="BL418" i="25"/>
  <c r="BW418" i="25" s="1"/>
  <c r="BV418" i="25" s="1"/>
  <c r="BB348" i="25"/>
  <c r="BA348" i="25"/>
  <c r="BA324" i="25"/>
  <c r="BB324" i="25" s="1"/>
  <c r="CD435" i="25"/>
  <c r="CN435" i="25" s="1"/>
  <c r="BQ435" i="25"/>
  <c r="BA390" i="25"/>
  <c r="BB390" i="25"/>
  <c r="AP405" i="25"/>
  <c r="AJ405" i="25"/>
  <c r="BL405" i="25"/>
  <c r="BM405" i="25" s="1"/>
  <c r="BY405" i="25" s="1"/>
  <c r="BV405" i="25"/>
  <c r="BW383" i="25"/>
  <c r="BY383" i="25" s="1"/>
  <c r="BA338" i="25"/>
  <c r="BB338" i="25" s="1"/>
  <c r="BA322" i="25"/>
  <c r="BB322" i="25" s="1"/>
  <c r="AJ410" i="25"/>
  <c r="CN363" i="25"/>
  <c r="BA450" i="25"/>
  <c r="BB450" i="25" s="1"/>
  <c r="BA370" i="25"/>
  <c r="BB370" i="25" s="1"/>
  <c r="BA350" i="25"/>
  <c r="BB350" i="25" s="1"/>
  <c r="CR366" i="25"/>
  <c r="BV336" i="25"/>
  <c r="BL336" i="25"/>
  <c r="BM336" i="25" s="1"/>
  <c r="BY336" i="25" s="1"/>
  <c r="BA407" i="25"/>
  <c r="BB407" i="25"/>
  <c r="CD386" i="25"/>
  <c r="CN386" i="25" s="1"/>
  <c r="BQ386" i="25"/>
  <c r="BM368" i="25"/>
  <c r="BY368" i="25" s="1"/>
  <c r="AP304" i="25"/>
  <c r="AJ304" i="25"/>
  <c r="CN420" i="25"/>
  <c r="BK380" i="25"/>
  <c r="BV380" i="25" s="1"/>
  <c r="BK367" i="25"/>
  <c r="BA301" i="25"/>
  <c r="BB301" i="25" s="1"/>
  <c r="CN359" i="25"/>
  <c r="AJ337" i="25"/>
  <c r="BL326" i="25"/>
  <c r="BM326" i="25" s="1"/>
  <c r="BY326" i="25" s="1"/>
  <c r="BV326" i="25"/>
  <c r="BL394" i="25"/>
  <c r="CR359" i="25"/>
  <c r="BA298" i="25"/>
  <c r="BB298" i="25"/>
  <c r="BA287" i="25"/>
  <c r="BB287" i="25"/>
  <c r="AP269" i="25"/>
  <c r="AJ269" i="25"/>
  <c r="AP257" i="25"/>
  <c r="AJ257" i="25"/>
  <c r="CD376" i="25"/>
  <c r="CN376" i="25" s="1"/>
  <c r="BQ376" i="25"/>
  <c r="CH323" i="25"/>
  <c r="BX323" i="25"/>
  <c r="CG323" i="25" s="1"/>
  <c r="AJ293" i="25"/>
  <c r="BA250" i="25"/>
  <c r="BB250" i="25"/>
  <c r="CE283" i="25"/>
  <c r="CF283" i="25" s="1"/>
  <c r="CH283" i="25"/>
  <c r="CR283" i="25" s="1"/>
  <c r="BX283" i="25"/>
  <c r="CG283" i="25" s="1"/>
  <c r="CQ283" i="25" s="1"/>
  <c r="BL272" i="25"/>
  <c r="BM272" i="25" s="1"/>
  <c r="BM294" i="25"/>
  <c r="BY294" i="25" s="1"/>
  <c r="CO251" i="25"/>
  <c r="CP251" i="25" s="1"/>
  <c r="CQ251" i="25" s="1"/>
  <c r="AJ268" i="25"/>
  <c r="AP241" i="25"/>
  <c r="AJ241" i="25"/>
  <c r="AP234" i="25"/>
  <c r="AJ234" i="25"/>
  <c r="AJ167" i="25"/>
  <c r="AP167" i="25"/>
  <c r="BA315" i="25"/>
  <c r="BB315" i="25" s="1"/>
  <c r="BV299" i="25"/>
  <c r="BL299" i="25"/>
  <c r="BM299" i="25" s="1"/>
  <c r="BY299" i="25" s="1"/>
  <c r="BY274" i="25"/>
  <c r="BW274" i="25"/>
  <c r="BV274" i="25" s="1"/>
  <c r="CR241" i="25"/>
  <c r="CR212" i="25"/>
  <c r="AJ242" i="25"/>
  <c r="BB226" i="25"/>
  <c r="BA226" i="25"/>
  <c r="AJ172" i="25"/>
  <c r="BA160" i="25"/>
  <c r="BB160" i="25" s="1"/>
  <c r="BA96" i="25"/>
  <c r="BB96" i="25" s="1"/>
  <c r="BA32" i="25"/>
  <c r="BB32" i="25"/>
  <c r="CQ217" i="25"/>
  <c r="BA168" i="25"/>
  <c r="BB168" i="25" s="1"/>
  <c r="CO255" i="25"/>
  <c r="BA142" i="25"/>
  <c r="BB142" i="25" s="1"/>
  <c r="BB109" i="25"/>
  <c r="BA109" i="25"/>
  <c r="AJ77" i="25"/>
  <c r="BA45" i="25"/>
  <c r="BB45" i="25" s="1"/>
  <c r="CN217" i="25"/>
  <c r="AP170" i="25"/>
  <c r="AJ170" i="25"/>
  <c r="BA116" i="25"/>
  <c r="BB116" i="25" s="1"/>
  <c r="BA44" i="25"/>
  <c r="BB44" i="25" s="1"/>
  <c r="AJ221" i="25"/>
  <c r="AJ183" i="25"/>
  <c r="CN235" i="25"/>
  <c r="BA138" i="25"/>
  <c r="BB138" i="25" s="1"/>
  <c r="AJ110" i="25"/>
  <c r="AP17" i="25"/>
  <c r="AJ17" i="25"/>
  <c r="BQ77" i="25"/>
  <c r="CR80" i="25"/>
  <c r="CO80" i="25"/>
  <c r="CP80" i="25" s="1"/>
  <c r="CQ80" i="25" s="1"/>
  <c r="CQ64" i="25"/>
  <c r="CR35" i="25"/>
  <c r="CR131" i="25"/>
  <c r="BA90" i="25"/>
  <c r="BB90" i="25" s="1"/>
  <c r="CR51" i="25"/>
  <c r="CN213" i="25"/>
  <c r="CR147" i="25"/>
  <c r="CO16" i="25"/>
  <c r="BA58" i="25"/>
  <c r="BB58" i="25" s="1"/>
  <c r="CR159" i="25"/>
  <c r="CN136" i="25"/>
  <c r="BB105" i="25"/>
  <c r="BA105" i="25"/>
  <c r="CN241" i="25"/>
  <c r="CR136" i="25"/>
  <c r="AJ126" i="25"/>
  <c r="BQ96" i="25"/>
  <c r="BA81" i="25"/>
  <c r="BB81" i="25" s="1"/>
  <c r="CR178" i="25"/>
  <c r="CN127" i="25"/>
  <c r="CO96" i="25"/>
  <c r="CP96" i="25" s="1"/>
  <c r="CQ96" i="25" s="1"/>
  <c r="CN86" i="25"/>
  <c r="BQ70" i="25"/>
  <c r="AJ38" i="25"/>
  <c r="CN31" i="25"/>
  <c r="BA20" i="25"/>
  <c r="BB20" i="25" s="1"/>
  <c r="AJ10" i="25"/>
  <c r="AJ8" i="25"/>
  <c r="CB1093" i="25"/>
  <c r="CC1093" i="25" s="1"/>
  <c r="BB1093" i="25"/>
  <c r="CB1095" i="25"/>
  <c r="CC1095" i="25" s="1"/>
  <c r="BB1095" i="25"/>
  <c r="BV989" i="25"/>
  <c r="BM989" i="25"/>
  <c r="BL989" i="25"/>
  <c r="CD816" i="25"/>
  <c r="CN816" i="25" s="1"/>
  <c r="BQ816" i="25"/>
  <c r="BA706" i="25"/>
  <c r="BB706" i="25"/>
  <c r="BA580" i="25"/>
  <c r="BB580" i="25" s="1"/>
  <c r="BA728" i="25"/>
  <c r="BB728" i="25" s="1"/>
  <c r="BA581" i="25"/>
  <c r="BB581" i="25" s="1"/>
  <c r="CH673" i="25"/>
  <c r="CR673" i="25" s="1"/>
  <c r="BX673" i="25"/>
  <c r="CG673" i="25" s="1"/>
  <c r="CQ673" i="25" s="1"/>
  <c r="CN596" i="25"/>
  <c r="CH523" i="25"/>
  <c r="BX523" i="25"/>
  <c r="CG523" i="25" s="1"/>
  <c r="BQ468" i="25"/>
  <c r="CD468" i="25"/>
  <c r="BA512" i="25"/>
  <c r="BB512" i="25" s="1"/>
  <c r="CH430" i="25"/>
  <c r="CR430" i="25" s="1"/>
  <c r="BX430" i="25"/>
  <c r="CG430" i="25" s="1"/>
  <c r="CQ430" i="25" s="1"/>
  <c r="CD496" i="25"/>
  <c r="BQ496" i="25"/>
  <c r="CH428" i="25"/>
  <c r="CR428" i="25" s="1"/>
  <c r="BX428" i="25"/>
  <c r="CG428" i="25" s="1"/>
  <c r="CQ428" i="25" s="1"/>
  <c r="BB412" i="25"/>
  <c r="BA412" i="25"/>
  <c r="BA369" i="25"/>
  <c r="BB369" i="25" s="1"/>
  <c r="CH310" i="25"/>
  <c r="BX310" i="25"/>
  <c r="CG310" i="25" s="1"/>
  <c r="CO380" i="25"/>
  <c r="CP380" i="25" s="1"/>
  <c r="CQ380" i="25" s="1"/>
  <c r="BA317" i="25"/>
  <c r="BB317" i="25" s="1"/>
  <c r="BA357" i="25"/>
  <c r="BB357" i="25" s="1"/>
  <c r="AJ313" i="25"/>
  <c r="AP313" i="25"/>
  <c r="BV289" i="25"/>
  <c r="BL289" i="25"/>
  <c r="BM289" i="25" s="1"/>
  <c r="BY289" i="25" s="1"/>
  <c r="CD319" i="25"/>
  <c r="BQ319" i="25"/>
  <c r="BA141" i="25"/>
  <c r="BB141" i="25" s="1"/>
  <c r="CD123" i="25"/>
  <c r="CN123" i="25" s="1"/>
  <c r="BQ123" i="25"/>
  <c r="AP21" i="25"/>
  <c r="AJ21" i="25"/>
  <c r="BB1084" i="25"/>
  <c r="CB1084" i="25"/>
  <c r="CC1084" i="25" s="1"/>
  <c r="CD1006" i="25"/>
  <c r="CN1006" i="25" s="1"/>
  <c r="BQ1006" i="25"/>
  <c r="BT1083" i="25"/>
  <c r="BU1083" i="25" s="1"/>
  <c r="BQ1000" i="25"/>
  <c r="CD996" i="25"/>
  <c r="CN996" i="25" s="1"/>
  <c r="BQ996" i="25"/>
  <c r="BY996" i="25"/>
  <c r="CH996" i="25" s="1"/>
  <c r="CR996" i="25" s="1"/>
  <c r="BY988" i="25"/>
  <c r="CH988" i="25" s="1"/>
  <c r="CR988" i="25" s="1"/>
  <c r="CD1009" i="25"/>
  <c r="CN1009" i="25" s="1"/>
  <c r="BQ1009" i="25"/>
  <c r="BY1009" i="25"/>
  <c r="CH1009" i="25" s="1"/>
  <c r="CR1009" i="25" s="1"/>
  <c r="CR962" i="25"/>
  <c r="CN934" i="25"/>
  <c r="CR924" i="25"/>
  <c r="CN935" i="25"/>
  <c r="CN904" i="25"/>
  <c r="CN923" i="25"/>
  <c r="BQ873" i="25"/>
  <c r="CN903" i="25"/>
  <c r="BK867" i="25"/>
  <c r="CR880" i="25"/>
  <c r="CN922" i="25"/>
  <c r="CN862" i="25"/>
  <c r="BK852" i="25"/>
  <c r="BL831" i="25"/>
  <c r="BV831" i="25"/>
  <c r="BL834" i="25"/>
  <c r="BV834" i="25"/>
  <c r="BK825" i="25"/>
  <c r="BV825" i="25" s="1"/>
  <c r="BQ807" i="25"/>
  <c r="CD807" i="25"/>
  <c r="CN807" i="25" s="1"/>
  <c r="AP731" i="25"/>
  <c r="AJ731" i="25"/>
  <c r="BL748" i="25"/>
  <c r="BM748" i="25" s="1"/>
  <c r="BY748" i="25" s="1"/>
  <c r="CH748" i="25" s="1"/>
  <c r="CR748" i="25" s="1"/>
  <c r="BV748" i="25"/>
  <c r="BA721" i="25"/>
  <c r="BB721" i="25" s="1"/>
  <c r="AJ749" i="25"/>
  <c r="AJ734" i="25"/>
  <c r="AP734" i="25"/>
  <c r="BA684" i="25"/>
  <c r="BB684" i="25" s="1"/>
  <c r="BA660" i="25"/>
  <c r="BB660" i="25" s="1"/>
  <c r="BA748" i="25"/>
  <c r="BB748" i="25"/>
  <c r="BM729" i="25"/>
  <c r="BY729" i="25" s="1"/>
  <c r="CH729" i="25" s="1"/>
  <c r="CR729" i="25" s="1"/>
  <c r="BB717" i="25"/>
  <c r="BA717" i="25"/>
  <c r="AP692" i="25"/>
  <c r="AJ692" i="25"/>
  <c r="BM637" i="25"/>
  <c r="BY637" i="25" s="1"/>
  <c r="AJ718" i="25"/>
  <c r="CH665" i="25"/>
  <c r="CR665" i="25" s="1"/>
  <c r="BX665" i="25"/>
  <c r="CG665" i="25" s="1"/>
  <c r="CQ665" i="25" s="1"/>
  <c r="BB647" i="25"/>
  <c r="BA647" i="25"/>
  <c r="BA701" i="25"/>
  <c r="BB701" i="25" s="1"/>
  <c r="BB577" i="25"/>
  <c r="BA577" i="25"/>
  <c r="AP654" i="25"/>
  <c r="AJ654" i="25"/>
  <c r="BL727" i="25"/>
  <c r="BM727" i="25" s="1"/>
  <c r="BY727" i="25" s="1"/>
  <c r="CH727" i="25" s="1"/>
  <c r="CR727" i="25" s="1"/>
  <c r="BV727" i="25"/>
  <c r="AP682" i="25"/>
  <c r="AJ682" i="25"/>
  <c r="CD667" i="25"/>
  <c r="CN667" i="25" s="1"/>
  <c r="BQ667" i="25"/>
  <c r="BA658" i="25"/>
  <c r="BB658" i="25" s="1"/>
  <c r="BV645" i="25"/>
  <c r="BL645" i="25"/>
  <c r="BM645" i="25" s="1"/>
  <c r="BY645" i="25" s="1"/>
  <c r="AJ689" i="25"/>
  <c r="AJ642" i="25"/>
  <c r="BA546" i="25"/>
  <c r="BB546" i="25" s="1"/>
  <c r="BL622" i="25"/>
  <c r="BM622" i="25" s="1"/>
  <c r="BY622" i="25" s="1"/>
  <c r="BV622" i="25"/>
  <c r="BQ606" i="25"/>
  <c r="CN599" i="25"/>
  <c r="BQ676" i="25"/>
  <c r="BL608" i="25"/>
  <c r="BM608" i="25" s="1"/>
  <c r="BY608" i="25" s="1"/>
  <c r="BV608" i="25"/>
  <c r="AP537" i="25"/>
  <c r="AJ537" i="25"/>
  <c r="BQ583" i="25"/>
  <c r="CN577" i="25"/>
  <c r="AP566" i="25"/>
  <c r="AJ566" i="25"/>
  <c r="AJ599" i="25"/>
  <c r="AP599" i="25"/>
  <c r="CN568" i="25"/>
  <c r="CN574" i="25"/>
  <c r="AJ524" i="25"/>
  <c r="AP524" i="25"/>
  <c r="BA506" i="25"/>
  <c r="BB506" i="25"/>
  <c r="BK628" i="25"/>
  <c r="AJ552" i="25"/>
  <c r="AP552" i="25"/>
  <c r="BA475" i="25"/>
  <c r="BB475" i="25" s="1"/>
  <c r="BA557" i="25"/>
  <c r="BB557" i="25" s="1"/>
  <c r="BB494" i="25"/>
  <c r="BA494" i="25"/>
  <c r="BA627" i="25"/>
  <c r="BB627" i="25" s="1"/>
  <c r="BX524" i="25"/>
  <c r="CG524" i="25" s="1"/>
  <c r="CH524" i="25"/>
  <c r="AP515" i="25"/>
  <c r="AJ515" i="25"/>
  <c r="CD508" i="25"/>
  <c r="CN508" i="25" s="1"/>
  <c r="BQ508" i="25"/>
  <c r="BM468" i="25"/>
  <c r="BY468" i="25" s="1"/>
  <c r="BK525" i="25"/>
  <c r="BV525" i="25" s="1"/>
  <c r="BA510" i="25"/>
  <c r="BB510" i="25" s="1"/>
  <c r="BY498" i="25"/>
  <c r="BA472" i="25"/>
  <c r="BB472" i="25" s="1"/>
  <c r="CQ528" i="25"/>
  <c r="CR499" i="25"/>
  <c r="BA497" i="25"/>
  <c r="BB497" i="25" s="1"/>
  <c r="AJ485" i="25"/>
  <c r="AJ444" i="25"/>
  <c r="AP444" i="25"/>
  <c r="BM465" i="25"/>
  <c r="BY465" i="25" s="1"/>
  <c r="BB445" i="25"/>
  <c r="BA445" i="25"/>
  <c r="BK518" i="25"/>
  <c r="BV518" i="25" s="1"/>
  <c r="BK487" i="25"/>
  <c r="BK461" i="25"/>
  <c r="BM461" i="25"/>
  <c r="CR445" i="25"/>
  <c r="CO445" i="25"/>
  <c r="CH404" i="25"/>
  <c r="CR404" i="25" s="1"/>
  <c r="BX404" i="25"/>
  <c r="CG404" i="25" s="1"/>
  <c r="CQ404" i="25" s="1"/>
  <c r="AJ352" i="25"/>
  <c r="BY459" i="25"/>
  <c r="BK430" i="25"/>
  <c r="BV430" i="25" s="1"/>
  <c r="BA393" i="25"/>
  <c r="BB393" i="25" s="1"/>
  <c r="BK424" i="25"/>
  <c r="BA446" i="25"/>
  <c r="BB446" i="25" s="1"/>
  <c r="AJ381" i="25"/>
  <c r="BK427" i="25"/>
  <c r="BV427" i="25" s="1"/>
  <c r="BA364" i="25"/>
  <c r="BB364" i="25" s="1"/>
  <c r="BB432" i="25"/>
  <c r="BA432" i="25"/>
  <c r="BM344" i="25"/>
  <c r="BY344" i="25" s="1"/>
  <c r="BK439" i="25"/>
  <c r="BV439" i="25" s="1"/>
  <c r="AJ421" i="25"/>
  <c r="BK417" i="25"/>
  <c r="BB388" i="25"/>
  <c r="BA388" i="25"/>
  <c r="CD362" i="25"/>
  <c r="CN362" i="25" s="1"/>
  <c r="BQ362" i="25"/>
  <c r="BK378" i="25"/>
  <c r="CR339" i="25"/>
  <c r="CH335" i="25"/>
  <c r="BX335" i="25"/>
  <c r="CG335" i="25" s="1"/>
  <c r="BV328" i="25"/>
  <c r="BL328" i="25"/>
  <c r="BM328" i="25" s="1"/>
  <c r="BY328" i="25" s="1"/>
  <c r="BA403" i="25"/>
  <c r="BB403" i="25"/>
  <c r="BQ372" i="25"/>
  <c r="AP291" i="25"/>
  <c r="AJ291" i="25"/>
  <c r="CR415" i="25"/>
  <c r="CO415" i="25"/>
  <c r="CP415" i="25" s="1"/>
  <c r="BA276" i="25"/>
  <c r="BB276" i="25"/>
  <c r="CR347" i="25"/>
  <c r="BL334" i="25"/>
  <c r="BM334" i="25" s="1"/>
  <c r="BY334" i="25" s="1"/>
  <c r="BV334" i="25"/>
  <c r="CH314" i="25"/>
  <c r="BX314" i="25"/>
  <c r="CG314" i="25" s="1"/>
  <c r="CN366" i="25"/>
  <c r="BL337" i="25"/>
  <c r="BM337" i="25" s="1"/>
  <c r="BY337" i="25" s="1"/>
  <c r="BV337" i="25"/>
  <c r="BA282" i="25"/>
  <c r="BB282" i="25"/>
  <c r="BL396" i="25"/>
  <c r="BV396" i="25"/>
  <c r="BK375" i="25"/>
  <c r="CN348" i="25"/>
  <c r="AJ316" i="25"/>
  <c r="BA283" i="25"/>
  <c r="BB283" i="25" s="1"/>
  <c r="BL317" i="25"/>
  <c r="BM317" i="25" s="1"/>
  <c r="BY317" i="25" s="1"/>
  <c r="BV317" i="25"/>
  <c r="AJ303" i="25"/>
  <c r="CG284" i="25"/>
  <c r="CQ284" i="25" s="1"/>
  <c r="BK301" i="25"/>
  <c r="BK277" i="25"/>
  <c r="BW270" i="25"/>
  <c r="BV270" i="25" s="1"/>
  <c r="BB264" i="25"/>
  <c r="BA264" i="25"/>
  <c r="AP199" i="25"/>
  <c r="AJ199" i="25"/>
  <c r="CN351" i="25"/>
  <c r="BK304" i="25"/>
  <c r="BA288" i="25"/>
  <c r="BB288" i="25" s="1"/>
  <c r="BL279" i="25"/>
  <c r="BM279" i="25" s="1"/>
  <c r="BY279" i="25" s="1"/>
  <c r="BV279" i="25"/>
  <c r="AP274" i="25"/>
  <c r="AJ274" i="25"/>
  <c r="BK287" i="25"/>
  <c r="BM285" i="25"/>
  <c r="BY285" i="25" s="1"/>
  <c r="CD253" i="25"/>
  <c r="CN253" i="25" s="1"/>
  <c r="BQ253" i="25"/>
  <c r="CH284" i="25"/>
  <c r="CR284" i="25" s="1"/>
  <c r="BA210" i="25"/>
  <c r="BB210" i="25" s="1"/>
  <c r="BB194" i="25"/>
  <c r="BA194" i="25"/>
  <c r="CR177" i="25"/>
  <c r="BA153" i="25"/>
  <c r="BB153" i="25"/>
  <c r="BA88" i="25"/>
  <c r="BB88" i="25"/>
  <c r="BB202" i="25"/>
  <c r="BA202" i="25"/>
  <c r="AJ235" i="25"/>
  <c r="BA225" i="25"/>
  <c r="BB225" i="25" s="1"/>
  <c r="BB218" i="25"/>
  <c r="BA218" i="25"/>
  <c r="AJ206" i="25"/>
  <c r="BA196" i="25"/>
  <c r="BB196" i="25" s="1"/>
  <c r="AJ169" i="25"/>
  <c r="BK298" i="25"/>
  <c r="CN261" i="25"/>
  <c r="BB247" i="25"/>
  <c r="BA247" i="25"/>
  <c r="AP216" i="25"/>
  <c r="AJ216" i="25"/>
  <c r="CN201" i="25"/>
  <c r="BA190" i="25"/>
  <c r="BB190" i="25"/>
  <c r="BA155" i="25"/>
  <c r="BB155" i="25" s="1"/>
  <c r="BA76" i="25"/>
  <c r="BB76" i="25"/>
  <c r="BA60" i="25"/>
  <c r="BB60" i="25" s="1"/>
  <c r="CR190" i="25"/>
  <c r="AJ228" i="25"/>
  <c r="BQ211" i="25"/>
  <c r="CD211" i="25"/>
  <c r="CN211" i="25" s="1"/>
  <c r="BQ195" i="25"/>
  <c r="CD195" i="25"/>
  <c r="CN195" i="25" s="1"/>
  <c r="AP184" i="25"/>
  <c r="AJ184" i="25"/>
  <c r="CQ178" i="25"/>
  <c r="CD131" i="25"/>
  <c r="CN131" i="25" s="1"/>
  <c r="BQ131" i="25"/>
  <c r="CD67" i="25"/>
  <c r="CN67" i="25" s="1"/>
  <c r="BQ67" i="25"/>
  <c r="AP59" i="25"/>
  <c r="AJ59" i="25"/>
  <c r="CD9" i="25"/>
  <c r="CN9" i="25" s="1"/>
  <c r="BQ9" i="25"/>
  <c r="BB185" i="25"/>
  <c r="BA185" i="25"/>
  <c r="AP127" i="25"/>
  <c r="AJ127" i="25"/>
  <c r="CN70" i="25"/>
  <c r="AJ54" i="25"/>
  <c r="AJ118" i="25"/>
  <c r="CN212" i="25"/>
  <c r="AJ135" i="25"/>
  <c r="BQ90" i="25"/>
  <c r="BB73" i="25"/>
  <c r="BA73" i="25"/>
  <c r="CR42" i="25"/>
  <c r="CR116" i="25"/>
  <c r="CO116" i="25"/>
  <c r="CN35" i="25"/>
  <c r="CN205" i="25"/>
  <c r="BA130" i="25"/>
  <c r="BB130" i="25" s="1"/>
  <c r="CO88" i="25"/>
  <c r="BQ64" i="25"/>
  <c r="BB49" i="25"/>
  <c r="BA49" i="25"/>
  <c r="BQ80" i="25"/>
  <c r="CR55" i="25"/>
  <c r="BQ44" i="25"/>
  <c r="BA62" i="25"/>
  <c r="BB62" i="25" s="1"/>
  <c r="CN228" i="25"/>
  <c r="BQ126" i="25"/>
  <c r="CO48" i="25"/>
  <c r="CR124" i="25"/>
  <c r="CO124" i="25"/>
  <c r="BA111" i="25"/>
  <c r="BB111" i="25"/>
  <c r="BA57" i="25"/>
  <c r="BB57" i="25" s="1"/>
  <c r="CQ47" i="25"/>
  <c r="CQ30" i="25"/>
  <c r="CN13" i="25"/>
  <c r="BA18" i="25"/>
  <c r="BB18" i="25"/>
  <c r="BB1080" i="25"/>
  <c r="CB1080" i="25"/>
  <c r="CC1080" i="25" s="1"/>
  <c r="CD820" i="25"/>
  <c r="CN820" i="25" s="1"/>
  <c r="BQ820" i="25"/>
  <c r="BL762" i="25"/>
  <c r="BM762" i="25" s="1"/>
  <c r="BY762" i="25" s="1"/>
  <c r="CH762" i="25" s="1"/>
  <c r="CR762" i="25" s="1"/>
  <c r="BV762" i="25"/>
  <c r="BA671" i="25"/>
  <c r="BB671" i="25"/>
  <c r="BL664" i="25"/>
  <c r="BM664" i="25" s="1"/>
  <c r="BY664" i="25" s="1"/>
  <c r="BV664" i="25"/>
  <c r="BB605" i="25"/>
  <c r="BA605" i="25"/>
  <c r="BV666" i="25"/>
  <c r="BL666" i="25"/>
  <c r="BM666" i="25" s="1"/>
  <c r="BY666" i="25" s="1"/>
  <c r="BL644" i="25"/>
  <c r="BM644" i="25" s="1"/>
  <c r="BY644" i="25" s="1"/>
  <c r="BV644" i="25"/>
  <c r="BA493" i="25"/>
  <c r="BB493" i="25" s="1"/>
  <c r="CH510" i="25"/>
  <c r="BX510" i="25"/>
  <c r="CG510" i="25" s="1"/>
  <c r="BL481" i="25"/>
  <c r="BM481" i="25" s="1"/>
  <c r="BY481" i="25" s="1"/>
  <c r="BV481" i="25"/>
  <c r="BB459" i="25"/>
  <c r="BA459" i="25"/>
  <c r="CH426" i="25"/>
  <c r="CR426" i="25" s="1"/>
  <c r="BX426" i="25"/>
  <c r="CG426" i="25" s="1"/>
  <c r="CQ426" i="25" s="1"/>
  <c r="CN501" i="25"/>
  <c r="CN372" i="25"/>
  <c r="AJ319" i="25"/>
  <c r="AP319" i="25"/>
  <c r="BB323" i="25"/>
  <c r="BA323" i="25"/>
  <c r="BB285" i="25"/>
  <c r="BA285" i="25"/>
  <c r="AP223" i="25"/>
  <c r="AJ223" i="25"/>
  <c r="AP280" i="25"/>
  <c r="AJ280" i="25"/>
  <c r="BB233" i="25"/>
  <c r="BA233" i="25"/>
  <c r="AP181" i="25"/>
  <c r="AJ181" i="25"/>
  <c r="BB249" i="25"/>
  <c r="BA249" i="25"/>
  <c r="BA22" i="25"/>
  <c r="BB22" i="25" s="1"/>
  <c r="CQ76" i="25"/>
  <c r="BB1100" i="25"/>
  <c r="CB1100" i="25"/>
  <c r="CC1100" i="25" s="1"/>
  <c r="CB1094" i="25"/>
  <c r="CC1094" i="25" s="1"/>
  <c r="BB1094" i="25"/>
  <c r="CB1085" i="25"/>
  <c r="CC1085" i="25" s="1"/>
  <c r="BB1085" i="25"/>
  <c r="CB1087" i="25"/>
  <c r="CC1087" i="25" s="1"/>
  <c r="BB1087" i="25"/>
  <c r="AU1095" i="25"/>
  <c r="BT1095" i="25"/>
  <c r="BU1095" i="25" s="1"/>
  <c r="CB1103" i="25"/>
  <c r="CC1103" i="25" s="1"/>
  <c r="BB1103" i="25"/>
  <c r="BL1020" i="25"/>
  <c r="BM1020" i="25"/>
  <c r="BV1020" i="25"/>
  <c r="BK984" i="25"/>
  <c r="BV984" i="25" s="1"/>
  <c r="CD1017" i="25"/>
  <c r="CN1017" i="25" s="1"/>
  <c r="BQ1017" i="25"/>
  <c r="BY1017" i="25"/>
  <c r="CH1017" i="25" s="1"/>
  <c r="CR1017" i="25" s="1"/>
  <c r="BV1010" i="25"/>
  <c r="BM1010" i="25"/>
  <c r="BL1010" i="25"/>
  <c r="CN929" i="25"/>
  <c r="BL872" i="25"/>
  <c r="BM872" i="25" s="1"/>
  <c r="BV872" i="25"/>
  <c r="BM868" i="25"/>
  <c r="BK864" i="25"/>
  <c r="CN938" i="25"/>
  <c r="BV841" i="25"/>
  <c r="BL841" i="25"/>
  <c r="BM841" i="25" s="1"/>
  <c r="BL840" i="25"/>
  <c r="BM840" i="25" s="1"/>
  <c r="BV840" i="25"/>
  <c r="BQ770" i="25"/>
  <c r="AJ751" i="25"/>
  <c r="AP751" i="25"/>
  <c r="BM831" i="25"/>
  <c r="AJ757" i="25"/>
  <c r="BA761" i="25"/>
  <c r="BB761" i="25" s="1"/>
  <c r="AP742" i="25"/>
  <c r="AJ742" i="25"/>
  <c r="BA656" i="25"/>
  <c r="BB656" i="25" s="1"/>
  <c r="BA690" i="25"/>
  <c r="BB690" i="25" s="1"/>
  <c r="BQ718" i="25"/>
  <c r="BB715" i="25"/>
  <c r="BA715" i="25"/>
  <c r="AP636" i="25"/>
  <c r="AJ636" i="25"/>
  <c r="AJ625" i="25"/>
  <c r="BA594" i="25"/>
  <c r="BB594" i="25" s="1"/>
  <c r="AP678" i="25"/>
  <c r="AJ678" i="25"/>
  <c r="AP665" i="25"/>
  <c r="AJ665" i="25"/>
  <c r="BY718" i="25"/>
  <c r="BB699" i="25"/>
  <c r="BA699" i="25"/>
  <c r="BB634" i="25"/>
  <c r="BA634" i="25"/>
  <c r="CD603" i="25"/>
  <c r="CN603" i="25" s="1"/>
  <c r="BQ603" i="25"/>
  <c r="BK719" i="25"/>
  <c r="BB662" i="25"/>
  <c r="BA662" i="25"/>
  <c r="AJ579" i="25"/>
  <c r="BK675" i="25"/>
  <c r="BA545" i="25"/>
  <c r="BB545" i="25"/>
  <c r="BV671" i="25"/>
  <c r="BL671" i="25"/>
  <c r="BM671" i="25" s="1"/>
  <c r="BY671" i="25" s="1"/>
  <c r="BK668" i="25"/>
  <c r="BY536" i="25"/>
  <c r="BW536" i="25"/>
  <c r="BV536" i="25" s="1"/>
  <c r="AJ640" i="25"/>
  <c r="CD636" i="25"/>
  <c r="CN636" i="25" s="1"/>
  <c r="BQ636" i="25"/>
  <c r="AJ679" i="25"/>
  <c r="BA569" i="25"/>
  <c r="BB569" i="25" s="1"/>
  <c r="BK535" i="25"/>
  <c r="AJ520" i="25"/>
  <c r="AP520" i="25"/>
  <c r="CN591" i="25"/>
  <c r="BA558" i="25"/>
  <c r="BB558" i="25" s="1"/>
  <c r="AJ547" i="25"/>
  <c r="BA471" i="25"/>
  <c r="BB471" i="25" s="1"/>
  <c r="BV532" i="25"/>
  <c r="BL532" i="25"/>
  <c r="BM532" i="25" s="1"/>
  <c r="BY532" i="25" s="1"/>
  <c r="BA571" i="25"/>
  <c r="BB571" i="25" s="1"/>
  <c r="CH493" i="25"/>
  <c r="CR493" i="25" s="1"/>
  <c r="BX493" i="25"/>
  <c r="CG493" i="25" s="1"/>
  <c r="CQ493" i="25" s="1"/>
  <c r="BM540" i="25"/>
  <c r="BM514" i="25"/>
  <c r="BY514" i="25" s="1"/>
  <c r="CN573" i="25"/>
  <c r="CO521" i="25"/>
  <c r="BM519" i="25"/>
  <c r="BB484" i="25"/>
  <c r="BA484" i="25"/>
  <c r="AJ473" i="25"/>
  <c r="BA528" i="25"/>
  <c r="BB528" i="25" s="1"/>
  <c r="BK510" i="25"/>
  <c r="BV510" i="25" s="1"/>
  <c r="AJ502" i="25"/>
  <c r="BM494" i="25"/>
  <c r="BY494" i="25" s="1"/>
  <c r="CD467" i="25"/>
  <c r="CH511" i="25"/>
  <c r="CR511" i="25" s="1"/>
  <c r="BX511" i="25"/>
  <c r="CG511" i="25" s="1"/>
  <c r="CQ511" i="25" s="1"/>
  <c r="AJ452" i="25"/>
  <c r="AP452" i="25"/>
  <c r="BA518" i="25"/>
  <c r="BB518" i="25" s="1"/>
  <c r="CH488" i="25"/>
  <c r="CR488" i="25" s="1"/>
  <c r="BX488" i="25"/>
  <c r="CG488" i="25" s="1"/>
  <c r="CQ488" i="25" s="1"/>
  <c r="BA455" i="25"/>
  <c r="BB455" i="25" s="1"/>
  <c r="BK478" i="25"/>
  <c r="BK524" i="25"/>
  <c r="BV524" i="25" s="1"/>
  <c r="BL485" i="25"/>
  <c r="BV485" i="25"/>
  <c r="BX443" i="25"/>
  <c r="CG443" i="25" s="1"/>
  <c r="CH443" i="25"/>
  <c r="AP434" i="25"/>
  <c r="AJ434" i="25"/>
  <c r="AJ401" i="25"/>
  <c r="AP401" i="25"/>
  <c r="BK454" i="25"/>
  <c r="BV454" i="25" s="1"/>
  <c r="BK438" i="25"/>
  <c r="BV438" i="25" s="1"/>
  <c r="AP404" i="25"/>
  <c r="AJ404" i="25"/>
  <c r="AJ349" i="25"/>
  <c r="AJ429" i="25"/>
  <c r="BA367" i="25"/>
  <c r="BB367" i="25" s="1"/>
  <c r="BA336" i="25"/>
  <c r="BB336" i="25" s="1"/>
  <c r="BB320" i="25"/>
  <c r="BA320" i="25"/>
  <c r="CH388" i="25"/>
  <c r="BX388" i="25"/>
  <c r="CG388" i="25" s="1"/>
  <c r="BK407" i="25"/>
  <c r="BK399" i="25"/>
  <c r="BY424" i="25"/>
  <c r="BW424" i="25"/>
  <c r="BM418" i="25"/>
  <c r="BY418" i="25" s="1"/>
  <c r="BB356" i="25"/>
  <c r="BA356" i="25"/>
  <c r="BB334" i="25"/>
  <c r="BA334" i="25"/>
  <c r="BQ450" i="25"/>
  <c r="CD421" i="25"/>
  <c r="BQ421" i="25"/>
  <c r="AJ416" i="25"/>
  <c r="BB385" i="25"/>
  <c r="BA385" i="25"/>
  <c r="BV374" i="25"/>
  <c r="BL374" i="25"/>
  <c r="BM374" i="25" s="1"/>
  <c r="BY374" i="25" s="1"/>
  <c r="CD333" i="25"/>
  <c r="BQ333" i="25"/>
  <c r="CH327" i="25"/>
  <c r="BX327" i="25"/>
  <c r="CG327" i="25" s="1"/>
  <c r="BV320" i="25"/>
  <c r="BL320" i="25"/>
  <c r="BM320" i="25" s="1"/>
  <c r="BY320" i="25" s="1"/>
  <c r="CO315" i="25"/>
  <c r="CP315" i="25" s="1"/>
  <c r="CQ315" i="25" s="1"/>
  <c r="BK371" i="25"/>
  <c r="BV371" i="25" s="1"/>
  <c r="AJ368" i="25"/>
  <c r="CR358" i="25"/>
  <c r="CR340" i="25"/>
  <c r="CQ415" i="25"/>
  <c r="BL379" i="25"/>
  <c r="BM379" i="25" s="1"/>
  <c r="BY379" i="25" s="1"/>
  <c r="BV379" i="25"/>
  <c r="BA297" i="25"/>
  <c r="BB297" i="25" s="1"/>
  <c r="BA272" i="25"/>
  <c r="BB272" i="25" s="1"/>
  <c r="AP314" i="25"/>
  <c r="AJ314" i="25"/>
  <c r="BQ384" i="25"/>
  <c r="CR365" i="25"/>
  <c r="CN357" i="25"/>
  <c r="AJ346" i="25"/>
  <c r="AJ306" i="25"/>
  <c r="BA295" i="25"/>
  <c r="BB295" i="25"/>
  <c r="AP279" i="25"/>
  <c r="AJ279" i="25"/>
  <c r="AP255" i="25"/>
  <c r="AJ255" i="25"/>
  <c r="AJ374" i="25"/>
  <c r="BQ323" i="25"/>
  <c r="CD312" i="25"/>
  <c r="BQ312" i="25"/>
  <c r="BL377" i="25"/>
  <c r="BM377" i="25" s="1"/>
  <c r="BY377" i="25" s="1"/>
  <c r="BV377" i="25"/>
  <c r="AJ294" i="25"/>
  <c r="BM281" i="25"/>
  <c r="BY281" i="25" s="1"/>
  <c r="BK276" i="25"/>
  <c r="AP270" i="25"/>
  <c r="AJ270" i="25"/>
  <c r="CD266" i="25"/>
  <c r="CN266" i="25" s="1"/>
  <c r="BQ266" i="25"/>
  <c r="AJ246" i="25"/>
  <c r="AP246" i="25"/>
  <c r="CN347" i="25"/>
  <c r="CD314" i="25"/>
  <c r="BQ314" i="25"/>
  <c r="BV303" i="25"/>
  <c r="BL303" i="25"/>
  <c r="BM303" i="25" s="1"/>
  <c r="BY303" i="25" s="1"/>
  <c r="BQ260" i="25"/>
  <c r="CD251" i="25"/>
  <c r="CN251" i="25" s="1"/>
  <c r="BQ251" i="25"/>
  <c r="CR239" i="25"/>
  <c r="CR231" i="25"/>
  <c r="CR210" i="25"/>
  <c r="CQ188" i="25"/>
  <c r="AJ178" i="25"/>
  <c r="AJ244" i="25"/>
  <c r="CN192" i="25"/>
  <c r="BA145" i="25"/>
  <c r="BB145" i="25"/>
  <c r="BA80" i="25"/>
  <c r="BB80" i="25"/>
  <c r="BK284" i="25"/>
  <c r="BV284" i="25" s="1"/>
  <c r="CQ242" i="25"/>
  <c r="CR230" i="25"/>
  <c r="BK295" i="25"/>
  <c r="BQ229" i="25"/>
  <c r="AJ205" i="25"/>
  <c r="CN178" i="25"/>
  <c r="BA166" i="25"/>
  <c r="BB166" i="25" s="1"/>
  <c r="BV288" i="25"/>
  <c r="BL288" i="25"/>
  <c r="BM288" i="25" s="1"/>
  <c r="BY288" i="25" s="1"/>
  <c r="BQ197" i="25"/>
  <c r="BQ196" i="25"/>
  <c r="AJ133" i="25"/>
  <c r="AJ101" i="25"/>
  <c r="BA69" i="25"/>
  <c r="BB69" i="25" s="1"/>
  <c r="BB37" i="25"/>
  <c r="BA37" i="25"/>
  <c r="BL280" i="25"/>
  <c r="BM280" i="25" s="1"/>
  <c r="BY280" i="25" s="1"/>
  <c r="BV280" i="25"/>
  <c r="CQ232" i="25"/>
  <c r="CR225" i="25"/>
  <c r="CO225" i="25"/>
  <c r="BA200" i="25"/>
  <c r="BB200" i="25" s="1"/>
  <c r="BA132" i="25"/>
  <c r="BB132" i="25" s="1"/>
  <c r="BA92" i="25"/>
  <c r="BB92" i="25" s="1"/>
  <c r="BK275" i="25"/>
  <c r="CN231" i="25"/>
  <c r="CR187" i="25"/>
  <c r="CO187" i="25"/>
  <c r="CP187" i="25" s="1"/>
  <c r="CQ187" i="25" s="1"/>
  <c r="BA174" i="25"/>
  <c r="BB174" i="25"/>
  <c r="CD154" i="25"/>
  <c r="CN154" i="25" s="1"/>
  <c r="BQ154" i="25"/>
  <c r="AP140" i="25"/>
  <c r="AJ140" i="25"/>
  <c r="AJ131" i="25"/>
  <c r="AP131" i="25"/>
  <c r="CD75" i="25"/>
  <c r="CN75" i="25" s="1"/>
  <c r="BQ75" i="25"/>
  <c r="AP67" i="25"/>
  <c r="AJ67" i="25"/>
  <c r="CR148" i="25"/>
  <c r="CO137" i="25"/>
  <c r="CR137" i="25" s="1"/>
  <c r="BB113" i="25"/>
  <c r="BA113" i="25"/>
  <c r="CR27" i="25"/>
  <c r="CQ8" i="25"/>
  <c r="BB179" i="25"/>
  <c r="BA179" i="25"/>
  <c r="CN30" i="25"/>
  <c r="BK25" i="25"/>
  <c r="BV25" i="25" s="1"/>
  <c r="BQ118" i="25"/>
  <c r="BA66" i="25"/>
  <c r="BB66" i="25" s="1"/>
  <c r="CN28" i="25"/>
  <c r="CN204" i="25"/>
  <c r="BA106" i="25"/>
  <c r="BB106" i="25" s="1"/>
  <c r="CD63" i="25"/>
  <c r="CN63" i="25" s="1"/>
  <c r="BQ63" i="25"/>
  <c r="BB33" i="25"/>
  <c r="BA33" i="25"/>
  <c r="CR44" i="25"/>
  <c r="CO44" i="25"/>
  <c r="CP44" i="25" s="1"/>
  <c r="BA129" i="25"/>
  <c r="BB129" i="25" s="1"/>
  <c r="CR104" i="25"/>
  <c r="CO104" i="25"/>
  <c r="BA86" i="25"/>
  <c r="BB86" i="25" s="1"/>
  <c r="CN54" i="25"/>
  <c r="CR29" i="25"/>
  <c r="BQ8" i="25"/>
  <c r="AJ102" i="25"/>
  <c r="CR95" i="25"/>
  <c r="AJ78" i="25"/>
  <c r="BQ117" i="25"/>
  <c r="CN42" i="25"/>
  <c r="CR28" i="25"/>
  <c r="AJ164" i="25"/>
  <c r="CN151" i="25"/>
  <c r="AJ107" i="25"/>
  <c r="AP107" i="25"/>
  <c r="AJ98" i="25"/>
  <c r="CO84" i="25"/>
  <c r="CN46" i="25"/>
  <c r="AJ35" i="25"/>
  <c r="AP35" i="25"/>
  <c r="CN27" i="25"/>
  <c r="CQ6" i="25"/>
  <c r="CR12" i="25"/>
  <c r="BL1013" i="25"/>
  <c r="BV1013" i="25"/>
  <c r="BM1013" i="25"/>
  <c r="CD804" i="25"/>
  <c r="CN804" i="25" s="1"/>
  <c r="BQ804" i="25"/>
  <c r="BB750" i="25"/>
  <c r="BA750" i="25"/>
  <c r="BV721" i="25"/>
  <c r="BL721" i="25"/>
  <c r="BM721" i="25" s="1"/>
  <c r="BY721" i="25" s="1"/>
  <c r="CH721" i="25" s="1"/>
  <c r="CR721" i="25" s="1"/>
  <c r="BA646" i="25"/>
  <c r="BB646" i="25"/>
  <c r="BA645" i="25"/>
  <c r="BB645" i="25" s="1"/>
  <c r="BA536" i="25"/>
  <c r="BB536" i="25" s="1"/>
  <c r="AJ466" i="25"/>
  <c r="AP466" i="25"/>
  <c r="BA483" i="25"/>
  <c r="BB483" i="25"/>
  <c r="BX513" i="25"/>
  <c r="CG513" i="25" s="1"/>
  <c r="CH513" i="25"/>
  <c r="BL479" i="25"/>
  <c r="BM479" i="25" s="1"/>
  <c r="BY479" i="25" s="1"/>
  <c r="BV479" i="25"/>
  <c r="BB514" i="25"/>
  <c r="BA514" i="25"/>
  <c r="BL456" i="25"/>
  <c r="BM456" i="25" s="1"/>
  <c r="BY456" i="25" s="1"/>
  <c r="BV456" i="25"/>
  <c r="BM392" i="25"/>
  <c r="BY392" i="25" s="1"/>
  <c r="BB391" i="25"/>
  <c r="BA391" i="25"/>
  <c r="BA392" i="25"/>
  <c r="BB392" i="25" s="1"/>
  <c r="AP271" i="25"/>
  <c r="AJ271" i="25"/>
  <c r="CR184" i="25"/>
  <c r="CO184" i="25"/>
  <c r="CP184" i="25" s="1"/>
  <c r="CQ184" i="25" s="1"/>
  <c r="BA104" i="25"/>
  <c r="BB104" i="25" s="1"/>
  <c r="BA231" i="25"/>
  <c r="BB231" i="25" s="1"/>
  <c r="BB154" i="25"/>
  <c r="BA154" i="25"/>
  <c r="CN64" i="25"/>
  <c r="CD993" i="25"/>
  <c r="CN993" i="25" s="1"/>
  <c r="BQ993" i="25"/>
  <c r="BY993" i="25"/>
  <c r="CH993" i="25" s="1"/>
  <c r="CR993" i="25" s="1"/>
  <c r="CD991" i="25"/>
  <c r="CN991" i="25" s="1"/>
  <c r="BQ991" i="25"/>
  <c r="CD999" i="25"/>
  <c r="CN999" i="25" s="1"/>
  <c r="BQ999" i="25"/>
  <c r="BY1025" i="25"/>
  <c r="CH1025" i="25" s="1"/>
  <c r="CR1025" i="25" s="1"/>
  <c r="CD1025" i="25"/>
  <c r="CN1025" i="25" s="1"/>
  <c r="CR971" i="25"/>
  <c r="CD995" i="25"/>
  <c r="CN995" i="25" s="1"/>
  <c r="BQ995" i="25"/>
  <c r="BY995" i="25"/>
  <c r="CH995" i="25" s="1"/>
  <c r="CR995" i="25" s="1"/>
  <c r="CR966" i="25"/>
  <c r="CN968" i="25"/>
  <c r="CN949" i="25"/>
  <c r="BV869" i="25"/>
  <c r="BL869" i="25"/>
  <c r="BM869" i="25" s="1"/>
  <c r="CN939" i="25"/>
  <c r="BL839" i="25"/>
  <c r="BM839" i="25" s="1"/>
  <c r="BV839" i="25"/>
  <c r="BK843" i="25"/>
  <c r="BK832" i="25"/>
  <c r="BK838" i="25"/>
  <c r="BV844" i="25"/>
  <c r="BL844" i="25"/>
  <c r="BM844" i="25" s="1"/>
  <c r="BL830" i="25"/>
  <c r="BM830" i="25" s="1"/>
  <c r="BV830" i="25"/>
  <c r="CD822" i="25"/>
  <c r="CN822" i="25" s="1"/>
  <c r="BQ822" i="25"/>
  <c r="CD818" i="25"/>
  <c r="CN818" i="25" s="1"/>
  <c r="BQ818" i="25"/>
  <c r="CD814" i="25"/>
  <c r="CN814" i="25" s="1"/>
  <c r="BQ814" i="25"/>
  <c r="CD810" i="25"/>
  <c r="CN810" i="25" s="1"/>
  <c r="BQ810" i="25"/>
  <c r="CD806" i="25"/>
  <c r="CN806" i="25" s="1"/>
  <c r="BQ806" i="25"/>
  <c r="CD802" i="25"/>
  <c r="CN802" i="25" s="1"/>
  <c r="BQ802" i="25"/>
  <c r="CN829" i="25"/>
  <c r="BK801" i="25"/>
  <c r="BV801" i="25" s="1"/>
  <c r="AP739" i="25"/>
  <c r="AJ739" i="25"/>
  <c r="BK798" i="25"/>
  <c r="BV798" i="25" s="1"/>
  <c r="AJ760" i="25"/>
  <c r="BK771" i="25"/>
  <c r="BV771" i="25" s="1"/>
  <c r="AJ714" i="25"/>
  <c r="AJ758" i="25"/>
  <c r="AJ745" i="25"/>
  <c r="AJ753" i="25"/>
  <c r="AP738" i="25"/>
  <c r="AJ738" i="25"/>
  <c r="BL760" i="25"/>
  <c r="BM760" i="25" s="1"/>
  <c r="BY760" i="25" s="1"/>
  <c r="CH760" i="25" s="1"/>
  <c r="CR760" i="25" s="1"/>
  <c r="BV760" i="25"/>
  <c r="BK732" i="25"/>
  <c r="AJ709" i="25"/>
  <c r="AP712" i="25"/>
  <c r="AJ712" i="25"/>
  <c r="BA681" i="25"/>
  <c r="BB681" i="25" s="1"/>
  <c r="BV747" i="25"/>
  <c r="BL747" i="25"/>
  <c r="BM747" i="25" s="1"/>
  <c r="BY747" i="25" s="1"/>
  <c r="CH747" i="25" s="1"/>
  <c r="CR747" i="25" s="1"/>
  <c r="AJ737" i="25"/>
  <c r="BA736" i="25"/>
  <c r="BB736" i="25"/>
  <c r="AJ722" i="25"/>
  <c r="CD674" i="25"/>
  <c r="CN674" i="25" s="1"/>
  <c r="BQ674" i="25"/>
  <c r="BA621" i="25"/>
  <c r="BB621" i="25" s="1"/>
  <c r="AJ592" i="25"/>
  <c r="AJ691" i="25"/>
  <c r="AJ663" i="25"/>
  <c r="AJ667" i="25"/>
  <c r="AJ657" i="25"/>
  <c r="AJ650" i="25"/>
  <c r="BK658" i="25"/>
  <c r="AJ622" i="25"/>
  <c r="AP622" i="25"/>
  <c r="AJ616" i="25"/>
  <c r="AP616" i="25"/>
  <c r="AJ589" i="25"/>
  <c r="CN709" i="25"/>
  <c r="AJ685" i="25"/>
  <c r="AP669" i="25"/>
  <c r="AJ669" i="25"/>
  <c r="AJ644" i="25"/>
  <c r="AP644" i="25"/>
  <c r="BB613" i="25"/>
  <c r="BA613" i="25"/>
  <c r="CD1002" i="25"/>
  <c r="CN1002" i="25" s="1"/>
  <c r="BY1002" i="25"/>
  <c r="CH1002" i="25" s="1"/>
  <c r="CR1002" i="25" s="1"/>
  <c r="AJ603" i="25"/>
  <c r="AP603" i="25"/>
  <c r="BA697" i="25"/>
  <c r="BB697" i="25" s="1"/>
  <c r="BV629" i="25"/>
  <c r="BL629" i="25"/>
  <c r="BM629" i="25" s="1"/>
  <c r="BY629" i="25" s="1"/>
  <c r="CH606" i="25"/>
  <c r="CR606" i="25" s="1"/>
  <c r="BX606" i="25"/>
  <c r="CG606" i="25" s="1"/>
  <c r="CQ606" i="25" s="1"/>
  <c r="BA641" i="25"/>
  <c r="BB641" i="25" s="1"/>
  <c r="BQ614" i="25"/>
  <c r="AJ597" i="25"/>
  <c r="AJ632" i="25"/>
  <c r="BK617" i="25"/>
  <c r="BA601" i="25"/>
  <c r="BB601" i="25" s="1"/>
  <c r="BA517" i="25"/>
  <c r="BB517" i="25"/>
  <c r="AJ501" i="25"/>
  <c r="BA467" i="25"/>
  <c r="BB467" i="25" s="1"/>
  <c r="BK623" i="25"/>
  <c r="BM517" i="25"/>
  <c r="BY517" i="25" s="1"/>
  <c r="BX509" i="25"/>
  <c r="CG509" i="25" s="1"/>
  <c r="CH509" i="25"/>
  <c r="AJ585" i="25"/>
  <c r="AJ538" i="25"/>
  <c r="AP498" i="25"/>
  <c r="AJ498" i="25"/>
  <c r="BK470" i="25"/>
  <c r="BM470" i="25"/>
  <c r="AJ523" i="25"/>
  <c r="BB482" i="25"/>
  <c r="BA482" i="25"/>
  <c r="AJ495" i="25"/>
  <c r="AJ492" i="25"/>
  <c r="BA503" i="25"/>
  <c r="BB503" i="25" s="1"/>
  <c r="CH464" i="25"/>
  <c r="CR464" i="25" s="1"/>
  <c r="BX464" i="25"/>
  <c r="CG464" i="25" s="1"/>
  <c r="CQ464" i="25" s="1"/>
  <c r="BY453" i="25"/>
  <c r="BW453" i="25"/>
  <c r="CR505" i="25"/>
  <c r="AJ462" i="25"/>
  <c r="AP462" i="25"/>
  <c r="AJ441" i="25"/>
  <c r="AP441" i="25"/>
  <c r="BB428" i="25"/>
  <c r="BA428" i="25"/>
  <c r="BB425" i="25"/>
  <c r="BA425" i="25"/>
  <c r="CR508" i="25"/>
  <c r="AJ477" i="25"/>
  <c r="BA480" i="25"/>
  <c r="BB480" i="25" s="1"/>
  <c r="BY471" i="25"/>
  <c r="BW471" i="25"/>
  <c r="BV471" i="25" s="1"/>
  <c r="BB460" i="25"/>
  <c r="BA460" i="25"/>
  <c r="BA453" i="25"/>
  <c r="BB453" i="25" s="1"/>
  <c r="AP442" i="25"/>
  <c r="AJ442" i="25"/>
  <c r="CD432" i="25"/>
  <c r="CN432" i="25" s="1"/>
  <c r="BQ432" i="25"/>
  <c r="AP415" i="25"/>
  <c r="AJ415" i="25"/>
  <c r="AJ409" i="25"/>
  <c r="AP409" i="25"/>
  <c r="BV398" i="25"/>
  <c r="BL398" i="25"/>
  <c r="BM398" i="25" s="1"/>
  <c r="BY398" i="25" s="1"/>
  <c r="AJ437" i="25"/>
  <c r="BK409" i="25"/>
  <c r="BB389" i="25"/>
  <c r="BA389" i="25"/>
  <c r="CR454" i="25"/>
  <c r="BK433" i="25"/>
  <c r="BV433" i="25" s="1"/>
  <c r="BK419" i="25"/>
  <c r="BL397" i="25"/>
  <c r="BM397" i="25" s="1"/>
  <c r="BY397" i="25" s="1"/>
  <c r="BV397" i="25"/>
  <c r="BA468" i="25"/>
  <c r="BB468" i="25"/>
  <c r="BQ446" i="25"/>
  <c r="AJ406" i="25"/>
  <c r="AJ398" i="25"/>
  <c r="AJ345" i="25"/>
  <c r="AJ464" i="25"/>
  <c r="CH416" i="25"/>
  <c r="BX416" i="25"/>
  <c r="CG416" i="25" s="1"/>
  <c r="BB387" i="25"/>
  <c r="BA387" i="25"/>
  <c r="BA382" i="25"/>
  <c r="BB382" i="25" s="1"/>
  <c r="BK455" i="25"/>
  <c r="BV455" i="25" s="1"/>
  <c r="BK413" i="25"/>
  <c r="BV413" i="25" s="1"/>
  <c r="BA361" i="25"/>
  <c r="BB361" i="25" s="1"/>
  <c r="BA339" i="25"/>
  <c r="BB339" i="25" s="1"/>
  <c r="CQ373" i="25"/>
  <c r="AJ365" i="25"/>
  <c r="CD325" i="25"/>
  <c r="BQ325" i="25"/>
  <c r="CN452" i="25"/>
  <c r="BA358" i="25"/>
  <c r="BB358" i="25" s="1"/>
  <c r="AJ400" i="25"/>
  <c r="CQ362" i="25"/>
  <c r="BM296" i="25"/>
  <c r="BY296" i="25" s="1"/>
  <c r="BB383" i="25"/>
  <c r="BA383" i="25"/>
  <c r="BV324" i="25"/>
  <c r="BL324" i="25"/>
  <c r="BM324" i="25" s="1"/>
  <c r="BY324" i="25" s="1"/>
  <c r="BK383" i="25"/>
  <c r="BV383" i="25" s="1"/>
  <c r="CO355" i="25"/>
  <c r="CR355" i="25" s="1"/>
  <c r="CR343" i="25"/>
  <c r="BQ254" i="25"/>
  <c r="BA252" i="25"/>
  <c r="BB252" i="25"/>
  <c r="BK373" i="25"/>
  <c r="BV373" i="25" s="1"/>
  <c r="BK292" i="25"/>
  <c r="CR263" i="25"/>
  <c r="CO263" i="25"/>
  <c r="AP215" i="25"/>
  <c r="AJ215" i="25"/>
  <c r="BA262" i="25"/>
  <c r="BB262" i="25" s="1"/>
  <c r="BL281" i="25"/>
  <c r="BV281" i="25"/>
  <c r="BK273" i="25"/>
  <c r="BK300" i="25"/>
  <c r="CR243" i="25"/>
  <c r="BB237" i="25"/>
  <c r="BA237" i="25"/>
  <c r="CR188" i="25"/>
  <c r="CO188" i="25"/>
  <c r="CP188" i="25" s="1"/>
  <c r="AJ163" i="25"/>
  <c r="CO176" i="25"/>
  <c r="BA137" i="25"/>
  <c r="BB137" i="25" s="1"/>
  <c r="BA72" i="25"/>
  <c r="BB72" i="25"/>
  <c r="AJ239" i="25"/>
  <c r="CQ201" i="25"/>
  <c r="BA277" i="25"/>
  <c r="BB277" i="25" s="1"/>
  <c r="CR254" i="25"/>
  <c r="BA224" i="25"/>
  <c r="BB224" i="25" s="1"/>
  <c r="CR209" i="25"/>
  <c r="CO209" i="25"/>
  <c r="CR196" i="25"/>
  <c r="BA108" i="25"/>
  <c r="BB108" i="25" s="1"/>
  <c r="BA36" i="25"/>
  <c r="BB36" i="25" s="1"/>
  <c r="AJ256" i="25"/>
  <c r="BB217" i="25"/>
  <c r="BA217" i="25"/>
  <c r="BB230" i="25"/>
  <c r="BA230" i="25"/>
  <c r="CD210" i="25"/>
  <c r="CN210" i="25" s="1"/>
  <c r="BQ210" i="25"/>
  <c r="CO194" i="25"/>
  <c r="CP194" i="25" s="1"/>
  <c r="CQ194" i="25" s="1"/>
  <c r="CR182" i="25"/>
  <c r="CQ151" i="25"/>
  <c r="CQ86" i="25"/>
  <c r="AJ75" i="25"/>
  <c r="AP75" i="25"/>
  <c r="CQ46" i="25"/>
  <c r="CO18" i="25"/>
  <c r="CP18" i="25" s="1"/>
  <c r="CQ18" i="25" s="1"/>
  <c r="BB41" i="25"/>
  <c r="BA41" i="25"/>
  <c r="BQ244" i="25"/>
  <c r="CR152" i="25"/>
  <c r="BK69" i="25"/>
  <c r="BV69" i="25" s="1"/>
  <c r="CQ29" i="25"/>
  <c r="BA12" i="25"/>
  <c r="BB12" i="25"/>
  <c r="BQ112" i="25"/>
  <c r="CO186" i="25"/>
  <c r="CR186" i="25" s="1"/>
  <c r="AJ151" i="25"/>
  <c r="CO108" i="25"/>
  <c r="CR72" i="25"/>
  <c r="CO72" i="25"/>
  <c r="CP72" i="25" s="1"/>
  <c r="CQ72" i="25" s="1"/>
  <c r="CR47" i="25"/>
  <c r="CR30" i="25"/>
  <c r="CR143" i="25"/>
  <c r="BK79" i="25"/>
  <c r="BV79" i="25" s="1"/>
  <c r="CQ44" i="25"/>
  <c r="CR111" i="25"/>
  <c r="CN234" i="25"/>
  <c r="AJ157" i="25"/>
  <c r="CR144" i="25"/>
  <c r="CR79" i="25"/>
  <c r="AJ50" i="25"/>
  <c r="CR43" i="25"/>
  <c r="CO60" i="25"/>
  <c r="BK133" i="25"/>
  <c r="BV133" i="25" s="1"/>
  <c r="BQ102" i="25"/>
  <c r="BB65" i="25"/>
  <c r="BA65" i="25"/>
  <c r="BA46" i="25"/>
  <c r="BB46" i="25" s="1"/>
  <c r="CO145" i="25"/>
  <c r="CN148" i="25"/>
  <c r="BA94" i="25"/>
  <c r="BB94" i="25" s="1"/>
  <c r="CN66" i="25"/>
  <c r="CR56" i="25"/>
  <c r="CO56" i="25"/>
  <c r="BK45" i="25"/>
  <c r="BV45" i="25" s="1"/>
  <c r="CQ26" i="25"/>
  <c r="BA11" i="25"/>
  <c r="BB11" i="25" s="1"/>
  <c r="BY1021" i="25"/>
  <c r="CH1021" i="25" s="1"/>
  <c r="CR1021" i="25" s="1"/>
  <c r="CD1021" i="25"/>
  <c r="CN1021" i="25" s="1"/>
  <c r="BV849" i="25"/>
  <c r="BL849" i="25"/>
  <c r="BM849" i="25" s="1"/>
  <c r="BV827" i="25"/>
  <c r="BL827" i="25"/>
  <c r="BM827" i="25" s="1"/>
  <c r="CD824" i="25"/>
  <c r="CN824" i="25" s="1"/>
  <c r="BQ824" i="25"/>
  <c r="AJ755" i="25"/>
  <c r="AP755" i="25"/>
  <c r="BL752" i="25"/>
  <c r="BM752" i="25" s="1"/>
  <c r="BY752" i="25" s="1"/>
  <c r="CH752" i="25" s="1"/>
  <c r="CR752" i="25" s="1"/>
  <c r="BV752" i="25"/>
  <c r="BV744" i="25"/>
  <c r="BL744" i="25"/>
  <c r="BM744" i="25" s="1"/>
  <c r="BY744" i="25" s="1"/>
  <c r="CH744" i="25" s="1"/>
  <c r="CR744" i="25" s="1"/>
  <c r="BA643" i="25"/>
  <c r="BB643" i="25" s="1"/>
  <c r="BA633" i="25"/>
  <c r="BB633" i="25" s="1"/>
  <c r="BM530" i="25"/>
  <c r="BY530" i="25" s="1"/>
  <c r="BX496" i="25"/>
  <c r="CG496" i="25" s="1"/>
  <c r="CH496" i="25"/>
  <c r="CH492" i="25"/>
  <c r="CR492" i="25" s="1"/>
  <c r="BX492" i="25"/>
  <c r="CG492" i="25" s="1"/>
  <c r="CQ492" i="25" s="1"/>
  <c r="CH438" i="25"/>
  <c r="CR438" i="25" s="1"/>
  <c r="BX438" i="25"/>
  <c r="CG438" i="25" s="1"/>
  <c r="CQ438" i="25" s="1"/>
  <c r="BL476" i="25"/>
  <c r="BM476" i="25" s="1"/>
  <c r="BY476" i="25" s="1"/>
  <c r="BV476" i="25"/>
  <c r="AP413" i="25"/>
  <c r="AJ413" i="25"/>
  <c r="CR448" i="25"/>
  <c r="CO448" i="25"/>
  <c r="CH400" i="25"/>
  <c r="CR400" i="25" s="1"/>
  <c r="BX400" i="25"/>
  <c r="CG400" i="25" s="1"/>
  <c r="CQ400" i="25" s="1"/>
  <c r="BV389" i="25"/>
  <c r="BL389" i="25"/>
  <c r="BM389" i="25" s="1"/>
  <c r="BY389" i="25" s="1"/>
  <c r="BL322" i="25"/>
  <c r="BM322" i="25" s="1"/>
  <c r="BY322" i="25" s="1"/>
  <c r="BV322" i="25"/>
  <c r="BL390" i="25"/>
  <c r="BM390" i="25" s="1"/>
  <c r="BY390" i="25" s="1"/>
  <c r="BV390" i="25"/>
  <c r="BA284" i="25"/>
  <c r="BB284" i="25"/>
  <c r="CO259" i="25"/>
  <c r="CR202" i="25"/>
  <c r="CO202" i="25"/>
  <c r="BB121" i="25"/>
  <c r="BA121" i="25"/>
  <c r="BB1083" i="25"/>
  <c r="CB1083" i="25"/>
  <c r="CC1083" i="25" s="1"/>
  <c r="BK981" i="25"/>
  <c r="BV981" i="25" s="1"/>
  <c r="BB1104" i="25"/>
  <c r="CB1104" i="25"/>
  <c r="CC1104" i="25" s="1"/>
  <c r="BT1086" i="25"/>
  <c r="BU1086" i="25" s="1"/>
  <c r="CB1101" i="25"/>
  <c r="CC1101" i="25" s="1"/>
  <c r="BB1101" i="25"/>
  <c r="AU1087" i="25"/>
  <c r="BT1087" i="25"/>
  <c r="BU1087" i="25" s="1"/>
  <c r="BT1103" i="25"/>
  <c r="BU1103" i="25" s="1"/>
  <c r="AU1103" i="25"/>
  <c r="BQ1021" i="25"/>
  <c r="BK983" i="25"/>
  <c r="BV983" i="25" s="1"/>
  <c r="CD1015" i="25"/>
  <c r="CN1015" i="25" s="1"/>
  <c r="BY1015" i="25"/>
  <c r="CH1015" i="25" s="1"/>
  <c r="CR1015" i="25" s="1"/>
  <c r="CR963" i="25"/>
  <c r="CN931" i="25"/>
  <c r="CN937" i="25"/>
  <c r="CN927" i="25"/>
  <c r="CN896" i="25"/>
  <c r="CN928" i="25"/>
  <c r="BK866" i="25"/>
  <c r="BM834" i="25"/>
  <c r="BM826" i="25"/>
  <c r="BL848" i="25"/>
  <c r="BM848" i="25" s="1"/>
  <c r="BV848" i="25"/>
  <c r="CN837" i="25"/>
  <c r="BL826" i="25"/>
  <c r="BV826" i="25"/>
  <c r="BV833" i="25"/>
  <c r="BL833" i="25"/>
  <c r="BK803" i="25"/>
  <c r="BV803" i="25" s="1"/>
  <c r="CO785" i="25"/>
  <c r="CN785" i="25" s="1"/>
  <c r="CR785" i="25"/>
  <c r="CD766" i="25"/>
  <c r="CN766" i="25" s="1"/>
  <c r="BQ766" i="25"/>
  <c r="AP727" i="25"/>
  <c r="AJ727" i="25"/>
  <c r="CN877" i="25"/>
  <c r="BL741" i="25"/>
  <c r="BM741" i="25" s="1"/>
  <c r="BY741" i="25" s="1"/>
  <c r="CH741" i="25" s="1"/>
  <c r="CR741" i="25" s="1"/>
  <c r="BV741" i="25"/>
  <c r="CD734" i="25"/>
  <c r="CN734" i="25" s="1"/>
  <c r="BQ734" i="25"/>
  <c r="BK823" i="25"/>
  <c r="BV823" i="25" s="1"/>
  <c r="BK767" i="25"/>
  <c r="BV767" i="25" s="1"/>
  <c r="BQ758" i="25"/>
  <c r="BQ733" i="25"/>
  <c r="BM749" i="25"/>
  <c r="BY749" i="25" s="1"/>
  <c r="CH749" i="25" s="1"/>
  <c r="CR749" i="25" s="1"/>
  <c r="AJ762" i="25"/>
  <c r="BL756" i="25"/>
  <c r="BM756" i="25" s="1"/>
  <c r="BY756" i="25" s="1"/>
  <c r="CH756" i="25" s="1"/>
  <c r="CR756" i="25" s="1"/>
  <c r="BV756" i="25"/>
  <c r="AJ741" i="25"/>
  <c r="BB675" i="25"/>
  <c r="BA675" i="25"/>
  <c r="BK724" i="25"/>
  <c r="BA713" i="25"/>
  <c r="BB713" i="25" s="1"/>
  <c r="BV659" i="25"/>
  <c r="BL659" i="25"/>
  <c r="AP630" i="25"/>
  <c r="AJ630" i="25"/>
  <c r="BA617" i="25"/>
  <c r="BB617" i="25" s="1"/>
  <c r="BA590" i="25"/>
  <c r="BB590" i="25" s="1"/>
  <c r="BM659" i="25"/>
  <c r="BY659" i="25" s="1"/>
  <c r="CH636" i="25"/>
  <c r="CR636" i="25" s="1"/>
  <c r="BX636" i="25"/>
  <c r="CG636" i="25" s="1"/>
  <c r="CQ636" i="25" s="1"/>
  <c r="BQ656" i="25"/>
  <c r="BQ649" i="25"/>
  <c r="AP674" i="25"/>
  <c r="AJ674" i="25"/>
  <c r="BM663" i="25"/>
  <c r="BY663" i="25" s="1"/>
  <c r="BM723" i="25"/>
  <c r="BY723" i="25" s="1"/>
  <c r="CH723" i="25" s="1"/>
  <c r="CR723" i="25" s="1"/>
  <c r="CD642" i="25"/>
  <c r="CN642" i="25" s="1"/>
  <c r="BQ642" i="25"/>
  <c r="BB593" i="25"/>
  <c r="BA593" i="25"/>
  <c r="AJ687" i="25"/>
  <c r="BB666" i="25"/>
  <c r="BA666" i="25"/>
  <c r="BL638" i="25"/>
  <c r="BM638" i="25" s="1"/>
  <c r="BY638" i="25" s="1"/>
  <c r="BV638" i="25"/>
  <c r="BV615" i="25"/>
  <c r="BL615" i="25"/>
  <c r="BM615" i="25" s="1"/>
  <c r="BY615" i="25" s="1"/>
  <c r="BA578" i="25"/>
  <c r="BB578" i="25" s="1"/>
  <c r="AP606" i="25"/>
  <c r="AJ606" i="25"/>
  <c r="BL626" i="25"/>
  <c r="BM626" i="25" s="1"/>
  <c r="BY626" i="25" s="1"/>
  <c r="BV626" i="25"/>
  <c r="BA559" i="25"/>
  <c r="BB559" i="25" s="1"/>
  <c r="AJ533" i="25"/>
  <c r="AP533" i="25"/>
  <c r="AJ583" i="25"/>
  <c r="AP583" i="25"/>
  <c r="AJ562" i="25"/>
  <c r="AP562" i="25"/>
  <c r="CH529" i="25"/>
  <c r="BX529" i="25"/>
  <c r="CG529" i="25" s="1"/>
  <c r="BA541" i="25"/>
  <c r="BB541" i="25" s="1"/>
  <c r="BQ526" i="25"/>
  <c r="AJ532" i="25"/>
  <c r="AJ474" i="25"/>
  <c r="AP474" i="25"/>
  <c r="AJ555" i="25"/>
  <c r="BB604" i="25"/>
  <c r="BA604" i="25"/>
  <c r="CH534" i="25"/>
  <c r="CR534" i="25" s="1"/>
  <c r="BX534" i="25"/>
  <c r="CG534" i="25" s="1"/>
  <c r="CQ534" i="25" s="1"/>
  <c r="BA500" i="25"/>
  <c r="BB500" i="25" s="1"/>
  <c r="BK607" i="25"/>
  <c r="CN571" i="25"/>
  <c r="BB548" i="25"/>
  <c r="BA548" i="25"/>
  <c r="BK520" i="25"/>
  <c r="BM520" i="25"/>
  <c r="CD512" i="25"/>
  <c r="BQ512" i="25"/>
  <c r="BK466" i="25"/>
  <c r="BV466" i="25" s="1"/>
  <c r="BB420" i="25"/>
  <c r="BA420" i="25"/>
  <c r="CN527" i="25"/>
  <c r="BB505" i="25"/>
  <c r="BA505" i="25"/>
  <c r="BK482" i="25"/>
  <c r="BV530" i="25"/>
  <c r="BL530" i="25"/>
  <c r="BL517" i="25"/>
  <c r="BV517" i="25"/>
  <c r="CH472" i="25"/>
  <c r="BX472" i="25"/>
  <c r="CG472" i="25" s="1"/>
  <c r="BW460" i="25"/>
  <c r="BV460" i="25" s="1"/>
  <c r="BA508" i="25"/>
  <c r="BB508" i="25" s="1"/>
  <c r="BB486" i="25"/>
  <c r="BA486" i="25"/>
  <c r="BA539" i="25"/>
  <c r="BB539" i="25" s="1"/>
  <c r="BM485" i="25"/>
  <c r="BY485" i="25" s="1"/>
  <c r="CH512" i="25"/>
  <c r="BX512" i="25"/>
  <c r="CG512" i="25" s="1"/>
  <c r="BA499" i="25"/>
  <c r="BB499" i="25" s="1"/>
  <c r="BL475" i="25"/>
  <c r="BM475" i="25" s="1"/>
  <c r="BY475" i="25" s="1"/>
  <c r="BV475" i="25"/>
  <c r="BV453" i="25"/>
  <c r="BQ477" i="25"/>
  <c r="BK451" i="25"/>
  <c r="BV451" i="25" s="1"/>
  <c r="BM451" i="25"/>
  <c r="BY451" i="25" s="1"/>
  <c r="CD440" i="25"/>
  <c r="CN440" i="25" s="1"/>
  <c r="BQ440" i="25"/>
  <c r="AP423" i="25"/>
  <c r="AJ423" i="25"/>
  <c r="BQ414" i="25"/>
  <c r="BV406" i="25"/>
  <c r="BL406" i="25"/>
  <c r="BM406" i="25" s="1"/>
  <c r="BY406" i="25" s="1"/>
  <c r="CD425" i="25"/>
  <c r="BL403" i="25"/>
  <c r="BM403" i="25" s="1"/>
  <c r="BY403" i="25" s="1"/>
  <c r="BV403" i="25"/>
  <c r="BK441" i="25"/>
  <c r="BV441" i="25" s="1"/>
  <c r="BB359" i="25"/>
  <c r="BA359" i="25"/>
  <c r="BB332" i="25"/>
  <c r="BA332" i="25"/>
  <c r="BK444" i="25"/>
  <c r="AJ426" i="25"/>
  <c r="BM396" i="25"/>
  <c r="BY396" i="25" s="1"/>
  <c r="CH385" i="25"/>
  <c r="CR385" i="25" s="1"/>
  <c r="BX385" i="25"/>
  <c r="CG385" i="25" s="1"/>
  <c r="CQ385" i="25" s="1"/>
  <c r="BA377" i="25"/>
  <c r="BB377" i="25"/>
  <c r="BK463" i="25"/>
  <c r="CH455" i="25"/>
  <c r="BX455" i="25"/>
  <c r="CG455" i="25" s="1"/>
  <c r="CE455" i="25"/>
  <c r="CF455" i="25" s="1"/>
  <c r="BA418" i="25"/>
  <c r="BB418" i="25" s="1"/>
  <c r="AJ376" i="25"/>
  <c r="BB342" i="25"/>
  <c r="BA342" i="25"/>
  <c r="BA395" i="25"/>
  <c r="BB395" i="25" s="1"/>
  <c r="CH386" i="25"/>
  <c r="CR386" i="25" s="1"/>
  <c r="BX386" i="25"/>
  <c r="CG386" i="25" s="1"/>
  <c r="CQ386" i="25" s="1"/>
  <c r="BQ363" i="25"/>
  <c r="BA355" i="25"/>
  <c r="BB355" i="25"/>
  <c r="BB330" i="25"/>
  <c r="BA330" i="25"/>
  <c r="CH450" i="25"/>
  <c r="BX450" i="25"/>
  <c r="CG450" i="25" s="1"/>
  <c r="CH421" i="25"/>
  <c r="BX421" i="25"/>
  <c r="CG421" i="25" s="1"/>
  <c r="BA379" i="25"/>
  <c r="BB379" i="25" s="1"/>
  <c r="AJ408" i="25"/>
  <c r="CO373" i="25"/>
  <c r="CP373" i="25" s="1"/>
  <c r="BA373" i="25"/>
  <c r="BB373" i="25" s="1"/>
  <c r="BB318" i="25"/>
  <c r="BA318" i="25"/>
  <c r="BK387" i="25"/>
  <c r="BV387" i="25" s="1"/>
  <c r="AP308" i="25"/>
  <c r="AJ308" i="25"/>
  <c r="AP300" i="25"/>
  <c r="AJ300" i="25"/>
  <c r="BK393" i="25"/>
  <c r="BB309" i="25"/>
  <c r="BA309" i="25"/>
  <c r="CR382" i="25"/>
  <c r="BV332" i="25"/>
  <c r="BL332" i="25"/>
  <c r="BM332" i="25" s="1"/>
  <c r="BY332" i="25" s="1"/>
  <c r="BL321" i="25"/>
  <c r="BM321" i="25" s="1"/>
  <c r="BY321" i="25" s="1"/>
  <c r="BV321" i="25"/>
  <c r="BQ327" i="25"/>
  <c r="AP292" i="25"/>
  <c r="AJ292" i="25"/>
  <c r="AP253" i="25"/>
  <c r="AJ253" i="25"/>
  <c r="CQ363" i="25"/>
  <c r="BL313" i="25"/>
  <c r="BM313" i="25" s="1"/>
  <c r="BY313" i="25" s="1"/>
  <c r="BV313" i="25"/>
  <c r="BV278" i="25"/>
  <c r="BL278" i="25"/>
  <c r="BM278" i="25" s="1"/>
  <c r="BY278" i="25" s="1"/>
  <c r="CR308" i="25"/>
  <c r="CO308" i="25"/>
  <c r="CP308" i="25" s="1"/>
  <c r="CQ308" i="25" s="1"/>
  <c r="BA311" i="25"/>
  <c r="BB311" i="25" s="1"/>
  <c r="BA299" i="25"/>
  <c r="BB299" i="25" s="1"/>
  <c r="BA281" i="25"/>
  <c r="BB281" i="25" s="1"/>
  <c r="BA266" i="25"/>
  <c r="BB266" i="25" s="1"/>
  <c r="BA263" i="25"/>
  <c r="BB263" i="25" s="1"/>
  <c r="AP238" i="25"/>
  <c r="AJ238" i="25"/>
  <c r="AJ310" i="25"/>
  <c r="CQ261" i="25"/>
  <c r="BK271" i="25"/>
  <c r="CQ241" i="25"/>
  <c r="BA222" i="25"/>
  <c r="BB222" i="25" s="1"/>
  <c r="AJ214" i="25"/>
  <c r="CQ190" i="25"/>
  <c r="BM286" i="25"/>
  <c r="BY286" i="25" s="1"/>
  <c r="AJ258" i="25"/>
  <c r="CN185" i="25"/>
  <c r="BA128" i="25"/>
  <c r="BB128" i="25" s="1"/>
  <c r="BA64" i="25"/>
  <c r="BB64" i="25" s="1"/>
  <c r="BA220" i="25"/>
  <c r="BB220" i="25"/>
  <c r="CN229" i="25"/>
  <c r="BB209" i="25"/>
  <c r="BA209" i="25"/>
  <c r="BA176" i="25"/>
  <c r="BB176" i="25"/>
  <c r="CD283" i="25"/>
  <c r="CN283" i="25" s="1"/>
  <c r="CQ229" i="25"/>
  <c r="BQ171" i="25"/>
  <c r="CD171" i="25"/>
  <c r="CN171" i="25" s="1"/>
  <c r="BB125" i="25"/>
  <c r="BA125" i="25"/>
  <c r="AJ93" i="25"/>
  <c r="AJ61" i="25"/>
  <c r="AJ23" i="25"/>
  <c r="BA243" i="25"/>
  <c r="BB243" i="25" s="1"/>
  <c r="BA208" i="25"/>
  <c r="BB208" i="25" s="1"/>
  <c r="CN187" i="25"/>
  <c r="BA149" i="25"/>
  <c r="BB149" i="25"/>
  <c r="BA52" i="25"/>
  <c r="BB52" i="25"/>
  <c r="BQ203" i="25"/>
  <c r="CD203" i="25"/>
  <c r="CN203" i="25" s="1"/>
  <c r="BA192" i="25"/>
  <c r="BB192" i="25" s="1"/>
  <c r="CD194" i="25"/>
  <c r="CN194" i="25" s="1"/>
  <c r="BQ194" i="25"/>
  <c r="BA186" i="25"/>
  <c r="BB186" i="25"/>
  <c r="BQ182" i="25"/>
  <c r="CD182" i="25"/>
  <c r="CN182" i="25" s="1"/>
  <c r="AP115" i="25"/>
  <c r="AJ115" i="25"/>
  <c r="CR112" i="25"/>
  <c r="CO112" i="25"/>
  <c r="CP112" i="25" s="1"/>
  <c r="CQ112" i="25" s="1"/>
  <c r="CO22" i="25"/>
  <c r="CP22" i="25" s="1"/>
  <c r="CQ22" i="25" s="1"/>
  <c r="CD18" i="25"/>
  <c r="BQ18" i="25"/>
  <c r="CN177" i="25"/>
  <c r="AP103" i="25"/>
  <c r="AJ103" i="25"/>
  <c r="CN26" i="25"/>
  <c r="CR54" i="25"/>
  <c r="AP79" i="25"/>
  <c r="AJ79" i="25"/>
  <c r="CN72" i="25"/>
  <c r="CR39" i="25"/>
  <c r="BA9" i="25"/>
  <c r="BB9" i="25" s="1"/>
  <c r="CN91" i="25"/>
  <c r="AJ134" i="25"/>
  <c r="CR32" i="25"/>
  <c r="CO32" i="25"/>
  <c r="CP32" i="25" s="1"/>
  <c r="CQ32" i="25" s="1"/>
  <c r="BQ157" i="25"/>
  <c r="CR128" i="25"/>
  <c r="CO128" i="25"/>
  <c r="CP128" i="25" s="1"/>
  <c r="CQ128" i="25" s="1"/>
  <c r="BA42" i="25"/>
  <c r="BB42" i="25" s="1"/>
  <c r="CR25" i="25"/>
  <c r="CN174" i="25"/>
  <c r="BA143" i="25"/>
  <c r="BB143" i="25" s="1"/>
  <c r="CN152" i="25"/>
  <c r="BA245" i="25"/>
  <c r="BB245" i="25"/>
  <c r="CQ119" i="25"/>
  <c r="BK71" i="25"/>
  <c r="BV71" i="25" s="1"/>
  <c r="CQ63" i="25"/>
  <c r="CQ43" i="25"/>
  <c r="AJ14" i="25"/>
  <c r="C28" i="21"/>
  <c r="I24" i="26" l="1"/>
  <c r="O6" i="26"/>
  <c r="CH379" i="25"/>
  <c r="CR379" i="25" s="1"/>
  <c r="BX379" i="25"/>
  <c r="CG379" i="25" s="1"/>
  <c r="CQ379" i="25" s="1"/>
  <c r="BQ460" i="25"/>
  <c r="BX403" i="25"/>
  <c r="CG403" i="25" s="1"/>
  <c r="CQ403" i="25" s="1"/>
  <c r="CH403" i="25"/>
  <c r="CR403" i="25" s="1"/>
  <c r="CH456" i="25"/>
  <c r="CR456" i="25" s="1"/>
  <c r="BX456" i="25"/>
  <c r="CG456" i="25" s="1"/>
  <c r="CQ456" i="25" s="1"/>
  <c r="CH293" i="25"/>
  <c r="CR293" i="25" s="1"/>
  <c r="BX293" i="25"/>
  <c r="CG293" i="25" s="1"/>
  <c r="CQ293" i="25" s="1"/>
  <c r="CH629" i="25"/>
  <c r="CR629" i="25" s="1"/>
  <c r="BX629" i="25"/>
  <c r="CG629" i="25" s="1"/>
  <c r="CQ629" i="25" s="1"/>
  <c r="BX660" i="25"/>
  <c r="CG660" i="25" s="1"/>
  <c r="CQ660" i="25" s="1"/>
  <c r="CH660" i="25"/>
  <c r="CR660" i="25" s="1"/>
  <c r="BX383" i="25"/>
  <c r="CE383" i="25"/>
  <c r="CF383" i="25" s="1"/>
  <c r="BX481" i="25"/>
  <c r="CG481" i="25" s="1"/>
  <c r="CQ481" i="25" s="1"/>
  <c r="CH481" i="25"/>
  <c r="CR481" i="25" s="1"/>
  <c r="BX371" i="25"/>
  <c r="CE371" i="25"/>
  <c r="CF371" i="25" s="1"/>
  <c r="CH371" i="25"/>
  <c r="CH313" i="25"/>
  <c r="BX313" i="25"/>
  <c r="CG313" i="25" s="1"/>
  <c r="CH476" i="25"/>
  <c r="CR476" i="25" s="1"/>
  <c r="BX476" i="25"/>
  <c r="CG476" i="25" s="1"/>
  <c r="CQ476" i="25" s="1"/>
  <c r="CH615" i="25"/>
  <c r="CR615" i="25" s="1"/>
  <c r="BX615" i="25"/>
  <c r="CG615" i="25" s="1"/>
  <c r="CQ615" i="25" s="1"/>
  <c r="CH280" i="25"/>
  <c r="CR280" i="25" s="1"/>
  <c r="BX280" i="25"/>
  <c r="CG280" i="25" s="1"/>
  <c r="CQ280" i="25" s="1"/>
  <c r="BX288" i="25"/>
  <c r="CG288" i="25" s="1"/>
  <c r="CQ288" i="25" s="1"/>
  <c r="CH288" i="25"/>
  <c r="CR288" i="25" s="1"/>
  <c r="CH303" i="25"/>
  <c r="BX303" i="25"/>
  <c r="CG303" i="25" s="1"/>
  <c r="CH532" i="25"/>
  <c r="CR532" i="25" s="1"/>
  <c r="BX532" i="25"/>
  <c r="CG532" i="25" s="1"/>
  <c r="CQ532" i="25" s="1"/>
  <c r="CD418" i="25"/>
  <c r="CN418" i="25" s="1"/>
  <c r="BQ418" i="25"/>
  <c r="CH463" i="25"/>
  <c r="CE463" i="25"/>
  <c r="CF463" i="25" s="1"/>
  <c r="BX463" i="25"/>
  <c r="CG463" i="25" s="1"/>
  <c r="CH374" i="25"/>
  <c r="CR374" i="25" s="1"/>
  <c r="BX374" i="25"/>
  <c r="CG374" i="25" s="1"/>
  <c r="CQ374" i="25" s="1"/>
  <c r="CH643" i="25"/>
  <c r="CR643" i="25" s="1"/>
  <c r="BX643" i="25"/>
  <c r="CG643" i="25" s="1"/>
  <c r="CQ643" i="25" s="1"/>
  <c r="BQ491" i="25"/>
  <c r="BX466" i="25"/>
  <c r="CH466" i="25"/>
  <c r="CE466" i="25"/>
  <c r="CF466" i="25" s="1"/>
  <c r="BX664" i="25"/>
  <c r="CG664" i="25" s="1"/>
  <c r="CQ664" i="25" s="1"/>
  <c r="CH664" i="25"/>
  <c r="CR664" i="25" s="1"/>
  <c r="CH299" i="25"/>
  <c r="BX299" i="25"/>
  <c r="CG299" i="25" s="1"/>
  <c r="CH307" i="25"/>
  <c r="BX307" i="25"/>
  <c r="CG307" i="25" s="1"/>
  <c r="BA310" i="25"/>
  <c r="BB310" i="25" s="1"/>
  <c r="CH659" i="25"/>
  <c r="BX659" i="25"/>
  <c r="CG659" i="25" s="1"/>
  <c r="BL273" i="25"/>
  <c r="BM273" i="25" s="1"/>
  <c r="BB477" i="25"/>
  <c r="BA477" i="25"/>
  <c r="BX517" i="25"/>
  <c r="CG517" i="25" s="1"/>
  <c r="CQ517" i="25" s="1"/>
  <c r="CH517" i="25"/>
  <c r="CR517" i="25" s="1"/>
  <c r="BA685" i="25"/>
  <c r="BB685" i="25"/>
  <c r="BA738" i="25"/>
  <c r="BB738" i="25" s="1"/>
  <c r="CQ443" i="25"/>
  <c r="BA199" i="25"/>
  <c r="BB199" i="25" s="1"/>
  <c r="CD328" i="25"/>
  <c r="BQ328" i="25"/>
  <c r="CH468" i="25"/>
  <c r="BX468" i="25"/>
  <c r="CG468" i="25" s="1"/>
  <c r="BQ289" i="25"/>
  <c r="CD289" i="25"/>
  <c r="CN289" i="25" s="1"/>
  <c r="BA241" i="25"/>
  <c r="BB241" i="25" s="1"/>
  <c r="BX405" i="25"/>
  <c r="CG405" i="25" s="1"/>
  <c r="CQ405" i="25" s="1"/>
  <c r="CH405" i="25"/>
  <c r="CR405" i="25" s="1"/>
  <c r="BA567" i="25"/>
  <c r="BB567" i="25"/>
  <c r="CD643" i="25"/>
  <c r="CN643" i="25" s="1"/>
  <c r="BQ643" i="25"/>
  <c r="BA229" i="25"/>
  <c r="BB229" i="25" s="1"/>
  <c r="BQ514" i="25"/>
  <c r="CD514" i="25"/>
  <c r="CN514" i="25" s="1"/>
  <c r="CD613" i="25"/>
  <c r="CN613" i="25" s="1"/>
  <c r="BQ613" i="25"/>
  <c r="BA14" i="25"/>
  <c r="BB14" i="25" s="1"/>
  <c r="CH324" i="25"/>
  <c r="BX324" i="25"/>
  <c r="CG324" i="25" s="1"/>
  <c r="BA663" i="25"/>
  <c r="BB663" i="25"/>
  <c r="BA134" i="25"/>
  <c r="BB134" i="25" s="1"/>
  <c r="CN18" i="25"/>
  <c r="BA258" i="25"/>
  <c r="BB258" i="25" s="1"/>
  <c r="BX278" i="25"/>
  <c r="CE278" i="25"/>
  <c r="CF278" i="25" s="1"/>
  <c r="BA292" i="25"/>
  <c r="BB292" i="25" s="1"/>
  <c r="BB376" i="25"/>
  <c r="BA376" i="25"/>
  <c r="BX485" i="25"/>
  <c r="CG485" i="25" s="1"/>
  <c r="CQ485" i="25" s="1"/>
  <c r="CH485" i="25"/>
  <c r="CR485" i="25" s="1"/>
  <c r="BY460" i="25"/>
  <c r="BA532" i="25"/>
  <c r="BB532" i="25"/>
  <c r="BB606" i="25"/>
  <c r="BA606" i="25"/>
  <c r="BA741" i="25"/>
  <c r="BB741" i="25" s="1"/>
  <c r="BQ823" i="25"/>
  <c r="CD823" i="25"/>
  <c r="CN823" i="25" s="1"/>
  <c r="CP202" i="25"/>
  <c r="CQ202" i="25" s="1"/>
  <c r="CN202" i="25"/>
  <c r="CD322" i="25"/>
  <c r="BQ322" i="25"/>
  <c r="BB413" i="25"/>
  <c r="BA413" i="25"/>
  <c r="CO496" i="25"/>
  <c r="CP496" i="25" s="1"/>
  <c r="CR496" i="25"/>
  <c r="BA157" i="25"/>
  <c r="BB157" i="25" s="1"/>
  <c r="CP209" i="25"/>
  <c r="CQ209" i="25" s="1"/>
  <c r="CN209" i="25"/>
  <c r="BB239" i="25"/>
  <c r="BA239" i="25"/>
  <c r="CN315" i="25"/>
  <c r="CP263" i="25"/>
  <c r="CQ263" i="25" s="1"/>
  <c r="CN263" i="25"/>
  <c r="CH296" i="25"/>
  <c r="CR296" i="25" s="1"/>
  <c r="BX296" i="25"/>
  <c r="CG296" i="25" s="1"/>
  <c r="CQ296" i="25" s="1"/>
  <c r="BA365" i="25"/>
  <c r="BB365" i="25" s="1"/>
  <c r="BB345" i="25"/>
  <c r="BA345" i="25"/>
  <c r="BL419" i="25"/>
  <c r="CD398" i="25"/>
  <c r="CN398" i="25" s="1"/>
  <c r="BQ398" i="25"/>
  <c r="BA441" i="25"/>
  <c r="BB441" i="25"/>
  <c r="BB523" i="25"/>
  <c r="BA523" i="25"/>
  <c r="BA603" i="25"/>
  <c r="BB603" i="25"/>
  <c r="BV658" i="25"/>
  <c r="BL658" i="25"/>
  <c r="BM658" i="25" s="1"/>
  <c r="BY658" i="25" s="1"/>
  <c r="CD747" i="25"/>
  <c r="CN747" i="25" s="1"/>
  <c r="BQ747" i="25"/>
  <c r="BA760" i="25"/>
  <c r="BB760" i="25" s="1"/>
  <c r="BV843" i="25"/>
  <c r="BL843" i="25"/>
  <c r="BM843" i="25" s="1"/>
  <c r="CH392" i="25"/>
  <c r="CR392" i="25" s="1"/>
  <c r="BX392" i="25"/>
  <c r="CG392" i="25" s="1"/>
  <c r="CQ392" i="25" s="1"/>
  <c r="BB107" i="25"/>
  <c r="BA107" i="25"/>
  <c r="BL295" i="25"/>
  <c r="BM295" i="25" s="1"/>
  <c r="BY295" i="25" s="1"/>
  <c r="BV295" i="25"/>
  <c r="BV276" i="25"/>
  <c r="BL276" i="25"/>
  <c r="BM276" i="25" s="1"/>
  <c r="BY276" i="25" s="1"/>
  <c r="BA306" i="25"/>
  <c r="BB306" i="25"/>
  <c r="BA368" i="25"/>
  <c r="BB368" i="25" s="1"/>
  <c r="BA404" i="25"/>
  <c r="BB404" i="25" s="1"/>
  <c r="CO443" i="25"/>
  <c r="CP443" i="25" s="1"/>
  <c r="CR443" i="25"/>
  <c r="BY540" i="25"/>
  <c r="BW540" i="25"/>
  <c r="BV540" i="25" s="1"/>
  <c r="BV535" i="25"/>
  <c r="BL535" i="25"/>
  <c r="BM535" i="25" s="1"/>
  <c r="BY535" i="25" s="1"/>
  <c r="CE536" i="25"/>
  <c r="CF536" i="25" s="1"/>
  <c r="CH536" i="25"/>
  <c r="BX536" i="25"/>
  <c r="CG536" i="25" s="1"/>
  <c r="BA625" i="25"/>
  <c r="BB625" i="25" s="1"/>
  <c r="BB757" i="25"/>
  <c r="BA757" i="25"/>
  <c r="CD1020" i="25"/>
  <c r="CN1020" i="25" s="1"/>
  <c r="BY1020" i="25"/>
  <c r="CH1020" i="25" s="1"/>
  <c r="CR1020" i="25" s="1"/>
  <c r="BQ1020" i="25"/>
  <c r="CN96" i="25"/>
  <c r="CP116" i="25"/>
  <c r="CQ116" i="25" s="1"/>
  <c r="CN116" i="25"/>
  <c r="BB118" i="25"/>
  <c r="BA118" i="25"/>
  <c r="BA184" i="25"/>
  <c r="BB184" i="25"/>
  <c r="BA274" i="25"/>
  <c r="BB274" i="25" s="1"/>
  <c r="BV301" i="25"/>
  <c r="BL301" i="25"/>
  <c r="BM301" i="25" s="1"/>
  <c r="BY301" i="25" s="1"/>
  <c r="BX328" i="25"/>
  <c r="CG328" i="25" s="1"/>
  <c r="CH328" i="25"/>
  <c r="BV424" i="25"/>
  <c r="CP445" i="25"/>
  <c r="CQ445" i="25" s="1"/>
  <c r="CN445" i="25"/>
  <c r="CD525" i="25"/>
  <c r="CN525" i="25" s="1"/>
  <c r="BQ525" i="25"/>
  <c r="BA537" i="25"/>
  <c r="BB537" i="25" s="1"/>
  <c r="CH622" i="25"/>
  <c r="CR622" i="25" s="1"/>
  <c r="BX622" i="25"/>
  <c r="CG622" i="25" s="1"/>
  <c r="CQ622" i="25" s="1"/>
  <c r="CH289" i="25"/>
  <c r="CR289" i="25" s="1"/>
  <c r="BX289" i="25"/>
  <c r="CG289" i="25" s="1"/>
  <c r="CQ289" i="25" s="1"/>
  <c r="CR380" i="25"/>
  <c r="CN44" i="25"/>
  <c r="BB110" i="25"/>
  <c r="BA110" i="25"/>
  <c r="CO323" i="25"/>
  <c r="CR323" i="25" s="1"/>
  <c r="BA337" i="25"/>
  <c r="BB337" i="25"/>
  <c r="CD405" i="25"/>
  <c r="CN405" i="25" s="1"/>
  <c r="BQ405" i="25"/>
  <c r="CH612" i="25"/>
  <c r="CR612" i="25" s="1"/>
  <c r="BX612" i="25"/>
  <c r="CG612" i="25" s="1"/>
  <c r="CQ612" i="25" s="1"/>
  <c r="BA43" i="25"/>
  <c r="BB43" i="25" s="1"/>
  <c r="CO381" i="25"/>
  <c r="CD61" i="25"/>
  <c r="CN61" i="25" s="1"/>
  <c r="BQ61" i="25"/>
  <c r="CR141" i="25"/>
  <c r="CR242" i="25"/>
  <c r="BA197" i="25"/>
  <c r="BB197" i="25"/>
  <c r="BA343" i="25"/>
  <c r="BB343" i="25" s="1"/>
  <c r="BQ286" i="25"/>
  <c r="BX330" i="25"/>
  <c r="CG330" i="25" s="1"/>
  <c r="CH330" i="25"/>
  <c r="BA372" i="25"/>
  <c r="BB372" i="25" s="1"/>
  <c r="CD443" i="25"/>
  <c r="CN443" i="25" s="1"/>
  <c r="BQ443" i="25"/>
  <c r="BW457" i="25"/>
  <c r="BY457" i="25"/>
  <c r="BL497" i="25"/>
  <c r="BM497" i="25" s="1"/>
  <c r="BY497" i="25" s="1"/>
  <c r="BV497" i="25"/>
  <c r="CN490" i="25"/>
  <c r="CO473" i="25"/>
  <c r="CR473" i="25"/>
  <c r="BA759" i="25"/>
  <c r="BB759" i="25" s="1"/>
  <c r="BB730" i="25"/>
  <c r="BA730" i="25"/>
  <c r="BQ811" i="25"/>
  <c r="CD811" i="25"/>
  <c r="CN811" i="25" s="1"/>
  <c r="CD998" i="25"/>
  <c r="CN998" i="25" s="1"/>
  <c r="BY998" i="25"/>
  <c r="CH998" i="25" s="1"/>
  <c r="CR998" i="25" s="1"/>
  <c r="BQ998" i="25"/>
  <c r="CP52" i="25"/>
  <c r="CQ52" i="25" s="1"/>
  <c r="CN52" i="25"/>
  <c r="BQ282" i="25"/>
  <c r="CP68" i="25"/>
  <c r="CQ68" i="25" s="1"/>
  <c r="CN68" i="25"/>
  <c r="CN32" i="25"/>
  <c r="BA47" i="25"/>
  <c r="BB47" i="25"/>
  <c r="BB261" i="25"/>
  <c r="BA261" i="25"/>
  <c r="CH309" i="25"/>
  <c r="BX309" i="25"/>
  <c r="CG309" i="25" s="1"/>
  <c r="CR363" i="25"/>
  <c r="BB470" i="25"/>
  <c r="BA470" i="25"/>
  <c r="BB575" i="25"/>
  <c r="BA575" i="25"/>
  <c r="CD662" i="25"/>
  <c r="CN662" i="25" s="1"/>
  <c r="BQ662" i="25"/>
  <c r="CH667" i="25"/>
  <c r="CR667" i="25" s="1"/>
  <c r="BX667" i="25"/>
  <c r="CG667" i="25" s="1"/>
  <c r="CQ667" i="25" s="1"/>
  <c r="CO318" i="25"/>
  <c r="CR490" i="25"/>
  <c r="CO490" i="25"/>
  <c r="CP490" i="25" s="1"/>
  <c r="CD313" i="25"/>
  <c r="BQ313" i="25"/>
  <c r="CH663" i="25"/>
  <c r="CR663" i="25" s="1"/>
  <c r="BX663" i="25"/>
  <c r="CG663" i="25" s="1"/>
  <c r="CQ663" i="25" s="1"/>
  <c r="CD981" i="25"/>
  <c r="CN981" i="25" s="1"/>
  <c r="BQ981" i="25"/>
  <c r="CP259" i="25"/>
  <c r="CQ259" i="25" s="1"/>
  <c r="CN259" i="25"/>
  <c r="CD476" i="25"/>
  <c r="CN476" i="25" s="1"/>
  <c r="BQ476" i="25"/>
  <c r="CD45" i="25"/>
  <c r="CN45" i="25" s="1"/>
  <c r="BQ45" i="25"/>
  <c r="BB256" i="25"/>
  <c r="BA256" i="25"/>
  <c r="BQ281" i="25"/>
  <c r="BL292" i="25"/>
  <c r="BM292" i="25" s="1"/>
  <c r="BY292" i="25" s="1"/>
  <c r="BV292" i="25"/>
  <c r="BA400" i="25"/>
  <c r="BB400" i="25" s="1"/>
  <c r="BA406" i="25"/>
  <c r="BB406" i="25" s="1"/>
  <c r="BB409" i="25"/>
  <c r="BA409" i="25"/>
  <c r="BA462" i="25"/>
  <c r="BB462" i="25"/>
  <c r="BL623" i="25"/>
  <c r="BM623" i="25" s="1"/>
  <c r="BY623" i="25" s="1"/>
  <c r="BV623" i="25"/>
  <c r="BA657" i="25"/>
  <c r="BB657" i="25"/>
  <c r="BA739" i="25"/>
  <c r="BB739" i="25" s="1"/>
  <c r="CD830" i="25"/>
  <c r="CN830" i="25" s="1"/>
  <c r="BQ830" i="25"/>
  <c r="BA271" i="25"/>
  <c r="BB271" i="25" s="1"/>
  <c r="BA35" i="25"/>
  <c r="BB35" i="25" s="1"/>
  <c r="BA140" i="25"/>
  <c r="BB140" i="25" s="1"/>
  <c r="CD288" i="25"/>
  <c r="CN288" i="25" s="1"/>
  <c r="BQ288" i="25"/>
  <c r="BA244" i="25"/>
  <c r="BB244" i="25" s="1"/>
  <c r="BA246" i="25"/>
  <c r="BB246" i="25" s="1"/>
  <c r="BA294" i="25"/>
  <c r="BB294" i="25" s="1"/>
  <c r="BA255" i="25"/>
  <c r="BB255" i="25" s="1"/>
  <c r="BL399" i="25"/>
  <c r="BM399" i="25" s="1"/>
  <c r="BY399" i="25" s="1"/>
  <c r="BV399" i="25"/>
  <c r="CD438" i="25"/>
  <c r="CN438" i="25" s="1"/>
  <c r="BQ438" i="25"/>
  <c r="CD485" i="25"/>
  <c r="CN485" i="25" s="1"/>
  <c r="BQ485" i="25"/>
  <c r="BA502" i="25"/>
  <c r="BB502" i="25" s="1"/>
  <c r="BW519" i="25"/>
  <c r="BV519" i="25" s="1"/>
  <c r="CH671" i="25"/>
  <c r="CR671" i="25" s="1"/>
  <c r="BX671" i="25"/>
  <c r="CG671" i="25" s="1"/>
  <c r="CQ671" i="25" s="1"/>
  <c r="BL719" i="25"/>
  <c r="BM719" i="25" s="1"/>
  <c r="BA665" i="25"/>
  <c r="BB665" i="25" s="1"/>
  <c r="CD841" i="25"/>
  <c r="CN841" i="25" s="1"/>
  <c r="BQ841" i="25"/>
  <c r="BA319" i="25"/>
  <c r="BB319" i="25" s="1"/>
  <c r="CD481" i="25"/>
  <c r="CN481" i="25" s="1"/>
  <c r="BQ481" i="25"/>
  <c r="CH644" i="25"/>
  <c r="CR644" i="25" s="1"/>
  <c r="BX644" i="25"/>
  <c r="CG644" i="25" s="1"/>
  <c r="CQ644" i="25" s="1"/>
  <c r="CP88" i="25"/>
  <c r="CQ88" i="25" s="1"/>
  <c r="CN88" i="25"/>
  <c r="BA206" i="25"/>
  <c r="BB206" i="25" s="1"/>
  <c r="BQ279" i="25"/>
  <c r="BA303" i="25"/>
  <c r="BB303" i="25" s="1"/>
  <c r="CD396" i="25"/>
  <c r="CN396" i="25" s="1"/>
  <c r="BQ396" i="25"/>
  <c r="CO314" i="25"/>
  <c r="CP314" i="25" s="1"/>
  <c r="BA291" i="25"/>
  <c r="BB291" i="25" s="1"/>
  <c r="BL417" i="25"/>
  <c r="BM417" i="25" s="1"/>
  <c r="BY417" i="25" s="1"/>
  <c r="BV417" i="25"/>
  <c r="BW461" i="25"/>
  <c r="BY461" i="25" s="1"/>
  <c r="BA552" i="25"/>
  <c r="BB552" i="25" s="1"/>
  <c r="CD608" i="25"/>
  <c r="CN608" i="25" s="1"/>
  <c r="BQ608" i="25"/>
  <c r="BA749" i="25"/>
  <c r="BB749" i="25" s="1"/>
  <c r="BA8" i="25"/>
  <c r="BB8" i="25" s="1"/>
  <c r="BA170" i="25"/>
  <c r="BB170" i="25" s="1"/>
  <c r="BA242" i="25"/>
  <c r="BB242" i="25" s="1"/>
  <c r="BA405" i="25"/>
  <c r="BB405" i="25" s="1"/>
  <c r="CH410" i="25"/>
  <c r="CR410" i="25" s="1"/>
  <c r="BX410" i="25"/>
  <c r="CG410" i="25" s="1"/>
  <c r="CQ410" i="25" s="1"/>
  <c r="BA433" i="25"/>
  <c r="BB433" i="25" s="1"/>
  <c r="BX474" i="25"/>
  <c r="CG474" i="25" s="1"/>
  <c r="CQ474" i="25" s="1"/>
  <c r="CH474" i="25"/>
  <c r="CR474" i="25" s="1"/>
  <c r="BA680" i="25"/>
  <c r="BB680" i="25" s="1"/>
  <c r="CD670" i="25"/>
  <c r="CN670" i="25" s="1"/>
  <c r="BQ670" i="25"/>
  <c r="BA702" i="25"/>
  <c r="BB702" i="25" s="1"/>
  <c r="BV305" i="25"/>
  <c r="BL305" i="25"/>
  <c r="BM305" i="25" s="1"/>
  <c r="BY305" i="25" s="1"/>
  <c r="CQ425" i="25"/>
  <c r="CH619" i="25"/>
  <c r="CR619" i="25" s="1"/>
  <c r="BX619" i="25"/>
  <c r="CG619" i="25" s="1"/>
  <c r="CQ619" i="25" s="1"/>
  <c r="BB122" i="25"/>
  <c r="BA122" i="25"/>
  <c r="BA63" i="25"/>
  <c r="BB63" i="25"/>
  <c r="BA53" i="25"/>
  <c r="BB53" i="25" s="1"/>
  <c r="CP257" i="25"/>
  <c r="CQ257" i="25" s="1"/>
  <c r="CN257" i="25"/>
  <c r="CH269" i="25"/>
  <c r="BX269" i="25"/>
  <c r="CE269" i="25"/>
  <c r="BA321" i="25"/>
  <c r="BB321" i="25"/>
  <c r="BL369" i="25"/>
  <c r="BM369" i="25" s="1"/>
  <c r="BY369" i="25" s="1"/>
  <c r="BV369" i="25"/>
  <c r="CH480" i="25"/>
  <c r="CR480" i="25" s="1"/>
  <c r="BX480" i="25"/>
  <c r="CG480" i="25" s="1"/>
  <c r="CQ480" i="25" s="1"/>
  <c r="CD480" i="25"/>
  <c r="CN480" i="25" s="1"/>
  <c r="BQ480" i="25"/>
  <c r="BA511" i="25"/>
  <c r="BB511" i="25" s="1"/>
  <c r="BB661" i="25"/>
  <c r="BA661" i="25"/>
  <c r="CH631" i="25"/>
  <c r="CR631" i="25" s="1"/>
  <c r="BX631" i="25"/>
  <c r="CG631" i="25" s="1"/>
  <c r="CQ631" i="25" s="1"/>
  <c r="BA763" i="25"/>
  <c r="BB763" i="25" s="1"/>
  <c r="CP341" i="25"/>
  <c r="CQ341" i="25" s="1"/>
  <c r="CN341" i="25"/>
  <c r="CH516" i="25"/>
  <c r="CR516" i="25" s="1"/>
  <c r="BX516" i="25"/>
  <c r="CG516" i="25" s="1"/>
  <c r="CQ516" i="25" s="1"/>
  <c r="CD728" i="25"/>
  <c r="CN728" i="25" s="1"/>
  <c r="BQ728" i="25"/>
  <c r="CP120" i="25"/>
  <c r="CQ120" i="25" s="1"/>
  <c r="CN120" i="25"/>
  <c r="CD95" i="25"/>
  <c r="CN95" i="25" s="1"/>
  <c r="BQ95" i="25"/>
  <c r="BL291" i="25"/>
  <c r="BM291" i="25" s="1"/>
  <c r="BY291" i="25" s="1"/>
  <c r="BV291" i="25"/>
  <c r="BA302" i="25"/>
  <c r="BB302" i="25" s="1"/>
  <c r="CH329" i="25"/>
  <c r="BX329" i="25"/>
  <c r="CG329" i="25" s="1"/>
  <c r="CO458" i="25"/>
  <c r="CR458" i="25" s="1"/>
  <c r="CR446" i="25"/>
  <c r="CO446" i="25"/>
  <c r="BA448" i="25"/>
  <c r="BB448" i="25" s="1"/>
  <c r="BY491" i="25"/>
  <c r="BL672" i="25"/>
  <c r="BM672" i="25" s="1"/>
  <c r="BY672" i="25" s="1"/>
  <c r="BV672" i="25"/>
  <c r="CH613" i="25"/>
  <c r="CR613" i="25" s="1"/>
  <c r="BX613" i="25"/>
  <c r="CG613" i="25" s="1"/>
  <c r="CQ613" i="25" s="1"/>
  <c r="BA608" i="25"/>
  <c r="BB608" i="25"/>
  <c r="BA704" i="25"/>
  <c r="BB704" i="25" s="1"/>
  <c r="BV828" i="25"/>
  <c r="BL828" i="25"/>
  <c r="BM828" i="25" s="1"/>
  <c r="CD846" i="25"/>
  <c r="CN846" i="25" s="1"/>
  <c r="BQ846" i="25"/>
  <c r="CD870" i="25"/>
  <c r="CN870" i="25" s="1"/>
  <c r="BQ870" i="25"/>
  <c r="CO522" i="25"/>
  <c r="CQ325" i="25"/>
  <c r="BQ1012" i="25"/>
  <c r="CD1012" i="25"/>
  <c r="CN1012" i="25" s="1"/>
  <c r="BY1012" i="25"/>
  <c r="CH1012" i="25" s="1"/>
  <c r="CR1012" i="25" s="1"/>
  <c r="CD1004" i="25"/>
  <c r="CN1004" i="25" s="1"/>
  <c r="BQ1004" i="25"/>
  <c r="BY1004" i="25"/>
  <c r="CH1004" i="25" s="1"/>
  <c r="CR1004" i="25" s="1"/>
  <c r="CD278" i="25"/>
  <c r="CN278" i="25" s="1"/>
  <c r="BQ278" i="25"/>
  <c r="CD453" i="25"/>
  <c r="BQ453" i="25"/>
  <c r="BW520" i="25"/>
  <c r="BY520" i="25" s="1"/>
  <c r="BQ756" i="25"/>
  <c r="CD756" i="25"/>
  <c r="CN756" i="25" s="1"/>
  <c r="CD133" i="25"/>
  <c r="CN133" i="25" s="1"/>
  <c r="BQ133" i="25"/>
  <c r="BW470" i="25"/>
  <c r="BY470" i="25" s="1"/>
  <c r="BA650" i="25"/>
  <c r="BB650" i="25" s="1"/>
  <c r="CD456" i="25"/>
  <c r="CN456" i="25" s="1"/>
  <c r="BQ456" i="25"/>
  <c r="BA346" i="25"/>
  <c r="BB346" i="25" s="1"/>
  <c r="CH424" i="25"/>
  <c r="BX424" i="25"/>
  <c r="CE424" i="25"/>
  <c r="CF424" i="25" s="1"/>
  <c r="CH494" i="25"/>
  <c r="BX494" i="25"/>
  <c r="CG494" i="25" s="1"/>
  <c r="BA280" i="25"/>
  <c r="BB280" i="25" s="1"/>
  <c r="CD644" i="25"/>
  <c r="CN644" i="25" s="1"/>
  <c r="BQ644" i="25"/>
  <c r="BA410" i="25"/>
  <c r="BB410" i="25"/>
  <c r="CD755" i="25"/>
  <c r="CN755" i="25" s="1"/>
  <c r="BQ755" i="25"/>
  <c r="BW268" i="25"/>
  <c r="BY268" i="25"/>
  <c r="CP449" i="25"/>
  <c r="CQ449" i="25" s="1"/>
  <c r="CN449" i="25"/>
  <c r="CP504" i="25"/>
  <c r="CQ504" i="25" s="1"/>
  <c r="CN504" i="25"/>
  <c r="BA626" i="25"/>
  <c r="BB626" i="25" s="1"/>
  <c r="BA99" i="25"/>
  <c r="BB99" i="25" s="1"/>
  <c r="CD296" i="25"/>
  <c r="CN296" i="25" s="1"/>
  <c r="BQ296" i="25"/>
  <c r="CD1005" i="25"/>
  <c r="CN1005" i="25" s="1"/>
  <c r="BQ1005" i="25"/>
  <c r="BY1005" i="25"/>
  <c r="CH1005" i="25" s="1"/>
  <c r="CR1005" i="25" s="1"/>
  <c r="BL393" i="25"/>
  <c r="CD441" i="25"/>
  <c r="CN441" i="25" s="1"/>
  <c r="BQ441" i="25"/>
  <c r="CD475" i="25"/>
  <c r="CN475" i="25" s="1"/>
  <c r="BQ475" i="25"/>
  <c r="CR472" i="25"/>
  <c r="CO472" i="25"/>
  <c r="BA687" i="25"/>
  <c r="BB687" i="25" s="1"/>
  <c r="CD848" i="25"/>
  <c r="CN848" i="25" s="1"/>
  <c r="BQ848" i="25"/>
  <c r="CH389" i="25"/>
  <c r="CR389" i="25" s="1"/>
  <c r="BX389" i="25"/>
  <c r="CG389" i="25" s="1"/>
  <c r="CQ389" i="25" s="1"/>
  <c r="CH530" i="25"/>
  <c r="CR530" i="25" s="1"/>
  <c r="BX530" i="25"/>
  <c r="CG530" i="25" s="1"/>
  <c r="CQ530" i="25" s="1"/>
  <c r="BQ744" i="25"/>
  <c r="CD744" i="25"/>
  <c r="CN744" i="25" s="1"/>
  <c r="CD827" i="25"/>
  <c r="CN827" i="25" s="1"/>
  <c r="BQ827" i="25"/>
  <c r="CP145" i="25"/>
  <c r="CQ145" i="25" s="1"/>
  <c r="CN145" i="25"/>
  <c r="CP60" i="25"/>
  <c r="CQ60" i="25" s="1"/>
  <c r="CN60" i="25"/>
  <c r="CP108" i="25"/>
  <c r="CQ108" i="25" s="1"/>
  <c r="CN108" i="25"/>
  <c r="BA23" i="25"/>
  <c r="BB23" i="25" s="1"/>
  <c r="BA214" i="25"/>
  <c r="BB214" i="25" s="1"/>
  <c r="CD321" i="25"/>
  <c r="BQ321" i="25"/>
  <c r="BA300" i="25"/>
  <c r="BB300" i="25" s="1"/>
  <c r="CH396" i="25"/>
  <c r="CR396" i="25" s="1"/>
  <c r="BX396" i="25"/>
  <c r="CG396" i="25" s="1"/>
  <c r="CQ396" i="25" s="1"/>
  <c r="CD403" i="25"/>
  <c r="CN403" i="25" s="1"/>
  <c r="BQ403" i="25"/>
  <c r="CH475" i="25"/>
  <c r="CR475" i="25" s="1"/>
  <c r="BX475" i="25"/>
  <c r="CG475" i="25" s="1"/>
  <c r="CQ475" i="25" s="1"/>
  <c r="CD517" i="25"/>
  <c r="CN517" i="25" s="1"/>
  <c r="BQ517" i="25"/>
  <c r="BB533" i="25"/>
  <c r="BA533" i="25"/>
  <c r="BB674" i="25"/>
  <c r="BA674" i="25"/>
  <c r="BA762" i="25"/>
  <c r="BB762" i="25" s="1"/>
  <c r="CD741" i="25"/>
  <c r="CN741" i="25" s="1"/>
  <c r="BQ741" i="25"/>
  <c r="CR259" i="25"/>
  <c r="CD389" i="25"/>
  <c r="CN389" i="25" s="1"/>
  <c r="BQ389" i="25"/>
  <c r="BQ752" i="25"/>
  <c r="CD752" i="25"/>
  <c r="CN752" i="25" s="1"/>
  <c r="CP56" i="25"/>
  <c r="CQ56" i="25" s="1"/>
  <c r="CN56" i="25"/>
  <c r="CR145" i="25"/>
  <c r="CR60" i="25"/>
  <c r="CR108" i="25"/>
  <c r="CR18" i="25"/>
  <c r="CR194" i="25"/>
  <c r="BQ373" i="25"/>
  <c r="CD373" i="25"/>
  <c r="CN373" i="25" s="1"/>
  <c r="BQ383" i="25"/>
  <c r="BB415" i="25"/>
  <c r="BA415" i="25"/>
  <c r="BB498" i="25"/>
  <c r="BA498" i="25"/>
  <c r="BV617" i="25"/>
  <c r="BL617" i="25"/>
  <c r="BM617" i="25" s="1"/>
  <c r="BY617" i="25" s="1"/>
  <c r="BA589" i="25"/>
  <c r="BB589" i="25" s="1"/>
  <c r="BA667" i="25"/>
  <c r="BB667" i="25" s="1"/>
  <c r="BB722" i="25"/>
  <c r="BA722" i="25"/>
  <c r="BA712" i="25"/>
  <c r="BB712" i="25" s="1"/>
  <c r="BA753" i="25"/>
  <c r="BB753" i="25" s="1"/>
  <c r="CD1013" i="25"/>
  <c r="CN1013" i="25" s="1"/>
  <c r="BQ1013" i="25"/>
  <c r="BY1013" i="25"/>
  <c r="CH1013" i="25" s="1"/>
  <c r="CR1013" i="25" s="1"/>
  <c r="BA164" i="25"/>
  <c r="BB164" i="25" s="1"/>
  <c r="CP225" i="25"/>
  <c r="CQ225" i="25" s="1"/>
  <c r="CN225" i="25"/>
  <c r="CD284" i="25"/>
  <c r="CN284" i="25" s="1"/>
  <c r="BQ284" i="25"/>
  <c r="BA178" i="25"/>
  <c r="BB178" i="25"/>
  <c r="CD377" i="25"/>
  <c r="CN377" i="25" s="1"/>
  <c r="BQ377" i="25"/>
  <c r="CD379" i="25"/>
  <c r="CN379" i="25" s="1"/>
  <c r="BQ379" i="25"/>
  <c r="CR315" i="25"/>
  <c r="CD374" i="25"/>
  <c r="CN374" i="25" s="1"/>
  <c r="BQ374" i="25"/>
  <c r="BL407" i="25"/>
  <c r="BM407" i="25" s="1"/>
  <c r="BY407" i="25" s="1"/>
  <c r="BV407" i="25"/>
  <c r="CD454" i="25"/>
  <c r="CN454" i="25" s="1"/>
  <c r="BQ454" i="25"/>
  <c r="BQ510" i="25"/>
  <c r="CD510" i="25"/>
  <c r="BA679" i="25"/>
  <c r="BB679" i="25" s="1"/>
  <c r="CD671" i="25"/>
  <c r="CN671" i="25" s="1"/>
  <c r="BQ671" i="25"/>
  <c r="BA751" i="25"/>
  <c r="BB751" i="25" s="1"/>
  <c r="CD1010" i="25"/>
  <c r="CN1010" i="25" s="1"/>
  <c r="BQ1010" i="25"/>
  <c r="BY1010" i="25"/>
  <c r="CH1010" i="25" s="1"/>
  <c r="CR1010" i="25" s="1"/>
  <c r="BA223" i="25"/>
  <c r="BB223" i="25" s="1"/>
  <c r="BX666" i="25"/>
  <c r="CG666" i="25" s="1"/>
  <c r="CQ666" i="25" s="1"/>
  <c r="CH666" i="25"/>
  <c r="CR666" i="25" s="1"/>
  <c r="CD762" i="25"/>
  <c r="CN762" i="25" s="1"/>
  <c r="BQ762" i="25"/>
  <c r="CP124" i="25"/>
  <c r="CQ124" i="25" s="1"/>
  <c r="CN124" i="25"/>
  <c r="CR88" i="25"/>
  <c r="BA127" i="25"/>
  <c r="BB127" i="25" s="1"/>
  <c r="BX279" i="25"/>
  <c r="CE279" i="25"/>
  <c r="CF279" i="25" s="1"/>
  <c r="CH279" i="25"/>
  <c r="CR279" i="25" s="1"/>
  <c r="CD317" i="25"/>
  <c r="BQ317" i="25"/>
  <c r="CD334" i="25"/>
  <c r="BQ334" i="25"/>
  <c r="CR335" i="25"/>
  <c r="CO335" i="25"/>
  <c r="BA421" i="25"/>
  <c r="BB421" i="25"/>
  <c r="CD430" i="25"/>
  <c r="CN430" i="25" s="1"/>
  <c r="BQ430" i="25"/>
  <c r="BV628" i="25"/>
  <c r="BL628" i="25"/>
  <c r="BM628" i="25" s="1"/>
  <c r="BY628" i="25" s="1"/>
  <c r="BA599" i="25"/>
  <c r="BB599" i="25" s="1"/>
  <c r="CH608" i="25"/>
  <c r="CR608" i="25" s="1"/>
  <c r="BX608" i="25"/>
  <c r="CG608" i="25" s="1"/>
  <c r="CQ608" i="25" s="1"/>
  <c r="BA642" i="25"/>
  <c r="BB642" i="25" s="1"/>
  <c r="BB718" i="25"/>
  <c r="BA718" i="25"/>
  <c r="BV852" i="25"/>
  <c r="BL852" i="25"/>
  <c r="BM852" i="25" s="1"/>
  <c r="BA313" i="25"/>
  <c r="BB313" i="25" s="1"/>
  <c r="CR310" i="25"/>
  <c r="CO310" i="25"/>
  <c r="CN496" i="25"/>
  <c r="BA10" i="25"/>
  <c r="BB10" i="25" s="1"/>
  <c r="BA268" i="25"/>
  <c r="BB268" i="25"/>
  <c r="BB257" i="25"/>
  <c r="BA257" i="25"/>
  <c r="CD410" i="25"/>
  <c r="CN410" i="25" s="1"/>
  <c r="BQ410" i="25"/>
  <c r="BY469" i="25"/>
  <c r="CD474" i="25"/>
  <c r="CN474" i="25" s="1"/>
  <c r="BQ474" i="25"/>
  <c r="BA554" i="25"/>
  <c r="BB554" i="25" s="1"/>
  <c r="BA618" i="25"/>
  <c r="BB618" i="25"/>
  <c r="CD745" i="25"/>
  <c r="CN745" i="25" s="1"/>
  <c r="BQ745" i="25"/>
  <c r="CD715" i="25"/>
  <c r="CN715" i="25" s="1"/>
  <c r="BQ715" i="25"/>
  <c r="CD759" i="25"/>
  <c r="CN759" i="25" s="1"/>
  <c r="BQ759" i="25"/>
  <c r="BA743" i="25"/>
  <c r="BB743" i="25" s="1"/>
  <c r="CD847" i="25"/>
  <c r="CN847" i="25" s="1"/>
  <c r="BQ847" i="25"/>
  <c r="BA624" i="25"/>
  <c r="BB624" i="25" s="1"/>
  <c r="CR76" i="25"/>
  <c r="CP132" i="25"/>
  <c r="CQ132" i="25" s="1"/>
  <c r="CN132" i="25"/>
  <c r="CN22" i="25"/>
  <c r="BA85" i="25"/>
  <c r="BB85" i="25" s="1"/>
  <c r="BA213" i="25"/>
  <c r="BB213" i="25" s="1"/>
  <c r="CR257" i="25"/>
  <c r="CR253" i="25"/>
  <c r="CD290" i="25"/>
  <c r="CN290" i="25" s="1"/>
  <c r="BQ290" i="25"/>
  <c r="CD350" i="25"/>
  <c r="CN350" i="25" s="1"/>
  <c r="BQ350" i="25"/>
  <c r="CD392" i="25"/>
  <c r="CN392" i="25" s="1"/>
  <c r="BQ392" i="25"/>
  <c r="CD462" i="25"/>
  <c r="CN462" i="25" s="1"/>
  <c r="BQ462" i="25"/>
  <c r="BV625" i="25"/>
  <c r="BL625" i="25"/>
  <c r="BM625" i="25" s="1"/>
  <c r="BY625" i="25" s="1"/>
  <c r="CD609" i="25"/>
  <c r="CN609" i="25" s="1"/>
  <c r="BQ609" i="25"/>
  <c r="BV641" i="25"/>
  <c r="BL641" i="25"/>
  <c r="BM641" i="25" s="1"/>
  <c r="BY641" i="25" s="1"/>
  <c r="BB651" i="25"/>
  <c r="BA651" i="25"/>
  <c r="CD749" i="25"/>
  <c r="CN749" i="25" s="1"/>
  <c r="BQ749" i="25"/>
  <c r="BA51" i="25"/>
  <c r="BB51" i="25" s="1"/>
  <c r="CR341" i="25"/>
  <c r="CD516" i="25"/>
  <c r="CN516" i="25" s="1"/>
  <c r="BQ516" i="25"/>
  <c r="CR120" i="25"/>
  <c r="CN128" i="25"/>
  <c r="CP92" i="25"/>
  <c r="CQ92" i="25" s="1"/>
  <c r="CN92" i="25"/>
  <c r="CN112" i="25"/>
  <c r="BA148" i="25"/>
  <c r="BB148" i="25" s="1"/>
  <c r="BB327" i="25"/>
  <c r="BA327" i="25"/>
  <c r="BB275" i="25"/>
  <c r="BA275" i="25"/>
  <c r="BA384" i="25"/>
  <c r="BB384" i="25" s="1"/>
  <c r="BA504" i="25"/>
  <c r="BB504" i="25" s="1"/>
  <c r="BB534" i="25"/>
  <c r="BA534" i="25"/>
  <c r="BB754" i="25"/>
  <c r="BA754" i="25"/>
  <c r="BA747" i="25"/>
  <c r="BB747" i="25" s="1"/>
  <c r="CD302" i="25"/>
  <c r="BQ302" i="25"/>
  <c r="BL411" i="25"/>
  <c r="BM411" i="25" s="1"/>
  <c r="BY411" i="25" s="1"/>
  <c r="BV411" i="25"/>
  <c r="CR325" i="25"/>
  <c r="CO325" i="25"/>
  <c r="CP325" i="25" s="1"/>
  <c r="CO387" i="25"/>
  <c r="CP387" i="25" s="1"/>
  <c r="CQ387" i="25" s="1"/>
  <c r="BA398" i="25"/>
  <c r="BB398" i="25"/>
  <c r="BB131" i="25"/>
  <c r="BA131" i="25"/>
  <c r="BB59" i="25"/>
  <c r="BA59" i="25"/>
  <c r="CD831" i="25"/>
  <c r="CN831" i="25" s="1"/>
  <c r="BQ831" i="25"/>
  <c r="BL391" i="25"/>
  <c r="BM391" i="25" s="1"/>
  <c r="BY391" i="25" s="1"/>
  <c r="BV391" i="25"/>
  <c r="CH282" i="25"/>
  <c r="CR282" i="25" s="1"/>
  <c r="BX282" i="25"/>
  <c r="CE282" i="25"/>
  <c r="CF282" i="25" s="1"/>
  <c r="BA576" i="25"/>
  <c r="BB576" i="25" s="1"/>
  <c r="CR22" i="25"/>
  <c r="CD849" i="25"/>
  <c r="CN849" i="25" s="1"/>
  <c r="BQ849" i="25"/>
  <c r="BA492" i="25"/>
  <c r="BB492" i="25" s="1"/>
  <c r="BA745" i="25"/>
  <c r="BB745" i="25"/>
  <c r="BQ801" i="25"/>
  <c r="CD801" i="25"/>
  <c r="CN801" i="25" s="1"/>
  <c r="BA466" i="25"/>
  <c r="BB466" i="25" s="1"/>
  <c r="CD721" i="25"/>
  <c r="CN721" i="25" s="1"/>
  <c r="BQ721" i="25"/>
  <c r="CP84" i="25"/>
  <c r="CQ84" i="25" s="1"/>
  <c r="CN84" i="25"/>
  <c r="BB67" i="25"/>
  <c r="BA67" i="25"/>
  <c r="BL275" i="25"/>
  <c r="BM275" i="25" s="1"/>
  <c r="BA101" i="25"/>
  <c r="BB101" i="25" s="1"/>
  <c r="CH377" i="25"/>
  <c r="CR377" i="25" s="1"/>
  <c r="BX377" i="25"/>
  <c r="CG377" i="25" s="1"/>
  <c r="CQ377" i="25" s="1"/>
  <c r="BB279" i="25"/>
  <c r="BA279" i="25"/>
  <c r="BX320" i="25"/>
  <c r="CG320" i="25" s="1"/>
  <c r="CH320" i="25"/>
  <c r="CD524" i="25"/>
  <c r="BQ524" i="25"/>
  <c r="CP521" i="25"/>
  <c r="CQ521" i="25" s="1"/>
  <c r="CN521" i="25"/>
  <c r="BB678" i="25"/>
  <c r="BA678" i="25"/>
  <c r="BB742" i="25"/>
  <c r="BA742" i="25"/>
  <c r="BL864" i="25"/>
  <c r="BM864" i="25" s="1"/>
  <c r="BV864" i="25"/>
  <c r="CD666" i="25"/>
  <c r="CN666" i="25" s="1"/>
  <c r="BQ666" i="25"/>
  <c r="CH317" i="25"/>
  <c r="BX317" i="25"/>
  <c r="CG317" i="25" s="1"/>
  <c r="BX334" i="25"/>
  <c r="CG334" i="25" s="1"/>
  <c r="CH334" i="25"/>
  <c r="CD439" i="25"/>
  <c r="CN439" i="25" s="1"/>
  <c r="BQ439" i="25"/>
  <c r="CD427" i="25"/>
  <c r="CN427" i="25" s="1"/>
  <c r="BQ427" i="25"/>
  <c r="CH459" i="25"/>
  <c r="BX459" i="25"/>
  <c r="CE459" i="25"/>
  <c r="BL487" i="25"/>
  <c r="BM487" i="25" s="1"/>
  <c r="BY487" i="25" s="1"/>
  <c r="BV487" i="25"/>
  <c r="BA444" i="25"/>
  <c r="BB444" i="25"/>
  <c r="BA566" i="25"/>
  <c r="BB566" i="25" s="1"/>
  <c r="BA689" i="25"/>
  <c r="BB689" i="25" s="1"/>
  <c r="CH637" i="25"/>
  <c r="CR637" i="25" s="1"/>
  <c r="BX637" i="25"/>
  <c r="CG637" i="25" s="1"/>
  <c r="CQ637" i="25" s="1"/>
  <c r="CO523" i="25"/>
  <c r="CR523" i="25" s="1"/>
  <c r="BA126" i="25"/>
  <c r="BB126" i="25" s="1"/>
  <c r="BA183" i="25"/>
  <c r="BB183" i="25" s="1"/>
  <c r="CP255" i="25"/>
  <c r="CQ255" i="25" s="1"/>
  <c r="CN255" i="25"/>
  <c r="BV367" i="25"/>
  <c r="BL367" i="25"/>
  <c r="BM367" i="25" s="1"/>
  <c r="BY367" i="25" s="1"/>
  <c r="BA419" i="25"/>
  <c r="BB419" i="25" s="1"/>
  <c r="CH507" i="25"/>
  <c r="CR507" i="25" s="1"/>
  <c r="BX507" i="25"/>
  <c r="CG507" i="25" s="1"/>
  <c r="CQ507" i="25" s="1"/>
  <c r="BQ469" i="25"/>
  <c r="BV635" i="25"/>
  <c r="BL635" i="25"/>
  <c r="BM635" i="25" s="1"/>
  <c r="BY635" i="25" s="1"/>
  <c r="CH639" i="25"/>
  <c r="CR639" i="25" s="1"/>
  <c r="BX639" i="25"/>
  <c r="CG639" i="25" s="1"/>
  <c r="CQ639" i="25" s="1"/>
  <c r="CP100" i="25"/>
  <c r="CQ100" i="25" s="1"/>
  <c r="CN100" i="25"/>
  <c r="CP36" i="25"/>
  <c r="CQ36" i="25" s="1"/>
  <c r="CN36" i="25"/>
  <c r="CO425" i="25"/>
  <c r="CP425" i="25" s="1"/>
  <c r="CD835" i="25"/>
  <c r="CN835" i="25" s="1"/>
  <c r="BQ835" i="25"/>
  <c r="BA191" i="25"/>
  <c r="BB191" i="25" s="1"/>
  <c r="BA286" i="25"/>
  <c r="BB286" i="25" s="1"/>
  <c r="CO331" i="25"/>
  <c r="CH290" i="25"/>
  <c r="CR290" i="25" s="1"/>
  <c r="BX290" i="25"/>
  <c r="CG290" i="25" s="1"/>
  <c r="CQ290" i="25" s="1"/>
  <c r="CH350" i="25"/>
  <c r="CR350" i="25" s="1"/>
  <c r="BX350" i="25"/>
  <c r="CG350" i="25" s="1"/>
  <c r="CQ350" i="25" s="1"/>
  <c r="BX311" i="25"/>
  <c r="CG311" i="25" s="1"/>
  <c r="CH311" i="25"/>
  <c r="CH462" i="25"/>
  <c r="CR462" i="25" s="1"/>
  <c r="BX462" i="25"/>
  <c r="CG462" i="25" s="1"/>
  <c r="CQ462" i="25" s="1"/>
  <c r="CN513" i="25"/>
  <c r="CH609" i="25"/>
  <c r="CR609" i="25" s="1"/>
  <c r="BX609" i="25"/>
  <c r="CG609" i="25" s="1"/>
  <c r="CQ609" i="25" s="1"/>
  <c r="CD660" i="25"/>
  <c r="CN660" i="25" s="1"/>
  <c r="BQ660" i="25"/>
  <c r="BA611" i="25"/>
  <c r="BB611" i="25" s="1"/>
  <c r="BA659" i="25"/>
  <c r="BB659" i="25"/>
  <c r="BB542" i="25"/>
  <c r="BA542" i="25"/>
  <c r="CP40" i="25"/>
  <c r="CQ40" i="25" s="1"/>
  <c r="CN40" i="25"/>
  <c r="CP149" i="25"/>
  <c r="CQ149" i="25" s="1"/>
  <c r="CN149" i="25"/>
  <c r="BA15" i="25"/>
  <c r="BB15" i="25" s="1"/>
  <c r="BB260" i="25"/>
  <c r="BA260" i="25"/>
  <c r="CH297" i="25"/>
  <c r="BX297" i="25"/>
  <c r="CG297" i="25" s="1"/>
  <c r="BW716" i="25"/>
  <c r="BV716" i="25" s="1"/>
  <c r="BY716" i="25"/>
  <c r="CE763" i="25"/>
  <c r="CH763" i="25" s="1"/>
  <c r="CP153" i="25"/>
  <c r="CQ153" i="25" s="1"/>
  <c r="CN153" i="25"/>
  <c r="CH302" i="25"/>
  <c r="BX302" i="25"/>
  <c r="CG302" i="25" s="1"/>
  <c r="CO467" i="25"/>
  <c r="CP467" i="25" s="1"/>
  <c r="CQ467" i="25" s="1"/>
  <c r="CQ333" i="25"/>
  <c r="BA102" i="25"/>
  <c r="BB102" i="25" s="1"/>
  <c r="CP137" i="25"/>
  <c r="CQ137" i="25" s="1"/>
  <c r="CN137" i="25"/>
  <c r="BQ371" i="25"/>
  <c r="CE718" i="25"/>
  <c r="CD718" i="25" s="1"/>
  <c r="CH718" i="25"/>
  <c r="CH465" i="25"/>
  <c r="CR465" i="25" s="1"/>
  <c r="BX465" i="25"/>
  <c r="CG465" i="25" s="1"/>
  <c r="CQ465" i="25" s="1"/>
  <c r="BA654" i="25"/>
  <c r="BB654" i="25" s="1"/>
  <c r="BA734" i="25"/>
  <c r="BB734" i="25" s="1"/>
  <c r="BA38" i="25"/>
  <c r="BB38" i="25" s="1"/>
  <c r="CD299" i="25"/>
  <c r="BQ299" i="25"/>
  <c r="BA572" i="25"/>
  <c r="BB572" i="25" s="1"/>
  <c r="CH670" i="25"/>
  <c r="CR670" i="25" s="1"/>
  <c r="BX670" i="25"/>
  <c r="CG670" i="25" s="1"/>
  <c r="CQ670" i="25" s="1"/>
  <c r="CD619" i="25"/>
  <c r="CN619" i="25" s="1"/>
  <c r="BQ619" i="25"/>
  <c r="CH319" i="25"/>
  <c r="BX319" i="25"/>
  <c r="CG319" i="25" s="1"/>
  <c r="CD47" i="25"/>
  <c r="CN47" i="25" s="1"/>
  <c r="BQ47" i="25"/>
  <c r="CD329" i="25"/>
  <c r="BQ329" i="25"/>
  <c r="CD836" i="25"/>
  <c r="CN836" i="25" s="1"/>
  <c r="BQ836" i="25"/>
  <c r="CD344" i="25"/>
  <c r="CN344" i="25" s="1"/>
  <c r="BQ344" i="25"/>
  <c r="BA238" i="25"/>
  <c r="BB238" i="25" s="1"/>
  <c r="CO421" i="25"/>
  <c r="CP421" i="25" s="1"/>
  <c r="BA103" i="25"/>
  <c r="BB103" i="25"/>
  <c r="CH321" i="25"/>
  <c r="BX321" i="25"/>
  <c r="CG321" i="25" s="1"/>
  <c r="CO450" i="25"/>
  <c r="CD79" i="25"/>
  <c r="CN79" i="25" s="1"/>
  <c r="BQ79" i="25"/>
  <c r="CD629" i="25"/>
  <c r="CN629" i="25" s="1"/>
  <c r="BQ629" i="25"/>
  <c r="BA115" i="25"/>
  <c r="BB115" i="25" s="1"/>
  <c r="BA93" i="25"/>
  <c r="BB93" i="25" s="1"/>
  <c r="CH332" i="25"/>
  <c r="BX332" i="25"/>
  <c r="CG332" i="25" s="1"/>
  <c r="BA308" i="25"/>
  <c r="BB308" i="25" s="1"/>
  <c r="CR373" i="25"/>
  <c r="CR455" i="25"/>
  <c r="CO455" i="25"/>
  <c r="CP455" i="25" s="1"/>
  <c r="CQ455" i="25" s="1"/>
  <c r="BL444" i="25"/>
  <c r="BM444" i="25" s="1"/>
  <c r="BY444" i="25" s="1"/>
  <c r="BV444" i="25"/>
  <c r="BX451" i="25"/>
  <c r="CG451" i="25" s="1"/>
  <c r="CH451" i="25"/>
  <c r="CD466" i="25"/>
  <c r="BQ466" i="25"/>
  <c r="BA555" i="25"/>
  <c r="BB555" i="25" s="1"/>
  <c r="CO529" i="25"/>
  <c r="CD615" i="25"/>
  <c r="CN615" i="25" s="1"/>
  <c r="BQ615" i="25"/>
  <c r="BV724" i="25"/>
  <c r="BL724" i="25"/>
  <c r="BM724" i="25" s="1"/>
  <c r="BY724" i="25" s="1"/>
  <c r="CH724" i="25" s="1"/>
  <c r="CR724" i="25" s="1"/>
  <c r="BA50" i="25"/>
  <c r="BB50" i="25" s="1"/>
  <c r="CD69" i="25"/>
  <c r="CN69" i="25" s="1"/>
  <c r="BQ69" i="25"/>
  <c r="CP176" i="25"/>
  <c r="CQ176" i="25" s="1"/>
  <c r="CN176" i="25"/>
  <c r="CD324" i="25"/>
  <c r="BQ324" i="25"/>
  <c r="BV409" i="25"/>
  <c r="BL409" i="25"/>
  <c r="BM409" i="25" s="1"/>
  <c r="BY409" i="25" s="1"/>
  <c r="BQ471" i="25"/>
  <c r="BA495" i="25"/>
  <c r="BB495" i="25" s="1"/>
  <c r="BA538" i="25"/>
  <c r="BB538" i="25" s="1"/>
  <c r="BA597" i="25"/>
  <c r="BB597" i="25" s="1"/>
  <c r="BA616" i="25"/>
  <c r="BB616" i="25"/>
  <c r="BA691" i="25"/>
  <c r="BB691" i="25" s="1"/>
  <c r="BB709" i="25"/>
  <c r="BA709" i="25"/>
  <c r="BA758" i="25"/>
  <c r="BB758" i="25" s="1"/>
  <c r="CD844" i="25"/>
  <c r="CN844" i="25" s="1"/>
  <c r="BQ844" i="25"/>
  <c r="CD479" i="25"/>
  <c r="CN479" i="25" s="1"/>
  <c r="BQ479" i="25"/>
  <c r="CR84" i="25"/>
  <c r="BA133" i="25"/>
  <c r="BB133" i="25" s="1"/>
  <c r="CD303" i="25"/>
  <c r="BQ303" i="25"/>
  <c r="BA314" i="25"/>
  <c r="BB314" i="25"/>
  <c r="CD320" i="25"/>
  <c r="BQ320" i="25"/>
  <c r="BA401" i="25"/>
  <c r="BB401" i="25" s="1"/>
  <c r="BV478" i="25"/>
  <c r="BL478" i="25"/>
  <c r="BM478" i="25" s="1"/>
  <c r="BY478" i="25" s="1"/>
  <c r="BA452" i="25"/>
  <c r="BB452" i="25"/>
  <c r="CR521" i="25"/>
  <c r="BA181" i="25"/>
  <c r="BB181" i="25" s="1"/>
  <c r="BQ270" i="25"/>
  <c r="BL378" i="25"/>
  <c r="BM378" i="25" s="1"/>
  <c r="BY378" i="25" s="1"/>
  <c r="BV378" i="25"/>
  <c r="BA381" i="25"/>
  <c r="BB381" i="25" s="1"/>
  <c r="BA352" i="25"/>
  <c r="BB352" i="25" s="1"/>
  <c r="BQ518" i="25"/>
  <c r="CD518" i="25"/>
  <c r="CN518" i="25" s="1"/>
  <c r="BA485" i="25"/>
  <c r="BB485" i="25" s="1"/>
  <c r="CH498" i="25"/>
  <c r="BX498" i="25"/>
  <c r="CE498" i="25"/>
  <c r="BA515" i="25"/>
  <c r="BB515" i="25" s="1"/>
  <c r="CH645" i="25"/>
  <c r="CR645" i="25" s="1"/>
  <c r="BX645" i="25"/>
  <c r="CG645" i="25" s="1"/>
  <c r="CQ645" i="25" s="1"/>
  <c r="BA682" i="25"/>
  <c r="BB682" i="25" s="1"/>
  <c r="BA692" i="25"/>
  <c r="BB692" i="25" s="1"/>
  <c r="BQ825" i="25"/>
  <c r="CD825" i="25"/>
  <c r="CN825" i="25" s="1"/>
  <c r="CD989" i="25"/>
  <c r="CN989" i="25" s="1"/>
  <c r="BQ989" i="25"/>
  <c r="BY989" i="25"/>
  <c r="CH989" i="25" s="1"/>
  <c r="CR989" i="25" s="1"/>
  <c r="CR96" i="25"/>
  <c r="BA221" i="25"/>
  <c r="BB221" i="25" s="1"/>
  <c r="CR255" i="25"/>
  <c r="CR251" i="25"/>
  <c r="BA269" i="25"/>
  <c r="BB269" i="25" s="1"/>
  <c r="BW394" i="25"/>
  <c r="BV394" i="25" s="1"/>
  <c r="BM394" i="25"/>
  <c r="CD380" i="25"/>
  <c r="CN380" i="25" s="1"/>
  <c r="BQ380" i="25"/>
  <c r="BA620" i="25"/>
  <c r="BB620" i="25" s="1"/>
  <c r="BA596" i="25"/>
  <c r="BB596" i="25"/>
  <c r="CD639" i="25"/>
  <c r="CN639" i="25" s="1"/>
  <c r="BQ639" i="25"/>
  <c r="CD874" i="25"/>
  <c r="CN874" i="25" s="1"/>
  <c r="BQ874" i="25"/>
  <c r="CR100" i="25"/>
  <c r="CR36" i="25"/>
  <c r="CD395" i="25"/>
  <c r="CN395" i="25" s="1"/>
  <c r="BQ395" i="25"/>
  <c r="BA139" i="25"/>
  <c r="BB139" i="25" s="1"/>
  <c r="BA175" i="25"/>
  <c r="BB175" i="25" s="1"/>
  <c r="BA212" i="25"/>
  <c r="BB212" i="25"/>
  <c r="CD294" i="25"/>
  <c r="CN294" i="25" s="1"/>
  <c r="BQ294" i="25"/>
  <c r="CD293" i="25"/>
  <c r="CN293" i="25" s="1"/>
  <c r="BQ293" i="25"/>
  <c r="CD307" i="25"/>
  <c r="BQ307" i="25"/>
  <c r="BA251" i="25"/>
  <c r="BB251" i="25" s="1"/>
  <c r="BQ311" i="25"/>
  <c r="CD311" i="25"/>
  <c r="BX477" i="25"/>
  <c r="CG477" i="25" s="1"/>
  <c r="CQ477" i="25" s="1"/>
  <c r="CH477" i="25"/>
  <c r="CR477" i="25" s="1"/>
  <c r="BY533" i="25"/>
  <c r="BA733" i="25"/>
  <c r="BB733" i="25" s="1"/>
  <c r="BA91" i="25"/>
  <c r="BB91" i="25" s="1"/>
  <c r="CR40" i="25"/>
  <c r="CR149" i="25"/>
  <c r="BQ297" i="25"/>
  <c r="CD297" i="25"/>
  <c r="BA335" i="25"/>
  <c r="BB335" i="25" s="1"/>
  <c r="BW717" i="25"/>
  <c r="BV717" i="25" s="1"/>
  <c r="CD763" i="25"/>
  <c r="BQ763" i="25"/>
  <c r="CR153" i="25"/>
  <c r="BA430" i="25"/>
  <c r="BB430" i="25" s="1"/>
  <c r="CD868" i="25"/>
  <c r="CN868" i="25" s="1"/>
  <c r="BQ868" i="25"/>
  <c r="CD1011" i="25"/>
  <c r="CN1011" i="25" s="1"/>
  <c r="BQ1011" i="25"/>
  <c r="BY1011" i="25"/>
  <c r="CH1011" i="25" s="1"/>
  <c r="CR1011" i="25" s="1"/>
  <c r="CR333" i="25"/>
  <c r="CO333" i="25"/>
  <c r="CP333" i="25" s="1"/>
  <c r="CQ421" i="25"/>
  <c r="BA423" i="25"/>
  <c r="BB423" i="25" s="1"/>
  <c r="CQ496" i="25"/>
  <c r="CD433" i="25"/>
  <c r="CN433" i="25" s="1"/>
  <c r="BQ433" i="25"/>
  <c r="BA374" i="25"/>
  <c r="BB374" i="25" s="1"/>
  <c r="BL668" i="25"/>
  <c r="BM668" i="25" s="1"/>
  <c r="BY668" i="25" s="1"/>
  <c r="BV668" i="25"/>
  <c r="CQ314" i="25"/>
  <c r="CH368" i="25"/>
  <c r="CR368" i="25" s="1"/>
  <c r="BX368" i="25"/>
  <c r="CG368" i="25" s="1"/>
  <c r="CQ368" i="25" s="1"/>
  <c r="CD422" i="25"/>
  <c r="CN422" i="25" s="1"/>
  <c r="BQ422" i="25"/>
  <c r="BA614" i="25"/>
  <c r="BB614" i="25" s="1"/>
  <c r="BV611" i="25"/>
  <c r="BL611" i="25"/>
  <c r="BM611" i="25" s="1"/>
  <c r="BY611" i="25" s="1"/>
  <c r="BA426" i="25"/>
  <c r="BB426" i="25" s="1"/>
  <c r="BQ803" i="25"/>
  <c r="CD803" i="25"/>
  <c r="CN803" i="25" s="1"/>
  <c r="BA79" i="25"/>
  <c r="BB79" i="25"/>
  <c r="BB253" i="25"/>
  <c r="BA253" i="25"/>
  <c r="CD332" i="25"/>
  <c r="BQ332" i="25"/>
  <c r="BA408" i="25"/>
  <c r="BB408" i="25" s="1"/>
  <c r="BV463" i="25"/>
  <c r="CH406" i="25"/>
  <c r="CR406" i="25" s="1"/>
  <c r="BX406" i="25"/>
  <c r="CG406" i="25" s="1"/>
  <c r="CQ406" i="25" s="1"/>
  <c r="CD451" i="25"/>
  <c r="BQ451" i="25"/>
  <c r="CD530" i="25"/>
  <c r="CN530" i="25" s="1"/>
  <c r="BQ530" i="25"/>
  <c r="BV607" i="25"/>
  <c r="BL607" i="25"/>
  <c r="BM607" i="25" s="1"/>
  <c r="BY607" i="25" s="1"/>
  <c r="CD626" i="25"/>
  <c r="CN626" i="25" s="1"/>
  <c r="BQ626" i="25"/>
  <c r="CD638" i="25"/>
  <c r="CN638" i="25" s="1"/>
  <c r="BQ638" i="25"/>
  <c r="BA630" i="25"/>
  <c r="BB630" i="25" s="1"/>
  <c r="BA727" i="25"/>
  <c r="BB727" i="25" s="1"/>
  <c r="CD833" i="25"/>
  <c r="CN833" i="25" s="1"/>
  <c r="BQ833" i="25"/>
  <c r="BL866" i="25"/>
  <c r="BM866" i="25" s="1"/>
  <c r="BV866" i="25"/>
  <c r="CD390" i="25"/>
  <c r="CN390" i="25" s="1"/>
  <c r="BQ390" i="25"/>
  <c r="CP448" i="25"/>
  <c r="CQ448" i="25" s="1"/>
  <c r="CN448" i="25"/>
  <c r="BB755" i="25"/>
  <c r="BA755" i="25"/>
  <c r="BA151" i="25"/>
  <c r="BB151" i="25" s="1"/>
  <c r="BA75" i="25"/>
  <c r="BB75" i="25" s="1"/>
  <c r="CR176" i="25"/>
  <c r="BA215" i="25"/>
  <c r="BB215" i="25" s="1"/>
  <c r="CD413" i="25"/>
  <c r="CN413" i="25" s="1"/>
  <c r="BQ413" i="25"/>
  <c r="CO416" i="25"/>
  <c r="CR416" i="25" s="1"/>
  <c r="CD397" i="25"/>
  <c r="CN397" i="25" s="1"/>
  <c r="BQ397" i="25"/>
  <c r="BA437" i="25"/>
  <c r="BB437" i="25" s="1"/>
  <c r="CE471" i="25"/>
  <c r="CF471" i="25" s="1"/>
  <c r="BX471" i="25"/>
  <c r="BX453" i="25"/>
  <c r="CE453" i="25"/>
  <c r="CF453" i="25" s="1"/>
  <c r="BA585" i="25"/>
  <c r="BB585" i="25"/>
  <c r="BA501" i="25"/>
  <c r="BB501" i="25" s="1"/>
  <c r="BA644" i="25"/>
  <c r="BB644" i="25" s="1"/>
  <c r="BA592" i="25"/>
  <c r="BB592" i="25" s="1"/>
  <c r="BA737" i="25"/>
  <c r="BB737" i="25"/>
  <c r="BL732" i="25"/>
  <c r="BM732" i="25" s="1"/>
  <c r="BY732" i="25" s="1"/>
  <c r="CH732" i="25" s="1"/>
  <c r="CR732" i="25" s="1"/>
  <c r="BV732" i="25"/>
  <c r="BA714" i="25"/>
  <c r="BB714" i="25" s="1"/>
  <c r="BL838" i="25"/>
  <c r="BM838" i="25" s="1"/>
  <c r="BV838" i="25"/>
  <c r="CD869" i="25"/>
  <c r="CN869" i="25" s="1"/>
  <c r="BQ869" i="25"/>
  <c r="CH479" i="25"/>
  <c r="CR479" i="25" s="1"/>
  <c r="BX479" i="25"/>
  <c r="CG479" i="25" s="1"/>
  <c r="CQ479" i="25" s="1"/>
  <c r="BA98" i="25"/>
  <c r="BB98" i="25" s="1"/>
  <c r="CD280" i="25"/>
  <c r="CN280" i="25" s="1"/>
  <c r="BQ280" i="25"/>
  <c r="CN184" i="25"/>
  <c r="BA205" i="25"/>
  <c r="BB205" i="25" s="1"/>
  <c r="BB270" i="25"/>
  <c r="BA270" i="25"/>
  <c r="BB429" i="25"/>
  <c r="BA429" i="25"/>
  <c r="BA434" i="25"/>
  <c r="BB434" i="25" s="1"/>
  <c r="CD532" i="25"/>
  <c r="CN532" i="25" s="1"/>
  <c r="BQ532" i="25"/>
  <c r="BA520" i="25"/>
  <c r="BB520" i="25" s="1"/>
  <c r="BA640" i="25"/>
  <c r="BB640" i="25" s="1"/>
  <c r="BL675" i="25"/>
  <c r="BM675" i="25" s="1"/>
  <c r="BY675" i="25" s="1"/>
  <c r="BV675" i="25"/>
  <c r="CD872" i="25"/>
  <c r="CN872" i="25" s="1"/>
  <c r="BQ872" i="25"/>
  <c r="CO510" i="25"/>
  <c r="CP510" i="25" s="1"/>
  <c r="CQ510" i="25" s="1"/>
  <c r="CP48" i="25"/>
  <c r="CQ48" i="25" s="1"/>
  <c r="CN48" i="25"/>
  <c r="BA135" i="25"/>
  <c r="BB135" i="25" s="1"/>
  <c r="BA228" i="25"/>
  <c r="BB228" i="25" s="1"/>
  <c r="BL298" i="25"/>
  <c r="BM298" i="25" s="1"/>
  <c r="BY298" i="25" s="1"/>
  <c r="BV298" i="25"/>
  <c r="CH285" i="25"/>
  <c r="CR285" i="25" s="1"/>
  <c r="BX285" i="25"/>
  <c r="CE285" i="25"/>
  <c r="BY270" i="25"/>
  <c r="CD337" i="25"/>
  <c r="BQ337" i="25"/>
  <c r="BX344" i="25"/>
  <c r="CG344" i="25" s="1"/>
  <c r="CQ344" i="25" s="1"/>
  <c r="CH344" i="25"/>
  <c r="CR344" i="25" s="1"/>
  <c r="CD645" i="25"/>
  <c r="CN645" i="25" s="1"/>
  <c r="BQ645" i="25"/>
  <c r="BA21" i="25"/>
  <c r="BB21" i="25" s="1"/>
  <c r="CP16" i="25"/>
  <c r="CN16" i="25"/>
  <c r="BA17" i="25"/>
  <c r="BB17" i="25"/>
  <c r="BQ274" i="25"/>
  <c r="BA167" i="25"/>
  <c r="BB167" i="25" s="1"/>
  <c r="CH294" i="25"/>
  <c r="CR294" i="25" s="1"/>
  <c r="BX294" i="25"/>
  <c r="CG294" i="25" s="1"/>
  <c r="CQ294" i="25" s="1"/>
  <c r="BA293" i="25"/>
  <c r="BB293" i="25" s="1"/>
  <c r="CD326" i="25"/>
  <c r="BQ326" i="25"/>
  <c r="BX336" i="25"/>
  <c r="CG336" i="25" s="1"/>
  <c r="CH336" i="25"/>
  <c r="CD618" i="25"/>
  <c r="CN618" i="25" s="1"/>
  <c r="BQ618" i="25"/>
  <c r="BA683" i="25"/>
  <c r="BB683" i="25" s="1"/>
  <c r="CD637" i="25"/>
  <c r="CN637" i="25" s="1"/>
  <c r="BQ637" i="25"/>
  <c r="BQ740" i="25"/>
  <c r="CD740" i="25"/>
  <c r="CN740" i="25" s="1"/>
  <c r="CD737" i="25"/>
  <c r="CN737" i="25" s="1"/>
  <c r="BQ737" i="25"/>
  <c r="CH395" i="25"/>
  <c r="CR395" i="25" s="1"/>
  <c r="BX395" i="25"/>
  <c r="CG395" i="25" s="1"/>
  <c r="CQ395" i="25" s="1"/>
  <c r="BA560" i="25"/>
  <c r="BB560" i="25" s="1"/>
  <c r="CD990" i="25"/>
  <c r="CN990" i="25" s="1"/>
  <c r="BY990" i="25"/>
  <c r="CH990" i="25" s="1"/>
  <c r="CR990" i="25" s="1"/>
  <c r="BQ990" i="25"/>
  <c r="BA34" i="25"/>
  <c r="BB34" i="25" s="1"/>
  <c r="BA150" i="25"/>
  <c r="BB150" i="25" s="1"/>
  <c r="BA325" i="25"/>
  <c r="BB325" i="25" s="1"/>
  <c r="BL605" i="25"/>
  <c r="BM605" i="25" s="1"/>
  <c r="BY605" i="25" s="1"/>
  <c r="BV605" i="25"/>
  <c r="BQ533" i="25"/>
  <c r="BA677" i="25"/>
  <c r="BB677" i="25" s="1"/>
  <c r="BA735" i="25"/>
  <c r="BB735" i="25" s="1"/>
  <c r="BA207" i="25"/>
  <c r="BB207" i="25" s="1"/>
  <c r="BX447" i="25"/>
  <c r="CG447" i="25" s="1"/>
  <c r="CH447" i="25"/>
  <c r="BA610" i="25"/>
  <c r="BB610" i="25" s="1"/>
  <c r="BA114" i="25"/>
  <c r="BB114" i="25" s="1"/>
  <c r="BA82" i="25"/>
  <c r="BB82" i="25" s="1"/>
  <c r="CR229" i="25"/>
  <c r="CQ312" i="25"/>
  <c r="CD338" i="25"/>
  <c r="BQ338" i="25"/>
  <c r="CD465" i="25"/>
  <c r="CN465" i="25" s="1"/>
  <c r="BQ465" i="25"/>
  <c r="BA570" i="25"/>
  <c r="BB570" i="25" s="1"/>
  <c r="BQ736" i="25"/>
  <c r="CD736" i="25"/>
  <c r="CN736" i="25" s="1"/>
  <c r="CD753" i="25"/>
  <c r="CN753" i="25" s="1"/>
  <c r="BQ753" i="25"/>
  <c r="CO316" i="25"/>
  <c r="CR316" i="25" s="1"/>
  <c r="CD1008" i="25"/>
  <c r="CN1008" i="25" s="1"/>
  <c r="BY1008" i="25"/>
  <c r="CH1008" i="25" s="1"/>
  <c r="CR1008" i="25" s="1"/>
  <c r="BQ1008" i="25"/>
  <c r="CD1018" i="25"/>
  <c r="CN1018" i="25" s="1"/>
  <c r="BQ1018" i="25"/>
  <c r="BY1018" i="25"/>
  <c r="CH1018" i="25" s="1"/>
  <c r="CR1018" i="25" s="1"/>
  <c r="BX286" i="25"/>
  <c r="CE286" i="25"/>
  <c r="CF286" i="25" s="1"/>
  <c r="CH286" i="25"/>
  <c r="CR286" i="25" s="1"/>
  <c r="BA583" i="25"/>
  <c r="BB583" i="25"/>
  <c r="CD659" i="25"/>
  <c r="BQ659" i="25"/>
  <c r="BX322" i="25"/>
  <c r="CG322" i="25" s="1"/>
  <c r="CH322" i="25"/>
  <c r="CP355" i="25"/>
  <c r="CQ355" i="25" s="1"/>
  <c r="CN355" i="25"/>
  <c r="CD798" i="25"/>
  <c r="CN798" i="25" s="1"/>
  <c r="BQ798" i="25"/>
  <c r="CD839" i="25"/>
  <c r="CN839" i="25" s="1"/>
  <c r="BQ839" i="25"/>
  <c r="CD25" i="25"/>
  <c r="CN25" i="25" s="1"/>
  <c r="BQ25" i="25"/>
  <c r="BX281" i="25"/>
  <c r="CE281" i="25"/>
  <c r="CF281" i="25" s="1"/>
  <c r="CH281" i="25"/>
  <c r="CR281" i="25" s="1"/>
  <c r="CN333" i="25"/>
  <c r="BA547" i="25"/>
  <c r="BB547" i="25" s="1"/>
  <c r="BA636" i="25"/>
  <c r="BB636" i="25" s="1"/>
  <c r="BA54" i="25"/>
  <c r="BB54" i="25" s="1"/>
  <c r="BA216" i="25"/>
  <c r="BB216" i="25" s="1"/>
  <c r="BL375" i="25"/>
  <c r="BM375" i="25" s="1"/>
  <c r="BY375" i="25" s="1"/>
  <c r="BV375" i="25"/>
  <c r="BA731" i="25"/>
  <c r="BB731" i="25" s="1"/>
  <c r="BA612" i="25"/>
  <c r="BB612" i="25"/>
  <c r="CP200" i="25"/>
  <c r="CQ200" i="25" s="1"/>
  <c r="CN200" i="25"/>
  <c r="BV457" i="25"/>
  <c r="CO503" i="25"/>
  <c r="CD631" i="25"/>
  <c r="CN631" i="25" s="1"/>
  <c r="BQ631" i="25"/>
  <c r="BW401" i="25"/>
  <c r="BV401" i="25" s="1"/>
  <c r="BM401" i="25"/>
  <c r="BY401" i="25" s="1"/>
  <c r="BB550" i="25"/>
  <c r="BA550" i="25"/>
  <c r="BA61" i="25"/>
  <c r="BB61" i="25" s="1"/>
  <c r="BA632" i="25"/>
  <c r="BB632" i="25"/>
  <c r="CD71" i="25"/>
  <c r="CN71" i="25" s="1"/>
  <c r="BQ71" i="25"/>
  <c r="BL271" i="25"/>
  <c r="BM271" i="25" s="1"/>
  <c r="CD387" i="25"/>
  <c r="CN387" i="25" s="1"/>
  <c r="BQ387" i="25"/>
  <c r="CD406" i="25"/>
  <c r="CN406" i="25" s="1"/>
  <c r="BQ406" i="25"/>
  <c r="CO512" i="25"/>
  <c r="CP512" i="25" s="1"/>
  <c r="CQ512" i="25" s="1"/>
  <c r="CR512" i="25"/>
  <c r="BV482" i="25"/>
  <c r="BL482" i="25"/>
  <c r="BM482" i="25" s="1"/>
  <c r="BY482" i="25" s="1"/>
  <c r="BA474" i="25"/>
  <c r="BB474" i="25" s="1"/>
  <c r="BA562" i="25"/>
  <c r="BB562" i="25" s="1"/>
  <c r="CH626" i="25"/>
  <c r="CR626" i="25" s="1"/>
  <c r="BX626" i="25"/>
  <c r="CG626" i="25" s="1"/>
  <c r="CQ626" i="25" s="1"/>
  <c r="CH638" i="25"/>
  <c r="CR638" i="25" s="1"/>
  <c r="BX638" i="25"/>
  <c r="CG638" i="25" s="1"/>
  <c r="CQ638" i="25" s="1"/>
  <c r="CD767" i="25"/>
  <c r="CN767" i="25" s="1"/>
  <c r="BQ767" i="25"/>
  <c r="CD826" i="25"/>
  <c r="CN826" i="25" s="1"/>
  <c r="BQ826" i="25"/>
  <c r="CD983" i="25"/>
  <c r="CN983" i="25" s="1"/>
  <c r="BQ983" i="25"/>
  <c r="CH390" i="25"/>
  <c r="CR390" i="25" s="1"/>
  <c r="BX390" i="25"/>
  <c r="CG390" i="25" s="1"/>
  <c r="CQ390" i="25" s="1"/>
  <c r="CP186" i="25"/>
  <c r="CQ186" i="25" s="1"/>
  <c r="CN186" i="25"/>
  <c r="BA163" i="25"/>
  <c r="BB163" i="25"/>
  <c r="BL300" i="25"/>
  <c r="BM300" i="25" s="1"/>
  <c r="BY300" i="25" s="1"/>
  <c r="BV300" i="25"/>
  <c r="CN308" i="25"/>
  <c r="CN325" i="25"/>
  <c r="CD455" i="25"/>
  <c r="CN455" i="25" s="1"/>
  <c r="BQ455" i="25"/>
  <c r="BA464" i="25"/>
  <c r="BB464" i="25"/>
  <c r="BX397" i="25"/>
  <c r="CG397" i="25" s="1"/>
  <c r="CQ397" i="25" s="1"/>
  <c r="CH397" i="25"/>
  <c r="CR397" i="25" s="1"/>
  <c r="CH398" i="25"/>
  <c r="CR398" i="25" s="1"/>
  <c r="BX398" i="25"/>
  <c r="CG398" i="25" s="1"/>
  <c r="CQ398" i="25" s="1"/>
  <c r="BA442" i="25"/>
  <c r="BB442" i="25" s="1"/>
  <c r="CO509" i="25"/>
  <c r="CP509" i="25" s="1"/>
  <c r="CQ509" i="25" s="1"/>
  <c r="CR509" i="25"/>
  <c r="BA669" i="25"/>
  <c r="BB669" i="25" s="1"/>
  <c r="BA622" i="25"/>
  <c r="BB622" i="25" s="1"/>
  <c r="CD760" i="25"/>
  <c r="CN760" i="25" s="1"/>
  <c r="BQ760" i="25"/>
  <c r="CD771" i="25"/>
  <c r="CN771" i="25" s="1"/>
  <c r="BQ771" i="25"/>
  <c r="BL832" i="25"/>
  <c r="BM832" i="25" s="1"/>
  <c r="BV832" i="25"/>
  <c r="CO513" i="25"/>
  <c r="CP513" i="25" s="1"/>
  <c r="CQ513" i="25" s="1"/>
  <c r="BA78" i="25"/>
  <c r="BB78" i="25" s="1"/>
  <c r="CP104" i="25"/>
  <c r="CQ104" i="25" s="1"/>
  <c r="CN104" i="25"/>
  <c r="CN314" i="25"/>
  <c r="CR327" i="25"/>
  <c r="CO327" i="25"/>
  <c r="BA416" i="25"/>
  <c r="BB416" i="25" s="1"/>
  <c r="CH418" i="25"/>
  <c r="CR418" i="25" s="1"/>
  <c r="BX418" i="25"/>
  <c r="CG418" i="25" s="1"/>
  <c r="CQ418" i="25" s="1"/>
  <c r="CO388" i="25"/>
  <c r="CR388" i="25" s="1"/>
  <c r="BB349" i="25"/>
  <c r="BA349" i="25"/>
  <c r="BA473" i="25"/>
  <c r="BB473" i="25" s="1"/>
  <c r="CH514" i="25"/>
  <c r="CR514" i="25" s="1"/>
  <c r="BX514" i="25"/>
  <c r="CG514" i="25" s="1"/>
  <c r="CQ514" i="25" s="1"/>
  <c r="CD536" i="25"/>
  <c r="BQ536" i="25"/>
  <c r="BB579" i="25"/>
  <c r="BA579" i="25"/>
  <c r="CD840" i="25"/>
  <c r="CN840" i="25" s="1"/>
  <c r="BQ840" i="25"/>
  <c r="CD984" i="25"/>
  <c r="CN984" i="25" s="1"/>
  <c r="BQ984" i="25"/>
  <c r="CD664" i="25"/>
  <c r="CN664" i="25" s="1"/>
  <c r="BQ664" i="25"/>
  <c r="CR48" i="25"/>
  <c r="BA169" i="25"/>
  <c r="BB169" i="25" s="1"/>
  <c r="BA235" i="25"/>
  <c r="BB235" i="25" s="1"/>
  <c r="BL287" i="25"/>
  <c r="BM287" i="25" s="1"/>
  <c r="BY287" i="25" s="1"/>
  <c r="BV287" i="25"/>
  <c r="BL304" i="25"/>
  <c r="BM304" i="25" s="1"/>
  <c r="BY304" i="25" s="1"/>
  <c r="BV304" i="25"/>
  <c r="BL277" i="25"/>
  <c r="BM277" i="25" s="1"/>
  <c r="BY277" i="25" s="1"/>
  <c r="BV277" i="25"/>
  <c r="BA316" i="25"/>
  <c r="BB316" i="25" s="1"/>
  <c r="CH337" i="25"/>
  <c r="BX337" i="25"/>
  <c r="CG337" i="25" s="1"/>
  <c r="CO524" i="25"/>
  <c r="CP524" i="25" s="1"/>
  <c r="CQ524" i="25" s="1"/>
  <c r="CR524" i="25"/>
  <c r="BA524" i="25"/>
  <c r="BB524" i="25" s="1"/>
  <c r="CD622" i="25"/>
  <c r="CN622" i="25" s="1"/>
  <c r="BQ622" i="25"/>
  <c r="CD727" i="25"/>
  <c r="CN727" i="25" s="1"/>
  <c r="BQ727" i="25"/>
  <c r="CD748" i="25"/>
  <c r="CN748" i="25" s="1"/>
  <c r="BQ748" i="25"/>
  <c r="CD834" i="25"/>
  <c r="CN834" i="25" s="1"/>
  <c r="BQ834" i="25"/>
  <c r="BV867" i="25"/>
  <c r="BL867" i="25"/>
  <c r="BM867" i="25" s="1"/>
  <c r="CN76" i="25"/>
  <c r="CR16" i="25"/>
  <c r="BA77" i="25"/>
  <c r="BB77" i="25" s="1"/>
  <c r="BA172" i="25"/>
  <c r="BB172" i="25" s="1"/>
  <c r="BX274" i="25"/>
  <c r="CE274" i="25"/>
  <c r="CF274" i="25" s="1"/>
  <c r="BA234" i="25"/>
  <c r="BB234" i="25" s="1"/>
  <c r="BY272" i="25"/>
  <c r="BW272" i="25"/>
  <c r="BV272" i="25" s="1"/>
  <c r="BX326" i="25"/>
  <c r="CG326" i="25" s="1"/>
  <c r="CH326" i="25"/>
  <c r="BA304" i="25"/>
  <c r="BB304" i="25" s="1"/>
  <c r="CD336" i="25"/>
  <c r="BQ336" i="25"/>
  <c r="BV486" i="25"/>
  <c r="BL486" i="25"/>
  <c r="BM486" i="25" s="1"/>
  <c r="BY486" i="25" s="1"/>
  <c r="CD612" i="25"/>
  <c r="CN612" i="25" s="1"/>
  <c r="BQ612" i="25"/>
  <c r="CH618" i="25"/>
  <c r="CR618" i="25" s="1"/>
  <c r="BX618" i="25"/>
  <c r="CG618" i="25" s="1"/>
  <c r="CQ618" i="25" s="1"/>
  <c r="BA703" i="25"/>
  <c r="BB703" i="25" s="1"/>
  <c r="CD761" i="25"/>
  <c r="CN761" i="25" s="1"/>
  <c r="BQ761" i="25"/>
  <c r="BA152" i="25"/>
  <c r="BB152" i="25" s="1"/>
  <c r="BW402" i="25"/>
  <c r="BV402" i="25" s="1"/>
  <c r="BM402" i="25"/>
  <c r="BY402" i="25" s="1"/>
  <c r="BB6" i="25"/>
  <c r="BA6" i="25"/>
  <c r="CN188" i="25"/>
  <c r="BL306" i="25"/>
  <c r="BM306" i="25" s="1"/>
  <c r="BY306" i="25" s="1"/>
  <c r="BV306" i="25"/>
  <c r="BA248" i="25"/>
  <c r="BB248" i="25" s="1"/>
  <c r="BA259" i="25"/>
  <c r="BB259" i="25" s="1"/>
  <c r="CD330" i="25"/>
  <c r="BQ330" i="25"/>
  <c r="BA438" i="25"/>
  <c r="BB438" i="25" s="1"/>
  <c r="CH526" i="25"/>
  <c r="BX526" i="25"/>
  <c r="CG526" i="25" s="1"/>
  <c r="BA458" i="25"/>
  <c r="BB458" i="25"/>
  <c r="BL483" i="25"/>
  <c r="BM483" i="25" s="1"/>
  <c r="BY483" i="25" s="1"/>
  <c r="BV483" i="25"/>
  <c r="BV621" i="25"/>
  <c r="BL621" i="25"/>
  <c r="BM621" i="25" s="1"/>
  <c r="BY621" i="25" s="1"/>
  <c r="BA676" i="25"/>
  <c r="BB676" i="25" s="1"/>
  <c r="BA707" i="25"/>
  <c r="BB707" i="25" s="1"/>
  <c r="CD751" i="25"/>
  <c r="CN751" i="25" s="1"/>
  <c r="BQ751" i="25"/>
  <c r="BQ815" i="25"/>
  <c r="CD815" i="25"/>
  <c r="CN815" i="25" s="1"/>
  <c r="CN141" i="25"/>
  <c r="CD447" i="25"/>
  <c r="BQ447" i="25"/>
  <c r="BB24" i="25"/>
  <c r="BA24" i="25"/>
  <c r="CR217" i="25"/>
  <c r="CO312" i="25"/>
  <c r="CP312" i="25" s="1"/>
  <c r="CD309" i="25"/>
  <c r="BQ309" i="25"/>
  <c r="BX338" i="25"/>
  <c r="CG338" i="25" s="1"/>
  <c r="CH338" i="25"/>
  <c r="CN415" i="25"/>
  <c r="CH662" i="25"/>
  <c r="CR662" i="25" s="1"/>
  <c r="BX662" i="25"/>
  <c r="CG662" i="25" s="1"/>
  <c r="CQ662" i="25" s="1"/>
  <c r="BA648" i="25"/>
  <c r="BB648" i="25" s="1"/>
  <c r="CH634" i="25"/>
  <c r="CR634" i="25" s="1"/>
  <c r="BX634" i="25"/>
  <c r="CG634" i="25" s="1"/>
  <c r="CQ634" i="25" s="1"/>
  <c r="CD722" i="25"/>
  <c r="CN722" i="25" s="1"/>
  <c r="BQ722" i="25"/>
  <c r="CR201" i="25"/>
  <c r="BA417" i="25"/>
  <c r="BB417" i="25" s="1"/>
  <c r="BA587" i="25"/>
  <c r="BB587" i="25"/>
  <c r="CD1016" i="25"/>
  <c r="CN1016" i="25" s="1"/>
  <c r="BQ1016" i="25"/>
  <c r="BY1016" i="25"/>
  <c r="CH1016" i="25" s="1"/>
  <c r="CR1016" i="25" s="1"/>
  <c r="CG490" i="25"/>
  <c r="CQ490" i="25" s="1"/>
  <c r="BQ1003" i="25"/>
  <c r="CD1003" i="25"/>
  <c r="CN1003" i="25" s="1"/>
  <c r="BY1003" i="25"/>
  <c r="CH1003" i="25" s="1"/>
  <c r="CR1003" i="25" s="1"/>
  <c r="CD997" i="25"/>
  <c r="CN997" i="25" s="1"/>
  <c r="BY997" i="25"/>
  <c r="CH997" i="25" s="1"/>
  <c r="CR997" i="25" s="1"/>
  <c r="BQ997" i="25"/>
  <c r="G26" i="23"/>
  <c r="F22" i="23"/>
  <c r="CO763" i="25" l="1"/>
  <c r="CR763" i="25" s="1"/>
  <c r="CE461" i="25"/>
  <c r="CF461" i="25" s="1"/>
  <c r="CH461" i="25"/>
  <c r="BX461" i="25"/>
  <c r="CG461" i="25" s="1"/>
  <c r="CE520" i="25"/>
  <c r="CF520" i="25" s="1"/>
  <c r="BX520" i="25"/>
  <c r="CG520" i="25" s="1"/>
  <c r="BX470" i="25"/>
  <c r="CH470" i="25"/>
  <c r="CE470" i="25"/>
  <c r="CF470" i="25" s="1"/>
  <c r="CP381" i="25"/>
  <c r="CQ381" i="25" s="1"/>
  <c r="CN381" i="25"/>
  <c r="CH276" i="25"/>
  <c r="CR276" i="25" s="1"/>
  <c r="BX276" i="25"/>
  <c r="CG276" i="25" s="1"/>
  <c r="CQ276" i="25" s="1"/>
  <c r="CO307" i="25"/>
  <c r="CP307" i="25" s="1"/>
  <c r="CR307" i="25"/>
  <c r="CR313" i="25"/>
  <c r="CO313" i="25"/>
  <c r="CP313" i="25" s="1"/>
  <c r="BX304" i="25"/>
  <c r="CG304" i="25" s="1"/>
  <c r="CH304" i="25"/>
  <c r="CD298" i="25"/>
  <c r="BQ298" i="25"/>
  <c r="CH607" i="25"/>
  <c r="CR607" i="25" s="1"/>
  <c r="BX607" i="25"/>
  <c r="CG607" i="25" s="1"/>
  <c r="CQ607" i="25" s="1"/>
  <c r="CR321" i="25"/>
  <c r="CO321" i="25"/>
  <c r="CP321" i="25" s="1"/>
  <c r="CD276" i="25"/>
  <c r="CN276" i="25" s="1"/>
  <c r="BQ276" i="25"/>
  <c r="CD287" i="25"/>
  <c r="CN287" i="25" s="1"/>
  <c r="BQ287" i="25"/>
  <c r="CD401" i="25"/>
  <c r="CN401" i="25" s="1"/>
  <c r="BQ401" i="25"/>
  <c r="CD463" i="25"/>
  <c r="BQ463" i="25"/>
  <c r="CD668" i="25"/>
  <c r="CN668" i="25" s="1"/>
  <c r="BQ668" i="25"/>
  <c r="BY717" i="25"/>
  <c r="CP331" i="25"/>
  <c r="CQ331" i="25" s="1"/>
  <c r="CN331" i="25"/>
  <c r="CD672" i="25"/>
  <c r="CN672" i="25" s="1"/>
  <c r="BQ672" i="25"/>
  <c r="CR526" i="25"/>
  <c r="CO526" i="25"/>
  <c r="CR337" i="25"/>
  <c r="CO337" i="25"/>
  <c r="CP337" i="25" s="1"/>
  <c r="CH287" i="25"/>
  <c r="CR287" i="25" s="1"/>
  <c r="BX287" i="25"/>
  <c r="CG287" i="25" s="1"/>
  <c r="CQ287" i="25" s="1"/>
  <c r="CG281" i="25"/>
  <c r="CQ281" i="25" s="1"/>
  <c r="CH605" i="25"/>
  <c r="CR605" i="25" s="1"/>
  <c r="BX605" i="25"/>
  <c r="CG605" i="25" s="1"/>
  <c r="CQ605" i="25" s="1"/>
  <c r="CQ16" i="25"/>
  <c r="CN312" i="25"/>
  <c r="CG453" i="25"/>
  <c r="BX668" i="25"/>
  <c r="CG668" i="25" s="1"/>
  <c r="CQ668" i="25" s="1"/>
  <c r="CH668" i="25"/>
  <c r="CR668" i="25" s="1"/>
  <c r="BX478" i="25"/>
  <c r="CG478" i="25" s="1"/>
  <c r="CQ478" i="25" s="1"/>
  <c r="CH478" i="25"/>
  <c r="CR478" i="25" s="1"/>
  <c r="CN718" i="25"/>
  <c r="CE716" i="25"/>
  <c r="CH716" i="25"/>
  <c r="CR331" i="25"/>
  <c r="CR425" i="25"/>
  <c r="CD635" i="25"/>
  <c r="CN635" i="25" s="1"/>
  <c r="BQ635" i="25"/>
  <c r="CD367" i="25"/>
  <c r="CN367" i="25" s="1"/>
  <c r="BQ367" i="25"/>
  <c r="CD864" i="25"/>
  <c r="CN864" i="25" s="1"/>
  <c r="BQ864" i="25"/>
  <c r="CH617" i="25"/>
  <c r="CR617" i="25" s="1"/>
  <c r="BX617" i="25"/>
  <c r="CG617" i="25" s="1"/>
  <c r="CQ617" i="25" s="1"/>
  <c r="BW393" i="25"/>
  <c r="BV393" i="25" s="1"/>
  <c r="BM393" i="25"/>
  <c r="BY393" i="25" s="1"/>
  <c r="BV268" i="25"/>
  <c r="CD828" i="25"/>
  <c r="CN828" i="25" s="1"/>
  <c r="BQ828" i="25"/>
  <c r="BX672" i="25"/>
  <c r="CG672" i="25" s="1"/>
  <c r="CQ672" i="25" s="1"/>
  <c r="CH672" i="25"/>
  <c r="CR672" i="25" s="1"/>
  <c r="BQ305" i="25"/>
  <c r="CD305" i="25"/>
  <c r="CD292" i="25"/>
  <c r="CN292" i="25" s="1"/>
  <c r="BQ292" i="25"/>
  <c r="CO309" i="25"/>
  <c r="CP309" i="25" s="1"/>
  <c r="CD424" i="25"/>
  <c r="BQ424" i="25"/>
  <c r="CH535" i="25"/>
  <c r="CR535" i="25" s="1"/>
  <c r="BX535" i="25"/>
  <c r="CG535" i="25" s="1"/>
  <c r="CQ535" i="25" s="1"/>
  <c r="CH295" i="25"/>
  <c r="CR295" i="25" s="1"/>
  <c r="BX295" i="25"/>
  <c r="CG295" i="25" s="1"/>
  <c r="CQ295" i="25" s="1"/>
  <c r="BW419" i="25"/>
  <c r="BV419" i="25" s="1"/>
  <c r="BM419" i="25"/>
  <c r="BY419" i="25" s="1"/>
  <c r="CN512" i="25"/>
  <c r="CO468" i="25"/>
  <c r="CG371" i="25"/>
  <c r="CQ371" i="25" s="1"/>
  <c r="CO498" i="25"/>
  <c r="CP498" i="25" s="1"/>
  <c r="CN320" i="25"/>
  <c r="BX411" i="25"/>
  <c r="CG411" i="25" s="1"/>
  <c r="CQ411" i="25" s="1"/>
  <c r="CH411" i="25"/>
  <c r="CR411" i="25" s="1"/>
  <c r="CD369" i="25"/>
  <c r="CN369" i="25" s="1"/>
  <c r="BQ369" i="25"/>
  <c r="CD399" i="25"/>
  <c r="CN399" i="25" s="1"/>
  <c r="BQ399" i="25"/>
  <c r="CD658" i="25"/>
  <c r="CN658" i="25" s="1"/>
  <c r="BQ658" i="25"/>
  <c r="CH402" i="25"/>
  <c r="CR402" i="25" s="1"/>
  <c r="BX402" i="25"/>
  <c r="CG402" i="25" s="1"/>
  <c r="CQ402" i="25" s="1"/>
  <c r="BX401" i="25"/>
  <c r="CG401" i="25" s="1"/>
  <c r="CQ401" i="25" s="1"/>
  <c r="CH401" i="25"/>
  <c r="CR401" i="25" s="1"/>
  <c r="CD611" i="25"/>
  <c r="CN611" i="25" s="1"/>
  <c r="BQ611" i="25"/>
  <c r="BQ717" i="25"/>
  <c r="CH641" i="25"/>
  <c r="CR641" i="25" s="1"/>
  <c r="BX641" i="25"/>
  <c r="CG641" i="25" s="1"/>
  <c r="CQ641" i="25" s="1"/>
  <c r="BX369" i="25"/>
  <c r="CG369" i="25" s="1"/>
  <c r="CQ369" i="25" s="1"/>
  <c r="CH369" i="25"/>
  <c r="CR369" i="25" s="1"/>
  <c r="CD417" i="25"/>
  <c r="CN417" i="25" s="1"/>
  <c r="BQ417" i="25"/>
  <c r="BY519" i="25"/>
  <c r="CH623" i="25"/>
  <c r="CR623" i="25" s="1"/>
  <c r="BX623" i="25"/>
  <c r="CG623" i="25" s="1"/>
  <c r="CQ623" i="25" s="1"/>
  <c r="CO536" i="25"/>
  <c r="CP536" i="25" s="1"/>
  <c r="CQ536" i="25" s="1"/>
  <c r="CR536" i="25"/>
  <c r="CO371" i="25"/>
  <c r="CP371" i="25" s="1"/>
  <c r="CR371" i="25"/>
  <c r="CD605" i="25"/>
  <c r="CN605" i="25" s="1"/>
  <c r="BQ605" i="25"/>
  <c r="CD838" i="25"/>
  <c r="CN838" i="25" s="1"/>
  <c r="BQ838" i="25"/>
  <c r="CH367" i="25"/>
  <c r="CR367" i="25" s="1"/>
  <c r="BX367" i="25"/>
  <c r="CG367" i="25" s="1"/>
  <c r="CQ367" i="25" s="1"/>
  <c r="CP523" i="25"/>
  <c r="CQ523" i="25" s="1"/>
  <c r="CN523" i="25"/>
  <c r="CQ309" i="25"/>
  <c r="CP473" i="25"/>
  <c r="CQ473" i="25" s="1"/>
  <c r="CN473" i="25"/>
  <c r="CP323" i="25"/>
  <c r="CQ323" i="25" s="1"/>
  <c r="CN323" i="25"/>
  <c r="CD843" i="25"/>
  <c r="CN843" i="25" s="1"/>
  <c r="BQ843" i="25"/>
  <c r="CH621" i="25"/>
  <c r="CR621" i="25" s="1"/>
  <c r="BX621" i="25"/>
  <c r="CG621" i="25" s="1"/>
  <c r="CQ621" i="25" s="1"/>
  <c r="CD306" i="25"/>
  <c r="BQ306" i="25"/>
  <c r="CO326" i="25"/>
  <c r="CP326" i="25" s="1"/>
  <c r="CR326" i="25"/>
  <c r="CG274" i="25"/>
  <c r="CO322" i="25"/>
  <c r="CP322" i="25" s="1"/>
  <c r="CR322" i="25"/>
  <c r="CO336" i="25"/>
  <c r="CP336" i="25" s="1"/>
  <c r="CQ336" i="25" s="1"/>
  <c r="CH453" i="25"/>
  <c r="CD478" i="25"/>
  <c r="CN478" i="25" s="1"/>
  <c r="BQ478" i="25"/>
  <c r="CD471" i="25"/>
  <c r="CP529" i="25"/>
  <c r="CQ529" i="25" s="1"/>
  <c r="CN529" i="25"/>
  <c r="CN425" i="25"/>
  <c r="CR467" i="25"/>
  <c r="CD716" i="25"/>
  <c r="BQ716" i="25"/>
  <c r="CO311" i="25"/>
  <c r="CP311" i="25" s="1"/>
  <c r="CQ311" i="25" s="1"/>
  <c r="CD487" i="25"/>
  <c r="CN487" i="25" s="1"/>
  <c r="BQ487" i="25"/>
  <c r="CN524" i="25"/>
  <c r="CG282" i="25"/>
  <c r="CQ282" i="25" s="1"/>
  <c r="CR387" i="25"/>
  <c r="CE469" i="25"/>
  <c r="BX469" i="25"/>
  <c r="CH469" i="25"/>
  <c r="CD852" i="25"/>
  <c r="CN852" i="25" s="1"/>
  <c r="BQ852" i="25"/>
  <c r="CP335" i="25"/>
  <c r="CQ335" i="25" s="1"/>
  <c r="CN335" i="25"/>
  <c r="CG279" i="25"/>
  <c r="CQ279" i="25" s="1"/>
  <c r="CD617" i="25"/>
  <c r="CN617" i="25" s="1"/>
  <c r="BQ617" i="25"/>
  <c r="BV520" i="25"/>
  <c r="CP522" i="25"/>
  <c r="CQ522" i="25" s="1"/>
  <c r="CN522" i="25"/>
  <c r="CH491" i="25"/>
  <c r="BX491" i="25"/>
  <c r="CE491" i="25"/>
  <c r="CO329" i="25"/>
  <c r="CP329" i="25" s="1"/>
  <c r="CQ329" i="25" s="1"/>
  <c r="CF269" i="25"/>
  <c r="CD269" i="25"/>
  <c r="BW719" i="25"/>
  <c r="BV719" i="25" s="1"/>
  <c r="BY719" i="25"/>
  <c r="CH292" i="25"/>
  <c r="CR292" i="25" s="1"/>
  <c r="BX292" i="25"/>
  <c r="CG292" i="25" s="1"/>
  <c r="CQ292" i="25" s="1"/>
  <c r="CN313" i="25"/>
  <c r="CD282" i="25"/>
  <c r="CN282" i="25" s="1"/>
  <c r="BQ497" i="25"/>
  <c r="CD497" i="25"/>
  <c r="CN497" i="25" s="1"/>
  <c r="CO330" i="25"/>
  <c r="CP330" i="25" s="1"/>
  <c r="CR330" i="25"/>
  <c r="CO328" i="25"/>
  <c r="CP328" i="25" s="1"/>
  <c r="CQ328" i="25" s="1"/>
  <c r="CD535" i="25"/>
  <c r="CN535" i="25" s="1"/>
  <c r="BQ535" i="25"/>
  <c r="BX460" i="25"/>
  <c r="CE460" i="25"/>
  <c r="CH278" i="25"/>
  <c r="CR278" i="25" s="1"/>
  <c r="CO659" i="25"/>
  <c r="CP659" i="25" s="1"/>
  <c r="CQ659" i="25" s="1"/>
  <c r="CD304" i="25"/>
  <c r="BQ304" i="25"/>
  <c r="CD832" i="25"/>
  <c r="CN832" i="25" s="1"/>
  <c r="BQ832" i="25"/>
  <c r="CD300" i="25"/>
  <c r="BQ300" i="25"/>
  <c r="CH611" i="25"/>
  <c r="CR611" i="25" s="1"/>
  <c r="BX611" i="25"/>
  <c r="CG611" i="25" s="1"/>
  <c r="CQ611" i="25" s="1"/>
  <c r="CN763" i="25"/>
  <c r="CN311" i="25"/>
  <c r="CD394" i="25"/>
  <c r="CN394" i="25" s="1"/>
  <c r="BQ394" i="25"/>
  <c r="CQ321" i="25"/>
  <c r="CO459" i="25"/>
  <c r="CP459" i="25" s="1"/>
  <c r="CD623" i="25"/>
  <c r="CN623" i="25" s="1"/>
  <c r="BQ623" i="25"/>
  <c r="CR463" i="25"/>
  <c r="CO463" i="25"/>
  <c r="CP463" i="25" s="1"/>
  <c r="BX300" i="25"/>
  <c r="CG300" i="25" s="1"/>
  <c r="CH300" i="25"/>
  <c r="CD378" i="25"/>
  <c r="CN378" i="25" s="1"/>
  <c r="BQ378" i="25"/>
  <c r="CG383" i="25"/>
  <c r="CQ337" i="25"/>
  <c r="CR510" i="25"/>
  <c r="CH635" i="25"/>
  <c r="CR635" i="25" s="1"/>
  <c r="BX635" i="25"/>
  <c r="CG635" i="25" s="1"/>
  <c r="CQ635" i="25" s="1"/>
  <c r="CD383" i="25"/>
  <c r="BX268" i="25"/>
  <c r="CE268" i="25"/>
  <c r="CH268" i="25"/>
  <c r="BX417" i="25"/>
  <c r="CG417" i="25" s="1"/>
  <c r="CQ417" i="25" s="1"/>
  <c r="CH417" i="25"/>
  <c r="CR417" i="25" s="1"/>
  <c r="CR312" i="25"/>
  <c r="CD621" i="25"/>
  <c r="CN621" i="25" s="1"/>
  <c r="BQ621" i="25"/>
  <c r="CH306" i="25"/>
  <c r="BX306" i="25"/>
  <c r="CG306" i="25" s="1"/>
  <c r="CQ326" i="25"/>
  <c r="CH274" i="25"/>
  <c r="CD867" i="25"/>
  <c r="CN867" i="25" s="1"/>
  <c r="BQ867" i="25"/>
  <c r="CP503" i="25"/>
  <c r="CQ503" i="25" s="1"/>
  <c r="CN503" i="25"/>
  <c r="CQ322" i="25"/>
  <c r="CG286" i="25"/>
  <c r="CQ286" i="25" s="1"/>
  <c r="CP316" i="25"/>
  <c r="CQ316" i="25" s="1"/>
  <c r="CN316" i="25"/>
  <c r="BX270" i="25"/>
  <c r="CE270" i="25"/>
  <c r="CD675" i="25"/>
  <c r="CN675" i="25" s="1"/>
  <c r="BQ675" i="25"/>
  <c r="CG471" i="25"/>
  <c r="CP416" i="25"/>
  <c r="CQ416" i="25" s="1"/>
  <c r="CN416" i="25"/>
  <c r="BQ866" i="25"/>
  <c r="CD866" i="25"/>
  <c r="CN866" i="25" s="1"/>
  <c r="CN297" i="25"/>
  <c r="BX533" i="25"/>
  <c r="CE533" i="25"/>
  <c r="CN307" i="25"/>
  <c r="CH409" i="25"/>
  <c r="CR409" i="25" s="1"/>
  <c r="BX409" i="25"/>
  <c r="CG409" i="25" s="1"/>
  <c r="CQ409" i="25" s="1"/>
  <c r="CR529" i="25"/>
  <c r="CD444" i="25"/>
  <c r="CN444" i="25" s="1"/>
  <c r="BQ444" i="25"/>
  <c r="CO332" i="25"/>
  <c r="CP332" i="25" s="1"/>
  <c r="CQ332" i="25" s="1"/>
  <c r="CR332" i="25"/>
  <c r="CR421" i="25"/>
  <c r="CD371" i="25"/>
  <c r="CN371" i="25" s="1"/>
  <c r="CQ302" i="25"/>
  <c r="CQ297" i="25"/>
  <c r="CH487" i="25"/>
  <c r="CR487" i="25" s="1"/>
  <c r="BX487" i="25"/>
  <c r="CG487" i="25" s="1"/>
  <c r="CQ487" i="25" s="1"/>
  <c r="CO334" i="25"/>
  <c r="CP334" i="25" s="1"/>
  <c r="CO320" i="25"/>
  <c r="CP320" i="25" s="1"/>
  <c r="CR320" i="25"/>
  <c r="BW275" i="25"/>
  <c r="BV275" i="25" s="1"/>
  <c r="CH625" i="25"/>
  <c r="CR625" i="25" s="1"/>
  <c r="BX625" i="25"/>
  <c r="CG625" i="25" s="1"/>
  <c r="CQ625" i="25" s="1"/>
  <c r="CH628" i="25"/>
  <c r="CR628" i="25" s="1"/>
  <c r="BX628" i="25"/>
  <c r="CG628" i="25" s="1"/>
  <c r="CQ628" i="25" s="1"/>
  <c r="CD407" i="25"/>
  <c r="CN407" i="25" s="1"/>
  <c r="BQ407" i="25"/>
  <c r="CN321" i="25"/>
  <c r="CP472" i="25"/>
  <c r="CQ472" i="25" s="1"/>
  <c r="CN472" i="25"/>
  <c r="CR494" i="25"/>
  <c r="CO494" i="25"/>
  <c r="CR522" i="25"/>
  <c r="CN509" i="25"/>
  <c r="CG269" i="25"/>
  <c r="CD279" i="25"/>
  <c r="CN279" i="25" s="1"/>
  <c r="CH497" i="25"/>
  <c r="CR497" i="25" s="1"/>
  <c r="BX497" i="25"/>
  <c r="CG497" i="25" s="1"/>
  <c r="CQ497" i="25" s="1"/>
  <c r="CQ330" i="25"/>
  <c r="BQ540" i="25"/>
  <c r="CG278" i="25"/>
  <c r="CQ278" i="25" s="1"/>
  <c r="CQ324" i="25"/>
  <c r="CO338" i="25"/>
  <c r="CP338" i="25" s="1"/>
  <c r="CQ338" i="25" s="1"/>
  <c r="CE272" i="25"/>
  <c r="CF272" i="25" s="1"/>
  <c r="BX272" i="25"/>
  <c r="CG272" i="25" s="1"/>
  <c r="CO447" i="25"/>
  <c r="CP447" i="25" s="1"/>
  <c r="CQ447" i="25" s="1"/>
  <c r="CO317" i="25"/>
  <c r="CP317" i="25" s="1"/>
  <c r="CQ317" i="25" s="1"/>
  <c r="CP388" i="25"/>
  <c r="CQ388" i="25" s="1"/>
  <c r="CN388" i="25"/>
  <c r="CD724" i="25"/>
  <c r="CN724" i="25" s="1"/>
  <c r="BQ724" i="25"/>
  <c r="CP458" i="25"/>
  <c r="CQ458" i="25" s="1"/>
  <c r="CN458" i="25"/>
  <c r="CH298" i="25"/>
  <c r="BX298" i="25"/>
  <c r="CG298" i="25" s="1"/>
  <c r="CO718" i="25"/>
  <c r="CR718" i="25"/>
  <c r="BV470" i="25"/>
  <c r="CO299" i="25"/>
  <c r="CP299" i="25" s="1"/>
  <c r="CQ299" i="25" s="1"/>
  <c r="CD483" i="25"/>
  <c r="CN483" i="25" s="1"/>
  <c r="BQ483" i="25"/>
  <c r="BX486" i="25"/>
  <c r="CG486" i="25" s="1"/>
  <c r="CQ486" i="25" s="1"/>
  <c r="CH486" i="25"/>
  <c r="CR486" i="25" s="1"/>
  <c r="CD277" i="25"/>
  <c r="BQ277" i="25"/>
  <c r="CR513" i="25"/>
  <c r="BX482" i="25"/>
  <c r="CG482" i="25" s="1"/>
  <c r="CQ482" i="25" s="1"/>
  <c r="CH482" i="25"/>
  <c r="CR482" i="25" s="1"/>
  <c r="CR503" i="25"/>
  <c r="CD375" i="25"/>
  <c r="CN375" i="25" s="1"/>
  <c r="BQ375" i="25"/>
  <c r="CF285" i="25"/>
  <c r="CD285" i="25"/>
  <c r="CN285" i="25" s="1"/>
  <c r="BX675" i="25"/>
  <c r="CG675" i="25" s="1"/>
  <c r="CQ675" i="25" s="1"/>
  <c r="CH675" i="25"/>
  <c r="CR675" i="25" s="1"/>
  <c r="BQ732" i="25"/>
  <c r="CD732" i="25"/>
  <c r="CN732" i="25" s="1"/>
  <c r="CN332" i="25"/>
  <c r="CF498" i="25"/>
  <c r="CG498" i="25" s="1"/>
  <c r="CQ498" i="25" s="1"/>
  <c r="CD498" i="25"/>
  <c r="CD409" i="25"/>
  <c r="CN409" i="25" s="1"/>
  <c r="BQ409" i="25"/>
  <c r="CH444" i="25"/>
  <c r="CR444" i="25" s="1"/>
  <c r="BX444" i="25"/>
  <c r="CG444" i="25" s="1"/>
  <c r="CQ444" i="25" s="1"/>
  <c r="CP450" i="25"/>
  <c r="CQ450" i="25" s="1"/>
  <c r="CN450" i="25"/>
  <c r="CR302" i="25"/>
  <c r="CO302" i="25"/>
  <c r="CP302" i="25" s="1"/>
  <c r="CO297" i="25"/>
  <c r="CP297" i="25" s="1"/>
  <c r="CF459" i="25"/>
  <c r="CD459" i="25"/>
  <c r="CQ334" i="25"/>
  <c r="CQ320" i="25"/>
  <c r="CN421" i="25"/>
  <c r="CD625" i="25"/>
  <c r="CN625" i="25" s="1"/>
  <c r="BQ625" i="25"/>
  <c r="BQ628" i="25"/>
  <c r="CD628" i="25"/>
  <c r="CN628" i="25" s="1"/>
  <c r="BX407" i="25"/>
  <c r="CG407" i="25" s="1"/>
  <c r="CQ407" i="25" s="1"/>
  <c r="CH407" i="25"/>
  <c r="CR407" i="25" s="1"/>
  <c r="CO269" i="25"/>
  <c r="CP269" i="25" s="1"/>
  <c r="CD281" i="25"/>
  <c r="CN281" i="25" s="1"/>
  <c r="CE457" i="25"/>
  <c r="CF457" i="25" s="1"/>
  <c r="CH457" i="25"/>
  <c r="BX457" i="25"/>
  <c r="CH301" i="25"/>
  <c r="BX301" i="25"/>
  <c r="CG301" i="25" s="1"/>
  <c r="CH540" i="25"/>
  <c r="BX540" i="25"/>
  <c r="CG540" i="25" s="1"/>
  <c r="CE540" i="25"/>
  <c r="CF540" i="25" s="1"/>
  <c r="CO324" i="25"/>
  <c r="CP324" i="25" s="1"/>
  <c r="CR324" i="25"/>
  <c r="CO466" i="25"/>
  <c r="CP466" i="25" s="1"/>
  <c r="CQ463" i="25"/>
  <c r="CO303" i="25"/>
  <c r="CP303" i="25" s="1"/>
  <c r="CQ303" i="25" s="1"/>
  <c r="CR303" i="25"/>
  <c r="CH391" i="25"/>
  <c r="CR391" i="25" s="1"/>
  <c r="BX391" i="25"/>
  <c r="CG391" i="25" s="1"/>
  <c r="CQ391" i="25" s="1"/>
  <c r="CR424" i="25"/>
  <c r="CO424" i="25"/>
  <c r="CP424" i="25" s="1"/>
  <c r="CH291" i="25"/>
  <c r="CR291" i="25" s="1"/>
  <c r="BX291" i="25"/>
  <c r="CG291" i="25" s="1"/>
  <c r="CQ291" i="25" s="1"/>
  <c r="BQ519" i="25"/>
  <c r="CP318" i="25"/>
  <c r="CQ318" i="25" s="1"/>
  <c r="CN318" i="25"/>
  <c r="CN322" i="25"/>
  <c r="CO319" i="25"/>
  <c r="CN510" i="25"/>
  <c r="BX399" i="25"/>
  <c r="CG399" i="25" s="1"/>
  <c r="CQ399" i="25" s="1"/>
  <c r="CH399" i="25"/>
  <c r="CR399" i="25" s="1"/>
  <c r="CR381" i="25"/>
  <c r="CD402" i="25"/>
  <c r="CN402" i="25" s="1"/>
  <c r="BQ402" i="25"/>
  <c r="CD607" i="25"/>
  <c r="CN607" i="25" s="1"/>
  <c r="BQ607" i="25"/>
  <c r="CH378" i="25"/>
  <c r="CR378" i="25" s="1"/>
  <c r="BX378" i="25"/>
  <c r="CG378" i="25" s="1"/>
  <c r="CQ378" i="25" s="1"/>
  <c r="CO451" i="25"/>
  <c r="CP451" i="25" s="1"/>
  <c r="CQ451" i="25" s="1"/>
  <c r="CN302" i="25"/>
  <c r="CD641" i="25"/>
  <c r="CN641" i="25" s="1"/>
  <c r="BQ641" i="25"/>
  <c r="CH305" i="25"/>
  <c r="BX305" i="25"/>
  <c r="CG305" i="25" s="1"/>
  <c r="CD295" i="25"/>
  <c r="CN295" i="25" s="1"/>
  <c r="BQ295" i="25"/>
  <c r="BY273" i="25"/>
  <c r="BW273" i="25"/>
  <c r="BV273" i="25" s="1"/>
  <c r="CH483" i="25"/>
  <c r="CR483" i="25" s="1"/>
  <c r="BX483" i="25"/>
  <c r="CG483" i="25" s="1"/>
  <c r="CQ483" i="25" s="1"/>
  <c r="CN330" i="25"/>
  <c r="CD486" i="25"/>
  <c r="CN486" i="25" s="1"/>
  <c r="BQ486" i="25"/>
  <c r="CD272" i="25"/>
  <c r="BQ272" i="25"/>
  <c r="CH277" i="25"/>
  <c r="BX277" i="25"/>
  <c r="CG277" i="25" s="1"/>
  <c r="CP327" i="25"/>
  <c r="CQ327" i="25" s="1"/>
  <c r="CN327" i="25"/>
  <c r="CD482" i="25"/>
  <c r="CN482" i="25" s="1"/>
  <c r="BQ482" i="25"/>
  <c r="BW271" i="25"/>
  <c r="BV271" i="25" s="1"/>
  <c r="BQ457" i="25"/>
  <c r="BX375" i="25"/>
  <c r="CG375" i="25" s="1"/>
  <c r="CQ375" i="25" s="1"/>
  <c r="CH375" i="25"/>
  <c r="CR375" i="25" s="1"/>
  <c r="CN326" i="25"/>
  <c r="CD274" i="25"/>
  <c r="CG285" i="25"/>
  <c r="CQ285" i="25" s="1"/>
  <c r="CH471" i="25"/>
  <c r="BY394" i="25"/>
  <c r="CR450" i="25"/>
  <c r="CG459" i="25"/>
  <c r="CD391" i="25"/>
  <c r="CN391" i="25" s="1"/>
  <c r="BQ391" i="25"/>
  <c r="CD411" i="25"/>
  <c r="CN411" i="25" s="1"/>
  <c r="BQ411" i="25"/>
  <c r="CP310" i="25"/>
  <c r="CQ310" i="25" s="1"/>
  <c r="CN310" i="25"/>
  <c r="BV461" i="25"/>
  <c r="CN334" i="25"/>
  <c r="CG424" i="25"/>
  <c r="CQ424" i="25" s="1"/>
  <c r="CP446" i="25"/>
  <c r="CQ446" i="25" s="1"/>
  <c r="CN446" i="25"/>
  <c r="CD291" i="25"/>
  <c r="CN291" i="25" s="1"/>
  <c r="BQ291" i="25"/>
  <c r="CR314" i="25"/>
  <c r="CR318" i="25"/>
  <c r="CD286" i="25"/>
  <c r="CN286" i="25" s="1"/>
  <c r="BQ301" i="25"/>
  <c r="CD301" i="25"/>
  <c r="CN467" i="25"/>
  <c r="CH658" i="25"/>
  <c r="CR658" i="25" s="1"/>
  <c r="BX658" i="25"/>
  <c r="CG658" i="25" s="1"/>
  <c r="CQ658" i="25" s="1"/>
  <c r="CQ307" i="25"/>
  <c r="CG466" i="25"/>
  <c r="CQ466" i="25" s="1"/>
  <c r="CQ313" i="25"/>
  <c r="CH383" i="25"/>
  <c r="F20" i="23"/>
  <c r="F13" i="23"/>
  <c r="F11" i="23"/>
  <c r="F6" i="23"/>
  <c r="F5" i="23"/>
  <c r="F3" i="23"/>
  <c r="F112" i="22"/>
  <c r="F108" i="22"/>
  <c r="F107" i="22"/>
  <c r="F106" i="22"/>
  <c r="F105" i="22"/>
  <c r="F104" i="22"/>
  <c r="F103" i="22"/>
  <c r="F102" i="22"/>
  <c r="F89" i="22"/>
  <c r="F88" i="22"/>
  <c r="G16" i="17"/>
  <c r="H50" i="17"/>
  <c r="F28" i="22"/>
  <c r="CH394" i="25" l="1"/>
  <c r="CR394" i="25" s="1"/>
  <c r="BX394" i="25"/>
  <c r="CG394" i="25" s="1"/>
  <c r="CQ394" i="25" s="1"/>
  <c r="CD461" i="25"/>
  <c r="BQ461" i="25"/>
  <c r="CQ459" i="25"/>
  <c r="BQ271" i="25"/>
  <c r="CO457" i="25"/>
  <c r="CP457" i="25" s="1"/>
  <c r="CR457" i="25"/>
  <c r="CF533" i="25"/>
  <c r="CD533" i="25"/>
  <c r="CO268" i="25"/>
  <c r="CD520" i="25"/>
  <c r="BQ520" i="25"/>
  <c r="CO469" i="25"/>
  <c r="CP469" i="25" s="1"/>
  <c r="BX419" i="25"/>
  <c r="CG419" i="25" s="1"/>
  <c r="CQ419" i="25" s="1"/>
  <c r="CH419" i="25"/>
  <c r="CR419" i="25" s="1"/>
  <c r="CN317" i="25"/>
  <c r="CN298" i="25"/>
  <c r="CN338" i="25"/>
  <c r="CR297" i="25"/>
  <c r="CR317" i="25"/>
  <c r="CH533" i="25"/>
  <c r="CQ306" i="25"/>
  <c r="CF268" i="25"/>
  <c r="CG268" i="25" s="1"/>
  <c r="CN447" i="25"/>
  <c r="CR329" i="25"/>
  <c r="CR311" i="25"/>
  <c r="BQ419" i="25"/>
  <c r="CD419" i="25"/>
  <c r="CN419" i="25" s="1"/>
  <c r="CR309" i="25"/>
  <c r="CO716" i="25"/>
  <c r="CR716" i="25"/>
  <c r="CN299" i="25"/>
  <c r="CN659" i="25"/>
  <c r="CN498" i="25"/>
  <c r="CD470" i="25"/>
  <c r="BQ470" i="25"/>
  <c r="CR447" i="25"/>
  <c r="CN328" i="25"/>
  <c r="BY275" i="25"/>
  <c r="CG533" i="25"/>
  <c r="CR306" i="25"/>
  <c r="CO306" i="25"/>
  <c r="CP306" i="25" s="1"/>
  <c r="CR659" i="25"/>
  <c r="CR328" i="25"/>
  <c r="CF491" i="25"/>
  <c r="CG491" i="25" s="1"/>
  <c r="CQ491" i="25" s="1"/>
  <c r="CD491" i="25"/>
  <c r="CN491" i="25" s="1"/>
  <c r="CF469" i="25"/>
  <c r="CG469" i="25" s="1"/>
  <c r="CQ469" i="25" s="1"/>
  <c r="CD469" i="25"/>
  <c r="CN303" i="25"/>
  <c r="CR498" i="25"/>
  <c r="CO304" i="25"/>
  <c r="CP304" i="25" s="1"/>
  <c r="CQ304" i="25" s="1"/>
  <c r="CP526" i="25"/>
  <c r="CQ526" i="25" s="1"/>
  <c r="CN526" i="25"/>
  <c r="CN324" i="25"/>
  <c r="CO305" i="25"/>
  <c r="CP305" i="25" s="1"/>
  <c r="CQ305" i="25" s="1"/>
  <c r="BQ275" i="25"/>
  <c r="CF270" i="25"/>
  <c r="CG270" i="25" s="1"/>
  <c r="CD270" i="25"/>
  <c r="CN716" i="25"/>
  <c r="CD268" i="25"/>
  <c r="BQ268" i="25"/>
  <c r="BV1072" i="25"/>
  <c r="CP319" i="25"/>
  <c r="CQ319" i="25" s="1"/>
  <c r="CN319" i="25"/>
  <c r="CO540" i="25"/>
  <c r="CP540" i="25" s="1"/>
  <c r="CQ540" i="25" s="1"/>
  <c r="CQ269" i="25"/>
  <c r="CN383" i="25"/>
  <c r="CR459" i="25"/>
  <c r="CE719" i="25"/>
  <c r="CH719" i="25" s="1"/>
  <c r="CR491" i="25"/>
  <c r="CO491" i="25"/>
  <c r="CP491" i="25" s="1"/>
  <c r="CN305" i="25"/>
  <c r="CQ298" i="25"/>
  <c r="CO300" i="25"/>
  <c r="CP300" i="25" s="1"/>
  <c r="CQ300" i="25" s="1"/>
  <c r="CF460" i="25"/>
  <c r="CD460" i="25"/>
  <c r="CD719" i="25"/>
  <c r="BQ719" i="25"/>
  <c r="CO453" i="25"/>
  <c r="CP468" i="25"/>
  <c r="CQ468" i="25" s="1"/>
  <c r="CN468" i="25"/>
  <c r="CH393" i="25"/>
  <c r="CR393" i="25" s="1"/>
  <c r="BX393" i="25"/>
  <c r="CG393" i="25" s="1"/>
  <c r="CQ393" i="25" s="1"/>
  <c r="CO470" i="25"/>
  <c r="CP470" i="25" s="1"/>
  <c r="CE717" i="25"/>
  <c r="CD717" i="25" s="1"/>
  <c r="CO461" i="25"/>
  <c r="CP461" i="25" s="1"/>
  <c r="CQ461" i="25" s="1"/>
  <c r="CN451" i="25"/>
  <c r="CR269" i="25"/>
  <c r="BW1072" i="25"/>
  <c r="CO471" i="25"/>
  <c r="CP471" i="25" s="1"/>
  <c r="CQ471" i="25" s="1"/>
  <c r="CQ277" i="25"/>
  <c r="CN536" i="25"/>
  <c r="CR319" i="25"/>
  <c r="CH270" i="25"/>
  <c r="CO383" i="25"/>
  <c r="CP383" i="25" s="1"/>
  <c r="CQ383" i="25" s="1"/>
  <c r="CR383" i="25"/>
  <c r="CD457" i="25"/>
  <c r="CN457" i="25" s="1"/>
  <c r="CR277" i="25"/>
  <c r="CO277" i="25"/>
  <c r="CP277" i="25" s="1"/>
  <c r="BQ273" i="25"/>
  <c r="CR466" i="25"/>
  <c r="CO301" i="25"/>
  <c r="CP301" i="25" s="1"/>
  <c r="CQ301" i="25" s="1"/>
  <c r="CN459" i="25"/>
  <c r="CR298" i="25"/>
  <c r="CO298" i="25"/>
  <c r="CP298" i="25" s="1"/>
  <c r="CN336" i="25"/>
  <c r="CH272" i="25"/>
  <c r="CD540" i="25"/>
  <c r="CN540" i="25" s="1"/>
  <c r="CR334" i="25"/>
  <c r="CN329" i="25"/>
  <c r="CG460" i="25"/>
  <c r="CN269" i="25"/>
  <c r="CN337" i="25"/>
  <c r="CN466" i="25"/>
  <c r="CR468" i="25"/>
  <c r="CD393" i="25"/>
  <c r="CN393" i="25" s="1"/>
  <c r="BQ393" i="25"/>
  <c r="CN309" i="25"/>
  <c r="CG470" i="25"/>
  <c r="CQ470" i="25" s="1"/>
  <c r="BY271" i="25"/>
  <c r="BX273" i="25"/>
  <c r="CE273" i="25"/>
  <c r="CF273" i="25" s="1"/>
  <c r="CR451" i="25"/>
  <c r="CG457" i="25"/>
  <c r="CQ457" i="25" s="1"/>
  <c r="CR299" i="25"/>
  <c r="CR338" i="25"/>
  <c r="CP494" i="25"/>
  <c r="CQ494" i="25" s="1"/>
  <c r="CN494" i="25"/>
  <c r="CO274" i="25"/>
  <c r="CP274" i="25" s="1"/>
  <c r="CQ274" i="25" s="1"/>
  <c r="CH460" i="25"/>
  <c r="CR336" i="25"/>
  <c r="CN306" i="25"/>
  <c r="BX519" i="25"/>
  <c r="CE519" i="25"/>
  <c r="CH519" i="25" s="1"/>
  <c r="CN424" i="25"/>
  <c r="CN463" i="25"/>
  <c r="CH520" i="25"/>
  <c r="G24" i="23"/>
  <c r="G16" i="23"/>
  <c r="G14" i="23"/>
  <c r="CR519" i="25" l="1"/>
  <c r="CO519" i="25"/>
  <c r="CP519" i="25" s="1"/>
  <c r="CO719" i="25"/>
  <c r="CR719" i="25"/>
  <c r="CQ270" i="25"/>
  <c r="CR470" i="25"/>
  <c r="CN719" i="25"/>
  <c r="CR305" i="25"/>
  <c r="CR469" i="25"/>
  <c r="CN274" i="25"/>
  <c r="CR540" i="25"/>
  <c r="CN469" i="25"/>
  <c r="CN470" i="25"/>
  <c r="CN304" i="25"/>
  <c r="CO520" i="25"/>
  <c r="CP520" i="25" s="1"/>
  <c r="CQ520" i="25" s="1"/>
  <c r="CR520" i="25"/>
  <c r="CO460" i="25"/>
  <c r="CP460" i="25" s="1"/>
  <c r="CQ460" i="25" s="1"/>
  <c r="CP453" i="25"/>
  <c r="CQ453" i="25" s="1"/>
  <c r="CN453" i="25"/>
  <c r="CR300" i="25"/>
  <c r="CR471" i="25"/>
  <c r="CH717" i="25"/>
  <c r="CR453" i="25"/>
  <c r="BX275" i="25"/>
  <c r="CH275" i="25"/>
  <c r="CE275" i="25"/>
  <c r="CN471" i="25"/>
  <c r="CP268" i="25"/>
  <c r="CQ268" i="25" s="1"/>
  <c r="CR274" i="25"/>
  <c r="CG273" i="25"/>
  <c r="CR301" i="25"/>
  <c r="CN301" i="25"/>
  <c r="CN268" i="25"/>
  <c r="CR304" i="25"/>
  <c r="CO533" i="25"/>
  <c r="CP533" i="25" s="1"/>
  <c r="CQ533" i="25" s="1"/>
  <c r="CR533" i="25"/>
  <c r="CF519" i="25"/>
  <c r="CG519" i="25" s="1"/>
  <c r="CQ519" i="25" s="1"/>
  <c r="CD519" i="25"/>
  <c r="CN519" i="25" s="1"/>
  <c r="CH273" i="25"/>
  <c r="CR270" i="25"/>
  <c r="CO270" i="25"/>
  <c r="CP270" i="25" s="1"/>
  <c r="CE271" i="25"/>
  <c r="BX271" i="25"/>
  <c r="BY1072" i="25"/>
  <c r="CR272" i="25"/>
  <c r="CO272" i="25"/>
  <c r="CD273" i="25"/>
  <c r="CN461" i="25"/>
  <c r="CR461" i="25"/>
  <c r="CN300" i="25"/>
  <c r="CN270" i="25"/>
  <c r="CN277" i="25"/>
  <c r="CN520" i="25"/>
  <c r="CR268" i="25"/>
  <c r="BX1072" i="25" l="1"/>
  <c r="CQ273" i="25"/>
  <c r="CR460" i="25"/>
  <c r="CN533" i="25"/>
  <c r="CN460" i="25"/>
  <c r="CR273" i="25"/>
  <c r="CO273" i="25"/>
  <c r="CP273" i="25" s="1"/>
  <c r="CO275" i="25"/>
  <c r="CP275" i="25" s="1"/>
  <c r="CF271" i="25"/>
  <c r="CG271" i="25" s="1"/>
  <c r="CD271" i="25"/>
  <c r="CE1072" i="25"/>
  <c r="CR717" i="25"/>
  <c r="CO717" i="25"/>
  <c r="CN717" i="25" s="1"/>
  <c r="CH271" i="25"/>
  <c r="CN273" i="25"/>
  <c r="CP272" i="25"/>
  <c r="CQ272" i="25" s="1"/>
  <c r="CN272" i="25"/>
  <c r="CF275" i="25"/>
  <c r="CF1072" i="25" s="1"/>
  <c r="CD275" i="25"/>
  <c r="CN275" i="25" s="1"/>
  <c r="CG1072" i="25" l="1"/>
  <c r="CD1072" i="25"/>
  <c r="CF1074" i="25"/>
  <c r="CF1078" i="25"/>
  <c r="BX1074" i="25"/>
  <c r="BX1078" i="25"/>
  <c r="CO271" i="25"/>
  <c r="CN271" i="25" s="1"/>
  <c r="CN1072" i="25" s="1"/>
  <c r="CN1078" i="25" s="1"/>
  <c r="CH1072" i="25"/>
  <c r="CH1078" i="25" s="1"/>
  <c r="CR275" i="25"/>
  <c r="CG275" i="25"/>
  <c r="CQ275" i="25" s="1"/>
  <c r="G31" i="17"/>
  <c r="G31" i="21" s="1"/>
  <c r="O7" i="17"/>
  <c r="O9" i="17"/>
  <c r="J94" i="22"/>
  <c r="J93" i="22"/>
  <c r="J91" i="22"/>
  <c r="J89" i="22"/>
  <c r="J88" i="22"/>
  <c r="D114" i="22"/>
  <c r="J112" i="22"/>
  <c r="J107" i="22"/>
  <c r="J106" i="22"/>
  <c r="J105" i="22"/>
  <c r="J104" i="22"/>
  <c r="J110" i="22"/>
  <c r="J109" i="22"/>
  <c r="J103" i="22"/>
  <c r="J102" i="22"/>
  <c r="D98" i="22"/>
  <c r="H114" i="22"/>
  <c r="H98" i="22"/>
  <c r="H13" i="21"/>
  <c r="G13" i="21"/>
  <c r="D21" i="22"/>
  <c r="H68" i="22"/>
  <c r="F68" i="22"/>
  <c r="D68" i="22"/>
  <c r="D62" i="22"/>
  <c r="D54" i="22" s="1"/>
  <c r="D81" i="22" s="1"/>
  <c r="H54" i="22"/>
  <c r="F54" i="22"/>
  <c r="J45" i="22"/>
  <c r="J35" i="22"/>
  <c r="H34" i="22"/>
  <c r="D34" i="22"/>
  <c r="D31" i="22"/>
  <c r="D27" i="22"/>
  <c r="D26" i="22"/>
  <c r="D25" i="22"/>
  <c r="D24" i="22"/>
  <c r="D22" i="22"/>
  <c r="H20" i="22"/>
  <c r="H47" i="22" s="1"/>
  <c r="G34" i="5"/>
  <c r="G34" i="21" s="1"/>
  <c r="H33" i="17"/>
  <c r="F96" i="22" s="1"/>
  <c r="J96" i="22" s="1"/>
  <c r="H26" i="5"/>
  <c r="C33" i="5"/>
  <c r="H50" i="5"/>
  <c r="E24" i="21"/>
  <c r="F24" i="21"/>
  <c r="G24" i="21"/>
  <c r="E25" i="21"/>
  <c r="F25" i="21"/>
  <c r="G25" i="21"/>
  <c r="E26" i="21"/>
  <c r="F26" i="21"/>
  <c r="G26" i="21"/>
  <c r="E27" i="21"/>
  <c r="F27" i="21"/>
  <c r="G27" i="21"/>
  <c r="E28" i="21"/>
  <c r="F28" i="21"/>
  <c r="F29" i="21"/>
  <c r="G29" i="21"/>
  <c r="H29" i="21"/>
  <c r="E30" i="21"/>
  <c r="F30" i="21"/>
  <c r="G30" i="21"/>
  <c r="E31" i="21"/>
  <c r="F31" i="21"/>
  <c r="H31" i="21"/>
  <c r="D32" i="21"/>
  <c r="E32" i="21"/>
  <c r="F32" i="21"/>
  <c r="G32" i="21"/>
  <c r="E33" i="21"/>
  <c r="F33" i="21"/>
  <c r="G33" i="21"/>
  <c r="F34" i="21"/>
  <c r="C27" i="21"/>
  <c r="C25" i="21"/>
  <c r="H47" i="17"/>
  <c r="H33" i="21" l="1"/>
  <c r="CG1078" i="25"/>
  <c r="CG1074" i="25"/>
  <c r="CP271" i="25"/>
  <c r="CO1072" i="25"/>
  <c r="CO1078" i="25" s="1"/>
  <c r="CR271" i="25"/>
  <c r="CR1072" i="25" s="1"/>
  <c r="CR1111" i="25" s="1"/>
  <c r="H32" i="21"/>
  <c r="F92" i="22"/>
  <c r="J92" i="22" s="1"/>
  <c r="F81" i="22"/>
  <c r="H81" i="22"/>
  <c r="D20" i="22"/>
  <c r="D47" i="22" s="1"/>
  <c r="E44" i="21"/>
  <c r="F44" i="21"/>
  <c r="G44" i="21"/>
  <c r="E45" i="21"/>
  <c r="F45" i="21"/>
  <c r="G45" i="21"/>
  <c r="H45" i="21"/>
  <c r="E46" i="21"/>
  <c r="F46" i="21"/>
  <c r="G46" i="21"/>
  <c r="E47" i="21"/>
  <c r="F47" i="21"/>
  <c r="G47" i="21"/>
  <c r="H47" i="21"/>
  <c r="E48" i="21"/>
  <c r="F48" i="21"/>
  <c r="G48" i="21"/>
  <c r="E49" i="21"/>
  <c r="F49" i="21"/>
  <c r="G49" i="21"/>
  <c r="H49" i="21"/>
  <c r="E50" i="21"/>
  <c r="F50" i="21"/>
  <c r="G50" i="21"/>
  <c r="H50" i="21"/>
  <c r="E51" i="21"/>
  <c r="F51" i="21"/>
  <c r="G51" i="21"/>
  <c r="H51" i="21"/>
  <c r="E52" i="21"/>
  <c r="F52" i="21"/>
  <c r="G52" i="21"/>
  <c r="E53" i="21"/>
  <c r="F53" i="21"/>
  <c r="G53" i="21"/>
  <c r="H53" i="21"/>
  <c r="F54" i="21"/>
  <c r="G54" i="21"/>
  <c r="C45" i="21"/>
  <c r="D45" i="21"/>
  <c r="C46" i="21"/>
  <c r="D46" i="21"/>
  <c r="C47" i="21"/>
  <c r="D47" i="21"/>
  <c r="C49" i="21"/>
  <c r="D49" i="21"/>
  <c r="C50" i="21"/>
  <c r="H64" i="21" s="1"/>
  <c r="D50" i="21"/>
  <c r="C51" i="21"/>
  <c r="C52" i="21"/>
  <c r="D52" i="21"/>
  <c r="C53" i="21"/>
  <c r="D53" i="21"/>
  <c r="C54" i="21"/>
  <c r="D44" i="21"/>
  <c r="C44" i="21"/>
  <c r="G35" i="21"/>
  <c r="F35" i="21"/>
  <c r="I13" i="21"/>
  <c r="CP1072" i="25" l="1"/>
  <c r="CQ271" i="25"/>
  <c r="CQ1072" i="25" s="1"/>
  <c r="I60" i="21"/>
  <c r="I62" i="21" s="1"/>
  <c r="G55" i="21"/>
  <c r="I53" i="21"/>
  <c r="J15" i="21" s="1"/>
  <c r="C55" i="21"/>
  <c r="F55" i="21"/>
  <c r="I49" i="21"/>
  <c r="J11" i="21" s="1"/>
  <c r="I45" i="21"/>
  <c r="I47" i="21"/>
  <c r="I50" i="21"/>
  <c r="CQ1078" i="25" l="1"/>
  <c r="CQ1074" i="25"/>
  <c r="CP1074" i="25"/>
  <c r="CP1078" i="25"/>
  <c r="J7" i="21"/>
  <c r="J9" i="21"/>
  <c r="J10" i="21"/>
  <c r="J12" i="21"/>
  <c r="G55" i="17" l="1"/>
  <c r="F55" i="17"/>
  <c r="C55" i="17"/>
  <c r="H54" i="17"/>
  <c r="L54" i="17" s="1"/>
  <c r="E54" i="17"/>
  <c r="E55" i="17" s="1"/>
  <c r="D54" i="17"/>
  <c r="I53" i="17"/>
  <c r="J15" i="17" s="1"/>
  <c r="O15" i="17" s="1"/>
  <c r="M51" i="17"/>
  <c r="D51" i="17"/>
  <c r="L50" i="17"/>
  <c r="M50" i="17" s="1"/>
  <c r="K50" i="17"/>
  <c r="I50" i="17"/>
  <c r="M49" i="17"/>
  <c r="I49" i="17"/>
  <c r="C29" i="17" s="1"/>
  <c r="C29" i="21" s="1"/>
  <c r="M48" i="17"/>
  <c r="L48" i="17"/>
  <c r="K48" i="17"/>
  <c r="M47" i="17"/>
  <c r="L47" i="17"/>
  <c r="K47" i="17"/>
  <c r="I47" i="17"/>
  <c r="C27" i="17" s="1"/>
  <c r="M45" i="17"/>
  <c r="I45" i="17"/>
  <c r="C25" i="17" s="1"/>
  <c r="H44" i="17"/>
  <c r="G35" i="17"/>
  <c r="H34" i="17"/>
  <c r="L34" i="17" s="1"/>
  <c r="E34" i="17"/>
  <c r="D34" i="17"/>
  <c r="D33" i="17"/>
  <c r="K31" i="17"/>
  <c r="M31" i="17" s="1"/>
  <c r="D31" i="17"/>
  <c r="D30" i="17"/>
  <c r="D29" i="17"/>
  <c r="D28" i="17"/>
  <c r="D27" i="17"/>
  <c r="D26" i="17"/>
  <c r="D25" i="17"/>
  <c r="H24" i="17"/>
  <c r="D24" i="17"/>
  <c r="H16" i="17"/>
  <c r="H16" i="21" s="1"/>
  <c r="G16" i="21"/>
  <c r="D16" i="17"/>
  <c r="G15" i="17"/>
  <c r="G15" i="21" s="1"/>
  <c r="C15" i="17"/>
  <c r="F30" i="22" s="1"/>
  <c r="G14" i="17"/>
  <c r="G14" i="21" s="1"/>
  <c r="I13" i="17"/>
  <c r="G12" i="17"/>
  <c r="G12" i="21" s="1"/>
  <c r="G11" i="17"/>
  <c r="G11" i="21" s="1"/>
  <c r="J9" i="17"/>
  <c r="G9" i="17"/>
  <c r="G9" i="21" s="1"/>
  <c r="G8" i="17"/>
  <c r="G8" i="21" s="1"/>
  <c r="J7" i="17"/>
  <c r="H7" i="17"/>
  <c r="H7" i="21" s="1"/>
  <c r="G7" i="17"/>
  <c r="G7" i="21" s="1"/>
  <c r="G6" i="17"/>
  <c r="G6" i="21" s="1"/>
  <c r="D35" i="17" l="1"/>
  <c r="L24" i="17"/>
  <c r="L35" i="17" s="1"/>
  <c r="J11" i="17"/>
  <c r="O11" i="17" s="1"/>
  <c r="D13" i="21"/>
  <c r="F42" i="22"/>
  <c r="J42" i="22" s="1"/>
  <c r="I7" i="21"/>
  <c r="I16" i="21"/>
  <c r="J10" i="17"/>
  <c r="O10" i="17" s="1"/>
  <c r="D55" i="17"/>
  <c r="I16" i="17"/>
  <c r="I7" i="17"/>
  <c r="K7" i="17" s="1"/>
  <c r="I54" i="17"/>
  <c r="J16" i="17" s="1"/>
  <c r="O16" i="17" s="1"/>
  <c r="L44" i="17"/>
  <c r="K34" i="17"/>
  <c r="M34" i="17" s="1"/>
  <c r="C30" i="17"/>
  <c r="J12" i="17"/>
  <c r="O12" i="17" s="1"/>
  <c r="K24" i="17"/>
  <c r="I44" i="17"/>
  <c r="K44" i="17"/>
  <c r="K54" i="17"/>
  <c r="M54" i="17" s="1"/>
  <c r="I51" i="17"/>
  <c r="K16" i="17" l="1"/>
  <c r="C34" i="17"/>
  <c r="I34" i="17" s="1"/>
  <c r="C31" i="17"/>
  <c r="I31" i="17" s="1"/>
  <c r="J13" i="17"/>
  <c r="M44" i="17"/>
  <c r="J6" i="17"/>
  <c r="O6" i="17" s="1"/>
  <c r="C24" i="17"/>
  <c r="K13" i="17" l="1"/>
  <c r="O13" i="17"/>
  <c r="I24" i="17"/>
  <c r="L24" i="20" l="1"/>
  <c r="D16" i="20"/>
  <c r="C16" i="20"/>
  <c r="C14" i="20" s="1"/>
  <c r="H20" i="20"/>
  <c r="J7" i="20"/>
  <c r="K7" i="20" s="1"/>
  <c r="L11" i="20" s="1"/>
  <c r="H8" i="20"/>
  <c r="I8" i="20" s="1"/>
  <c r="J8" i="20" s="1"/>
  <c r="K8" i="20" s="1"/>
  <c r="D18" i="20"/>
  <c r="C18" i="20"/>
  <c r="G12" i="20"/>
  <c r="H12" i="20" s="1"/>
  <c r="I12" i="20" s="1"/>
  <c r="J12" i="20" s="1"/>
  <c r="K12" i="20" s="1"/>
  <c r="I22" i="20"/>
  <c r="H7" i="20"/>
  <c r="G29" i="20"/>
  <c r="G23" i="20"/>
  <c r="G4" i="20"/>
  <c r="H4" i="20" s="1"/>
  <c r="G3" i="20"/>
  <c r="H3" i="20" s="1"/>
  <c r="I3" i="20" s="1"/>
  <c r="J3" i="20" s="1"/>
  <c r="K3" i="20" s="1"/>
  <c r="L3" i="20" s="1"/>
  <c r="M22" i="20"/>
  <c r="J22" i="20"/>
  <c r="F22" i="20"/>
  <c r="E22" i="20"/>
  <c r="D22" i="20"/>
  <c r="C22" i="20"/>
  <c r="C4" i="20"/>
  <c r="D4" i="20" s="1"/>
  <c r="L12" i="20" l="1"/>
  <c r="C27" i="20"/>
  <c r="C31" i="20" s="1"/>
  <c r="E16" i="20"/>
  <c r="F16" i="20" s="1"/>
  <c r="G16" i="20" s="1"/>
  <c r="H16" i="20" s="1"/>
  <c r="D14" i="20"/>
  <c r="D27" i="20" s="1"/>
  <c r="D31" i="20" s="1"/>
  <c r="E18" i="20"/>
  <c r="H33" i="20"/>
  <c r="H39" i="20"/>
  <c r="H41" i="20" s="1"/>
  <c r="I4" i="20"/>
  <c r="G33" i="20"/>
  <c r="G35" i="20" s="1"/>
  <c r="H22" i="20"/>
  <c r="G22" i="20"/>
  <c r="D33" i="20"/>
  <c r="E4" i="20"/>
  <c r="F4" i="20" s="1"/>
  <c r="F33" i="20" s="1"/>
  <c r="C33" i="20"/>
  <c r="C35" i="20" s="1"/>
  <c r="E14" i="20" l="1"/>
  <c r="E27" i="20" s="1"/>
  <c r="E31" i="20" s="1"/>
  <c r="I33" i="20"/>
  <c r="I35" i="20" s="1"/>
  <c r="J4" i="20"/>
  <c r="F18" i="20"/>
  <c r="F14" i="20"/>
  <c r="D35" i="20"/>
  <c r="E33" i="20"/>
  <c r="E35" i="20" s="1"/>
  <c r="J33" i="20" l="1"/>
  <c r="K4" i="20"/>
  <c r="F27" i="20"/>
  <c r="F31" i="20" s="1"/>
  <c r="G18" i="20"/>
  <c r="G14" i="20"/>
  <c r="F35" i="20"/>
  <c r="L4" i="20" l="1"/>
  <c r="L33" i="20" s="1"/>
  <c r="K33" i="20"/>
  <c r="G27" i="20"/>
  <c r="G31" i="20" s="1"/>
  <c r="H18" i="20"/>
  <c r="I20" i="20"/>
  <c r="H14" i="20"/>
  <c r="I16" i="20"/>
  <c r="K7" i="19"/>
  <c r="K8" i="19"/>
  <c r="K9" i="19"/>
  <c r="K10" i="19"/>
  <c r="D4" i="19"/>
  <c r="D15" i="19"/>
  <c r="J45" i="18"/>
  <c r="J35" i="18"/>
  <c r="J28" i="18"/>
  <c r="F81" i="18"/>
  <c r="D68" i="18"/>
  <c r="H68" i="18"/>
  <c r="F68" i="18"/>
  <c r="D62" i="18"/>
  <c r="D54" i="18" s="1"/>
  <c r="D81" i="18" s="1"/>
  <c r="H54" i="18"/>
  <c r="F54" i="18"/>
  <c r="J128" i="18"/>
  <c r="I128" i="18"/>
  <c r="H128" i="18"/>
  <c r="G128" i="18"/>
  <c r="F128" i="18"/>
  <c r="D128" i="18"/>
  <c r="K127" i="18"/>
  <c r="K126" i="18"/>
  <c r="K125" i="18"/>
  <c r="K124" i="18"/>
  <c r="K123" i="18"/>
  <c r="K122" i="18"/>
  <c r="K121" i="18"/>
  <c r="K120" i="18"/>
  <c r="K119" i="18"/>
  <c r="K118" i="18"/>
  <c r="D110" i="18"/>
  <c r="D109" i="18"/>
  <c r="D108" i="18"/>
  <c r="D107" i="18"/>
  <c r="D106" i="18"/>
  <c r="D105" i="18"/>
  <c r="H104" i="18"/>
  <c r="H112" i="18" s="1"/>
  <c r="F104" i="18"/>
  <c r="F112" i="18" s="1"/>
  <c r="D104" i="18"/>
  <c r="D103" i="18"/>
  <c r="H34" i="18"/>
  <c r="D31" i="18"/>
  <c r="D30" i="18"/>
  <c r="D29" i="18"/>
  <c r="D27" i="18"/>
  <c r="D26" i="18"/>
  <c r="D25" i="18"/>
  <c r="D24" i="18"/>
  <c r="D23" i="18"/>
  <c r="D22" i="18"/>
  <c r="D21" i="18"/>
  <c r="H27" i="20" l="1"/>
  <c r="H31" i="20" s="1"/>
  <c r="I18" i="20"/>
  <c r="J20" i="20"/>
  <c r="K24" i="20" s="1"/>
  <c r="I14" i="20"/>
  <c r="J16" i="20"/>
  <c r="H35" i="20"/>
  <c r="H81" i="18"/>
  <c r="K128" i="18"/>
  <c r="D20" i="18"/>
  <c r="D34" i="18"/>
  <c r="D112" i="18"/>
  <c r="D114" i="18" s="1"/>
  <c r="K22" i="20" l="1"/>
  <c r="L22" i="20"/>
  <c r="I27" i="20"/>
  <c r="I31" i="20" s="1"/>
  <c r="J18" i="20"/>
  <c r="K16" i="20"/>
  <c r="L16" i="20" s="1"/>
  <c r="J14" i="20"/>
  <c r="D47" i="18"/>
  <c r="J27" i="20" l="1"/>
  <c r="J31" i="20" s="1"/>
  <c r="L20" i="20"/>
  <c r="K18" i="20"/>
  <c r="K14" i="20"/>
  <c r="J35" i="20"/>
  <c r="D30" i="5"/>
  <c r="O26" i="26" s="1"/>
  <c r="D28" i="5"/>
  <c r="D28" i="21" s="1"/>
  <c r="D27" i="5"/>
  <c r="D27" i="21" s="1"/>
  <c r="D26" i="5"/>
  <c r="D26" i="21" s="1"/>
  <c r="D34" i="5"/>
  <c r="D34" i="21" s="1"/>
  <c r="D33" i="5"/>
  <c r="D33" i="21" s="1"/>
  <c r="D31" i="5"/>
  <c r="D31" i="21" s="1"/>
  <c r="D29" i="5"/>
  <c r="D29" i="21" s="1"/>
  <c r="D25" i="5"/>
  <c r="D25" i="21" s="1"/>
  <c r="D24" i="5"/>
  <c r="D24" i="21" s="1"/>
  <c r="I53" i="5"/>
  <c r="C15" i="5"/>
  <c r="J15" i="5"/>
  <c r="K50" i="5"/>
  <c r="K48" i="5"/>
  <c r="K47" i="5"/>
  <c r="L50" i="5"/>
  <c r="L48" i="5"/>
  <c r="L47" i="5"/>
  <c r="H48" i="5"/>
  <c r="H47" i="5"/>
  <c r="H25" i="26" l="1"/>
  <c r="H25" i="17"/>
  <c r="F5" i="19"/>
  <c r="K5" i="19" s="1"/>
  <c r="H5" i="19"/>
  <c r="H25" i="5"/>
  <c r="D30" i="21"/>
  <c r="D35" i="21" s="1"/>
  <c r="O26" i="17"/>
  <c r="F30" i="18"/>
  <c r="J30" i="18" s="1"/>
  <c r="J30" i="22"/>
  <c r="C15" i="21"/>
  <c r="K27" i="20"/>
  <c r="K31" i="20" s="1"/>
  <c r="M20" i="20"/>
  <c r="M18" i="20" s="1"/>
  <c r="L18" i="20"/>
  <c r="L14" i="20"/>
  <c r="M16" i="20"/>
  <c r="M14" i="20" s="1"/>
  <c r="K35" i="20"/>
  <c r="H11" i="19"/>
  <c r="F11" i="19"/>
  <c r="K11" i="19" s="1"/>
  <c r="H12" i="19" l="1"/>
  <c r="K25" i="26"/>
  <c r="M25" i="26" s="1"/>
  <c r="I25" i="26"/>
  <c r="H15" i="26"/>
  <c r="I15" i="26" s="1"/>
  <c r="C33" i="26" s="1"/>
  <c r="I33" i="26" s="1"/>
  <c r="I25" i="17"/>
  <c r="K25" i="17"/>
  <c r="M25" i="17" s="1"/>
  <c r="F86" i="22"/>
  <c r="J86" i="22" s="1"/>
  <c r="H25" i="21"/>
  <c r="I25" i="21" s="1"/>
  <c r="H15" i="17"/>
  <c r="L27" i="20"/>
  <c r="L31" i="20" s="1"/>
  <c r="M27" i="20"/>
  <c r="M31" i="20" s="1"/>
  <c r="M4" i="20"/>
  <c r="M33" i="20" s="1"/>
  <c r="L35" i="20"/>
  <c r="F12" i="19"/>
  <c r="K12" i="19" s="1"/>
  <c r="I15" i="5"/>
  <c r="D15" i="26" l="1"/>
  <c r="E15" i="26" s="1"/>
  <c r="M15" i="26" s="1"/>
  <c r="I15" i="17"/>
  <c r="C33" i="17" s="1"/>
  <c r="C33" i="21" s="1"/>
  <c r="I33" i="21" s="1"/>
  <c r="H15" i="21"/>
  <c r="I15" i="21" s="1"/>
  <c r="D15" i="17"/>
  <c r="F44" i="22" s="1"/>
  <c r="J44" i="22" s="1"/>
  <c r="F44" i="18"/>
  <c r="J44" i="18" s="1"/>
  <c r="M35" i="20"/>
  <c r="I33" i="5"/>
  <c r="I33" i="17" l="1"/>
  <c r="E15" i="17"/>
  <c r="D15" i="21"/>
  <c r="E15" i="21" s="1"/>
  <c r="E15" i="5"/>
  <c r="M15" i="17" l="1"/>
  <c r="H24" i="5" l="1"/>
  <c r="H24" i="21" s="1"/>
  <c r="H44" i="5" l="1"/>
  <c r="D51" i="5"/>
  <c r="D51" i="21" s="1"/>
  <c r="D54" i="5"/>
  <c r="D54" i="21" s="1"/>
  <c r="E54" i="5"/>
  <c r="E54" i="21" s="1"/>
  <c r="H54" i="5"/>
  <c r="C55" i="5"/>
  <c r="I51" i="21" l="1"/>
  <c r="D55" i="21"/>
  <c r="K44" i="5"/>
  <c r="H44" i="21"/>
  <c r="K54" i="5"/>
  <c r="H54" i="21"/>
  <c r="I54" i="21" s="1"/>
  <c r="E55" i="21"/>
  <c r="I54" i="5"/>
  <c r="C34" i="5" s="1"/>
  <c r="C34" i="21" s="1"/>
  <c r="I44" i="5"/>
  <c r="C24" i="5" s="1"/>
  <c r="C24" i="21" s="1"/>
  <c r="L44" i="5"/>
  <c r="L54" i="5"/>
  <c r="M54" i="5" l="1"/>
  <c r="M44" i="5"/>
  <c r="J16" i="21"/>
  <c r="I44" i="21"/>
  <c r="J13" i="21"/>
  <c r="J6" i="21" l="1"/>
  <c r="I24" i="21" l="1"/>
  <c r="K32" i="17"/>
  <c r="M32" i="17" s="1"/>
  <c r="D6" i="26" l="1"/>
  <c r="H6" i="26"/>
  <c r="H6" i="17"/>
  <c r="H6" i="21" s="1"/>
  <c r="D6" i="17"/>
  <c r="D6" i="5"/>
  <c r="I6" i="26" l="1"/>
  <c r="D6" i="21"/>
  <c r="I6" i="21"/>
  <c r="I6" i="17"/>
  <c r="K6" i="26" l="1"/>
  <c r="K6" i="17"/>
  <c r="K29" i="17" l="1"/>
  <c r="M29" i="17" s="1"/>
  <c r="L24" i="5"/>
  <c r="K24" i="5"/>
  <c r="G35" i="5"/>
  <c r="H34" i="5"/>
  <c r="H34" i="21" s="1"/>
  <c r="E34" i="5"/>
  <c r="E34" i="21" s="1"/>
  <c r="I34" i="21" l="1"/>
  <c r="L34" i="5"/>
  <c r="K34" i="5"/>
  <c r="M34" i="5" l="1"/>
  <c r="M49" i="5"/>
  <c r="L52" i="26" l="1"/>
  <c r="K52" i="26"/>
  <c r="L52" i="17"/>
  <c r="K52" i="17"/>
  <c r="I52" i="17"/>
  <c r="K52" i="5"/>
  <c r="L52" i="5"/>
  <c r="H52" i="5"/>
  <c r="K25" i="5"/>
  <c r="M25" i="5" s="1"/>
  <c r="M52" i="26" l="1"/>
  <c r="J108" i="22"/>
  <c r="H52" i="21"/>
  <c r="I52" i="21" s="1"/>
  <c r="M52" i="17"/>
  <c r="J14" i="17"/>
  <c r="O14" i="17" s="1"/>
  <c r="C32" i="17"/>
  <c r="I32" i="17" s="1"/>
  <c r="M45" i="5"/>
  <c r="M51" i="5"/>
  <c r="K29" i="5"/>
  <c r="M29" i="5" s="1"/>
  <c r="F35" i="5" s="1"/>
  <c r="K32" i="5"/>
  <c r="M32" i="5" s="1"/>
  <c r="J14" i="21" l="1"/>
  <c r="M52" i="5"/>
  <c r="C10" i="16" l="1"/>
  <c r="D16" i="5"/>
  <c r="D16" i="21" s="1"/>
  <c r="D12" i="11" l="1"/>
  <c r="E9" i="11"/>
  <c r="B9" i="11"/>
  <c r="D6" i="11"/>
  <c r="F6" i="11" s="1"/>
  <c r="D7" i="11"/>
  <c r="F7" i="11" s="1"/>
  <c r="D8" i="11"/>
  <c r="F8" i="11" s="1"/>
  <c r="D4" i="16" l="1"/>
  <c r="D5" i="16"/>
  <c r="D6" i="16"/>
  <c r="D7" i="16"/>
  <c r="D8" i="16"/>
  <c r="D9" i="16"/>
  <c r="D10" i="16"/>
  <c r="D11" i="16"/>
  <c r="D12" i="16"/>
  <c r="D3" i="16"/>
  <c r="C13" i="16"/>
  <c r="B13" i="16"/>
  <c r="E13" i="16"/>
  <c r="D13" i="16" l="1"/>
  <c r="G12" i="16" l="1"/>
  <c r="K12" i="16" s="1"/>
  <c r="G3" i="16"/>
  <c r="K3" i="16" l="1"/>
  <c r="C4" i="11" l="1"/>
  <c r="D4" i="11" l="1"/>
  <c r="F4" i="11" s="1"/>
  <c r="C9" i="11" l="1"/>
  <c r="F9" i="11"/>
  <c r="D9" i="11"/>
  <c r="N2" i="9"/>
  <c r="O2" i="9"/>
  <c r="P2" i="9"/>
  <c r="Q2" i="9"/>
  <c r="R2" i="9"/>
  <c r="S2" i="9"/>
  <c r="T2" i="9"/>
  <c r="U2" i="9"/>
  <c r="V2" i="9"/>
  <c r="W2" i="9"/>
  <c r="X2" i="9"/>
  <c r="Y2" i="9"/>
  <c r="Z2" i="9"/>
  <c r="AA2" i="9"/>
  <c r="AB2" i="9"/>
  <c r="AC2" i="9"/>
  <c r="AD2" i="9"/>
  <c r="M2" i="9"/>
  <c r="C5" i="11" l="1"/>
  <c r="D5" i="11" s="1"/>
  <c r="F5" i="11" s="1"/>
  <c r="I3400" i="3" l="1"/>
  <c r="G55" i="5"/>
  <c r="F55" i="5"/>
  <c r="E29" i="26" l="1"/>
  <c r="E35" i="26" s="1"/>
  <c r="E29" i="17"/>
  <c r="E35" i="17" s="1"/>
  <c r="I12" i="16"/>
  <c r="M12" i="16" s="1"/>
  <c r="D55" i="5"/>
  <c r="I29" i="26" l="1"/>
  <c r="E35" i="5"/>
  <c r="E29" i="21"/>
  <c r="I29" i="17"/>
  <c r="E35" i="21" l="1"/>
  <c r="I29" i="21"/>
  <c r="I7" i="5"/>
  <c r="I16" i="5"/>
  <c r="I13" i="5"/>
  <c r="I6" i="5" l="1"/>
  <c r="H2877" i="3" l="1"/>
  <c r="H2876" i="3"/>
  <c r="H2875" i="3"/>
  <c r="H2874" i="3"/>
  <c r="H2873" i="3"/>
  <c r="H13" i="3" s="1"/>
  <c r="G10" i="26" l="1"/>
  <c r="G17" i="26" s="1"/>
  <c r="G10" i="17"/>
  <c r="F25" i="18"/>
  <c r="J25" i="18" s="1"/>
  <c r="G17" i="5"/>
  <c r="C10" i="26" l="1"/>
  <c r="C10" i="17"/>
  <c r="C10" i="21" s="1"/>
  <c r="G10" i="21"/>
  <c r="G17" i="21" s="1"/>
  <c r="G17" i="17"/>
  <c r="F25" i="22" l="1"/>
  <c r="J25" i="22" s="1"/>
  <c r="C14" i="26" l="1"/>
  <c r="C16" i="26"/>
  <c r="E16" i="26" s="1"/>
  <c r="M16" i="26" s="1"/>
  <c r="C8" i="26"/>
  <c r="C11" i="26"/>
  <c r="C9" i="26"/>
  <c r="C12" i="26"/>
  <c r="C14" i="17"/>
  <c r="F29" i="22" s="1"/>
  <c r="J29" i="22" s="1"/>
  <c r="C12" i="17"/>
  <c r="C8" i="17"/>
  <c r="F23" i="22" s="1"/>
  <c r="C16" i="17"/>
  <c r="J28" i="22"/>
  <c r="C11" i="17"/>
  <c r="F26" i="22" s="1"/>
  <c r="F29" i="18"/>
  <c r="J29" i="18" s="1"/>
  <c r="C9" i="17"/>
  <c r="F24" i="22" s="1"/>
  <c r="C11" i="5"/>
  <c r="F31" i="22"/>
  <c r="F27" i="18"/>
  <c r="J27" i="18" s="1"/>
  <c r="C8" i="5"/>
  <c r="C9" i="5"/>
  <c r="F7" i="16"/>
  <c r="J7" i="16" s="1"/>
  <c r="F10" i="16"/>
  <c r="J10" i="16" s="1"/>
  <c r="C14" i="21" l="1"/>
  <c r="C19" i="21" s="1"/>
  <c r="C12" i="21"/>
  <c r="F27" i="22"/>
  <c r="J27" i="22" s="1"/>
  <c r="F23" i="18"/>
  <c r="J23" i="18" s="1"/>
  <c r="J23" i="22"/>
  <c r="C8" i="21"/>
  <c r="E13" i="17"/>
  <c r="M13" i="17" s="1"/>
  <c r="C13" i="21"/>
  <c r="E13" i="21" s="1"/>
  <c r="F26" i="18"/>
  <c r="J26" i="18" s="1"/>
  <c r="J26" i="22"/>
  <c r="C11" i="21"/>
  <c r="F24" i="18"/>
  <c r="J24" i="18" s="1"/>
  <c r="C9" i="21"/>
  <c r="J24" i="22"/>
  <c r="E16" i="17"/>
  <c r="M16" i="17" s="1"/>
  <c r="C16" i="21"/>
  <c r="E16" i="21" s="1"/>
  <c r="J31" i="22"/>
  <c r="F5" i="16"/>
  <c r="J5" i="16" s="1"/>
  <c r="F8" i="16"/>
  <c r="J8" i="16" s="1"/>
  <c r="F9" i="16"/>
  <c r="J9" i="16" s="1"/>
  <c r="F6" i="16"/>
  <c r="J6" i="16" s="1"/>
  <c r="H20" i="18"/>
  <c r="H47" i="18" s="1"/>
  <c r="F31" i="18"/>
  <c r="J31" i="18" s="1"/>
  <c r="D35" i="5"/>
  <c r="E16" i="5"/>
  <c r="F12" i="16"/>
  <c r="F11" i="16"/>
  <c r="J11" i="16" s="1"/>
  <c r="M3" i="16"/>
  <c r="I49" i="5" l="1"/>
  <c r="C29" i="5" s="1"/>
  <c r="J12" i="16"/>
  <c r="L12" i="16" s="1"/>
  <c r="H12" i="16"/>
  <c r="I52" i="5" l="1"/>
  <c r="C32" i="5" s="1"/>
  <c r="C32" i="21" s="1"/>
  <c r="I32" i="21" s="1"/>
  <c r="H11" i="17"/>
  <c r="H14" i="26"/>
  <c r="I14" i="26" s="1"/>
  <c r="K14" i="26" s="1"/>
  <c r="I11" i="5"/>
  <c r="I14" i="5"/>
  <c r="H14" i="17"/>
  <c r="I51" i="5"/>
  <c r="C31" i="5" s="1"/>
  <c r="C31" i="21" s="1"/>
  <c r="I31" i="21" s="1"/>
  <c r="H11" i="26" l="1"/>
  <c r="I11" i="26" s="1"/>
  <c r="K11" i="26" s="1"/>
  <c r="D14" i="26"/>
  <c r="E14" i="26" s="1"/>
  <c r="M14" i="26" s="1"/>
  <c r="D14" i="17"/>
  <c r="F43" i="22" s="1"/>
  <c r="J43" i="22" s="1"/>
  <c r="I11" i="17"/>
  <c r="K11" i="17" s="1"/>
  <c r="H11" i="21"/>
  <c r="I11" i="21" s="1"/>
  <c r="I14" i="17"/>
  <c r="K14" i="17" s="1"/>
  <c r="H14" i="21"/>
  <c r="I14" i="21" s="1"/>
  <c r="F43" i="18"/>
  <c r="J43" i="18" s="1"/>
  <c r="J6" i="5"/>
  <c r="K6" i="5" s="1"/>
  <c r="I24" i="5"/>
  <c r="J16" i="5"/>
  <c r="K16" i="5" s="1"/>
  <c r="C6" i="26" l="1"/>
  <c r="E6" i="26" s="1"/>
  <c r="C6" i="17"/>
  <c r="E6" i="17" s="1"/>
  <c r="M6" i="17" s="1"/>
  <c r="C6" i="5"/>
  <c r="F3" i="16" s="1"/>
  <c r="E14" i="17"/>
  <c r="M14" i="17" s="1"/>
  <c r="D14" i="21"/>
  <c r="E14" i="21" s="1"/>
  <c r="G11" i="16"/>
  <c r="K11" i="16" s="1"/>
  <c r="L11" i="16" s="1"/>
  <c r="E14" i="5"/>
  <c r="M47" i="5"/>
  <c r="I45" i="5"/>
  <c r="I11" i="16"/>
  <c r="M11" i="16" s="1"/>
  <c r="E6" i="5" l="1"/>
  <c r="F21" i="22"/>
  <c r="F21" i="18"/>
  <c r="J21" i="18" s="1"/>
  <c r="C6" i="21"/>
  <c r="E6" i="21" s="1"/>
  <c r="M6" i="26"/>
  <c r="H11" i="16"/>
  <c r="J3" i="16"/>
  <c r="H3" i="16"/>
  <c r="M50" i="5"/>
  <c r="C25" i="5"/>
  <c r="J7" i="5"/>
  <c r="L3" i="16" l="1"/>
  <c r="I4" i="16"/>
  <c r="M4" i="16" s="1"/>
  <c r="E55" i="5"/>
  <c r="K30" i="17" l="1"/>
  <c r="M30" i="17" s="1"/>
  <c r="I30" i="17"/>
  <c r="K31" i="5"/>
  <c r="M31" i="5" s="1"/>
  <c r="I34" i="5"/>
  <c r="J14" i="5"/>
  <c r="K14" i="5" s="1"/>
  <c r="I25" i="5"/>
  <c r="C7" i="26" l="1"/>
  <c r="C17" i="26" s="1"/>
  <c r="D7" i="26"/>
  <c r="C7" i="17"/>
  <c r="F22" i="22" s="1"/>
  <c r="D7" i="5"/>
  <c r="D7" i="17"/>
  <c r="F36" i="22" s="1"/>
  <c r="C7" i="5"/>
  <c r="K7" i="5"/>
  <c r="E7" i="26" l="1"/>
  <c r="M7" i="26" s="1"/>
  <c r="L46" i="26"/>
  <c r="K46" i="26"/>
  <c r="K55" i="26" s="1"/>
  <c r="H46" i="26"/>
  <c r="C17" i="17"/>
  <c r="J21" i="22"/>
  <c r="F36" i="18"/>
  <c r="J36" i="18" s="1"/>
  <c r="D7" i="21"/>
  <c r="F22" i="18"/>
  <c r="F20" i="18" s="1"/>
  <c r="C7" i="21"/>
  <c r="C17" i="21" s="1"/>
  <c r="G4" i="16"/>
  <c r="K4" i="16" s="1"/>
  <c r="H46" i="17"/>
  <c r="F111" i="22" s="1"/>
  <c r="L46" i="17"/>
  <c r="K46" i="17"/>
  <c r="K55" i="17" s="1"/>
  <c r="E7" i="17"/>
  <c r="M7" i="17" s="1"/>
  <c r="F4" i="16"/>
  <c r="C17" i="5"/>
  <c r="L46" i="5"/>
  <c r="K46" i="5"/>
  <c r="E7" i="5"/>
  <c r="I8" i="16"/>
  <c r="M8" i="16" s="1"/>
  <c r="M46" i="26" l="1"/>
  <c r="M55" i="26" s="1"/>
  <c r="L55" i="26"/>
  <c r="I46" i="26"/>
  <c r="H55" i="26"/>
  <c r="J111" i="22"/>
  <c r="F114" i="22"/>
  <c r="J22" i="18"/>
  <c r="E7" i="21"/>
  <c r="J22" i="22"/>
  <c r="F20" i="22"/>
  <c r="J36" i="22"/>
  <c r="I5" i="16"/>
  <c r="M5" i="16" s="1"/>
  <c r="H46" i="21"/>
  <c r="H4" i="16"/>
  <c r="M46" i="17"/>
  <c r="M55" i="17" s="1"/>
  <c r="L55" i="17"/>
  <c r="I46" i="17"/>
  <c r="I55" i="17" s="1"/>
  <c r="H55" i="17"/>
  <c r="J4" i="16"/>
  <c r="F13" i="16"/>
  <c r="I46" i="5"/>
  <c r="C26" i="5" s="1"/>
  <c r="J11" i="5"/>
  <c r="K11" i="5" s="1"/>
  <c r="H8" i="26" l="1"/>
  <c r="I8" i="26" s="1"/>
  <c r="C26" i="26"/>
  <c r="J8" i="26"/>
  <c r="I55" i="26"/>
  <c r="C36" i="26" s="1"/>
  <c r="I46" i="21"/>
  <c r="H55" i="21"/>
  <c r="C26" i="17"/>
  <c r="J8" i="17"/>
  <c r="I8" i="5"/>
  <c r="H8" i="17"/>
  <c r="H8" i="21" s="1"/>
  <c r="I8" i="21" s="1"/>
  <c r="J13" i="16"/>
  <c r="L4" i="16"/>
  <c r="M46" i="5"/>
  <c r="J8" i="5"/>
  <c r="H26" i="26" l="1"/>
  <c r="K26" i="26" s="1"/>
  <c r="C35" i="26"/>
  <c r="C37" i="26" s="1"/>
  <c r="K8" i="26"/>
  <c r="O8" i="26"/>
  <c r="J17" i="26"/>
  <c r="C26" i="21"/>
  <c r="C35" i="17"/>
  <c r="J17" i="17"/>
  <c r="O8" i="17"/>
  <c r="C36" i="17"/>
  <c r="H26" i="17"/>
  <c r="J8" i="21"/>
  <c r="J17" i="21" s="1"/>
  <c r="I55" i="21"/>
  <c r="C36" i="21" s="1"/>
  <c r="I8" i="17"/>
  <c r="H13" i="19"/>
  <c r="F13" i="19"/>
  <c r="K13" i="19" s="1"/>
  <c r="K8" i="5"/>
  <c r="I26" i="26" l="1"/>
  <c r="I40" i="26" s="1"/>
  <c r="D8" i="26"/>
  <c r="E8" i="26" s="1"/>
  <c r="M26" i="26"/>
  <c r="F95" i="22"/>
  <c r="J95" i="22" s="1"/>
  <c r="I26" i="17"/>
  <c r="H26" i="21"/>
  <c r="I26" i="21" s="1"/>
  <c r="C37" i="17"/>
  <c r="K26" i="17"/>
  <c r="M26" i="17" s="1"/>
  <c r="D8" i="17"/>
  <c r="F37" i="22" s="1"/>
  <c r="K8" i="17"/>
  <c r="F37" i="18"/>
  <c r="K26" i="5"/>
  <c r="M26" i="5" s="1"/>
  <c r="I26" i="5"/>
  <c r="M8" i="26" l="1"/>
  <c r="I40" i="17"/>
  <c r="J37" i="22"/>
  <c r="E8" i="17"/>
  <c r="M8" i="17" s="1"/>
  <c r="D8" i="21"/>
  <c r="E8" i="21" s="1"/>
  <c r="I40" i="21"/>
  <c r="E8" i="5"/>
  <c r="J37" i="18"/>
  <c r="G5" i="16"/>
  <c r="I40" i="5"/>
  <c r="H5" i="16" l="1"/>
  <c r="K5" i="16"/>
  <c r="L5" i="16" s="1"/>
  <c r="I10" i="16" l="1"/>
  <c r="F38" i="18" l="1"/>
  <c r="J38" i="18"/>
  <c r="K27" i="5"/>
  <c r="M27" i="5" s="1"/>
  <c r="G6" i="16"/>
  <c r="I32" i="5"/>
  <c r="J13" i="5"/>
  <c r="M10" i="16"/>
  <c r="G10" i="16" l="1"/>
  <c r="K10" i="16" s="1"/>
  <c r="L10" i="16" s="1"/>
  <c r="F42" i="18"/>
  <c r="J42" i="18" s="1"/>
  <c r="E13" i="5"/>
  <c r="K13" i="5"/>
  <c r="E9" i="5"/>
  <c r="K6" i="16"/>
  <c r="L6" i="16" s="1"/>
  <c r="H6" i="16"/>
  <c r="H10" i="16" l="1"/>
  <c r="I47" i="5"/>
  <c r="C27" i="5" s="1"/>
  <c r="I48" i="5" l="1"/>
  <c r="C28" i="5" s="1"/>
  <c r="M48" i="5"/>
  <c r="M55" i="5" s="1"/>
  <c r="I6" i="16"/>
  <c r="M6" i="16" s="1"/>
  <c r="I9" i="5" l="1"/>
  <c r="I27" i="5"/>
  <c r="J9" i="5"/>
  <c r="I7" i="16"/>
  <c r="K9" i="5" l="1"/>
  <c r="J10" i="5" l="1"/>
  <c r="I29" i="5"/>
  <c r="M7" i="16"/>
  <c r="I50" i="5" l="1"/>
  <c r="C30" i="5" s="1"/>
  <c r="C30" i="21" l="1"/>
  <c r="C35" i="5"/>
  <c r="L55" i="5"/>
  <c r="H55" i="5"/>
  <c r="I9" i="16"/>
  <c r="I30" i="21" l="1"/>
  <c r="C35" i="21"/>
  <c r="C37" i="21" s="1"/>
  <c r="K55" i="5"/>
  <c r="J12" i="5"/>
  <c r="I55" i="5"/>
  <c r="I13" i="16"/>
  <c r="M9" i="16"/>
  <c r="M13" i="16" s="1"/>
  <c r="C36" i="5" l="1"/>
  <c r="J17" i="5"/>
  <c r="I31" i="5"/>
  <c r="C37" i="5" l="1"/>
  <c r="L35" i="5" l="1"/>
  <c r="K30" i="5" l="1"/>
  <c r="M30" i="5" l="1"/>
  <c r="I30" i="5"/>
  <c r="H35" i="5" l="1"/>
  <c r="H28" i="26" l="1"/>
  <c r="H28" i="17"/>
  <c r="K28" i="5"/>
  <c r="I28" i="5"/>
  <c r="K28" i="26" l="1"/>
  <c r="I28" i="26"/>
  <c r="I28" i="17"/>
  <c r="H28" i="21"/>
  <c r="F21" i="23" s="1"/>
  <c r="F90" i="22"/>
  <c r="K28" i="17"/>
  <c r="M28" i="17" s="1"/>
  <c r="I35" i="5"/>
  <c r="M28" i="5"/>
  <c r="M35" i="5" s="1"/>
  <c r="K35" i="5"/>
  <c r="M28" i="26" l="1"/>
  <c r="I28" i="21"/>
  <c r="G25" i="23"/>
  <c r="J90" i="22"/>
  <c r="I12" i="5" l="1"/>
  <c r="H12" i="26" l="1"/>
  <c r="I12" i="26" s="1"/>
  <c r="K12" i="26" s="1"/>
  <c r="H12" i="17"/>
  <c r="H12" i="21" s="1"/>
  <c r="I12" i="21" s="1"/>
  <c r="D12" i="17"/>
  <c r="D12" i="21" s="1"/>
  <c r="E12" i="21" s="1"/>
  <c r="E19" i="21" s="1"/>
  <c r="F41" i="18"/>
  <c r="G9" i="16"/>
  <c r="E12" i="5"/>
  <c r="K12" i="5"/>
  <c r="D12" i="26" l="1"/>
  <c r="E12" i="26" s="1"/>
  <c r="M12" i="26" s="1"/>
  <c r="I12" i="17"/>
  <c r="K12" i="17" s="1"/>
  <c r="F41" i="22"/>
  <c r="J41" i="22" s="1"/>
  <c r="K49" i="22" s="1"/>
  <c r="E12" i="17"/>
  <c r="M12" i="17" s="1"/>
  <c r="K9" i="16"/>
  <c r="H9" i="16"/>
  <c r="J41" i="18"/>
  <c r="L9" i="16" l="1"/>
  <c r="I10" i="5" l="1"/>
  <c r="H17" i="5"/>
  <c r="F39" i="18" l="1"/>
  <c r="G7" i="16"/>
  <c r="E10" i="5"/>
  <c r="K10" i="5"/>
  <c r="I17" i="5"/>
  <c r="H7" i="16" l="1"/>
  <c r="K7" i="16"/>
  <c r="J39" i="18"/>
  <c r="L7" i="16" l="1"/>
  <c r="E11" i="5"/>
  <c r="E17" i="5" s="1"/>
  <c r="D11" i="26" l="1"/>
  <c r="E11" i="26" s="1"/>
  <c r="M11" i="26" s="1"/>
  <c r="D11" i="17"/>
  <c r="F40" i="22" s="1"/>
  <c r="F40" i="18"/>
  <c r="D17" i="5"/>
  <c r="G8" i="16"/>
  <c r="J40" i="22" l="1"/>
  <c r="E11" i="17"/>
  <c r="D11" i="21"/>
  <c r="G13" i="16"/>
  <c r="K8" i="16"/>
  <c r="H8" i="16"/>
  <c r="H13" i="16" s="1"/>
  <c r="J40" i="18"/>
  <c r="F34" i="18"/>
  <c r="F47" i="18" s="1"/>
  <c r="E11" i="21" l="1"/>
  <c r="M11" i="17"/>
  <c r="K13" i="16"/>
  <c r="L8" i="16"/>
  <c r="L13" i="16" s="1"/>
  <c r="H9" i="26" l="1"/>
  <c r="I9" i="26" s="1"/>
  <c r="K9" i="26" s="1"/>
  <c r="H9" i="17"/>
  <c r="F6" i="19"/>
  <c r="H27" i="26"/>
  <c r="H27" i="17"/>
  <c r="H6" i="19"/>
  <c r="I9" i="17" l="1"/>
  <c r="K9" i="17" s="1"/>
  <c r="H9" i="21"/>
  <c r="I9" i="21" s="1"/>
  <c r="F87" i="22"/>
  <c r="I27" i="17"/>
  <c r="I35" i="17" s="1"/>
  <c r="K27" i="17"/>
  <c r="H27" i="21"/>
  <c r="H35" i="17"/>
  <c r="K27" i="26"/>
  <c r="I27" i="26"/>
  <c r="I35" i="26" s="1"/>
  <c r="H35" i="26"/>
  <c r="K6" i="19"/>
  <c r="F4" i="19"/>
  <c r="F15" i="19"/>
  <c r="D9" i="26"/>
  <c r="E9" i="26" s="1"/>
  <c r="D9" i="17"/>
  <c r="H15" i="19"/>
  <c r="H4" i="19"/>
  <c r="M9" i="26" l="1"/>
  <c r="M27" i="26"/>
  <c r="M35" i="26" s="1"/>
  <c r="K35" i="26"/>
  <c r="E9" i="17"/>
  <c r="M9" i="17" s="1"/>
  <c r="F38" i="22"/>
  <c r="J38" i="22" s="1"/>
  <c r="D9" i="21"/>
  <c r="E9" i="21" s="1"/>
  <c r="I27" i="21"/>
  <c r="I35" i="21" s="1"/>
  <c r="F23" i="23"/>
  <c r="G27" i="23" s="1"/>
  <c r="H35" i="21"/>
  <c r="M27" i="17"/>
  <c r="M35" i="17" s="1"/>
  <c r="K35" i="17"/>
  <c r="J87" i="22"/>
  <c r="F98" i="22"/>
  <c r="E19" i="17" l="1"/>
  <c r="E19" i="26"/>
  <c r="H10" i="26" l="1"/>
  <c r="H10" i="17"/>
  <c r="H10" i="21" l="1"/>
  <c r="I10" i="17"/>
  <c r="H17" i="17"/>
  <c r="I10" i="26"/>
  <c r="H17" i="26"/>
  <c r="D10" i="26"/>
  <c r="D10" i="17"/>
  <c r="K10" i="26" l="1"/>
  <c r="I17" i="26"/>
  <c r="D10" i="21"/>
  <c r="D17" i="17"/>
  <c r="F39" i="22"/>
  <c r="E10" i="17"/>
  <c r="H19" i="17"/>
  <c r="E10" i="26"/>
  <c r="H19" i="26"/>
  <c r="D17" i="26"/>
  <c r="I17" i="17"/>
  <c r="K10" i="17"/>
  <c r="I10" i="21"/>
  <c r="I17" i="21" s="1"/>
  <c r="H17" i="21"/>
  <c r="E17" i="17" l="1"/>
  <c r="E21" i="17" s="1"/>
  <c r="M10" i="17"/>
  <c r="J39" i="22"/>
  <c r="F34" i="22"/>
  <c r="F47" i="22" s="1"/>
  <c r="D17" i="21"/>
  <c r="E10" i="21"/>
  <c r="E17" i="21" s="1"/>
  <c r="M10" i="26"/>
  <c r="E17" i="26"/>
  <c r="E21" i="26" s="1"/>
</calcChain>
</file>

<file path=xl/sharedStrings.xml><?xml version="1.0" encoding="utf-8"?>
<sst xmlns="http://schemas.openxmlformats.org/spreadsheetml/2006/main" count="49994" uniqueCount="13130">
  <si>
    <t>ASTNO</t>
  </si>
  <si>
    <t>DESC</t>
  </si>
  <si>
    <t>LOCATION</t>
  </si>
  <si>
    <t>COM0001</t>
  </si>
  <si>
    <t>SNOM 300 4 LINE DESKTOP IP PHONEMAZ0380</t>
  </si>
  <si>
    <t>COM</t>
  </si>
  <si>
    <t>SL</t>
  </si>
  <si>
    <t>COM0002</t>
  </si>
  <si>
    <t>SNOM 300 4 LINE DESKTOP IP PHONEMAZ0383</t>
  </si>
  <si>
    <t>COM0003</t>
  </si>
  <si>
    <t>SNOM 300 4 LINE DESKTOP IP PHONEMAZ0384</t>
  </si>
  <si>
    <t>COM0004</t>
  </si>
  <si>
    <t>SNOM 300 4 LINE DESKTOP IP PHONEMAZ0386</t>
  </si>
  <si>
    <t>COM0005</t>
  </si>
  <si>
    <t>SNOM 300 4 LINE DESKTOP IP PHONEMAZ0388</t>
  </si>
  <si>
    <t>COM0006</t>
  </si>
  <si>
    <t>SNOM 300 4 LINE DESKTOP IP PHONEMAZ0396</t>
  </si>
  <si>
    <t>COM0007</t>
  </si>
  <si>
    <t>SNOM 300 4 LINE DESKTOP IP PHONEMAZ0370</t>
  </si>
  <si>
    <t>COM0008</t>
  </si>
  <si>
    <t>SNOM 821 IP PHONEMAZ0360</t>
  </si>
  <si>
    <t>COM0009</t>
  </si>
  <si>
    <t>SNOM 300 4 LINE DESKTOP IP PHONEMAZ0379</t>
  </si>
  <si>
    <t>COM0010</t>
  </si>
  <si>
    <t>SNOM 300 4 LINE DESKTOP IP PHONEMAZ0378</t>
  </si>
  <si>
    <t>COM0011</t>
  </si>
  <si>
    <t>SNOM 821 IP PHONEMAZ0364</t>
  </si>
  <si>
    <t>COM0012</t>
  </si>
  <si>
    <t>SNOM 300 4 LINE DESKTOP IP PHONEMAZ0377</t>
  </si>
  <si>
    <t>COM0013</t>
  </si>
  <si>
    <t>SNOM 300 4 LINE DESKTOP IP PHONEMAZ0372</t>
  </si>
  <si>
    <t>COM0014</t>
  </si>
  <si>
    <t>SNOM 300 4 LINE DESKTOP IP PHONEMAZ0387</t>
  </si>
  <si>
    <t>COM0015</t>
  </si>
  <si>
    <t>SNOM 300 4 LINE DESKTOP IP PHONEMAZ0395</t>
  </si>
  <si>
    <t>COM0016</t>
  </si>
  <si>
    <t>SNOM 300 4 LINE DESKTOP IP PHONEMAZ0410</t>
  </si>
  <si>
    <t>COM0017</t>
  </si>
  <si>
    <t>SNOM 300 4 LINE DESKTOP IP PHONEMAZ0416</t>
  </si>
  <si>
    <t>COM0018</t>
  </si>
  <si>
    <t>SNOM 821 IP PHONEMAZ0361</t>
  </si>
  <si>
    <t>COM0019</t>
  </si>
  <si>
    <t>SNOM 300 4 LINE DESKTOP IP PHONEMAZ0393</t>
  </si>
  <si>
    <t>COM0020</t>
  </si>
  <si>
    <t>SNOM 300 4 LINE DESKTOP IP PHONEMAZ0400</t>
  </si>
  <si>
    <t>COM0021</t>
  </si>
  <si>
    <t>SNOM 300 4 LINE DESKTOP IP PHONEMAZ0419</t>
  </si>
  <si>
    <t>COM0022</t>
  </si>
  <si>
    <t>SNOM 300 4 LINE DESKTOP IP PHONEMAZ0390</t>
  </si>
  <si>
    <t>COM0023</t>
  </si>
  <si>
    <t>SNOM 300 4 LINE DESKTOP IP PHONEMAZ0404</t>
  </si>
  <si>
    <t>COM0024</t>
  </si>
  <si>
    <t>SNOM 300 4 LINE DESKTOP IP PHONEMAZ0409</t>
  </si>
  <si>
    <t>COM0025</t>
  </si>
  <si>
    <t>SNOM M9 IP PHONESMAZ0428</t>
  </si>
  <si>
    <t>COM0026</t>
  </si>
  <si>
    <t>SNOM 300 4 LINE DESKTOP IP PHONEMAZ0373</t>
  </si>
  <si>
    <t>COM0027</t>
  </si>
  <si>
    <t>SNOM 300 4 LINE DESKTOP IP PHONEMAZ0389</t>
  </si>
  <si>
    <t>COM0028</t>
  </si>
  <si>
    <t>SNOM 300 4 LINE DESKTOP IP PHONEMAZ0417</t>
  </si>
  <si>
    <t>COM0029</t>
  </si>
  <si>
    <t>SNOM 300 4 LINE DESKTOP IP PHONEMAZ0376</t>
  </si>
  <si>
    <t>COM0030</t>
  </si>
  <si>
    <t>SNOM 300 4 LINE DESKTOP IP PHONEMAZ0405</t>
  </si>
  <si>
    <t>COM0031</t>
  </si>
  <si>
    <t>SNOM 300 4 LINE DESKTOP IP PHONEMAZ0366</t>
  </si>
  <si>
    <t>COM0032</t>
  </si>
  <si>
    <t>SNOM 300 4 LINE DESKTOP IP PHONEMAZ0369</t>
  </si>
  <si>
    <t>COM0033</t>
  </si>
  <si>
    <t>SNOM 300 4 LINE DESKTOP IP PHONEMAZ0371</t>
  </si>
  <si>
    <t>COM0034</t>
  </si>
  <si>
    <t>SNOM 300 4 LINE DESKTOP IP PHONEMAZ0374</t>
  </si>
  <si>
    <t>COM0035</t>
  </si>
  <si>
    <t>SNOM 300 4 LINE DESKTOP IP PHONEMAZ0375</t>
  </si>
  <si>
    <t>COM0036</t>
  </si>
  <si>
    <t>SNOM 300 4 LINE DESKTOP IP PHONEMAZ0401</t>
  </si>
  <si>
    <t>COM0037</t>
  </si>
  <si>
    <t>SNOM 300 4 LINE DESKTOP IP PHONEMAZ0408</t>
  </si>
  <si>
    <t>COM0038</t>
  </si>
  <si>
    <t>SNOM 300 4 LINE DESKTOP IP PHONEMAZ0418</t>
  </si>
  <si>
    <t>COM0039</t>
  </si>
  <si>
    <t>SNOM 300 4 LINE DESKTOP IP PHONEMAZ0422</t>
  </si>
  <si>
    <t>COM0040</t>
  </si>
  <si>
    <t>SNOM 300 4 LINE DESKTOP IP PHONEMAZ0397</t>
  </si>
  <si>
    <t>COM0041</t>
  </si>
  <si>
    <t>SNOM 300 4 LINE DESKTOP IP PHONEMAZ0385</t>
  </si>
  <si>
    <t>COM0042</t>
  </si>
  <si>
    <t>SNOM 370 IP PHONEMAZ0426</t>
  </si>
  <si>
    <t>COM0043</t>
  </si>
  <si>
    <t>SNOM 360 EXPEANSION MODULEMAZ0427</t>
  </si>
  <si>
    <t>COM0044</t>
  </si>
  <si>
    <t>SNOM 300 4 LINE DESKTOP IP PHONEMAZ0398</t>
  </si>
  <si>
    <t>COM0045</t>
  </si>
  <si>
    <t>SNOM 300 4 LINE DESKTOP IP PHONEMAZ0399</t>
  </si>
  <si>
    <t>COM0046</t>
  </si>
  <si>
    <t>SNOM 300 4 LINE DESKTOP IP PHONEMAZ0411</t>
  </si>
  <si>
    <t>COM0047</t>
  </si>
  <si>
    <t>SNOM 300 4 LINE DESKTOP IP PHONEMAZ0414</t>
  </si>
  <si>
    <t>COM0048</t>
  </si>
  <si>
    <t>SNOM 300 4 LINE DESKTOP IP PHONEMAZ0403</t>
  </si>
  <si>
    <t>COM0049</t>
  </si>
  <si>
    <t>SNOM 300 4 LINE DESKTOP IP PHONEMAZ0368</t>
  </si>
  <si>
    <t>COM0050</t>
  </si>
  <si>
    <t>SNOM 300 4 LINE DESKTOP IP PHONEMAZ0382</t>
  </si>
  <si>
    <t>COM0051</t>
  </si>
  <si>
    <t>SNOM 300 4 LINE DESKTOP IP PHONEMAZ0413</t>
  </si>
  <si>
    <t>COM0052</t>
  </si>
  <si>
    <t>SNOM 300 4 LINE DESKTOP IP PHONEMAZ0420</t>
  </si>
  <si>
    <t>COM0053</t>
  </si>
  <si>
    <t>SNOM 300 4 LINE DESKTOP IP PHONEMAZ0423</t>
  </si>
  <si>
    <t>COM0054</t>
  </si>
  <si>
    <t>SNOM 300 4 LINE DESKTOP IP PHONEMAZ0424</t>
  </si>
  <si>
    <t>COM0055</t>
  </si>
  <si>
    <t>SNOM 300 4 LINE DESKTOP IP PHONEMAZ0425</t>
  </si>
  <si>
    <t>COM0056</t>
  </si>
  <si>
    <t>SNOM 821 IP PHONEMAZ0362</t>
  </si>
  <si>
    <t>COM0057</t>
  </si>
  <si>
    <t>SNOM 300 4 LINE DESKTOP IP PHONEMAZ0415</t>
  </si>
  <si>
    <t>COM0058</t>
  </si>
  <si>
    <t>SNOM 300 4 LINE DESKTOP IP PHONEMAZ0412</t>
  </si>
  <si>
    <t>COM0059</t>
  </si>
  <si>
    <t>COM0060</t>
  </si>
  <si>
    <t>COM0061</t>
  </si>
  <si>
    <t>SNOM 300 4 LINE DESKTOP IP PHONEMAZ0367</t>
  </si>
  <si>
    <t>COM0062</t>
  </si>
  <si>
    <t>SNOM 300 4 LINE DESKTOP IP PHONEMAZ0381</t>
  </si>
  <si>
    <t>COM0063</t>
  </si>
  <si>
    <t>SNOM 300 4 LINE DESKTOP IP PHONEMAZ0406</t>
  </si>
  <si>
    <t>COM0064</t>
  </si>
  <si>
    <t>SNOM 300 4 LINE DESKTOP IP PHONEMAZ0421</t>
  </si>
  <si>
    <t>COM0065</t>
  </si>
  <si>
    <t>SNOM 300 4 LINE DESKTOP IP PHONEMAZ0391</t>
  </si>
  <si>
    <t>COM0066</t>
  </si>
  <si>
    <t>SNOM 300 4 LINE DESKTOP IP PHONEMAZ0394</t>
  </si>
  <si>
    <t>COM0067</t>
  </si>
  <si>
    <t>SNOM 300 4 LINE DESKTOP IP PHONEMAZ0407</t>
  </si>
  <si>
    <t>COM0068</t>
  </si>
  <si>
    <t>SNOM 300 4 LINE DESKTOP IP PHONEMAZ0392</t>
  </si>
  <si>
    <t>COM0069</t>
  </si>
  <si>
    <t>SNOM 300 4 LINE DESKTOP IP PHONEMAZ0402</t>
  </si>
  <si>
    <t>COM0070</t>
  </si>
  <si>
    <t>LG LED MonitorCOM1121</t>
  </si>
  <si>
    <t>COM0071</t>
  </si>
  <si>
    <t>HP 820 i5-400U NOTEBOOKCOM1083</t>
  </si>
  <si>
    <t>COM0072</t>
  </si>
  <si>
    <t>MECER B26T  WIN 8.1 W 10.1 TABLETCOM1097</t>
  </si>
  <si>
    <t>COM0073</t>
  </si>
  <si>
    <t>MECER B26T  WIN 8.1 W 10.1 TABLETCOM1098</t>
  </si>
  <si>
    <t>COM0074</t>
  </si>
  <si>
    <t>MECER B26T  WIN 8.1 W 10.1 TABLETCOM1099</t>
  </si>
  <si>
    <t>COM0075</t>
  </si>
  <si>
    <t>MECER B26T  WIN 8.1 W 10.1 TABLETCOM1100</t>
  </si>
  <si>
    <t>COM0077</t>
  </si>
  <si>
    <t>MECER B26T  WIN 8.1 W 10.1 TABLETCOM1102</t>
  </si>
  <si>
    <t>COM0078</t>
  </si>
  <si>
    <t>MECER B26T  WIN 8.1 W 10.1 TABLETCOM1103</t>
  </si>
  <si>
    <t>COM0079</t>
  </si>
  <si>
    <t>MECER B26T  WIN 8.1 W 10.1 TABLETCOM1104</t>
  </si>
  <si>
    <t>COM0080</t>
  </si>
  <si>
    <t>MECER B26T  WIN 8.1 W 10.1 TABLETCOM1105</t>
  </si>
  <si>
    <t>COM0081</t>
  </si>
  <si>
    <t>MECER B26T  WIN 8.1 W 10.1 TABLETCOM1106</t>
  </si>
  <si>
    <t>COM0082</t>
  </si>
  <si>
    <t>MECER B26T  WIN 8.1 W 10.1 TABLETCOM1107</t>
  </si>
  <si>
    <t>COM0083</t>
  </si>
  <si>
    <t>MECER B26T  WIN 8.1 W 10.1 TABLETCOM1108</t>
  </si>
  <si>
    <t>COM0084</t>
  </si>
  <si>
    <t>HP 2013 ULTRASLIM DOCKING STATIONCOM1090</t>
  </si>
  <si>
    <t>COM0085</t>
  </si>
  <si>
    <t>24 PORT 10/100/1000 SMART MANAGED GIGABICOM1093</t>
  </si>
  <si>
    <t>COM0086</t>
  </si>
  <si>
    <t>24 PORT 10/100/1000 SMART MANAGED GIGABICOM1095</t>
  </si>
  <si>
    <t>COM0087</t>
  </si>
  <si>
    <t>24 PORT 10/100/1000 SMART MANAGED GIGABICOM1096</t>
  </si>
  <si>
    <t>COM0088</t>
  </si>
  <si>
    <t>iPadCOM1123</t>
  </si>
  <si>
    <t>COM0089</t>
  </si>
  <si>
    <t>HP Note bookCOM1109</t>
  </si>
  <si>
    <t>COM0090</t>
  </si>
  <si>
    <t>HP Note bookCOM1112</t>
  </si>
  <si>
    <t>COM0091</t>
  </si>
  <si>
    <t>HP Note bookCOM1113</t>
  </si>
  <si>
    <t>COM0092</t>
  </si>
  <si>
    <t>LG LED MonitorCOM1115</t>
  </si>
  <si>
    <t>COM0093</t>
  </si>
  <si>
    <t>LG LED MonitorCOM1117</t>
  </si>
  <si>
    <t>COM0094</t>
  </si>
  <si>
    <t>HP ELITEBOOK 810 G2COM1122</t>
  </si>
  <si>
    <t>COM0095</t>
  </si>
  <si>
    <t>LG LED MonitorCOM1114</t>
  </si>
  <si>
    <t>COM0096</t>
  </si>
  <si>
    <t>HP Note bookCOM1111</t>
  </si>
  <si>
    <t>COM0097</t>
  </si>
  <si>
    <t>HP 2013 ULTRASLIM DOCKING STATIONCOM1092</t>
  </si>
  <si>
    <t>COM0098</t>
  </si>
  <si>
    <t>LG LED MonitorCOM1116</t>
  </si>
  <si>
    <t>COM0099</t>
  </si>
  <si>
    <t>LG LED Monitor+ KeyboardCOM1119</t>
  </si>
  <si>
    <t>COM0100</t>
  </si>
  <si>
    <t>LG LED Monitor + KeyboardCOM1120</t>
  </si>
  <si>
    <t>COM0101</t>
  </si>
  <si>
    <t>HP 820 i5-400U NOTEBOOKCOM1087</t>
  </si>
  <si>
    <t>COM0102</t>
  </si>
  <si>
    <t>HP Note bookCOM1110</t>
  </si>
  <si>
    <t>COM0103</t>
  </si>
  <si>
    <t>LG LED MonitorCOM1118</t>
  </si>
  <si>
    <t>COM0104</t>
  </si>
  <si>
    <t>HP 2013 ULTRASLIM DOCKING STATIONCOM1089</t>
  </si>
  <si>
    <t>COM0105</t>
  </si>
  <si>
    <t>HP 820 i5-400U Elite NOTEBOOKCOM1084</t>
  </si>
  <si>
    <t>COM0106</t>
  </si>
  <si>
    <t>HP 2013 ULTRASLIM DOCKING STATIONCOM1088</t>
  </si>
  <si>
    <t>COM0108</t>
  </si>
  <si>
    <t>HP 820 i5-400U NOTEBOOKCOM1086</t>
  </si>
  <si>
    <t>COM0109</t>
  </si>
  <si>
    <t>HP 2013 ULTRASLIM DOCKING STATIONCOM1091</t>
  </si>
  <si>
    <t>COM0110</t>
  </si>
  <si>
    <t>QNAP TS-EC1679U-RP 16BAY NAS SERVERCOM0732</t>
  </si>
  <si>
    <t>COM0111</t>
  </si>
  <si>
    <t>QNAP TS-EC1679U-RP 16BAY NAS SERVERCOM0737</t>
  </si>
  <si>
    <t>COM0112</t>
  </si>
  <si>
    <t>QNAP TS-X790U RAIL MOUNT KITCOM0738</t>
  </si>
  <si>
    <t>COM0113</t>
  </si>
  <si>
    <t>QNAP TS-X790U RAIL MOUNT KITCOM0739</t>
  </si>
  <si>
    <t>COM0114</t>
  </si>
  <si>
    <t>SEAGATE BARRACUDA 3TB 3.5 HARD DRIVE 7200RPM SATA 6GBCOM0740</t>
  </si>
  <si>
    <t>COM0115</t>
  </si>
  <si>
    <t>SEAGATE BARRACUDA 3TB 3.5 HARD DRIVE 7200RPM SATA 6GBCOM0741</t>
  </si>
  <si>
    <t>COM0116</t>
  </si>
  <si>
    <t>SEAGATE BARRACUDA 3TB 3.5 HARD DRIVE 7200RPM SATA 6GBCOM0742</t>
  </si>
  <si>
    <t>COM0117</t>
  </si>
  <si>
    <t>SEAGATE BARRACUDA 3TB 3.5 HARD DRIVE 7200RPM SATA 6GBCOM0743</t>
  </si>
  <si>
    <t>COM0118</t>
  </si>
  <si>
    <t>SEAGATE BARRACUDA 3TB 3.5 HARD DRIVE 7200RPM SATA 6GBCOM0744</t>
  </si>
  <si>
    <t>COM0119</t>
  </si>
  <si>
    <t>SEAGATE BARRACUDA 3TB 3.5 HARD DRIVE 7200RPM SATA 6GBCOM0745</t>
  </si>
  <si>
    <t>COM0120</t>
  </si>
  <si>
    <t>SEAGATE BARRACUDA 3TB 3.5 HARD DRIVE 7200RPM SATA 6GBCOM0746</t>
  </si>
  <si>
    <t>COM0121</t>
  </si>
  <si>
    <t>SEAGATE BARRACUDA 3TB 3.5 HARD DRIVE 7200RPM SATA 6GBCOM0747</t>
  </si>
  <si>
    <t>COM0122</t>
  </si>
  <si>
    <t>SEAGATE BARRACUDA 3TB 3.5 HARD DRIVE 7200RPM SATA 6GBCOM0748</t>
  </si>
  <si>
    <t>COM0123</t>
  </si>
  <si>
    <t>SEAGATE BARRACUDA 3TB 3.5 HARD DRIVE 7200RPM SATA 6GBfCOM074</t>
  </si>
  <si>
    <t>COM0124</t>
  </si>
  <si>
    <t>SEAGATE BARRACUDA 3TB 3.5 HARD DRIVE 7200RPM SATA 6GBCOM0750</t>
  </si>
  <si>
    <t>COM0125</t>
  </si>
  <si>
    <t>SEAGATE BARRACUDA 3TB 3.5 HARD DRIVE 7200RPM SATA 6GBCOM0752</t>
  </si>
  <si>
    <t>COM0126</t>
  </si>
  <si>
    <t>SEAGATE BARRACUDA 3TB 3.5 HARD DRIVE 7200RPM SATA 6GBCOM0753</t>
  </si>
  <si>
    <t>COM0127</t>
  </si>
  <si>
    <t>SEAGATE BARRACUDA 3TB 3.5 HARD DRIVE 7200RPM SATA 6GBCOM0754</t>
  </si>
  <si>
    <t>COM0128</t>
  </si>
  <si>
    <t>SEAGATE BARRACUDA 3TB 3.5 HARD DRIVE 7200RPM SATA 6GBCOM0755</t>
  </si>
  <si>
    <t>COM0129</t>
  </si>
  <si>
    <t>SEAGATE BARRACUDA 3TB 3.5 HARD DRIVE 7200RPM SATA 6GBCOM0756</t>
  </si>
  <si>
    <t>COM0130</t>
  </si>
  <si>
    <t>SEAGATE BARRACUDA 3TB 3.5 HARD DRIVE 7200RPM SATA 6GBCOM0757</t>
  </si>
  <si>
    <t>COM0131</t>
  </si>
  <si>
    <t>SEAGATE BARRACUDA 3TB 3.5 HARD DRIVE 7200RPM SATA 6GBCOM0758</t>
  </si>
  <si>
    <t>COM0132</t>
  </si>
  <si>
    <t>SEAGATE BARRACUDA 3TB 3.5 HARD DRIVE 7200RPM SATA 6GBCOM0759</t>
  </si>
  <si>
    <t>COM0133</t>
  </si>
  <si>
    <t>SEAGATE BARRACUDA 3TB 3.5 HARD DRIVE 7200RPM SATA 6GBCOM0760</t>
  </si>
  <si>
    <t>COM0134</t>
  </si>
  <si>
    <t>SEAGATE BARRACUDA 3TB 3.5 HARD DRIVE 7200RPM SATA 6GBCOM0761</t>
  </si>
  <si>
    <t>COM0135</t>
  </si>
  <si>
    <t>SEAGATE BARRACUDA 3TB 3.5 HARD DRIVE 7200RPM SATA 6GBCOM0762</t>
  </si>
  <si>
    <t>COM0136</t>
  </si>
  <si>
    <t>SEAGATE BARRACUDA 3TB 3.5 HARD DRIVE 7200RPM SATA 6GBCOM0763</t>
  </si>
  <si>
    <t>COM0137</t>
  </si>
  <si>
    <t>SEAGATE BARRACUDA 3TB 3.5 HARD DRIVE 7200RPM SATA 6GBCOM0764</t>
  </si>
  <si>
    <t>COM0138</t>
  </si>
  <si>
    <t>SEAGATE BARRACUDA 3TB 3.5 HARD DRIVE 7200RPM SATA 6GBCOM0765</t>
  </si>
  <si>
    <t>COM0139</t>
  </si>
  <si>
    <t>SEAGATE BARRACUDA 3TB 3.5 HARD DRIVE 7200RPM SATA 6GBCOM0766</t>
  </si>
  <si>
    <t>COM0140</t>
  </si>
  <si>
    <t>SEAGATE BARRACUDA 3TB 3.5 HARD DRIVE 7200RPM SATA 6GBCOM0767</t>
  </si>
  <si>
    <t>COM0141</t>
  </si>
  <si>
    <t>SEAGATE BARRACUDA 3TB 3.5 HARD DRIVE 7200RPM SATA 6GBCOM0768</t>
  </si>
  <si>
    <t>COM0142</t>
  </si>
  <si>
    <t>SEAGATE BARRACUDA 3TB 3.5 HARD DRIVE 7200RPM SATA 6GBCOM0769</t>
  </si>
  <si>
    <t>COM0143</t>
  </si>
  <si>
    <t>SEAGATE BARRACUDA 3TB 3.5 HARD DRIVE 7200RPM SATA 6GBCOM0770</t>
  </si>
  <si>
    <t>COM0144</t>
  </si>
  <si>
    <t>SEAGATE BARRACUDA 3TB 3.5 HARD DRIVE 7200RPM SATA 6GBCOM0771</t>
  </si>
  <si>
    <t>COM0145</t>
  </si>
  <si>
    <t>SEAGATE BARRACUDA 3TB 3.5 HARD DRIVE 7200RPM SATA 6GBCOM0772</t>
  </si>
  <si>
    <t>COM0146</t>
  </si>
  <si>
    <t>WESTERN EXT 2.5" 500GB  MY PASSPORT HDDCOM0773</t>
  </si>
  <si>
    <t>COM0147</t>
  </si>
  <si>
    <t>HP DESKTOP P3120 MT, INTEL DUO E750COM0639</t>
  </si>
  <si>
    <t>COM0148</t>
  </si>
  <si>
    <t>HP PRO 3300 Mini TowerCOM0709</t>
  </si>
  <si>
    <t>COM0149</t>
  </si>
  <si>
    <t>HP ELITEBOOK - 8540p - INTEL DUO NOTEBOOKCOM0641</t>
  </si>
  <si>
    <t>COM0150</t>
  </si>
  <si>
    <t>Verbatim 3.5 External HDD 1 TBCOM0649</t>
  </si>
  <si>
    <t>COM0151</t>
  </si>
  <si>
    <t>Siemens Tower serverCOM0803</t>
  </si>
  <si>
    <t>COM0153</t>
  </si>
  <si>
    <t>Verbatim 3.5 Terternal HDDCOM0650</t>
  </si>
  <si>
    <t>COM0154</t>
  </si>
  <si>
    <t>KRONE 3COM SERVER CaseCOM0115</t>
  </si>
  <si>
    <t>COM0155</t>
  </si>
  <si>
    <t>HP 90W DOCKING STATIONCOM0776</t>
  </si>
  <si>
    <t>COM0156</t>
  </si>
  <si>
    <t>Samsung S320A300BLED LCD - 20" Wide MonitorCOM0717</t>
  </si>
  <si>
    <t>COM0157</t>
  </si>
  <si>
    <t>HP DESKTOP P3120 MT, INTEL DUO E750COM0640</t>
  </si>
  <si>
    <t>COM0158</t>
  </si>
  <si>
    <t>SAMSUNG 20" LED MONITORCOM0727</t>
  </si>
  <si>
    <t>COM0159</t>
  </si>
  <si>
    <t>HP PROBOOK 4330S NOTEBOOKCOM0703</t>
  </si>
  <si>
    <t>COM0161</t>
  </si>
  <si>
    <t>COM0162</t>
  </si>
  <si>
    <t>HP PROBOOK 4330S NOTEBOOKCOM0700</t>
  </si>
  <si>
    <t>COM0163</t>
  </si>
  <si>
    <t>HP PRO 3300 Mini TowerCOM0707</t>
  </si>
  <si>
    <t>COM0164</t>
  </si>
  <si>
    <t>HP PRO 3300 Mini TowerCOM0706</t>
  </si>
  <si>
    <t>COM0165</t>
  </si>
  <si>
    <t>HP P3120 MTi3550 500 GB (incl. HP Next Day onsite 3 years) +</t>
  </si>
  <si>
    <t>COM0166</t>
  </si>
  <si>
    <t>Proline MON19LCD MonitorCOM0229</t>
  </si>
  <si>
    <t>COM0168</t>
  </si>
  <si>
    <t>Samsung S320A300BLED LCD - 20" Wide MonitorCOM0716</t>
  </si>
  <si>
    <t>COM0169</t>
  </si>
  <si>
    <t>Samsung S320A300BLED LCD - 20" Wide MonitorCOM0721</t>
  </si>
  <si>
    <t>COM0170</t>
  </si>
  <si>
    <t>HP PRO 3300 Mini Tower + KeyboardCOM0710</t>
  </si>
  <si>
    <t>COM0171</t>
  </si>
  <si>
    <t>Samsung S320A300BLED LCD - 20" Wide Monitor + MouseCOM0719</t>
  </si>
  <si>
    <t>COM0172</t>
  </si>
  <si>
    <t>Samsung S320A300BLED LCD - 20" Wide Monitor + Keyboard + Mou</t>
  </si>
  <si>
    <t>COM0173</t>
  </si>
  <si>
    <t>Compaq CPU Computer + KeyboardCOM0187</t>
  </si>
  <si>
    <t>COM0174</t>
  </si>
  <si>
    <t>HP PRO 3300 Mini TowerCOM0708</t>
  </si>
  <si>
    <t>COM0175</t>
  </si>
  <si>
    <t>HP DESKTOP P3120 MT, INTEL DUO E750 CPUCOM0638</t>
  </si>
  <si>
    <t>COM0176</t>
  </si>
  <si>
    <t>COM0177</t>
  </si>
  <si>
    <t>HP PRO 3300 Mini TowerCOM0713</t>
  </si>
  <si>
    <t>COM0178</t>
  </si>
  <si>
    <t>SAMSUNG 20" LED MONITORCOM0726</t>
  </si>
  <si>
    <t>COM0179</t>
  </si>
  <si>
    <t>HP 90W DOCKING STATIONCOM0777</t>
  </si>
  <si>
    <t>COM0180</t>
  </si>
  <si>
    <t>LG LED MONITOR 16" WIDE 1600x900COM1072</t>
  </si>
  <si>
    <t>COM0181</t>
  </si>
  <si>
    <t>1x Maroon fabric/Oak visitors' chairsCOM0712</t>
  </si>
  <si>
    <t>COM0184</t>
  </si>
  <si>
    <t>Siemens Primergy Econel Server  and KeyboardCOM0813</t>
  </si>
  <si>
    <t>COM0186</t>
  </si>
  <si>
    <t>HP DESKTOP P3120 MT, INTEL DUO E750COM0635</t>
  </si>
  <si>
    <t>COM0189</t>
  </si>
  <si>
    <t>LG Monitor FLATRON 1717SCOM0802</t>
  </si>
  <si>
    <t>COM0191</t>
  </si>
  <si>
    <t>HP PRO 3300 Mini TowerCOM0714</t>
  </si>
  <si>
    <t>COM0192</t>
  </si>
  <si>
    <t>TVM MonitorCOM0819</t>
  </si>
  <si>
    <t>COM0195</t>
  </si>
  <si>
    <t>HP PRO 3300 Mini TowerCOM0711</t>
  </si>
  <si>
    <t>COM0202</t>
  </si>
  <si>
    <t>HP PROBOOK NOTEBOOKCOM0702</t>
  </si>
  <si>
    <t>COM0205</t>
  </si>
  <si>
    <t>HP 512744-001 146GB HOT PLUG SAS HARD DRIVECOM0731</t>
  </si>
  <si>
    <t>COM0208</t>
  </si>
  <si>
    <t>FIREWALL DEVICE PURCHASED FOR SATELLITE OFFICESTW0066</t>
  </si>
  <si>
    <t>COM0210</t>
  </si>
  <si>
    <t>COM0212</t>
  </si>
  <si>
    <t>APC Samsung 1000COM0817</t>
  </si>
  <si>
    <t>COM0213</t>
  </si>
  <si>
    <t>HP PROBOOK 6470b CORE i5-3210M 14"COM0995</t>
  </si>
  <si>
    <t>COM0214</t>
  </si>
  <si>
    <t>HP COMPAQ 6300Pro MT iCore i5-3470COM1015</t>
  </si>
  <si>
    <t>COM0215</t>
  </si>
  <si>
    <t>HP 2012 90W DOCKING STATIONCOM0943</t>
  </si>
  <si>
    <t>COM0216</t>
  </si>
  <si>
    <t>SAMSUNG S20B300B 20" LED MONITORCOM0909</t>
  </si>
  <si>
    <t>COM0217</t>
  </si>
  <si>
    <t>HP 6570 INTEL CORE i5-320m DUAL CORECOM1045</t>
  </si>
  <si>
    <t>COM0218</t>
  </si>
  <si>
    <t>WD RED 3TB 3.5" SATA HDDCOM1017</t>
  </si>
  <si>
    <t>COM0219</t>
  </si>
  <si>
    <t>WD RED 3TB 3.5" SATA HDDCOM1018</t>
  </si>
  <si>
    <t>COM0220</t>
  </si>
  <si>
    <t>WD RED 3TB 3.5" SATA HDDCOM1019</t>
  </si>
  <si>
    <t>COM0221</t>
  </si>
  <si>
    <t>WD RED 3TB 3.5" SATA HDDCOM1020</t>
  </si>
  <si>
    <t>COM0222</t>
  </si>
  <si>
    <t>WD RED 3TB 3.5" SATA HDDCOM1021</t>
  </si>
  <si>
    <t>COM0223</t>
  </si>
  <si>
    <t>WD RED 3TB 3.5" SATA HDDCOM1022</t>
  </si>
  <si>
    <t>COM0224</t>
  </si>
  <si>
    <t>WD RED 3TB 3.5" SATA HDDCOM1023</t>
  </si>
  <si>
    <t>COM0225</t>
  </si>
  <si>
    <t>WD RED 3TB 3.5" SATA HDDCOM1024</t>
  </si>
  <si>
    <t>COM0226</t>
  </si>
  <si>
    <t>WD RED 3TB 3.5" SATA HDDCOM1025</t>
  </si>
  <si>
    <t>COM0227</t>
  </si>
  <si>
    <t>WD RED 3TB 3.5" SATA HDDCOM1026</t>
  </si>
  <si>
    <t>COM0228</t>
  </si>
  <si>
    <t>WD RED 3TB 3.5" SATA HDDCOM1027</t>
  </si>
  <si>
    <t>COM0229</t>
  </si>
  <si>
    <t>WD RED 3TB 3.5" SATA HDDCOM1028</t>
  </si>
  <si>
    <t>COM0230</t>
  </si>
  <si>
    <t>WD RED 3TB 3.5" SATA HDDCOM1029</t>
  </si>
  <si>
    <t>COM0231</t>
  </si>
  <si>
    <t>WD RED 3TB 3.5" SATA HDDCOM1030</t>
  </si>
  <si>
    <t>COM0232</t>
  </si>
  <si>
    <t>WD RED 3TB 3.5" SATA HDDCOM1031</t>
  </si>
  <si>
    <t>COM0233</t>
  </si>
  <si>
    <t>WD RED 3TB 3.5" SATA HDDCOM1032</t>
  </si>
  <si>
    <t>COM0234</t>
  </si>
  <si>
    <t>16- BAY TURBO NAS, SATA 6G 3.1G QUACOM1033</t>
  </si>
  <si>
    <t>COM0235</t>
  </si>
  <si>
    <t>HP 6570 INTEL CORE i5-320m DUAL CORECOM1044</t>
  </si>
  <si>
    <t>COM0236</t>
  </si>
  <si>
    <t>SAMSUNG S20B300B 20" LED MONITORCOM0910</t>
  </si>
  <si>
    <t>COM0237</t>
  </si>
  <si>
    <t>SPECTRE XT PRO i5-3317U 1.70 GHzCOM0972</t>
  </si>
  <si>
    <t>COM0238</t>
  </si>
  <si>
    <t>HP 6570 INTEL CORE i5-320m DUAL CORECOM1042</t>
  </si>
  <si>
    <t>COM0239</t>
  </si>
  <si>
    <t>HP 90 W DOCKING STATIONCOM1054</t>
  </si>
  <si>
    <t>COM0240</t>
  </si>
  <si>
    <t>HP 2012 90W DOCKING STATIONCOM0950</t>
  </si>
  <si>
    <t>COM0241</t>
  </si>
  <si>
    <t>TARGUS USB 2.0 DOCKING STATION WITH VIDEOCOM0963</t>
  </si>
  <si>
    <t>COM0242</t>
  </si>
  <si>
    <t>TARGUS USB 2.0 DOCKING STATION WITH VIDEOCOM0964</t>
  </si>
  <si>
    <t>COM0243</t>
  </si>
  <si>
    <t>TARGUS USB 2.0 DOCKING STATION WITH VIDEOCOM0965</t>
  </si>
  <si>
    <t>COM0244</t>
  </si>
  <si>
    <t>LG LED MONITOR 20" WIDE 1600x900COM1036</t>
  </si>
  <si>
    <t>COM0248</t>
  </si>
  <si>
    <t>APA SMART UPS 1000 A BLACKCOM1082</t>
  </si>
  <si>
    <t>COM0249</t>
  </si>
  <si>
    <t>HP PROBOOK 6470b CORE i5-3210M 14"COM0992</t>
  </si>
  <si>
    <t>COM0250</t>
  </si>
  <si>
    <t>Smart UPS 1400COM0073</t>
  </si>
  <si>
    <t>COM0251</t>
  </si>
  <si>
    <t>SPECTRE XT PRO i5-3317U 1.70 GHzCOM0969</t>
  </si>
  <si>
    <t>COM0252</t>
  </si>
  <si>
    <t>HP PROBOOK 6470b CORE i5-3210M 14"COM0974</t>
  </si>
  <si>
    <t>COM0253</t>
  </si>
  <si>
    <t>HP PROBOOK 6470b CORE i5-3210M 14" + KeyboardCOM1004</t>
  </si>
  <si>
    <t>COM0254</t>
  </si>
  <si>
    <t>HP PROBOOK 6470b CORE i5-3210M 14"COM1009</t>
  </si>
  <si>
    <t>COM0255</t>
  </si>
  <si>
    <t>Gen Xeon Quad Server Rack Mount Proliant (with its compon)CO</t>
  </si>
  <si>
    <t>COM0256</t>
  </si>
  <si>
    <t>APA SMART UPS 1000 A BLACKCOM1080</t>
  </si>
  <si>
    <t>COM0257</t>
  </si>
  <si>
    <t>HP 6570 INTEL CORE i5-320m DUAL CORECOM1041</t>
  </si>
  <si>
    <t>COM0258</t>
  </si>
  <si>
    <t>HP 6570 INTEL CORE i5-320m DUAL CORECOM1046</t>
  </si>
  <si>
    <t>COM0259</t>
  </si>
  <si>
    <t>HP 2012 90W DOCKING STATIONCOM0933</t>
  </si>
  <si>
    <t>COM0260</t>
  </si>
  <si>
    <t>HP 2012 90W DOCKING STATIONCOM0955</t>
  </si>
  <si>
    <t>COM0261</t>
  </si>
  <si>
    <t>HP 2012 90W DOCKING STATIONCOM0962</t>
  </si>
  <si>
    <t>COM0262</t>
  </si>
  <si>
    <t>Gen Xeon Quad Server Rack Mount ProliantCOM1063</t>
  </si>
  <si>
    <t>COM0263</t>
  </si>
  <si>
    <t>Gen Xeon Quad Server Rack Mount ProliantCOM1064</t>
  </si>
  <si>
    <t>COM0264</t>
  </si>
  <si>
    <t>Gen Xeon Quad Server Rack Mount ProliantCOM1065</t>
  </si>
  <si>
    <t>COM0265</t>
  </si>
  <si>
    <t>HP 2012 90W DOCKING STATIONCOM0960</t>
  </si>
  <si>
    <t>COM0266</t>
  </si>
  <si>
    <t>HP 6570 INTEL CORE i5-320m DUAL CORECOM1039</t>
  </si>
  <si>
    <t>COM0267</t>
  </si>
  <si>
    <t>SAMSUNG S20B300B 20" LED MONITORCOM0912</t>
  </si>
  <si>
    <t>COM0268</t>
  </si>
  <si>
    <t>SAMSUNG S20B300B 20" LED MONITORCOM0914</t>
  </si>
  <si>
    <t>COM0269</t>
  </si>
  <si>
    <t>HP 2012 90W DOCKING STATION + KeyboardCOM0937</t>
  </si>
  <si>
    <t>COM0270</t>
  </si>
  <si>
    <t>HP 2012 90W DOCKING STATIONCOM0938</t>
  </si>
  <si>
    <t>COM0271</t>
  </si>
  <si>
    <t>HP 2012 90W DOCKING STATIONCOM0940</t>
  </si>
  <si>
    <t>COM0272</t>
  </si>
  <si>
    <t>HP PROBOOK 6470b CORE i5-3210M 14"COM0976</t>
  </si>
  <si>
    <t>COM0273</t>
  </si>
  <si>
    <t>HP PROBOOK 6470b CORE i5-3210M 14"COM0977</t>
  </si>
  <si>
    <t>COM0274</t>
  </si>
  <si>
    <t>HP PROBOOK 6470b CORE i5-3210M 14"COM0993</t>
  </si>
  <si>
    <t>COM0275</t>
  </si>
  <si>
    <t>HP PROBOOK 6470b CORE i5-3210M 14"COM0994</t>
  </si>
  <si>
    <t>COM0276</t>
  </si>
  <si>
    <t>SAMSUNG S20B300B 20" LED MONITORCOM0918</t>
  </si>
  <si>
    <t>COM0277</t>
  </si>
  <si>
    <t>HP COMPAQ 6300Pro MT iCore i5-3470 CPU + Keyboard B94690KVBT</t>
  </si>
  <si>
    <t>COM0278</t>
  </si>
  <si>
    <t>HP 2012 90W DOCKING STATIONCOM0926</t>
  </si>
  <si>
    <t>COM0279</t>
  </si>
  <si>
    <t>HP 2012 90W DOCKING STATIONCOM0927</t>
  </si>
  <si>
    <t>COM0280</t>
  </si>
  <si>
    <t>HP 2012 90W DOCKING STATIONCOM0954</t>
  </si>
  <si>
    <t>COM0281</t>
  </si>
  <si>
    <t>HP PROBOOK 6470b CORE i5-3210M 14"COM0984</t>
  </si>
  <si>
    <t>COM0282</t>
  </si>
  <si>
    <t>HP PROBOOK 6470b CORE i5-3210M 14"COM1003</t>
  </si>
  <si>
    <t>COM0283</t>
  </si>
  <si>
    <t>HP PROBOOK 6470b CORE i5-3210M 14"COM0982</t>
  </si>
  <si>
    <t>COM0284</t>
  </si>
  <si>
    <t>HP 90 W DOCKING STATIONCOM1056</t>
  </si>
  <si>
    <t>COM0285</t>
  </si>
  <si>
    <t>HP PROBOOK 6470b CORE i5-3210M 14"COM0978</t>
  </si>
  <si>
    <t>COM0286</t>
  </si>
  <si>
    <t>HP COMPAQ 6300Pro MT iCore i5-3470 + keyboard+ mouseCOM1013</t>
  </si>
  <si>
    <t>COM0287</t>
  </si>
  <si>
    <t>HP 2012 90W DOCKING STATIONCOM0951</t>
  </si>
  <si>
    <t>COM0288</t>
  </si>
  <si>
    <t>SAMSUNG S20B300B 20" LED MONITORCOM0907</t>
  </si>
  <si>
    <t>COM0289</t>
  </si>
  <si>
    <t>SAMSUNG S20B300B 20" LED MONITORCOM0908</t>
  </si>
  <si>
    <t>COM0290</t>
  </si>
  <si>
    <t>HP 2012 90W DOCKING STATIONCOM0948</t>
  </si>
  <si>
    <t>COM0291</t>
  </si>
  <si>
    <t>HP 6570 INTEL CORE i5-320m DUAL CORECOM1048</t>
  </si>
  <si>
    <t>COM0292</t>
  </si>
  <si>
    <t>SAMSUNG S20B300B 20" LED MONITORCOM0920</t>
  </si>
  <si>
    <t>COM0293</t>
  </si>
  <si>
    <t>HP 2012 90W DOCKING STATIONCOM0939</t>
  </si>
  <si>
    <t>COM0294</t>
  </si>
  <si>
    <t>HP 2012 90W DOCKING STATIONCOM0945</t>
  </si>
  <si>
    <t>COM0295</t>
  </si>
  <si>
    <t>HP PROBOOK 6470b CORE i5-3210M 14"COM0998</t>
  </si>
  <si>
    <t>COM0296</t>
  </si>
  <si>
    <t>HP 90 W DOCKING STATIONCOM1050</t>
  </si>
  <si>
    <t>COM0297</t>
  </si>
  <si>
    <t>SAMSUNG S20B300B 20" LED MONITOR + Keyboard + mouseCOM0922</t>
  </si>
  <si>
    <t>COM0298</t>
  </si>
  <si>
    <t>HP 2012 90W DOCKING STATIONCOM0949</t>
  </si>
  <si>
    <t>COM0299</t>
  </si>
  <si>
    <t>HP PROBOOK 6470b CORE i5-3210M 14"COM0990</t>
  </si>
  <si>
    <t>COM0300</t>
  </si>
  <si>
    <t>HP PROBOOK 6470b CORE i5-3210M 14"COM1000</t>
  </si>
  <si>
    <t>COM0301</t>
  </si>
  <si>
    <t>SAMSUNG S20B300B 20" LED MONITORCOM0921</t>
  </si>
  <si>
    <t>COM0302</t>
  </si>
  <si>
    <t>HP 2012 90W DOCKING STATIONCOM0934</t>
  </si>
  <si>
    <t>COM0303</t>
  </si>
  <si>
    <t>SPECTRE XT PRO i5-3317U 1.70 GHzCOM0968</t>
  </si>
  <si>
    <t>COM0304</t>
  </si>
  <si>
    <t>LG LED MONITOR 16" WIDE 1600x900COM1038</t>
  </si>
  <si>
    <t>COM0305</t>
  </si>
  <si>
    <t>HP 90 W DOCKING STATIONCOM1055</t>
  </si>
  <si>
    <t>COM0306</t>
  </si>
  <si>
    <t>HP 2012 90W DOCKING STATIONCOM0928</t>
  </si>
  <si>
    <t>COM0307</t>
  </si>
  <si>
    <t>HP 6570 INTEL CORE i5-320m DUAL CORECOM1043</t>
  </si>
  <si>
    <t>COM0308</t>
  </si>
  <si>
    <t>SAMSUNG S20B300B 20" LED MONITORCOM0915</t>
  </si>
  <si>
    <t>COM0309</t>
  </si>
  <si>
    <t>HP 2012 90W DOCKING STATIONCOM0929</t>
  </si>
  <si>
    <t>COM0310</t>
  </si>
  <si>
    <t>HP 2012 90W DOCKING STATIONCOM0931</t>
  </si>
  <si>
    <t>COM0311</t>
  </si>
  <si>
    <t>HP 2012 90W DOCKING STATIONCOM0932</t>
  </si>
  <si>
    <t>COM0312</t>
  </si>
  <si>
    <t>HP PROBOOK 6470b CORE i5-3210M 14"COM1005</t>
  </si>
  <si>
    <t>COM0313</t>
  </si>
  <si>
    <t>HP PROBOOK 6470b CORE i5-3210M 14"COM1006</t>
  </si>
  <si>
    <t>COM0314</t>
  </si>
  <si>
    <t>SAMSUNG S20B300B 20" LED MONITORCOM0919</t>
  </si>
  <si>
    <t>COM0315</t>
  </si>
  <si>
    <t>SAMSUNG S20B300B 20" LED MONITOR + KeyboardCOM0923</t>
  </si>
  <si>
    <t>COM0316</t>
  </si>
  <si>
    <t>Kodak 13400 destop scanner 53234364COM0924</t>
  </si>
  <si>
    <t>COM0317</t>
  </si>
  <si>
    <t>Kodak 13400 destop scanner 53234361COM0925</t>
  </si>
  <si>
    <t>COM0318</t>
  </si>
  <si>
    <t>HP 2012 90W DOCKING STATIONCOM0961</t>
  </si>
  <si>
    <t>COM0319</t>
  </si>
  <si>
    <t>HP PROBOOK 6470b CORE i5-3210M 14"COM0997</t>
  </si>
  <si>
    <t>COM0320</t>
  </si>
  <si>
    <t>HP COMPAQ 6300Pro MT iCore i5-3470 + Keyboard + MouseCOM1012</t>
  </si>
  <si>
    <t>COM0321</t>
  </si>
  <si>
    <t>HP COMPAQ 6300Pro MT iCore i5-3470 + Keyboard + MouseCOM1014</t>
  </si>
  <si>
    <t>COM0322</t>
  </si>
  <si>
    <t>LG LED MONITOR 16" WIDE 1600x900COM1035</t>
  </si>
  <si>
    <t>COM0323</t>
  </si>
  <si>
    <t>HP PROBOOK 6470b CORE i5-3210M 14"COM0999</t>
  </si>
  <si>
    <t>COM0324</t>
  </si>
  <si>
    <t>LG LED MONITOR 16" WIDE 1600x900COM1037</t>
  </si>
  <si>
    <t>COM0325</t>
  </si>
  <si>
    <t>SAMSUNG S20B300B 20" LED MONITORCOM0916</t>
  </si>
  <si>
    <t>COM0326</t>
  </si>
  <si>
    <t>HP 2012 90W DOCKING STATIONCOM0947</t>
  </si>
  <si>
    <t>COM0327</t>
  </si>
  <si>
    <t>HP PROBOOK 6470b CORE i5-3210M 14"COM0991</t>
  </si>
  <si>
    <t>COM0328</t>
  </si>
  <si>
    <t>HP PROBOOK 6470b CORE i5-3210M 14"COM0989</t>
  </si>
  <si>
    <t>COM0329</t>
  </si>
  <si>
    <t>SAMSUNG S20B300B 20" LED MONITORCOM0911</t>
  </si>
  <si>
    <t>COM0330</t>
  </si>
  <si>
    <t>SAMSUNG S20B300B 20" LED MONITORCOM0917</t>
  </si>
  <si>
    <t>COM0331</t>
  </si>
  <si>
    <t>HP 2012 90W DOCKING STATIONCOM0930</t>
  </si>
  <si>
    <t>COM0332</t>
  </si>
  <si>
    <t>HP 2012 90W DOCKING STATIONCOM0935</t>
  </si>
  <si>
    <t>COM0333</t>
  </si>
  <si>
    <t>HP 2012 90W DOCKING STATIONCOM0936</t>
  </si>
  <si>
    <t>COM0334</t>
  </si>
  <si>
    <t>HP 2012 90W DOCKING STATIONCOM0944</t>
  </si>
  <si>
    <t>COM0335</t>
  </si>
  <si>
    <t>HP 2012 90W DOCKING STATIONCOM0946</t>
  </si>
  <si>
    <t>COM0336</t>
  </si>
  <si>
    <t>HP PROBOOK 6470b CORE i5-3210M 14"COM0980</t>
  </si>
  <si>
    <t>COM0337</t>
  </si>
  <si>
    <t>HP PROBOOK 6470b CORE i5-3210M 14"COM0983</t>
  </si>
  <si>
    <t>COM0338</t>
  </si>
  <si>
    <t>HP PROBOOK 6470b CORE i5-3210M 14"COM1008</t>
  </si>
  <si>
    <t>COM0339</t>
  </si>
  <si>
    <t>LG LED MONITOR 20' WIDE 1600 x900COM1034</t>
  </si>
  <si>
    <t>COM0340</t>
  </si>
  <si>
    <t>HP 2012 90W DOCKING STATIONCOM0941</t>
  </si>
  <si>
    <t>COM0341</t>
  </si>
  <si>
    <t>HP 2012 90W DOCKING STATIONCOM0952</t>
  </si>
  <si>
    <t>COM0342</t>
  </si>
  <si>
    <t>HP 2012 90W DOCKING STATIONCOM0953</t>
  </si>
  <si>
    <t>COM0343</t>
  </si>
  <si>
    <t>HP 2012 90W DOCKING STATIONCOM0956</t>
  </si>
  <si>
    <t>COM0344</t>
  </si>
  <si>
    <t>HP 2012 90W DOCKING STATIONCOM0957</t>
  </si>
  <si>
    <t>COM0345</t>
  </si>
  <si>
    <t>HP 2012 90W DOCKING STATIONCOM0958</t>
  </si>
  <si>
    <t>COM0346</t>
  </si>
  <si>
    <t>HP 2012 90W DOCKING STATIONCOM0959</t>
  </si>
  <si>
    <t>COM0347</t>
  </si>
  <si>
    <t>HP 90 W DOCKING STATIONCOM1049</t>
  </si>
  <si>
    <t>COM0348</t>
  </si>
  <si>
    <t>HP 90 W DOCKING STATIONCOM1051</t>
  </si>
  <si>
    <t>COM0349</t>
  </si>
  <si>
    <t>HP 90 W DOCKING STATIONCOM1052</t>
  </si>
  <si>
    <t>COM0350</t>
  </si>
  <si>
    <t>HP 90 W DOCKING STATIONCOM1053</t>
  </si>
  <si>
    <t>COM0351</t>
  </si>
  <si>
    <t>HP 90 W DOCKING STATIONCOM1057</t>
  </si>
  <si>
    <t>1 X Hp Dx7400 {D E4500 160GB 1GB DVDRW Vista Business Pc'sCO</t>
  </si>
  <si>
    <t>COM0354</t>
  </si>
  <si>
    <t>LG 454 Studioworks Monitor-ServerCOM0007</t>
  </si>
  <si>
    <t>COM0355</t>
  </si>
  <si>
    <t>Samsung 17 Lcd Monitors TFTCOM0522</t>
  </si>
  <si>
    <t>My17Hmcq715802p</t>
  </si>
  <si>
    <t>COM0356</t>
  </si>
  <si>
    <t>Samsung 17 Lcd Monitors TFTCOM0524</t>
  </si>
  <si>
    <t>My17hmeq702987m</t>
  </si>
  <si>
    <t>COM0357</t>
  </si>
  <si>
    <t>Samsung 17 Lcd Monitors TFTCOM0530</t>
  </si>
  <si>
    <t>COM0358</t>
  </si>
  <si>
    <t>HP DX7400 C2D E8200 2.66Ghz 160 GB CPU + HP Kboard and mouse</t>
  </si>
  <si>
    <t>COM0359</t>
  </si>
  <si>
    <t>HP DX7400 C2D E8200 2.66Ghz 160 GB CPUCOM0580</t>
  </si>
  <si>
    <t>COM0360</t>
  </si>
  <si>
    <t>HP DJ 6983  - USB PRINTER (E0 CA) REPLACEMENT FOR DJ6843)COM</t>
  </si>
  <si>
    <t>COM0361</t>
  </si>
  <si>
    <t>COM0367</t>
  </si>
  <si>
    <t>Printer Hp Deskjet 6983COM0847</t>
  </si>
  <si>
    <t>COM0368</t>
  </si>
  <si>
    <t>ACER data projectorCOM0030</t>
  </si>
  <si>
    <t>COM0370</t>
  </si>
  <si>
    <t>DELL INSPIRON - N5010 - 101527COM0673</t>
  </si>
  <si>
    <t>COM0371</t>
  </si>
  <si>
    <t>HP Laptop Probook 4330COM0827</t>
  </si>
  <si>
    <t>COM0373</t>
  </si>
  <si>
    <t>17Inch Samsung Monitor (Synec Master 720 N)COM0439</t>
  </si>
  <si>
    <t>COM0374</t>
  </si>
  <si>
    <t>Hp Compac CPUCOM0440</t>
  </si>
  <si>
    <t>COM0375</t>
  </si>
  <si>
    <t>Reception deskCOM0441</t>
  </si>
  <si>
    <t>COM0376</t>
  </si>
  <si>
    <t>Lg Flatron L1718s MonitorCOM0444</t>
  </si>
  <si>
    <t>COM0377</t>
  </si>
  <si>
    <t>Hp compaq NC2400 notebookCOM0445</t>
  </si>
  <si>
    <t>COM0378</t>
  </si>
  <si>
    <t>ACER data projectorCOM0447</t>
  </si>
  <si>
    <t>COM0379</t>
  </si>
  <si>
    <t>HP SCANJET G0410 PHOTO SCANNERCOM0539</t>
  </si>
  <si>
    <t>COM0380</t>
  </si>
  <si>
    <t>COM0381</t>
  </si>
  <si>
    <t>HP DX7400 C2D E8200 2.66Ghz 160 GB CPUCOM0588</t>
  </si>
  <si>
    <t>COM0382</t>
  </si>
  <si>
    <t>Smart UpsCOM0818</t>
  </si>
  <si>
    <t>COM0384</t>
  </si>
  <si>
    <t>HP Laptop Probook 4331COM0828</t>
  </si>
  <si>
    <t>COM0385</t>
  </si>
  <si>
    <t>HP LaptopCOM0829</t>
  </si>
  <si>
    <t>COM0386</t>
  </si>
  <si>
    <t>Sahris Project ServerCOM0284</t>
  </si>
  <si>
    <t>COM0388</t>
  </si>
  <si>
    <t>HP CLJ CP2025N PRINTERCOM0670</t>
  </si>
  <si>
    <t>COM0389</t>
  </si>
  <si>
    <t>SAMSUNG 17 TFTCOM0558</t>
  </si>
  <si>
    <t>COM0390</t>
  </si>
  <si>
    <t>SAMSUNG 17 TFTCOM0559</t>
  </si>
  <si>
    <t>COM0391</t>
  </si>
  <si>
    <t>SAMSUNG 17 TFTCOM0561</t>
  </si>
  <si>
    <t>COM0395</t>
  </si>
  <si>
    <t>Lg Flatron Monitor+ KeyboardCOM1074</t>
  </si>
  <si>
    <t>COM0396</t>
  </si>
  <si>
    <t>HP LASERJET 1525 NCOM0669</t>
  </si>
  <si>
    <t>COM0397</t>
  </si>
  <si>
    <t>SAMSUNG LCD MONITORCOM0631</t>
  </si>
  <si>
    <t>COM0398</t>
  </si>
  <si>
    <t>HP Laptop + MouseCOM0541</t>
  </si>
  <si>
    <t>COM0399</t>
  </si>
  <si>
    <t>Proline 19Inch LCD MonitorCOM0285</t>
  </si>
  <si>
    <t>COM0402</t>
  </si>
  <si>
    <t>Samsung 18.5" wide LCD MonitorCOM0834</t>
  </si>
  <si>
    <t>COM0405</t>
  </si>
  <si>
    <t>Samsung 17 ", 1280X1024 LCD MONITORCOM0501</t>
  </si>
  <si>
    <t>COM0406</t>
  </si>
  <si>
    <t>HP DX 7400 PD 160GB - DVDRW CPUCOM0576</t>
  </si>
  <si>
    <t>COM0407</t>
  </si>
  <si>
    <t>HP PRO 3300 Mini TowerCOM0799</t>
  </si>
  <si>
    <t>COM0408</t>
  </si>
  <si>
    <t>Samsung 20" wide, 1600 x 900, MegaCOM0839</t>
  </si>
  <si>
    <t>COM0409</t>
  </si>
  <si>
    <t>1 x 720NS 17Inch TFT  1280 x 1024  135MHz  5 Millisecond  26</t>
  </si>
  <si>
    <t>COM0410</t>
  </si>
  <si>
    <t>COM0413</t>
  </si>
  <si>
    <t>HP DX2400 CPU (C2D E7200 2.53GHZ 160GB) + KEYBOARD + MOUSE A</t>
  </si>
  <si>
    <t>COM0414</t>
  </si>
  <si>
    <t>HP DX100 E5200 160GB Desktop CPUCOM0611</t>
  </si>
  <si>
    <t>COM0415</t>
  </si>
  <si>
    <t>HP PrinterCOM0621</t>
  </si>
  <si>
    <t>COM0416</t>
  </si>
  <si>
    <t>HP CPUCOM0624</t>
  </si>
  <si>
    <t>COM0419</t>
  </si>
  <si>
    <t>HP Scanjet G4050COM0815</t>
  </si>
  <si>
    <t>COM0420</t>
  </si>
  <si>
    <t>MONITOR PHILLIPSCOM0835</t>
  </si>
  <si>
    <t>COM0421</t>
  </si>
  <si>
    <t>COM0422</t>
  </si>
  <si>
    <t>HP Office jet 6500COM0805</t>
  </si>
  <si>
    <t>COM0423</t>
  </si>
  <si>
    <t>COM0426</t>
  </si>
  <si>
    <t>PHILLIPS MONITOR COM0263</t>
  </si>
  <si>
    <t>COM0429</t>
  </si>
  <si>
    <t>Samsung 17 ", 1280X1024 LCD MONITOR + Keyboard + MouseCOM049</t>
  </si>
  <si>
    <t>COM0431</t>
  </si>
  <si>
    <t>PHILLIPS 17Inch LCD MONITORCOM0257</t>
  </si>
  <si>
    <t>COM0432</t>
  </si>
  <si>
    <t>PHILLIIPS MONITORCOM0264</t>
  </si>
  <si>
    <t>COM0434</t>
  </si>
  <si>
    <t>POLYCOM HDX7000a:720 HD CODECSTW0058</t>
  </si>
  <si>
    <t>COM0435</t>
  </si>
  <si>
    <t>POLYCOM HDX QUAD BRI MODULESTW0060</t>
  </si>
  <si>
    <t>COM0436</t>
  </si>
  <si>
    <t>POLYCOM HDX7000a:720 HD CODECSTW0059</t>
  </si>
  <si>
    <t>COM0437</t>
  </si>
  <si>
    <t>POLYCOM HDX QUAD BRI MODULESTW0061</t>
  </si>
  <si>
    <t>COM0438</t>
  </si>
  <si>
    <t>APA SMART UPS 1000 A BLACKCOM1081</t>
  </si>
  <si>
    <t>COM0440</t>
  </si>
  <si>
    <t>QP1000CPU Backup SystemCOM0020</t>
  </si>
  <si>
    <t>COM0441</t>
  </si>
  <si>
    <t>Samsung 17 Lcd Monitors TFTCOM0523</t>
  </si>
  <si>
    <t>COM0442</t>
  </si>
  <si>
    <t>COM0443</t>
  </si>
  <si>
    <t>COM0445</t>
  </si>
  <si>
    <t>COM0447</t>
  </si>
  <si>
    <t>Samsung LCD MonitorCOM0606</t>
  </si>
  <si>
    <t>COM0448</t>
  </si>
  <si>
    <t>HP DX6120MT DESKTOPCOM0265</t>
  </si>
  <si>
    <t>COM0449</t>
  </si>
  <si>
    <t>SAMSUNG 17 TFTCOM0560</t>
  </si>
  <si>
    <t>COM0450</t>
  </si>
  <si>
    <t>HP Deskjet 6943COM0811</t>
  </si>
  <si>
    <t>COM0451</t>
  </si>
  <si>
    <t>Hp Laser jet  P2015N printerCOM0097</t>
  </si>
  <si>
    <t>COM0452</t>
  </si>
  <si>
    <t>17Inch Samsung Monitor (Synec Master 720 N)COM0443</t>
  </si>
  <si>
    <t>COM0453</t>
  </si>
  <si>
    <t>Kingston 512 Ram for Compaq Evo D3COM0448</t>
  </si>
  <si>
    <t>COM0459</t>
  </si>
  <si>
    <t>HP Laptop CompaqCOM0826</t>
  </si>
  <si>
    <t>COM0460</t>
  </si>
  <si>
    <t>HP DX 7400 PD 160GB - DVDRW CPUCOM0508</t>
  </si>
  <si>
    <t>COM0462</t>
  </si>
  <si>
    <t>COM0463</t>
  </si>
  <si>
    <t>HP Pro 3300 MT Core i3 500 GB (incl. HP Next Day onsite 3 ye</t>
  </si>
  <si>
    <t>COM0470</t>
  </si>
  <si>
    <t>COM0471</t>
  </si>
  <si>
    <t>COM0474</t>
  </si>
  <si>
    <t>COM0475</t>
  </si>
  <si>
    <t>COM0476</t>
  </si>
  <si>
    <t>COM0477</t>
  </si>
  <si>
    <t>Proline 22Inch  122FW Wide Lcd MonitorCOM0282</t>
  </si>
  <si>
    <t>COM0479</t>
  </si>
  <si>
    <t>HP PROBOOK 6470b CORE i5-3210M 14"COM1001</t>
  </si>
  <si>
    <t>COM0480</t>
  </si>
  <si>
    <t>HP PROBOOK 6470b CORE i5-3210M 14"COM1002</t>
  </si>
  <si>
    <t>COM0481</t>
  </si>
  <si>
    <t>HP PROBOOK 6470b CORE i5-3210M 14"COM0973</t>
  </si>
  <si>
    <t>COM0482</t>
  </si>
  <si>
    <t>HP PROBOOK 6470b CORE i5-3210M 14"COM1007</t>
  </si>
  <si>
    <t>COM0483</t>
  </si>
  <si>
    <t>HP 6570 INTEL CORE i5-320m DUAL CORECOM1040</t>
  </si>
  <si>
    <t>COM0484</t>
  </si>
  <si>
    <t>COM0485</t>
  </si>
  <si>
    <t>17 TFT MONITOR (120X1024)COM0594</t>
  </si>
  <si>
    <t>COM0486</t>
  </si>
  <si>
    <t>COM0487</t>
  </si>
  <si>
    <t>COM0492</t>
  </si>
  <si>
    <t>HP CPUCOM0825</t>
  </si>
  <si>
    <t>COM0496</t>
  </si>
  <si>
    <t>Netgear 750Mbps Wireless N Cable Router, 4 10/100/1000COM101</t>
  </si>
  <si>
    <t>COM0497</t>
  </si>
  <si>
    <t>TARGUS USB 2.0 DOCKING STATION WITH VIDEOCOM0966</t>
  </si>
  <si>
    <t>COM0498</t>
  </si>
  <si>
    <t>HP 2012 90W DOCKING STATIONCOM0942</t>
  </si>
  <si>
    <t>COM0499</t>
  </si>
  <si>
    <t>TARGUS USB 2.0 DOCKING STATION WITH VIDEOCOM0967</t>
  </si>
  <si>
    <t>COM0500</t>
  </si>
  <si>
    <t>SPECTRE XT PRO i5-3317U 1.70 GHzCOM0970</t>
  </si>
  <si>
    <t>COM0501</t>
  </si>
  <si>
    <t>SPECTRE XT PRO i5-3317U 1.70 GHzCOM0971</t>
  </si>
  <si>
    <t>COM0502</t>
  </si>
  <si>
    <t>HP 6570 INTEL CORE i5-320m DUAL CORECOM1047</t>
  </si>
  <si>
    <t>COM0503</t>
  </si>
  <si>
    <t>Epson 3500 Lumens ProjectorCOM1059</t>
  </si>
  <si>
    <t>COM0507</t>
  </si>
  <si>
    <t>HP 90 W DOCKING STATIONCOM1058</t>
  </si>
  <si>
    <t>COM0508</t>
  </si>
  <si>
    <t>HP PROBOOK 6470b CORE i5-3210M 14"COM0985</t>
  </si>
  <si>
    <t>COM0509</t>
  </si>
  <si>
    <t>SAMSUNG S20B300B 20" LED MONITORCOM0913</t>
  </si>
  <si>
    <t>COM0510</t>
  </si>
  <si>
    <t>VER USB 3.0 DESKTOP HARD DRIVE - 1TBCOM0705</t>
  </si>
  <si>
    <t>COM0511</t>
  </si>
  <si>
    <t>Power systemCOM0841</t>
  </si>
  <si>
    <t>COM0512</t>
  </si>
  <si>
    <t>COM0513</t>
  </si>
  <si>
    <t>PHILLIPS 17Inch LCD MONITORCOM0258</t>
  </si>
  <si>
    <t>COM0514</t>
  </si>
  <si>
    <t>HP 4510S 2D T6570 NOTEBOOKCOM0619</t>
  </si>
  <si>
    <t>COM0516</t>
  </si>
  <si>
    <t>HP DX 7400 PD 160GB - DVDRW CPUCOM0510</t>
  </si>
  <si>
    <t>COM0517</t>
  </si>
  <si>
    <t>LG - DVDCOM0577</t>
  </si>
  <si>
    <t>COM0520</t>
  </si>
  <si>
    <t>Acer Aspire Note book</t>
  </si>
  <si>
    <t>COM0523</t>
  </si>
  <si>
    <t>LG LED Monitor</t>
  </si>
  <si>
    <t>COM0524</t>
  </si>
  <si>
    <t>COM0525</t>
  </si>
  <si>
    <t>COM0526</t>
  </si>
  <si>
    <t>COM0527</t>
  </si>
  <si>
    <t>COM0528</t>
  </si>
  <si>
    <t>COM0529</t>
  </si>
  <si>
    <t>COM0530</t>
  </si>
  <si>
    <t>COM0531</t>
  </si>
  <si>
    <t>COM0532</t>
  </si>
  <si>
    <t>COM0533</t>
  </si>
  <si>
    <t>HP Elitebook 820 G2</t>
  </si>
  <si>
    <t>COM0534</t>
  </si>
  <si>
    <t>Hp Docking station</t>
  </si>
  <si>
    <t>COM0561</t>
  </si>
  <si>
    <t>Hp Probook Laptop</t>
  </si>
  <si>
    <t>COM0562</t>
  </si>
  <si>
    <t>COM0563</t>
  </si>
  <si>
    <t>COM0564</t>
  </si>
  <si>
    <t>COM0565</t>
  </si>
  <si>
    <t>COM0566</t>
  </si>
  <si>
    <t>COM0567</t>
  </si>
  <si>
    <t>COM0568</t>
  </si>
  <si>
    <t>COM0569</t>
  </si>
  <si>
    <t>COM0570</t>
  </si>
  <si>
    <t>COM0571</t>
  </si>
  <si>
    <t>Docking Station Hp</t>
  </si>
  <si>
    <t>COM0572</t>
  </si>
  <si>
    <t>COM0573</t>
  </si>
  <si>
    <t>COM0574</t>
  </si>
  <si>
    <t>COM0575</t>
  </si>
  <si>
    <t>COM0576</t>
  </si>
  <si>
    <t>COM0577</t>
  </si>
  <si>
    <t>COM0578</t>
  </si>
  <si>
    <t>COM0579</t>
  </si>
  <si>
    <t>COM0580</t>
  </si>
  <si>
    <t>COM0582</t>
  </si>
  <si>
    <t>Library Security System</t>
  </si>
  <si>
    <t>COM0583</t>
  </si>
  <si>
    <t>Biometric System inclusive of 4 fingerprint access scanners</t>
  </si>
  <si>
    <t>COM0584</t>
  </si>
  <si>
    <t>Toshiba 1 T USB 3.0 Hard Drive</t>
  </si>
  <si>
    <t>COM0585</t>
  </si>
  <si>
    <t>COM0586</t>
  </si>
  <si>
    <t>COM0587</t>
  </si>
  <si>
    <t>S/N2657TGRIT1BB</t>
  </si>
  <si>
    <t>COM0588</t>
  </si>
  <si>
    <t>COM0589</t>
  </si>
  <si>
    <t>COM0590</t>
  </si>
  <si>
    <t>COM0591</t>
  </si>
  <si>
    <t>S/N2665TCJGT1BB</t>
  </si>
  <si>
    <t>COM0592</t>
  </si>
  <si>
    <t>S/N265ETE8UT1BB</t>
  </si>
  <si>
    <t>COM0593</t>
  </si>
  <si>
    <t>S/N2653T7AZT1BB</t>
  </si>
  <si>
    <t>COM0594</t>
  </si>
  <si>
    <t>S/N266ATY54T1BB</t>
  </si>
  <si>
    <t>COM0595</t>
  </si>
  <si>
    <t>COM0596</t>
  </si>
  <si>
    <t>S/N2657TGMRT1BB</t>
  </si>
  <si>
    <t>COM0597</t>
  </si>
  <si>
    <t>S/N265ATX02T1BB</t>
  </si>
  <si>
    <t>COM0598</t>
  </si>
  <si>
    <t>COM0599</t>
  </si>
  <si>
    <t>COM0600</t>
  </si>
  <si>
    <t>COM0601</t>
  </si>
  <si>
    <t>COM0602</t>
  </si>
  <si>
    <t>COM0603</t>
  </si>
  <si>
    <t>COM0604</t>
  </si>
  <si>
    <t>S/N2631TEXUT1BB</t>
  </si>
  <si>
    <t>COM0605</t>
  </si>
  <si>
    <t>COM0607</t>
  </si>
  <si>
    <t>Philips DVT - For Meetings</t>
  </si>
  <si>
    <t>COM0608</t>
  </si>
  <si>
    <t>Philips Transcription</t>
  </si>
  <si>
    <t>COM0609</t>
  </si>
  <si>
    <t>COM0610</t>
  </si>
  <si>
    <t>WD RED 3TB 3.5 SATA HDD</t>
  </si>
  <si>
    <t>WCC4N0XSJU3T</t>
  </si>
  <si>
    <t>COM0611</t>
  </si>
  <si>
    <t>WCC4N4JFR0VT</t>
  </si>
  <si>
    <t>COM0613</t>
  </si>
  <si>
    <t>HP 250 i35005U 15.6 PC</t>
  </si>
  <si>
    <t>COM0614</t>
  </si>
  <si>
    <t>COM0615</t>
  </si>
  <si>
    <t>Black - W/D 1TB Hard Drive</t>
  </si>
  <si>
    <t>EQP0001</t>
  </si>
  <si>
    <t>CANON PS G16EQP0377</t>
  </si>
  <si>
    <t>EQP</t>
  </si>
  <si>
    <t>EQP0002</t>
  </si>
  <si>
    <t>15 Kg Claw Anchor Galvanised- MaritimeEQP0342</t>
  </si>
  <si>
    <t>EQP0003</t>
  </si>
  <si>
    <t>CANON PS G16EQP0376</t>
  </si>
  <si>
    <t>EQP0004</t>
  </si>
  <si>
    <t>Access Control SystemEQP0380</t>
  </si>
  <si>
    <t>EQP0005</t>
  </si>
  <si>
    <t>Ryobi HD 50CC ChainsawEQP0343</t>
  </si>
  <si>
    <t>EQP0006</t>
  </si>
  <si>
    <t>BRUSHCUTTER STL FS280 38.9cc 1.9Kw 7.9kGEQP0350</t>
  </si>
  <si>
    <t>EQP0007</t>
  </si>
  <si>
    <t>BRUSHCUTTER STL FS280 38.9cc 1.9Kw 7.9kGEQP0351</t>
  </si>
  <si>
    <t>EQP0008</t>
  </si>
  <si>
    <t>Kenton White Fridge 262 L220EQP0344</t>
  </si>
  <si>
    <t>EQP0009</t>
  </si>
  <si>
    <t>CANON PS G16EQP0375</t>
  </si>
  <si>
    <t>EQP0010</t>
  </si>
  <si>
    <t>CANON WP-DC52 (HOUSING G16)EQP0378</t>
  </si>
  <si>
    <t>EQP0011</t>
  </si>
  <si>
    <t>FELLOWES POWERSHRED 425i SHREDDEREQP0345</t>
  </si>
  <si>
    <t>EQP0012</t>
  </si>
  <si>
    <t>LG G-051 SF RefrigiratorEQP0003</t>
  </si>
  <si>
    <t>EQP0013</t>
  </si>
  <si>
    <t>CBC ShredMaster-Deskside ShredderEQP0052</t>
  </si>
  <si>
    <t>EQP0015</t>
  </si>
  <si>
    <t>46 FHD LCD SCREENEQP0259</t>
  </si>
  <si>
    <t>EQP0016</t>
  </si>
  <si>
    <t>HDX CEILING MICROPHONESEQP0260</t>
  </si>
  <si>
    <t>EQP0017</t>
  </si>
  <si>
    <t>EQP0019</t>
  </si>
  <si>
    <t>EQP0020</t>
  </si>
  <si>
    <t>HP deskjet 6122 printerEQP0320</t>
  </si>
  <si>
    <t>EQP0021</t>
  </si>
  <si>
    <t>46 FHD LCD SCREENEQP0341</t>
  </si>
  <si>
    <t>EQP0022</t>
  </si>
  <si>
    <t>KIC FridgeEQP0281</t>
  </si>
  <si>
    <t>EQP0023</t>
  </si>
  <si>
    <t>HDX CEILING MICROPHONESEQP0261</t>
  </si>
  <si>
    <t>EQP0026</t>
  </si>
  <si>
    <t>46 FHD LCD SCREENEQP0258</t>
  </si>
  <si>
    <t>EQP0027</t>
  </si>
  <si>
    <t>CAMERA &amp; CODEC MOUNTINGEQP0262</t>
  </si>
  <si>
    <t>EQP0029</t>
  </si>
  <si>
    <t>46 FHD LCD SCREENEQP0340</t>
  </si>
  <si>
    <t>EQP0030</t>
  </si>
  <si>
    <t>POLYCOM SS2 EX MICROPHONE SETEQP0244</t>
  </si>
  <si>
    <t>EQP0031</t>
  </si>
  <si>
    <t>POLYCOM SS2 EX WITH LCD DISPLAYEQP0245</t>
  </si>
  <si>
    <t>EQP0032</t>
  </si>
  <si>
    <t>LG 130 Litre Bar FridgeEQP0218</t>
  </si>
  <si>
    <t>EQP0033</t>
  </si>
  <si>
    <t>Spelhaus 65/20 Water pumpEQP0059</t>
  </si>
  <si>
    <t>EQP0034</t>
  </si>
  <si>
    <t>RYOBI 150mm(6 BENch grinder)EQP0063</t>
  </si>
  <si>
    <t>EQP0035</t>
  </si>
  <si>
    <t>RYOBI BENll sanderEQP0064</t>
  </si>
  <si>
    <t>EQP0036</t>
  </si>
  <si>
    <t>RYOBI L-180 Electric PlanerEQP0065</t>
  </si>
  <si>
    <t>EQP0037</t>
  </si>
  <si>
    <t>RYOBI CW185 Circular SawEQP0068</t>
  </si>
  <si>
    <t>EQP0038</t>
  </si>
  <si>
    <t>CANON POWERSHOT SX 120 CAMERAEQP0239</t>
  </si>
  <si>
    <t>EQP0039</t>
  </si>
  <si>
    <t>GBC Heatseal HP65 Laminating Machine - LibraryEQP0219</t>
  </si>
  <si>
    <t>EQP0040</t>
  </si>
  <si>
    <t>Caterpride Urn 8 LEQP0235</t>
  </si>
  <si>
    <t>EQP0041</t>
  </si>
  <si>
    <t>Taifun Minor ShreaderEQP0056</t>
  </si>
  <si>
    <t>EQP0042</t>
  </si>
  <si>
    <t>GBC Heatseal H75 Laminating machine - RegistryEQP0220</t>
  </si>
  <si>
    <t>EQP0043</t>
  </si>
  <si>
    <t>Bizhub 501 Digital CopierEQP0237</t>
  </si>
  <si>
    <t>EQP0044</t>
  </si>
  <si>
    <t>UNIBINDER(BINDING MACHINE) - XU638 220 V EURO ENVK C00877EQP</t>
  </si>
  <si>
    <t>EQP0045</t>
  </si>
  <si>
    <t>1 x Calton 9fin Oil heatersEQP0332</t>
  </si>
  <si>
    <t>EQP0046</t>
  </si>
  <si>
    <t>SONY ICD-PX SERIES MP3 DIGITAL VOICE RECORDEREQP0421</t>
  </si>
  <si>
    <t>EQP0047</t>
  </si>
  <si>
    <t>Video camera for ComEQP0449</t>
  </si>
  <si>
    <t>EQP0048</t>
  </si>
  <si>
    <t>PHILLIPS LFH 898 MEETING RECORDER SETEQP0418</t>
  </si>
  <si>
    <t>EQP0049</t>
  </si>
  <si>
    <t>8 PORT GIGABIT POE SwitchEQP0430</t>
  </si>
  <si>
    <t>EQP0050</t>
  </si>
  <si>
    <t>Vacuum cleanerEQP0445</t>
  </si>
  <si>
    <t>EQP0053</t>
  </si>
  <si>
    <t>EQP0054</t>
  </si>
  <si>
    <t>EQP0055</t>
  </si>
  <si>
    <t>DEFY MIRROR DOOR MICROWAVE OVENEQP0419</t>
  </si>
  <si>
    <t>EQP0056</t>
  </si>
  <si>
    <t>JVC 40" LED TV + DECODER HD MINI MCSIS20V604683458X3EQP0425</t>
  </si>
  <si>
    <t>EQP0057</t>
  </si>
  <si>
    <t>Portable AirconEQP0434</t>
  </si>
  <si>
    <t>EQP0058</t>
  </si>
  <si>
    <t>Portable AirconEQP0435</t>
  </si>
  <si>
    <t>EQP0059</t>
  </si>
  <si>
    <t>8 PORT GIGABIT POE SwitchEQP0431</t>
  </si>
  <si>
    <t>EQP0060</t>
  </si>
  <si>
    <t>8 PORT GIGABIT POE SwitchEQP0433</t>
  </si>
  <si>
    <t>EQP0061</t>
  </si>
  <si>
    <t>REXEL 350T TRIMMEREQP0422</t>
  </si>
  <si>
    <t>EQP0062</t>
  </si>
  <si>
    <t>REXEL COMB BIND C366 MACHINEEQP0423</t>
  </si>
  <si>
    <t>EQP0063</t>
  </si>
  <si>
    <t>REXEL INSPIRE A3 LAMINATOREQP0424</t>
  </si>
  <si>
    <t>EQP0064</t>
  </si>
  <si>
    <t>JVC 40" LED TV + DECODER HD MINI MCSIS20V604683458X3EQP0426</t>
  </si>
  <si>
    <t>EQP0065</t>
  </si>
  <si>
    <t>8 PORT GIGABIT POE SwitchEQP0432</t>
  </si>
  <si>
    <t>EQP0066</t>
  </si>
  <si>
    <t>Portable AirconEQP0436</t>
  </si>
  <si>
    <t>EQP0067</t>
  </si>
  <si>
    <t>EQP0068</t>
  </si>
  <si>
    <t>Defy MicrowaveEQP0307</t>
  </si>
  <si>
    <t>EQP0069</t>
  </si>
  <si>
    <t>Rexel shredderEQP0308</t>
  </si>
  <si>
    <t>EQP0070</t>
  </si>
  <si>
    <t>Nashua Printer Q1551000503 - LEASEEQP0309</t>
  </si>
  <si>
    <t>EQP0071</t>
  </si>
  <si>
    <t>Nashua Printer - LEASEEQP0310</t>
  </si>
  <si>
    <t>EQP0072</t>
  </si>
  <si>
    <t>DEFBY BAR FRIDGE 120 LTR METALLICEQP0278</t>
  </si>
  <si>
    <t>EQP0073</t>
  </si>
  <si>
    <t>VRV System 1EQP0323</t>
  </si>
  <si>
    <t>EQP0074</t>
  </si>
  <si>
    <t>VRV System 1EQP0324</t>
  </si>
  <si>
    <t>EQP0075</t>
  </si>
  <si>
    <t>VRV System 1EQP0325</t>
  </si>
  <si>
    <t>EQP0076</t>
  </si>
  <si>
    <t>Rexel P180CD Shredder - FinanceEQP0223</t>
  </si>
  <si>
    <t>EQP0078</t>
  </si>
  <si>
    <t>EQP0079</t>
  </si>
  <si>
    <t>Waterproof camera case coverEQP0407</t>
  </si>
  <si>
    <t>EQP0080</t>
  </si>
  <si>
    <t>Oil heater_x000D_
EQP0408</t>
  </si>
  <si>
    <t>EQP0081</t>
  </si>
  <si>
    <t>LG MicrowaveEQP0285</t>
  </si>
  <si>
    <t>EQP0082</t>
  </si>
  <si>
    <t>LG Express cool refridgeratorEQP0300</t>
  </si>
  <si>
    <t>EQP0083</t>
  </si>
  <si>
    <t>Airtech Oil heaterEQP0293</t>
  </si>
  <si>
    <t>EQP0084</t>
  </si>
  <si>
    <t>1 X DELONGHI 12 FIN OIL HEATEREQP0253</t>
  </si>
  <si>
    <t>EQP0085</t>
  </si>
  <si>
    <t>JUNO SB HANDHELD GPSEQP0268</t>
  </si>
  <si>
    <t>EQP0086</t>
  </si>
  <si>
    <t>Oil Heater  -ORIONEQP0318</t>
  </si>
  <si>
    <t>EQP0087</t>
  </si>
  <si>
    <t>Oil heaterEQP0319</t>
  </si>
  <si>
    <t>EQP0088</t>
  </si>
  <si>
    <t>1 X DELONGHI 12 FIN OIL HEATEREQP0337</t>
  </si>
  <si>
    <t>EQP0089</t>
  </si>
  <si>
    <t>1 X DELONGHI 12 FIN OIL HEATEREQP0338</t>
  </si>
  <si>
    <t>EQP0090</t>
  </si>
  <si>
    <t>1 X DELONGHI 12 FIN OIL HEATEREQP0339</t>
  </si>
  <si>
    <t>EQP0091</t>
  </si>
  <si>
    <t>IT Room Aircon systemEQP0326</t>
  </si>
  <si>
    <t>EQP0092</t>
  </si>
  <si>
    <t>DEFY ECO 240L METALLIC FRIDGE(STRUISBAAI)EQP0270</t>
  </si>
  <si>
    <t>EQP0093</t>
  </si>
  <si>
    <t>Cold air fan heaterEQP0282</t>
  </si>
  <si>
    <t>EQP0094</t>
  </si>
  <si>
    <t>PANASONIC MULTI-CHANNEL SURROUND SYSTEM_x000D_
EQP0414</t>
  </si>
  <si>
    <t>EQP0095</t>
  </si>
  <si>
    <t>BENHRINGER KENY 1202 AMP_x000D_
LIFIEREQP0415</t>
  </si>
  <si>
    <t>EQP0096</t>
  </si>
  <si>
    <t>DEFY BAR FRIDGE 120 LTR METALLICEQP0275</t>
  </si>
  <si>
    <t>EQP0097</t>
  </si>
  <si>
    <t>DEFY BAR FRIDGE 120 LTR METALLICEQP0274</t>
  </si>
  <si>
    <t>EQP0098</t>
  </si>
  <si>
    <t>1 X BRUSHCUTTEREQP0252</t>
  </si>
  <si>
    <t>EQP0099</t>
  </si>
  <si>
    <t>HP LASERJET PRO M1536DNFEQP0256</t>
  </si>
  <si>
    <t>CNC9CBJCM5</t>
  </si>
  <si>
    <t>EQP0100</t>
  </si>
  <si>
    <t>ScanjetEQP0302</t>
  </si>
  <si>
    <t>EQP0101</t>
  </si>
  <si>
    <t>1 X BRUSHCUTTEREQP0334</t>
  </si>
  <si>
    <t>EQP0102</t>
  </si>
  <si>
    <t>DEFY BAR FRIDGE 120 LTR METALLICEQP0277</t>
  </si>
  <si>
    <t>EQP0103</t>
  </si>
  <si>
    <t>DEFY BAR FRIDGE 120 LTR METALLICEQP0279</t>
  </si>
  <si>
    <t>EQP0104</t>
  </si>
  <si>
    <t>Hp PrinterEQP0383</t>
  </si>
  <si>
    <t>EQP0105</t>
  </si>
  <si>
    <t>HP LaserJet 1320 PrinterEQP0086</t>
  </si>
  <si>
    <t>EQP0107</t>
  </si>
  <si>
    <t>SCAN perfectpageEQP0400</t>
  </si>
  <si>
    <t>EQP0108</t>
  </si>
  <si>
    <t>HP Laserjet 1100 PrinterEQP0289</t>
  </si>
  <si>
    <t>EQP0109</t>
  </si>
  <si>
    <t>Epson ProjectorEQP0288</t>
  </si>
  <si>
    <t>EQP0110</t>
  </si>
  <si>
    <t>Intellowave microwaveEQP0286</t>
  </si>
  <si>
    <t>EQP0111</t>
  </si>
  <si>
    <t>Defy 320 Ltr FridgeEQP0147</t>
  </si>
  <si>
    <t>EQP0112</t>
  </si>
  <si>
    <t>LG MicrowaveEQP0298</t>
  </si>
  <si>
    <t>EQP0113</t>
  </si>
  <si>
    <t>LG 14 Plate Dishmaid DishwasherEQP0329</t>
  </si>
  <si>
    <t>EQP0114</t>
  </si>
  <si>
    <t>Rexel P180CD Shredder - RegistryEQP0224</t>
  </si>
  <si>
    <t>EQP0115</t>
  </si>
  <si>
    <t>PHILLIPS CONFERENCE KIT &amp; PHILLIP PC TRANSMISSION (RECORDING</t>
  </si>
  <si>
    <t>EQP0116</t>
  </si>
  <si>
    <t>DEFY BAR FRIDGE 120 LTR METALLICEQP0276</t>
  </si>
  <si>
    <t>EQP0117</t>
  </si>
  <si>
    <t>SunBENam fan heaterEQP0078</t>
  </si>
  <si>
    <t>EQP0118</t>
  </si>
  <si>
    <t>HotShort Symbol LaBENl ScannerEQP0091</t>
  </si>
  <si>
    <t>EQP0120</t>
  </si>
  <si>
    <t>Library Aircon systemEQP0327</t>
  </si>
  <si>
    <t>EQP0121</t>
  </si>
  <si>
    <t>Heater (oil)EQP0381</t>
  </si>
  <si>
    <t>EQP0122</t>
  </si>
  <si>
    <t>Oil heaterEQP0417</t>
  </si>
  <si>
    <t>EQP0123</t>
  </si>
  <si>
    <t>Airtech Oil heaterEQP0294</t>
  </si>
  <si>
    <t>EQP0124</t>
  </si>
  <si>
    <t>1 X Logik 9 Fin Oil HeaterEQP0336</t>
  </si>
  <si>
    <t>EQP0125</t>
  </si>
  <si>
    <t>Carlton heaterEQP0290</t>
  </si>
  <si>
    <t>EQP0126</t>
  </si>
  <si>
    <t>REXEL ACCO CB405 TIP System BinderEQP0104</t>
  </si>
  <si>
    <t>EQP0127</t>
  </si>
  <si>
    <t>1x30kg Electronic Postal ScaleEQP0124</t>
  </si>
  <si>
    <t>EQP0128</t>
  </si>
  <si>
    <t>Franking machineEQP0398</t>
  </si>
  <si>
    <t>EQP0129</t>
  </si>
  <si>
    <t>HP COLOUR LASERJET 3600N (PRINTER)EQP0130</t>
  </si>
  <si>
    <t>EQP0130</t>
  </si>
  <si>
    <t>Heater (oil)_x000D_
EQP0384</t>
  </si>
  <si>
    <t>EQP0131</t>
  </si>
  <si>
    <t>SunBENam oil heaterEQP0284</t>
  </si>
  <si>
    <t>EQP0132</t>
  </si>
  <si>
    <t>EQP0133</t>
  </si>
  <si>
    <t>HeaterEQP0389</t>
  </si>
  <si>
    <t>EQP0134</t>
  </si>
  <si>
    <t>Samsung Rcv mode SF5100Fax MachineEQP0005</t>
  </si>
  <si>
    <t>EQP0136</t>
  </si>
  <si>
    <t>LG Flatron TVEQP0216</t>
  </si>
  <si>
    <t>EQP0137</t>
  </si>
  <si>
    <t>CANON POWERSHOT SX 120 CAMERAEQP0240</t>
  </si>
  <si>
    <t>EQP0142</t>
  </si>
  <si>
    <t>8 PORT GIGABIT POE SwitchEQP0429</t>
  </si>
  <si>
    <t>EQP0143</t>
  </si>
  <si>
    <t>Carlton Oil HeaterEQP0299</t>
  </si>
  <si>
    <t>EQP0144</t>
  </si>
  <si>
    <t>Kenwood Standing fanEQP0301</t>
  </si>
  <si>
    <t>EQP0145</t>
  </si>
  <si>
    <t>1 X KENWOOD PEDESTAL FANEQP0246</t>
  </si>
  <si>
    <t>EQP0147</t>
  </si>
  <si>
    <t>GREE free standing airconEQP0303</t>
  </si>
  <si>
    <t>EQP0148</t>
  </si>
  <si>
    <t>GREE free standing airconEQP0304</t>
  </si>
  <si>
    <t>EQP0149</t>
  </si>
  <si>
    <t>GREE free standing airconEQP0305</t>
  </si>
  <si>
    <t>EQP0150</t>
  </si>
  <si>
    <t>GREE free standing airconEQP0306</t>
  </si>
  <si>
    <t>EQP0151</t>
  </si>
  <si>
    <t>Rexel binding machine_x000D_
EQP0405</t>
  </si>
  <si>
    <t>EQP0152</t>
  </si>
  <si>
    <t>Defy stove and ovenEQP0297</t>
  </si>
  <si>
    <t>EQP0157</t>
  </si>
  <si>
    <t>Carlton heaterEQP0291</t>
  </si>
  <si>
    <t>EQP0162</t>
  </si>
  <si>
    <t>EQP0163</t>
  </si>
  <si>
    <t>1 x Calton 9fin Oil heatersEQP0098</t>
  </si>
  <si>
    <t>EQP0164</t>
  </si>
  <si>
    <t>EQP0165</t>
  </si>
  <si>
    <t>SONY ICD-PX SERIES MP3 DIGITAL VOICE RECORDEREQP0420</t>
  </si>
  <si>
    <t>EQP0166</t>
  </si>
  <si>
    <t>SHREDDEREQP0454</t>
  </si>
  <si>
    <t>EQP0167</t>
  </si>
  <si>
    <t>Calton 9fin Oil HeaterEQP0094</t>
  </si>
  <si>
    <t>EQP0168</t>
  </si>
  <si>
    <t>Xerox 4 in 1printerEQP0395</t>
  </si>
  <si>
    <t>EQP0170</t>
  </si>
  <si>
    <t>HeaterEQP0399</t>
  </si>
  <si>
    <t>EQP0172</t>
  </si>
  <si>
    <t>ACER DATA PROJECTOR _x000D_
EQP0411</t>
  </si>
  <si>
    <t>EQP0173</t>
  </si>
  <si>
    <t>SAMSUNG TAB 2 10.1", 32GB+2IFI, 1280X800(CEO)EQP0269</t>
  </si>
  <si>
    <t>EQP0175</t>
  </si>
  <si>
    <t>10 Litre Urn</t>
  </si>
  <si>
    <t>EQP0176</t>
  </si>
  <si>
    <t>EQP0177</t>
  </si>
  <si>
    <t>DEFY 34L Electric Grill Microwave</t>
  </si>
  <si>
    <t>EQP0178</t>
  </si>
  <si>
    <t>EQP0180</t>
  </si>
  <si>
    <t>Exhibition Stand</t>
  </si>
  <si>
    <t>EQP0185</t>
  </si>
  <si>
    <t>Hydro Boiler - Ziphdro 3 White - 7.5 litres (45 cups)</t>
  </si>
  <si>
    <t>EQP0186</t>
  </si>
  <si>
    <t>EQP0187</t>
  </si>
  <si>
    <t>EQP0188</t>
  </si>
  <si>
    <t>FFT0001</t>
  </si>
  <si>
    <t>Steel computer standFFT0006</t>
  </si>
  <si>
    <t>FFT</t>
  </si>
  <si>
    <t>FFT0002</t>
  </si>
  <si>
    <t>Oak wood fling bookshelfFFT0007</t>
  </si>
  <si>
    <t>FFT0003</t>
  </si>
  <si>
    <t>Wood Oak Desk with 4xdrawersFFT0008</t>
  </si>
  <si>
    <t>FFT0004</t>
  </si>
  <si>
    <t>Maroon fabric ChairFFT0009</t>
  </si>
  <si>
    <t>FFT0005</t>
  </si>
  <si>
    <t>Wood Oak BookshelfFFT0011</t>
  </si>
  <si>
    <t>FFT0007</t>
  </si>
  <si>
    <t>Oak Index card drawers(CABINET)FFT0086</t>
  </si>
  <si>
    <t>FFT0023</t>
  </si>
  <si>
    <t>1x Steel Filing CabinetFFT0946</t>
  </si>
  <si>
    <t>FFT0035</t>
  </si>
  <si>
    <t>1x Steel Filing Cabinet with 4x drawersFFT0958</t>
  </si>
  <si>
    <t>FFT0036</t>
  </si>
  <si>
    <t>1x Steel Filing Cabinet with 4x drawersFFT0959</t>
  </si>
  <si>
    <t>FFT0037</t>
  </si>
  <si>
    <t>1x Steel Filing Cabinet with 4x drawersFFT0960</t>
  </si>
  <si>
    <t>FFT0038</t>
  </si>
  <si>
    <t>1x Steel Filing Cabinet with 4x drawersFFT0961</t>
  </si>
  <si>
    <t>FFT0039</t>
  </si>
  <si>
    <t>1x Steel Filing Cabinet with 4x drawersFFT0962</t>
  </si>
  <si>
    <t>FFT0040</t>
  </si>
  <si>
    <t>1x Steel Filing Cabinet with 4x drawersFFT0963</t>
  </si>
  <si>
    <t>FFT0041</t>
  </si>
  <si>
    <t>Maroon fabric highback chairFFT0257</t>
  </si>
  <si>
    <t>FFT0042</t>
  </si>
  <si>
    <t>Tall steel filing cabinetFFT0255</t>
  </si>
  <si>
    <t>FFT0043</t>
  </si>
  <si>
    <t>Maroon fabric Highback chairFFT0254</t>
  </si>
  <si>
    <t>FFT0044</t>
  </si>
  <si>
    <t>Orange fabric visitors chairFFT0149</t>
  </si>
  <si>
    <t>FFT0045</t>
  </si>
  <si>
    <t>Maroon Leather visitor's chairFFT0150</t>
  </si>
  <si>
    <t>FFT0046</t>
  </si>
  <si>
    <t>BLACK LEATHERETTE HIGHBACK CHAIR WITH KNEELTILTFFT1318</t>
  </si>
  <si>
    <t>FFT0047</t>
  </si>
  <si>
    <t>BLACK LEATHERETTE HIGHBACK CHAIR WITH KNEELTILTFFT1316</t>
  </si>
  <si>
    <t>FFT0048</t>
  </si>
  <si>
    <t>MARINE BLUE WHEELBACK KNEELER CHAIRFFT1338</t>
  </si>
  <si>
    <t>FFT0049</t>
  </si>
  <si>
    <t>BODENSEE CHERRY MELAMINE VEGAS DESK,POLES LEGS &amp;  PEDESTALFF</t>
  </si>
  <si>
    <t>FFT0051</t>
  </si>
  <si>
    <t>FFT0052</t>
  </si>
  <si>
    <t>CHERRY MELAMINE WALL UNIT WITH HINGED DOORSFFT1331</t>
  </si>
  <si>
    <t>FFT0053</t>
  </si>
  <si>
    <t>CHERRY MELAMINE WALL UNIT WITH HINGED DOORSFFT1336</t>
  </si>
  <si>
    <t>FFT0054</t>
  </si>
  <si>
    <t>CHERRY MELAMINE WALLCHERRY MELAMINE CUPBOARD WITH BAR FRIDGE</t>
  </si>
  <si>
    <t>FFT0055</t>
  </si>
  <si>
    <t>MAHOGANY MELAMINE MEETING TABLEFFT1326</t>
  </si>
  <si>
    <t>FFT0059</t>
  </si>
  <si>
    <t>FFT0060</t>
  </si>
  <si>
    <t>7600 BLACK LEATHERETTE VISITORS ARMCHAIRFFT1327</t>
  </si>
  <si>
    <t>FFT0061</t>
  </si>
  <si>
    <t>7600 BLACK LEATHERETTE VISITORS ARMCHAIRFFT1328</t>
  </si>
  <si>
    <t>FFT0062</t>
  </si>
  <si>
    <t>7600 BLACK LEATHERETTE VISITORS ARMCHAIRFFT1329</t>
  </si>
  <si>
    <t>FFT0063</t>
  </si>
  <si>
    <t>7600 BLACK LEATHERETTE VISITORS ARMCHAIRFFT1330</t>
  </si>
  <si>
    <t>FFT0064</t>
  </si>
  <si>
    <t>OAK MELAMINE CUPBOARD WITH GLASS HINGED DOORSFFT1315</t>
  </si>
  <si>
    <t>FFT0065</t>
  </si>
  <si>
    <t>BURGUNDY CHAPMAN SWIVEL &amp; TILT CHAIR. FLEXIBLE ARMRESTSFFT13</t>
  </si>
  <si>
    <t>FFT0067</t>
  </si>
  <si>
    <t>MARINE BLUE  CHAPMAN SWIVEL &amp; TILT CHAIR. FLEXIBLE ARMRESTSF</t>
  </si>
  <si>
    <t>FFT0068</t>
  </si>
  <si>
    <t>BLACK LEATHERETTE HIGHBACK CHAIR WITH KNEELTILTFFT1317</t>
  </si>
  <si>
    <t>FFT0069</t>
  </si>
  <si>
    <t>MELAMINE 3 DRAWER MOBILE PEDESTALFFT1324</t>
  </si>
  <si>
    <t>FFT0070</t>
  </si>
  <si>
    <t>MELAMINE 3 DRAWER MOBILE PEDESTALFFT1325</t>
  </si>
  <si>
    <t>FFT0071</t>
  </si>
  <si>
    <t>FFT0072</t>
  </si>
  <si>
    <t>FFT0073</t>
  </si>
  <si>
    <t>WOODEN PEDESTALFFT1312</t>
  </si>
  <si>
    <t>FFT0074</t>
  </si>
  <si>
    <t>L-Shape Brown Wooden Desk with 3-drawersFFT1303</t>
  </si>
  <si>
    <t>FFT0075</t>
  </si>
  <si>
    <t>L-Shape Brown Wooden Desk with 3-drawersFFT1304</t>
  </si>
  <si>
    <t>FFT0076</t>
  </si>
  <si>
    <t>L-Shape Brown Wooden Desk with 3-drawersFFT1306</t>
  </si>
  <si>
    <t>FFT0077</t>
  </si>
  <si>
    <t>L-Shape Brown Wooden Desk with 3-drawersFFT1307</t>
  </si>
  <si>
    <t>FFT0078</t>
  </si>
  <si>
    <t>BLACK LEATHERETTE HIGHBACK CHAIR WITH KNEELTILTFFT1319</t>
  </si>
  <si>
    <t>FFT0079</t>
  </si>
  <si>
    <t>FFT0080</t>
  </si>
  <si>
    <t>MARINE BLUECHAPMAN SWIVEL &amp; TILT CHAIR. FLEXIBLE ARMRESTSFFT</t>
  </si>
  <si>
    <t>FFT0081</t>
  </si>
  <si>
    <t>Metal cabinetsFFT1375</t>
  </si>
  <si>
    <t>FFT0082</t>
  </si>
  <si>
    <t>Maroon fabric typist chairFFT0002</t>
  </si>
  <si>
    <t>FFT0083</t>
  </si>
  <si>
    <t>Steel filing Cabinet with 4drawersFFT0003</t>
  </si>
  <si>
    <t>FFT0084</t>
  </si>
  <si>
    <t>Oakwood boardroom tableFFT0004</t>
  </si>
  <si>
    <t>FFT0085</t>
  </si>
  <si>
    <t>Brown wooden small tableFFT0175</t>
  </si>
  <si>
    <t>FFT0086</t>
  </si>
  <si>
    <t>1x Steel filing CabinetFFT0173</t>
  </si>
  <si>
    <t>FFT0087</t>
  </si>
  <si>
    <t>Brown Wooden Large credenzaFFT0248</t>
  </si>
  <si>
    <t>FFT0088</t>
  </si>
  <si>
    <t>SYSTEM CUPBOARD FFT0619</t>
  </si>
  <si>
    <t>FFT0089</t>
  </si>
  <si>
    <t>1x Steel/Oak finish deskFFT0550</t>
  </si>
  <si>
    <t>FFT0090</t>
  </si>
  <si>
    <t>Oak Steel finish deskFFT0552</t>
  </si>
  <si>
    <t>FFT0091</t>
  </si>
  <si>
    <t>1x BENige  finish deskFFT1202</t>
  </si>
  <si>
    <t>FFT0092</t>
  </si>
  <si>
    <t>1x Oak wood filing cabinet &amp; tableFFT1204</t>
  </si>
  <si>
    <t>FFT0093</t>
  </si>
  <si>
    <t>1x Oak wood filing cabinetFFT1205</t>
  </si>
  <si>
    <t>FFT0094</t>
  </si>
  <si>
    <t>Oak Steel finish deskFFT1256</t>
  </si>
  <si>
    <t>FFT0095</t>
  </si>
  <si>
    <t>1x TEA DARK WOOD BOOK CASESFFT0583</t>
  </si>
  <si>
    <t>FFT0096</t>
  </si>
  <si>
    <t>MALIBAR CARVED DESKFFT0590</t>
  </si>
  <si>
    <t>FFT0097</t>
  </si>
  <si>
    <t>1XBrown Leather visitors'  chairsFFT0072</t>
  </si>
  <si>
    <t>FFT0098</t>
  </si>
  <si>
    <t>FFT0099</t>
  </si>
  <si>
    <t>1x Oak Pigeonhole racksFFT0081</t>
  </si>
  <si>
    <t>FFT0100</t>
  </si>
  <si>
    <t>Oak Cupboard with 2xdoorsFFT0083</t>
  </si>
  <si>
    <t>FFT0101</t>
  </si>
  <si>
    <t>Oak Stationery Cupboard with glass doorsFFT0084</t>
  </si>
  <si>
    <t>FFT0102</t>
  </si>
  <si>
    <t>1XBrown Leather visitors'  chairsFFT0931</t>
  </si>
  <si>
    <t>FFT0103</t>
  </si>
  <si>
    <t>1x Oak Pigeonhole racksFFT0932</t>
  </si>
  <si>
    <t>FFT0104</t>
  </si>
  <si>
    <t>Oak finish/Steel desk with 2xdrawersFFT0231</t>
  </si>
  <si>
    <t>FFT0105</t>
  </si>
  <si>
    <t>1x Steel filing CabinetsFFT0247</t>
  </si>
  <si>
    <t>FFT0106</t>
  </si>
  <si>
    <t>1x Oak finish Desk with 3drawersFFT1134</t>
  </si>
  <si>
    <t>FFT0107</t>
  </si>
  <si>
    <t>1x Steel filing CabinetsFFT1166</t>
  </si>
  <si>
    <t>FFT0108</t>
  </si>
  <si>
    <t>1x Steel filing CabinetsFFT1167</t>
  </si>
  <si>
    <t>FFT0109</t>
  </si>
  <si>
    <t>Brown wooden small tableFFT0154</t>
  </si>
  <si>
    <t>FFT0110</t>
  </si>
  <si>
    <t>1x Green fabric visitors' chairsFFT1053</t>
  </si>
  <si>
    <t>FFT0111</t>
  </si>
  <si>
    <t>Dark wooden long tableFFT0183</t>
  </si>
  <si>
    <t>FFT0112</t>
  </si>
  <si>
    <t>Dark wooden Reception desk with 6x drawersFFT0184</t>
  </si>
  <si>
    <t>FFT0113</t>
  </si>
  <si>
    <t>1xOrange fabric visitors' chairsFFT1151</t>
  </si>
  <si>
    <t>FFT0114</t>
  </si>
  <si>
    <t>credenzaFFT1070</t>
  </si>
  <si>
    <t>FFT0116</t>
  </si>
  <si>
    <t>Oak wooden small tableFFT0181</t>
  </si>
  <si>
    <t>FFT0118</t>
  </si>
  <si>
    <t>Orange fabric visitor's chairFFT0167</t>
  </si>
  <si>
    <t>FFT0119</t>
  </si>
  <si>
    <t>Brown Wooden desk with 4drawersFFT0189</t>
  </si>
  <si>
    <t>FFT0120</t>
  </si>
  <si>
    <t>Blue steel 3 drawer filing CabinetFFT0234</t>
  </si>
  <si>
    <t>FFT0121</t>
  </si>
  <si>
    <t>1x Orange visitors' chairsFFT1040</t>
  </si>
  <si>
    <t>FFT0122</t>
  </si>
  <si>
    <t>1x Orange visitors' chairsFFT1147</t>
  </si>
  <si>
    <t>FFT0123</t>
  </si>
  <si>
    <t>AMANDA VISITORS/DINING CHAIR (CEO)FFT0573</t>
  </si>
  <si>
    <t>FFT0124</t>
  </si>
  <si>
    <t>AMANDA VISITORS/DINING CHAIR (CEO)FFT0574</t>
  </si>
  <si>
    <t>FFT0125</t>
  </si>
  <si>
    <t>AMANDA VISITORS/DINING CHAIR (CEO)FFT0575</t>
  </si>
  <si>
    <t>FFT0126</t>
  </si>
  <si>
    <t>AMANDA VISITORS/DINING CHAIR (CEO)FFT0576</t>
  </si>
  <si>
    <t>FFT0127</t>
  </si>
  <si>
    <t>AMANDA VISITORS/DINING CHAIR (CEO)FFT0577</t>
  </si>
  <si>
    <t>FFT0128</t>
  </si>
  <si>
    <t>AMANDA VISITORS/DINING CHAIR (CEO)FFT0578</t>
  </si>
  <si>
    <t>FFT0129</t>
  </si>
  <si>
    <t>ELEGANT CONFERENCE/DINING TABLEFFT0581</t>
  </si>
  <si>
    <t>FFT0130</t>
  </si>
  <si>
    <t>2x SEATER FATBOY SOFA TEXAN TAN (CEO)FFT0587</t>
  </si>
  <si>
    <t>FFT0131</t>
  </si>
  <si>
    <t>BLACK LEATHER MID BACK VISITOR CHAIR - CFOFFT0567</t>
  </si>
  <si>
    <t>FFT0132</t>
  </si>
  <si>
    <t>BLACK LEATHER MID BACK VISITOR CHAIR (CFO)FFT0568</t>
  </si>
  <si>
    <t>FFT0133</t>
  </si>
  <si>
    <t>BLACK LEATHER MID BACK VISITOR CHAIR (CFO)FFT0569</t>
  </si>
  <si>
    <t>FFT0134</t>
  </si>
  <si>
    <t>BLACK LEATHER MID BACK VISITOR CHAIR (CFO)FFT0570</t>
  </si>
  <si>
    <t>FFT0135</t>
  </si>
  <si>
    <t>1x Maroon fabric visitors' chairFFT0204</t>
  </si>
  <si>
    <t>FFT0137</t>
  </si>
  <si>
    <t>MIRAGE HIGH BACK CHAIR -FFT0594</t>
  </si>
  <si>
    <t>FFT0138</t>
  </si>
  <si>
    <t>1x Maroon fabric/Oak visitors' chairsFFT1085</t>
  </si>
  <si>
    <t>FFT0139</t>
  </si>
  <si>
    <t>1x Orange fabric visitors' chairsFFT0191</t>
  </si>
  <si>
    <t>FFT0140</t>
  </si>
  <si>
    <t>Steel filing cabinet with 4drawersFFT0192</t>
  </si>
  <si>
    <t>FFT0141</t>
  </si>
  <si>
    <t>Green fabric/wood visistor's chairFFT0194</t>
  </si>
  <si>
    <t>FFT0142</t>
  </si>
  <si>
    <t>1x Wood/Green fabric visitors' chairsFFT0244</t>
  </si>
  <si>
    <t>FFT0143</t>
  </si>
  <si>
    <t>1xOak finish large table with 2 drawersFFT1073</t>
  </si>
  <si>
    <t>FFT0144</t>
  </si>
  <si>
    <t>1x Orange fabric/Oak visitors' chairsFFT1086</t>
  </si>
  <si>
    <t>FFT0145</t>
  </si>
  <si>
    <t>1x Orange fabric/Oak visitors' chairsFFT1095</t>
  </si>
  <si>
    <t>FFT0146</t>
  </si>
  <si>
    <t>1x Orange fabric/Oak visitors' chairsFFT1099</t>
  </si>
  <si>
    <t>FFT0147</t>
  </si>
  <si>
    <t>1x Orange fabric visitors' chairsFFT1104</t>
  </si>
  <si>
    <t>FFT0148</t>
  </si>
  <si>
    <t>Brown wooden bookshelf with 4doorsFFT0223</t>
  </si>
  <si>
    <t>FFT0149</t>
  </si>
  <si>
    <t>Brown wooden desk with 3 drawersFFT0224</t>
  </si>
  <si>
    <t>FFT0150</t>
  </si>
  <si>
    <t>Black fabric swivel chairFFT0615</t>
  </si>
  <si>
    <t>FFT0151</t>
  </si>
  <si>
    <t>1x Maroon fabric/Oak visitors' chairsFFT1080</t>
  </si>
  <si>
    <t>FFT0152</t>
  </si>
  <si>
    <t>Steel 4drawers filing cabinetFFT0155</t>
  </si>
  <si>
    <t>FFT0153</t>
  </si>
  <si>
    <t>Steel Double-door filing cabinetFFT0156</t>
  </si>
  <si>
    <t>FFT0154</t>
  </si>
  <si>
    <t>1x Oak Wooden Desk with 4drawersFFT0211</t>
  </si>
  <si>
    <t>FFT0155</t>
  </si>
  <si>
    <t>Oak wooden desk with 2xdrawersFFT0237</t>
  </si>
  <si>
    <t>FFT0156</t>
  </si>
  <si>
    <t>FABRIC SWIVEL ARMCHAIRFFT0617</t>
  </si>
  <si>
    <t>FFT0157</t>
  </si>
  <si>
    <t>1x Orange fabric visitors' chairsFFT1051</t>
  </si>
  <si>
    <t>FFT0158</t>
  </si>
  <si>
    <t>1x Maroon fabric/Oak visitors' chairsFFT1093</t>
  </si>
  <si>
    <t>FFT0159</t>
  </si>
  <si>
    <t>1x Orange fabric visitors' chairsFFT1128</t>
  </si>
  <si>
    <t>FFT0161</t>
  </si>
  <si>
    <t>1x Oak Wooden Desk with 4drawersFFT1140</t>
  </si>
  <si>
    <t>FFT0162</t>
  </si>
  <si>
    <t>1x Oak Wooden Desk with 4drawersFFT1141</t>
  </si>
  <si>
    <t>FFT0163</t>
  </si>
  <si>
    <t>1x Orange fabric visitors' chairsFFT0172</t>
  </si>
  <si>
    <t>FFT0164</t>
  </si>
  <si>
    <t>Orange fabric visitor's chairFFT0179</t>
  </si>
  <si>
    <t>FFT0165</t>
  </si>
  <si>
    <t>1x Orange fabric visitors' chairsFFT0200</t>
  </si>
  <si>
    <t>FFT0166</t>
  </si>
  <si>
    <t>Angle grinderFFT0202</t>
  </si>
  <si>
    <t>FFT0167</t>
  </si>
  <si>
    <t>Brown wooden desk-mounted cabinetFFT0214</t>
  </si>
  <si>
    <t>FFT0168</t>
  </si>
  <si>
    <t>Brown wooden Table with 4 DrawersFFT0215</t>
  </si>
  <si>
    <t>FFT0169</t>
  </si>
  <si>
    <t>1x Orange fabric visitors' chairsFFT1059</t>
  </si>
  <si>
    <t>FFT0170</t>
  </si>
  <si>
    <t>1x Orange fabric visitors' chairsFFT1126</t>
  </si>
  <si>
    <t>FFT0171</t>
  </si>
  <si>
    <t>1x Orange fabric visitors' chairsFFT1127</t>
  </si>
  <si>
    <t>FFT0172</t>
  </si>
  <si>
    <t>TWO TIER STORAGE UNIT (900/350 X 1830H) - HR EXECFFT0571</t>
  </si>
  <si>
    <t>FFT0173</t>
  </si>
  <si>
    <t>1x Oak small tablesFFT1159</t>
  </si>
  <si>
    <t>FFT0175</t>
  </si>
  <si>
    <t>1x Green fabric visitors' chairsFFT0219</t>
  </si>
  <si>
    <t>FFT0176</t>
  </si>
  <si>
    <t>3 drawer pedestalFFT0246</t>
  </si>
  <si>
    <t>FFT0177</t>
  </si>
  <si>
    <t>1x Oak wooden desks with 3drawersFFT1165</t>
  </si>
  <si>
    <t>FFT0178</t>
  </si>
  <si>
    <t>1x Orange visitor's chairFFT0151</t>
  </si>
  <si>
    <t>FFT0179</t>
  </si>
  <si>
    <t>Brown wooden bookshelf plus tableFFT0152</t>
  </si>
  <si>
    <t>FFT0180</t>
  </si>
  <si>
    <t>Oak Steel finish desk with 3drawersFFT0225</t>
  </si>
  <si>
    <t>FFT0181</t>
  </si>
  <si>
    <t>Mahagony DeskFFT0611</t>
  </si>
  <si>
    <t>FFT0182</t>
  </si>
  <si>
    <t>PEDESTALS WITH 2 STD DRAWERSFFT0613</t>
  </si>
  <si>
    <t>FFT0183</t>
  </si>
  <si>
    <t>SYSTEM CUPBOARD (IT)FFT0616</t>
  </si>
  <si>
    <t>FFT0184</t>
  </si>
  <si>
    <t>1x Steel filing cabinetFFT1124</t>
  </si>
  <si>
    <t>FFT0185</t>
  </si>
  <si>
    <t>Small Oak wooden TablesFFT1148</t>
  </si>
  <si>
    <t>FFT0186</t>
  </si>
  <si>
    <t>1xOak finish large tablesFFT1071</t>
  </si>
  <si>
    <t>FFT0187</t>
  </si>
  <si>
    <t>MAHOGANY MAL CUPBOARDFFT0599</t>
  </si>
  <si>
    <t>FFT0188</t>
  </si>
  <si>
    <t>1x Oak finish wooden/steel desks with 3drawersFFT0170</t>
  </si>
  <si>
    <t>FFT0189</t>
  </si>
  <si>
    <t>Brown wooden small tableFFT0188</t>
  </si>
  <si>
    <t>FFT0190</t>
  </si>
  <si>
    <t>1x Steel Filing cabinetsFFT0221</t>
  </si>
  <si>
    <t>FFT0191</t>
  </si>
  <si>
    <t>Wood/Steel Computer StandFFT0251</t>
  </si>
  <si>
    <t>FFT0192</t>
  </si>
  <si>
    <t>CHINA CHAIR - CEOFFT0589</t>
  </si>
  <si>
    <t>FFT0193</t>
  </si>
  <si>
    <t>Slide Extention Top 1350/650FFT0601</t>
  </si>
  <si>
    <t>FFT0194</t>
  </si>
  <si>
    <t>ISUING DESKFFT0618</t>
  </si>
  <si>
    <t>FFT0195</t>
  </si>
  <si>
    <t>1x Green fabric visitors' chairsFFT1054</t>
  </si>
  <si>
    <t>FFT0196</t>
  </si>
  <si>
    <t>1x Green fabric visitors' chairsFFT1055</t>
  </si>
  <si>
    <t>FFT0197</t>
  </si>
  <si>
    <t>1x Green fabric visitors' chairsFFT1056</t>
  </si>
  <si>
    <t>FFT0198</t>
  </si>
  <si>
    <t>1x Green fabric visitors' chairsFFT1057</t>
  </si>
  <si>
    <t>FFT0199</t>
  </si>
  <si>
    <t>1x Maroon fabric/Oak visitors' chairsFFT1082</t>
  </si>
  <si>
    <t>FFT0200</t>
  </si>
  <si>
    <t>1x Maroon fabric/Oak visitors' chairsFFT1089</t>
  </si>
  <si>
    <t>FFT0201</t>
  </si>
  <si>
    <t>1x Maroon fabric/Oak visitors' chairsFFT1090</t>
  </si>
  <si>
    <t>FFT0202</t>
  </si>
  <si>
    <t>1x Maroon fabric/Oak visitors' chairsFFT1091</t>
  </si>
  <si>
    <t>FFT0203</t>
  </si>
  <si>
    <t>1x Maroon fabric/Oak visitors' chairsFFT1097</t>
  </si>
  <si>
    <t>FFT0204</t>
  </si>
  <si>
    <t>1x Green fabric/Oak visitors' chairsFFT1101</t>
  </si>
  <si>
    <t>FFT0205</t>
  </si>
  <si>
    <t>1x KNEEL CHAIRFFT1103</t>
  </si>
  <si>
    <t>FFT0206</t>
  </si>
  <si>
    <t>1x Oak small table  with steel finishFFT1153</t>
  </si>
  <si>
    <t>FFT0207</t>
  </si>
  <si>
    <t>1xGreen fabric visitors' chairsFFT1161</t>
  </si>
  <si>
    <t>FFT0208</t>
  </si>
  <si>
    <t>Oak/Glass filing CabinetFFT0227</t>
  </si>
  <si>
    <t>FFT0209</t>
  </si>
  <si>
    <t>Oak wood/glass filing cainetFFT0548</t>
  </si>
  <si>
    <t>FFT0211</t>
  </si>
  <si>
    <t>Brown Wooden Desk wth letter tray/Small credenzaFFT0165</t>
  </si>
  <si>
    <t>FFT0212</t>
  </si>
  <si>
    <t>Oak Wooden bookshelfFFT0229</t>
  </si>
  <si>
    <t>FFT0213</t>
  </si>
  <si>
    <t>Steel filing cabinetFFT0233</t>
  </si>
  <si>
    <t>FFT0215</t>
  </si>
  <si>
    <t>Oak wooden small tableFFT0249</t>
  </si>
  <si>
    <t>FFT0216</t>
  </si>
  <si>
    <t>Green fabric swivel armchairFFT0606</t>
  </si>
  <si>
    <t>FFT0217</t>
  </si>
  <si>
    <t>Green Fabric visitors chairFFT0607</t>
  </si>
  <si>
    <t>FFT0218</t>
  </si>
  <si>
    <t>Green Fabric visitors chairFFT0608</t>
  </si>
  <si>
    <t>FFT0219</t>
  </si>
  <si>
    <t>Dark wooden CabinetFFT0182</t>
  </si>
  <si>
    <t>FFT0220</t>
  </si>
  <si>
    <t>Black wood/Glass desplay cabinetFFT0243</t>
  </si>
  <si>
    <t>FFT0221</t>
  </si>
  <si>
    <t>LEWIS ARM CHAIRFFT0579</t>
  </si>
  <si>
    <t>FFT0222</t>
  </si>
  <si>
    <t>LEWIS ARM CHAIRFFT0580</t>
  </si>
  <si>
    <t>FFT0223</t>
  </si>
  <si>
    <t>1x Maroon fabric/Oak visitors' chairsFFT1102</t>
  </si>
  <si>
    <t>FFT0224</t>
  </si>
  <si>
    <t>1X Registry Filing CabinetFFT0166</t>
  </si>
  <si>
    <t>FFT0225</t>
  </si>
  <si>
    <t>Oak wooden Letter trays cabinetFFT0199</t>
  </si>
  <si>
    <t>FFT0226</t>
  </si>
  <si>
    <t>1x Orange visitors' chairsFFT0213</t>
  </si>
  <si>
    <t>FFT0227</t>
  </si>
  <si>
    <t>1X Registry Filing CabinetFFT1019</t>
  </si>
  <si>
    <t>FFT0228</t>
  </si>
  <si>
    <t>1X Registry Filing CabinetFFT1020</t>
  </si>
  <si>
    <t>FFT0229</t>
  </si>
  <si>
    <t>Maroon fabric visitors chairFFT1052</t>
  </si>
  <si>
    <t>FFT0230</t>
  </si>
  <si>
    <t>1x Maroon fabric visitors' chairFFT1133</t>
  </si>
  <si>
    <t>FFT0231</t>
  </si>
  <si>
    <t>1x Oak small tablesFFT0236</t>
  </si>
  <si>
    <t>FFT0233</t>
  </si>
  <si>
    <t>BLACK LEATHER  HIGH BACKFFT0593</t>
  </si>
  <si>
    <t>FFT0234</t>
  </si>
  <si>
    <t>L-shape Brown wooden Desk with 3drawersFFT0596</t>
  </si>
  <si>
    <t>FFT0235</t>
  </si>
  <si>
    <t>Brown wooden conference standFFT0159</t>
  </si>
  <si>
    <t>FFT0236</t>
  </si>
  <si>
    <t>1xOak finish large tablesFFT0185</t>
  </si>
  <si>
    <t>FFT0237</t>
  </si>
  <si>
    <t>1x Brown wooden conference tableFFT0991</t>
  </si>
  <si>
    <t>FFT0238</t>
  </si>
  <si>
    <t>1xOak finish large tablesFFT1074</t>
  </si>
  <si>
    <t>FFT0239</t>
  </si>
  <si>
    <t>1x Maroon fabric/Oak visitors' chairsFFT1079</t>
  </si>
  <si>
    <t>FFT0240</t>
  </si>
  <si>
    <t>1x Maroon fabric/Oak visitors' chairsFFT1081</t>
  </si>
  <si>
    <t>FFT0241</t>
  </si>
  <si>
    <t>1x Maroon fabric/Oak visitors' chairsFFT1083</t>
  </si>
  <si>
    <t>FFT0242</t>
  </si>
  <si>
    <t>1x Maroon  fabric/Oak visitors' chairsFFT1084</t>
  </si>
  <si>
    <t>FFT0243</t>
  </si>
  <si>
    <t>1x Maroon fabric/Oak visitors' chairsFFT1087</t>
  </si>
  <si>
    <t>FFT0244</t>
  </si>
  <si>
    <t>1x Maroon fabric/Oak visitors' chairsFFT1088</t>
  </si>
  <si>
    <t>FFT0245</t>
  </si>
  <si>
    <t>1x Maroon fabric/Oak visitors' chairsFFT1092</t>
  </si>
  <si>
    <t>FFT0246</t>
  </si>
  <si>
    <t>1x Maroon fabric/Oak visitors' chairsFFT1094</t>
  </si>
  <si>
    <t>FFT0247</t>
  </si>
  <si>
    <t>1x Maroon fabric/Oak visitors' chairsFFT1098</t>
  </si>
  <si>
    <t>FFT0248</t>
  </si>
  <si>
    <t>1x Maroon fabric/Oak visitors' chairsFFT1100</t>
  </si>
  <si>
    <t>FFT0249</t>
  </si>
  <si>
    <t>Maroon Higback chairFFT1434</t>
  </si>
  <si>
    <t>FFT0250</t>
  </si>
  <si>
    <t>FALCON HIGHBACK CHAIR BLACKFFTARC1</t>
  </si>
  <si>
    <t>FFT0251</t>
  </si>
  <si>
    <t>FFT0252</t>
  </si>
  <si>
    <t>FFT0253</t>
  </si>
  <si>
    <t>FFT0254</t>
  </si>
  <si>
    <t>FFT0255</t>
  </si>
  <si>
    <t>FFT0256</t>
  </si>
  <si>
    <t>FFT0257</t>
  </si>
  <si>
    <t>FFT0258</t>
  </si>
  <si>
    <t>FFT0259</t>
  </si>
  <si>
    <t>FFT0260</t>
  </si>
  <si>
    <t>FFT0261</t>
  </si>
  <si>
    <t>FFT0262</t>
  </si>
  <si>
    <t>FFT0263</t>
  </si>
  <si>
    <t>FFT0264</t>
  </si>
  <si>
    <t>FFT0265</t>
  </si>
  <si>
    <t>FFT0266</t>
  </si>
  <si>
    <t>FFT0267</t>
  </si>
  <si>
    <t>FFT0268</t>
  </si>
  <si>
    <t>FFT0269</t>
  </si>
  <si>
    <t>FFT0270</t>
  </si>
  <si>
    <t>FFT0271</t>
  </si>
  <si>
    <t>FFT0272</t>
  </si>
  <si>
    <t>FFT0273</t>
  </si>
  <si>
    <t>FFT0274</t>
  </si>
  <si>
    <t>FFT0275</t>
  </si>
  <si>
    <t>FFT0276</t>
  </si>
  <si>
    <t>FFT0277</t>
  </si>
  <si>
    <t>FFT0278</t>
  </si>
  <si>
    <t>FFT0279</t>
  </si>
  <si>
    <t>FFT0280</t>
  </si>
  <si>
    <t>FFT0281</t>
  </si>
  <si>
    <t>FFT0282</t>
  </si>
  <si>
    <t>FFT0283</t>
  </si>
  <si>
    <t>FFT0284</t>
  </si>
  <si>
    <t>FFT0285</t>
  </si>
  <si>
    <t>FFT0286</t>
  </si>
  <si>
    <t>NOVA MAIN DESK TOP COMPLETEFFTARC2</t>
  </si>
  <si>
    <t>FFT0288</t>
  </si>
  <si>
    <t>SYSTEM CUPBOARD 1500 X 900 + 3 SHELVESFFT1413</t>
  </si>
  <si>
    <t>FFT0290</t>
  </si>
  <si>
    <t>prepaid water metres RoggelandFFT1414</t>
  </si>
  <si>
    <t>SA 1491 41151319393</t>
  </si>
  <si>
    <t>FFT0291</t>
  </si>
  <si>
    <t>prepaid water metres RoggelandFFT1415</t>
  </si>
  <si>
    <t>SA 1491 41144467572</t>
  </si>
  <si>
    <t>FFT0292</t>
  </si>
  <si>
    <t>prepaid water metres GoederustFFT1416</t>
  </si>
  <si>
    <t>SA 1491 41144314600</t>
  </si>
  <si>
    <t>FFT0293</t>
  </si>
  <si>
    <t>prepaid water metres GoederustFFT1417</t>
  </si>
  <si>
    <t>SA 1491 41144325101</t>
  </si>
  <si>
    <t>FFT0294</t>
  </si>
  <si>
    <t>prepaid water metres GoederustFFT1418</t>
  </si>
  <si>
    <t>SA 1491 41144482118</t>
  </si>
  <si>
    <t>FFT0295</t>
  </si>
  <si>
    <t>BONDENSE CHERRY MELAMINE DESKFFT1422</t>
  </si>
  <si>
    <t>FFT0296</t>
  </si>
  <si>
    <t>BONDENSE CHERRY MELAMINE DESKFFT1423</t>
  </si>
  <si>
    <t>FFT0297</t>
  </si>
  <si>
    <t>BONDENSE CHERRY MELAMINE DESKFFT1420</t>
  </si>
  <si>
    <t>FFT0298</t>
  </si>
  <si>
    <t>BONDENSE CHERRY MELAMINE DESKFFT1421</t>
  </si>
  <si>
    <t>FFT0299</t>
  </si>
  <si>
    <t>Oval Mahagony tableFFT0748</t>
  </si>
  <si>
    <t>FFT0300</t>
  </si>
  <si>
    <t>Dark wood L-shape deskFFT0753</t>
  </si>
  <si>
    <t>FFT0301</t>
  </si>
  <si>
    <t>1 x Black fabric chairsFFT0782</t>
  </si>
  <si>
    <t>FFT0302</t>
  </si>
  <si>
    <t>Dark wood 3 drawers cabinetFFT0815</t>
  </si>
  <si>
    <t>FFT0303</t>
  </si>
  <si>
    <t>Dark wood 3 drawers cabinetFFT0817</t>
  </si>
  <si>
    <t>FFT0304</t>
  </si>
  <si>
    <t>Leather H/B Visitors ChairFFT0893</t>
  </si>
  <si>
    <t>FFT0305</t>
  </si>
  <si>
    <t>Dark wood pigeon hole filing cabinet (40 holes)FFT0743</t>
  </si>
  <si>
    <t>FFT0306</t>
  </si>
  <si>
    <t>Dark wood  2 door filing cabinetFFT0784</t>
  </si>
  <si>
    <t>FFT0307</t>
  </si>
  <si>
    <t>Dark wood front deskFFT0794</t>
  </si>
  <si>
    <t>FFT0308</t>
  </si>
  <si>
    <t>Dark wooden 3 drawersFFT0814</t>
  </si>
  <si>
    <t>FFT0309</t>
  </si>
  <si>
    <t>FFT0310</t>
  </si>
  <si>
    <t>Steel filing cabinetsFFT0016</t>
  </si>
  <si>
    <t>FFT0311</t>
  </si>
  <si>
    <t>1x steel chairs with blue leather coversFFT0017</t>
  </si>
  <si>
    <t>FFT0312</t>
  </si>
  <si>
    <t>Steel Map Filing CabinetFFT0018</t>
  </si>
  <si>
    <t>FFT0313</t>
  </si>
  <si>
    <t>Wood Oak Desk with 6xdrawersFFT0019</t>
  </si>
  <si>
    <t>FFT0314</t>
  </si>
  <si>
    <t>Steel fling Card index drawersFFT0020</t>
  </si>
  <si>
    <t>FFT0315</t>
  </si>
  <si>
    <t>Oak wooden/Glass filing cabinetFFT0021</t>
  </si>
  <si>
    <t>FFT0316</t>
  </si>
  <si>
    <t>Wood Oak Desk with 6x drawersFFT0022</t>
  </si>
  <si>
    <t>FFT0317</t>
  </si>
  <si>
    <t>Wooden Desk with 2x drawersFFT0023</t>
  </si>
  <si>
    <t>FFT0318</t>
  </si>
  <si>
    <t>Steel doubledoor filing cupboardFFT0025</t>
  </si>
  <si>
    <t>FFT0319</t>
  </si>
  <si>
    <t>Oakwood desk with 3drawersFFT0027</t>
  </si>
  <si>
    <t>FFT0320</t>
  </si>
  <si>
    <t>Steel Filing Card Index DrawerFFT0029</t>
  </si>
  <si>
    <t>FFT0321</t>
  </si>
  <si>
    <t>Oak Filing cupboardFFT0032</t>
  </si>
  <si>
    <t>FFT0322</t>
  </si>
  <si>
    <t>Highback Swivel Black fabric arm ChairFFT0033</t>
  </si>
  <si>
    <t>FFT0323</t>
  </si>
  <si>
    <t>1 x round tableFFT0034</t>
  </si>
  <si>
    <t>FFT0324</t>
  </si>
  <si>
    <t>Highback Swivel Black fabric arm ChairFFT0035</t>
  </si>
  <si>
    <t>FFT0325</t>
  </si>
  <si>
    <t>Blue fabric chairFFT0892</t>
  </si>
  <si>
    <t>FFT0326</t>
  </si>
  <si>
    <t>1x steel chairs with blue leather coversFFT0906</t>
  </si>
  <si>
    <t>FFT0327</t>
  </si>
  <si>
    <t>Steel filing cabinetFFT0907</t>
  </si>
  <si>
    <t>FFT0328</t>
  </si>
  <si>
    <t>Steel filing cabinetsFFT0908</t>
  </si>
  <si>
    <t>FFT0329</t>
  </si>
  <si>
    <t>Steel filing cabinetsFFT0909</t>
  </si>
  <si>
    <t>FFT0330</t>
  </si>
  <si>
    <t>Steel filing cabinetFFT0910</t>
  </si>
  <si>
    <t>FFT0331</t>
  </si>
  <si>
    <t>Steel filing cabinetFFT0911</t>
  </si>
  <si>
    <t>FFT0332</t>
  </si>
  <si>
    <t>Steel filing cabinetFFT0912</t>
  </si>
  <si>
    <t>FFT0333</t>
  </si>
  <si>
    <t>Steel filing cabinetFFT0913</t>
  </si>
  <si>
    <t>FFT0334</t>
  </si>
  <si>
    <t>Steel filing cabinetFFT0914</t>
  </si>
  <si>
    <t>FFT0335</t>
  </si>
  <si>
    <t>Steel filing cabinetFFT0915</t>
  </si>
  <si>
    <t>FFT0336</t>
  </si>
  <si>
    <t>1x Wooden Oak small tablesFFT0916</t>
  </si>
  <si>
    <t>FFT0337</t>
  </si>
  <si>
    <t>Highback Swivel Blafk fabric arm ChairFFT1075</t>
  </si>
  <si>
    <t>FFT0338</t>
  </si>
  <si>
    <t>Highback Swivel Blafk fabric arm ChairFFT1076</t>
  </si>
  <si>
    <t>FFT0339</t>
  </si>
  <si>
    <t>Highback Swivel Blafk fabric arm ChairFFT1077</t>
  </si>
  <si>
    <t>FFT0340</t>
  </si>
  <si>
    <t>Black Fabric  Highback armchairFFT1078</t>
  </si>
  <si>
    <t>FFT0341</t>
  </si>
  <si>
    <t>Black Fabric  Highback armchairFFT1216</t>
  </si>
  <si>
    <t>FFT0342</t>
  </si>
  <si>
    <t>Black Fabric  Highback armchairFFT1217</t>
  </si>
  <si>
    <t>FFT0343</t>
  </si>
  <si>
    <t>Black Fabric  Highback armchairFFT1218</t>
  </si>
  <si>
    <t>FFT0344</t>
  </si>
  <si>
    <t>1xMirage TYPIST Highback armchairFFT1219</t>
  </si>
  <si>
    <t>FFT0345</t>
  </si>
  <si>
    <t>Black Fabric  Highback armchairFFT1220</t>
  </si>
  <si>
    <t>FFT0346</t>
  </si>
  <si>
    <t>Black Fabric  Highback armchairFFT1221</t>
  </si>
  <si>
    <t>FFT0347</t>
  </si>
  <si>
    <t>1x steel chairs with blue leather coversFFT1222</t>
  </si>
  <si>
    <t>FFT0348</t>
  </si>
  <si>
    <t>1xMirage Highback armchairFFT1223</t>
  </si>
  <si>
    <t>FFT0349</t>
  </si>
  <si>
    <t>1x steel chairs with blue leather coversFFT1224</t>
  </si>
  <si>
    <t>FFT0350</t>
  </si>
  <si>
    <t>1x steel chairs with blue leather coversFFT1225</t>
  </si>
  <si>
    <t>FFT0351</t>
  </si>
  <si>
    <t>Black Fabric  Highback armchairFFT1226</t>
  </si>
  <si>
    <t>FFT0352</t>
  </si>
  <si>
    <t>Oakwood boardroom tableFFT1259</t>
  </si>
  <si>
    <t>FFT0353</t>
  </si>
  <si>
    <t>Black swivel chairFFT0717</t>
  </si>
  <si>
    <t>FFT0354</t>
  </si>
  <si>
    <t>L-shape Brown wooden Desk with 2drawersFFT0318</t>
  </si>
  <si>
    <t>FFT0355</t>
  </si>
  <si>
    <t>1x PINK FABRIC VISITORS CHAIRSFFT0333</t>
  </si>
  <si>
    <t>FFT0356</t>
  </si>
  <si>
    <t>Black Leather H/B swivel chairFFT0592</t>
  </si>
  <si>
    <t>FFT0357</t>
  </si>
  <si>
    <t>3 DRAW DESK HEIGHT PEDESTALFFT0636</t>
  </si>
  <si>
    <t>FFT0358</t>
  </si>
  <si>
    <t>Red fabric wooden chairFFT1355</t>
  </si>
  <si>
    <t>FFT0359</t>
  </si>
  <si>
    <t>Mahagony desk linkFFT0638</t>
  </si>
  <si>
    <t>FFT0360</t>
  </si>
  <si>
    <t>Vegas Mahogany Melamine Desk 1600x750x720FFT0639</t>
  </si>
  <si>
    <t>FFT0361</t>
  </si>
  <si>
    <t>MAHAGONY 4 DRAWER PEDESTALFFT0647</t>
  </si>
  <si>
    <t>FFT0362</t>
  </si>
  <si>
    <t>4 drawer steel cabinetFFT0707</t>
  </si>
  <si>
    <t>FFT0363</t>
  </si>
  <si>
    <t>1 X FALCON LEATHER H/B CHAIRSFFT0425</t>
  </si>
  <si>
    <t>FFT0364</t>
  </si>
  <si>
    <t>4 TIER BOOKCASE SQUARFFT0426</t>
  </si>
  <si>
    <t>FFT0365</t>
  </si>
  <si>
    <t>NEW WAVE 1800 RECEPTION UNITFFT0427</t>
  </si>
  <si>
    <t>FFT0366</t>
  </si>
  <si>
    <t>LUNAR VIS S/BASE CHAIR LEATHERFFT0432</t>
  </si>
  <si>
    <t>FFT0367</t>
  </si>
  <si>
    <t>STEEL SHELVING 4 BAY/ 5 SHELVE HT 2100 X L 900 X DTH 450MMFF</t>
  </si>
  <si>
    <t>FFT0368</t>
  </si>
  <si>
    <t>1600X900WX450D VEGAS SYSTEM CUPBOARD, HINDGED DOOR,FFT0657</t>
  </si>
  <si>
    <t>FFT0369</t>
  </si>
  <si>
    <t>BENige 2 door filling cabinetFFT0742</t>
  </si>
  <si>
    <t>FFT0370</t>
  </si>
  <si>
    <t>BENige small tableFFT0747</t>
  </si>
  <si>
    <t>FFT0371</t>
  </si>
  <si>
    <t>1 x round tableFFT0750</t>
  </si>
  <si>
    <t>FFT0372</t>
  </si>
  <si>
    <t>1 x round tableFFT0751</t>
  </si>
  <si>
    <t>FFT0373</t>
  </si>
  <si>
    <t>BENige 1 door filling cabinetFFT0752</t>
  </si>
  <si>
    <t>FFT0374</t>
  </si>
  <si>
    <t>Black fabric highchairFFT0776</t>
  </si>
  <si>
    <t>FFT0375</t>
  </si>
  <si>
    <t>1 x Black fabric chairsFFT0780</t>
  </si>
  <si>
    <t>FFT0376</t>
  </si>
  <si>
    <t>1 x 2 door dark wood filling cabinetsFFT0785</t>
  </si>
  <si>
    <t>FFT0377</t>
  </si>
  <si>
    <t>1 x 2 door dark wood filling cabinetsFFT0786</t>
  </si>
  <si>
    <t>FFT0378</t>
  </si>
  <si>
    <t>2 door dark brown filling cabinetFFT0787</t>
  </si>
  <si>
    <t>FFT0379</t>
  </si>
  <si>
    <t>1 x dark brown tableFFT0788</t>
  </si>
  <si>
    <t>FFT0380</t>
  </si>
  <si>
    <t>1 x dark brown tableFFT0789</t>
  </si>
  <si>
    <t>FFT0381</t>
  </si>
  <si>
    <t>1 x dark brown tableFFT0791</t>
  </si>
  <si>
    <t>FFT0382</t>
  </si>
  <si>
    <t>1 x dark brown leather chairFFT0795</t>
  </si>
  <si>
    <t>FFT0383</t>
  </si>
  <si>
    <t>1 x dark brown leather chairFFT0797</t>
  </si>
  <si>
    <t>FFT0385</t>
  </si>
  <si>
    <t>1 x dark brown leather chairFFT0801</t>
  </si>
  <si>
    <t>FFT0386</t>
  </si>
  <si>
    <t>1 x dark brown leather chairFFT0802</t>
  </si>
  <si>
    <t>FFT0387</t>
  </si>
  <si>
    <t>1 x dark brown leather chairFFT0803</t>
  </si>
  <si>
    <t>FFT0388</t>
  </si>
  <si>
    <t>1 x dark brown leather chairFFT0804</t>
  </si>
  <si>
    <t>FFT0389</t>
  </si>
  <si>
    <t>1 x dark brown book shelvesFFT0811</t>
  </si>
  <si>
    <t>FFT0390</t>
  </si>
  <si>
    <t>2 seater black fabric couchFFT0812</t>
  </si>
  <si>
    <t>FFT0391</t>
  </si>
  <si>
    <t>Dark wooden with black fabric chairFFT0819</t>
  </si>
  <si>
    <t>FFT0392</t>
  </si>
  <si>
    <t>4 Panel wooden room dividerFFT0820</t>
  </si>
  <si>
    <t>FFT0393</t>
  </si>
  <si>
    <t>1 x dark brown elevated chairs with steel finishesFFT0821</t>
  </si>
  <si>
    <t>FFT0394</t>
  </si>
  <si>
    <t>1 x dark brown elevated chairs with steel finishesFFT0822</t>
  </si>
  <si>
    <t>FFT0395</t>
  </si>
  <si>
    <t>1 x dark brown elevated chairs with steel finishesFFT0823</t>
  </si>
  <si>
    <t>FFT0396</t>
  </si>
  <si>
    <t>1 x dark brown elevated chairs with steel finishesFFT0824</t>
  </si>
  <si>
    <t>FFT0397</t>
  </si>
  <si>
    <t>1 x dark brown elevated chairs with steel finishesFFT0825</t>
  </si>
  <si>
    <t>FFT0398</t>
  </si>
  <si>
    <t>1 x dark brown elevated chairs with steel finishesFFT0826</t>
  </si>
  <si>
    <t>FFT0399</t>
  </si>
  <si>
    <t>4 Panel wooden room dividerFFT0827</t>
  </si>
  <si>
    <t>FFT0400</t>
  </si>
  <si>
    <t>4 Panel wooden room dividerFFT0828</t>
  </si>
  <si>
    <t>FFT0401</t>
  </si>
  <si>
    <t>1 X FALCON LEATHER H/B CHAIRSFFT1271</t>
  </si>
  <si>
    <t>FFT0402</t>
  </si>
  <si>
    <t>1 X FALCON LEATHER H/B CHAIRSFFT1274</t>
  </si>
  <si>
    <t>FFT0403</t>
  </si>
  <si>
    <t>1 X FALCON LEATHER H/B CHAIRSFFT1277</t>
  </si>
  <si>
    <t>FFT0404</t>
  </si>
  <si>
    <t>1 X FALCON LEATHER H/B CHAIRSFFT1279</t>
  </si>
  <si>
    <t>FFT0405</t>
  </si>
  <si>
    <t>Steel book shelfFFT1380</t>
  </si>
  <si>
    <t>FFT0406</t>
  </si>
  <si>
    <t>Brown leather chairsFFT1412</t>
  </si>
  <si>
    <t>FFT0407</t>
  </si>
  <si>
    <t>Oak DeskFFT0675</t>
  </si>
  <si>
    <t>FFT0408</t>
  </si>
  <si>
    <t>2 door steel cabinetFFT0746</t>
  </si>
  <si>
    <t>FFT0409</t>
  </si>
  <si>
    <t>1 x Black fabric chairsFFT0779</t>
  </si>
  <si>
    <t>FFT0410</t>
  </si>
  <si>
    <t>1 x Black fabric chairsFFT0781</t>
  </si>
  <si>
    <t>FFT0411</t>
  </si>
  <si>
    <t>Dark wooden table with steel finishesFFT0793</t>
  </si>
  <si>
    <t>FFT0412</t>
  </si>
  <si>
    <t>1 x dark brown book shelvesFFT0810</t>
  </si>
  <si>
    <t>FFT0413</t>
  </si>
  <si>
    <t>3 drawer dark wood cabinetFFT0818</t>
  </si>
  <si>
    <t>FFT0414</t>
  </si>
  <si>
    <t>Black fabric chairFFT0894</t>
  </si>
  <si>
    <t>FFT0415</t>
  </si>
  <si>
    <t>Oval DeskFFT1410</t>
  </si>
  <si>
    <t>FFT0416</t>
  </si>
  <si>
    <t>Pink wooden visitor's chairFFT0667</t>
  </si>
  <si>
    <t>FFT0417</t>
  </si>
  <si>
    <t>ROUND CONFERENCE TABLE 1200 - BASE 4 SEATER OAK MELAMINEFFT0</t>
  </si>
  <si>
    <t>FFT0418</t>
  </si>
  <si>
    <t>High Back operator chairFFT0875</t>
  </si>
  <si>
    <t>FFT0419</t>
  </si>
  <si>
    <t>4x drawers Steel filing cabinetFFT0709</t>
  </si>
  <si>
    <t>FFT0420</t>
  </si>
  <si>
    <t>Oak finish DeskFFT0089</t>
  </si>
  <si>
    <t>FFT0421</t>
  </si>
  <si>
    <t>Brown wooden CredenzaFFT0091</t>
  </si>
  <si>
    <t>FFT0422</t>
  </si>
  <si>
    <t>Brown wooden Desk with 3x drawersFFT0092</t>
  </si>
  <si>
    <t>FFT0423</t>
  </si>
  <si>
    <t>1x Brown Leather visitors' chairsFFT0095</t>
  </si>
  <si>
    <t>FFT0424</t>
  </si>
  <si>
    <t>Oak finish BookshelfFFT0096</t>
  </si>
  <si>
    <t>FFT0425</t>
  </si>
  <si>
    <t>Oak deskFFT0098</t>
  </si>
  <si>
    <t>FFT0426</t>
  </si>
  <si>
    <t>Oak finish CredenzaFFT0099</t>
  </si>
  <si>
    <t>FFT0427</t>
  </si>
  <si>
    <t>Black Leather Highback chairFFT0100</t>
  </si>
  <si>
    <t>FFT0428</t>
  </si>
  <si>
    <t>1x Oak finish DesksFFT0103</t>
  </si>
  <si>
    <t>FFT0429</t>
  </si>
  <si>
    <t>Black Leather Highback chairFFT0106</t>
  </si>
  <si>
    <t>FFT0430</t>
  </si>
  <si>
    <t>Brown wooden BookshelfFFT0107</t>
  </si>
  <si>
    <t>FFT0431</t>
  </si>
  <si>
    <t>Brown wooden CredenzaFFT0108</t>
  </si>
  <si>
    <t>FFT0432</t>
  </si>
  <si>
    <t>Oak finish Credenza and 1x TableFFT0112</t>
  </si>
  <si>
    <t>FFT0433</t>
  </si>
  <si>
    <t>Glass/Oak wood books cabinetFFT0114</t>
  </si>
  <si>
    <t>FFT0434</t>
  </si>
  <si>
    <t>1x Steel Filing Cabinet with 4x drawersFFT0117</t>
  </si>
  <si>
    <t>FFT0435</t>
  </si>
  <si>
    <t>1 x VISITORS CHAIRS (BLACK LEATHER)FFT0123</t>
  </si>
  <si>
    <t>FFT0436</t>
  </si>
  <si>
    <t>HIGH BACK (BLACK-LEATHER)FFT0124</t>
  </si>
  <si>
    <t>FFT0437</t>
  </si>
  <si>
    <t>Linked Reception Desk (with credenza)FFT0525</t>
  </si>
  <si>
    <t>FFT0438</t>
  </si>
  <si>
    <t>Black Highback leather chairFFT0526</t>
  </si>
  <si>
    <t>FFT0439</t>
  </si>
  <si>
    <t>1 X Black couchFFT0527</t>
  </si>
  <si>
    <t>FFT0440</t>
  </si>
  <si>
    <t>1x Steel Filling CabinetFFT0528</t>
  </si>
  <si>
    <t>FFT0441</t>
  </si>
  <si>
    <t>Oak Finish main desk with 4 drawersFFT0530</t>
  </si>
  <si>
    <t>FFT0442</t>
  </si>
  <si>
    <t>Oak finish CredenzaFFT0532</t>
  </si>
  <si>
    <t>FFT0443</t>
  </si>
  <si>
    <t>1x Black high back leather visitors chairsFFT0533</t>
  </si>
  <si>
    <t>FFT0444</t>
  </si>
  <si>
    <t>Highback black leather chairFFT0534</t>
  </si>
  <si>
    <t>FFT0445</t>
  </si>
  <si>
    <t>Oak finish tall credenzaFFT0535</t>
  </si>
  <si>
    <t>FFT0446</t>
  </si>
  <si>
    <t>Steel filing drawer filing cabinetFFT0538</t>
  </si>
  <si>
    <t>FFT0447</t>
  </si>
  <si>
    <t>Oak Finish main desk with 4 drawersFFT0539</t>
  </si>
  <si>
    <t>FFT0448</t>
  </si>
  <si>
    <t>Oak finish linkFFT0540</t>
  </si>
  <si>
    <t>FFT0449</t>
  </si>
  <si>
    <t>Oak finish CredenzaFFT0541</t>
  </si>
  <si>
    <t>FFT0450</t>
  </si>
  <si>
    <t>Wooden tall credenzaFFT0544</t>
  </si>
  <si>
    <t>FFT0451</t>
  </si>
  <si>
    <t>1 X MONTEGO LEATHER BLACK CHAIRSFFT0621</t>
  </si>
  <si>
    <t>FFT0452</t>
  </si>
  <si>
    <t>EXECUTIVE BOARDROOM TABLEFFT0622</t>
  </si>
  <si>
    <t>FFT0453</t>
  </si>
  <si>
    <t>Filing cabinet - woodFFT0845</t>
  </si>
  <si>
    <t>FFT0454</t>
  </si>
  <si>
    <t>2 Door Filing cabinetFFT0846</t>
  </si>
  <si>
    <t>FFT0456</t>
  </si>
  <si>
    <t>Boadroom table - 1 piecFFT0849</t>
  </si>
  <si>
    <t>FFT0457</t>
  </si>
  <si>
    <t>Boadroom table - 1 piecFFT0850</t>
  </si>
  <si>
    <t>FFT0458</t>
  </si>
  <si>
    <t>1x20 Seater Boardroom Table - Cherry Veneer Solid BullnoseFF</t>
  </si>
  <si>
    <t>1 x Highback Black Leather Chair (16 chairs in bd room)FFT08</t>
  </si>
  <si>
    <t>FFT0463</t>
  </si>
  <si>
    <t>FFT0464</t>
  </si>
  <si>
    <t>FFT0465</t>
  </si>
  <si>
    <t>FFT0466</t>
  </si>
  <si>
    <t>FFT0467</t>
  </si>
  <si>
    <t>FFT0468</t>
  </si>
  <si>
    <t>FFT0469</t>
  </si>
  <si>
    <t>FFT0470</t>
  </si>
  <si>
    <t>FFT0471</t>
  </si>
  <si>
    <t>FFT0472</t>
  </si>
  <si>
    <t>FFT0473</t>
  </si>
  <si>
    <t>FFT0474</t>
  </si>
  <si>
    <t>FFT0475</t>
  </si>
  <si>
    <t>Leather ChairFFT0872</t>
  </si>
  <si>
    <t>FFT0476</t>
  </si>
  <si>
    <t>Leather chairFFT0873</t>
  </si>
  <si>
    <t>FFT0477</t>
  </si>
  <si>
    <t>Coat HangerFFT0874</t>
  </si>
  <si>
    <t>FFT0478</t>
  </si>
  <si>
    <t>1x Brown Leather visitors' chairsFFT0964</t>
  </si>
  <si>
    <t>FFT0479</t>
  </si>
  <si>
    <t>1x Oak finish Desk with 3xdrawersFFT0965</t>
  </si>
  <si>
    <t>FFT0480</t>
  </si>
  <si>
    <t>1x Oak finish DesksFFT0966</t>
  </si>
  <si>
    <t>FFT0481</t>
  </si>
  <si>
    <t>1x Steel Filing Cabinet with 4x drawersFFT0967</t>
  </si>
  <si>
    <t>FFT0482</t>
  </si>
  <si>
    <t>1x Steel Filing Cabinet with 4x drawersFFT0968</t>
  </si>
  <si>
    <t>FFT0483</t>
  </si>
  <si>
    <t>FFT0484</t>
  </si>
  <si>
    <t>1x Steel Filing Cabinet with 4x drawersFFT0970</t>
  </si>
  <si>
    <t>FFT0485</t>
  </si>
  <si>
    <t>1x Steel Filing Cabinet with 4x drawersFFT0971</t>
  </si>
  <si>
    <t>FFT0486</t>
  </si>
  <si>
    <t>1x Steel Filing Cabinet with 4x drawersFFT0972</t>
  </si>
  <si>
    <t>FFT0487</t>
  </si>
  <si>
    <t>1x Steel Filing Cabinet with 4x drawersFFT0973</t>
  </si>
  <si>
    <t>FFT0488</t>
  </si>
  <si>
    <t>13x Steel Filing Cabinet with 4x drawersFFT0974</t>
  </si>
  <si>
    <t>FFT0489</t>
  </si>
  <si>
    <t>1x Steel Filing Cabinet with 4x drawersFFT0975</t>
  </si>
  <si>
    <t>FFT0490</t>
  </si>
  <si>
    <t>1x Steel Filing Cabinet with 4x drawersFFT0976</t>
  </si>
  <si>
    <t>FFT0491</t>
  </si>
  <si>
    <t>1x Steel Filing Cabinet with 4x drawersFFT0977</t>
  </si>
  <si>
    <t>FFT0492</t>
  </si>
  <si>
    <t>1x Steel Filing Cabinet with 4x drawersFFT0978</t>
  </si>
  <si>
    <t>FFT0494</t>
  </si>
  <si>
    <t>1x Black high back leather visitors chairsFFT1178</t>
  </si>
  <si>
    <t>FFT0495</t>
  </si>
  <si>
    <t>1 X MONTEGO LEATHER BLACK CHAIRSFFT1227</t>
  </si>
  <si>
    <t>FFT0497</t>
  </si>
  <si>
    <t>1 X MONTEGO LEATHER BLACK CHAIRSFFT1231</t>
  </si>
  <si>
    <t>FFT0498</t>
  </si>
  <si>
    <t>1 X MONTEGO LEATHER BLACK CHAIRSFFT1232</t>
  </si>
  <si>
    <t>FFT0499</t>
  </si>
  <si>
    <t>1 X MONTEGO LEATHER BLACK CHAIRSFFT1233</t>
  </si>
  <si>
    <t>FFT0500</t>
  </si>
  <si>
    <t>1 X MONTEGO LEATHER BLACK CHAIRSFFT1234</t>
  </si>
  <si>
    <t>FFT0501</t>
  </si>
  <si>
    <t>1 X MONTEGO LEATHER BLACK CHAIRSFFT1235</t>
  </si>
  <si>
    <t>FFT0502</t>
  </si>
  <si>
    <t>1 X MONTEGO LEATHER BLACK CHAIRSFFT1236</t>
  </si>
  <si>
    <t>FFT0503</t>
  </si>
  <si>
    <t>1 X MONTEGO LEATHER BLACK CHAIRSFFT1238</t>
  </si>
  <si>
    <t>FFT0504</t>
  </si>
  <si>
    <t>1 X MONTEGO LEATHER BLACK CHAIRSFFT1239</t>
  </si>
  <si>
    <t>FFT0505</t>
  </si>
  <si>
    <t>1 X MONTEGO LEATHER BLACK CHAIRSFFT1240</t>
  </si>
  <si>
    <t>FFT0511</t>
  </si>
  <si>
    <t>1x Steel Filling CabinetFFT1253</t>
  </si>
  <si>
    <t>FFT0512</t>
  </si>
  <si>
    <t>Oak finish DeskFFT1254</t>
  </si>
  <si>
    <t>FFT0514</t>
  </si>
  <si>
    <t>1 X Black couchFFT1258</t>
  </si>
  <si>
    <t>FFT0516</t>
  </si>
  <si>
    <t>Maroon fabric Highback chairFFT0093</t>
  </si>
  <si>
    <t>FFT0517</t>
  </si>
  <si>
    <t>Cherry melamine pedestalFFT0876</t>
  </si>
  <si>
    <t>FFT0522</t>
  </si>
  <si>
    <t>Brown Wooden Filing CabinetFFT0326</t>
  </si>
  <si>
    <t>FFT0523</t>
  </si>
  <si>
    <t>Brown Wooden Desk with 4 drawersFFT0327</t>
  </si>
  <si>
    <t>FFT0524</t>
  </si>
  <si>
    <t>Brown wooden Credenza with sliding doorsFFT0328</t>
  </si>
  <si>
    <t>FFT0525</t>
  </si>
  <si>
    <t>Lunar Vis S/Base Chair B/LeatherFFT0354</t>
  </si>
  <si>
    <t>FFT0526</t>
  </si>
  <si>
    <t>BLACK  FABRIC SWIVEL ARMCHAIRSFFT0660</t>
  </si>
  <si>
    <t>FFT0528</t>
  </si>
  <si>
    <t>Maroon fabric highback chairFFT0265</t>
  </si>
  <si>
    <t>FFT0529</t>
  </si>
  <si>
    <t>1x Glass/Oak filing cabinetsFFT0275</t>
  </si>
  <si>
    <t>FFT0539</t>
  </si>
  <si>
    <t>Maroon visitor chair with wooden finishesFFT0701</t>
  </si>
  <si>
    <t>FFT0540</t>
  </si>
  <si>
    <t>3 Drawer wooden pedestalFFT0713</t>
  </si>
  <si>
    <t>FFT0541</t>
  </si>
  <si>
    <t>Small wooden tableFFT0725</t>
  </si>
  <si>
    <t>FFT0543</t>
  </si>
  <si>
    <t>Pine credenzaFFT1409</t>
  </si>
  <si>
    <t>FFT0545</t>
  </si>
  <si>
    <t>Black fabric swivel chairFFT0309</t>
  </si>
  <si>
    <t>FFT0546</t>
  </si>
  <si>
    <t>Steel Stationery Cabinet1800mmx900mmx450mmFFT0559</t>
  </si>
  <si>
    <t>FFT0547</t>
  </si>
  <si>
    <t>1 x BENige 4 drawer steel filing cabinetsFFT0757</t>
  </si>
  <si>
    <t>FFT0548</t>
  </si>
  <si>
    <t>1 x BENige 4 drawer steel filing cabinetsFFT0758</t>
  </si>
  <si>
    <t>FFT0549</t>
  </si>
  <si>
    <t>1 x BENige 4 drawer steel filing cabinetsFFT0760</t>
  </si>
  <si>
    <t>FFT0550</t>
  </si>
  <si>
    <t>1 x BENige 4 drawer steel filing cabinetsFFT0763</t>
  </si>
  <si>
    <t>FFT0551</t>
  </si>
  <si>
    <t>1 x BENige 4 drawer steel filing cabinetsFFT0764</t>
  </si>
  <si>
    <t>FFT0552</t>
  </si>
  <si>
    <t>1 x BENige 4 drawer steel filing cabinetsFFT0769</t>
  </si>
  <si>
    <t>FFT0553</t>
  </si>
  <si>
    <t>1 x BENige 4 drawer steel filing cabinetsFFT0772</t>
  </si>
  <si>
    <t>FFT0554</t>
  </si>
  <si>
    <t>Burnt Orange CouchFFT0562</t>
  </si>
  <si>
    <t>FFT0555</t>
  </si>
  <si>
    <t>FILING CABINET WITH 4 DRAWERSFFT0653</t>
  </si>
  <si>
    <t>FFT0556</t>
  </si>
  <si>
    <t>FILING CABINET WITH 4 DRAWERSFFT0655</t>
  </si>
  <si>
    <t>FFT0557</t>
  </si>
  <si>
    <t>Dark wooden coffee table with detailed finishesFFT0745</t>
  </si>
  <si>
    <t>FFT0558</t>
  </si>
  <si>
    <t>Small filing shelfFFT1382</t>
  </si>
  <si>
    <t>FFT0559</t>
  </si>
  <si>
    <t>Built in wooden cabinet_x000D_
FFT1395</t>
  </si>
  <si>
    <t>FFT0560</t>
  </si>
  <si>
    <t>2 Door Steel  cabinetFFT0682</t>
  </si>
  <si>
    <t>FFT0562</t>
  </si>
  <si>
    <t>Lunar Vis S/Base Chair B/LeatherFFT0352</t>
  </si>
  <si>
    <t>FFT0563</t>
  </si>
  <si>
    <t>DESKHEIGHT PEDESTAL CHERRY MELAMINE, e DRAWERSFFT0665</t>
  </si>
  <si>
    <t>FFT0564</t>
  </si>
  <si>
    <t>Oak side tableFFT0674</t>
  </si>
  <si>
    <t>FFT0565</t>
  </si>
  <si>
    <t>Oak Wooden Table and extensionFFT0689</t>
  </si>
  <si>
    <t>FFT0566</t>
  </si>
  <si>
    <t>Brown coat hangerFFT0731</t>
  </si>
  <si>
    <t>FFT0567</t>
  </si>
  <si>
    <t>MODEL 7610 MANAGERIAL HIGHBACK ARMCHAIRFFT0565</t>
  </si>
  <si>
    <t>FFT0568</t>
  </si>
  <si>
    <t>MODEL 7610 MANAGERIAL HIGHBACK ARMCHAIRFFT0566</t>
  </si>
  <si>
    <t>FFT0569</t>
  </si>
  <si>
    <t>SYSTEMS CUPBOARD - 3 SHELVESFFT0586</t>
  </si>
  <si>
    <t>FFT0570</t>
  </si>
  <si>
    <t>Small brown wooden tableFFT0687</t>
  </si>
  <si>
    <t>FFT0571</t>
  </si>
  <si>
    <t>1x Blue Fabric Highback chairFFT1168</t>
  </si>
  <si>
    <t>FFT0572</t>
  </si>
  <si>
    <t>L-shape Brown wooden desk with 3xdrawersFFT0303</t>
  </si>
  <si>
    <t>FFT0574</t>
  </si>
  <si>
    <t>1x Freedom 3 tier Lockable BookcaseFFT0347</t>
  </si>
  <si>
    <t>FFT0575</t>
  </si>
  <si>
    <t>Red fabric wooden chairFFT1357</t>
  </si>
  <si>
    <t>FFT0576</t>
  </si>
  <si>
    <t>Brown Wooden Filing CabinetFFT0268</t>
  </si>
  <si>
    <t>FFT0577</t>
  </si>
  <si>
    <t>Freedom Oak Single Door Credenza (1000x600)FFT0355</t>
  </si>
  <si>
    <t>FFT0578</t>
  </si>
  <si>
    <t>Black fabric swivel armchairFFT0720</t>
  </si>
  <si>
    <t>FFT0579</t>
  </si>
  <si>
    <t>Oak wood tableFFT0300</t>
  </si>
  <si>
    <t>FFT0580</t>
  </si>
  <si>
    <t>Wooden oak tableFFT0690</t>
  </si>
  <si>
    <t>FFT0581</t>
  </si>
  <si>
    <t>Wooden oak table with 4 drawersFFT0691</t>
  </si>
  <si>
    <t>FFT0582</t>
  </si>
  <si>
    <t>Brown wooden tableFFT0692</t>
  </si>
  <si>
    <t>FFT0583</t>
  </si>
  <si>
    <t>4 drawer steel cabinets_x000D_
FFT1400</t>
  </si>
  <si>
    <t>FFT0584</t>
  </si>
  <si>
    <t>4 drawer steel cabinets_x000D_
FFT1402</t>
  </si>
  <si>
    <t>FFT0585</t>
  </si>
  <si>
    <t>4 drawer steel cabinetsFFT1403</t>
  </si>
  <si>
    <t>FFT0586</t>
  </si>
  <si>
    <t>Brown wooden Credenza with sliding doorsFFT0295</t>
  </si>
  <si>
    <t>FFT0587</t>
  </si>
  <si>
    <t>1 X CONFERENCE SIDE CHAIR IMBULA URBAN BARKFFT0633</t>
  </si>
  <si>
    <t>FFT0588</t>
  </si>
  <si>
    <t>Round conference TableFFT0878</t>
  </si>
  <si>
    <t>FFT0589</t>
  </si>
  <si>
    <t>1 X CONFERENCE SIDE CHAIR IMBULA URBAN BARKFFT1265</t>
  </si>
  <si>
    <t>FFT0590</t>
  </si>
  <si>
    <t>1 X CONFERENCE SIDE CHAIR IMBULA URBAN BARKFFT1266</t>
  </si>
  <si>
    <t>FFT0591</t>
  </si>
  <si>
    <t>1 X CONFERENCE SIDE CHAIR IMBULA URBAN BARKFFT1267</t>
  </si>
  <si>
    <t>FFT0592</t>
  </si>
  <si>
    <t>Brown wooden Double-door filing cabinetFFT0325</t>
  </si>
  <si>
    <t>FFT0594</t>
  </si>
  <si>
    <t>Lunar Vis S/Base Chair B/LeatherFFT0353</t>
  </si>
  <si>
    <t>FFT0595</t>
  </si>
  <si>
    <t>Zone H/back chair - Barcelona RubyFFT0360</t>
  </si>
  <si>
    <t>FFT0596</t>
  </si>
  <si>
    <t>MAHOGANY CREDENZAFFT0658</t>
  </si>
  <si>
    <t>FFT0597</t>
  </si>
  <si>
    <t>7600 VISITORS BLACK ARMCHAIRS WITH FLEXIBLE ARMRESTS AND UPH</t>
  </si>
  <si>
    <t>FFT0598</t>
  </si>
  <si>
    <t>Small wooden tableFFT0724</t>
  </si>
  <si>
    <t>FFT0600</t>
  </si>
  <si>
    <t>Black fabric Chair_x000D_
FFT1370</t>
  </si>
  <si>
    <t>FFT0601</t>
  </si>
  <si>
    <t>Blue fabric Highback ChairFFT0269</t>
  </si>
  <si>
    <t>FFT0602</t>
  </si>
  <si>
    <t>Oak/Glass filing CabinetFFT0270</t>
  </si>
  <si>
    <t>FFT0603</t>
  </si>
  <si>
    <t>Oak Wooden bookshelfFFT0272</t>
  </si>
  <si>
    <t>FFT0604</t>
  </si>
  <si>
    <t>Oak finish Credenza with sliding doorsFFT0274</t>
  </si>
  <si>
    <t>FFT0605</t>
  </si>
  <si>
    <t>Oak finish DeskFFT0277</t>
  </si>
  <si>
    <t>FFT0606</t>
  </si>
  <si>
    <t>1x Oak wooden desk with 4drawersFFT0283</t>
  </si>
  <si>
    <t>FFT0607</t>
  </si>
  <si>
    <t>Red swivel chairFFT0685</t>
  </si>
  <si>
    <t>FFT0608</t>
  </si>
  <si>
    <t>Small Dark brown DeskFFT0723</t>
  </si>
  <si>
    <t>FFT0609</t>
  </si>
  <si>
    <t>1x Glass/Oak filing cabinetsFFT1170</t>
  </si>
  <si>
    <t>FFT0610</t>
  </si>
  <si>
    <t>1x Oak wooden deskFFT1172</t>
  </si>
  <si>
    <t>FFT0611</t>
  </si>
  <si>
    <t>Red fabric wooden chairFFT1356</t>
  </si>
  <si>
    <t>FFT0612</t>
  </si>
  <si>
    <t>Pink metal cabinet_x000D_
FFT1396</t>
  </si>
  <si>
    <t>FFT0613</t>
  </si>
  <si>
    <t>Oak finish deskFFT0262</t>
  </si>
  <si>
    <t>FFT0614</t>
  </si>
  <si>
    <t>Oak wooden credenza with sliding doorsFFT0266</t>
  </si>
  <si>
    <t>FFT0615</t>
  </si>
  <si>
    <t>Oak finish deskFFT0290</t>
  </si>
  <si>
    <t>FFT0616</t>
  </si>
  <si>
    <t>FFT0617</t>
  </si>
  <si>
    <t>1 X CONFERENCE SIDECHAIR 4 LEGGED OAK FRAME - WALT/BURGFFT06</t>
  </si>
  <si>
    <t>FFT0618</t>
  </si>
  <si>
    <t>Small light brown wooden TableFFT0728</t>
  </si>
  <si>
    <t>FFT0619</t>
  </si>
  <si>
    <t>8 DRAWER FILING SYSTEMFFT1175</t>
  </si>
  <si>
    <t>FFT0620</t>
  </si>
  <si>
    <t>1 X CONFERENCE SIDECHAIR 4 LEGGED OAK FRAME - WALT/BURGFFT12</t>
  </si>
  <si>
    <t>FFT0621</t>
  </si>
  <si>
    <t>FFT0622</t>
  </si>
  <si>
    <t>1X CONFERENCE SIDECHAIR 4 LEGGED OAK FRAME - WALT/BURGFFT127</t>
  </si>
  <si>
    <t>FFT0623</t>
  </si>
  <si>
    <t>Brown wooden Desk with 4drawersFFT0264</t>
  </si>
  <si>
    <t>FFT0624</t>
  </si>
  <si>
    <t>Brown wooden Credenza with sliding doorsFFT0304</t>
  </si>
  <si>
    <t>FFT0625</t>
  </si>
  <si>
    <t>Brown Wooden Large credenza with sliding doorsFFT0308</t>
  </si>
  <si>
    <t>FFT0626</t>
  </si>
  <si>
    <t>Office DeskFFT0349</t>
  </si>
  <si>
    <t>FFT0627</t>
  </si>
  <si>
    <t>Freedom Oak Single Door Credenza (1000x600)FFT0356</t>
  </si>
  <si>
    <t>FFT0628</t>
  </si>
  <si>
    <t>1600X900WX450D VEGAS SYSTEM CUPBOARD, HINDGED DOOR,FFT0656</t>
  </si>
  <si>
    <t>FFT0629</t>
  </si>
  <si>
    <t>1x2 drawer Steel cabinetFFT0677</t>
  </si>
  <si>
    <t>FFT0631</t>
  </si>
  <si>
    <t>Brown chairs_x000D_
FFT1389</t>
  </si>
  <si>
    <t>FFT0632</t>
  </si>
  <si>
    <t>Pink chairs_x000D_
FFT1390</t>
  </si>
  <si>
    <t>FFT0633</t>
  </si>
  <si>
    <t>Large metal cabinets_x000D_
FFT1398</t>
  </si>
  <si>
    <t>FFT0634</t>
  </si>
  <si>
    <t>Large metal cabinets_x000D_
FFT1399</t>
  </si>
  <si>
    <t>FFT0635</t>
  </si>
  <si>
    <t>FFT0636</t>
  </si>
  <si>
    <t>Black fabric swivel h/b chairFFT0663</t>
  </si>
  <si>
    <t>FFT0637</t>
  </si>
  <si>
    <t>L-Shaped Mahagony Office deskFFT0664</t>
  </si>
  <si>
    <t>FFT0638</t>
  </si>
  <si>
    <t>Black leather chairs_x000D_
FFT1404</t>
  </si>
  <si>
    <t>FFT0639</t>
  </si>
  <si>
    <t>Black leather chairsFFT1405</t>
  </si>
  <si>
    <t>FFT0640</t>
  </si>
  <si>
    <t>Black leather chairs_x000D_
FFT1406</t>
  </si>
  <si>
    <t>FFT0641</t>
  </si>
  <si>
    <t>Black leather chairsFFT1407</t>
  </si>
  <si>
    <t>FFT0642</t>
  </si>
  <si>
    <t>BLACK HOOFER (GENIUS)FFT0331</t>
  </si>
  <si>
    <t>FFT0643</t>
  </si>
  <si>
    <t>Brown wooden desk with 8drawersFFT0285</t>
  </si>
  <si>
    <t>FFT0644</t>
  </si>
  <si>
    <t>1x Modex Managerial H/back ArmchairFFT0336</t>
  </si>
  <si>
    <t>FFT0645</t>
  </si>
  <si>
    <t>ROLLER DOOR CREDENZA &amp; SHELVESFFT0635</t>
  </si>
  <si>
    <t>FFT0646</t>
  </si>
  <si>
    <t>Black fabric swivel chairFFT0637</t>
  </si>
  <si>
    <t>FFT0647</t>
  </si>
  <si>
    <t>Mahogany Melamine ConferenceTableFFT0642</t>
  </si>
  <si>
    <t>FFT0648</t>
  </si>
  <si>
    <t>1 x Black Fabric Visitor Arm ChairFFT0643</t>
  </si>
  <si>
    <t>FFT0649</t>
  </si>
  <si>
    <t>Mahogany Melamine Storage UnitFFT0644</t>
  </si>
  <si>
    <t>FFT0650</t>
  </si>
  <si>
    <t>MAHAGONY OFFICE DESKFFT0646</t>
  </si>
  <si>
    <t>FFT0651</t>
  </si>
  <si>
    <t>BLACK  h/back swivel chair with gas - contr blackFFT0648</t>
  </si>
  <si>
    <t>FFT0652</t>
  </si>
  <si>
    <t>Wooden book shelfFFT0680</t>
  </si>
  <si>
    <t>FFT0653</t>
  </si>
  <si>
    <t>4 drawer steel cabinetFFT0706</t>
  </si>
  <si>
    <t>FFT0654</t>
  </si>
  <si>
    <t>1 x Black Fabric Visitor Arm ChairFFT1163</t>
  </si>
  <si>
    <t>FFT0655</t>
  </si>
  <si>
    <t>1 x Black Fabric Visitor Arm ChairFFT1164</t>
  </si>
  <si>
    <t>FFT0656</t>
  </si>
  <si>
    <t>Black fabric swivel chairFFT1264</t>
  </si>
  <si>
    <t>FFT0657</t>
  </si>
  <si>
    <t>Map Steel filing CabinetFFT0118</t>
  </si>
  <si>
    <t>FFT0658</t>
  </si>
  <si>
    <t>1x Brown wooden BookshelfFFT0276</t>
  </si>
  <si>
    <t>FFT0660</t>
  </si>
  <si>
    <t>1x Black Leather Managerial H/back ArmchairFFT0337</t>
  </si>
  <si>
    <t>FFT0661</t>
  </si>
  <si>
    <t>Small Steel cabinet with 2 drawersFFT0678</t>
  </si>
  <si>
    <t>FFT0662</t>
  </si>
  <si>
    <t>3 Small Steel cabinet with 2 drawersFFT0679</t>
  </si>
  <si>
    <t>FFT0663</t>
  </si>
  <si>
    <t>Oak wooden tableFFT0693</t>
  </si>
  <si>
    <t>FFT0664</t>
  </si>
  <si>
    <t>4x drawers Steel filing cabinetFFT0710</t>
  </si>
  <si>
    <t>FFT0665</t>
  </si>
  <si>
    <t>Black fabric swivel armchairFFT0719</t>
  </si>
  <si>
    <t>FFT0666</t>
  </si>
  <si>
    <t>Brown bar style  chairFFT0732</t>
  </si>
  <si>
    <t>FFT0667</t>
  </si>
  <si>
    <t>Library card catalogoue cabinetFFT0733</t>
  </si>
  <si>
    <t>FFT0668</t>
  </si>
  <si>
    <t>Steel pigeon holes TrollyFFT0735</t>
  </si>
  <si>
    <t>FFT0669</t>
  </si>
  <si>
    <t>Steel plans filing cabinetFFT0736</t>
  </si>
  <si>
    <t>FFT0670</t>
  </si>
  <si>
    <t>Wooden book trolleyFFT0737</t>
  </si>
  <si>
    <t>FFT0671</t>
  </si>
  <si>
    <t>1 x Brown wooden BookshelfFFT1171</t>
  </si>
  <si>
    <t>FFT0672</t>
  </si>
  <si>
    <t>Brown fabric low seated stool/foot rest (kneel on chair)FFT1</t>
  </si>
  <si>
    <t>FFT0673</t>
  </si>
  <si>
    <t>Green fabric chairsFFT1363</t>
  </si>
  <si>
    <t>FFT0674</t>
  </si>
  <si>
    <t>Small dark brown coffee tableFFT1365</t>
  </si>
  <si>
    <t>FFT0675</t>
  </si>
  <si>
    <t>Dark wooden glass cupboard (gold handles)FFT1366</t>
  </si>
  <si>
    <t>FFT0676</t>
  </si>
  <si>
    <t>Brown fabric chairFFT1368</t>
  </si>
  <si>
    <t>FFT0677</t>
  </si>
  <si>
    <t>Brown fabric chairFFT1369</t>
  </si>
  <si>
    <t>FFT0678</t>
  </si>
  <si>
    <t>1x Steel/Oak finish DeskFFT0558</t>
  </si>
  <si>
    <t>FFT0679</t>
  </si>
  <si>
    <t>1 x dark brown tableFFT0790</t>
  </si>
  <si>
    <t>FFT0680</t>
  </si>
  <si>
    <t>1 x dark brown tableFFT0792</t>
  </si>
  <si>
    <t>FFT0681</t>
  </si>
  <si>
    <t>1 x dark brown leather chairFFT0796</t>
  </si>
  <si>
    <t>FFT0682</t>
  </si>
  <si>
    <t>1 x dark brown leather chairFFT0798</t>
  </si>
  <si>
    <t>FFT0683</t>
  </si>
  <si>
    <t>1 x dark brown leather chairFFT0799</t>
  </si>
  <si>
    <t>FFT0684</t>
  </si>
  <si>
    <t>1 x dark brown leather chairFFT0805</t>
  </si>
  <si>
    <t>FFT0685</t>
  </si>
  <si>
    <t>1 x dark brown leather chairFFT0806</t>
  </si>
  <si>
    <t>FFT0686</t>
  </si>
  <si>
    <t>1 x dark brown leather chairFFT0807</t>
  </si>
  <si>
    <t>FFT0687</t>
  </si>
  <si>
    <t>1 x dark brown leather chairFFT0808</t>
  </si>
  <si>
    <t>FFT0688</t>
  </si>
  <si>
    <t>1 x dark brown leather chairFFT0809</t>
  </si>
  <si>
    <t>FFT0689</t>
  </si>
  <si>
    <t>1 x dark brown tableFFT1196</t>
  </si>
  <si>
    <t>FFT0690</t>
  </si>
  <si>
    <t>1X FALCON LEATHER H/B CHAIRSFFT1272</t>
  </si>
  <si>
    <t>FFT0691</t>
  </si>
  <si>
    <t>1X FALCON LEATHER H/B CHAIRSFFT1273</t>
  </si>
  <si>
    <t>FFT0692</t>
  </si>
  <si>
    <t>1 X FALCON LEATHER H/B CHAIRSFFT1275</t>
  </si>
  <si>
    <t>FFT0693</t>
  </si>
  <si>
    <t>1 X FALCON LEATHER H/B CHAIRSFFT1278</t>
  </si>
  <si>
    <t>FFT0694</t>
  </si>
  <si>
    <t>1 X FALCON LEATHER H/B CHAIRSFFT1280</t>
  </si>
  <si>
    <t>FFT0695</t>
  </si>
  <si>
    <t>1 X FALCON LEATHER H/B CHAIRSFFT1281</t>
  </si>
  <si>
    <t>FFT0696</t>
  </si>
  <si>
    <t>1 X FALCON LEATHER H/B CHAIRSFFT1283</t>
  </si>
  <si>
    <t>FFT0697</t>
  </si>
  <si>
    <t>1 X FALCON LEATHER H/B CHAIRSFFT1276</t>
  </si>
  <si>
    <t>FFT0698</t>
  </si>
  <si>
    <t>1x Glass/Oak filing cabinetsFFT0284</t>
  </si>
  <si>
    <t>FFT0699</t>
  </si>
  <si>
    <t>Brown Wooden/Glass filing CabinetFFT0288</t>
  </si>
  <si>
    <t>FFT0700</t>
  </si>
  <si>
    <t>L Shaped desk with brown wooden CredenzaFFT0320</t>
  </si>
  <si>
    <t>FFT0701</t>
  </si>
  <si>
    <t>Highback Black fabric chairFFT0321</t>
  </si>
  <si>
    <t>FFT0702</t>
  </si>
  <si>
    <t>Maroon Fabric chair with wooden finishFFT0641</t>
  </si>
  <si>
    <t>FFT0703</t>
  </si>
  <si>
    <t>Wooden desk with brown steel finishesFFT0676</t>
  </si>
  <si>
    <t>FFT0704</t>
  </si>
  <si>
    <t>2 DOOR Steel cabinetFFT0681</t>
  </si>
  <si>
    <t>FFT0705</t>
  </si>
  <si>
    <t>Cherry Finish deskFFT0694</t>
  </si>
  <si>
    <t>FFT0706</t>
  </si>
  <si>
    <t>Oak and steel finish deskFFT0699</t>
  </si>
  <si>
    <t>FFT0707</t>
  </si>
  <si>
    <t>Maroon and oak visitors chairFFT0702</t>
  </si>
  <si>
    <t>FFT0708</t>
  </si>
  <si>
    <t>Black swivel chairFFT0718</t>
  </si>
  <si>
    <t>FFT0709</t>
  </si>
  <si>
    <t>Wooden Small TableFFT0880</t>
  </si>
  <si>
    <t>FFT0710</t>
  </si>
  <si>
    <t>Black fabric swivel chairFFT0887</t>
  </si>
  <si>
    <t>FFT0711</t>
  </si>
  <si>
    <t>Brown wooden Credenza with sliding doorsFFT0302</t>
  </si>
  <si>
    <t>FFT0715</t>
  </si>
  <si>
    <t>1x Freedom 3 tier Lockable BookcaseFFT0346</t>
  </si>
  <si>
    <t>FFT0716</t>
  </si>
  <si>
    <t>Brown wooden chest with 2doors and drawersFFT0324</t>
  </si>
  <si>
    <t>FFT0718</t>
  </si>
  <si>
    <t>1x Glass/Oak filing cabinetsFFT1173</t>
  </si>
  <si>
    <t>FFT0719</t>
  </si>
  <si>
    <t>1x Blue fabric visitor's chairFFT0311</t>
  </si>
  <si>
    <t>FFT0720</t>
  </si>
  <si>
    <t>Tender boxFFT0705</t>
  </si>
  <si>
    <t>FFT0721</t>
  </si>
  <si>
    <t>Black swivel chairFFT0716</t>
  </si>
  <si>
    <t>FFT0722</t>
  </si>
  <si>
    <t>Oak finish double-door filing cabinetFFT0313</t>
  </si>
  <si>
    <t>FFT0723</t>
  </si>
  <si>
    <t>Highback black leather chairFFT0542</t>
  </si>
  <si>
    <t>FFT0724</t>
  </si>
  <si>
    <t>Dark wooden book shelfFFT0730</t>
  </si>
  <si>
    <t>FFT0725</t>
  </si>
  <si>
    <t>Brown chair_x000D_
FFT1383</t>
  </si>
  <si>
    <t>FFT0726</t>
  </si>
  <si>
    <t>Brown wooden bookshelf with 4doorsFFT0267</t>
  </si>
  <si>
    <t>FFT0727</t>
  </si>
  <si>
    <t>Oak wood card storage cabinetFFT0316</t>
  </si>
  <si>
    <t>FFT0728</t>
  </si>
  <si>
    <t>Maroon Fabric swivel chairFFT0686</t>
  </si>
  <si>
    <t>FFT0729</t>
  </si>
  <si>
    <t>Small wooden cupboard_x000D_
FFT1384</t>
  </si>
  <si>
    <t>FFT0730</t>
  </si>
  <si>
    <t>Black leather chairFFT1386</t>
  </si>
  <si>
    <t>FFT0731</t>
  </si>
  <si>
    <t>Black leather chair_x000D_
FFT1387</t>
  </si>
  <si>
    <t>FFT0732</t>
  </si>
  <si>
    <t>Maroon fabric Highback chairFFT0305</t>
  </si>
  <si>
    <t>FFT0733</t>
  </si>
  <si>
    <t>L-shape Brown wooden Desk with 3drawersFFT0306</t>
  </si>
  <si>
    <t>FFT0734</t>
  </si>
  <si>
    <t>Brown wooden Credenza with sliding doorsFFT0310</t>
  </si>
  <si>
    <t>FFT0735</t>
  </si>
  <si>
    <t>1x Enclosed Display Cabinet (glass/oak)FFT0338</t>
  </si>
  <si>
    <t>FFT0736</t>
  </si>
  <si>
    <t>Ruby/Burgundy swivel armchairFFT0345</t>
  </si>
  <si>
    <t>FFT0737</t>
  </si>
  <si>
    <t>Oak wooden 2 door cabinetFFT0670</t>
  </si>
  <si>
    <t>FFT0738</t>
  </si>
  <si>
    <t>Oak pigeon holeFFT0671</t>
  </si>
  <si>
    <t>FFT0739</t>
  </si>
  <si>
    <t>L-shape Brown wooden Desk with 3drawersFFT0672</t>
  </si>
  <si>
    <t>FFT0740</t>
  </si>
  <si>
    <t>L-shape Brown wooden Desk with 3drawersFFT0673</t>
  </si>
  <si>
    <t>FFT0741</t>
  </si>
  <si>
    <t>L-shape Brown wooden Desk with 3drawersFFT0711</t>
  </si>
  <si>
    <t>FFT0742</t>
  </si>
  <si>
    <t>L-shape Brown wooden Desk with 3drawersFFT0712</t>
  </si>
  <si>
    <t>FFT0743</t>
  </si>
  <si>
    <t>Black rotating office chairFFT0721</t>
  </si>
  <si>
    <t>FFT0744</t>
  </si>
  <si>
    <t>Metal cabinetsFFT1374</t>
  </si>
  <si>
    <t>FFT0745</t>
  </si>
  <si>
    <t>Pegeon Hole/Filing shelves_x000D_
FFT1378</t>
  </si>
  <si>
    <t>FFT0746</t>
  </si>
  <si>
    <t>Shelf filesFFT1379</t>
  </si>
  <si>
    <t>FFT0749</t>
  </si>
  <si>
    <t>Maroon fabric visitors chairFFT0700</t>
  </si>
  <si>
    <t>FFT0750</t>
  </si>
  <si>
    <t>Maroon wooden visitors chairFFT0704</t>
  </si>
  <si>
    <t>FFT0751</t>
  </si>
  <si>
    <t>Oak Finish large TableFFT0879</t>
  </si>
  <si>
    <t>FFT0752</t>
  </si>
  <si>
    <t>1x Maroon fabric highback chairsFFT1174</t>
  </si>
  <si>
    <t>FFT0753</t>
  </si>
  <si>
    <t>Pine TableFFT1354</t>
  </si>
  <si>
    <t>FFT0754</t>
  </si>
  <si>
    <t>Brown fabric chairFFT1358</t>
  </si>
  <si>
    <t>FFT0755</t>
  </si>
  <si>
    <t>Red fabric chair_x000D_
FFT1381</t>
  </si>
  <si>
    <t>FFT0756</t>
  </si>
  <si>
    <t>Oak wood bookshelfFFT0015</t>
  </si>
  <si>
    <t>FFT0757</t>
  </si>
  <si>
    <t>Maroon Fabric Highback chairFFT0553</t>
  </si>
  <si>
    <t>FFT0758</t>
  </si>
  <si>
    <t>Wooden Desk with 2x drawersFFT0001</t>
  </si>
  <si>
    <t>FFT0762</t>
  </si>
  <si>
    <t>1x 2 DOOR Steel filing cabinetFFT0198</t>
  </si>
  <si>
    <t>FFT0764</t>
  </si>
  <si>
    <t>1x Orange fabric visitors' chairsFFT1160</t>
  </si>
  <si>
    <t>FFT0765</t>
  </si>
  <si>
    <t>Black fabric swivel chairFFT0560</t>
  </si>
  <si>
    <t>FFT0766</t>
  </si>
  <si>
    <t>Falcon High back armchair-Marine Blue fabricFFT0561</t>
  </si>
  <si>
    <t>FFT0767</t>
  </si>
  <si>
    <t>Black swivel desk chairFFT0774</t>
  </si>
  <si>
    <t>FFT0768</t>
  </si>
  <si>
    <t>1 x Green Fabric ChairFFT1162</t>
  </si>
  <si>
    <t>FFT0769</t>
  </si>
  <si>
    <t>Green fabric chair_x000D_
FFT1393</t>
  </si>
  <si>
    <t>FFT0770</t>
  </si>
  <si>
    <t>Blue fabric chairFFT0891</t>
  </si>
  <si>
    <t>FFT0771</t>
  </si>
  <si>
    <t>Black fabric highchairFFT0775</t>
  </si>
  <si>
    <t>FFT0772</t>
  </si>
  <si>
    <t>Black fabric highchairFFT0777</t>
  </si>
  <si>
    <t>FFT0773</t>
  </si>
  <si>
    <t>Wingback chair black fabricFFT0813</t>
  </si>
  <si>
    <t>FFT0774</t>
  </si>
  <si>
    <t>Peza Vis Office Armchair - Black &amp; BlackFFT0829</t>
  </si>
  <si>
    <t>FFT0775</t>
  </si>
  <si>
    <t>1 X FALCON LEATHER H/B CHAIRSFFT1282</t>
  </si>
  <si>
    <t>FFT0776</t>
  </si>
  <si>
    <t>Black fabric chairFFT1411</t>
  </si>
  <si>
    <t>FFT0777</t>
  </si>
  <si>
    <t>Black fabric chairFFT0783</t>
  </si>
  <si>
    <t>FFT0781</t>
  </si>
  <si>
    <t>FFT0782</t>
  </si>
  <si>
    <t>FFT0783</t>
  </si>
  <si>
    <t>FFT0784</t>
  </si>
  <si>
    <t>FFT0788</t>
  </si>
  <si>
    <t>2x Door small cabinetFFT0697</t>
  </si>
  <si>
    <t>FFT0798</t>
  </si>
  <si>
    <t>Oak finish/Steel credenzaFFT0261</t>
  </si>
  <si>
    <t>FFT0819</t>
  </si>
  <si>
    <t>Brown wooden Credenza with sliding doorsFFT0256</t>
  </si>
  <si>
    <t>FFT0820</t>
  </si>
  <si>
    <t>BURGUNDY MAHOGANY MELAMINE DESK, LEGS AND PEDESTALFFT1314</t>
  </si>
  <si>
    <t>FFT0821</t>
  </si>
  <si>
    <t>Supply &amp; fit Serengeti Wild Cheetah in 1 BoardroomFFT1343</t>
  </si>
  <si>
    <t>FFT0822</t>
  </si>
  <si>
    <t>Supply &amp; fit Essex Stout in HR Executive officeFFT1344</t>
  </si>
  <si>
    <t>FFT0823</t>
  </si>
  <si>
    <t>Supply &amp; Installation of carpet &amp; VinylFFT1346</t>
  </si>
  <si>
    <t>FFT0824</t>
  </si>
  <si>
    <t>Oak pedestal with 3 drawersFFT1058</t>
  </si>
  <si>
    <t>FFT0825</t>
  </si>
  <si>
    <t>Round/CONFERENCE TABLE 1200 DIA - CFOFFT0585</t>
  </si>
  <si>
    <t>FFT0826</t>
  </si>
  <si>
    <t>1x Orange visitor's chairFFT0180</t>
  </si>
  <si>
    <t>FFT0827</t>
  </si>
  <si>
    <t>1x Orange fabric visitors' chairsFFT0197</t>
  </si>
  <si>
    <t>FFT0829</t>
  </si>
  <si>
    <t>Brown wooden small tableFFT0206</t>
  </si>
  <si>
    <t>FFT0830</t>
  </si>
  <si>
    <t>MAHOGANY MAL CUPBOARD - ITFFT0598</t>
  </si>
  <si>
    <t>FFT0831</t>
  </si>
  <si>
    <t>Steel Filing Cabinet (WHITE)FFT0178</t>
  </si>
  <si>
    <t>FFT0832</t>
  </si>
  <si>
    <t>1x Orange fabric visitors' chairsFFT0201</t>
  </si>
  <si>
    <t>FFT0833</t>
  </si>
  <si>
    <t>1x Oak wood filing cabinet &amp; tableFFT0547</t>
  </si>
  <si>
    <t>FFT0834</t>
  </si>
  <si>
    <t>Cream steel Filing cabinetFFT0554</t>
  </si>
  <si>
    <t>FFT0835</t>
  </si>
  <si>
    <t>1x TEA DARK WOOD BOOK CASESFFT0582</t>
  </si>
  <si>
    <t>FFT0836</t>
  </si>
  <si>
    <t>1x Maroon fabric/Oak visitors' chairsFFT0187</t>
  </si>
  <si>
    <t>FFT0837</t>
  </si>
  <si>
    <t>1x Oak small tables plus coffee tableFFT0230</t>
  </si>
  <si>
    <t>FFT0839</t>
  </si>
  <si>
    <t>1xOrange fabric visitors' chairsFFT1152</t>
  </si>
  <si>
    <t>FFT0840</t>
  </si>
  <si>
    <t>Wooden DeskFFT0186</t>
  </si>
  <si>
    <t>FFT0842</t>
  </si>
  <si>
    <t>1x Maroon fabric/Oak visitors' chairsFFT1096</t>
  </si>
  <si>
    <t>FFT0843</t>
  </si>
  <si>
    <t>Brown small tableFFT0695</t>
  </si>
  <si>
    <t>FFT0844</t>
  </si>
  <si>
    <t>Wooden bookshelfFFT0696</t>
  </si>
  <si>
    <t>FFT0845</t>
  </si>
  <si>
    <t>Dark wood L-shape deskFFT0754</t>
  </si>
  <si>
    <t>FFT0846</t>
  </si>
  <si>
    <t>1 x Benige 4 drawer steel filing cabinetsFFT0759</t>
  </si>
  <si>
    <t>FFT0847</t>
  </si>
  <si>
    <t>1 x Benige 4 drawer steel filing cabinetsFFT0762</t>
  </si>
  <si>
    <t>FFT0848</t>
  </si>
  <si>
    <t>1 x Benige 4 drawer steel filing cabinetsFFT0765</t>
  </si>
  <si>
    <t>FFT0849</t>
  </si>
  <si>
    <t>1 x Benige 4 drawer steel filing cabinetsFFT0770</t>
  </si>
  <si>
    <t>FFT0850</t>
  </si>
  <si>
    <t>Black fabric highchairFFT0778</t>
  </si>
  <si>
    <t>FFT0851</t>
  </si>
  <si>
    <t>Dark wood pigeon hole filing cabinet (40 holes)FFT0744</t>
  </si>
  <si>
    <t>FFT0852</t>
  </si>
  <si>
    <t>Black fabric swivel chairFFT0888</t>
  </si>
  <si>
    <t>FFT0853</t>
  </si>
  <si>
    <t>Oak wooden 2 door cabinetFFT0669</t>
  </si>
  <si>
    <t>FFT0854</t>
  </si>
  <si>
    <t>4x drawer steel filing cabinetFFT0715</t>
  </si>
  <si>
    <t>FFT0855</t>
  </si>
  <si>
    <t>Steel Map  CabinetFFT0734</t>
  </si>
  <si>
    <t>FFT0856</t>
  </si>
  <si>
    <t>1 x BENige 4 drawer steel filing cabinetsFFT0773</t>
  </si>
  <si>
    <t>FFT0857</t>
  </si>
  <si>
    <t>Wooden cabinet with doorsFFT0838</t>
  </si>
  <si>
    <t>FFT0858</t>
  </si>
  <si>
    <t>Pgeon Hole/Filing shelves_x000D_
FFT1377</t>
  </si>
  <si>
    <t>FFT0859</t>
  </si>
  <si>
    <t>Orange fabric chairFFT0299</t>
  </si>
  <si>
    <t>FFT0860</t>
  </si>
  <si>
    <t>L-shape Brown wooden Desk with 3drawersFFT0688</t>
  </si>
  <si>
    <t>FFT0861</t>
  </si>
  <si>
    <t>Pigeon HoleFFT0722</t>
  </si>
  <si>
    <t>FFT0862</t>
  </si>
  <si>
    <t>FFT0863</t>
  </si>
  <si>
    <t>Cherry melamine desk topFFT0882</t>
  </si>
  <si>
    <t>FFT0864</t>
  </si>
  <si>
    <t>Cherry melamine desk topFFT0883</t>
  </si>
  <si>
    <t>FFT0865</t>
  </si>
  <si>
    <t>Cherry melamine desk topFFT0884</t>
  </si>
  <si>
    <t>FFT0866</t>
  </si>
  <si>
    <t>Cherry melamine desk topFFT0885</t>
  </si>
  <si>
    <t>FFT0867</t>
  </si>
  <si>
    <t>Freedom Oak 4 Drawer PedestalFFT0350</t>
  </si>
  <si>
    <t>FFT0868</t>
  </si>
  <si>
    <t>Dark brown bookcaseFFT0729</t>
  </si>
  <si>
    <t>FFT0870</t>
  </si>
  <si>
    <t>1x Blue Fabric Highback Swivel chairFFT0271</t>
  </si>
  <si>
    <t>FFT0871</t>
  </si>
  <si>
    <t>FFT0872</t>
  </si>
  <si>
    <t>L-shape Brown wooden desk with 3xdrawersFFT0301</t>
  </si>
  <si>
    <t>FFT0873</t>
  </si>
  <si>
    <t>FFT0875</t>
  </si>
  <si>
    <t>Mroon fabric visitors chairFFT0886</t>
  </si>
  <si>
    <t>FFT0876</t>
  </si>
  <si>
    <t>Single soft Black Leather</t>
  </si>
  <si>
    <t>FFT0877</t>
  </si>
  <si>
    <t>Double soft Black Leather</t>
  </si>
  <si>
    <t>FFT0878</t>
  </si>
  <si>
    <t>Chair Mustang H/Back</t>
  </si>
  <si>
    <t>FFT0879</t>
  </si>
  <si>
    <t>Chair Indy Visitors with Arms</t>
  </si>
  <si>
    <t>FFT0880</t>
  </si>
  <si>
    <t>FFT0881</t>
  </si>
  <si>
    <t>Shredder Fellowes Powershred 125i</t>
  </si>
  <si>
    <t>FFT0882</t>
  </si>
  <si>
    <t>Server Unit 1470mm X 1400mmH X600mmD (Cabinet)</t>
  </si>
  <si>
    <t>FFT0883</t>
  </si>
  <si>
    <t>Server Unit 1470mmW X 1400H X 600mmD (Cabinet)</t>
  </si>
  <si>
    <t>FFT0885</t>
  </si>
  <si>
    <t>Sumsung 40L Microwave</t>
  </si>
  <si>
    <t>FFT0886</t>
  </si>
  <si>
    <t>Sumsung  420L Fridge</t>
  </si>
  <si>
    <t>FFT0887</t>
  </si>
  <si>
    <t>Sumsung 420L Fridge</t>
  </si>
  <si>
    <t>FFT0888</t>
  </si>
  <si>
    <t>Chair: Lana High Back (Netted Back)</t>
  </si>
  <si>
    <t>FFT0889</t>
  </si>
  <si>
    <t>FFT0890</t>
  </si>
  <si>
    <t>FFT0891</t>
  </si>
  <si>
    <t>FFT0892</t>
  </si>
  <si>
    <t>FFT0893</t>
  </si>
  <si>
    <t>FFT0894</t>
  </si>
  <si>
    <t>FFT0895</t>
  </si>
  <si>
    <t>FFT0896</t>
  </si>
  <si>
    <t>FFT0897</t>
  </si>
  <si>
    <t>FFT0898</t>
  </si>
  <si>
    <t>FFT0899</t>
  </si>
  <si>
    <t>FFT0900</t>
  </si>
  <si>
    <t>FFT0901</t>
  </si>
  <si>
    <t>FFT0902</t>
  </si>
  <si>
    <t>FFT0903</t>
  </si>
  <si>
    <t>FFT0904</t>
  </si>
  <si>
    <t>FFT0905</t>
  </si>
  <si>
    <t>FFT0906</t>
  </si>
  <si>
    <t>FFT0907</t>
  </si>
  <si>
    <t>FFT0908</t>
  </si>
  <si>
    <t>FFT0909</t>
  </si>
  <si>
    <t>FFT0910</t>
  </si>
  <si>
    <t>FFT0911</t>
  </si>
  <si>
    <t>FFT0912</t>
  </si>
  <si>
    <t>FFT0913</t>
  </si>
  <si>
    <t>FFT0914</t>
  </si>
  <si>
    <t>FFT0915</t>
  </si>
  <si>
    <t>FFT0916</t>
  </si>
  <si>
    <t>FFT0917</t>
  </si>
  <si>
    <t>FFT0918</t>
  </si>
  <si>
    <t>FFT0919</t>
  </si>
  <si>
    <t>FFT0920</t>
  </si>
  <si>
    <t>FFT0921</t>
  </si>
  <si>
    <t>FFT0922</t>
  </si>
  <si>
    <t>Table: 1600W x 1600D</t>
  </si>
  <si>
    <t>FFT0923</t>
  </si>
  <si>
    <t>FFT0924</t>
  </si>
  <si>
    <t>FFT0925</t>
  </si>
  <si>
    <t>FFT0926</t>
  </si>
  <si>
    <t>FFT0927</t>
  </si>
  <si>
    <t>FFT0928</t>
  </si>
  <si>
    <t>Meeting Room Table : 1800W x 1000D</t>
  </si>
  <si>
    <t>FFT0929</t>
  </si>
  <si>
    <t>Meeting Room Chair: Lana High Back (Netted Back)</t>
  </si>
  <si>
    <t>FFT0930</t>
  </si>
  <si>
    <t>FFT0931</t>
  </si>
  <si>
    <t>FFT0932</t>
  </si>
  <si>
    <t>FFT0933</t>
  </si>
  <si>
    <t>FFT0934</t>
  </si>
  <si>
    <t>FFT0935</t>
  </si>
  <si>
    <t>TV: 48' FHD Smart LE</t>
  </si>
  <si>
    <t>FFT0936</t>
  </si>
  <si>
    <t>Eco Centric Executive Desk</t>
  </si>
  <si>
    <t>FFT0937</t>
  </si>
  <si>
    <t>FFT0938</t>
  </si>
  <si>
    <t>FFT0939</t>
  </si>
  <si>
    <t>Chair: Up Town 5 Star Uluminnium  Base</t>
  </si>
  <si>
    <t>FFT0940</t>
  </si>
  <si>
    <t>FFT0941</t>
  </si>
  <si>
    <t>FFT0942</t>
  </si>
  <si>
    <t>Visitor Chair: Lear. Flexi Arm</t>
  </si>
  <si>
    <t>FFT0943</t>
  </si>
  <si>
    <t>FFT0944</t>
  </si>
  <si>
    <t>FFT0945</t>
  </si>
  <si>
    <t>FFT0946</t>
  </si>
  <si>
    <t>FFT0947</t>
  </si>
  <si>
    <t>FFT0948</t>
  </si>
  <si>
    <t>Meeting Table: 900dia 4 x Black pole legs</t>
  </si>
  <si>
    <t>FFT0949</t>
  </si>
  <si>
    <t>FFT0950</t>
  </si>
  <si>
    <t>FFT0951</t>
  </si>
  <si>
    <t>Meeting Chair: Lear. Flexi Arm</t>
  </si>
  <si>
    <t>FFT0952</t>
  </si>
  <si>
    <t>FFT0953</t>
  </si>
  <si>
    <t>FFT0954</t>
  </si>
  <si>
    <t>FFT0955</t>
  </si>
  <si>
    <t>FFT0956</t>
  </si>
  <si>
    <t>FFT0957</t>
  </si>
  <si>
    <t>FFT0958</t>
  </si>
  <si>
    <t>FFT0959</t>
  </si>
  <si>
    <t>FFT0960</t>
  </si>
  <si>
    <t>FFT0961</t>
  </si>
  <si>
    <t>FFT0962</t>
  </si>
  <si>
    <t>FFT0963</t>
  </si>
  <si>
    <t>Systems Cupboard: Black Hindged Doors</t>
  </si>
  <si>
    <t>FFT0964</t>
  </si>
  <si>
    <t>FFT0965</t>
  </si>
  <si>
    <t>FFT0966</t>
  </si>
  <si>
    <t>Reception Desk Work Top</t>
  </si>
  <si>
    <t>FFT0967</t>
  </si>
  <si>
    <t>Reception Chair: Robyn High Back</t>
  </si>
  <si>
    <t>FFT0968</t>
  </si>
  <si>
    <t>Coffee Table: Reception</t>
  </si>
  <si>
    <t>FFT0969</t>
  </si>
  <si>
    <t>Soft Seating: Mondo 1 Seater Counch</t>
  </si>
  <si>
    <t>FFT0970</t>
  </si>
  <si>
    <t>FFT0971</t>
  </si>
  <si>
    <t>FFT0972</t>
  </si>
  <si>
    <t>FFT0973</t>
  </si>
  <si>
    <t>FFT0974</t>
  </si>
  <si>
    <t>Coffee Table : 500 x 500</t>
  </si>
  <si>
    <t>FFT0975</t>
  </si>
  <si>
    <t>Server Unit</t>
  </si>
  <si>
    <t>FFT0976</t>
  </si>
  <si>
    <t>Bench: 6300w in White</t>
  </si>
  <si>
    <t>FFT0977</t>
  </si>
  <si>
    <t>Canteen Table</t>
  </si>
  <si>
    <t>FFT0978</t>
  </si>
  <si>
    <t>FFT0979</t>
  </si>
  <si>
    <t>FFT0980</t>
  </si>
  <si>
    <t>Eames Style Chair - Chrome Frame</t>
  </si>
  <si>
    <t>FFT0981</t>
  </si>
  <si>
    <t>FFT0982</t>
  </si>
  <si>
    <t>FFT0983</t>
  </si>
  <si>
    <t>Bistro Table: High Malibu Stand</t>
  </si>
  <si>
    <t>FFT0984</t>
  </si>
  <si>
    <t>FFT0985</t>
  </si>
  <si>
    <t>Resig High</t>
  </si>
  <si>
    <t>FFT0986</t>
  </si>
  <si>
    <t>FFT0987</t>
  </si>
  <si>
    <t>FFT0988</t>
  </si>
  <si>
    <t>FFT0989</t>
  </si>
  <si>
    <t>Coffee Table - Chill Area</t>
  </si>
  <si>
    <t>FFT0990</t>
  </si>
  <si>
    <t>FFT0991</t>
  </si>
  <si>
    <t>Soft Seating: Mondo 2 Seater Couch</t>
  </si>
  <si>
    <t>FFT0992</t>
  </si>
  <si>
    <t>Soft Seating: Mondo 1 Slipper</t>
  </si>
  <si>
    <t>FFT0993</t>
  </si>
  <si>
    <t>Soft Seating: Mondo 1Slipper</t>
  </si>
  <si>
    <t>FFT0994</t>
  </si>
  <si>
    <t>Regtangular Desk: Manager Offices</t>
  </si>
  <si>
    <t>FFT0995</t>
  </si>
  <si>
    <t>FFT0996</t>
  </si>
  <si>
    <t>FFT0997</t>
  </si>
  <si>
    <t>FFT0998</t>
  </si>
  <si>
    <t>FFT0999</t>
  </si>
  <si>
    <t>FFT1000</t>
  </si>
  <si>
    <t>FFT1001</t>
  </si>
  <si>
    <t>Chair: Robyn High Back - Manager Offices</t>
  </si>
  <si>
    <t>FFT1002</t>
  </si>
  <si>
    <t>FFT1003</t>
  </si>
  <si>
    <t>FFT1004</t>
  </si>
  <si>
    <t>FFT1005</t>
  </si>
  <si>
    <t>FFT1006</t>
  </si>
  <si>
    <t>FFT1007</t>
  </si>
  <si>
    <t>FFT1008</t>
  </si>
  <si>
    <t>Visitor Chair - Managers</t>
  </si>
  <si>
    <t>FFT1009</t>
  </si>
  <si>
    <t>FFT1010</t>
  </si>
  <si>
    <t>FFT1011</t>
  </si>
  <si>
    <t>FFT1012</t>
  </si>
  <si>
    <t>FFT1013</t>
  </si>
  <si>
    <t>FFT1014</t>
  </si>
  <si>
    <t>FFT1015</t>
  </si>
  <si>
    <t>FFT1016</t>
  </si>
  <si>
    <t>FFT1017</t>
  </si>
  <si>
    <t>FFT1018</t>
  </si>
  <si>
    <t>FFT1019</t>
  </si>
  <si>
    <t>FFT1020</t>
  </si>
  <si>
    <t>FFT1021</t>
  </si>
  <si>
    <t>FFT1022</t>
  </si>
  <si>
    <t>Systems Cupboard - Managers</t>
  </si>
  <si>
    <t>FFT1023</t>
  </si>
  <si>
    <t>FFT1024</t>
  </si>
  <si>
    <t>FFT1025</t>
  </si>
  <si>
    <t>FFT1026</t>
  </si>
  <si>
    <t>FFT1027</t>
  </si>
  <si>
    <t>FFT1028</t>
  </si>
  <si>
    <t>FFT1029</t>
  </si>
  <si>
    <t>Meeting Table</t>
  </si>
  <si>
    <t>FFT1030</t>
  </si>
  <si>
    <t>FFT1031</t>
  </si>
  <si>
    <t>Meeting Chair: Jason. Black</t>
  </si>
  <si>
    <t>FFT1032</t>
  </si>
  <si>
    <t>FFT1033</t>
  </si>
  <si>
    <t>FFT1034</t>
  </si>
  <si>
    <t>FFT1035</t>
  </si>
  <si>
    <t>FFT1036</t>
  </si>
  <si>
    <t>FFT1037</t>
  </si>
  <si>
    <t>FFT1038</t>
  </si>
  <si>
    <t>FFT1039</t>
  </si>
  <si>
    <t>Chair: Robyn High Back. Synchro mechanison</t>
  </si>
  <si>
    <t>FFT1040</t>
  </si>
  <si>
    <t>FFT1041</t>
  </si>
  <si>
    <t>FFT1042</t>
  </si>
  <si>
    <t>FFT1043</t>
  </si>
  <si>
    <t>FFT1044</t>
  </si>
  <si>
    <t>FFT1045</t>
  </si>
  <si>
    <t>FFT1046</t>
  </si>
  <si>
    <t>FFT1047</t>
  </si>
  <si>
    <t>FFT1048</t>
  </si>
  <si>
    <t>FFT1049</t>
  </si>
  <si>
    <t>FFT1050</t>
  </si>
  <si>
    <t>FFT1051</t>
  </si>
  <si>
    <t>FFT1052</t>
  </si>
  <si>
    <t>FFT1053</t>
  </si>
  <si>
    <t>FFT1054</t>
  </si>
  <si>
    <t>FFT1055</t>
  </si>
  <si>
    <t>FFT1056</t>
  </si>
  <si>
    <t>FFT1057</t>
  </si>
  <si>
    <t>FFT1058</t>
  </si>
  <si>
    <t>FFT1059</t>
  </si>
  <si>
    <t>FFT1060</t>
  </si>
  <si>
    <t>FFT1061</t>
  </si>
  <si>
    <t>FFT1062</t>
  </si>
  <si>
    <t>FFT1063</t>
  </si>
  <si>
    <t>FFT1064</t>
  </si>
  <si>
    <t>FFT1065</t>
  </si>
  <si>
    <t>FFT1066</t>
  </si>
  <si>
    <t>8 Bay Mobile High Density Unit</t>
  </si>
  <si>
    <t>FFT1067</t>
  </si>
  <si>
    <t>Regtangular Desk with Full Modesty Panel</t>
  </si>
  <si>
    <t>FFT1068</t>
  </si>
  <si>
    <t>FFT1069</t>
  </si>
  <si>
    <t>FFT1070</t>
  </si>
  <si>
    <t>Regtangular Desk: Heigh Pedestral (2 Drawers, 1 Deep Filer a</t>
  </si>
  <si>
    <t>FFT1071</t>
  </si>
  <si>
    <t>FFT1072</t>
  </si>
  <si>
    <t>FFT1073</t>
  </si>
  <si>
    <t>FFT1074</t>
  </si>
  <si>
    <t>FFT1075</t>
  </si>
  <si>
    <t>FFT1076</t>
  </si>
  <si>
    <t>FFT1077</t>
  </si>
  <si>
    <t>FFT1078</t>
  </si>
  <si>
    <t>FFT1079</t>
  </si>
  <si>
    <t>FFT1080</t>
  </si>
  <si>
    <t>FFT1081</t>
  </si>
  <si>
    <t>FFT1082</t>
  </si>
  <si>
    <t>FFT1083</t>
  </si>
  <si>
    <t>FFT1084</t>
  </si>
  <si>
    <t>FFT1085</t>
  </si>
  <si>
    <t>FFT1086</t>
  </si>
  <si>
    <t>FFT1087</t>
  </si>
  <si>
    <t>FFT1088</t>
  </si>
  <si>
    <t>FFT1089</t>
  </si>
  <si>
    <t>FFT1090</t>
  </si>
  <si>
    <t>FFT1091</t>
  </si>
  <si>
    <t>FFT1092</t>
  </si>
  <si>
    <t>FFT1093</t>
  </si>
  <si>
    <t>FFT1094</t>
  </si>
  <si>
    <t>Screan Fittings (Desk Based)</t>
  </si>
  <si>
    <t>FFT1095</t>
  </si>
  <si>
    <t>FFT1096</t>
  </si>
  <si>
    <t>FFT1097</t>
  </si>
  <si>
    <t>FFT1098</t>
  </si>
  <si>
    <t>Mibile High Density 7 Unity</t>
  </si>
  <si>
    <t>FFT1099</t>
  </si>
  <si>
    <t>Mibile High Density 5 Unity</t>
  </si>
  <si>
    <t>FFT1108</t>
  </si>
  <si>
    <t>1x Brown wooden conference table</t>
  </si>
  <si>
    <t>FFT1109</t>
  </si>
  <si>
    <t>FFT1110</t>
  </si>
  <si>
    <t>FFT1111</t>
  </si>
  <si>
    <t>FFT1112</t>
  </si>
  <si>
    <t>FFT1113</t>
  </si>
  <si>
    <t>LHI0001</t>
  </si>
  <si>
    <t>Fit and supply carpets as per specifications</t>
  </si>
  <si>
    <t>LHI</t>
  </si>
  <si>
    <t>LHI0002</t>
  </si>
  <si>
    <t>Kitchen Finished In: White Formica</t>
  </si>
  <si>
    <t>LHI0003</t>
  </si>
  <si>
    <t>Fit Out</t>
  </si>
  <si>
    <t>LHI0004</t>
  </si>
  <si>
    <t>Electrical</t>
  </si>
  <si>
    <t>LHI0005</t>
  </si>
  <si>
    <t>Signage</t>
  </si>
  <si>
    <t>LHI0006</t>
  </si>
  <si>
    <t>OHS Boards for Emergency Routes (3)</t>
  </si>
  <si>
    <t>LNB0001</t>
  </si>
  <si>
    <t>109 &amp; 111 Harrington Building - Consolidated  ERF 147880LNB0</t>
  </si>
  <si>
    <t>LND0001</t>
  </si>
  <si>
    <t>Land - 111 Harrington Street</t>
  </si>
  <si>
    <t>MVH</t>
  </si>
  <si>
    <t>MVH0002</t>
  </si>
  <si>
    <t>Toyota Corolla 160I GLE-Silver-SAHRA NWMVH0014</t>
  </si>
  <si>
    <t>MVH0004</t>
  </si>
  <si>
    <t>Nissan 4x2 bakkie(Silver Grey) Canopy DYD 053 ECMVH0017</t>
  </si>
  <si>
    <t>MVH0005</t>
  </si>
  <si>
    <t>Polo Classic 1.6 Trendline(White) CA 624 763MVH0018</t>
  </si>
  <si>
    <t>MVH0006</t>
  </si>
  <si>
    <t>Nissan 4x2 bakkie (White) Canopy DKK  968 MPMVH0019</t>
  </si>
  <si>
    <t>MVH0007</t>
  </si>
  <si>
    <t>Nissan 2.4 4x2 D/Cab(White) Canopy CA 633329MVH0022</t>
  </si>
  <si>
    <t>MVH0008</t>
  </si>
  <si>
    <t>TOYOTA COROLLA 1.6.PROFESSIONAL CA 488 013MVH0024</t>
  </si>
  <si>
    <t>MVH0010</t>
  </si>
  <si>
    <t>Hilux 3.0 D4x4 Raider L45  V18</t>
  </si>
  <si>
    <t>VSE0001</t>
  </si>
  <si>
    <t>BUTT CAT EQUIPMENTVSE0001</t>
  </si>
  <si>
    <t>VSE</t>
  </si>
  <si>
    <t>VSP0001</t>
  </si>
  <si>
    <t>SUZUKI DF 140 ULTRA LONG OUTBOARD ENGINES FOR BOATVSP0001</t>
  </si>
  <si>
    <t>VSP</t>
  </si>
  <si>
    <t>VSP0002</t>
  </si>
  <si>
    <t>MERCRUISER V8 INBOARD/OUTBOARD ENGINE, HUMMINGBIRD ECHO-SOUN</t>
  </si>
  <si>
    <t>VSR0001</t>
  </si>
  <si>
    <t>1 X 8.98M BUTT CAT BOAT - MARITIMEVSR0001</t>
  </si>
  <si>
    <t>VSR</t>
  </si>
  <si>
    <t>VSR0002</t>
  </si>
  <si>
    <t>MAKO BALLISTIC SEMI-RIGID LAUNCH (BOAT)VSR0002</t>
  </si>
  <si>
    <t>Asset Count:</t>
  </si>
  <si>
    <t>LIB0001</t>
  </si>
  <si>
    <t>Pretoria</t>
  </si>
  <si>
    <t>COST</t>
  </si>
  <si>
    <t>1 April 2014 - 31 March 2015</t>
  </si>
  <si>
    <t>1 April 2015 - 31 March 2016</t>
  </si>
  <si>
    <t>1 April 2016 - 31 March 2017</t>
  </si>
  <si>
    <t>Opening Balance</t>
  </si>
  <si>
    <t>Disposal</t>
  </si>
  <si>
    <t>Additions</t>
  </si>
  <si>
    <t xml:space="preserve"> Closing Balance</t>
  </si>
  <si>
    <t>Depreciation To:</t>
  </si>
  <si>
    <t>Days On Purchase:</t>
  </si>
  <si>
    <t>Days Till Year-end:</t>
  </si>
  <si>
    <t>Depreciation Days Past</t>
  </si>
  <si>
    <t>Depreciation Life In Days</t>
  </si>
  <si>
    <t>Depreciation Days Past Rounded</t>
  </si>
  <si>
    <t>Days Till Start Of Year</t>
  </si>
  <si>
    <t>Dep Days Past 2015</t>
  </si>
  <si>
    <t>Depreciation Accumalated</t>
  </si>
  <si>
    <t>Dep Days Past 2016 Rounded</t>
  </si>
  <si>
    <t>Dep For The Year 2015/2016</t>
  </si>
  <si>
    <t>Carrying Value Before Disposal (31/03/16)</t>
  </si>
  <si>
    <t>Dep For The Year 2016/2017</t>
  </si>
  <si>
    <t>Depreciation Method</t>
  </si>
  <si>
    <t>Acquisition Date</t>
  </si>
  <si>
    <t>Price per Valuation Certificate/ Invoice</t>
  </si>
  <si>
    <t>Accumalated Depreciation (31/03/15)</t>
  </si>
  <si>
    <t>Carring Value  At (31/03/15)</t>
  </si>
  <si>
    <t>Classification</t>
  </si>
  <si>
    <t>BAR CODE</t>
  </si>
  <si>
    <t>Category</t>
  </si>
  <si>
    <t>HFS0015</t>
  </si>
  <si>
    <t>HFS0016</t>
  </si>
  <si>
    <t>HFS0017</t>
  </si>
  <si>
    <t>HFS0018</t>
  </si>
  <si>
    <t>HFS0019</t>
  </si>
  <si>
    <t>HFS0020</t>
  </si>
  <si>
    <t>HFS0021</t>
  </si>
  <si>
    <t>HFS0022</t>
  </si>
  <si>
    <t>HFS0023</t>
  </si>
  <si>
    <t>HFS0024</t>
  </si>
  <si>
    <t>HFS0025</t>
  </si>
  <si>
    <t>HFS0026</t>
  </si>
  <si>
    <t>HFS0027</t>
  </si>
  <si>
    <t>HFS0028</t>
  </si>
  <si>
    <t>HFS0029</t>
  </si>
  <si>
    <t>HFS0030</t>
  </si>
  <si>
    <t>HFS0031</t>
  </si>
  <si>
    <t>HFS0032</t>
  </si>
  <si>
    <t>HFS0033</t>
  </si>
  <si>
    <t>HFS0034</t>
  </si>
  <si>
    <t>HFS0035</t>
  </si>
  <si>
    <t>HFS0036</t>
  </si>
  <si>
    <t>HFS0037</t>
  </si>
  <si>
    <t>HFS0038</t>
  </si>
  <si>
    <t>HFS0039</t>
  </si>
  <si>
    <t>HFS0040</t>
  </si>
  <si>
    <t>HFS0041</t>
  </si>
  <si>
    <t>HFS0042</t>
  </si>
  <si>
    <t>1x Steel Filing Cabinet with 4x drawers</t>
  </si>
  <si>
    <t>1x Steel Filing Cabinet</t>
  </si>
  <si>
    <t>1x Steel Filling Cabinet</t>
  </si>
  <si>
    <t>HFS</t>
  </si>
  <si>
    <t>Vessels</t>
  </si>
  <si>
    <t>Cape Town</t>
  </si>
  <si>
    <t>n/a</t>
  </si>
  <si>
    <t>Useful Life (Months)</t>
  </si>
  <si>
    <t>Useful Life (Years)</t>
  </si>
  <si>
    <t>Library Books</t>
  </si>
  <si>
    <t>Assets Held for Sale</t>
  </si>
  <si>
    <t>Gauteng</t>
  </si>
  <si>
    <t>E500021</t>
  </si>
  <si>
    <t xml:space="preserve">E500041_x000D_
</t>
  </si>
  <si>
    <t xml:space="preserve">E500042_x000D_
</t>
  </si>
  <si>
    <t>E500022</t>
  </si>
  <si>
    <t>E500024</t>
  </si>
  <si>
    <t>E500025</t>
  </si>
  <si>
    <t xml:space="preserve">E500026_x000D_
</t>
  </si>
  <si>
    <t>E500027</t>
  </si>
  <si>
    <t>E500028</t>
  </si>
  <si>
    <t>E500031</t>
  </si>
  <si>
    <t>E500032</t>
  </si>
  <si>
    <t>E500038</t>
  </si>
  <si>
    <t>E500039</t>
  </si>
  <si>
    <t>E500040</t>
  </si>
  <si>
    <t>E500161</t>
  </si>
  <si>
    <t>E500023</t>
  </si>
  <si>
    <t>E500030</t>
  </si>
  <si>
    <t>E500033</t>
  </si>
  <si>
    <t>E500034</t>
  </si>
  <si>
    <t>E500035</t>
  </si>
  <si>
    <t>E500037</t>
  </si>
  <si>
    <t>E500043</t>
  </si>
  <si>
    <t>E500044</t>
  </si>
  <si>
    <t>E500066</t>
  </si>
  <si>
    <t>E500060</t>
  </si>
  <si>
    <t>E500063</t>
  </si>
  <si>
    <t>E500069</t>
  </si>
  <si>
    <t>E500036</t>
  </si>
  <si>
    <t>Motor Vehicle</t>
  </si>
  <si>
    <t>Land</t>
  </si>
  <si>
    <t>Buildings</t>
  </si>
  <si>
    <t>Leasehold Improvements</t>
  </si>
  <si>
    <t>IT Equipment</t>
  </si>
  <si>
    <t>Plant &amp; Equipment</t>
  </si>
  <si>
    <t>Furniture &amp; Fixtures</t>
  </si>
  <si>
    <t>FFT0287.1</t>
  </si>
  <si>
    <t>FFT0287.2</t>
  </si>
  <si>
    <t>FFT0287.3</t>
  </si>
  <si>
    <t>FFT0287.4</t>
  </si>
  <si>
    <t>FFT0287.5</t>
  </si>
  <si>
    <t>AFS</t>
  </si>
  <si>
    <t>SITE NAME</t>
  </si>
  <si>
    <t>BUILDING NANE</t>
  </si>
  <si>
    <t>RESPONSIBILITY</t>
  </si>
  <si>
    <t>SERNO/CLASS</t>
  </si>
  <si>
    <t>Library</t>
  </si>
  <si>
    <t>111 Harrington</t>
  </si>
  <si>
    <t>3rd Floor</t>
  </si>
  <si>
    <t>Facilities</t>
  </si>
  <si>
    <t>Facilities/ SCM</t>
  </si>
  <si>
    <t>Storage</t>
  </si>
  <si>
    <t>Ditsong Museum</t>
  </si>
  <si>
    <t>ERF 147880</t>
  </si>
  <si>
    <t>John Gribble</t>
  </si>
  <si>
    <t>CA 250 107</t>
  </si>
  <si>
    <t>Dal Josafat Farms</t>
  </si>
  <si>
    <t>CA 624 763</t>
  </si>
  <si>
    <t>CA 633 329</t>
  </si>
  <si>
    <t>CA 488 013</t>
  </si>
  <si>
    <t>WRECKS WC</t>
  </si>
  <si>
    <t>Paarl</t>
  </si>
  <si>
    <t>Garage</t>
  </si>
  <si>
    <t>K500177</t>
  </si>
  <si>
    <t>Reception</t>
  </si>
  <si>
    <t>EQP0380</t>
  </si>
  <si>
    <t>A101399</t>
  </si>
  <si>
    <t>A101364</t>
  </si>
  <si>
    <t>A101747</t>
  </si>
  <si>
    <t>A101757</t>
  </si>
  <si>
    <t>A101870</t>
  </si>
  <si>
    <t>79 Roeland Office</t>
  </si>
  <si>
    <t>SCM Manager</t>
  </si>
  <si>
    <t>Boardroom</t>
  </si>
  <si>
    <t xml:space="preserve">Boardroom </t>
  </si>
  <si>
    <t>A100808</t>
  </si>
  <si>
    <t>APM</t>
  </si>
  <si>
    <t>EQP0261</t>
  </si>
  <si>
    <t>A100938</t>
  </si>
  <si>
    <t>A100644</t>
  </si>
  <si>
    <t>A100647</t>
  </si>
  <si>
    <t>A100648</t>
  </si>
  <si>
    <t>A100651</t>
  </si>
  <si>
    <t>A100930</t>
  </si>
  <si>
    <t>A100567`</t>
  </si>
  <si>
    <t>Registry</t>
  </si>
  <si>
    <t>A100935</t>
  </si>
  <si>
    <t>A100987</t>
  </si>
  <si>
    <t>Communications Manager</t>
  </si>
  <si>
    <t>A101000</t>
  </si>
  <si>
    <t>A101783</t>
  </si>
  <si>
    <t>A101767</t>
  </si>
  <si>
    <t>CEO</t>
  </si>
  <si>
    <t>A101778</t>
  </si>
  <si>
    <t>A101971</t>
  </si>
  <si>
    <t>A101969</t>
  </si>
  <si>
    <t>Finance Manager</t>
  </si>
  <si>
    <t>A101784</t>
  </si>
  <si>
    <t>A101786</t>
  </si>
  <si>
    <t>A101102</t>
  </si>
  <si>
    <t>A101103</t>
  </si>
  <si>
    <t>A101104</t>
  </si>
  <si>
    <t>TEA Room</t>
  </si>
  <si>
    <t>A101785</t>
  </si>
  <si>
    <t>A101970</t>
  </si>
  <si>
    <t>Room 3</t>
  </si>
  <si>
    <t>A101526</t>
  </si>
  <si>
    <t>K500185</t>
  </si>
  <si>
    <t>K500186</t>
  </si>
  <si>
    <t>K500189</t>
  </si>
  <si>
    <t>B200084</t>
  </si>
  <si>
    <t>B200080</t>
  </si>
  <si>
    <t>K500059</t>
  </si>
  <si>
    <t>ITO</t>
  </si>
  <si>
    <t>K500060</t>
  </si>
  <si>
    <t>Struisbaai</t>
  </si>
  <si>
    <t>Fisherman's Cottages</t>
  </si>
  <si>
    <t>A101611</t>
  </si>
  <si>
    <t>A101621</t>
  </si>
  <si>
    <t>CFO</t>
  </si>
  <si>
    <t>A101069</t>
  </si>
  <si>
    <t>A101550</t>
  </si>
  <si>
    <t>A101614</t>
  </si>
  <si>
    <t xml:space="preserve">A101856_x000D_
</t>
  </si>
  <si>
    <t>A101162</t>
  </si>
  <si>
    <t>A100743</t>
  </si>
  <si>
    <t>A101222</t>
  </si>
  <si>
    <t>A101049</t>
  </si>
  <si>
    <t>A101618</t>
  </si>
  <si>
    <t>A101070</t>
  </si>
  <si>
    <t>A101866</t>
  </si>
  <si>
    <t>A101080</t>
  </si>
  <si>
    <t xml:space="preserve">A101181_x000D_
</t>
  </si>
  <si>
    <t>A101658</t>
  </si>
  <si>
    <t>A100899</t>
  </si>
  <si>
    <t>A100568</t>
  </si>
  <si>
    <t>A100687</t>
  </si>
  <si>
    <t>A100624</t>
  </si>
  <si>
    <t>A101782</t>
  </si>
  <si>
    <t>ITT</t>
  </si>
  <si>
    <t>A100557</t>
  </si>
  <si>
    <t>B200232</t>
  </si>
  <si>
    <t>A101660</t>
  </si>
  <si>
    <t>A100939</t>
  </si>
  <si>
    <t>A100944</t>
  </si>
  <si>
    <t>A100525</t>
  </si>
  <si>
    <t>EQP0269</t>
  </si>
  <si>
    <t>A101802</t>
  </si>
  <si>
    <t>A100985</t>
  </si>
  <si>
    <t>Storeroom 1</t>
  </si>
  <si>
    <t>D100134</t>
  </si>
  <si>
    <t>C300049</t>
  </si>
  <si>
    <t>C300045</t>
  </si>
  <si>
    <t>C300046</t>
  </si>
  <si>
    <t>C300028</t>
  </si>
  <si>
    <t>C300025</t>
  </si>
  <si>
    <t>Entrance</t>
  </si>
  <si>
    <t>E500049</t>
  </si>
  <si>
    <t xml:space="preserve">E500029_x000D_
</t>
  </si>
  <si>
    <t>K500224</t>
  </si>
  <si>
    <t>K500225</t>
  </si>
  <si>
    <t>K500226</t>
  </si>
  <si>
    <t>K500175</t>
  </si>
  <si>
    <t>E500162</t>
  </si>
  <si>
    <t>E500051</t>
  </si>
  <si>
    <t>A100889</t>
  </si>
  <si>
    <t>A100336</t>
  </si>
  <si>
    <t>A100732</t>
  </si>
  <si>
    <t>A100679</t>
  </si>
  <si>
    <t>APM Manager</t>
  </si>
  <si>
    <t>A101515</t>
  </si>
  <si>
    <t>A101851</t>
  </si>
  <si>
    <t>A101750</t>
  </si>
  <si>
    <t>A101719</t>
  </si>
  <si>
    <t>A101737/A101174</t>
  </si>
  <si>
    <t>NIU</t>
  </si>
  <si>
    <t>A101745</t>
  </si>
  <si>
    <t>A101872</t>
  </si>
  <si>
    <t>A101873</t>
  </si>
  <si>
    <t xml:space="preserve"> A101874</t>
  </si>
  <si>
    <t>A100924</t>
  </si>
  <si>
    <t>A101744</t>
  </si>
  <si>
    <t>A101726</t>
  </si>
  <si>
    <t>A101727</t>
  </si>
  <si>
    <t>A101728</t>
  </si>
  <si>
    <t>A101729</t>
  </si>
  <si>
    <t>A101759</t>
  </si>
  <si>
    <t>A101720</t>
  </si>
  <si>
    <t>A101723</t>
  </si>
  <si>
    <t>A101716</t>
  </si>
  <si>
    <t>A101733</t>
  </si>
  <si>
    <t>A101741</t>
  </si>
  <si>
    <t>A101738</t>
  </si>
  <si>
    <t>A100784/866</t>
  </si>
  <si>
    <t>A101500</t>
  </si>
  <si>
    <t xml:space="preserve">A101731 </t>
  </si>
  <si>
    <t>A101730</t>
  </si>
  <si>
    <t>A101735</t>
  </si>
  <si>
    <t>A101736</t>
  </si>
  <si>
    <t>A101718</t>
  </si>
  <si>
    <t>A101725</t>
  </si>
  <si>
    <t>A101717</t>
  </si>
  <si>
    <t>A100313</t>
  </si>
  <si>
    <t>C300036</t>
  </si>
  <si>
    <t>C300051</t>
  </si>
  <si>
    <t>boardroom</t>
  </si>
  <si>
    <t>A100020</t>
  </si>
  <si>
    <t>A100029</t>
  </si>
  <si>
    <t>A100594</t>
  </si>
  <si>
    <t>A101168</t>
  </si>
  <si>
    <t>B200108</t>
  </si>
  <si>
    <t>B200117</t>
  </si>
  <si>
    <t>B200109</t>
  </si>
  <si>
    <t>B200112</t>
  </si>
  <si>
    <t>B200224</t>
  </si>
  <si>
    <t>B200118</t>
  </si>
  <si>
    <t>A100968</t>
  </si>
  <si>
    <t>Plant room</t>
  </si>
  <si>
    <t>E500111</t>
  </si>
  <si>
    <t>E500013</t>
  </si>
  <si>
    <t>E500010</t>
  </si>
  <si>
    <t>E500112</t>
  </si>
  <si>
    <t>A100591</t>
  </si>
  <si>
    <t>A101164</t>
  </si>
  <si>
    <t>A100590</t>
  </si>
  <si>
    <t>A100592</t>
  </si>
  <si>
    <t>A100223</t>
  </si>
  <si>
    <t>A100118</t>
  </si>
  <si>
    <t>A101139</t>
  </si>
  <si>
    <t>A100341</t>
  </si>
  <si>
    <t>A100685</t>
  </si>
  <si>
    <t>A100718</t>
  </si>
  <si>
    <t>A100338</t>
  </si>
  <si>
    <t>A100251</t>
  </si>
  <si>
    <t>A100333</t>
  </si>
  <si>
    <t>A100077</t>
  </si>
  <si>
    <t>A100676</t>
  </si>
  <si>
    <t>A100364</t>
  </si>
  <si>
    <t>A100958</t>
  </si>
  <si>
    <t>A100959</t>
  </si>
  <si>
    <t>A100960</t>
  </si>
  <si>
    <t>A100961</t>
  </si>
  <si>
    <t>A100962</t>
  </si>
  <si>
    <t>A101871</t>
  </si>
  <si>
    <t>A100966</t>
  </si>
  <si>
    <t>A100972</t>
  </si>
  <si>
    <t>A100908</t>
  </si>
  <si>
    <t>A100949</t>
  </si>
  <si>
    <t>A100922</t>
  </si>
  <si>
    <t>A100925</t>
  </si>
  <si>
    <t>A101140</t>
  </si>
  <si>
    <t>A100880</t>
  </si>
  <si>
    <t>A100062</t>
  </si>
  <si>
    <t>A100641</t>
  </si>
  <si>
    <t>A100302</t>
  </si>
  <si>
    <t>A100343</t>
  </si>
  <si>
    <t>A100423</t>
  </si>
  <si>
    <t>A100060</t>
  </si>
  <si>
    <t>A100230</t>
  </si>
  <si>
    <t>A100199</t>
  </si>
  <si>
    <t>A100201</t>
  </si>
  <si>
    <t>A100640</t>
  </si>
  <si>
    <t>A100127</t>
  </si>
  <si>
    <t>A100128</t>
  </si>
  <si>
    <t>A101087</t>
  </si>
  <si>
    <t>A100049</t>
  </si>
  <si>
    <t>A100301</t>
  </si>
  <si>
    <t>A100019</t>
  </si>
  <si>
    <t>A101062</t>
  </si>
  <si>
    <t>A100357</t>
  </si>
  <si>
    <t>A101628</t>
  </si>
  <si>
    <t>A100040</t>
  </si>
  <si>
    <t>A100114</t>
  </si>
  <si>
    <t>A100081</t>
  </si>
  <si>
    <t>A101048</t>
  </si>
  <si>
    <t>A101075</t>
  </si>
  <si>
    <t>A100093</t>
  </si>
  <si>
    <t>A100272</t>
  </si>
  <si>
    <t>A100675</t>
  </si>
  <si>
    <t>A101393</t>
  </si>
  <si>
    <t>A100393</t>
  </si>
  <si>
    <t>A100394</t>
  </si>
  <si>
    <t>A100112</t>
  </si>
  <si>
    <t>A100080</t>
  </si>
  <si>
    <t>A100111</t>
  </si>
  <si>
    <t>A100932</t>
  </si>
  <si>
    <t>A100084</t>
  </si>
  <si>
    <t>A100115</t>
  </si>
  <si>
    <t>A100122</t>
  </si>
  <si>
    <t xml:space="preserve">A100107_x000D_
</t>
  </si>
  <si>
    <t>A100090</t>
  </si>
  <si>
    <t>HR Manager</t>
  </si>
  <si>
    <t>A100002</t>
  </si>
  <si>
    <t>A101254</t>
  </si>
  <si>
    <t>A101247</t>
  </si>
  <si>
    <t>A101250</t>
  </si>
  <si>
    <t>A100245</t>
  </si>
  <si>
    <t>A100162</t>
  </si>
  <si>
    <t>A101260</t>
  </si>
  <si>
    <t>A100943</t>
  </si>
  <si>
    <t>A100035</t>
  </si>
  <si>
    <t>A100075</t>
  </si>
  <si>
    <t>A100905</t>
  </si>
  <si>
    <t>A100974</t>
  </si>
  <si>
    <t>A100598</t>
  </si>
  <si>
    <t>A101605</t>
  </si>
  <si>
    <t>A100502</t>
  </si>
  <si>
    <t>A100415</t>
  </si>
  <si>
    <t>A101061</t>
  </si>
  <si>
    <t>A100493</t>
  </si>
  <si>
    <t>A100063</t>
  </si>
  <si>
    <t>A100050</t>
  </si>
  <si>
    <t>A100048</t>
  </si>
  <si>
    <t>A100170</t>
  </si>
  <si>
    <t>A100061</t>
  </si>
  <si>
    <t>A100420</t>
  </si>
  <si>
    <t>A100947.</t>
  </si>
  <si>
    <t>A101082</t>
  </si>
  <si>
    <t>A100134</t>
  </si>
  <si>
    <t>A100247</t>
  </si>
  <si>
    <t>A101607</t>
  </si>
  <si>
    <t>A100287</t>
  </si>
  <si>
    <t>A101089</t>
  </si>
  <si>
    <t>A100275</t>
  </si>
  <si>
    <t>Internal Audit Manager</t>
  </si>
  <si>
    <t>A100597</t>
  </si>
  <si>
    <t>A101043</t>
  </si>
  <si>
    <t>Storage 1</t>
  </si>
  <si>
    <t>A101066</t>
  </si>
  <si>
    <t>A101093</t>
  </si>
  <si>
    <t>A100344</t>
  </si>
  <si>
    <t>A100349</t>
  </si>
  <si>
    <t>A100964</t>
  </si>
  <si>
    <t>A100965</t>
  </si>
  <si>
    <t>A100052</t>
  </si>
  <si>
    <t>A100291</t>
  </si>
  <si>
    <t>A100380</t>
  </si>
  <si>
    <t>A100379</t>
  </si>
  <si>
    <t>A100292</t>
  </si>
  <si>
    <t>A100293</t>
  </si>
  <si>
    <t>A100055</t>
  </si>
  <si>
    <t>A100071</t>
  </si>
  <si>
    <t>A100078</t>
  </si>
  <si>
    <t>A100931</t>
  </si>
  <si>
    <t>A101662</t>
  </si>
  <si>
    <t>A100753</t>
  </si>
  <si>
    <t>A100043</t>
  </si>
  <si>
    <t>A100497</t>
  </si>
  <si>
    <t>A100045</t>
  </si>
  <si>
    <t>A101158</t>
  </si>
  <si>
    <t>A100054</t>
  </si>
  <si>
    <t>A100056</t>
  </si>
  <si>
    <t>A100057</t>
  </si>
  <si>
    <t>A100074</t>
  </si>
  <si>
    <t>A100073</t>
  </si>
  <si>
    <t>A100068</t>
  </si>
  <si>
    <t>A101567</t>
  </si>
  <si>
    <t>A100072</t>
  </si>
  <si>
    <t>A101056</t>
  </si>
  <si>
    <t>K500142</t>
  </si>
  <si>
    <t>Manager BGG</t>
  </si>
  <si>
    <t>A101595</t>
  </si>
  <si>
    <t>A101029</t>
  </si>
  <si>
    <t>A101015</t>
  </si>
  <si>
    <t>A101591</t>
  </si>
  <si>
    <t>A101814</t>
  </si>
  <si>
    <t>A101023</t>
  </si>
  <si>
    <t>A101594</t>
  </si>
  <si>
    <t>A101014</t>
  </si>
  <si>
    <t>A101535</t>
  </si>
  <si>
    <t>A100977</t>
  </si>
  <si>
    <t>A100988</t>
  </si>
  <si>
    <t>A101019</t>
  </si>
  <si>
    <t>A101520</t>
  </si>
  <si>
    <t>A100997</t>
  </si>
  <si>
    <t>A100982</t>
  </si>
  <si>
    <t>A100773</t>
  </si>
  <si>
    <t>A100937</t>
  </si>
  <si>
    <t>A101033</t>
  </si>
  <si>
    <t>A101752</t>
  </si>
  <si>
    <t>A100991</t>
  </si>
  <si>
    <t>A101007</t>
  </si>
  <si>
    <t>A101885</t>
  </si>
  <si>
    <t>A101803</t>
  </si>
  <si>
    <t>A101037</t>
  </si>
  <si>
    <t>A100999</t>
  </si>
  <si>
    <t>A100994</t>
  </si>
  <si>
    <t>A100983</t>
  </si>
  <si>
    <t>A101011</t>
  </si>
  <si>
    <t>A100113</t>
  </si>
  <si>
    <t>A101018</t>
  </si>
  <si>
    <t>A101632</t>
  </si>
  <si>
    <t>A101030</t>
  </si>
  <si>
    <t>A101022</t>
  </si>
  <si>
    <t>A101812</t>
  </si>
  <si>
    <t>A101579</t>
  </si>
  <si>
    <t>A100976</t>
  </si>
  <si>
    <t>A101013</t>
  </si>
  <si>
    <t>A100993</t>
  </si>
  <si>
    <t>A100980</t>
  </si>
  <si>
    <t>A101598</t>
  </si>
  <si>
    <t>A100992</t>
  </si>
  <si>
    <t>A100946</t>
  </si>
  <si>
    <t>A101105</t>
  </si>
  <si>
    <t>A101774</t>
  </si>
  <si>
    <t>A101777</t>
  </si>
  <si>
    <t>A101775</t>
  </si>
  <si>
    <t>A101776</t>
  </si>
  <si>
    <t>B200215</t>
  </si>
  <si>
    <t xml:space="preserve">B200214_x000D_
</t>
  </si>
  <si>
    <t>B200032</t>
  </si>
  <si>
    <t>B200062</t>
  </si>
  <si>
    <t>B200039</t>
  </si>
  <si>
    <t>B200016</t>
  </si>
  <si>
    <t>B200055</t>
  </si>
  <si>
    <t>B200081</t>
  </si>
  <si>
    <t>B200061</t>
  </si>
  <si>
    <t xml:space="preserve">B200067_x000D_
</t>
  </si>
  <si>
    <t>C300013</t>
  </si>
  <si>
    <t>C300047</t>
  </si>
  <si>
    <t>Room 1</t>
  </si>
  <si>
    <t>C300083</t>
  </si>
  <si>
    <t>C300003</t>
  </si>
  <si>
    <t>C300184</t>
  </si>
  <si>
    <t>C300188</t>
  </si>
  <si>
    <t>C300033</t>
  </si>
  <si>
    <t>C300189</t>
  </si>
  <si>
    <t>Room 4</t>
  </si>
  <si>
    <t>C300023</t>
  </si>
  <si>
    <t>C300087</t>
  </si>
  <si>
    <t>C300054</t>
  </si>
  <si>
    <t>C300053</t>
  </si>
  <si>
    <t>C300111</t>
  </si>
  <si>
    <t>C300110</t>
  </si>
  <si>
    <t>C300118</t>
  </si>
  <si>
    <t>Room 17</t>
  </si>
  <si>
    <t>C300048</t>
  </si>
  <si>
    <t>C300015</t>
  </si>
  <si>
    <t>C300016</t>
  </si>
  <si>
    <t>C300017</t>
  </si>
  <si>
    <t>C300018</t>
  </si>
  <si>
    <t>C300019</t>
  </si>
  <si>
    <t>C300020</t>
  </si>
  <si>
    <t>C300021</t>
  </si>
  <si>
    <t>C300022</t>
  </si>
  <si>
    <t>C300014</t>
  </si>
  <si>
    <t>C300050</t>
  </si>
  <si>
    <t>C300112</t>
  </si>
  <si>
    <t>C300113</t>
  </si>
  <si>
    <t>C300114</t>
  </si>
  <si>
    <t>C300115</t>
  </si>
  <si>
    <t>C300132</t>
  </si>
  <si>
    <t>C300119</t>
  </si>
  <si>
    <t>C300120</t>
  </si>
  <si>
    <t>C300121</t>
  </si>
  <si>
    <t>C300122</t>
  </si>
  <si>
    <t>C300123</t>
  </si>
  <si>
    <t>C300124</t>
  </si>
  <si>
    <t>C300125</t>
  </si>
  <si>
    <t>C300027</t>
  </si>
  <si>
    <t>C300193</t>
  </si>
  <si>
    <t>C300128</t>
  </si>
  <si>
    <t>C300117</t>
  </si>
  <si>
    <t>A101041</t>
  </si>
  <si>
    <t>A101743</t>
  </si>
  <si>
    <t xml:space="preserve">A101185_x000D_
</t>
  </si>
  <si>
    <t>A101694</t>
  </si>
  <si>
    <t>A100719</t>
  </si>
  <si>
    <t xml:space="preserve">A100070_x000D_
</t>
  </si>
  <si>
    <t>A101138</t>
  </si>
  <si>
    <t>A101154</t>
  </si>
  <si>
    <t>A101148</t>
  </si>
  <si>
    <t>A100310</t>
  </si>
  <si>
    <t>B200001</t>
  </si>
  <si>
    <t>A101528</t>
  </si>
  <si>
    <t>A101671</t>
  </si>
  <si>
    <t xml:space="preserve">B200029_x000D_
</t>
  </si>
  <si>
    <t>B200114</t>
  </si>
  <si>
    <t>B200111</t>
  </si>
  <si>
    <t>A101668</t>
  </si>
  <si>
    <t>B200078</t>
  </si>
  <si>
    <t>B200075</t>
  </si>
  <si>
    <t>B200144</t>
  </si>
  <si>
    <t>B200119</t>
  </si>
  <si>
    <t>B200059</t>
  </si>
  <si>
    <t>B200102</t>
  </si>
  <si>
    <t>B200060</t>
  </si>
  <si>
    <t>B200052</t>
  </si>
  <si>
    <t>B200033</t>
  </si>
  <si>
    <t xml:space="preserve">B200034_x000D_
</t>
  </si>
  <si>
    <t xml:space="preserve">B200036_x000D_
</t>
  </si>
  <si>
    <t>B200023</t>
  </si>
  <si>
    <t>B200020</t>
  </si>
  <si>
    <t>B200008</t>
  </si>
  <si>
    <t>B200003</t>
  </si>
  <si>
    <t>B200021</t>
  </si>
  <si>
    <t>B200028</t>
  </si>
  <si>
    <t>A101534</t>
  </si>
  <si>
    <t>B200122</t>
  </si>
  <si>
    <t xml:space="preserve">B200246_x000D_
</t>
  </si>
  <si>
    <t>B200044</t>
  </si>
  <si>
    <t xml:space="preserve">B200071_x000D_
</t>
  </si>
  <si>
    <t>B200074</t>
  </si>
  <si>
    <t>B200076</t>
  </si>
  <si>
    <t>B200072</t>
  </si>
  <si>
    <t xml:space="preserve">B200079_x000D_
</t>
  </si>
  <si>
    <t xml:space="preserve">B200077_x000D_
</t>
  </si>
  <si>
    <t>B200040</t>
  </si>
  <si>
    <t>B200069</t>
  </si>
  <si>
    <t>B200027</t>
  </si>
  <si>
    <t xml:space="preserve">B200007_x000D_
</t>
  </si>
  <si>
    <t>B200012</t>
  </si>
  <si>
    <t>B200030</t>
  </si>
  <si>
    <t>A100253</t>
  </si>
  <si>
    <t>Store MUCH</t>
  </si>
  <si>
    <t xml:space="preserve">B200015_x000D_
</t>
  </si>
  <si>
    <t>A101532</t>
  </si>
  <si>
    <t>B200205</t>
  </si>
  <si>
    <t>B200073</t>
  </si>
  <si>
    <t xml:space="preserve">B200054_x000D_
</t>
  </si>
  <si>
    <t>B200089</t>
  </si>
  <si>
    <t>A101530</t>
  </si>
  <si>
    <t>B200046</t>
  </si>
  <si>
    <t>B200070</t>
  </si>
  <si>
    <t>B200049</t>
  </si>
  <si>
    <t>A101161</t>
  </si>
  <si>
    <t>A101756</t>
  </si>
  <si>
    <t>A101721</t>
  </si>
  <si>
    <t>A101610</t>
  </si>
  <si>
    <t>E500097</t>
  </si>
  <si>
    <t>E500082</t>
  </si>
  <si>
    <t>E500081</t>
  </si>
  <si>
    <t>E500084</t>
  </si>
  <si>
    <t>E500086</t>
  </si>
  <si>
    <t>E500085</t>
  </si>
  <si>
    <t>K500021</t>
  </si>
  <si>
    <t xml:space="preserve">E500109_x000D_
</t>
  </si>
  <si>
    <t>K500244</t>
  </si>
  <si>
    <t>K500033</t>
  </si>
  <si>
    <t>E500100</t>
  </si>
  <si>
    <t>Inspectorate</t>
  </si>
  <si>
    <t>E50071</t>
  </si>
  <si>
    <t>E500052</t>
  </si>
  <si>
    <t>K500039</t>
  </si>
  <si>
    <t>E500176</t>
  </si>
  <si>
    <t>E500061</t>
  </si>
  <si>
    <t>E500071</t>
  </si>
  <si>
    <t>K500025</t>
  </si>
  <si>
    <t>K500032</t>
  </si>
  <si>
    <t>K500123</t>
  </si>
  <si>
    <t>FFT0535</t>
  </si>
  <si>
    <t>E500048</t>
  </si>
  <si>
    <t>FFT0544</t>
  </si>
  <si>
    <t>E500184</t>
  </si>
  <si>
    <t>E500102</t>
  </si>
  <si>
    <t>E500197</t>
  </si>
  <si>
    <t>E500199</t>
  </si>
  <si>
    <t>K500069</t>
  </si>
  <si>
    <t>K500002</t>
  </si>
  <si>
    <t>K500001</t>
  </si>
  <si>
    <t>K500090</t>
  </si>
  <si>
    <t>K500005</t>
  </si>
  <si>
    <t>K500007</t>
  </si>
  <si>
    <t>E500166</t>
  </si>
  <si>
    <t>K500010</t>
  </si>
  <si>
    <t>K500011</t>
  </si>
  <si>
    <t>K500018</t>
  </si>
  <si>
    <t>K500119</t>
  </si>
  <si>
    <t>K500240</t>
  </si>
  <si>
    <t>K500024</t>
  </si>
  <si>
    <t>K500019</t>
  </si>
  <si>
    <t>K500126</t>
  </si>
  <si>
    <t>E500194</t>
  </si>
  <si>
    <t>K500028</t>
  </si>
  <si>
    <t>E500163</t>
  </si>
  <si>
    <t>E500055</t>
  </si>
  <si>
    <t>E500056</t>
  </si>
  <si>
    <t>E500050</t>
  </si>
  <si>
    <t>E500046</t>
  </si>
  <si>
    <t>E500057</t>
  </si>
  <si>
    <t>E500058</t>
  </si>
  <si>
    <t>E500062</t>
  </si>
  <si>
    <t>E500059</t>
  </si>
  <si>
    <t>E500065</t>
  </si>
  <si>
    <t>E500064</t>
  </si>
  <si>
    <t>E500067</t>
  </si>
  <si>
    <t>E500098</t>
  </si>
  <si>
    <t>E500171</t>
  </si>
  <si>
    <t>E500168</t>
  </si>
  <si>
    <t>E500189</t>
  </si>
  <si>
    <t>E500181</t>
  </si>
  <si>
    <t>E500167</t>
  </si>
  <si>
    <t>E500172</t>
  </si>
  <si>
    <t>E500182</t>
  </si>
  <si>
    <t>E500177</t>
  </si>
  <si>
    <t>E500068</t>
  </si>
  <si>
    <t>E500078</t>
  </si>
  <si>
    <t>K500195</t>
  </si>
  <si>
    <t>A101708</t>
  </si>
  <si>
    <t>A101636</t>
  </si>
  <si>
    <t xml:space="preserve">A100148_x000D_
</t>
  </si>
  <si>
    <t xml:space="preserve">A100147_x000D_
</t>
  </si>
  <si>
    <t>A100696</t>
  </si>
  <si>
    <t>A100737</t>
  </si>
  <si>
    <t>A101149</t>
  </si>
  <si>
    <t>A100863</t>
  </si>
  <si>
    <t>A100359</t>
  </si>
  <si>
    <t xml:space="preserve">A100066_x000D_
</t>
  </si>
  <si>
    <t>A100190</t>
  </si>
  <si>
    <t>A100188</t>
  </si>
  <si>
    <t>A100722</t>
  </si>
  <si>
    <t xml:space="preserve">A100113_x000D_
</t>
  </si>
  <si>
    <t>B200219</t>
  </si>
  <si>
    <t>A100206</t>
  </si>
  <si>
    <t>A100207</t>
  </si>
  <si>
    <t>A100209</t>
  </si>
  <si>
    <t>A100216</t>
  </si>
  <si>
    <t>A100225</t>
  </si>
  <si>
    <t>B200241</t>
  </si>
  <si>
    <t xml:space="preserve">B200243_x000D_
</t>
  </si>
  <si>
    <t>B200248</t>
  </si>
  <si>
    <t>B200221</t>
  </si>
  <si>
    <t>B200227</t>
  </si>
  <si>
    <t>B200041</t>
  </si>
  <si>
    <t xml:space="preserve">A100277_x000D_
</t>
  </si>
  <si>
    <t xml:space="preserve">A100433_x000D_
</t>
  </si>
  <si>
    <t>A100337</t>
  </si>
  <si>
    <t>A100955</t>
  </si>
  <si>
    <t>A101869</t>
  </si>
  <si>
    <t>A100355</t>
  </si>
  <si>
    <t>A101249/A101217/A100006</t>
  </si>
  <si>
    <t>A101233</t>
  </si>
  <si>
    <t>A101270</t>
  </si>
  <si>
    <t>A101269</t>
  </si>
  <si>
    <t>A100953</t>
  </si>
  <si>
    <t>A100007</t>
  </si>
  <si>
    <t>A100138</t>
  </si>
  <si>
    <t xml:space="preserve">A100161_x000D_
</t>
  </si>
  <si>
    <t>A101042</t>
  </si>
  <si>
    <t>A101865</t>
  </si>
  <si>
    <t>A100506</t>
  </si>
  <si>
    <t>A100888</t>
  </si>
  <si>
    <t>A101045</t>
  </si>
  <si>
    <t>A100196</t>
  </si>
  <si>
    <t>A100387</t>
  </si>
  <si>
    <t>A100639</t>
  </si>
  <si>
    <t>A100168</t>
  </si>
  <si>
    <t>A100299</t>
  </si>
  <si>
    <t>A100218</t>
  </si>
  <si>
    <t>A100643</t>
  </si>
  <si>
    <t>A100131</t>
  </si>
  <si>
    <t>A101096</t>
  </si>
  <si>
    <t>A101758</t>
  </si>
  <si>
    <t>A101091</t>
  </si>
  <si>
    <t>A101083</t>
  </si>
  <si>
    <t>A101060</t>
  </si>
  <si>
    <t>A100009</t>
  </si>
  <si>
    <t>A100736</t>
  </si>
  <si>
    <t>A100243</t>
  </si>
  <si>
    <t>A100008</t>
  </si>
  <si>
    <t>Management Accountant</t>
  </si>
  <si>
    <t>A101204</t>
  </si>
  <si>
    <t>A101633</t>
  </si>
  <si>
    <t>A100492</t>
  </si>
  <si>
    <t>A100104</t>
  </si>
  <si>
    <t>A100097</t>
  </si>
  <si>
    <t>A100396</t>
  </si>
  <si>
    <t>A101021</t>
  </si>
  <si>
    <t>A100381</t>
  </si>
  <si>
    <t>A100137</t>
  </si>
  <si>
    <t>A100928</t>
  </si>
  <si>
    <t>A100139</t>
  </si>
  <si>
    <t>A100391</t>
  </si>
  <si>
    <t>A101186</t>
  </si>
  <si>
    <t xml:space="preserve">A101197_x000D_
</t>
  </si>
  <si>
    <t xml:space="preserve">A100005_x000D_
</t>
  </si>
  <si>
    <t xml:space="preserve">A100119_x000D_
</t>
  </si>
  <si>
    <t>A100117</t>
  </si>
  <si>
    <t>A100120</t>
  </si>
  <si>
    <t>A101079</t>
  </si>
  <si>
    <t>A101081</t>
  </si>
  <si>
    <t>A100125</t>
  </si>
  <si>
    <t>A100126</t>
  </si>
  <si>
    <t>A101040</t>
  </si>
  <si>
    <t>A101055</t>
  </si>
  <si>
    <t>A101090</t>
  </si>
  <si>
    <t>A100266</t>
  </si>
  <si>
    <t>A100191</t>
  </si>
  <si>
    <t>A101878</t>
  </si>
  <si>
    <t>A100712</t>
  </si>
  <si>
    <t>A100714</t>
  </si>
  <si>
    <t>A101879</t>
  </si>
  <si>
    <t>A100386</t>
  </si>
  <si>
    <t xml:space="preserve">A100256_x000D_
</t>
  </si>
  <si>
    <t>A100160</t>
  </si>
  <si>
    <t xml:space="preserve">A100227_x000D_
</t>
  </si>
  <si>
    <t xml:space="preserve">A100226_x000D_
</t>
  </si>
  <si>
    <t>A101688</t>
  </si>
  <si>
    <t>A101274</t>
  </si>
  <si>
    <t>A101686</t>
  </si>
  <si>
    <t xml:space="preserve">A101685_x000D_
</t>
  </si>
  <si>
    <t>A101683</t>
  </si>
  <si>
    <t xml:space="preserve">A101684_x000D_
</t>
  </si>
  <si>
    <t>A101214</t>
  </si>
  <si>
    <t>A101142</t>
  </si>
  <si>
    <t>A101145</t>
  </si>
  <si>
    <t>A101655</t>
  </si>
  <si>
    <t>A101150</t>
  </si>
  <si>
    <t>A101146</t>
  </si>
  <si>
    <t>A101144</t>
  </si>
  <si>
    <t>A101211</t>
  </si>
  <si>
    <t>A101203</t>
  </si>
  <si>
    <t>A101136</t>
  </si>
  <si>
    <t>A100305</t>
  </si>
  <si>
    <t>A101157</t>
  </si>
  <si>
    <t>A101180</t>
  </si>
  <si>
    <t>A101284</t>
  </si>
  <si>
    <t>A101626</t>
  </si>
  <si>
    <t>A101647</t>
  </si>
  <si>
    <t>A100742</t>
  </si>
  <si>
    <t>A101650</t>
  </si>
  <si>
    <t>A101175</t>
  </si>
  <si>
    <t>A100903</t>
  </si>
  <si>
    <t>A101171</t>
  </si>
  <si>
    <t>A101667</t>
  </si>
  <si>
    <t>A101199</t>
  </si>
  <si>
    <t>A101172</t>
  </si>
  <si>
    <t>A101178</t>
  </si>
  <si>
    <t>A101174</t>
  </si>
  <si>
    <t>A101198</t>
  </si>
  <si>
    <t>A101645</t>
  </si>
  <si>
    <t>A101200</t>
  </si>
  <si>
    <t>A101046</t>
  </si>
  <si>
    <t>A100101</t>
  </si>
  <si>
    <t>A100950</t>
  </si>
  <si>
    <t>A100389</t>
  </si>
  <si>
    <t xml:space="preserve">A100390_x000D_
</t>
  </si>
  <si>
    <t>B200228</t>
  </si>
  <si>
    <t>B200035</t>
  </si>
  <si>
    <t>B200124</t>
  </si>
  <si>
    <t>B200006</t>
  </si>
  <si>
    <t>B200013</t>
  </si>
  <si>
    <t>B200004</t>
  </si>
  <si>
    <t>B200009</t>
  </si>
  <si>
    <t>B200018</t>
  </si>
  <si>
    <t>B200025</t>
  </si>
  <si>
    <t>B200024</t>
  </si>
  <si>
    <t>B200007</t>
  </si>
  <si>
    <t>B200037</t>
  </si>
  <si>
    <t>B200010</t>
  </si>
  <si>
    <t>B200022</t>
  </si>
  <si>
    <t>B200014</t>
  </si>
  <si>
    <t>B200019</t>
  </si>
  <si>
    <t>B200017</t>
  </si>
  <si>
    <t xml:space="preserve">B200026_x000D_
</t>
  </si>
  <si>
    <t>B200011</t>
  </si>
  <si>
    <t>A101665</t>
  </si>
  <si>
    <t>A100151</t>
  </si>
  <si>
    <t xml:space="preserve">A100092_x000D_
</t>
  </si>
  <si>
    <t>A101643</t>
  </si>
  <si>
    <t>A101255</t>
  </si>
  <si>
    <t>A101099</t>
  </si>
  <si>
    <t>A100157</t>
  </si>
  <si>
    <t xml:space="preserve">A100167_x000D_
</t>
  </si>
  <si>
    <t>A101746</t>
  </si>
  <si>
    <t>A101748</t>
  </si>
  <si>
    <t xml:space="preserve">A100154_x000D_
</t>
  </si>
  <si>
    <t xml:space="preserve"> A101193</t>
  </si>
  <si>
    <t>A100347</t>
  </si>
  <si>
    <t>A101243</t>
  </si>
  <si>
    <t>A100700</t>
  </si>
  <si>
    <t>A100872</t>
  </si>
  <si>
    <t>A100504</t>
  </si>
  <si>
    <t>A101838</t>
  </si>
  <si>
    <t>A101335</t>
  </si>
  <si>
    <t>A100141</t>
  </si>
  <si>
    <t>A101657</t>
  </si>
  <si>
    <t>A101259</t>
  </si>
  <si>
    <t xml:space="preserve">A100904_x000D_
</t>
  </si>
  <si>
    <t>A100086</t>
  </si>
  <si>
    <t xml:space="preserve">A100678_x000D_
</t>
  </si>
  <si>
    <t>A100116</t>
  </si>
  <si>
    <t>A100279</t>
  </si>
  <si>
    <t>A101337</t>
  </si>
  <si>
    <t xml:space="preserve">A100288_x000D_
</t>
  </si>
  <si>
    <t xml:space="preserve">A100882_x000D_
</t>
  </si>
  <si>
    <t>A100881</t>
  </si>
  <si>
    <t xml:space="preserve">A100165_x000D_
</t>
  </si>
  <si>
    <t>A101052</t>
  </si>
  <si>
    <t>A100813</t>
  </si>
  <si>
    <t>A100717</t>
  </si>
  <si>
    <t>A100727</t>
  </si>
  <si>
    <t>A101088</t>
  </si>
  <si>
    <t>A101137</t>
  </si>
  <si>
    <t>A101286</t>
  </si>
  <si>
    <t>A101283</t>
  </si>
  <si>
    <t>A101289</t>
  </si>
  <si>
    <t xml:space="preserve">A101867_x000D_
</t>
  </si>
  <si>
    <t>A101664</t>
  </si>
  <si>
    <t>A100330</t>
  </si>
  <si>
    <t>A100041</t>
  </si>
  <si>
    <t>A100290</t>
  </si>
  <si>
    <t>A101072</t>
  </si>
  <si>
    <t>A101630</t>
  </si>
  <si>
    <t>A100046</t>
  </si>
  <si>
    <t>A100051</t>
  </si>
  <si>
    <t xml:space="preserve">A100044_x000D_
</t>
  </si>
  <si>
    <t>A100053</t>
  </si>
  <si>
    <t xml:space="preserve">A100064_x000D_
</t>
  </si>
  <si>
    <t>C300029</t>
  </si>
  <si>
    <t xml:space="preserve">A100156_x000D_
</t>
  </si>
  <si>
    <t>C300004</t>
  </si>
  <si>
    <t>A100244</t>
  </si>
  <si>
    <t>A100146</t>
  </si>
  <si>
    <t xml:space="preserve">B200235_x000D_
</t>
  </si>
  <si>
    <t>A100434</t>
  </si>
  <si>
    <t>A100195</t>
  </si>
  <si>
    <t>A100642</t>
  </si>
  <si>
    <t xml:space="preserve">A100404_x000D_
</t>
  </si>
  <si>
    <t>C300005</t>
  </si>
  <si>
    <t>Room 16</t>
  </si>
  <si>
    <t xml:space="preserve"> B200110</t>
  </si>
  <si>
    <t>B200115</t>
  </si>
  <si>
    <t xml:space="preserve">B200123_x000D_
</t>
  </si>
  <si>
    <t>B200120</t>
  </si>
  <si>
    <t>B200002</t>
  </si>
  <si>
    <t>B200058</t>
  </si>
  <si>
    <t>B200051</t>
  </si>
  <si>
    <t>E500173</t>
  </si>
  <si>
    <t>E500175</t>
  </si>
  <si>
    <t>A101245</t>
  </si>
  <si>
    <t>A101224</t>
  </si>
  <si>
    <t>A100350</t>
  </si>
  <si>
    <t>FFT1314</t>
  </si>
  <si>
    <t>FFT1343</t>
  </si>
  <si>
    <t>FFT1344</t>
  </si>
  <si>
    <t>FFT1346</t>
  </si>
  <si>
    <t>A100176</t>
  </si>
  <si>
    <t>A100921</t>
  </si>
  <si>
    <t>A100152</t>
  </si>
  <si>
    <t>A101298</t>
  </si>
  <si>
    <t>A100039</t>
  </si>
  <si>
    <t>A100906</t>
  </si>
  <si>
    <t>A100593</t>
  </si>
  <si>
    <t>A101654</t>
  </si>
  <si>
    <t>B200113</t>
  </si>
  <si>
    <t>A100694</t>
  </si>
  <si>
    <t>Legal</t>
  </si>
  <si>
    <t>A100967</t>
  </si>
  <si>
    <t>A100069</t>
  </si>
  <si>
    <t>A100004</t>
  </si>
  <si>
    <t>A101389</t>
  </si>
  <si>
    <t>A1000495</t>
  </si>
  <si>
    <t>SCM</t>
  </si>
  <si>
    <t>A101071</t>
  </si>
  <si>
    <t>A100625</t>
  </si>
  <si>
    <t>A100308</t>
  </si>
  <si>
    <t xml:space="preserve">B200239_x000D_
</t>
  </si>
  <si>
    <t>A100208</t>
  </si>
  <si>
    <t>A100211</t>
  </si>
  <si>
    <t>B200217</t>
  </si>
  <si>
    <t>B200242</t>
  </si>
  <si>
    <t>B200597</t>
  </si>
  <si>
    <t>B200043</t>
  </si>
  <si>
    <t>B200047</t>
  </si>
  <si>
    <t>FFT0838</t>
  </si>
  <si>
    <t>A100254</t>
  </si>
  <si>
    <t>A101631</t>
  </si>
  <si>
    <t>FIN</t>
  </si>
  <si>
    <t>A100015</t>
  </si>
  <si>
    <t>A100228</t>
  </si>
  <si>
    <t>FFT0884</t>
  </si>
  <si>
    <t>A100711</t>
  </si>
  <si>
    <t>A100089</t>
  </si>
  <si>
    <t>A101305</t>
  </si>
  <si>
    <t xml:space="preserve">A100166_x000D_
</t>
  </si>
  <si>
    <t>A101196</t>
  </si>
  <si>
    <t>A101986</t>
  </si>
  <si>
    <t>A102000</t>
  </si>
  <si>
    <t>A101976</t>
  </si>
  <si>
    <t>A101973</t>
  </si>
  <si>
    <t>A101975</t>
  </si>
  <si>
    <t>A101974</t>
  </si>
  <si>
    <t>D100164</t>
  </si>
  <si>
    <t>D100167</t>
  </si>
  <si>
    <t>K500094</t>
  </si>
  <si>
    <t>K500070</t>
  </si>
  <si>
    <t>K500100</t>
  </si>
  <si>
    <t>G600201</t>
  </si>
  <si>
    <t>G600217</t>
  </si>
  <si>
    <t>G600210</t>
  </si>
  <si>
    <t>G600226</t>
  </si>
  <si>
    <t>G600211</t>
  </si>
  <si>
    <t>G600227</t>
  </si>
  <si>
    <t>G600212</t>
  </si>
  <si>
    <t>G600228</t>
  </si>
  <si>
    <t>G600213</t>
  </si>
  <si>
    <t>Meeting Room</t>
  </si>
  <si>
    <t>G600229</t>
  </si>
  <si>
    <t>G600214</t>
  </si>
  <si>
    <t>G600230</t>
  </si>
  <si>
    <t>G600215</t>
  </si>
  <si>
    <t>G600231</t>
  </si>
  <si>
    <t>G600216</t>
  </si>
  <si>
    <t>G600232</t>
  </si>
  <si>
    <t>G600233</t>
  </si>
  <si>
    <t>G600234</t>
  </si>
  <si>
    <t>G600202</t>
  </si>
  <si>
    <t>G600218</t>
  </si>
  <si>
    <t>G600203</t>
  </si>
  <si>
    <t>G600219</t>
  </si>
  <si>
    <t>G600204</t>
  </si>
  <si>
    <t>G600220</t>
  </si>
  <si>
    <t>G600205</t>
  </si>
  <si>
    <t>G600221</t>
  </si>
  <si>
    <t>G600206</t>
  </si>
  <si>
    <t>G600222</t>
  </si>
  <si>
    <t>G600207</t>
  </si>
  <si>
    <t>G600223</t>
  </si>
  <si>
    <t>G600208</t>
  </si>
  <si>
    <t>G600224</t>
  </si>
  <si>
    <t>G600209</t>
  </si>
  <si>
    <t>G600225</t>
  </si>
  <si>
    <t>G600235</t>
  </si>
  <si>
    <t>G600236</t>
  </si>
  <si>
    <t>G600237</t>
  </si>
  <si>
    <t>G600238</t>
  </si>
  <si>
    <t>G600239</t>
  </si>
  <si>
    <t>G600240</t>
  </si>
  <si>
    <t>G600241</t>
  </si>
  <si>
    <t>D100105</t>
  </si>
  <si>
    <t>C300209</t>
  </si>
  <si>
    <t>C300231</t>
  </si>
  <si>
    <t>A101293</t>
  </si>
  <si>
    <t>K500166</t>
  </si>
  <si>
    <t>B200197</t>
  </si>
  <si>
    <t>C300234</t>
  </si>
  <si>
    <t>D100106</t>
  </si>
  <si>
    <t>D100107</t>
  </si>
  <si>
    <t>D100119</t>
  </si>
  <si>
    <t>B200199</t>
  </si>
  <si>
    <t>C300218</t>
  </si>
  <si>
    <t>B200136</t>
  </si>
  <si>
    <t>K500091</t>
  </si>
  <si>
    <t>HR Section</t>
  </si>
  <si>
    <t>B200163</t>
  </si>
  <si>
    <t>D100109</t>
  </si>
  <si>
    <t>B200149</t>
  </si>
  <si>
    <t>B200173</t>
  </si>
  <si>
    <t>A101982</t>
  </si>
  <si>
    <t>C300247</t>
  </si>
  <si>
    <t>A101999</t>
  </si>
  <si>
    <t>B200151</t>
  </si>
  <si>
    <t>B200200</t>
  </si>
  <si>
    <t>C300221</t>
  </si>
  <si>
    <t>B200166</t>
  </si>
  <si>
    <t>C300204</t>
  </si>
  <si>
    <t>C300225</t>
  </si>
  <si>
    <t>C300230</t>
  </si>
  <si>
    <t>B200156</t>
  </si>
  <si>
    <t>C300210</t>
  </si>
  <si>
    <t>B200164</t>
  </si>
  <si>
    <t>B200155</t>
  </si>
  <si>
    <t>B200185</t>
  </si>
  <si>
    <t>C300207</t>
  </si>
  <si>
    <t>B200160</t>
  </si>
  <si>
    <t>C300099</t>
  </si>
  <si>
    <t>C300206</t>
  </si>
  <si>
    <t>D100102</t>
  </si>
  <si>
    <t>D100103</t>
  </si>
  <si>
    <t>C300217</t>
  </si>
  <si>
    <t>D100104</t>
  </si>
  <si>
    <t>K500082</t>
  </si>
  <si>
    <t>D100187</t>
  </si>
  <si>
    <t>D100148</t>
  </si>
  <si>
    <t>D100149</t>
  </si>
  <si>
    <t>K500089</t>
  </si>
  <si>
    <t>K500092</t>
  </si>
  <si>
    <t>K500093</t>
  </si>
  <si>
    <t>K500080</t>
  </si>
  <si>
    <t>K500081</t>
  </si>
  <si>
    <t>K500085</t>
  </si>
  <si>
    <t>K500086</t>
  </si>
  <si>
    <t>K500087</t>
  </si>
  <si>
    <t>K500088</t>
  </si>
  <si>
    <t>K500083</t>
  </si>
  <si>
    <t>K500084</t>
  </si>
  <si>
    <t>K500071</t>
  </si>
  <si>
    <t>K500073</t>
  </si>
  <si>
    <t>K500072</t>
  </si>
  <si>
    <t>G600245</t>
  </si>
  <si>
    <t>C300092</t>
  </si>
  <si>
    <t>G600250</t>
  </si>
  <si>
    <t>E500236</t>
  </si>
  <si>
    <t>E500239</t>
  </si>
  <si>
    <t>C300237</t>
  </si>
  <si>
    <t>G600194</t>
  </si>
  <si>
    <t>Properties Manager</t>
  </si>
  <si>
    <t>G600242</t>
  </si>
  <si>
    <t>C300223</t>
  </si>
  <si>
    <t>G600247</t>
  </si>
  <si>
    <t>E500237</t>
  </si>
  <si>
    <t>E500235</t>
  </si>
  <si>
    <t>G600169</t>
  </si>
  <si>
    <t>B200131</t>
  </si>
  <si>
    <t>E500246</t>
  </si>
  <si>
    <t>E500247</t>
  </si>
  <si>
    <t>G600192</t>
  </si>
  <si>
    <t>G600193</t>
  </si>
  <si>
    <t>E500249</t>
  </si>
  <si>
    <t>E500250</t>
  </si>
  <si>
    <t>E500233</t>
  </si>
  <si>
    <t>E500234</t>
  </si>
  <si>
    <t>G600248</t>
  </si>
  <si>
    <t>G600249</t>
  </si>
  <si>
    <t>C300224</t>
  </si>
  <si>
    <t>C300240</t>
  </si>
  <si>
    <t>G600243</t>
  </si>
  <si>
    <t>G600244</t>
  </si>
  <si>
    <t>G600246</t>
  </si>
  <si>
    <t>B200153</t>
  </si>
  <si>
    <t>E500241</t>
  </si>
  <si>
    <t>E500231</t>
  </si>
  <si>
    <t>E500238</t>
  </si>
  <si>
    <t>C300238</t>
  </si>
  <si>
    <t>G600195</t>
  </si>
  <si>
    <t>C300232</t>
  </si>
  <si>
    <t>E500240</t>
  </si>
  <si>
    <t>B200167</t>
  </si>
  <si>
    <t>C300244</t>
  </si>
  <si>
    <t>B200174</t>
  </si>
  <si>
    <t>B200150</t>
  </si>
  <si>
    <t>E500242</t>
  </si>
  <si>
    <t>E500243</t>
  </si>
  <si>
    <t>E500244</t>
  </si>
  <si>
    <t>E500245</t>
  </si>
  <si>
    <t>C300203</t>
  </si>
  <si>
    <t>Communication Section</t>
  </si>
  <si>
    <t>K500168</t>
  </si>
  <si>
    <t>B200168</t>
  </si>
  <si>
    <t>K500164</t>
  </si>
  <si>
    <t>C300228</t>
  </si>
  <si>
    <t>Finance Section</t>
  </si>
  <si>
    <t>C300249</t>
  </si>
  <si>
    <t>K500077</t>
  </si>
  <si>
    <t>B200159</t>
  </si>
  <si>
    <t>SCM Section</t>
  </si>
  <si>
    <t>B200134</t>
  </si>
  <si>
    <t>C300090</t>
  </si>
  <si>
    <t>C300091</t>
  </si>
  <si>
    <t>B200135</t>
  </si>
  <si>
    <t>C300245</t>
  </si>
  <si>
    <t>B200165</t>
  </si>
  <si>
    <t>F550080</t>
  </si>
  <si>
    <t>K500171</t>
  </si>
  <si>
    <t>B200180</t>
  </si>
  <si>
    <t>B200128</t>
  </si>
  <si>
    <t>K500079</t>
  </si>
  <si>
    <t>B200188</t>
  </si>
  <si>
    <t>K500078</t>
  </si>
  <si>
    <t>C300214</t>
  </si>
  <si>
    <t>C300229</t>
  </si>
  <si>
    <t>A101024</t>
  </si>
  <si>
    <t>C300241</t>
  </si>
  <si>
    <t>B200158</t>
  </si>
  <si>
    <t>C300220</t>
  </si>
  <si>
    <t>C300248</t>
  </si>
  <si>
    <t>OPEN</t>
  </si>
  <si>
    <t>K500099</t>
  </si>
  <si>
    <t>K500163</t>
  </si>
  <si>
    <t>K500174</t>
  </si>
  <si>
    <t>A101519</t>
  </si>
  <si>
    <t>B200175</t>
  </si>
  <si>
    <t>C300222</t>
  </si>
  <si>
    <t>B200169</t>
  </si>
  <si>
    <t>A101517</t>
  </si>
  <si>
    <t>A101523</t>
  </si>
  <si>
    <t>B200140</t>
  </si>
  <si>
    <t>C300215</t>
  </si>
  <si>
    <t>C300242</t>
  </si>
  <si>
    <t>C300219</t>
  </si>
  <si>
    <t>C300227</t>
  </si>
  <si>
    <t>C300212</t>
  </si>
  <si>
    <t>C300216</t>
  </si>
  <si>
    <t>B200171</t>
  </si>
  <si>
    <t>C300226</t>
  </si>
  <si>
    <t>C300213</t>
  </si>
  <si>
    <t>C300243</t>
  </si>
  <si>
    <t>C300235</t>
  </si>
  <si>
    <t>B200172</t>
  </si>
  <si>
    <t>B200177</t>
  </si>
  <si>
    <t>K500172</t>
  </si>
  <si>
    <t>K500187</t>
  </si>
  <si>
    <t>K500074</t>
  </si>
  <si>
    <t>K500162</t>
  </si>
  <si>
    <t>D100101</t>
  </si>
  <si>
    <t>D100188</t>
  </si>
  <si>
    <t>D100160</t>
  </si>
  <si>
    <t>A101330</t>
  </si>
  <si>
    <t>A101331</t>
  </si>
  <si>
    <t>A100401</t>
  </si>
  <si>
    <t>A100402</t>
  </si>
  <si>
    <t>A100397</t>
  </si>
  <si>
    <t>A100309</t>
  </si>
  <si>
    <t>A101795</t>
  </si>
  <si>
    <t>A101789</t>
  </si>
  <si>
    <t>A101799</t>
  </si>
  <si>
    <t>A101796</t>
  </si>
  <si>
    <t>A101800</t>
  </si>
  <si>
    <t>A101793</t>
  </si>
  <si>
    <t>A101794</t>
  </si>
  <si>
    <t>A101792</t>
  </si>
  <si>
    <t>A101235</t>
  </si>
  <si>
    <t>A101831</t>
  </si>
  <si>
    <t>A101592</t>
  </si>
  <si>
    <t>A101097</t>
  </si>
  <si>
    <t>A100508</t>
  </si>
  <si>
    <t>A101832</t>
  </si>
  <si>
    <t>A101687</t>
  </si>
  <si>
    <t>A101215</t>
  </si>
  <si>
    <t>A101208</t>
  </si>
  <si>
    <t>A101201</t>
  </si>
  <si>
    <t>A101073</t>
  </si>
  <si>
    <t>A101333</t>
  </si>
  <si>
    <t>A101343</t>
  </si>
  <si>
    <t>A101306</t>
  </si>
  <si>
    <t>A101094</t>
  </si>
  <si>
    <t>B200208</t>
  </si>
  <si>
    <t>A101659</t>
  </si>
  <si>
    <t>A101285</t>
  </si>
  <si>
    <t>COM0731</t>
  </si>
  <si>
    <t xml:space="preserve">A101824_x000D_
</t>
  </si>
  <si>
    <t>A101823</t>
  </si>
  <si>
    <t>A101882</t>
  </si>
  <si>
    <t>Server room</t>
  </si>
  <si>
    <t>K500143</t>
  </si>
  <si>
    <t>A101830</t>
  </si>
  <si>
    <t>A101822</t>
  </si>
  <si>
    <t>A101820</t>
  </si>
  <si>
    <t>A101827</t>
  </si>
  <si>
    <t>A101821</t>
  </si>
  <si>
    <t>A101826</t>
  </si>
  <si>
    <t>A101849</t>
  </si>
  <si>
    <t>A101704</t>
  </si>
  <si>
    <t>A101739</t>
  </si>
  <si>
    <t>A101834</t>
  </si>
  <si>
    <t>A101615</t>
  </si>
  <si>
    <t>A101825</t>
  </si>
  <si>
    <t>A101410</t>
  </si>
  <si>
    <t>A101876</t>
  </si>
  <si>
    <t>A101884</t>
  </si>
  <si>
    <t>A101829</t>
  </si>
  <si>
    <t>A101833</t>
  </si>
  <si>
    <t>A101661</t>
  </si>
  <si>
    <t>A101565</t>
  </si>
  <si>
    <t>C300147</t>
  </si>
  <si>
    <t>C300141</t>
  </si>
  <si>
    <t>A100706</t>
  </si>
  <si>
    <t>A100800</t>
  </si>
  <si>
    <t>A100913</t>
  </si>
  <si>
    <t>A101300</t>
  </si>
  <si>
    <t>A101078</t>
  </si>
  <si>
    <t>A101811</t>
  </si>
  <si>
    <t>A101205</t>
  </si>
  <si>
    <t>A100952</t>
  </si>
  <si>
    <t>A101303</t>
  </si>
  <si>
    <t>A100765</t>
  </si>
  <si>
    <t>B200210</t>
  </si>
  <si>
    <t>A100878</t>
  </si>
  <si>
    <t>A100933</t>
  </si>
  <si>
    <t>A100701</t>
  </si>
  <si>
    <t>A101057</t>
  </si>
  <si>
    <t>COM0705</t>
  </si>
  <si>
    <t>G600181</t>
  </si>
  <si>
    <t>G600180</t>
  </si>
  <si>
    <t>G600179</t>
  </si>
  <si>
    <t>G600178</t>
  </si>
  <si>
    <t>G600177</t>
  </si>
  <si>
    <t>G600200</t>
  </si>
  <si>
    <t>G600176</t>
  </si>
  <si>
    <t>G600199</t>
  </si>
  <si>
    <t>G600197</t>
  </si>
  <si>
    <t>A100261</t>
  </si>
  <si>
    <t>A101997</t>
  </si>
  <si>
    <t>C300208</t>
  </si>
  <si>
    <t>Nancy Cloete</t>
  </si>
  <si>
    <t>Lungi Malgas</t>
  </si>
  <si>
    <t>Stephen Muller</t>
  </si>
  <si>
    <t>Old Goal</t>
  </si>
  <si>
    <t>Esther Khoza</t>
  </si>
  <si>
    <t>Mimi Seetelo</t>
  </si>
  <si>
    <t>Nkosazana Machete</t>
  </si>
  <si>
    <t>Zaida Allie</t>
  </si>
  <si>
    <t>Jason Roux</t>
  </si>
  <si>
    <t>Godfrey Tshivalavala</t>
  </si>
  <si>
    <t>Itumeleng Masiteng</t>
  </si>
  <si>
    <t>Heidi Weldon</t>
  </si>
  <si>
    <t>Ngqabatho Madida</t>
  </si>
  <si>
    <t>Inspectorate Manager</t>
  </si>
  <si>
    <t>Printing Room</t>
  </si>
  <si>
    <t>CZC044VFD</t>
  </si>
  <si>
    <t>CNK640WFV</t>
  </si>
  <si>
    <t>Inspectorate Interns</t>
  </si>
  <si>
    <t>BGG - Officer</t>
  </si>
  <si>
    <t>GD - Officer</t>
  </si>
  <si>
    <t>Duplicated with FFT0444</t>
  </si>
  <si>
    <t>S/N2557TGMOT1BB</t>
  </si>
  <si>
    <t>D100154</t>
  </si>
  <si>
    <t>D100118</t>
  </si>
  <si>
    <t>E500264</t>
  </si>
  <si>
    <t>K500004</t>
  </si>
  <si>
    <t>E500004</t>
  </si>
  <si>
    <t>1x Steel Filing CabinetFFT0969</t>
  </si>
  <si>
    <t>Carrying Value (31/03/17)</t>
  </si>
  <si>
    <t>Dep Days Past 2017 Rounded</t>
  </si>
  <si>
    <t>Dep Days Past 2017</t>
  </si>
  <si>
    <t>Residual Value</t>
  </si>
  <si>
    <t>Adjustment</t>
  </si>
  <si>
    <t>EQP0189</t>
  </si>
  <si>
    <t>Samsung 9000BTU Aircon</t>
  </si>
  <si>
    <t>EQP0190</t>
  </si>
  <si>
    <t>EQP0191</t>
  </si>
  <si>
    <t>EQP0192</t>
  </si>
  <si>
    <t>EQP0193</t>
  </si>
  <si>
    <t>EQP0194</t>
  </si>
  <si>
    <t>Board Room</t>
  </si>
  <si>
    <t>Site Supervisor</t>
  </si>
  <si>
    <t>General Assistant</t>
  </si>
  <si>
    <t>Mamakomoring Mkhasi</t>
  </si>
  <si>
    <t>HIPS Executive</t>
  </si>
  <si>
    <t>Veliswa Baduza</t>
  </si>
  <si>
    <t>Thomas Khakhu</t>
  </si>
  <si>
    <t>Kgomotso Sekhabisa</t>
  </si>
  <si>
    <t>Lee-Anne Henry</t>
  </si>
  <si>
    <t>Zuko Mphambani</t>
  </si>
  <si>
    <t>Marika Krieg</t>
  </si>
  <si>
    <t>Steve</t>
  </si>
  <si>
    <t>504NDTC2U697</t>
  </si>
  <si>
    <t>Bonga Mapundu</t>
  </si>
  <si>
    <t>Oupa</t>
  </si>
  <si>
    <t>Nonyameko Mlungana</t>
  </si>
  <si>
    <t>Gcobani Sipoyo</t>
  </si>
  <si>
    <t>Nomonde Mbulawa</t>
  </si>
  <si>
    <t>Unoccupied</t>
  </si>
  <si>
    <t>Bongiwe Madolo</t>
  </si>
  <si>
    <t>Dumisani Bambatha</t>
  </si>
  <si>
    <t>Ryan</t>
  </si>
  <si>
    <t>Paul Tiyago</t>
  </si>
  <si>
    <t>Siyabonga</t>
  </si>
  <si>
    <t>Xadi Nzamo</t>
  </si>
  <si>
    <t>Disang Kolwane</t>
  </si>
  <si>
    <t>Omar Allie</t>
  </si>
  <si>
    <t>Various Officials</t>
  </si>
  <si>
    <t>505NTDV2Y050</t>
  </si>
  <si>
    <t>504NDGL2V111</t>
  </si>
  <si>
    <t>504NDAY2V120</t>
  </si>
  <si>
    <t>504NDLS2V112</t>
  </si>
  <si>
    <t>504NDKD2V141</t>
  </si>
  <si>
    <t>5CG5290TTY</t>
  </si>
  <si>
    <t>COM0618</t>
  </si>
  <si>
    <t>N/A</t>
  </si>
  <si>
    <t>Not visible</t>
  </si>
  <si>
    <t>Nancy</t>
  </si>
  <si>
    <t>Not assigned</t>
  </si>
  <si>
    <t>Not occupied</t>
  </si>
  <si>
    <t>Karen Jaane Ayres</t>
  </si>
  <si>
    <t>John Faroa</t>
  </si>
  <si>
    <t>CA Executive</t>
  </si>
  <si>
    <t>Dumisani Sibayi</t>
  </si>
  <si>
    <t>14553JA032706</t>
  </si>
  <si>
    <t>Benedict Rogers</t>
  </si>
  <si>
    <t>MJ17H9FQ229061F</t>
  </si>
  <si>
    <t>Ben Mwasinga</t>
  </si>
  <si>
    <t>ZAV90200D3</t>
  </si>
  <si>
    <t>COM0624</t>
  </si>
  <si>
    <t>TRF1390RS7</t>
  </si>
  <si>
    <t>CM7080MFS300189K</t>
  </si>
  <si>
    <t>TRF1291WRF</t>
  </si>
  <si>
    <t>Roger Mongoodo</t>
  </si>
  <si>
    <t>TRF1390RJT</t>
  </si>
  <si>
    <t>ZUTTH4LD301060N</t>
  </si>
  <si>
    <t>ZSK4H9NB301395A</t>
  </si>
  <si>
    <t>Z8K4H9NB301408H</t>
  </si>
  <si>
    <t>ZUTTHMBCB02215J</t>
  </si>
  <si>
    <t>ZUTTHMBCB02332R</t>
  </si>
  <si>
    <t>Ragna Redelstorff</t>
  </si>
  <si>
    <t>MJ17H9FQ228639H</t>
  </si>
  <si>
    <t>Nobukho Njemba</t>
  </si>
  <si>
    <t>MJ17H9FQ229045K</t>
  </si>
  <si>
    <t>ZUTTH0MD301083X</t>
  </si>
  <si>
    <t>ZUTTH4LD301091T</t>
  </si>
  <si>
    <t>ZUTTH4LD301185J</t>
  </si>
  <si>
    <t>Phillip Daniel</t>
  </si>
  <si>
    <t>ZUTTH4LD301092H</t>
  </si>
  <si>
    <t>ZUTTH4LD301059H</t>
  </si>
  <si>
    <t>Nini Mtongana</t>
  </si>
  <si>
    <t>ZUTTH4LD301173X</t>
  </si>
  <si>
    <t>ZUTTH4LD301152W</t>
  </si>
  <si>
    <t>Regina Isaacs</t>
  </si>
  <si>
    <t>ZUTTH4LD301057P</t>
  </si>
  <si>
    <t>ZUTTH4LD301167Y</t>
  </si>
  <si>
    <t>ZUTTH4LD301155V</t>
  </si>
  <si>
    <t>Clinton Jackson</t>
  </si>
  <si>
    <t>Andrew Salomon</t>
  </si>
  <si>
    <t>TRF31113QH</t>
  </si>
  <si>
    <t>305NDZJHE637</t>
  </si>
  <si>
    <t>311NDYGEX658</t>
  </si>
  <si>
    <t>410NDVW06463</t>
  </si>
  <si>
    <t>410NDAY06480</t>
  </si>
  <si>
    <t>12030626D</t>
  </si>
  <si>
    <t>SUN0020</t>
  </si>
  <si>
    <t>004060038125</t>
  </si>
  <si>
    <t xml:space="preserve"> '000000000314</t>
  </si>
  <si>
    <t>GR131SU</t>
  </si>
  <si>
    <t>TJ08427H</t>
  </si>
  <si>
    <t>XU638</t>
  </si>
  <si>
    <t>DFS136AA12490047</t>
  </si>
  <si>
    <t>3125N-12327</t>
  </si>
  <si>
    <t>SHH12R</t>
  </si>
  <si>
    <t>610TAEJ00948</t>
  </si>
  <si>
    <t>PAWK3600218</t>
  </si>
  <si>
    <t>AFR027FINS</t>
  </si>
  <si>
    <t>H123402039309602205</t>
  </si>
  <si>
    <t>OLR027FINS</t>
  </si>
  <si>
    <t>CARLTON MRJ9</t>
  </si>
  <si>
    <t>779476</t>
  </si>
  <si>
    <t>DM0349AE14121656</t>
  </si>
  <si>
    <t>AB2</t>
  </si>
  <si>
    <t>ZI06519P</t>
  </si>
  <si>
    <t>SCI312901</t>
  </si>
  <si>
    <t>LT40N530350520142003</t>
  </si>
  <si>
    <t>2148A97000464</t>
  </si>
  <si>
    <t>2148A9700459</t>
  </si>
  <si>
    <t xml:space="preserve"> '030212271408250100</t>
  </si>
  <si>
    <t>Rehana Brittow</t>
  </si>
  <si>
    <t>Roger Mangoodo</t>
  </si>
  <si>
    <t>ZF5Z20445460</t>
  </si>
  <si>
    <t>Themba</t>
  </si>
  <si>
    <t>My17hmcq716160y</t>
  </si>
  <si>
    <t>MJ17H9FQ228677L</t>
  </si>
  <si>
    <t>COM0619</t>
  </si>
  <si>
    <t>COM0621</t>
  </si>
  <si>
    <t>HR Intern</t>
  </si>
  <si>
    <t>TRF1390RSH</t>
  </si>
  <si>
    <t>ZUTTHNBCCB01906L</t>
  </si>
  <si>
    <t>604DIXQ2T594</t>
  </si>
  <si>
    <t>Cuan Hahndied</t>
  </si>
  <si>
    <t>18N9057B743</t>
  </si>
  <si>
    <t xml:space="preserve">MJ17H9FQ229047Y IT room 1 old building </t>
  </si>
  <si>
    <t>ZUTTH4LD301187K</t>
  </si>
  <si>
    <t>ZUTTH4LD301154Y</t>
  </si>
  <si>
    <t>ZUTTH4LD301058T</t>
  </si>
  <si>
    <t>ZUTTHNVC02023F</t>
  </si>
  <si>
    <t>20EN33668</t>
  </si>
  <si>
    <t>305NDHBHEX73</t>
  </si>
  <si>
    <t>212INJL68212</t>
  </si>
  <si>
    <t>102018</t>
  </si>
  <si>
    <t>030628</t>
  </si>
  <si>
    <t>022022</t>
  </si>
  <si>
    <t>331374</t>
  </si>
  <si>
    <t>2148A97000463</t>
  </si>
  <si>
    <t>03212271408250466</t>
  </si>
  <si>
    <t>4E702</t>
  </si>
  <si>
    <t>Engine#1KDA640656</t>
  </si>
  <si>
    <t>Engine #3ZZE391247</t>
  </si>
  <si>
    <t>Engine# BAH357058</t>
  </si>
  <si>
    <t>Engine #1ZRU080431</t>
  </si>
  <si>
    <t xml:space="preserve">K500176 </t>
  </si>
  <si>
    <t>K500015</t>
  </si>
  <si>
    <t>K500022</t>
  </si>
  <si>
    <t>ICT Manager</t>
  </si>
  <si>
    <t>n/a - inside the server</t>
  </si>
  <si>
    <t>ICT Unit</t>
  </si>
  <si>
    <t>NIU Manager</t>
  </si>
  <si>
    <t>PA - CEO</t>
  </si>
  <si>
    <t>Library (Outside)</t>
  </si>
  <si>
    <t>Built Envitonment Officer  1</t>
  </si>
  <si>
    <t>PA - HIPS Ececutive</t>
  </si>
  <si>
    <t>Manager - Built Environment</t>
  </si>
  <si>
    <t>MUCH - Officer</t>
  </si>
  <si>
    <t>Karen Scholtz</t>
  </si>
  <si>
    <t>Built Envitonment Officer  2</t>
  </si>
  <si>
    <t>Company Secretary</t>
  </si>
  <si>
    <t>APM - Officer</t>
  </si>
  <si>
    <t>Legal Admin</t>
  </si>
  <si>
    <t>Site Supervisor: HO</t>
  </si>
  <si>
    <t>Lesa La Grange</t>
  </si>
  <si>
    <t>SCM/ Finance</t>
  </si>
  <si>
    <t>facilities</t>
  </si>
  <si>
    <t>A101173</t>
  </si>
  <si>
    <t>410NDEZ06476</t>
  </si>
  <si>
    <t>D100190</t>
  </si>
  <si>
    <t>410NDGL06279</t>
  </si>
  <si>
    <t>CNCF200654</t>
  </si>
  <si>
    <t>410NDXQ06482</t>
  </si>
  <si>
    <t>Zenzile Qhajana</t>
  </si>
  <si>
    <t>TRF1390RSB</t>
  </si>
  <si>
    <t>ZUTTH4LD303490T</t>
  </si>
  <si>
    <t>TRF1390RHY</t>
  </si>
  <si>
    <t>305NDVW8R871</t>
  </si>
  <si>
    <t>TRF1390RSP</t>
  </si>
  <si>
    <t>MJ17H9FQ229030T</t>
  </si>
  <si>
    <t>Simphiwe Mome</t>
  </si>
  <si>
    <t>Legal Advisor</t>
  </si>
  <si>
    <t>Facilities Manager</t>
  </si>
  <si>
    <t>505NTFA2Y083</t>
  </si>
  <si>
    <t>PME Manager</t>
  </si>
  <si>
    <t>2148A97000458</t>
  </si>
  <si>
    <t>CND44179LN</t>
  </si>
  <si>
    <t>MUCH Manager</t>
  </si>
  <si>
    <t>Natasha Higgitt</t>
  </si>
  <si>
    <t>Sabelo Khumalo</t>
  </si>
  <si>
    <t>Nandi Raphahlelo</t>
  </si>
  <si>
    <t>Phaphama Yekeni</t>
  </si>
  <si>
    <t>Reitumetse Nchabeleng</t>
  </si>
  <si>
    <t>Mandisa Tantsi</t>
  </si>
  <si>
    <t>Communications Section</t>
  </si>
  <si>
    <t>IT Officer</t>
  </si>
  <si>
    <t>410ND8P06461</t>
  </si>
  <si>
    <t>410NDRF06462</t>
  </si>
  <si>
    <t>410NDGL06471</t>
  </si>
  <si>
    <t>ZUTTH4LD301169F</t>
  </si>
  <si>
    <t>AU2A0621044439</t>
  </si>
  <si>
    <t>505NTMX2Y051</t>
  </si>
  <si>
    <t>Daniel Phillips</t>
  </si>
  <si>
    <t>ZUTTH4LD301150N</t>
  </si>
  <si>
    <t>D100143</t>
  </si>
  <si>
    <t>D100169</t>
  </si>
  <si>
    <t>D100121</t>
  </si>
  <si>
    <t>D100152</t>
  </si>
  <si>
    <t>D100145</t>
  </si>
  <si>
    <t>Heritage Objects Manager</t>
  </si>
  <si>
    <t>D100153</t>
  </si>
  <si>
    <t>COM0616</t>
  </si>
  <si>
    <t>COM0617</t>
  </si>
  <si>
    <t>COM0620</t>
  </si>
  <si>
    <t>D100155</t>
  </si>
  <si>
    <t>D100189</t>
  </si>
  <si>
    <t>D100131</t>
  </si>
  <si>
    <t>Phillips Meeting Recorder</t>
  </si>
  <si>
    <t>VH1A502006885</t>
  </si>
  <si>
    <t>D100170</t>
  </si>
  <si>
    <t>HP Probook 450</t>
  </si>
  <si>
    <t>D100175</t>
  </si>
  <si>
    <t>D100162</t>
  </si>
  <si>
    <t>5CD6124WZ1</t>
  </si>
  <si>
    <t>APM Unit</t>
  </si>
  <si>
    <t>2148A97000457</t>
  </si>
  <si>
    <t>Server Room</t>
  </si>
  <si>
    <t>WX71A76EF7P7</t>
  </si>
  <si>
    <t>Heritage Objects Unit</t>
  </si>
  <si>
    <t>Themba Monye</t>
  </si>
  <si>
    <t>SN:Y3ZLPAKH100005D</t>
  </si>
  <si>
    <t>SN:Y3ZJPAJH800090Y</t>
  </si>
  <si>
    <t>SN:Y3ZJPAJH800173P</t>
  </si>
  <si>
    <t>SN:Y3ZLPAKH100012K</t>
  </si>
  <si>
    <t>D100130</t>
  </si>
  <si>
    <t>D100129</t>
  </si>
  <si>
    <t>D100128</t>
  </si>
  <si>
    <t>D100171</t>
  </si>
  <si>
    <t>NIU Unit</t>
  </si>
  <si>
    <t>IT Technician</t>
  </si>
  <si>
    <t>505NTPC2Y088</t>
  </si>
  <si>
    <t>5CG5303ZQP</t>
  </si>
  <si>
    <t>High Spec PC - MUCH (Gigabyte GIS)</t>
  </si>
  <si>
    <t>5CD6124WRK</t>
  </si>
  <si>
    <t>Lynette Wyngaard</t>
  </si>
  <si>
    <t>Western Digital NAS Drives - Server</t>
  </si>
  <si>
    <t>COM0622</t>
  </si>
  <si>
    <t>COM0623</t>
  </si>
  <si>
    <t>COM0625</t>
  </si>
  <si>
    <t>EQP0195</t>
  </si>
  <si>
    <t>EQP0196</t>
  </si>
  <si>
    <t>43 Inch Sinotec Full HD TV</t>
  </si>
  <si>
    <t>D100257</t>
  </si>
  <si>
    <t>COM0626</t>
  </si>
  <si>
    <t>Acer Data Projector</t>
  </si>
  <si>
    <t>6200040A5910</t>
  </si>
  <si>
    <t>D100259</t>
  </si>
  <si>
    <t>Leasehold Improvement</t>
  </si>
  <si>
    <t>Furniture &amp; Fittings</t>
  </si>
  <si>
    <t>Motor Vehicles</t>
  </si>
  <si>
    <t>Non-current assets held for sale</t>
  </si>
  <si>
    <t>Disposals</t>
  </si>
  <si>
    <t>Transfers</t>
  </si>
  <si>
    <t>Depreciation</t>
  </si>
  <si>
    <t>Total</t>
  </si>
  <si>
    <t>Cost</t>
  </si>
  <si>
    <t>Accumulated Depreciation</t>
  </si>
  <si>
    <t>Carrying Value</t>
  </si>
  <si>
    <t>LIB0002</t>
  </si>
  <si>
    <t>LHI0007</t>
  </si>
  <si>
    <t>Pertitioning CFO's Office (Dors, Blinks and Locks)</t>
  </si>
  <si>
    <t>Server</t>
  </si>
  <si>
    <t>Floor Level</t>
  </si>
  <si>
    <t>Ground</t>
  </si>
  <si>
    <t>HR Open Section</t>
  </si>
  <si>
    <t>Leillani Geduld</t>
  </si>
  <si>
    <t>Kitchen</t>
  </si>
  <si>
    <t>n/A</t>
  </si>
  <si>
    <t>Josephine Mafetoe</t>
  </si>
  <si>
    <t>111 Harrington Office</t>
  </si>
  <si>
    <t>Offices</t>
  </si>
  <si>
    <t>Chill Area</t>
  </si>
  <si>
    <t>DFS136AA12490408</t>
  </si>
  <si>
    <t>D100176</t>
  </si>
  <si>
    <t>601TALB00584</t>
  </si>
  <si>
    <t>1st Floor</t>
  </si>
  <si>
    <t>PA - HRM Executive</t>
  </si>
  <si>
    <t>A101679</t>
  </si>
  <si>
    <t>K500120</t>
  </si>
  <si>
    <t>Blue  chairFFT0074</t>
  </si>
  <si>
    <t>A100388</t>
  </si>
  <si>
    <t>17432A2012</t>
  </si>
  <si>
    <t>Onder Dal  School</t>
  </si>
  <si>
    <t>A101195</t>
  </si>
  <si>
    <t>HRM Executive</t>
  </si>
  <si>
    <t>A100123</t>
  </si>
  <si>
    <t>Open Plan</t>
  </si>
  <si>
    <t>Beult Environment Unit</t>
  </si>
  <si>
    <t>Administrator</t>
  </si>
  <si>
    <t xml:space="preserve">Ryobi cordless drill </t>
  </si>
  <si>
    <t>A101398</t>
  </si>
  <si>
    <t>E500203</t>
  </si>
  <si>
    <t>Heritage Objects - Manager</t>
  </si>
  <si>
    <t>KIC FridgeFFT0877</t>
  </si>
  <si>
    <t>K500210</t>
  </si>
  <si>
    <t>Sumsung MicrowaveFFT0749</t>
  </si>
  <si>
    <t>K500056</t>
  </si>
  <si>
    <t>A101764</t>
  </si>
  <si>
    <t>JigsawEQP0254</t>
  </si>
  <si>
    <t>Binding MachineEQP0379</t>
  </si>
  <si>
    <t>Change Room</t>
  </si>
  <si>
    <t>Jane</t>
  </si>
  <si>
    <t>K500121</t>
  </si>
  <si>
    <t>Bar Code Loose</t>
  </si>
  <si>
    <t>K500209</t>
  </si>
  <si>
    <t>E500200</t>
  </si>
  <si>
    <t>A100219_x000D_</t>
  </si>
  <si>
    <t>4 drawer steel cabinetsFFT1401</t>
  </si>
  <si>
    <t>LawnmowerEQP0242</t>
  </si>
  <si>
    <t>EQP0169.1</t>
  </si>
  <si>
    <t>EQP0169.2</t>
  </si>
  <si>
    <t>EQP0169.3</t>
  </si>
  <si>
    <t>EQP0169.4</t>
  </si>
  <si>
    <t>EQP0169.5</t>
  </si>
  <si>
    <t>EQP0169.6</t>
  </si>
  <si>
    <t>Aircon System (Library)</t>
  </si>
  <si>
    <t>K500096</t>
  </si>
  <si>
    <t>K500173</t>
  </si>
  <si>
    <t>K500184</t>
  </si>
  <si>
    <t>Paper CutterEQP0295</t>
  </si>
  <si>
    <t>K500111</t>
  </si>
  <si>
    <t>Defy 4 plate stoveFFT0584</t>
  </si>
  <si>
    <t>A100234</t>
  </si>
  <si>
    <t>A101712</t>
  </si>
  <si>
    <t>Property, pant and equipment</t>
  </si>
  <si>
    <t>CV (PY Annual Report)</t>
  </si>
  <si>
    <t>PY</t>
  </si>
  <si>
    <t>Agreed to prior year annual report</t>
  </si>
  <si>
    <t>P</t>
  </si>
  <si>
    <t>Agreed to current year AFS</t>
  </si>
  <si>
    <t>c/c</t>
  </si>
  <si>
    <t>Casts Correct</t>
  </si>
  <si>
    <t>Legends</t>
  </si>
  <si>
    <t>LIB0005</t>
  </si>
  <si>
    <t>LIB0006</t>
  </si>
  <si>
    <t>A100969</t>
  </si>
  <si>
    <t>MVH0012</t>
  </si>
  <si>
    <t>Disposal Date</t>
  </si>
  <si>
    <t>Dep For The Year 2017/2018</t>
  </si>
  <si>
    <t>Carrying Value (31/03/18)</t>
  </si>
  <si>
    <t>Useful Life (Days)</t>
  </si>
  <si>
    <t>1 April 2017 - 31 March 2018</t>
  </si>
  <si>
    <t>COM0628</t>
  </si>
  <si>
    <t>COM0629</t>
  </si>
  <si>
    <t>COM0630</t>
  </si>
  <si>
    <t>COM0631</t>
  </si>
  <si>
    <t>COM0632</t>
  </si>
  <si>
    <t>COM0633</t>
  </si>
  <si>
    <t>COM0634</t>
  </si>
  <si>
    <t>COM0635</t>
  </si>
  <si>
    <t>COM0636</t>
  </si>
  <si>
    <t>COM0637</t>
  </si>
  <si>
    <t>COM0638</t>
  </si>
  <si>
    <t>COM0639</t>
  </si>
  <si>
    <t>COM0640</t>
  </si>
  <si>
    <t>COM0641</t>
  </si>
  <si>
    <t>COM0642</t>
  </si>
  <si>
    <t>COM0643</t>
  </si>
  <si>
    <t>COM0644</t>
  </si>
  <si>
    <t>COM0645</t>
  </si>
  <si>
    <t>COM0646</t>
  </si>
  <si>
    <t>COM0647</t>
  </si>
  <si>
    <t>COM0649</t>
  </si>
  <si>
    <t>COM0650</t>
  </si>
  <si>
    <t>COM0651</t>
  </si>
  <si>
    <t>COM0652</t>
  </si>
  <si>
    <t>COM0653</t>
  </si>
  <si>
    <t>HP Laptop</t>
  </si>
  <si>
    <t>HP Docking Station (Port Replicator)</t>
  </si>
  <si>
    <t>HP 3005PR USB 3.0  Port Replicator</t>
  </si>
  <si>
    <t>EQP0198</t>
  </si>
  <si>
    <t>EQP0199</t>
  </si>
  <si>
    <t>EQP0200</t>
  </si>
  <si>
    <t>EQP0201</t>
  </si>
  <si>
    <t>EQP0202</t>
  </si>
  <si>
    <t>Aircon - 32000BTU (Daikin Inverter)</t>
  </si>
  <si>
    <t>Aircon - Daikin Mid Wall Split Unit (Model:FTXS71FV1B)</t>
  </si>
  <si>
    <t>Datacard SD360 Printer</t>
  </si>
  <si>
    <t>Canon 1100D SLR Camera</t>
  </si>
  <si>
    <t>Library Scanner (Cordless Cipher Lab BT 1560 CCD)</t>
  </si>
  <si>
    <t>Toyota Hilux (CA461018)</t>
  </si>
  <si>
    <t>LIB0009</t>
  </si>
  <si>
    <t>LIB0010</t>
  </si>
  <si>
    <t>LIB0011</t>
  </si>
  <si>
    <t>LIB0012</t>
  </si>
  <si>
    <t>LIB0016</t>
  </si>
  <si>
    <t>LIB0017</t>
  </si>
  <si>
    <t>LIB0019</t>
  </si>
  <si>
    <t>LIB0021</t>
  </si>
  <si>
    <t>LIB0027</t>
  </si>
  <si>
    <t>LIB0029</t>
  </si>
  <si>
    <t>LIB0030</t>
  </si>
  <si>
    <t>LIB0031</t>
  </si>
  <si>
    <t>LIB0032</t>
  </si>
  <si>
    <t>LIB0033</t>
  </si>
  <si>
    <t>LIB0034</t>
  </si>
  <si>
    <t>LIB0035</t>
  </si>
  <si>
    <t>LIB0039</t>
  </si>
  <si>
    <t>LIB0041</t>
  </si>
  <si>
    <t>LIB0042</t>
  </si>
  <si>
    <t>LIB0043</t>
  </si>
  <si>
    <t>LIB0044</t>
  </si>
  <si>
    <t>LIB0045</t>
  </si>
  <si>
    <t>LIB0046</t>
  </si>
  <si>
    <t>LIB0047</t>
  </si>
  <si>
    <t>LIB0048</t>
  </si>
  <si>
    <t>LIB0050</t>
  </si>
  <si>
    <t>LIB0052</t>
  </si>
  <si>
    <t>LIB0053</t>
  </si>
  <si>
    <t>LIB0055</t>
  </si>
  <si>
    <t>LIB0056</t>
  </si>
  <si>
    <t>LIB0057</t>
  </si>
  <si>
    <t>LIB0060</t>
  </si>
  <si>
    <t>LIB0061</t>
  </si>
  <si>
    <t>LIB0062</t>
  </si>
  <si>
    <t>LIB0065</t>
  </si>
  <si>
    <t>LIB0066</t>
  </si>
  <si>
    <t>LIB0067</t>
  </si>
  <si>
    <t>LIB0068</t>
  </si>
  <si>
    <t>LIB0071</t>
  </si>
  <si>
    <t>LIB0074</t>
  </si>
  <si>
    <t>LIB0077</t>
  </si>
  <si>
    <t>LIB0079</t>
  </si>
  <si>
    <t>LIB0080</t>
  </si>
  <si>
    <t>LIB0081</t>
  </si>
  <si>
    <t>LIB0082</t>
  </si>
  <si>
    <t>LIB0083</t>
  </si>
  <si>
    <t>LIB0084</t>
  </si>
  <si>
    <t>LIB0085</t>
  </si>
  <si>
    <t>LIB0086</t>
  </si>
  <si>
    <t>LIB0087</t>
  </si>
  <si>
    <t>LIB0088</t>
  </si>
  <si>
    <t>LIB0089</t>
  </si>
  <si>
    <t>LIB0090</t>
  </si>
  <si>
    <t>LIB0091</t>
  </si>
  <si>
    <t>LIB0092</t>
  </si>
  <si>
    <t>LIB0093</t>
  </si>
  <si>
    <t>LIB0094</t>
  </si>
  <si>
    <t>LIB0095</t>
  </si>
  <si>
    <t>LIB0096</t>
  </si>
  <si>
    <t>LIB0097</t>
  </si>
  <si>
    <t>LIB0098</t>
  </si>
  <si>
    <t>LIB0099</t>
  </si>
  <si>
    <t>LIB0100</t>
  </si>
  <si>
    <t>LIB0101</t>
  </si>
  <si>
    <t>LIB0103</t>
  </si>
  <si>
    <t>LIB0104</t>
  </si>
  <si>
    <t>LIB0105</t>
  </si>
  <si>
    <t>LIB0106</t>
  </si>
  <si>
    <t>LIB0107</t>
  </si>
  <si>
    <t>LIB0108</t>
  </si>
  <si>
    <t>LIB0109</t>
  </si>
  <si>
    <t>LIB0111</t>
  </si>
  <si>
    <t>LIB0112</t>
  </si>
  <si>
    <t>LIB0113</t>
  </si>
  <si>
    <t>LIB0114</t>
  </si>
  <si>
    <t>LIB0115</t>
  </si>
  <si>
    <t>LIB0116</t>
  </si>
  <si>
    <t>LIB0117</t>
  </si>
  <si>
    <t>LIB0118</t>
  </si>
  <si>
    <t>LIB0119</t>
  </si>
  <si>
    <t>LIB0120</t>
  </si>
  <si>
    <t>LIB0121</t>
  </si>
  <si>
    <t>LIB0122</t>
  </si>
  <si>
    <t>LIB0123</t>
  </si>
  <si>
    <t>LIB0124</t>
  </si>
  <si>
    <t>LIB0125</t>
  </si>
  <si>
    <t>LIB0126</t>
  </si>
  <si>
    <t>LIB0127</t>
  </si>
  <si>
    <t>LIB0128</t>
  </si>
  <si>
    <t>LIB0129</t>
  </si>
  <si>
    <t>LIB0130</t>
  </si>
  <si>
    <t>LIB0131</t>
  </si>
  <si>
    <t>LIB0132</t>
  </si>
  <si>
    <t>LIB0133</t>
  </si>
  <si>
    <t>LIB0134</t>
  </si>
  <si>
    <t>LIB0135</t>
  </si>
  <si>
    <t>LIB0136</t>
  </si>
  <si>
    <t>LIB0137</t>
  </si>
  <si>
    <t>LIB0138</t>
  </si>
  <si>
    <t>LIB0139</t>
  </si>
  <si>
    <t>LIB0140</t>
  </si>
  <si>
    <t>LIB0141</t>
  </si>
  <si>
    <t>LIB0142</t>
  </si>
  <si>
    <t>LIB0143</t>
  </si>
  <si>
    <t>LIB0144</t>
  </si>
  <si>
    <t>LIB0145</t>
  </si>
  <si>
    <t>LIB0146</t>
  </si>
  <si>
    <t>LIB0147</t>
  </si>
  <si>
    <t>LIB0148</t>
  </si>
  <si>
    <t>LIB0149</t>
  </si>
  <si>
    <t>LIB0151</t>
  </si>
  <si>
    <t>LIB0152</t>
  </si>
  <si>
    <t>LIB0153</t>
  </si>
  <si>
    <t>LIB0155</t>
  </si>
  <si>
    <t>LIB0156</t>
  </si>
  <si>
    <t>LIB0157</t>
  </si>
  <si>
    <t>LIB0158</t>
  </si>
  <si>
    <t>LIB0159</t>
  </si>
  <si>
    <t>LIB0160</t>
  </si>
  <si>
    <t>LIB0161</t>
  </si>
  <si>
    <t>LIB0162</t>
  </si>
  <si>
    <t>LIB0163</t>
  </si>
  <si>
    <t>LIB0164</t>
  </si>
  <si>
    <t>LIB0165</t>
  </si>
  <si>
    <t>LIB0166</t>
  </si>
  <si>
    <t>LIB0167</t>
  </si>
  <si>
    <t>LIB0168</t>
  </si>
  <si>
    <t>LIB0169</t>
  </si>
  <si>
    <t>LIB0170</t>
  </si>
  <si>
    <t>LIB0171</t>
  </si>
  <si>
    <t>LIB0172</t>
  </si>
  <si>
    <t>LIB0173</t>
  </si>
  <si>
    <t>LIB0174</t>
  </si>
  <si>
    <t>LIB0175</t>
  </si>
  <si>
    <t>LIB0176</t>
  </si>
  <si>
    <t>LIB0177</t>
  </si>
  <si>
    <t>LIB0178</t>
  </si>
  <si>
    <t>LIB0179</t>
  </si>
  <si>
    <t>LIB0180</t>
  </si>
  <si>
    <t>LIB0181</t>
  </si>
  <si>
    <t>LIB0182</t>
  </si>
  <si>
    <t>LIB0183</t>
  </si>
  <si>
    <t>LIB0184</t>
  </si>
  <si>
    <t>LIB0185</t>
  </si>
  <si>
    <t>LIB0186</t>
  </si>
  <si>
    <t>LIB0187</t>
  </si>
  <si>
    <t>LIB0188</t>
  </si>
  <si>
    <t>LIB0190</t>
  </si>
  <si>
    <t>LIB0191</t>
  </si>
  <si>
    <t>LIB0192</t>
  </si>
  <si>
    <t>LIB0193</t>
  </si>
  <si>
    <t>LIB0194</t>
  </si>
  <si>
    <t>LIB0195</t>
  </si>
  <si>
    <t>LIB0196</t>
  </si>
  <si>
    <t>LIB0197</t>
  </si>
  <si>
    <t>LIB0198</t>
  </si>
  <si>
    <t>LIB0199</t>
  </si>
  <si>
    <t>LIB0200</t>
  </si>
  <si>
    <t>LIB0201</t>
  </si>
  <si>
    <t>LIB0203</t>
  </si>
  <si>
    <t>LIB0204</t>
  </si>
  <si>
    <t>LIB0205</t>
  </si>
  <si>
    <t>LIB0206</t>
  </si>
  <si>
    <t>LIB0207</t>
  </si>
  <si>
    <t>LIB0209</t>
  </si>
  <si>
    <t>LIB0210</t>
  </si>
  <si>
    <t>LIB0211</t>
  </si>
  <si>
    <t>LIB0212</t>
  </si>
  <si>
    <t>LIB0213</t>
  </si>
  <si>
    <t>LIB0214</t>
  </si>
  <si>
    <t>LIB0215</t>
  </si>
  <si>
    <t>LIB0216</t>
  </si>
  <si>
    <t>LIB0217</t>
  </si>
  <si>
    <t>LIB0218</t>
  </si>
  <si>
    <t>LIB0219</t>
  </si>
  <si>
    <t>LIB0220</t>
  </si>
  <si>
    <t>LIB0221</t>
  </si>
  <si>
    <t>LIB0222</t>
  </si>
  <si>
    <t>LIB0223</t>
  </si>
  <si>
    <t>LIB0224</t>
  </si>
  <si>
    <t>LIB0225</t>
  </si>
  <si>
    <t>LIB0226</t>
  </si>
  <si>
    <t>LIB0227</t>
  </si>
  <si>
    <t>LIB0228</t>
  </si>
  <si>
    <t>LIB0229</t>
  </si>
  <si>
    <t>LIB0230</t>
  </si>
  <si>
    <t>LIB0231</t>
  </si>
  <si>
    <t>LIB0232</t>
  </si>
  <si>
    <t>LIB0233</t>
  </si>
  <si>
    <t>LIB0234</t>
  </si>
  <si>
    <t>LIB0235</t>
  </si>
  <si>
    <t>LIB0236</t>
  </si>
  <si>
    <t>LIB0237</t>
  </si>
  <si>
    <t>LIB0238</t>
  </si>
  <si>
    <t>LIB0239</t>
  </si>
  <si>
    <t>LIB0240</t>
  </si>
  <si>
    <t>LIB0241</t>
  </si>
  <si>
    <t>LIB0242</t>
  </si>
  <si>
    <t>LIB0243</t>
  </si>
  <si>
    <t>LIB0244</t>
  </si>
  <si>
    <t>LIB0245</t>
  </si>
  <si>
    <t>LIB0246</t>
  </si>
  <si>
    <t>LIB0247</t>
  </si>
  <si>
    <t>LIB0248</t>
  </si>
  <si>
    <t>LIB0249</t>
  </si>
  <si>
    <t>LIB0250</t>
  </si>
  <si>
    <t>LIB0251</t>
  </si>
  <si>
    <t>LIB0252</t>
  </si>
  <si>
    <t>LIB0253</t>
  </si>
  <si>
    <t>LIB0254</t>
  </si>
  <si>
    <t>LIB0255</t>
  </si>
  <si>
    <t>LIB0256</t>
  </si>
  <si>
    <t>LIB0257</t>
  </si>
  <si>
    <t>LIB0258</t>
  </si>
  <si>
    <t>LIB0259</t>
  </si>
  <si>
    <t>LIB0260</t>
  </si>
  <si>
    <t>LIB0261</t>
  </si>
  <si>
    <t>LIB0262</t>
  </si>
  <si>
    <t>LIB0263</t>
  </si>
  <si>
    <t>LIB0264</t>
  </si>
  <si>
    <t>LIB0265</t>
  </si>
  <si>
    <t>LIB0266</t>
  </si>
  <si>
    <t>LIB0267</t>
  </si>
  <si>
    <t>LIB0268</t>
  </si>
  <si>
    <t>LIB0269</t>
  </si>
  <si>
    <t>LIB0270</t>
  </si>
  <si>
    <t>LIB0271</t>
  </si>
  <si>
    <t>LIB0272</t>
  </si>
  <si>
    <t>LIB0273</t>
  </si>
  <si>
    <t>LIB0274</t>
  </si>
  <si>
    <t>LIB0275</t>
  </si>
  <si>
    <t>LIB0276</t>
  </si>
  <si>
    <t>LIB0277</t>
  </si>
  <si>
    <t>LIB0278</t>
  </si>
  <si>
    <t>LIB0279</t>
  </si>
  <si>
    <t>LIB0280</t>
  </si>
  <si>
    <t>LIB0281</t>
  </si>
  <si>
    <t>LIB0282</t>
  </si>
  <si>
    <t>LIB0283</t>
  </si>
  <si>
    <t>LIB0284</t>
  </si>
  <si>
    <t>LIB0285</t>
  </si>
  <si>
    <t>LIB0286</t>
  </si>
  <si>
    <t>LIB0287</t>
  </si>
  <si>
    <t>LIB0288</t>
  </si>
  <si>
    <t>LIB0289</t>
  </si>
  <si>
    <t>LIB0290</t>
  </si>
  <si>
    <t>LIB0291</t>
  </si>
  <si>
    <t>LIB0292</t>
  </si>
  <si>
    <t>LIB0293</t>
  </si>
  <si>
    <t>LIB0294</t>
  </si>
  <si>
    <t>LIB0295</t>
  </si>
  <si>
    <t>LIB0296</t>
  </si>
  <si>
    <t>LIB0297</t>
  </si>
  <si>
    <t>LIB0298</t>
  </si>
  <si>
    <t>LIB0299</t>
  </si>
  <si>
    <t>LIB0300</t>
  </si>
  <si>
    <t>LIB0301</t>
  </si>
  <si>
    <t>LIB0302</t>
  </si>
  <si>
    <t>LIB0304</t>
  </si>
  <si>
    <t>LIB0305</t>
  </si>
  <si>
    <t>LIB0306</t>
  </si>
  <si>
    <t>LIB0307</t>
  </si>
  <si>
    <t>LIB0308</t>
  </si>
  <si>
    <t>LIB0309</t>
  </si>
  <si>
    <t>LIB0310</t>
  </si>
  <si>
    <t>LIB0311</t>
  </si>
  <si>
    <t>LIB0312</t>
  </si>
  <si>
    <t>LIB0313</t>
  </si>
  <si>
    <t>LIB0314</t>
  </si>
  <si>
    <t>LIB0315</t>
  </si>
  <si>
    <t>LIB0316</t>
  </si>
  <si>
    <t>LIB0317</t>
  </si>
  <si>
    <t>LIB0318</t>
  </si>
  <si>
    <t>LIB0319</t>
  </si>
  <si>
    <t>LIB0320</t>
  </si>
  <si>
    <t>LIB0321</t>
  </si>
  <si>
    <t>LIB0322</t>
  </si>
  <si>
    <t>LIB0323</t>
  </si>
  <si>
    <t>LIB0324</t>
  </si>
  <si>
    <t>LIB0326</t>
  </si>
  <si>
    <t>LIB0328</t>
  </si>
  <si>
    <t>LIB0329</t>
  </si>
  <si>
    <t>LIB0330</t>
  </si>
  <si>
    <t>LIB0331</t>
  </si>
  <si>
    <t>LIB0332</t>
  </si>
  <si>
    <t>LIB0333</t>
  </si>
  <si>
    <t>LIB0334</t>
  </si>
  <si>
    <t>LIB0337</t>
  </si>
  <si>
    <t>LIB0339</t>
  </si>
  <si>
    <t>LIB0348</t>
  </si>
  <si>
    <t>LIB0351</t>
  </si>
  <si>
    <t>LIB0353</t>
  </si>
  <si>
    <t>LIB0354</t>
  </si>
  <si>
    <t>LIB0355</t>
  </si>
  <si>
    <t>LIB0356</t>
  </si>
  <si>
    <t>LIB0357</t>
  </si>
  <si>
    <t>LIB0358</t>
  </si>
  <si>
    <t>LIB0359</t>
  </si>
  <si>
    <t>LIB0360</t>
  </si>
  <si>
    <t>LIB0361</t>
  </si>
  <si>
    <t>LIB0362</t>
  </si>
  <si>
    <t>LIB0363</t>
  </si>
  <si>
    <t>LIB0366</t>
  </si>
  <si>
    <t>LIB0370</t>
  </si>
  <si>
    <t>LIB0371</t>
  </si>
  <si>
    <t>LIB0372</t>
  </si>
  <si>
    <t>LIB0373</t>
  </si>
  <si>
    <t>LIB0374</t>
  </si>
  <si>
    <t>LIB0375</t>
  </si>
  <si>
    <t>LIB0376</t>
  </si>
  <si>
    <t>LIB0377</t>
  </si>
  <si>
    <t>LIB0378</t>
  </si>
  <si>
    <t>LIB0379</t>
  </si>
  <si>
    <t>LIB0380</t>
  </si>
  <si>
    <t>LIB0381</t>
  </si>
  <si>
    <t>LIB0382</t>
  </si>
  <si>
    <t>LIB0383</t>
  </si>
  <si>
    <t>LIB0384</t>
  </si>
  <si>
    <t>LIB0385</t>
  </si>
  <si>
    <t>LIB0386</t>
  </si>
  <si>
    <t>LIB0387</t>
  </si>
  <si>
    <t>LIB0388</t>
  </si>
  <si>
    <t>LIB0389</t>
  </si>
  <si>
    <t>LIB0390</t>
  </si>
  <si>
    <t>LIB0391</t>
  </si>
  <si>
    <t>LIB0392</t>
  </si>
  <si>
    <t>LIB0393</t>
  </si>
  <si>
    <t>LIB0394</t>
  </si>
  <si>
    <t>LIB0395</t>
  </si>
  <si>
    <t>LIB0396</t>
  </si>
  <si>
    <t>LIB0397</t>
  </si>
  <si>
    <t>LIB0398</t>
  </si>
  <si>
    <t>LIB0399</t>
  </si>
  <si>
    <t>LIB0400</t>
  </si>
  <si>
    <t>LIB0401</t>
  </si>
  <si>
    <t>LIB0402</t>
  </si>
  <si>
    <t>LIB0403</t>
  </si>
  <si>
    <t>LIB0404</t>
  </si>
  <si>
    <t>LIB0405</t>
  </si>
  <si>
    <t>LIB0406</t>
  </si>
  <si>
    <t>LIB0407</t>
  </si>
  <si>
    <t>LIB0408</t>
  </si>
  <si>
    <t>LIB0409</t>
  </si>
  <si>
    <t>LIB0410</t>
  </si>
  <si>
    <t>LIB0411</t>
  </si>
  <si>
    <t>LIB0412</t>
  </si>
  <si>
    <t>LIB0413</t>
  </si>
  <si>
    <t>LIB0414</t>
  </si>
  <si>
    <t>LIB0415</t>
  </si>
  <si>
    <t>LIB0416</t>
  </si>
  <si>
    <t>LIB0417</t>
  </si>
  <si>
    <t>LIB0418</t>
  </si>
  <si>
    <t>LIB0419</t>
  </si>
  <si>
    <t>LIB0420</t>
  </si>
  <si>
    <t>LIB0421</t>
  </si>
  <si>
    <t>LIB0422</t>
  </si>
  <si>
    <t>LIB0423</t>
  </si>
  <si>
    <t>LIB0424</t>
  </si>
  <si>
    <t>LIB0425</t>
  </si>
  <si>
    <t>LIB0426</t>
  </si>
  <si>
    <t>LIB0427</t>
  </si>
  <si>
    <t>LIB0428</t>
  </si>
  <si>
    <t>LIB0429</t>
  </si>
  <si>
    <t>LIB0430</t>
  </si>
  <si>
    <t>LIB0431</t>
  </si>
  <si>
    <t>LIB0432</t>
  </si>
  <si>
    <t>LIB0433</t>
  </si>
  <si>
    <t>LIB0434</t>
  </si>
  <si>
    <t>LIB0435</t>
  </si>
  <si>
    <t>LIB0436</t>
  </si>
  <si>
    <t>LIB0437</t>
  </si>
  <si>
    <t>LIB0438</t>
  </si>
  <si>
    <t>LIB0439</t>
  </si>
  <si>
    <t>LIB0440</t>
  </si>
  <si>
    <t>LIB0441</t>
  </si>
  <si>
    <t>LIB0442</t>
  </si>
  <si>
    <t>LIB0443</t>
  </si>
  <si>
    <t>LIB0444</t>
  </si>
  <si>
    <t>LIB0445</t>
  </si>
  <si>
    <t>LIB0446</t>
  </si>
  <si>
    <t>LIB0447</t>
  </si>
  <si>
    <t>LIB0448</t>
  </si>
  <si>
    <t>LIB0449</t>
  </si>
  <si>
    <t>LIB0450</t>
  </si>
  <si>
    <t>LIB0451</t>
  </si>
  <si>
    <t>LIB0452</t>
  </si>
  <si>
    <t>LIB0453</t>
  </si>
  <si>
    <t>LIB0454</t>
  </si>
  <si>
    <t>LIB0455</t>
  </si>
  <si>
    <t>LIB0456</t>
  </si>
  <si>
    <t>LIB0457</t>
  </si>
  <si>
    <t>LIB0458</t>
  </si>
  <si>
    <t>LIB0459</t>
  </si>
  <si>
    <t>LIB0460</t>
  </si>
  <si>
    <t>LIB0461</t>
  </si>
  <si>
    <t>LIB0462</t>
  </si>
  <si>
    <t>LIB0463</t>
  </si>
  <si>
    <t>LIB0464</t>
  </si>
  <si>
    <t>LIB0465</t>
  </si>
  <si>
    <t>LIB0466</t>
  </si>
  <si>
    <t>LIB0467</t>
  </si>
  <si>
    <t>LIB0468</t>
  </si>
  <si>
    <t>LIB0469</t>
  </si>
  <si>
    <t>LIB0470</t>
  </si>
  <si>
    <t>LIB0471</t>
  </si>
  <si>
    <t>LIB0472</t>
  </si>
  <si>
    <t>LIB0473</t>
  </si>
  <si>
    <t>LIB0474</t>
  </si>
  <si>
    <t>LIB0475</t>
  </si>
  <si>
    <t>LIB0476</t>
  </si>
  <si>
    <t>LIB0477</t>
  </si>
  <si>
    <t>LIB0478</t>
  </si>
  <si>
    <t>LIB0479</t>
  </si>
  <si>
    <t>LIB0480</t>
  </si>
  <si>
    <t>LIB0481</t>
  </si>
  <si>
    <t>LIB0482</t>
  </si>
  <si>
    <t>LIB0483</t>
  </si>
  <si>
    <t>LIB0484</t>
  </si>
  <si>
    <t>LIB0485</t>
  </si>
  <si>
    <t>LIB0486</t>
  </si>
  <si>
    <t>LIB0487</t>
  </si>
  <si>
    <t>LIB0488</t>
  </si>
  <si>
    <t>LIB0489</t>
  </si>
  <si>
    <t>LIB0490</t>
  </si>
  <si>
    <t>LIB0491</t>
  </si>
  <si>
    <t>LIB0492</t>
  </si>
  <si>
    <t>LIB0493</t>
  </si>
  <si>
    <t>LIB0494</t>
  </si>
  <si>
    <t>LIB0495</t>
  </si>
  <si>
    <t>LIB0496</t>
  </si>
  <si>
    <t>LIB0497</t>
  </si>
  <si>
    <t>LIB0498</t>
  </si>
  <si>
    <t>LIB0499</t>
  </si>
  <si>
    <t>LIB0500</t>
  </si>
  <si>
    <t>LIB0501</t>
  </si>
  <si>
    <t>LIB0502</t>
  </si>
  <si>
    <t>LIB0503</t>
  </si>
  <si>
    <t>LIB0504</t>
  </si>
  <si>
    <t>LIB0505</t>
  </si>
  <si>
    <t>LIB0506</t>
  </si>
  <si>
    <t>LIB0507</t>
  </si>
  <si>
    <t>LIB0508</t>
  </si>
  <si>
    <t>LIB0509</t>
  </si>
  <si>
    <t>LIB0510</t>
  </si>
  <si>
    <t>LIB0511</t>
  </si>
  <si>
    <t>LIB0512</t>
  </si>
  <si>
    <t>LIB0513</t>
  </si>
  <si>
    <t>LIB0514</t>
  </si>
  <si>
    <t>LIB0515</t>
  </si>
  <si>
    <t>LIB0516</t>
  </si>
  <si>
    <t>LIB0517</t>
  </si>
  <si>
    <t>LIB0518</t>
  </si>
  <si>
    <t>LIB0519</t>
  </si>
  <si>
    <t>LIB0520</t>
  </si>
  <si>
    <t>LIB0521</t>
  </si>
  <si>
    <t>LIB0522</t>
  </si>
  <si>
    <t>LIB0523</t>
  </si>
  <si>
    <t>LIB0524</t>
  </si>
  <si>
    <t>LIB0525</t>
  </si>
  <si>
    <t>LIB0526</t>
  </si>
  <si>
    <t>LIB0527</t>
  </si>
  <si>
    <t>LIB0528</t>
  </si>
  <si>
    <t>LIB0529</t>
  </si>
  <si>
    <t>LIB0530</t>
  </si>
  <si>
    <t>LIB0531</t>
  </si>
  <si>
    <t>LIB0532</t>
  </si>
  <si>
    <t>LIB0533</t>
  </si>
  <si>
    <t>LIB0534</t>
  </si>
  <si>
    <t>LIB0535</t>
  </si>
  <si>
    <t>LIB0536</t>
  </si>
  <si>
    <t>LIB0537</t>
  </si>
  <si>
    <t>LIB0538</t>
  </si>
  <si>
    <t>LIB0539</t>
  </si>
  <si>
    <t>LIB0540</t>
  </si>
  <si>
    <t>LIB0541</t>
  </si>
  <si>
    <t>LIB0542</t>
  </si>
  <si>
    <t>LIB0543</t>
  </si>
  <si>
    <t>LIB0544</t>
  </si>
  <si>
    <t>LIB0545</t>
  </si>
  <si>
    <t>LIB0546</t>
  </si>
  <si>
    <t>LIB0547</t>
  </si>
  <si>
    <t>LIB0548</t>
  </si>
  <si>
    <t>LIB0549</t>
  </si>
  <si>
    <t>LIB0550</t>
  </si>
  <si>
    <t>LIB0551</t>
  </si>
  <si>
    <t>LIB0552</t>
  </si>
  <si>
    <t>LIB0553</t>
  </si>
  <si>
    <t>LIB0554</t>
  </si>
  <si>
    <t>LIB0555</t>
  </si>
  <si>
    <t>LIB0556</t>
  </si>
  <si>
    <t>LIB0557</t>
  </si>
  <si>
    <t>LIB0558</t>
  </si>
  <si>
    <t>LIB0559</t>
  </si>
  <si>
    <t>LIB0560</t>
  </si>
  <si>
    <t>LIB0561</t>
  </si>
  <si>
    <t>LIB0562</t>
  </si>
  <si>
    <t>LIB0563</t>
  </si>
  <si>
    <t>LIB0564</t>
  </si>
  <si>
    <t>LIB0565</t>
  </si>
  <si>
    <t>LIB0566</t>
  </si>
  <si>
    <t>LIB0567</t>
  </si>
  <si>
    <t>LIB0568</t>
  </si>
  <si>
    <t>LIB0569</t>
  </si>
  <si>
    <t>LIB0570</t>
  </si>
  <si>
    <t>LIB0571</t>
  </si>
  <si>
    <t>LIB0572</t>
  </si>
  <si>
    <t>LIB0573</t>
  </si>
  <si>
    <t>LIB0574</t>
  </si>
  <si>
    <t>LIB0575</t>
  </si>
  <si>
    <t>LIB0576</t>
  </si>
  <si>
    <t>LIB0577</t>
  </si>
  <si>
    <t>LIB0578</t>
  </si>
  <si>
    <t>LIB0579</t>
  </si>
  <si>
    <t>LIB0580</t>
  </si>
  <si>
    <t>LIB0581</t>
  </si>
  <si>
    <t>LIB0582</t>
  </si>
  <si>
    <t>LIB0583</t>
  </si>
  <si>
    <t>LIB0584</t>
  </si>
  <si>
    <t>LIB0585</t>
  </si>
  <si>
    <t>LIB0586</t>
  </si>
  <si>
    <t>LIB0587</t>
  </si>
  <si>
    <t>LIB0588</t>
  </si>
  <si>
    <t>LIB0589</t>
  </si>
  <si>
    <t>LIB0590</t>
  </si>
  <si>
    <t>LIB0591</t>
  </si>
  <si>
    <t>LIB0592</t>
  </si>
  <si>
    <t>LIB0593</t>
  </si>
  <si>
    <t>LIB0594</t>
  </si>
  <si>
    <t>LIB0595</t>
  </si>
  <si>
    <t>LIB0596</t>
  </si>
  <si>
    <t>LIB0597</t>
  </si>
  <si>
    <t>LIB0598</t>
  </si>
  <si>
    <t>LIB0599</t>
  </si>
  <si>
    <t>LIB0600</t>
  </si>
  <si>
    <t>LIB0601</t>
  </si>
  <si>
    <t>LIB0602</t>
  </si>
  <si>
    <t>LIB0603</t>
  </si>
  <si>
    <t>LIB0604</t>
  </si>
  <si>
    <t>LIB0605</t>
  </si>
  <si>
    <t>LIB0606</t>
  </si>
  <si>
    <t>LIB0607</t>
  </si>
  <si>
    <t>LIB0608</t>
  </si>
  <si>
    <t>LIB0609</t>
  </si>
  <si>
    <t>LIB0610</t>
  </si>
  <si>
    <t>LIB0611</t>
  </si>
  <si>
    <t>LIB0612</t>
  </si>
  <si>
    <t>LIB0613</t>
  </si>
  <si>
    <t>LIB0614</t>
  </si>
  <si>
    <t>LIB0615</t>
  </si>
  <si>
    <t>LIB0616</t>
  </si>
  <si>
    <t>LIB0617</t>
  </si>
  <si>
    <t>LIB0618</t>
  </si>
  <si>
    <t>LIB0619</t>
  </si>
  <si>
    <t>LIB0620</t>
  </si>
  <si>
    <t>LIB0621</t>
  </si>
  <si>
    <t>LIB0622</t>
  </si>
  <si>
    <t>LIB0623</t>
  </si>
  <si>
    <t>LIB0624</t>
  </si>
  <si>
    <t>LIB0625</t>
  </si>
  <si>
    <t>LIB0626</t>
  </si>
  <si>
    <t>LIB0627</t>
  </si>
  <si>
    <t>LIB0628</t>
  </si>
  <si>
    <t>LIB0629</t>
  </si>
  <si>
    <t>LIB0630</t>
  </si>
  <si>
    <t>LIB0631</t>
  </si>
  <si>
    <t>LIB0632</t>
  </si>
  <si>
    <t>LIB0633</t>
  </si>
  <si>
    <t>LIB0634</t>
  </si>
  <si>
    <t>LIB0635</t>
  </si>
  <si>
    <t>LIB0636</t>
  </si>
  <si>
    <t>LIB0637</t>
  </si>
  <si>
    <t>LIB0638</t>
  </si>
  <si>
    <t>LIB0639</t>
  </si>
  <si>
    <t>LIB0640</t>
  </si>
  <si>
    <t>LIB0641</t>
  </si>
  <si>
    <t>LIB0642</t>
  </si>
  <si>
    <t>LIB0643</t>
  </si>
  <si>
    <t>LIB0644</t>
  </si>
  <si>
    <t>LIB0645</t>
  </si>
  <si>
    <t>LIB0646</t>
  </si>
  <si>
    <t>LIB0647</t>
  </si>
  <si>
    <t>LIB0648</t>
  </si>
  <si>
    <t>LIB0649</t>
  </si>
  <si>
    <t>LIB0650</t>
  </si>
  <si>
    <t>LIB0651</t>
  </si>
  <si>
    <t>LIB0652</t>
  </si>
  <si>
    <t>LIB0653</t>
  </si>
  <si>
    <t>LIB0654</t>
  </si>
  <si>
    <t>LIB0655</t>
  </si>
  <si>
    <t>LIB0656</t>
  </si>
  <si>
    <t>LIB0657</t>
  </si>
  <si>
    <t>LIB0658</t>
  </si>
  <si>
    <t>LIB0659</t>
  </si>
  <si>
    <t>LIB0660</t>
  </si>
  <si>
    <t>LIB0661</t>
  </si>
  <si>
    <t>LIB0662</t>
  </si>
  <si>
    <t>LIB0663</t>
  </si>
  <si>
    <t>LIB0664</t>
  </si>
  <si>
    <t>LIB0665</t>
  </si>
  <si>
    <t>LIB0666</t>
  </si>
  <si>
    <t>LIB0667</t>
  </si>
  <si>
    <t>LIB0668</t>
  </si>
  <si>
    <t>LIB0669</t>
  </si>
  <si>
    <t>LIB0670</t>
  </si>
  <si>
    <t>LIB0671</t>
  </si>
  <si>
    <t>LIB0672</t>
  </si>
  <si>
    <t>LIB0673</t>
  </si>
  <si>
    <t>LIB0674</t>
  </si>
  <si>
    <t>LIB0675</t>
  </si>
  <si>
    <t>LIB0676</t>
  </si>
  <si>
    <t>LIB0677</t>
  </si>
  <si>
    <t>LIB0678</t>
  </si>
  <si>
    <t>LIB0679</t>
  </si>
  <si>
    <t>LIB0680</t>
  </si>
  <si>
    <t>LIB0681</t>
  </si>
  <si>
    <t>LIB0682</t>
  </si>
  <si>
    <t>LIB0683</t>
  </si>
  <si>
    <t>LIB0684</t>
  </si>
  <si>
    <t>LIB0685</t>
  </si>
  <si>
    <t>LIB0686</t>
  </si>
  <si>
    <t>LIB0687</t>
  </si>
  <si>
    <t>LIB0688</t>
  </si>
  <si>
    <t>LIB0689</t>
  </si>
  <si>
    <t>LIB0690</t>
  </si>
  <si>
    <t>LIB0691</t>
  </si>
  <si>
    <t>LIB0692</t>
  </si>
  <si>
    <t>LIB0693</t>
  </si>
  <si>
    <t>LIB0694</t>
  </si>
  <si>
    <t>LIB0695</t>
  </si>
  <si>
    <t>LIB0696</t>
  </si>
  <si>
    <t>LIB0697</t>
  </si>
  <si>
    <t>LIB0698</t>
  </si>
  <si>
    <t>LIB0699</t>
  </si>
  <si>
    <t>LIB0700</t>
  </si>
  <si>
    <t>LIB0701</t>
  </si>
  <si>
    <t>LIB0702</t>
  </si>
  <si>
    <t>LIB0703</t>
  </si>
  <si>
    <t>LIB0704</t>
  </si>
  <si>
    <t>LIB0705</t>
  </si>
  <si>
    <t>LIB0706</t>
  </si>
  <si>
    <t>LIB0707</t>
  </si>
  <si>
    <t>LIB0708</t>
  </si>
  <si>
    <t>LIB0709</t>
  </si>
  <si>
    <t>LIB0710</t>
  </si>
  <si>
    <t>LIB0711</t>
  </si>
  <si>
    <t>LIB0712</t>
  </si>
  <si>
    <t>LIB0713</t>
  </si>
  <si>
    <t>LIB0714</t>
  </si>
  <si>
    <t>LIB0715</t>
  </si>
  <si>
    <t>LIB0716</t>
  </si>
  <si>
    <t>LIB0717</t>
  </si>
  <si>
    <t>LIB0721</t>
  </si>
  <si>
    <t>LIB0722</t>
  </si>
  <si>
    <t>LIB0723</t>
  </si>
  <si>
    <t>LIB0724</t>
  </si>
  <si>
    <t>LIB0725</t>
  </si>
  <si>
    <t>LIB0726</t>
  </si>
  <si>
    <t>LIB0727</t>
  </si>
  <si>
    <t>LIB0728</t>
  </si>
  <si>
    <t>LIB0729</t>
  </si>
  <si>
    <t>LIB0730</t>
  </si>
  <si>
    <t>LIB0731</t>
  </si>
  <si>
    <t>LIB0732</t>
  </si>
  <si>
    <t>LIB0733</t>
  </si>
  <si>
    <t>LIB0734</t>
  </si>
  <si>
    <t>LIB0735</t>
  </si>
  <si>
    <t>LIB0736</t>
  </si>
  <si>
    <t>LIB0737</t>
  </si>
  <si>
    <t>LIB0738</t>
  </si>
  <si>
    <t>LIB0739</t>
  </si>
  <si>
    <t>LIB0740</t>
  </si>
  <si>
    <t>LIB0741</t>
  </si>
  <si>
    <t>LIB0742</t>
  </si>
  <si>
    <t>LIB0743</t>
  </si>
  <si>
    <t>LIB0744</t>
  </si>
  <si>
    <t>LIB0745</t>
  </si>
  <si>
    <t>LIB0746</t>
  </si>
  <si>
    <t>LIB0747</t>
  </si>
  <si>
    <t>LIB0748</t>
  </si>
  <si>
    <t>LIB0749</t>
  </si>
  <si>
    <t>LIB0750</t>
  </si>
  <si>
    <t>LIB0751</t>
  </si>
  <si>
    <t>LIB0752</t>
  </si>
  <si>
    <t>LIB0753</t>
  </si>
  <si>
    <t>LIB0754</t>
  </si>
  <si>
    <t>LIB0755</t>
  </si>
  <si>
    <t>LIB0756</t>
  </si>
  <si>
    <t>LIB0757</t>
  </si>
  <si>
    <t>LIB0758</t>
  </si>
  <si>
    <t>LIB0759</t>
  </si>
  <si>
    <t>LIB0760</t>
  </si>
  <si>
    <t>LIB0761</t>
  </si>
  <si>
    <t>LIB0762</t>
  </si>
  <si>
    <t>LIB0763</t>
  </si>
  <si>
    <t>LIB0764</t>
  </si>
  <si>
    <t>LIB0765</t>
  </si>
  <si>
    <t>LIB0766</t>
  </si>
  <si>
    <t>LIB0767</t>
  </si>
  <si>
    <t>LIB0768</t>
  </si>
  <si>
    <t>LIB0769</t>
  </si>
  <si>
    <t>LIB0770</t>
  </si>
  <si>
    <t>LIB0771</t>
  </si>
  <si>
    <t>LIB0772</t>
  </si>
  <si>
    <t>LIB0773</t>
  </si>
  <si>
    <t>LIB0774</t>
  </si>
  <si>
    <t>LIB0775</t>
  </si>
  <si>
    <t>LIB0776</t>
  </si>
  <si>
    <t>LIB0777</t>
  </si>
  <si>
    <t>LIB0778</t>
  </si>
  <si>
    <t>LIB0779</t>
  </si>
  <si>
    <t>LIB0780</t>
  </si>
  <si>
    <t>LIB0781</t>
  </si>
  <si>
    <t>LIB0782</t>
  </si>
  <si>
    <t>LIB0783</t>
  </si>
  <si>
    <t>LIB0784</t>
  </si>
  <si>
    <t>LIB0785</t>
  </si>
  <si>
    <t>LIB0786</t>
  </si>
  <si>
    <t>LIB0787</t>
  </si>
  <si>
    <t>LIB0788</t>
  </si>
  <si>
    <t>LIB0789</t>
  </si>
  <si>
    <t>LIB0790</t>
  </si>
  <si>
    <t>LIB0791</t>
  </si>
  <si>
    <t>LIB0792</t>
  </si>
  <si>
    <t>LIB0793</t>
  </si>
  <si>
    <t>LIB0794</t>
  </si>
  <si>
    <t>LIB0795</t>
  </si>
  <si>
    <t>LIB0796</t>
  </si>
  <si>
    <t>LIB0797</t>
  </si>
  <si>
    <t>LIB0798</t>
  </si>
  <si>
    <t>LIB0799</t>
  </si>
  <si>
    <t>LIB0800</t>
  </si>
  <si>
    <t>LIB0801</t>
  </si>
  <si>
    <t>LIB0802</t>
  </si>
  <si>
    <t>LIB0803</t>
  </si>
  <si>
    <t>LIB0804</t>
  </si>
  <si>
    <t>LIB0805</t>
  </si>
  <si>
    <t>LIB0806</t>
  </si>
  <si>
    <t>LIB0807</t>
  </si>
  <si>
    <t>LIB0808</t>
  </si>
  <si>
    <t>LIB0809</t>
  </si>
  <si>
    <t>LIB0810</t>
  </si>
  <si>
    <t>LIB0811</t>
  </si>
  <si>
    <t>LIB0812</t>
  </si>
  <si>
    <t>LIB0813</t>
  </si>
  <si>
    <t>LIB0814</t>
  </si>
  <si>
    <t>LIB0815</t>
  </si>
  <si>
    <t>LIB0816</t>
  </si>
  <si>
    <t>LIB0817</t>
  </si>
  <si>
    <t>LIB0818</t>
  </si>
  <si>
    <t>LIB0819</t>
  </si>
  <si>
    <t>LIB0820</t>
  </si>
  <si>
    <t>LIB0821</t>
  </si>
  <si>
    <t>LIB0822</t>
  </si>
  <si>
    <t>LIB0823</t>
  </si>
  <si>
    <t>LIB0824</t>
  </si>
  <si>
    <t>LIB0825</t>
  </si>
  <si>
    <t>LIB0826</t>
  </si>
  <si>
    <t>LIB0827</t>
  </si>
  <si>
    <t>LIB0828</t>
  </si>
  <si>
    <t>LIB0829</t>
  </si>
  <si>
    <t>LIB0830</t>
  </si>
  <si>
    <t>LIB0831</t>
  </si>
  <si>
    <t>LIB0832</t>
  </si>
  <si>
    <t>LIB0833</t>
  </si>
  <si>
    <t>LIB0834</t>
  </si>
  <si>
    <t>LIB0835</t>
  </si>
  <si>
    <t>LIB0836</t>
  </si>
  <si>
    <t>LIB0837</t>
  </si>
  <si>
    <t>LIB0838</t>
  </si>
  <si>
    <t>LIB0842</t>
  </si>
  <si>
    <t>LIB0843</t>
  </si>
  <si>
    <t>LIB0844</t>
  </si>
  <si>
    <t>LIB0845</t>
  </si>
  <si>
    <t>LIB0846</t>
  </si>
  <si>
    <t>LIB0847</t>
  </si>
  <si>
    <t>LIB0848</t>
  </si>
  <si>
    <t>LIB0849</t>
  </si>
  <si>
    <t>LIB0850</t>
  </si>
  <si>
    <t>LIB0851</t>
  </si>
  <si>
    <t>LIB0852</t>
  </si>
  <si>
    <t>LIB0853</t>
  </si>
  <si>
    <t>LIB0854</t>
  </si>
  <si>
    <t>LIB0855</t>
  </si>
  <si>
    <t>LIB0856</t>
  </si>
  <si>
    <t>LIB0857</t>
  </si>
  <si>
    <t>LIB0858</t>
  </si>
  <si>
    <t>LIB0859</t>
  </si>
  <si>
    <t>LIB0860</t>
  </si>
  <si>
    <t>LIB0861</t>
  </si>
  <si>
    <t>LIB0862</t>
  </si>
  <si>
    <t>LIB0863</t>
  </si>
  <si>
    <t>LIB0864</t>
  </si>
  <si>
    <t>LIB0865</t>
  </si>
  <si>
    <t>LIB0866</t>
  </si>
  <si>
    <t>LIB0867</t>
  </si>
  <si>
    <t>LIB0868</t>
  </si>
  <si>
    <t>LIB0869</t>
  </si>
  <si>
    <t>LIB0870</t>
  </si>
  <si>
    <t>LIB0871</t>
  </si>
  <si>
    <t>LIB0872</t>
  </si>
  <si>
    <t>LIB0873</t>
  </si>
  <si>
    <t>LIB0874</t>
  </si>
  <si>
    <t>LIB0875</t>
  </si>
  <si>
    <t>LIB0876</t>
  </si>
  <si>
    <t>LIB0877</t>
  </si>
  <si>
    <t>LIB0878</t>
  </si>
  <si>
    <t>LIB0879</t>
  </si>
  <si>
    <t>LIB0880</t>
  </si>
  <si>
    <t>LIB0881</t>
  </si>
  <si>
    <t>LIB0882</t>
  </si>
  <si>
    <t>LIB0883</t>
  </si>
  <si>
    <t>LIB0884</t>
  </si>
  <si>
    <t>LIB0885</t>
  </si>
  <si>
    <t>LIB0886</t>
  </si>
  <si>
    <t>LIB0887</t>
  </si>
  <si>
    <t>LIB0888</t>
  </si>
  <si>
    <t>LIB0889</t>
  </si>
  <si>
    <t>LIB0890</t>
  </si>
  <si>
    <t>LIB0891</t>
  </si>
  <si>
    <t>LIB0892</t>
  </si>
  <si>
    <t>LIB0893</t>
  </si>
  <si>
    <t>LIB0894</t>
  </si>
  <si>
    <t>LIB0895</t>
  </si>
  <si>
    <t>LIB0896</t>
  </si>
  <si>
    <t>LIB0897</t>
  </si>
  <si>
    <t>LIB0898</t>
  </si>
  <si>
    <t>LIB0899</t>
  </si>
  <si>
    <t>LIB0900</t>
  </si>
  <si>
    <t>LIB0901</t>
  </si>
  <si>
    <t>LIB0902</t>
  </si>
  <si>
    <t>LIB0903</t>
  </si>
  <si>
    <t>LIB0904</t>
  </si>
  <si>
    <t>LIB0905</t>
  </si>
  <si>
    <t>LIB0906</t>
  </si>
  <si>
    <t>LIB0907</t>
  </si>
  <si>
    <t>LIB0908</t>
  </si>
  <si>
    <t>LIB0909</t>
  </si>
  <si>
    <t>LIB0910</t>
  </si>
  <si>
    <t>LIB0911</t>
  </si>
  <si>
    <t>LIB0912</t>
  </si>
  <si>
    <t>LIB0913</t>
  </si>
  <si>
    <t>LIB0914</t>
  </si>
  <si>
    <t>LIB0915</t>
  </si>
  <si>
    <t>LIB0916</t>
  </si>
  <si>
    <t>LIB0917</t>
  </si>
  <si>
    <t>LIB0918</t>
  </si>
  <si>
    <t>LIB0919</t>
  </si>
  <si>
    <t>LIB0920</t>
  </si>
  <si>
    <t>LIB0921</t>
  </si>
  <si>
    <t>LIB0922</t>
  </si>
  <si>
    <t>LIB0923</t>
  </si>
  <si>
    <t>LIB0924</t>
  </si>
  <si>
    <t>LIB0925</t>
  </si>
  <si>
    <t>LIB0926</t>
  </si>
  <si>
    <t>LIB0927</t>
  </si>
  <si>
    <t>LIB0928</t>
  </si>
  <si>
    <t>LIB0929</t>
  </si>
  <si>
    <t>LIB0930</t>
  </si>
  <si>
    <t>LIB0931</t>
  </si>
  <si>
    <t>LIB0932</t>
  </si>
  <si>
    <t>LIB0933</t>
  </si>
  <si>
    <t>LIB0934</t>
  </si>
  <si>
    <t>LIB0935</t>
  </si>
  <si>
    <t>LIB0936</t>
  </si>
  <si>
    <t>LIB0937</t>
  </si>
  <si>
    <t>LIB0938</t>
  </si>
  <si>
    <t>LIB0939</t>
  </si>
  <si>
    <t>LIB0940</t>
  </si>
  <si>
    <t>LIB0941</t>
  </si>
  <si>
    <t>LIB0942</t>
  </si>
  <si>
    <t>LIB0943</t>
  </si>
  <si>
    <t>LIB0944</t>
  </si>
  <si>
    <t>LIB0945</t>
  </si>
  <si>
    <t>LIB0946</t>
  </si>
  <si>
    <t>LIB0947</t>
  </si>
  <si>
    <t>LIB0948</t>
  </si>
  <si>
    <t>LIB0949</t>
  </si>
  <si>
    <t>LIB0950</t>
  </si>
  <si>
    <t>LIB0951</t>
  </si>
  <si>
    <t>LIB0952</t>
  </si>
  <si>
    <t>LIB0953</t>
  </si>
  <si>
    <t>LIB0954</t>
  </si>
  <si>
    <t>LIB0955</t>
  </si>
  <si>
    <t>LIB0956</t>
  </si>
  <si>
    <t>LIB0957</t>
  </si>
  <si>
    <t>LIB0958</t>
  </si>
  <si>
    <t>LIB0959</t>
  </si>
  <si>
    <t>LIB0960</t>
  </si>
  <si>
    <t>LIB0961</t>
  </si>
  <si>
    <t>LIB0962</t>
  </si>
  <si>
    <t>LIB0963</t>
  </si>
  <si>
    <t>LIB0964</t>
  </si>
  <si>
    <t>LIB0965</t>
  </si>
  <si>
    <t>LIB0966</t>
  </si>
  <si>
    <t>LIB0967</t>
  </si>
  <si>
    <t>LIB0968</t>
  </si>
  <si>
    <t>LIB0969</t>
  </si>
  <si>
    <t>LIB0970</t>
  </si>
  <si>
    <t>LIB0971</t>
  </si>
  <si>
    <t>LIB0972</t>
  </si>
  <si>
    <t>LIB0973</t>
  </si>
  <si>
    <t>LIB0974</t>
  </si>
  <si>
    <t>LIB0975</t>
  </si>
  <si>
    <t>LIB0976</t>
  </si>
  <si>
    <t>LIB0977</t>
  </si>
  <si>
    <t>LIB0978</t>
  </si>
  <si>
    <t>LIB0979</t>
  </si>
  <si>
    <t>LIB0980</t>
  </si>
  <si>
    <t>LIB0981</t>
  </si>
  <si>
    <t>LIB0982</t>
  </si>
  <si>
    <t>LIB0983</t>
  </si>
  <si>
    <t>LIB0984</t>
  </si>
  <si>
    <t>LIB0985</t>
  </si>
  <si>
    <t>LIB0986</t>
  </si>
  <si>
    <t>LIB0987</t>
  </si>
  <si>
    <t>LIB0988</t>
  </si>
  <si>
    <t>LIB0989</t>
  </si>
  <si>
    <t>LIB0990</t>
  </si>
  <si>
    <t>LIB0991</t>
  </si>
  <si>
    <t>LIB0992</t>
  </si>
  <si>
    <t>LIB0993</t>
  </si>
  <si>
    <t>LIB0994</t>
  </si>
  <si>
    <t>LIB0995</t>
  </si>
  <si>
    <t>LIB0996</t>
  </si>
  <si>
    <t>LIB0997</t>
  </si>
  <si>
    <t>LIB0998</t>
  </si>
  <si>
    <t>LIB0999</t>
  </si>
  <si>
    <t>LIB1000</t>
  </si>
  <si>
    <t>LIB1001</t>
  </si>
  <si>
    <t>LIB1002</t>
  </si>
  <si>
    <t>LIB1003</t>
  </si>
  <si>
    <t>LIB1004</t>
  </si>
  <si>
    <t>LIB1005</t>
  </si>
  <si>
    <t>LIB1006</t>
  </si>
  <si>
    <t>LIB1007</t>
  </si>
  <si>
    <t>LIB1008</t>
  </si>
  <si>
    <t>LIB1009</t>
  </si>
  <si>
    <t>LIB1010</t>
  </si>
  <si>
    <t>LIB1011</t>
  </si>
  <si>
    <t>LIB1012</t>
  </si>
  <si>
    <t>LIB1013</t>
  </si>
  <si>
    <t>LIB1014</t>
  </si>
  <si>
    <t>LIB1015</t>
  </si>
  <si>
    <t>LIB1016</t>
  </si>
  <si>
    <t>LIB1017</t>
  </si>
  <si>
    <t>LIB1018</t>
  </si>
  <si>
    <t>LIB1019</t>
  </si>
  <si>
    <t>LIB1020</t>
  </si>
  <si>
    <t>LIB1021</t>
  </si>
  <si>
    <t>LIB1022</t>
  </si>
  <si>
    <t>LIB1023</t>
  </si>
  <si>
    <t>LIB1024</t>
  </si>
  <si>
    <t>LIB1025</t>
  </si>
  <si>
    <t>LIB1026</t>
  </si>
  <si>
    <t>LIB1027</t>
  </si>
  <si>
    <t>LIB1028</t>
  </si>
  <si>
    <t>LIB1029</t>
  </si>
  <si>
    <t>LIB1030</t>
  </si>
  <si>
    <t>LIB1031</t>
  </si>
  <si>
    <t>LIB1032</t>
  </si>
  <si>
    <t>LIB1033</t>
  </si>
  <si>
    <t>LIB1034</t>
  </si>
  <si>
    <t>LIB1035</t>
  </si>
  <si>
    <t>LIB1036</t>
  </si>
  <si>
    <t>LIB1037</t>
  </si>
  <si>
    <t>LIB1038</t>
  </si>
  <si>
    <t>LIB1039</t>
  </si>
  <si>
    <t>LIB1040</t>
  </si>
  <si>
    <t>LIB1041</t>
  </si>
  <si>
    <t>LIB1042</t>
  </si>
  <si>
    <t>LIB1043</t>
  </si>
  <si>
    <t>LIB1044</t>
  </si>
  <si>
    <t>LIB1045</t>
  </si>
  <si>
    <t>LIB1046</t>
  </si>
  <si>
    <t>LIB1047</t>
  </si>
  <si>
    <t>LIB1048</t>
  </si>
  <si>
    <t>LIB1049</t>
  </si>
  <si>
    <t>LIB1050</t>
  </si>
  <si>
    <t>LIB1051</t>
  </si>
  <si>
    <t>LIB1052</t>
  </si>
  <si>
    <t>LIB1053</t>
  </si>
  <si>
    <t>LIB1054</t>
  </si>
  <si>
    <t>LIB1055</t>
  </si>
  <si>
    <t>LIB1056</t>
  </si>
  <si>
    <t>LIB1057</t>
  </si>
  <si>
    <t>LIB1058</t>
  </si>
  <si>
    <t>LIB1059</t>
  </si>
  <si>
    <t>LIB1060</t>
  </si>
  <si>
    <t>LIB1061</t>
  </si>
  <si>
    <t>LIB1062</t>
  </si>
  <si>
    <t>LIB1063</t>
  </si>
  <si>
    <t>LIB1064</t>
  </si>
  <si>
    <t>LIB1065</t>
  </si>
  <si>
    <t>LIB1066</t>
  </si>
  <si>
    <t>LIB1067</t>
  </si>
  <si>
    <t>LIB1068</t>
  </si>
  <si>
    <t>LIB1069</t>
  </si>
  <si>
    <t>LIB1070</t>
  </si>
  <si>
    <t>LIB1071</t>
  </si>
  <si>
    <t>LIB1072</t>
  </si>
  <si>
    <t>LIB1073</t>
  </si>
  <si>
    <t>LIB1074</t>
  </si>
  <si>
    <t>LIB1075</t>
  </si>
  <si>
    <t>LIB1076</t>
  </si>
  <si>
    <t>LIB1077</t>
  </si>
  <si>
    <t>LIB1078</t>
  </si>
  <si>
    <t>LIB1079</t>
  </si>
  <si>
    <t>LIB1080</t>
  </si>
  <si>
    <t>LIB1081</t>
  </si>
  <si>
    <t>LIB1082</t>
  </si>
  <si>
    <t>LIB1083</t>
  </si>
  <si>
    <t>LIB1084</t>
  </si>
  <si>
    <t>LIB1085</t>
  </si>
  <si>
    <t>LIB1086</t>
  </si>
  <si>
    <t>LIB1087</t>
  </si>
  <si>
    <t>LIB1088</t>
  </si>
  <si>
    <t>LIB1089</t>
  </si>
  <si>
    <t>LIB1090</t>
  </si>
  <si>
    <t>LIB1091</t>
  </si>
  <si>
    <t>LIB1092</t>
  </si>
  <si>
    <t>LIB1093</t>
  </si>
  <si>
    <t>LIB1094</t>
  </si>
  <si>
    <t>LIB1095</t>
  </si>
  <si>
    <t>LIB1096</t>
  </si>
  <si>
    <t>LIB1097</t>
  </si>
  <si>
    <t>LIB1098</t>
  </si>
  <si>
    <t>LIB1099</t>
  </si>
  <si>
    <t>LIB1100</t>
  </si>
  <si>
    <t>LIB1101</t>
  </si>
  <si>
    <t>LIB1102</t>
  </si>
  <si>
    <t>LIB1103</t>
  </si>
  <si>
    <t>LIB1104</t>
  </si>
  <si>
    <t>LIB1105</t>
  </si>
  <si>
    <t>LIB1106</t>
  </si>
  <si>
    <t>LIB1107</t>
  </si>
  <si>
    <t>LIB1108</t>
  </si>
  <si>
    <t>LIB1109</t>
  </si>
  <si>
    <t>LIB1110</t>
  </si>
  <si>
    <t>LIB1111</t>
  </si>
  <si>
    <t>LIB1112</t>
  </si>
  <si>
    <t>LIB1113</t>
  </si>
  <si>
    <t>LIB1114</t>
  </si>
  <si>
    <t>LIB1115</t>
  </si>
  <si>
    <t>LIB1116</t>
  </si>
  <si>
    <t>LIB1117</t>
  </si>
  <si>
    <t>LIB1118</t>
  </si>
  <si>
    <t>LIB1119</t>
  </si>
  <si>
    <t>LIB1120</t>
  </si>
  <si>
    <t>LIB1121</t>
  </si>
  <si>
    <t>LIB1122</t>
  </si>
  <si>
    <t>LIB1123</t>
  </si>
  <si>
    <t>LIB1124</t>
  </si>
  <si>
    <t>LIB1125</t>
  </si>
  <si>
    <t>LIB1126</t>
  </si>
  <si>
    <t>LIB1127</t>
  </si>
  <si>
    <t>LIB1128</t>
  </si>
  <si>
    <t>LIB1129</t>
  </si>
  <si>
    <t>LIB1130</t>
  </si>
  <si>
    <t>LIB1131</t>
  </si>
  <si>
    <t>LIB1132</t>
  </si>
  <si>
    <t>LIB1133</t>
  </si>
  <si>
    <t>LIB1134</t>
  </si>
  <si>
    <t>LIB1135</t>
  </si>
  <si>
    <t>LIB1136</t>
  </si>
  <si>
    <t>LIB1137</t>
  </si>
  <si>
    <t>LIB1138</t>
  </si>
  <si>
    <t>LIB1139</t>
  </si>
  <si>
    <t>LIB1140</t>
  </si>
  <si>
    <t>LIB1141</t>
  </si>
  <si>
    <t>LIB1142</t>
  </si>
  <si>
    <t>LIB1143</t>
  </si>
  <si>
    <t>LIB1144</t>
  </si>
  <si>
    <t>LIB1145</t>
  </si>
  <si>
    <t>LIB1146</t>
  </si>
  <si>
    <t>LIB1147</t>
  </si>
  <si>
    <t>LIB1148</t>
  </si>
  <si>
    <t>LIB1149</t>
  </si>
  <si>
    <t>LIB1150</t>
  </si>
  <si>
    <t>LIB1151</t>
  </si>
  <si>
    <t>LIB1152</t>
  </si>
  <si>
    <t>LIB1153</t>
  </si>
  <si>
    <t>LIB1154</t>
  </si>
  <si>
    <t>LIB1155</t>
  </si>
  <si>
    <t>LIB1156</t>
  </si>
  <si>
    <t>LIB1157</t>
  </si>
  <si>
    <t>LIB1158</t>
  </si>
  <si>
    <t>LIB1159</t>
  </si>
  <si>
    <t>LIB1160</t>
  </si>
  <si>
    <t>LIB1161</t>
  </si>
  <si>
    <t>LIB1162</t>
  </si>
  <si>
    <t>LIB1163</t>
  </si>
  <si>
    <t>LIB1164</t>
  </si>
  <si>
    <t>LIB1165</t>
  </si>
  <si>
    <t>LIB1166</t>
  </si>
  <si>
    <t>LIB1167</t>
  </si>
  <si>
    <t>LIB1168</t>
  </si>
  <si>
    <t>LIB1169</t>
  </si>
  <si>
    <t>LIB1170</t>
  </si>
  <si>
    <t>LIB1171</t>
  </si>
  <si>
    <t>LIB1172</t>
  </si>
  <si>
    <t>LIB1173</t>
  </si>
  <si>
    <t>LIB1174</t>
  </si>
  <si>
    <t>LIB1175</t>
  </si>
  <si>
    <t>LIB1176</t>
  </si>
  <si>
    <t>LIB1177</t>
  </si>
  <si>
    <t>LIB1178</t>
  </si>
  <si>
    <t>LIB1179</t>
  </si>
  <si>
    <t>LIB1180</t>
  </si>
  <si>
    <t>LIB1181</t>
  </si>
  <si>
    <t>LIB1182</t>
  </si>
  <si>
    <t>LIB1183</t>
  </si>
  <si>
    <t>LIB1184</t>
  </si>
  <si>
    <t>LIB1185</t>
  </si>
  <si>
    <t>LIB1186</t>
  </si>
  <si>
    <t>LIB1187</t>
  </si>
  <si>
    <t>LIB1188</t>
  </si>
  <si>
    <t>LIB1189</t>
  </si>
  <si>
    <t>LIB1190</t>
  </si>
  <si>
    <t>LIB1191</t>
  </si>
  <si>
    <t>LIB1192</t>
  </si>
  <si>
    <t>LIB1193</t>
  </si>
  <si>
    <t>LIB1194</t>
  </si>
  <si>
    <t>LIB1195</t>
  </si>
  <si>
    <t>LIB1196</t>
  </si>
  <si>
    <t>LIB1197</t>
  </si>
  <si>
    <t>LIB1198</t>
  </si>
  <si>
    <t>LIB1199</t>
  </si>
  <si>
    <t>LIB1200</t>
  </si>
  <si>
    <t>LIB1201</t>
  </si>
  <si>
    <t>LIB1202</t>
  </si>
  <si>
    <t>LIB1203</t>
  </si>
  <si>
    <t>LIB1204</t>
  </si>
  <si>
    <t>LIB1205</t>
  </si>
  <si>
    <t>LIB1206</t>
  </si>
  <si>
    <t>LIB1207</t>
  </si>
  <si>
    <t>LIB1208</t>
  </si>
  <si>
    <t>LIB1209</t>
  </si>
  <si>
    <t>LIB1210</t>
  </si>
  <si>
    <t>LIB1211</t>
  </si>
  <si>
    <t>LIB1212</t>
  </si>
  <si>
    <t>LIB1213</t>
  </si>
  <si>
    <t>LIB1214</t>
  </si>
  <si>
    <t>LIB1215</t>
  </si>
  <si>
    <t>LIB1216</t>
  </si>
  <si>
    <t>LIB1217</t>
  </si>
  <si>
    <t>LIB1218</t>
  </si>
  <si>
    <t>LIB1219</t>
  </si>
  <si>
    <t>LIB1220</t>
  </si>
  <si>
    <t>LIB1221</t>
  </si>
  <si>
    <t>LIB1222</t>
  </si>
  <si>
    <t>LIB1223</t>
  </si>
  <si>
    <t>LIB1224</t>
  </si>
  <si>
    <t>LIB1225</t>
  </si>
  <si>
    <t>LIB1226</t>
  </si>
  <si>
    <t>LIB1227</t>
  </si>
  <si>
    <t>LIB1228</t>
  </si>
  <si>
    <t>LIB1229</t>
  </si>
  <si>
    <t>LIB1230</t>
  </si>
  <si>
    <t>LIB1231</t>
  </si>
  <si>
    <t>LIB1232</t>
  </si>
  <si>
    <t>LIB1233</t>
  </si>
  <si>
    <t>LIB1234</t>
  </si>
  <si>
    <t>LIB1235</t>
  </si>
  <si>
    <t>LIB1236</t>
  </si>
  <si>
    <t>LIB1237</t>
  </si>
  <si>
    <t>LIB1238</t>
  </si>
  <si>
    <t>LIB1239</t>
  </si>
  <si>
    <t>LIB1240</t>
  </si>
  <si>
    <t>LIB1241</t>
  </si>
  <si>
    <t>LIB1242</t>
  </si>
  <si>
    <t>LIB1243</t>
  </si>
  <si>
    <t>LIB1244</t>
  </si>
  <si>
    <t>LIB1245</t>
  </si>
  <si>
    <t>LIB1246</t>
  </si>
  <si>
    <t>LIB1247</t>
  </si>
  <si>
    <t>LIB1248</t>
  </si>
  <si>
    <t>LIB1249</t>
  </si>
  <si>
    <t>LIB1250</t>
  </si>
  <si>
    <t>LIB1251</t>
  </si>
  <si>
    <t>LIB1252</t>
  </si>
  <si>
    <t>LIB1253</t>
  </si>
  <si>
    <t>LIB1254</t>
  </si>
  <si>
    <t>LIB1255</t>
  </si>
  <si>
    <t>LIB1256</t>
  </si>
  <si>
    <t>LIB1257</t>
  </si>
  <si>
    <t>LIB1258</t>
  </si>
  <si>
    <t>LIB1259</t>
  </si>
  <si>
    <t>LIB1260</t>
  </si>
  <si>
    <t>LIB1261</t>
  </si>
  <si>
    <t>LIB1262</t>
  </si>
  <si>
    <t>LIB1263</t>
  </si>
  <si>
    <t>LIB1264</t>
  </si>
  <si>
    <t>LIB1265</t>
  </si>
  <si>
    <t>LIB1266</t>
  </si>
  <si>
    <t>LIB1267</t>
  </si>
  <si>
    <t>LIB1268</t>
  </si>
  <si>
    <t>LIB1269</t>
  </si>
  <si>
    <t>LIB1270</t>
  </si>
  <si>
    <t>LIB1271</t>
  </si>
  <si>
    <t>LIB1272</t>
  </si>
  <si>
    <t>LIB1273</t>
  </si>
  <si>
    <t>LIB1274</t>
  </si>
  <si>
    <t>LIB1275</t>
  </si>
  <si>
    <t>LIB1276</t>
  </si>
  <si>
    <t>LIB1277</t>
  </si>
  <si>
    <t>LIB1278</t>
  </si>
  <si>
    <t>LIB1279</t>
  </si>
  <si>
    <t>LIB1280</t>
  </si>
  <si>
    <t>LIB1281</t>
  </si>
  <si>
    <t>LIB1282</t>
  </si>
  <si>
    <t>LIB1283</t>
  </si>
  <si>
    <t>LIB1284</t>
  </si>
  <si>
    <t>LIB1285</t>
  </si>
  <si>
    <t>LIB1286</t>
  </si>
  <si>
    <t>LIB1287</t>
  </si>
  <si>
    <t>LIB1288</t>
  </si>
  <si>
    <t>LIB1289</t>
  </si>
  <si>
    <t>LIB1290</t>
  </si>
  <si>
    <t>LIB1291</t>
  </si>
  <si>
    <t>LIB1292</t>
  </si>
  <si>
    <t>LIB1293</t>
  </si>
  <si>
    <t>LIB1294</t>
  </si>
  <si>
    <t>LIB1295</t>
  </si>
  <si>
    <t>LIB1296</t>
  </si>
  <si>
    <t>LIB1297</t>
  </si>
  <si>
    <t>LIB1298</t>
  </si>
  <si>
    <t>LIB1299</t>
  </si>
  <si>
    <t>LIB1300</t>
  </si>
  <si>
    <t>LIB1301</t>
  </si>
  <si>
    <t>LIB1302</t>
  </si>
  <si>
    <t>LIB1303</t>
  </si>
  <si>
    <t>LIB1304</t>
  </si>
  <si>
    <t>LIB1305</t>
  </si>
  <si>
    <t>LIB1306</t>
  </si>
  <si>
    <t>LIB1307</t>
  </si>
  <si>
    <t>LIB1308</t>
  </si>
  <si>
    <t>LIB1309</t>
  </si>
  <si>
    <t>LIB1310</t>
  </si>
  <si>
    <t>LIB1311</t>
  </si>
  <si>
    <t>LIB1312</t>
  </si>
  <si>
    <t>LIB1313</t>
  </si>
  <si>
    <t>LIB1314</t>
  </si>
  <si>
    <t>LIB1315</t>
  </si>
  <si>
    <t>LIB1316</t>
  </si>
  <si>
    <t>LIB1317</t>
  </si>
  <si>
    <t>LIB1318</t>
  </si>
  <si>
    <t>LIB1319</t>
  </si>
  <si>
    <t>LIB1320</t>
  </si>
  <si>
    <t>LIB1321</t>
  </si>
  <si>
    <t>LIB1322</t>
  </si>
  <si>
    <t>LIB1323</t>
  </si>
  <si>
    <t>LIB1324</t>
  </si>
  <si>
    <t>LIB1325</t>
  </si>
  <si>
    <t>LIB1326</t>
  </si>
  <si>
    <t>LIB1327</t>
  </si>
  <si>
    <t>LIB1328</t>
  </si>
  <si>
    <t>LIB1329</t>
  </si>
  <si>
    <t>LIB1330</t>
  </si>
  <si>
    <t>LIB1331</t>
  </si>
  <si>
    <t>LIB1332</t>
  </si>
  <si>
    <t>LIB1333</t>
  </si>
  <si>
    <t>LIB1334</t>
  </si>
  <si>
    <t>LIB1335</t>
  </si>
  <si>
    <t>LIB1336</t>
  </si>
  <si>
    <t>LIB1337</t>
  </si>
  <si>
    <t>LIB1338</t>
  </si>
  <si>
    <t>LIB1339</t>
  </si>
  <si>
    <t>LIB1340</t>
  </si>
  <si>
    <t>LIB1341</t>
  </si>
  <si>
    <t>LIB1342</t>
  </si>
  <si>
    <t>LIB1343</t>
  </si>
  <si>
    <t>LIB1344</t>
  </si>
  <si>
    <t>LIB1345</t>
  </si>
  <si>
    <t>LIB1346</t>
  </si>
  <si>
    <t>LIB1347</t>
  </si>
  <si>
    <t>LIB1348</t>
  </si>
  <si>
    <t>LIB1349</t>
  </si>
  <si>
    <t>LIB1350</t>
  </si>
  <si>
    <t>LIB1351</t>
  </si>
  <si>
    <t>LIB1352</t>
  </si>
  <si>
    <t>LIB1353</t>
  </si>
  <si>
    <t>LIB1354</t>
  </si>
  <si>
    <t>LIB1355</t>
  </si>
  <si>
    <t>LIB1356</t>
  </si>
  <si>
    <t>LIB1357</t>
  </si>
  <si>
    <t>LIB1358</t>
  </si>
  <si>
    <t>LIB1359</t>
  </si>
  <si>
    <t>LIB1360</t>
  </si>
  <si>
    <t>LIB1361</t>
  </si>
  <si>
    <t>LIB1362</t>
  </si>
  <si>
    <t>LIB1363</t>
  </si>
  <si>
    <t>LIB1364</t>
  </si>
  <si>
    <t>LIB1365</t>
  </si>
  <si>
    <t>LIB1366</t>
  </si>
  <si>
    <t>LIB1367</t>
  </si>
  <si>
    <t>LIB1368</t>
  </si>
  <si>
    <t>LIB1369</t>
  </si>
  <si>
    <t>LIB1370</t>
  </si>
  <si>
    <t>LIB1371</t>
  </si>
  <si>
    <t>LIB1372</t>
  </si>
  <si>
    <t>LIB1373</t>
  </si>
  <si>
    <t>LIB1374</t>
  </si>
  <si>
    <t>LIB1375</t>
  </si>
  <si>
    <t>LIB1376</t>
  </si>
  <si>
    <t>LIB1377</t>
  </si>
  <si>
    <t>LIB1378</t>
  </si>
  <si>
    <t>LIB1379</t>
  </si>
  <si>
    <t>LIB1380</t>
  </si>
  <si>
    <t>LIB1381</t>
  </si>
  <si>
    <t>LIB1382</t>
  </si>
  <si>
    <t>LIB1383</t>
  </si>
  <si>
    <t>LIB1384</t>
  </si>
  <si>
    <t>LIB1385</t>
  </si>
  <si>
    <t>LIB1386</t>
  </si>
  <si>
    <t>LIB1387</t>
  </si>
  <si>
    <t>LIB1388</t>
  </si>
  <si>
    <t>LIB1389</t>
  </si>
  <si>
    <t>LIB1390</t>
  </si>
  <si>
    <t>LIB1391</t>
  </si>
  <si>
    <t>LIB1392</t>
  </si>
  <si>
    <t>LIB1393</t>
  </si>
  <si>
    <t>LIB1394</t>
  </si>
  <si>
    <t>LIB1395</t>
  </si>
  <si>
    <t>LIB1396</t>
  </si>
  <si>
    <t>LIB1397</t>
  </si>
  <si>
    <t>LIB1398</t>
  </si>
  <si>
    <t>LIB1399</t>
  </si>
  <si>
    <t>LIB1400</t>
  </si>
  <si>
    <t>LIB1401</t>
  </si>
  <si>
    <t>LIB1402</t>
  </si>
  <si>
    <t>LIB1403</t>
  </si>
  <si>
    <t>LIB1404</t>
  </si>
  <si>
    <t>LIB1405</t>
  </si>
  <si>
    <t>LIB1406</t>
  </si>
  <si>
    <t>LIB1407</t>
  </si>
  <si>
    <t>LIB1408</t>
  </si>
  <si>
    <t>LIB1409</t>
  </si>
  <si>
    <t>LIB1410</t>
  </si>
  <si>
    <t>LIB1411</t>
  </si>
  <si>
    <t>LIB1412</t>
  </si>
  <si>
    <t>LIB1413</t>
  </si>
  <si>
    <t>LIB1414</t>
  </si>
  <si>
    <t>LIB1415</t>
  </si>
  <si>
    <t>LIB1416</t>
  </si>
  <si>
    <t>LIB1417</t>
  </si>
  <si>
    <t>LIB1418</t>
  </si>
  <si>
    <t>LIB1419</t>
  </si>
  <si>
    <t>LIB1420</t>
  </si>
  <si>
    <t>LIB1421</t>
  </si>
  <si>
    <t>LIB1422</t>
  </si>
  <si>
    <t>LIB1423</t>
  </si>
  <si>
    <t>LIB1424</t>
  </si>
  <si>
    <t>LIB1425</t>
  </si>
  <si>
    <t>LIB1426</t>
  </si>
  <si>
    <t>LIB1427</t>
  </si>
  <si>
    <t>LIB1428</t>
  </si>
  <si>
    <t>LIB1429</t>
  </si>
  <si>
    <t>LIB1430</t>
  </si>
  <si>
    <t>LIB1431</t>
  </si>
  <si>
    <t>LIB1432</t>
  </si>
  <si>
    <t>LIB1433</t>
  </si>
  <si>
    <t>LIB1434</t>
  </si>
  <si>
    <t>LIB1435</t>
  </si>
  <si>
    <t>LIB1436</t>
  </si>
  <si>
    <t>LIB1437</t>
  </si>
  <si>
    <t>LIB1438</t>
  </si>
  <si>
    <t>LIB1439</t>
  </si>
  <si>
    <t>LIB1440</t>
  </si>
  <si>
    <t>LIB1441</t>
  </si>
  <si>
    <t>LIB1442</t>
  </si>
  <si>
    <t>LIB1443</t>
  </si>
  <si>
    <t>LIB1444</t>
  </si>
  <si>
    <t>LIB1445</t>
  </si>
  <si>
    <t>LIB1446</t>
  </si>
  <si>
    <t>LIB1447</t>
  </si>
  <si>
    <t>LIB1448</t>
  </si>
  <si>
    <t>LIB1449</t>
  </si>
  <si>
    <t>LIB1450</t>
  </si>
  <si>
    <t>LIB1451</t>
  </si>
  <si>
    <t>LIB1452</t>
  </si>
  <si>
    <t>LIB1453</t>
  </si>
  <si>
    <t>LIB1454</t>
  </si>
  <si>
    <t>LIB1455</t>
  </si>
  <si>
    <t>LIB1456</t>
  </si>
  <si>
    <t>LIB1457</t>
  </si>
  <si>
    <t>LIB1458</t>
  </si>
  <si>
    <t>LIB1459</t>
  </si>
  <si>
    <t>LIB1460</t>
  </si>
  <si>
    <t>LIB1461</t>
  </si>
  <si>
    <t>LIB1462</t>
  </si>
  <si>
    <t>LIB1463</t>
  </si>
  <si>
    <t>LIB1464</t>
  </si>
  <si>
    <t>LIB1465</t>
  </si>
  <si>
    <t>LIB1466</t>
  </si>
  <si>
    <t>LIB1467</t>
  </si>
  <si>
    <t>LIB1468</t>
  </si>
  <si>
    <t>LIB1469</t>
  </si>
  <si>
    <t>LIB1470</t>
  </si>
  <si>
    <t>LIB1471</t>
  </si>
  <si>
    <t>LIB1472</t>
  </si>
  <si>
    <t>LIB1473</t>
  </si>
  <si>
    <t>LIB1474</t>
  </si>
  <si>
    <t>LIB1475</t>
  </si>
  <si>
    <t>LIB1476</t>
  </si>
  <si>
    <t>LIB1477</t>
  </si>
  <si>
    <t>LIB1478</t>
  </si>
  <si>
    <t>LIB1479</t>
  </si>
  <si>
    <t>LIB1480</t>
  </si>
  <si>
    <t>LIB1481</t>
  </si>
  <si>
    <t>LIB1482</t>
  </si>
  <si>
    <t>LIB1483</t>
  </si>
  <si>
    <t>LIB1484</t>
  </si>
  <si>
    <t>LIB1485</t>
  </si>
  <si>
    <t>LIB1486</t>
  </si>
  <si>
    <t>LIB1487</t>
  </si>
  <si>
    <t>LIB1488</t>
  </si>
  <si>
    <t>LIB1489</t>
  </si>
  <si>
    <t>LIB1490</t>
  </si>
  <si>
    <t>LIB1491</t>
  </si>
  <si>
    <t>LIB1492</t>
  </si>
  <si>
    <t>LIB1493</t>
  </si>
  <si>
    <t>LIB1494</t>
  </si>
  <si>
    <t>LIB1495</t>
  </si>
  <si>
    <t>LIB1496</t>
  </si>
  <si>
    <t>LIB1497</t>
  </si>
  <si>
    <t>LIB1498</t>
  </si>
  <si>
    <t>LIB1499</t>
  </si>
  <si>
    <t>LIB1500</t>
  </si>
  <si>
    <t>LIB1501</t>
  </si>
  <si>
    <t>LIB1502</t>
  </si>
  <si>
    <t>LIB1503</t>
  </si>
  <si>
    <t>LIB1504</t>
  </si>
  <si>
    <t>LIB1505</t>
  </si>
  <si>
    <t>LIB1506</t>
  </si>
  <si>
    <t>LIB1507</t>
  </si>
  <si>
    <t>LIB1508</t>
  </si>
  <si>
    <t>LIB1509</t>
  </si>
  <si>
    <t>LIB1510</t>
  </si>
  <si>
    <t>LIB1511</t>
  </si>
  <si>
    <t>LIB1512</t>
  </si>
  <si>
    <t>LIB1513</t>
  </si>
  <si>
    <t>LIB1514</t>
  </si>
  <si>
    <t>LIB1515</t>
  </si>
  <si>
    <t>LIB1516</t>
  </si>
  <si>
    <t>LIB1517</t>
  </si>
  <si>
    <t>LIB1518</t>
  </si>
  <si>
    <t>LIB1519</t>
  </si>
  <si>
    <t>LIB1520</t>
  </si>
  <si>
    <t>LIB1521</t>
  </si>
  <si>
    <t>LIB1522</t>
  </si>
  <si>
    <t>LIB1523</t>
  </si>
  <si>
    <t>LIB1524</t>
  </si>
  <si>
    <t>LIB1525</t>
  </si>
  <si>
    <t>LIB1526</t>
  </si>
  <si>
    <t>LIB1527</t>
  </si>
  <si>
    <t>LIB1528</t>
  </si>
  <si>
    <t>LIB1529</t>
  </si>
  <si>
    <t>LIB1530</t>
  </si>
  <si>
    <t>LIB1531</t>
  </si>
  <si>
    <t>LIB1532</t>
  </si>
  <si>
    <t>LIB1533</t>
  </si>
  <si>
    <t>LIB1534</t>
  </si>
  <si>
    <t>LIB1535</t>
  </si>
  <si>
    <t>LIB1536</t>
  </si>
  <si>
    <t>LIB1537</t>
  </si>
  <si>
    <t>LIB1538</t>
  </si>
  <si>
    <t>LIB1539</t>
  </si>
  <si>
    <t>LIB1540</t>
  </si>
  <si>
    <t>LIB1541</t>
  </si>
  <si>
    <t>LIB1542</t>
  </si>
  <si>
    <t>LIB1543</t>
  </si>
  <si>
    <t>LIB1544</t>
  </si>
  <si>
    <t>LIB1545</t>
  </si>
  <si>
    <t>LIB1546</t>
  </si>
  <si>
    <t>LIB1547</t>
  </si>
  <si>
    <t>LIB1548</t>
  </si>
  <si>
    <t>LIB1549</t>
  </si>
  <si>
    <t>LIB1550</t>
  </si>
  <si>
    <t>LIB1551</t>
  </si>
  <si>
    <t>LIB1552</t>
  </si>
  <si>
    <t>LIB1553</t>
  </si>
  <si>
    <t>LIB1554</t>
  </si>
  <si>
    <t>LIB1555</t>
  </si>
  <si>
    <t>LIB1556</t>
  </si>
  <si>
    <t>LIB1557</t>
  </si>
  <si>
    <t>LIB1558</t>
  </si>
  <si>
    <t>LIB1559</t>
  </si>
  <si>
    <t>LIB1560</t>
  </si>
  <si>
    <t>LIB1561</t>
  </si>
  <si>
    <t>LIB1562</t>
  </si>
  <si>
    <t>LIB1563</t>
  </si>
  <si>
    <t>LIB1564</t>
  </si>
  <si>
    <t>LIB1565</t>
  </si>
  <si>
    <t>LIB1566</t>
  </si>
  <si>
    <t>LIB1567</t>
  </si>
  <si>
    <t>LIB1568</t>
  </si>
  <si>
    <t>LIB1569</t>
  </si>
  <si>
    <t>LIB1570</t>
  </si>
  <si>
    <t>LIB1571</t>
  </si>
  <si>
    <t>LIB1572</t>
  </si>
  <si>
    <t>LIB1573</t>
  </si>
  <si>
    <t>LIB1574</t>
  </si>
  <si>
    <t>LIB1575</t>
  </si>
  <si>
    <t>LIB1576</t>
  </si>
  <si>
    <t>LIB1577</t>
  </si>
  <si>
    <t>LIB1578</t>
  </si>
  <si>
    <t>LIB1579</t>
  </si>
  <si>
    <t>LIB1580</t>
  </si>
  <si>
    <t>LIB1581</t>
  </si>
  <si>
    <t>LIB1582</t>
  </si>
  <si>
    <t>LIB1583</t>
  </si>
  <si>
    <t>LIB1584</t>
  </si>
  <si>
    <t>LIB1585</t>
  </si>
  <si>
    <t>LIB1586</t>
  </si>
  <si>
    <t>LIB1587</t>
  </si>
  <si>
    <t>LIB1588</t>
  </si>
  <si>
    <t>LIB1589</t>
  </si>
  <si>
    <t>LIB1590</t>
  </si>
  <si>
    <t>LIB1591</t>
  </si>
  <si>
    <t>LIB1592</t>
  </si>
  <si>
    <t>LIB1593</t>
  </si>
  <si>
    <t>LIB1594</t>
  </si>
  <si>
    <t>LIB1595</t>
  </si>
  <si>
    <t>LIB1596</t>
  </si>
  <si>
    <t>LIB1597</t>
  </si>
  <si>
    <t>LIB1598</t>
  </si>
  <si>
    <t>LIB1599</t>
  </si>
  <si>
    <t>LIB1600</t>
  </si>
  <si>
    <t>LIB1601</t>
  </si>
  <si>
    <t>LIB1602</t>
  </si>
  <si>
    <t>LIB1603</t>
  </si>
  <si>
    <t>LIB1604</t>
  </si>
  <si>
    <t>LIB1605</t>
  </si>
  <si>
    <t>LIB1606</t>
  </si>
  <si>
    <t>LIB1607</t>
  </si>
  <si>
    <t>LIB1608</t>
  </si>
  <si>
    <t>LIB1609</t>
  </si>
  <si>
    <t>LIB1610</t>
  </si>
  <si>
    <t>LIB1611</t>
  </si>
  <si>
    <t>LIB1612</t>
  </si>
  <si>
    <t>LIB1613</t>
  </si>
  <si>
    <t>LIB1614</t>
  </si>
  <si>
    <t>LIB1615</t>
  </si>
  <si>
    <t>LIB1616</t>
  </si>
  <si>
    <t>LIB1617</t>
  </si>
  <si>
    <t>LIB1618</t>
  </si>
  <si>
    <t>LIB1619</t>
  </si>
  <si>
    <t>LIB1620</t>
  </si>
  <si>
    <t>LIB1621</t>
  </si>
  <si>
    <t>LIB1622</t>
  </si>
  <si>
    <t>LIB1623</t>
  </si>
  <si>
    <t>LIB1624</t>
  </si>
  <si>
    <t>LIB1625</t>
  </si>
  <si>
    <t>LIB1626</t>
  </si>
  <si>
    <t>LIB1627</t>
  </si>
  <si>
    <t>LIB1628</t>
  </si>
  <si>
    <t>LIB1629</t>
  </si>
  <si>
    <t>LIB1630</t>
  </si>
  <si>
    <t>LIB1631</t>
  </si>
  <si>
    <t>LIB1632</t>
  </si>
  <si>
    <t>LIB1633</t>
  </si>
  <si>
    <t>LIB1634</t>
  </si>
  <si>
    <t>LIB1635</t>
  </si>
  <si>
    <t>LIB1636</t>
  </si>
  <si>
    <t>LIB1637</t>
  </si>
  <si>
    <t>LIB1638</t>
  </si>
  <si>
    <t>LIB1639</t>
  </si>
  <si>
    <t>LIB1640</t>
  </si>
  <si>
    <t>LIB1641</t>
  </si>
  <si>
    <t>LIB1642</t>
  </si>
  <si>
    <t>LIB1643</t>
  </si>
  <si>
    <t>LIB1644</t>
  </si>
  <si>
    <t>LIB1645</t>
  </si>
  <si>
    <t>LIB1646</t>
  </si>
  <si>
    <t>LIB1647</t>
  </si>
  <si>
    <t>LIB1648</t>
  </si>
  <si>
    <t>LIB1649</t>
  </si>
  <si>
    <t>LIB1650</t>
  </si>
  <si>
    <t>LIB1651</t>
  </si>
  <si>
    <t>LIB1652</t>
  </si>
  <si>
    <t>LIB1653</t>
  </si>
  <si>
    <t>LIB1654</t>
  </si>
  <si>
    <t>LIB1655</t>
  </si>
  <si>
    <t>LIB1656</t>
  </si>
  <si>
    <t>LIB1657</t>
  </si>
  <si>
    <t>LIB1658</t>
  </si>
  <si>
    <t>LIB1659</t>
  </si>
  <si>
    <t>LIB1660</t>
  </si>
  <si>
    <t>LIB1661</t>
  </si>
  <si>
    <t>LIB1662</t>
  </si>
  <si>
    <t>LIB1663</t>
  </si>
  <si>
    <t>LIB1664</t>
  </si>
  <si>
    <t>LIB1665</t>
  </si>
  <si>
    <t>LIB1666</t>
  </si>
  <si>
    <t>LIB1667</t>
  </si>
  <si>
    <t>LIB1668</t>
  </si>
  <si>
    <t>LIB1669</t>
  </si>
  <si>
    <t>LIB1670</t>
  </si>
  <si>
    <t>LIB1671</t>
  </si>
  <si>
    <t>LIB1672</t>
  </si>
  <si>
    <t>LIB1673</t>
  </si>
  <si>
    <t>LIB1674</t>
  </si>
  <si>
    <t>LIB1675</t>
  </si>
  <si>
    <t>LIB1676</t>
  </si>
  <si>
    <t>LIB1677</t>
  </si>
  <si>
    <t>LIB1678</t>
  </si>
  <si>
    <t>LIB1679</t>
  </si>
  <si>
    <t>LIB1680</t>
  </si>
  <si>
    <t>LIB1681</t>
  </si>
  <si>
    <t>LIB1682</t>
  </si>
  <si>
    <t>LIB1683</t>
  </si>
  <si>
    <t>LIB1684</t>
  </si>
  <si>
    <t>LIB1685</t>
  </si>
  <si>
    <t>LIB1686</t>
  </si>
  <si>
    <t>LIB1687</t>
  </si>
  <si>
    <t>LIB1688</t>
  </si>
  <si>
    <t>LIB1689</t>
  </si>
  <si>
    <t>LIB1690</t>
  </si>
  <si>
    <t>LIB1691</t>
  </si>
  <si>
    <t>LIB1692</t>
  </si>
  <si>
    <t>LIB1693</t>
  </si>
  <si>
    <t>LIB1694</t>
  </si>
  <si>
    <t>LIB1695</t>
  </si>
  <si>
    <t>LIB1696</t>
  </si>
  <si>
    <t>LIB1697</t>
  </si>
  <si>
    <t>LIB1698</t>
  </si>
  <si>
    <t>LIB1699</t>
  </si>
  <si>
    <t>LIB1700</t>
  </si>
  <si>
    <t>LIB1701</t>
  </si>
  <si>
    <t>LIB1702</t>
  </si>
  <si>
    <t>LIB1703</t>
  </si>
  <si>
    <t>LIB1704</t>
  </si>
  <si>
    <t>LIB1705</t>
  </si>
  <si>
    <t>LIB1706</t>
  </si>
  <si>
    <t>LIB1707</t>
  </si>
  <si>
    <t>LIB1708</t>
  </si>
  <si>
    <t>LIB1709</t>
  </si>
  <si>
    <t>LIB1710</t>
  </si>
  <si>
    <t>LIB1711</t>
  </si>
  <si>
    <t>LIB1712</t>
  </si>
  <si>
    <t>LIB1713</t>
  </si>
  <si>
    <t>LIB1714</t>
  </si>
  <si>
    <t>LIB1715</t>
  </si>
  <si>
    <t>LIB1716</t>
  </si>
  <si>
    <t>LIB1717</t>
  </si>
  <si>
    <t>LIB1718</t>
  </si>
  <si>
    <t>LIB1719</t>
  </si>
  <si>
    <t>LIB1720</t>
  </si>
  <si>
    <t>LIB1721</t>
  </si>
  <si>
    <t>LIB1722</t>
  </si>
  <si>
    <t>LIB1723</t>
  </si>
  <si>
    <t>LIB1724</t>
  </si>
  <si>
    <t>LIB1725</t>
  </si>
  <si>
    <t>LIB1726</t>
  </si>
  <si>
    <t>LIB1727</t>
  </si>
  <si>
    <t>LIB1728</t>
  </si>
  <si>
    <t>LIB1729</t>
  </si>
  <si>
    <t>LIB1730</t>
  </si>
  <si>
    <t>LIB1731</t>
  </si>
  <si>
    <t>LIB1732</t>
  </si>
  <si>
    <t>LIB1733</t>
  </si>
  <si>
    <t>LIB1734</t>
  </si>
  <si>
    <t>LIB1735</t>
  </si>
  <si>
    <t>LIB1736</t>
  </si>
  <si>
    <t>LIB1737</t>
  </si>
  <si>
    <t>LIB1738</t>
  </si>
  <si>
    <t>LIB1739</t>
  </si>
  <si>
    <t>LIB1740</t>
  </si>
  <si>
    <t>LIB1741</t>
  </si>
  <si>
    <t>LIB1742</t>
  </si>
  <si>
    <t>LIB1743</t>
  </si>
  <si>
    <t>LIB1744</t>
  </si>
  <si>
    <t>LIB1745</t>
  </si>
  <si>
    <t>LIB1746</t>
  </si>
  <si>
    <t>LIB1747</t>
  </si>
  <si>
    <t>LIB1748</t>
  </si>
  <si>
    <t>LIB1749</t>
  </si>
  <si>
    <t>LIB1750</t>
  </si>
  <si>
    <t>LIB1751</t>
  </si>
  <si>
    <t>LIB1752</t>
  </si>
  <si>
    <t>LIB1753</t>
  </si>
  <si>
    <t>LIB1754</t>
  </si>
  <si>
    <t>LIB1755</t>
  </si>
  <si>
    <t>LIB1756</t>
  </si>
  <si>
    <t>LIB1757</t>
  </si>
  <si>
    <t>LIB1758</t>
  </si>
  <si>
    <t>LIB1759</t>
  </si>
  <si>
    <t>LIB1760</t>
  </si>
  <si>
    <t>LIB1761</t>
  </si>
  <si>
    <t>LIB1762</t>
  </si>
  <si>
    <t>LIB1763</t>
  </si>
  <si>
    <t>LIB1764</t>
  </si>
  <si>
    <t>LIB1765</t>
  </si>
  <si>
    <t>LIB1766</t>
  </si>
  <si>
    <t>LIB1767</t>
  </si>
  <si>
    <t>LIB1768</t>
  </si>
  <si>
    <t>LIB1769</t>
  </si>
  <si>
    <t>LIB1770</t>
  </si>
  <si>
    <t>LIB1771</t>
  </si>
  <si>
    <t>LIB1772</t>
  </si>
  <si>
    <t>LIB1773</t>
  </si>
  <si>
    <t>LIB1774</t>
  </si>
  <si>
    <t>LIB1775</t>
  </si>
  <si>
    <t>LIB1776</t>
  </si>
  <si>
    <t>LIB1777</t>
  </si>
  <si>
    <t>LIB1778</t>
  </si>
  <si>
    <t>LIB1779</t>
  </si>
  <si>
    <t>LIB1780</t>
  </si>
  <si>
    <t>LIB1781</t>
  </si>
  <si>
    <t>LIB1782</t>
  </si>
  <si>
    <t>LIB1783</t>
  </si>
  <si>
    <t>LIB1784</t>
  </si>
  <si>
    <t>LIB1785</t>
  </si>
  <si>
    <t>LIB1786</t>
  </si>
  <si>
    <t>LIB1787</t>
  </si>
  <si>
    <t>LIB1788</t>
  </si>
  <si>
    <t>LIB1789</t>
  </si>
  <si>
    <t>LIB1790</t>
  </si>
  <si>
    <t>LIB1791</t>
  </si>
  <si>
    <t>LIB1792</t>
  </si>
  <si>
    <t>LIB1793</t>
  </si>
  <si>
    <t>LIB1794</t>
  </si>
  <si>
    <t>LIB1795</t>
  </si>
  <si>
    <t>LIB1796</t>
  </si>
  <si>
    <t>LIB1797</t>
  </si>
  <si>
    <t>LIB1798</t>
  </si>
  <si>
    <t>LIB1799</t>
  </si>
  <si>
    <t>LIB1800</t>
  </si>
  <si>
    <t>LIB1801</t>
  </si>
  <si>
    <t>LIB1802</t>
  </si>
  <si>
    <t>LIB1803</t>
  </si>
  <si>
    <t>LIB1804</t>
  </si>
  <si>
    <t>LIB1805</t>
  </si>
  <si>
    <t>LIB1806</t>
  </si>
  <si>
    <t>LIB1807</t>
  </si>
  <si>
    <t>LIB1808</t>
  </si>
  <si>
    <t>LIB1809</t>
  </si>
  <si>
    <t>LIB1810</t>
  </si>
  <si>
    <t>LIB1811</t>
  </si>
  <si>
    <t>LIB1812</t>
  </si>
  <si>
    <t>LIB1813</t>
  </si>
  <si>
    <t>LIB1814</t>
  </si>
  <si>
    <t>LIB1815</t>
  </si>
  <si>
    <t>LIB1816</t>
  </si>
  <si>
    <t>LIB1817</t>
  </si>
  <si>
    <t>LIB1818</t>
  </si>
  <si>
    <t>LIB1819</t>
  </si>
  <si>
    <t>LIB1820</t>
  </si>
  <si>
    <t>LIB1821</t>
  </si>
  <si>
    <t>LIB1822</t>
  </si>
  <si>
    <t>LIB1823</t>
  </si>
  <si>
    <t>LIB1824</t>
  </si>
  <si>
    <t>LIB1825</t>
  </si>
  <si>
    <t>LIB1826</t>
  </si>
  <si>
    <t>LIB1827</t>
  </si>
  <si>
    <t>LIB1828</t>
  </si>
  <si>
    <t>LIB1829</t>
  </si>
  <si>
    <t>LIB1830</t>
  </si>
  <si>
    <t>LIB1831</t>
  </si>
  <si>
    <t>LIB1832</t>
  </si>
  <si>
    <t>LIB1833</t>
  </si>
  <si>
    <t>LIB1834</t>
  </si>
  <si>
    <t>LIB1835</t>
  </si>
  <si>
    <t>LIB1836</t>
  </si>
  <si>
    <t>LIB1837</t>
  </si>
  <si>
    <t>LIB1838</t>
  </si>
  <si>
    <t>LIB1839</t>
  </si>
  <si>
    <t>LIB1840</t>
  </si>
  <si>
    <t>LIB1841</t>
  </si>
  <si>
    <t>LIB1842</t>
  </si>
  <si>
    <t>LIB1843</t>
  </si>
  <si>
    <t>LIB1844</t>
  </si>
  <si>
    <t>LIB1845</t>
  </si>
  <si>
    <t>LIB1846</t>
  </si>
  <si>
    <t>LIB1847</t>
  </si>
  <si>
    <t>LIB1848</t>
  </si>
  <si>
    <t>LIB1849</t>
  </si>
  <si>
    <t>LIB1850</t>
  </si>
  <si>
    <t>LIB1851</t>
  </si>
  <si>
    <t>LIB1852</t>
  </si>
  <si>
    <t>LIB1853</t>
  </si>
  <si>
    <t>LIB1854</t>
  </si>
  <si>
    <t>LIB1855</t>
  </si>
  <si>
    <t>LIB1856</t>
  </si>
  <si>
    <t>LIB1857</t>
  </si>
  <si>
    <t>LIB1858</t>
  </si>
  <si>
    <t>LIB1859</t>
  </si>
  <si>
    <t>LIB1860</t>
  </si>
  <si>
    <t>LIB1861</t>
  </si>
  <si>
    <t>LIB1862</t>
  </si>
  <si>
    <t>LIB1863</t>
  </si>
  <si>
    <t>LIB1864</t>
  </si>
  <si>
    <t>LIB1865</t>
  </si>
  <si>
    <t>LIB1866</t>
  </si>
  <si>
    <t>LIB1867</t>
  </si>
  <si>
    <t>LIB1868</t>
  </si>
  <si>
    <t>LIB1869</t>
  </si>
  <si>
    <t>LIB1870</t>
  </si>
  <si>
    <t>LIB1871</t>
  </si>
  <si>
    <t>LIB1872</t>
  </si>
  <si>
    <t>LIB1873</t>
  </si>
  <si>
    <t>LIB1874</t>
  </si>
  <si>
    <t>LIB1875</t>
  </si>
  <si>
    <t>LIB1876</t>
  </si>
  <si>
    <t>LIB1877</t>
  </si>
  <si>
    <t>LIB1878</t>
  </si>
  <si>
    <t>LIB1879</t>
  </si>
  <si>
    <t>LIB1880</t>
  </si>
  <si>
    <t>LIB1881</t>
  </si>
  <si>
    <t>LIB1882</t>
  </si>
  <si>
    <t>LIB1883</t>
  </si>
  <si>
    <t>LIB1884</t>
  </si>
  <si>
    <t>LIB1885</t>
  </si>
  <si>
    <t>LIB1886</t>
  </si>
  <si>
    <t>LIB1887</t>
  </si>
  <si>
    <t>LIB1888</t>
  </si>
  <si>
    <t>LIB1889</t>
  </si>
  <si>
    <t>LIB1890</t>
  </si>
  <si>
    <t>LIB1891</t>
  </si>
  <si>
    <t>LIB1892</t>
  </si>
  <si>
    <t>LIB1893</t>
  </si>
  <si>
    <t>LIB1894</t>
  </si>
  <si>
    <t>LIB1895</t>
  </si>
  <si>
    <t>LIB1896</t>
  </si>
  <si>
    <t>LIB1897</t>
  </si>
  <si>
    <t>LIB1898</t>
  </si>
  <si>
    <t>LIB1899</t>
  </si>
  <si>
    <t>LIB1900</t>
  </si>
  <si>
    <t>LIB1901</t>
  </si>
  <si>
    <t>LIB1902</t>
  </si>
  <si>
    <t>LIB1903</t>
  </si>
  <si>
    <t>LIB1904</t>
  </si>
  <si>
    <t>LIB1905</t>
  </si>
  <si>
    <t>LIB1906</t>
  </si>
  <si>
    <t>LIB1907</t>
  </si>
  <si>
    <t>LIB1908</t>
  </si>
  <si>
    <t>LIB1909</t>
  </si>
  <si>
    <t>LIB1910</t>
  </si>
  <si>
    <t>LIB1911</t>
  </si>
  <si>
    <t>LIB1912</t>
  </si>
  <si>
    <t>LIB1913</t>
  </si>
  <si>
    <t>LIB1914</t>
  </si>
  <si>
    <t>LIB1915</t>
  </si>
  <si>
    <t>LIB1916</t>
  </si>
  <si>
    <t>LIB1917</t>
  </si>
  <si>
    <t>LIB1918</t>
  </si>
  <si>
    <t>LIB1919</t>
  </si>
  <si>
    <t>LIB1920</t>
  </si>
  <si>
    <t>LIB1921</t>
  </si>
  <si>
    <t>LIB1922</t>
  </si>
  <si>
    <t>LIB1923</t>
  </si>
  <si>
    <t>LIB1924</t>
  </si>
  <si>
    <t>LIB1925</t>
  </si>
  <si>
    <t>LIB1926</t>
  </si>
  <si>
    <t>LIB1927</t>
  </si>
  <si>
    <t>LIB1928</t>
  </si>
  <si>
    <t>LIB1929</t>
  </si>
  <si>
    <t>LIB1930</t>
  </si>
  <si>
    <t>LIB1931</t>
  </si>
  <si>
    <t>LIB1932</t>
  </si>
  <si>
    <t>LIB1933</t>
  </si>
  <si>
    <t>LIB1934</t>
  </si>
  <si>
    <t>LIB1935</t>
  </si>
  <si>
    <t>LIB1936</t>
  </si>
  <si>
    <t>LIB1937</t>
  </si>
  <si>
    <t>LIB1938</t>
  </si>
  <si>
    <t>LIB1939</t>
  </si>
  <si>
    <t>LIB1940</t>
  </si>
  <si>
    <t>LIB1941</t>
  </si>
  <si>
    <t>LIB1942</t>
  </si>
  <si>
    <t>LIB1943</t>
  </si>
  <si>
    <t>LIB1944</t>
  </si>
  <si>
    <t>LIB1945</t>
  </si>
  <si>
    <t>LIB1946</t>
  </si>
  <si>
    <t>LIB1947</t>
  </si>
  <si>
    <t>LIB1948</t>
  </si>
  <si>
    <t>LIB1949</t>
  </si>
  <si>
    <t>LIB1950</t>
  </si>
  <si>
    <t>LIB1951</t>
  </si>
  <si>
    <t>LIB1952</t>
  </si>
  <si>
    <t>LIB1953</t>
  </si>
  <si>
    <t>LIB1954</t>
  </si>
  <si>
    <t>LIB1955</t>
  </si>
  <si>
    <t>LIB1956</t>
  </si>
  <si>
    <t>LIB1957</t>
  </si>
  <si>
    <t>LIB1958</t>
  </si>
  <si>
    <t>LIB1959</t>
  </si>
  <si>
    <t>LIB1960</t>
  </si>
  <si>
    <t>LIB1961</t>
  </si>
  <si>
    <t>LIB1962</t>
  </si>
  <si>
    <t>LIB1963</t>
  </si>
  <si>
    <t>LIB1964</t>
  </si>
  <si>
    <t>LIB1965</t>
  </si>
  <si>
    <t>LIB1966</t>
  </si>
  <si>
    <t>LIB1967</t>
  </si>
  <si>
    <t>LIB1968</t>
  </si>
  <si>
    <t>LIB1969</t>
  </si>
  <si>
    <t>LIB1970</t>
  </si>
  <si>
    <t>LIB1971</t>
  </si>
  <si>
    <t>LIB1972</t>
  </si>
  <si>
    <t>LIB1973</t>
  </si>
  <si>
    <t>LIB1974</t>
  </si>
  <si>
    <t>LIB1975</t>
  </si>
  <si>
    <t>LIB1976</t>
  </si>
  <si>
    <t>LIB1977</t>
  </si>
  <si>
    <t>LIB1978</t>
  </si>
  <si>
    <t>LIB1979</t>
  </si>
  <si>
    <t>LIB1980</t>
  </si>
  <si>
    <t>LIB1981</t>
  </si>
  <si>
    <t>LIB1982</t>
  </si>
  <si>
    <t>LIB1983</t>
  </si>
  <si>
    <t>LIB1984</t>
  </si>
  <si>
    <t>LIB1985</t>
  </si>
  <si>
    <t>LIB1986</t>
  </si>
  <si>
    <t>LIB1987</t>
  </si>
  <si>
    <t>LIB1988</t>
  </si>
  <si>
    <t>LIB1989</t>
  </si>
  <si>
    <t>LIB1990</t>
  </si>
  <si>
    <t>LIB1991</t>
  </si>
  <si>
    <t>LIB1992</t>
  </si>
  <si>
    <t>LIB1993</t>
  </si>
  <si>
    <t>LIB1994</t>
  </si>
  <si>
    <t>LIB1995</t>
  </si>
  <si>
    <t>LIB1996</t>
  </si>
  <si>
    <t>LIB1997</t>
  </si>
  <si>
    <t>LIB1998</t>
  </si>
  <si>
    <t>LIB1999</t>
  </si>
  <si>
    <t>LIB2000</t>
  </si>
  <si>
    <t>LIB2001</t>
  </si>
  <si>
    <t>LIB2002</t>
  </si>
  <si>
    <t>LIB2003</t>
  </si>
  <si>
    <t>LIB2004</t>
  </si>
  <si>
    <t>LIB2005</t>
  </si>
  <si>
    <t>LIB2006</t>
  </si>
  <si>
    <t>LIB2007</t>
  </si>
  <si>
    <t>LIB2008</t>
  </si>
  <si>
    <t>LIB2009</t>
  </si>
  <si>
    <t>LIB2010</t>
  </si>
  <si>
    <t>LIB2011</t>
  </si>
  <si>
    <t>LIB2012</t>
  </si>
  <si>
    <t>LIB2013</t>
  </si>
  <si>
    <t>LIB2014</t>
  </si>
  <si>
    <t>LIB2015</t>
  </si>
  <si>
    <t>LIB2016</t>
  </si>
  <si>
    <t>LIB2017</t>
  </si>
  <si>
    <t>LIB2018</t>
  </si>
  <si>
    <t>LIB2019</t>
  </si>
  <si>
    <t>LIB2020</t>
  </si>
  <si>
    <t>LIB2021</t>
  </si>
  <si>
    <t>LIB2022</t>
  </si>
  <si>
    <t>LIB2023</t>
  </si>
  <si>
    <t>LIB2024</t>
  </si>
  <si>
    <t>LIB2025</t>
  </si>
  <si>
    <t>LIB2026</t>
  </si>
  <si>
    <t>LIB2027</t>
  </si>
  <si>
    <t>LIB2028</t>
  </si>
  <si>
    <t>LIB2029</t>
  </si>
  <si>
    <t>LIB2030</t>
  </si>
  <si>
    <t>LIB2031</t>
  </si>
  <si>
    <t>LIB2032</t>
  </si>
  <si>
    <t>LIB2033</t>
  </si>
  <si>
    <t>LIB2034</t>
  </si>
  <si>
    <t>LIB2035</t>
  </si>
  <si>
    <t>LIB2036</t>
  </si>
  <si>
    <t>LIB2037</t>
  </si>
  <si>
    <t>LIB2038</t>
  </si>
  <si>
    <t>LIB2039</t>
  </si>
  <si>
    <t>LIB2040</t>
  </si>
  <si>
    <t>LIB2041</t>
  </si>
  <si>
    <t>LIB2042</t>
  </si>
  <si>
    <t>LIB2043</t>
  </si>
  <si>
    <t>LIB2044</t>
  </si>
  <si>
    <t>LIB2045</t>
  </si>
  <si>
    <t>LIB2046</t>
  </si>
  <si>
    <t>LIB2047</t>
  </si>
  <si>
    <t>LIB2048</t>
  </si>
  <si>
    <t>LIB2049</t>
  </si>
  <si>
    <t>LIB2050</t>
  </si>
  <si>
    <t>LIB2051</t>
  </si>
  <si>
    <t>LIB2052</t>
  </si>
  <si>
    <t>LIB2053</t>
  </si>
  <si>
    <t>LIB2054</t>
  </si>
  <si>
    <t>LIB2057</t>
  </si>
  <si>
    <t>LIB2058</t>
  </si>
  <si>
    <t>LIB2059</t>
  </si>
  <si>
    <t>LIB2060</t>
  </si>
  <si>
    <t>LIB2061</t>
  </si>
  <si>
    <t>LIB2062</t>
  </si>
  <si>
    <t>LIB2063</t>
  </si>
  <si>
    <t>LIB2064</t>
  </si>
  <si>
    <t>LIB2065</t>
  </si>
  <si>
    <t>LIB2066</t>
  </si>
  <si>
    <t>LIB2067</t>
  </si>
  <si>
    <t>LIB2068</t>
  </si>
  <si>
    <t>LIB2069</t>
  </si>
  <si>
    <t>LIB2070</t>
  </si>
  <si>
    <t>LIB2071</t>
  </si>
  <si>
    <t>LIB2072</t>
  </si>
  <si>
    <t>LIB2073</t>
  </si>
  <si>
    <t>LIB2074</t>
  </si>
  <si>
    <t>LIB2075</t>
  </si>
  <si>
    <t>LIB2076</t>
  </si>
  <si>
    <t>LIB2077</t>
  </si>
  <si>
    <t>LIB2078</t>
  </si>
  <si>
    <t>LIB2079</t>
  </si>
  <si>
    <t>LIB2080</t>
  </si>
  <si>
    <t>LIB2081</t>
  </si>
  <si>
    <t>LIB2082</t>
  </si>
  <si>
    <t>LIB2083</t>
  </si>
  <si>
    <t>LIB2084</t>
  </si>
  <si>
    <t>LIB2085</t>
  </si>
  <si>
    <t>LIB2086</t>
  </si>
  <si>
    <t>LIB2087</t>
  </si>
  <si>
    <t>LIB2088</t>
  </si>
  <si>
    <t>LIB2089</t>
  </si>
  <si>
    <t>LIB2090</t>
  </si>
  <si>
    <t>LIB2091</t>
  </si>
  <si>
    <t>LIB2092</t>
  </si>
  <si>
    <t>LIB2093</t>
  </si>
  <si>
    <t>LIB2094</t>
  </si>
  <si>
    <t>LIB2095</t>
  </si>
  <si>
    <t>LIB2096</t>
  </si>
  <si>
    <t>LIB2097</t>
  </si>
  <si>
    <t>LIB2098</t>
  </si>
  <si>
    <t>LIB2099</t>
  </si>
  <si>
    <t>LIB2100</t>
  </si>
  <si>
    <t>LIB2101</t>
  </si>
  <si>
    <t>LIB2102</t>
  </si>
  <si>
    <t>LIB2103</t>
  </si>
  <si>
    <t>LIB2104</t>
  </si>
  <si>
    <t>LIB2105</t>
  </si>
  <si>
    <t>LIB2106</t>
  </si>
  <si>
    <t>LIB2107</t>
  </si>
  <si>
    <t>LIB2108</t>
  </si>
  <si>
    <t>LIB2109</t>
  </si>
  <si>
    <t>LIB2110</t>
  </si>
  <si>
    <t>LIB2111</t>
  </si>
  <si>
    <t>LIB2112</t>
  </si>
  <si>
    <t>LIB2113</t>
  </si>
  <si>
    <t>LIB2114</t>
  </si>
  <si>
    <t>LIB2115</t>
  </si>
  <si>
    <t>LIB2116</t>
  </si>
  <si>
    <t>LIB2117</t>
  </si>
  <si>
    <t>LIB2118</t>
  </si>
  <si>
    <t>LIB2119</t>
  </si>
  <si>
    <t>LIB2120</t>
  </si>
  <si>
    <t>LIB2122</t>
  </si>
  <si>
    <t>LIB2123</t>
  </si>
  <si>
    <t>LIB2124</t>
  </si>
  <si>
    <t>LIB2125</t>
  </si>
  <si>
    <t>LIB2126</t>
  </si>
  <si>
    <t>LIB2127</t>
  </si>
  <si>
    <t>LIB2128</t>
  </si>
  <si>
    <t>LIB2129</t>
  </si>
  <si>
    <t>LIB2130</t>
  </si>
  <si>
    <t>Total's book of Southern African Records</t>
  </si>
  <si>
    <t>001 TOT</t>
  </si>
  <si>
    <t>Symposium</t>
  </si>
  <si>
    <t>001.3 FAR</t>
  </si>
  <si>
    <t>The modern researcher</t>
  </si>
  <si>
    <t>001.4 BAR</t>
  </si>
  <si>
    <t>The Research Project: How to Write it -Fifth Edition</t>
  </si>
  <si>
    <t>001.4 BER</t>
  </si>
  <si>
    <t>In the spirit of enterprise</t>
  </si>
  <si>
    <t>001.43 INT</t>
  </si>
  <si>
    <t>The postgraduate research handbook</t>
  </si>
  <si>
    <t>001.433 WIS</t>
  </si>
  <si>
    <t>Handbook</t>
  </si>
  <si>
    <t>001.54 BOR</t>
  </si>
  <si>
    <t>Effective expression</t>
  </si>
  <si>
    <t>001.54 LEN</t>
  </si>
  <si>
    <t>Build a web site now!</t>
  </si>
  <si>
    <t>001.6 BUY</t>
  </si>
  <si>
    <t>Researching online</t>
  </si>
  <si>
    <t>001.6 DOL</t>
  </si>
  <si>
    <t>The internet for dummies</t>
  </si>
  <si>
    <t>001.6 LEV</t>
  </si>
  <si>
    <t>Digital photography</t>
  </si>
  <si>
    <t>001.64 JON</t>
  </si>
  <si>
    <t>SAMS  teach yourself Microsoft Access 2000 in 21 days</t>
  </si>
  <si>
    <t>001.6425 CAS</t>
  </si>
  <si>
    <t>Excel 2003 for dummies</t>
  </si>
  <si>
    <t>001.6425 HAR</t>
  </si>
  <si>
    <t>Windows XP for dummies</t>
  </si>
  <si>
    <t>001.6425 RAT</t>
  </si>
  <si>
    <t>Bibliophilia Africana VI</t>
  </si>
  <si>
    <t>002.75 BIB</t>
  </si>
  <si>
    <t>The illustrated dictionary of information technology</t>
  </si>
  <si>
    <t>004.03 COH</t>
  </si>
  <si>
    <t>The personal computer book</t>
  </si>
  <si>
    <t>004.03 MCW</t>
  </si>
  <si>
    <t>Dealing with e-mail</t>
  </si>
  <si>
    <t>004.68 BRA</t>
  </si>
  <si>
    <t>201 essential internet tips</t>
  </si>
  <si>
    <t>004.68 ESS</t>
  </si>
  <si>
    <t>Computer communications and networks</t>
  </si>
  <si>
    <t>004.68 FRE</t>
  </si>
  <si>
    <t>How to use Windows</t>
  </si>
  <si>
    <t>004.68 HER</t>
  </si>
  <si>
    <t>Mastering Ventura 3.0 Gem Edition</t>
  </si>
  <si>
    <t>004.68 HOL</t>
  </si>
  <si>
    <t>The Really, really really easy step-by-step comuter book 1 (XP)</t>
  </si>
  <si>
    <t>Introduction to Computers &amp; Information Processing</t>
  </si>
  <si>
    <t>004.68 LON</t>
  </si>
  <si>
    <t>WordPerfect 5.1 &amp; 5.0</t>
  </si>
  <si>
    <t>004.68 MER</t>
  </si>
  <si>
    <t>Netware Novell Netware version 2.2</t>
  </si>
  <si>
    <t>004.68 NOV</t>
  </si>
  <si>
    <t>10 minute guide to Windows 95</t>
  </si>
  <si>
    <t>004.68 PLU</t>
  </si>
  <si>
    <t>Novell Netware commands and installation made easy</t>
  </si>
  <si>
    <t>004.68 WEB</t>
  </si>
  <si>
    <t>LaserJet IIP Printer</t>
  </si>
  <si>
    <t>004.77 LAS</t>
  </si>
  <si>
    <t>Bilingual computer 
dictionary / Tweetalige 
Rekenaarwoorde-boek</t>
  </si>
  <si>
    <t>005.03 COE</t>
  </si>
  <si>
    <t>Adobe pagemaker 6.0</t>
  </si>
  <si>
    <t>005.369 ADO</t>
  </si>
  <si>
    <t>Office 2000 in easy steps</t>
  </si>
  <si>
    <t>005.369 COP</t>
  </si>
  <si>
    <t>Corel fonts</t>
  </si>
  <si>
    <t>005.369 COR</t>
  </si>
  <si>
    <t>Corel Office professional</t>
  </si>
  <si>
    <t>Corel Presentations</t>
  </si>
  <si>
    <t>PCs in easy steps</t>
  </si>
  <si>
    <t>005.369 KOT</t>
  </si>
  <si>
    <t>HTML in an instant</t>
  </si>
  <si>
    <t>005.369 MAR</t>
  </si>
  <si>
    <t>Dreamweaver 4</t>
  </si>
  <si>
    <t>005.369 TOO</t>
  </si>
  <si>
    <t>005.369 WOR</t>
  </si>
  <si>
    <t>WordPerfect for Windows</t>
  </si>
  <si>
    <t>ArcGIS 9</t>
  </si>
  <si>
    <t>005.52 ARC</t>
  </si>
  <si>
    <t>Managing a network vulnerability assessment</t>
  </si>
  <si>
    <t>005.8 PEL</t>
  </si>
  <si>
    <t>Information security policies and procedures</t>
  </si>
  <si>
    <t>Chambers desktop guides</t>
  </si>
  <si>
    <t>006.7 CHA</t>
  </si>
  <si>
    <t>Bibliographic Services</t>
  </si>
  <si>
    <t>010 BIB</t>
  </si>
  <si>
    <t>Bibliographic control and information sources</t>
  </si>
  <si>
    <t>010.42 BEH</t>
  </si>
  <si>
    <t>Books in print 1976</t>
  </si>
  <si>
    <t>011.3 BOO</t>
  </si>
  <si>
    <t>Books in print 1977-1978</t>
  </si>
  <si>
    <t>Retrospective South African National Bibliography for the period 1926-1958</t>
  </si>
  <si>
    <t>011.3 RSA</t>
  </si>
  <si>
    <t>South African National Bibliography 1968-1971</t>
  </si>
  <si>
    <t>011.3 SAN</t>
  </si>
  <si>
    <t>What they collected</t>
  </si>
  <si>
    <t>011.3 SYP</t>
  </si>
  <si>
    <t>Directory of manuscript collections in Southern Africa</t>
  </si>
  <si>
    <t>011.31 DIR</t>
  </si>
  <si>
    <t>Handlist of manuscripts in the University of Cape Town Libraries</t>
  </si>
  <si>
    <t>011.31 QUI</t>
  </si>
  <si>
    <t>A guide to the South African manuscript collections in the South African library, Cape Town / 
gids tot die versamelings Suid - Afrikaanse manuskripte in die Suid - Afrikaanse Biblioteek, Kaapstad</t>
  </si>
  <si>
    <t>011.31 TYR</t>
  </si>
  <si>
    <t>National register of research projects</t>
  </si>
  <si>
    <t>011.7 NAT</t>
  </si>
  <si>
    <t>A bibliography of Le Vaillant's voyages and Oiseaux D'Afrique</t>
  </si>
  <si>
    <t>012 OGI</t>
  </si>
  <si>
    <t>Otto Hartung Spohr</t>
  </si>
  <si>
    <t>012 OTT</t>
  </si>
  <si>
    <t>Bibliografie van Dr Jozef Weyns</t>
  </si>
  <si>
    <t>012 SIL</t>
  </si>
  <si>
    <t>014 SMI</t>
  </si>
  <si>
    <t>Catalogus van de Bibliotheek der Nederlandsch Zuid-Afrikaansche Vereeniging</t>
  </si>
  <si>
    <t>015.68 CAT</t>
  </si>
  <si>
    <t>Directory of National Estate Studies</t>
  </si>
  <si>
    <t>016.06 DIR</t>
  </si>
  <si>
    <t>The Orange Free State Goldfields</t>
  </si>
  <si>
    <t>016.6223422 SIN</t>
  </si>
  <si>
    <t>1972 source guide for art and architecture</t>
  </si>
  <si>
    <t>016.720968 SOU</t>
  </si>
  <si>
    <t>Mendelssohns South African Bibliography</t>
  </si>
  <si>
    <t>016.83936 MEN</t>
  </si>
  <si>
    <t>Bronnegids by die studie van die Afrikaanse taal en letterkunde</t>
  </si>
  <si>
    <t>016.83936 NIE</t>
  </si>
  <si>
    <t>Mountain passes and poorts of the Cape Province</t>
  </si>
  <si>
    <t>016.91687 ROS</t>
  </si>
  <si>
    <t>Africa bibliography 1987</t>
  </si>
  <si>
    <t>016.96 AFR</t>
  </si>
  <si>
    <t>Africa bibliography 1986</t>
  </si>
  <si>
    <t>Africa bibliography 1985</t>
  </si>
  <si>
    <t>Africa bibliography 1984</t>
  </si>
  <si>
    <t>Mitteilungen der basler Afrika bibliographien</t>
  </si>
  <si>
    <t>016.96 KRI</t>
  </si>
  <si>
    <t>Suid-Afrikaanse 
verhandelinge en 
proefskrifte oor die geskiedenis van die
Anglo-Boereoorlog ŉ bronnestudie</t>
  </si>
  <si>
    <t>016.968 048 WES</t>
  </si>
  <si>
    <t>Research record</t>
  </si>
  <si>
    <t>016.968 PRO</t>
  </si>
  <si>
    <t>Port Elizabeth</t>
  </si>
  <si>
    <t>016.968755 PRI</t>
  </si>
  <si>
    <t>South Africa in print</t>
  </si>
  <si>
    <t>017 SOU</t>
  </si>
  <si>
    <t>Libraries and the public</t>
  </si>
  <si>
    <t>020 MAC</t>
  </si>
  <si>
    <t>Handbook of National and International Library Associations</t>
  </si>
  <si>
    <t>020.6 FAN</t>
  </si>
  <si>
    <t>The information Professional</t>
  </si>
  <si>
    <t>023.2 INF</t>
  </si>
  <si>
    <t>Bibliotheka</t>
  </si>
  <si>
    <t>025.009688 BIB</t>
  </si>
  <si>
    <t>Directory of online databases</t>
  </si>
  <si>
    <t>025.04 DIR</t>
  </si>
  <si>
    <t>Picture librarianship</t>
  </si>
  <si>
    <t>025.0676 EVA</t>
  </si>
  <si>
    <t>Effective financial planning for library and information services</t>
  </si>
  <si>
    <t>025.11 MCK</t>
  </si>
  <si>
    <t>Bibliophilia Africana V</t>
  </si>
  <si>
    <t>025.17 BIB</t>
  </si>
  <si>
    <t>Introduction to Metadata</t>
  </si>
  <si>
    <t>025.3 BAC</t>
  </si>
  <si>
    <t>Anglo-American cataloguing rules</t>
  </si>
  <si>
    <t>025.32 GOR</t>
  </si>
  <si>
    <t>Introduction to controlled vocabularies</t>
  </si>
  <si>
    <t>025.47 HAR</t>
  </si>
  <si>
    <t>Sears list of subject headings</t>
  </si>
  <si>
    <t>025.47 WES</t>
  </si>
  <si>
    <t>Introduction to art image access</t>
  </si>
  <si>
    <t>025.49 BAC</t>
  </si>
  <si>
    <t>Mastering information skills</t>
  </si>
  <si>
    <t>025.524 BEH</t>
  </si>
  <si>
    <t>The craft of bookbinding</t>
  </si>
  <si>
    <t>025.7 BAN</t>
  </si>
  <si>
    <t>Companion to South African Libraries</t>
  </si>
  <si>
    <t>027.0968 MUS</t>
  </si>
  <si>
    <t>Original catalogue of the private library of the Ballot family now the property of the University of Cape Town Libraries</t>
  </si>
  <si>
    <t>027.1 ORI</t>
  </si>
  <si>
    <t>Guide to the South African Library</t>
  </si>
  <si>
    <t>027.568712 GUI</t>
  </si>
  <si>
    <t>The world of learning 1948</t>
  </si>
  <si>
    <t>030 WOR</t>
  </si>
  <si>
    <t>Periodicals in Southern African libraries</t>
  </si>
  <si>
    <t>050 COU</t>
  </si>
  <si>
    <t>Ulrich's International Periodicals directory</t>
  </si>
  <si>
    <t>050 ULR</t>
  </si>
  <si>
    <t>Humanities index</t>
  </si>
  <si>
    <t>050 WIL</t>
  </si>
  <si>
    <t>The Victoria and Albert Museum: The history of it's building</t>
  </si>
  <si>
    <t>069.09421 PHY</t>
  </si>
  <si>
    <t>Annals of the Natal Museum / Annale van die Natalse Museum</t>
  </si>
  <si>
    <t>069.09684 ANN</t>
  </si>
  <si>
    <t>The Drostdy at Swellendam</t>
  </si>
  <si>
    <t>069.0968734 ROT</t>
  </si>
  <si>
    <t>Het Rubenshuis</t>
  </si>
  <si>
    <t>069.2094932 BAU</t>
  </si>
  <si>
    <t>De Engel Apotheek</t>
  </si>
  <si>
    <t>069.20968712 ENG</t>
  </si>
  <si>
    <t>Natural symbols</t>
  </si>
  <si>
    <t>113 DOU</t>
  </si>
  <si>
    <t>The Piatkus dictionary of mind, body and spirit</t>
  </si>
  <si>
    <t>133 CRO</t>
  </si>
  <si>
    <t>The atlas of the New Age</t>
  </si>
  <si>
    <t>133 THO</t>
  </si>
  <si>
    <t>Opening the door</t>
  </si>
  <si>
    <t>133.91 WIL</t>
  </si>
  <si>
    <t>Essential philosophy</t>
  </si>
  <si>
    <t>140 MAN</t>
  </si>
  <si>
    <t>The Art of Living</t>
  </si>
  <si>
    <t>152.4 ART</t>
  </si>
  <si>
    <t>Using EQ to advance human potential</t>
  </si>
  <si>
    <t>152.4 KUT</t>
  </si>
  <si>
    <t>Emotional intelligence workbook</t>
  </si>
  <si>
    <t>152.4 LER</t>
  </si>
  <si>
    <t>Emotionally intelligent living</t>
  </si>
  <si>
    <t>152.4 ORM</t>
  </si>
  <si>
    <t>The manager's pocket guide to emotional intelligence</t>
  </si>
  <si>
    <t>152.4 STE</t>
  </si>
  <si>
    <t>Detox your desk</t>
  </si>
  <si>
    <t>152.4 THE</t>
  </si>
  <si>
    <t>The ecological approach to visual perception</t>
  </si>
  <si>
    <t>153.7 GIB</t>
  </si>
  <si>
    <t>Psychology and environment</t>
  </si>
  <si>
    <t>155.9 LEV</t>
  </si>
  <si>
    <t>Psychology and work</t>
  </si>
  <si>
    <t>158 DAV</t>
  </si>
  <si>
    <t>Shared solutions</t>
  </si>
  <si>
    <t>158.1 CRO</t>
  </si>
  <si>
    <t>Trust and betrayal in the workplace</t>
  </si>
  <si>
    <t>158.7 REI</t>
  </si>
  <si>
    <t>Anxious 9 to 5</t>
  </si>
  <si>
    <t>158.72 KAS</t>
  </si>
  <si>
    <t>A Guide to public ethics</t>
  </si>
  <si>
    <t>172.2 FOX</t>
  </si>
  <si>
    <t>Working ethics</t>
  </si>
  <si>
    <t>174 ROW</t>
  </si>
  <si>
    <t>The moral advantage</t>
  </si>
  <si>
    <t>174.4 DAM</t>
  </si>
  <si>
    <t>Ethical leadership</t>
  </si>
  <si>
    <t>Responsibility at work</t>
  </si>
  <si>
    <t>174.4 GAR</t>
  </si>
  <si>
    <t>Ethics and professionalism</t>
  </si>
  <si>
    <t>174.4 GIL</t>
  </si>
  <si>
    <t>Harvard business review on corporate ethics</t>
  </si>
  <si>
    <t>174.4 HAR</t>
  </si>
  <si>
    <t>Ethics</t>
  </si>
  <si>
    <t>174.4 KUP</t>
  </si>
  <si>
    <t>Ethics and leadership</t>
  </si>
  <si>
    <t>174.4 MAL</t>
  </si>
  <si>
    <t>Living into leadership</t>
  </si>
  <si>
    <t>174.4 MCC</t>
  </si>
  <si>
    <t>African ethics</t>
  </si>
  <si>
    <t>174.4 MUR</t>
  </si>
  <si>
    <t>Business ethics in Africa</t>
  </si>
  <si>
    <t>174.4 ROS</t>
  </si>
  <si>
    <t>Embedding ethics</t>
  </si>
  <si>
    <t>174.931 MES</t>
  </si>
  <si>
    <t>De nieuwe ridderorde of de temperantisten kluchtig blijspel in vier bedrijven</t>
  </si>
  <si>
    <t>178 BON</t>
  </si>
  <si>
    <t>Along edges</t>
  </si>
  <si>
    <t>200.968 KRU</t>
  </si>
  <si>
    <t>The Penguin dictionary of religions</t>
  </si>
  <si>
    <t>203 HIN</t>
  </si>
  <si>
    <t>Think on these things</t>
  </si>
  <si>
    <t>204. 35 MAX</t>
  </si>
  <si>
    <t>Predikante-prestasies en -petaljes</t>
  </si>
  <si>
    <t>242.692 MAL</t>
  </si>
  <si>
    <t>Change your heart change your life</t>
  </si>
  <si>
    <t>248.4 SMA</t>
  </si>
  <si>
    <t>Die Graaf von Zinzendorf die stigter van die Hernude Broederkerk</t>
  </si>
  <si>
    <t>266 GRA</t>
  </si>
  <si>
    <t>Capturing thesoul</t>
  </si>
  <si>
    <t>266.0096825 KIR</t>
  </si>
  <si>
    <t>Eerw J C Pauw</t>
  </si>
  <si>
    <t>266.0968 PAU</t>
  </si>
  <si>
    <t>CUSA</t>
  </si>
  <si>
    <t>266.768 FER</t>
  </si>
  <si>
    <t>Never a young man</t>
  </si>
  <si>
    <t>266.768 NEV</t>
  </si>
  <si>
    <t>Splintered crucifix</t>
  </si>
  <si>
    <t>266.968 JOR</t>
  </si>
  <si>
    <t>The Pear Tree bears fruit: The History of the Moravian Church in South Africa-West 1869-1980 with an Epilogue 1960-1980</t>
  </si>
  <si>
    <t>266.968 KRU</t>
  </si>
  <si>
    <t>Servants of power</t>
  </si>
  <si>
    <t>270 COC</t>
  </si>
  <si>
    <t>Sweeping whirlwinds</t>
  </si>
  <si>
    <t>270.82 KRU</t>
  </si>
  <si>
    <t>Shining lights</t>
  </si>
  <si>
    <t>283 CRO</t>
  </si>
  <si>
    <t>Die onvoltooide sendingtaak in die Oos-Kaap en Platteland</t>
  </si>
  <si>
    <t>284.268 BUR</t>
  </si>
  <si>
    <t>Ons Nederduitse Gereformeerde Kerk: Gedenkboek by ons Derde Eeufees 1952</t>
  </si>
  <si>
    <t>285.732 EEU</t>
  </si>
  <si>
    <t>(The L. Ron Hubbard Series) Philosopher &amp; Founder: Dianetics, Letters &amp; Journals</t>
  </si>
  <si>
    <t>299.936 HUB</t>
  </si>
  <si>
    <t>Designing and constructing instruments for social research and evaluation</t>
  </si>
  <si>
    <t>300.72 COL</t>
  </si>
  <si>
    <t>Die wording van die mens</t>
  </si>
  <si>
    <t>301 COR</t>
  </si>
  <si>
    <t>Beyond antiquity</t>
  </si>
  <si>
    <t>301 DAR</t>
  </si>
  <si>
    <t>New Guinea the central highlands</t>
  </si>
  <si>
    <t>301 NEW</t>
  </si>
  <si>
    <t>African anthropologies</t>
  </si>
  <si>
    <t>301 NTA</t>
  </si>
  <si>
    <t>Unto this last</t>
  </si>
  <si>
    <t>301 RUS</t>
  </si>
  <si>
    <t>Society today</t>
  </si>
  <si>
    <t>301 SOC</t>
  </si>
  <si>
    <t>The thinkers library No.15 Anthropology</t>
  </si>
  <si>
    <t>301 TYL</t>
  </si>
  <si>
    <t>The changing countryside</t>
  </si>
  <si>
    <t>301.3 MUL</t>
  </si>
  <si>
    <t>The Builders</t>
  </si>
  <si>
    <t>301.363 MAY</t>
  </si>
  <si>
    <t>Met iemand van 'n ander kleur</t>
  </si>
  <si>
    <t>302 JOU</t>
  </si>
  <si>
    <t>Social policy</t>
  </si>
  <si>
    <t>302 MAR</t>
  </si>
  <si>
    <t>Priorities for coexistence</t>
  </si>
  <si>
    <t>302 RUP</t>
  </si>
  <si>
    <t>The Livingstone Touch</t>
  </si>
  <si>
    <t>302.4 BIR</t>
  </si>
  <si>
    <t>Learning to live together</t>
  </si>
  <si>
    <t>303.4 DUT</t>
  </si>
  <si>
    <t>Of Relevation and revolution</t>
  </si>
  <si>
    <t>303.48 COM</t>
  </si>
  <si>
    <t>Whats new?</t>
  </si>
  <si>
    <t>303.484 VAN</t>
  </si>
  <si>
    <t>Memory, war and trauma</t>
  </si>
  <si>
    <t>303.6 HUN</t>
  </si>
  <si>
    <t>Designs for the future of environmental education</t>
  </si>
  <si>
    <t>304 WAR</t>
  </si>
  <si>
    <t>Western man and environmental ethics</t>
  </si>
  <si>
    <t>304.2 BAR</t>
  </si>
  <si>
    <t>The future of cities</t>
  </si>
  <si>
    <t>304.2 FUT</t>
  </si>
  <si>
    <t>Spaces</t>
  </si>
  <si>
    <t>304.2 GRE</t>
  </si>
  <si>
    <t>Insights into environmental education</t>
  </si>
  <si>
    <t>304.2 INS</t>
  </si>
  <si>
    <t>Forced removals in the peoples memory the Bakubung of Ledig</t>
  </si>
  <si>
    <t>304.809682 MOH</t>
  </si>
  <si>
    <t>Young action for the future</t>
  </si>
  <si>
    <t>305.235 UNI</t>
  </si>
  <si>
    <t>From boys to men</t>
  </si>
  <si>
    <t>305.31 SHE</t>
  </si>
  <si>
    <t>Women's directory</t>
  </si>
  <si>
    <t>305.4 WOM</t>
  </si>
  <si>
    <t>Define and rule</t>
  </si>
  <si>
    <t>305.8 MAM</t>
  </si>
  <si>
    <t>Portugal in Asia</t>
  </si>
  <si>
    <t>305.86905 RAP</t>
  </si>
  <si>
    <t>Holding their ground</t>
  </si>
  <si>
    <t>305.8968 BON</t>
  </si>
  <si>
    <t>Active learning in the environment</t>
  </si>
  <si>
    <t>306 ADA</t>
  </si>
  <si>
    <t>Lost History. The enduring legacy of the muslim scientists, thinkers, artists</t>
  </si>
  <si>
    <t>306.4 MOR</t>
  </si>
  <si>
    <t>First proclamation of masterpieces of the oral and intangible heritage of humanity</t>
  </si>
  <si>
    <t>306.4 UNE</t>
  </si>
  <si>
    <t>Second Proclamation of masterpieces of the oral and intangible heritage of humanity</t>
  </si>
  <si>
    <t>You taught me language</t>
  </si>
  <si>
    <t>306.449 HAR</t>
  </si>
  <si>
    <t>Hypatia</t>
  </si>
  <si>
    <t>306.77 CAR</t>
  </si>
  <si>
    <t>The city</t>
  </si>
  <si>
    <t>307 ELL</t>
  </si>
  <si>
    <t>Progress for a small planet</t>
  </si>
  <si>
    <t>307 WAR</t>
  </si>
  <si>
    <t>Community Development Toolkit</t>
  </si>
  <si>
    <t>307.14 COM</t>
  </si>
  <si>
    <t>Participating in development</t>
  </si>
  <si>
    <t>307.14 SIL</t>
  </si>
  <si>
    <t>Community development</t>
  </si>
  <si>
    <t>307.14 SWA</t>
  </si>
  <si>
    <t>The discarded people</t>
  </si>
  <si>
    <t>307.2 DES</t>
  </si>
  <si>
    <t>The environmental protection hustle</t>
  </si>
  <si>
    <t>307.3 FRI</t>
  </si>
  <si>
    <t>Neighborhood conservation</t>
  </si>
  <si>
    <t>307.30973 NEI</t>
  </si>
  <si>
    <t>From town to township</t>
  </si>
  <si>
    <t>307.72 MOO</t>
  </si>
  <si>
    <t>Cities</t>
  </si>
  <si>
    <t>307.73 COX</t>
  </si>
  <si>
    <t>Say Goodbye: You May Never See Them Again</t>
  </si>
  <si>
    <t>307.74 WES</t>
  </si>
  <si>
    <t>Cities of gold, townships of coal</t>
  </si>
  <si>
    <t>307.76 BON</t>
  </si>
  <si>
    <t>Urbanization in newly developing countries</t>
  </si>
  <si>
    <t>307.76 BRE</t>
  </si>
  <si>
    <t>Urban design case studies</t>
  </si>
  <si>
    <t>307.76 CAR</t>
  </si>
  <si>
    <t>Cities their origin, growth and human impact</t>
  </si>
  <si>
    <t>307.76 CIT</t>
  </si>
  <si>
    <t>Of cities and societies</t>
  </si>
  <si>
    <t>307.76 DAV</t>
  </si>
  <si>
    <t>307.76 FER</t>
  </si>
  <si>
    <t>The City</t>
  </si>
  <si>
    <t>Guiding metropolitan growth</t>
  </si>
  <si>
    <t>307.76 JER</t>
  </si>
  <si>
    <t>Social theory and the Australian city</t>
  </si>
  <si>
    <t>307.76 KIL</t>
  </si>
  <si>
    <t>Urban sprawl and spatial planning</t>
  </si>
  <si>
    <t>307.76 MAR</t>
  </si>
  <si>
    <t>Urban development in Australia</t>
  </si>
  <si>
    <t>307.76 NEU</t>
  </si>
  <si>
    <t>Patterns of urban life</t>
  </si>
  <si>
    <t>307.76 PAH</t>
  </si>
  <si>
    <t>City futures</t>
  </si>
  <si>
    <t>307.76 PIE</t>
  </si>
  <si>
    <t>Rogue urbanism</t>
  </si>
  <si>
    <t>Remaking cities</t>
  </si>
  <si>
    <t>307.76 RAV</t>
  </si>
  <si>
    <t>Raw life, new hope</t>
  </si>
  <si>
    <t>307.76 ROS</t>
  </si>
  <si>
    <t>African urban spaces in historical perspective</t>
  </si>
  <si>
    <t>307.76 SAL</t>
  </si>
  <si>
    <t>Town and townscape</t>
  </si>
  <si>
    <t>307.76 SHA</t>
  </si>
  <si>
    <t>For the city yet to come</t>
  </si>
  <si>
    <t>307.76 SIM</t>
  </si>
  <si>
    <t>The social infrastructures of city life in contemporary Africa</t>
  </si>
  <si>
    <t>Shapers of urban form</t>
  </si>
  <si>
    <t>307.7609 LAR</t>
  </si>
  <si>
    <t>The structure and growth of residential neighborhoods in American cities</t>
  </si>
  <si>
    <t>307.76097 HOY</t>
  </si>
  <si>
    <t>Livable cities</t>
  </si>
  <si>
    <t>307.760973 CAS</t>
  </si>
  <si>
    <t>Public attitudes in contemporary SA</t>
  </si>
  <si>
    <t>316.68 HUM</t>
  </si>
  <si>
    <t>South African Statistics</t>
  </si>
  <si>
    <t>319.68 SOU</t>
  </si>
  <si>
    <t>Traitors' end</t>
  </si>
  <si>
    <t>320.5320968 WEY</t>
  </si>
  <si>
    <t>Resisting racism</t>
  </si>
  <si>
    <t>320.56 EYB</t>
  </si>
  <si>
    <t>Improving public policy</t>
  </si>
  <si>
    <t>320.6 CLO</t>
  </si>
  <si>
    <t>Local government, local governance and sustainable development</t>
  </si>
  <si>
    <t>320.8 ATK</t>
  </si>
  <si>
    <t>Governing at local level</t>
  </si>
  <si>
    <t>320.8 GRA</t>
  </si>
  <si>
    <t>Local government in South Africa</t>
  </si>
  <si>
    <t>320.8 LOC</t>
  </si>
  <si>
    <t>Urban politics</t>
  </si>
  <si>
    <t>320.8 SAU</t>
  </si>
  <si>
    <t>The failure of decentralisation in South African local government</t>
  </si>
  <si>
    <t>320.8 SID</t>
  </si>
  <si>
    <t>Local government, gender and intergrated development planning</t>
  </si>
  <si>
    <t>320.8 TOD</t>
  </si>
  <si>
    <t>Africa &amp; development</t>
  </si>
  <si>
    <t>320.96 ADE</t>
  </si>
  <si>
    <t>Post conflict reconstruction and dvelopment in Africa</t>
  </si>
  <si>
    <t>320.96 NEE</t>
  </si>
  <si>
    <t>Well-kept secrets</t>
  </si>
  <si>
    <t>320.968 AFR</t>
  </si>
  <si>
    <t>Democracy compromised</t>
  </si>
  <si>
    <t>320.968 NTS</t>
  </si>
  <si>
    <t>Vision 2000</t>
  </si>
  <si>
    <t>320.968712 VIS</t>
  </si>
  <si>
    <t>Ornamentalism</t>
  </si>
  <si>
    <t>321.03 CAN</t>
  </si>
  <si>
    <t>The Weapons of terror</t>
  </si>
  <si>
    <t>322.42 DOB</t>
  </si>
  <si>
    <t>The roots of Antisemitism in South Africa</t>
  </si>
  <si>
    <t>323.1968 SHA</t>
  </si>
  <si>
    <t>Representation &amp; reality</t>
  </si>
  <si>
    <t>323.34 SCA</t>
  </si>
  <si>
    <t>In conversation</t>
  </si>
  <si>
    <t>323.4 GRA</t>
  </si>
  <si>
    <t>When refugees go home</t>
  </si>
  <si>
    <t>323.64 ALL</t>
  </si>
  <si>
    <t>Nederlandse Immigrante</t>
  </si>
  <si>
    <t>325.1096821 LOE</t>
  </si>
  <si>
    <t>Surviving on the move:Migration,Poverty and Development in Southern Africa</t>
  </si>
  <si>
    <t>325.968 CRU</t>
  </si>
  <si>
    <t>Northern gateway</t>
  </si>
  <si>
    <t>325.9688 NAN</t>
  </si>
  <si>
    <t>Conflicting missions</t>
  </si>
  <si>
    <t>327 GLE</t>
  </si>
  <si>
    <t>Globalization in world history</t>
  </si>
  <si>
    <t>327.11 HOP</t>
  </si>
  <si>
    <t>Containment</t>
  </si>
  <si>
    <t>327.73 DEI</t>
  </si>
  <si>
    <t>Journal of comparative legislation and international law</t>
  </si>
  <si>
    <t>328 MAC</t>
  </si>
  <si>
    <t>Managerial economics</t>
  </si>
  <si>
    <t>330 DAV</t>
  </si>
  <si>
    <t>Pocket economist</t>
  </si>
  <si>
    <t>330.03 BIS</t>
  </si>
  <si>
    <t>Public economics</t>
  </si>
  <si>
    <t>330.0968 BLA</t>
  </si>
  <si>
    <t>Jewish roots in the South African economy</t>
  </si>
  <si>
    <t>330.968 KAP</t>
  </si>
  <si>
    <t>Building a new South Africa</t>
  </si>
  <si>
    <t>330.968 VAN</t>
  </si>
  <si>
    <t>Contracts of employment</t>
  </si>
  <si>
    <t>331 TOD</t>
  </si>
  <si>
    <t>Labour relations</t>
  </si>
  <si>
    <t>331.011 TUS</t>
  </si>
  <si>
    <t>The guide to the new Labour Relations Act</t>
  </si>
  <si>
    <t>331.0968 BOT</t>
  </si>
  <si>
    <t>Contemporary labour relations</t>
  </si>
  <si>
    <t>331.0968 FIN</t>
  </si>
  <si>
    <t>Affirmative action in a democratic South Africa</t>
  </si>
  <si>
    <t>331.11 ADA</t>
  </si>
  <si>
    <t>South Africa works</t>
  </si>
  <si>
    <t>331.11 CLO</t>
  </si>
  <si>
    <t>Making affirmative action work</t>
  </si>
  <si>
    <t>331.11 IDA</t>
  </si>
  <si>
    <t>Cracking Broad-based Black Economic Empowerment</t>
  </si>
  <si>
    <t>331.133 BAL</t>
  </si>
  <si>
    <t>Trick or treat:Rethinking Black Economic Empowerment</t>
  </si>
  <si>
    <t>331.133 CAR</t>
  </si>
  <si>
    <t>Black Economic Empowerment</t>
  </si>
  <si>
    <t>331.133 CHE</t>
  </si>
  <si>
    <t>Broad-based BEE</t>
  </si>
  <si>
    <t>331.133 JAC</t>
  </si>
  <si>
    <t>Contract management</t>
  </si>
  <si>
    <t>331.133 NIE</t>
  </si>
  <si>
    <t>Handbook on discipline in the workplace</t>
  </si>
  <si>
    <t>331.2598 BAR</t>
  </si>
  <si>
    <t>Blanke vroue-arbeid in die Unie van Suid-Afrika</t>
  </si>
  <si>
    <t>331.4 PRI</t>
  </si>
  <si>
    <t>Breaking through</t>
  </si>
  <si>
    <t>331.4 TRO</t>
  </si>
  <si>
    <t>My Career</t>
  </si>
  <si>
    <t>331.702 CAR</t>
  </si>
  <si>
    <t>'n Baanbrekerbank in 'n Baanbrekerland</t>
  </si>
  <si>
    <t>332.16 TER</t>
  </si>
  <si>
    <t>Money in South Africa</t>
  </si>
  <si>
    <t>332.4 ENG</t>
  </si>
  <si>
    <t>On 'change through the years</t>
  </si>
  <si>
    <t>332.4968 ROS</t>
  </si>
  <si>
    <t>Workbook for mercantile law</t>
  </si>
  <si>
    <t>332.742 FOU</t>
  </si>
  <si>
    <t>Bermuda's delicate balance</t>
  </si>
  <si>
    <t>333 BER</t>
  </si>
  <si>
    <t>Evaluating the human environment</t>
  </si>
  <si>
    <t>333 DAW</t>
  </si>
  <si>
    <t>Our land</t>
  </si>
  <si>
    <t>333.1 OUR</t>
  </si>
  <si>
    <t>At the Crossroads</t>
  </si>
  <si>
    <t>333.31 COU</t>
  </si>
  <si>
    <t>Land reform and economic development</t>
  </si>
  <si>
    <t>333.31 DOR</t>
  </si>
  <si>
    <t>Environmental Management in South Africa</t>
  </si>
  <si>
    <t>333.7 FUG</t>
  </si>
  <si>
    <t>Environmental management in South Africa</t>
  </si>
  <si>
    <t>333.7 STR</t>
  </si>
  <si>
    <t>Tunza</t>
  </si>
  <si>
    <t>333.7 UNI</t>
  </si>
  <si>
    <t>333.7 WHY</t>
  </si>
  <si>
    <t>Environmental Impact Assessment: A Practical Guide for the discerning practioner</t>
  </si>
  <si>
    <t>333.71 AUC</t>
  </si>
  <si>
    <t>Strategic environmental assessment</t>
  </si>
  <si>
    <t>333.71 DAL</t>
  </si>
  <si>
    <t>Assessing impact</t>
  </si>
  <si>
    <t>333.71 MOR</t>
  </si>
  <si>
    <t>Environmental Impact Assessment: A Practical Guide</t>
  </si>
  <si>
    <t>333.71 POR</t>
  </si>
  <si>
    <t>Guidelines for scoping</t>
  </si>
  <si>
    <t>333.716 FOU</t>
  </si>
  <si>
    <t>Guidelines for report requirements</t>
  </si>
  <si>
    <t>Guidelines for review</t>
  </si>
  <si>
    <t>Conservation of threatened natural habitats</t>
  </si>
  <si>
    <t>333.72 CON</t>
  </si>
  <si>
    <t>Negotiation basics for cultural resource managers</t>
  </si>
  <si>
    <t>333.72 DOR</t>
  </si>
  <si>
    <t>Keepers of the treasures</t>
  </si>
  <si>
    <t>333.72 NAT</t>
  </si>
  <si>
    <t>Caring for the earth</t>
  </si>
  <si>
    <t>333.72 YEL</t>
  </si>
  <si>
    <t>Caring for the Earth South Africa,A strategy for sustainable living</t>
  </si>
  <si>
    <t>Going green</t>
  </si>
  <si>
    <t>333.720968 COC</t>
  </si>
  <si>
    <t>Building the foundation for sustainable development in South Africa</t>
  </si>
  <si>
    <t>333.7215 BUI</t>
  </si>
  <si>
    <t>East Gippsland area review</t>
  </si>
  <si>
    <t>333.7215 LAN</t>
  </si>
  <si>
    <t>333.73 UNI</t>
  </si>
  <si>
    <t>Farmed landscape a balanced future</t>
  </si>
  <si>
    <t>333.7616 FAR</t>
  </si>
  <si>
    <t>Introducing to participatory community practice</t>
  </si>
  <si>
    <t>333.77 SCH</t>
  </si>
  <si>
    <t>The Addo elephants</t>
  </si>
  <si>
    <t>333.782 ADD</t>
  </si>
  <si>
    <t>Etosha National Park</t>
  </si>
  <si>
    <t>333.783 BER</t>
  </si>
  <si>
    <t>The Karoo National Park Beaufort West</t>
  </si>
  <si>
    <t>333.783 DEG</t>
  </si>
  <si>
    <t>'n Gids vir die Nasionale Parke van die Unie van Suid-Afrika / A guide to the National Parks of the Union of South Africa</t>
  </si>
  <si>
    <t>333.783 GUI</t>
  </si>
  <si>
    <t>Guide to the National Parks, Game Reserves and Nature Reserves of Natal, South Africa</t>
  </si>
  <si>
    <t>Kruger Park Saga</t>
  </si>
  <si>
    <t>333.783 MEI</t>
  </si>
  <si>
    <t>National Parks in South Africa</t>
  </si>
  <si>
    <t>333.783 NAT</t>
  </si>
  <si>
    <t>Our South African National Parks</t>
  </si>
  <si>
    <t>333.783 OUR</t>
  </si>
  <si>
    <t>Suid-Afrika se Nasionale Parke</t>
  </si>
  <si>
    <t>333.783 SUI</t>
  </si>
  <si>
    <t>Aboriginal involvement in parks and protected areas</t>
  </si>
  <si>
    <t>333.784 ABO</t>
  </si>
  <si>
    <t>World heritage sites in Africa = Sites du patrimoine mondal en Afrique</t>
  </si>
  <si>
    <t>333.784 AFR</t>
  </si>
  <si>
    <t>The Antonine Wall: The North -West Frontier of the Roman Empire</t>
  </si>
  <si>
    <t>333.784 BRE</t>
  </si>
  <si>
    <t>The Kogelberg</t>
  </si>
  <si>
    <t>333.78415 JOR</t>
  </si>
  <si>
    <t>Lighting Up South Africa: A century of electricity serving humankind</t>
  </si>
  <si>
    <t>333.793 LIG</t>
  </si>
  <si>
    <t>Our coast, our future</t>
  </si>
  <si>
    <t>333.917 GLA</t>
  </si>
  <si>
    <t>Waves of change</t>
  </si>
  <si>
    <t>333.917 HAU</t>
  </si>
  <si>
    <t>Bioneers: A declaration of interdependence</t>
  </si>
  <si>
    <t>333.95 AUS</t>
  </si>
  <si>
    <t>The reconstruction and development programme</t>
  </si>
  <si>
    <t>334.0968 AFR</t>
  </si>
  <si>
    <t>Funding local governance</t>
  </si>
  <si>
    <t>336.01 BEA</t>
  </si>
  <si>
    <t>Take on SARS and win</t>
  </si>
  <si>
    <t>336.206 GOO</t>
  </si>
  <si>
    <t>Creating incentives for reform</t>
  </si>
  <si>
    <t>337.6 SID</t>
  </si>
  <si>
    <t>South African production</t>
  </si>
  <si>
    <t>338.00968 SOU</t>
  </si>
  <si>
    <t>An Elusive harvest</t>
  </si>
  <si>
    <t>338.10968 CAT</t>
  </si>
  <si>
    <t>The Dynamite company</t>
  </si>
  <si>
    <t>338.436622 CAR</t>
  </si>
  <si>
    <t>Destination branding for small cities</t>
  </si>
  <si>
    <t>338.4791 BAK</t>
  </si>
  <si>
    <t>Introduction to travel and tourism marketing</t>
  </si>
  <si>
    <t>338.4791 BEN</t>
  </si>
  <si>
    <t>Debatte van die 
volksraad</t>
  </si>
  <si>
    <t>340 DEB</t>
  </si>
  <si>
    <t>Debatte van die 
volksraad Derde Sessie - Sesde 
Parlement</t>
  </si>
  <si>
    <t>Key concepts in law</t>
  </si>
  <si>
    <t>340.01 MCL</t>
  </si>
  <si>
    <t>Engels-Afrikaanse regswoordeboek</t>
  </si>
  <si>
    <t>340.03 HIE</t>
  </si>
  <si>
    <t>Unwin Hyman dictionary of Law</t>
  </si>
  <si>
    <t>340.03 STE</t>
  </si>
  <si>
    <t>Everyone's guide to South African law</t>
  </si>
  <si>
    <t>340.0968 AND</t>
  </si>
  <si>
    <t>Whistleblowing around the world</t>
  </si>
  <si>
    <t>340.112 CAL</t>
  </si>
  <si>
    <t>Whistle-blowing</t>
  </si>
  <si>
    <t>340.112 WHI</t>
  </si>
  <si>
    <t>On a point of order</t>
  </si>
  <si>
    <t>340.570968 JOO</t>
  </si>
  <si>
    <t>International law</t>
  </si>
  <si>
    <t>341.0265 DUG</t>
  </si>
  <si>
    <t>Agenda 21</t>
  </si>
  <si>
    <t>341.231 AGE</t>
  </si>
  <si>
    <t>South African law of trade marks, unlawful competition, company names and trading styles</t>
  </si>
  <si>
    <t>341.758 WEB</t>
  </si>
  <si>
    <t>Focus  on the history of Labour Legislation</t>
  </si>
  <si>
    <t>341.763 COR</t>
  </si>
  <si>
    <t>Addresses and papers read at the joint meeting of the British and 
South African Associations for the Advancement of Science</t>
  </si>
  <si>
    <t>341.767 ADD</t>
  </si>
  <si>
    <t>Akademie 75</t>
  </si>
  <si>
    <t>341.7675 DRI</t>
  </si>
  <si>
    <t>The new constitutional and administrative law</t>
  </si>
  <si>
    <t>342 CUR</t>
  </si>
  <si>
    <t>Administrative law in South Africa</t>
  </si>
  <si>
    <t>342 HOE</t>
  </si>
  <si>
    <t>The Slumbering sentinels</t>
  </si>
  <si>
    <t>342 WEE</t>
  </si>
  <si>
    <t>Dignity, freedom and the post-apartheid legal order</t>
  </si>
  <si>
    <t>342.020968 BAR</t>
  </si>
  <si>
    <t>Aspects of legislative drafting</t>
  </si>
  <si>
    <t>342.05 VAN</t>
  </si>
  <si>
    <t>The Bill of rights handbook</t>
  </si>
  <si>
    <t>342.085 CUR</t>
  </si>
  <si>
    <t>Human Rights Documents</t>
  </si>
  <si>
    <t>342.085 HUM</t>
  </si>
  <si>
    <t>The Essential of  .... human rights</t>
  </si>
  <si>
    <t>342.085 SMI</t>
  </si>
  <si>
    <t>Government liability</t>
  </si>
  <si>
    <t>342.088 OKP</t>
  </si>
  <si>
    <t>The promotion of administrative justice act benchbook</t>
  </si>
  <si>
    <t>342.68 CUR</t>
  </si>
  <si>
    <t>Administrative law and justice in South Africa</t>
  </si>
  <si>
    <t>342.68 DEV</t>
  </si>
  <si>
    <t>The Constitution of the Republic of South Africa, 1996</t>
  </si>
  <si>
    <t>342.6802 CON</t>
  </si>
  <si>
    <t>Family guide to the law in South Africa</t>
  </si>
  <si>
    <t>343.00968 FAM</t>
  </si>
  <si>
    <t>A practical guide to law and development in South Africa</t>
  </si>
  <si>
    <t>343.025 SCH</t>
  </si>
  <si>
    <t>Introduction to the law of property</t>
  </si>
  <si>
    <t>343.025 VAN</t>
  </si>
  <si>
    <t>The law of building contracts and arbitration in South Africa</t>
  </si>
  <si>
    <t>343.078 MCK</t>
  </si>
  <si>
    <t>Computers and the law</t>
  </si>
  <si>
    <t>343.0999 VAN</t>
  </si>
  <si>
    <t>Broad-based Black Econmic Empowerment Act(53/2003)</t>
  </si>
  <si>
    <t>343.6808 GOV</t>
  </si>
  <si>
    <t>Codes of Good Practice For Broad-Based Black Economic Empowerment - B-BBEE</t>
  </si>
  <si>
    <t>Promotion of Access to Information Act, 2000 (No. 2 of 2000)</t>
  </si>
  <si>
    <t>343.68099 GOV</t>
  </si>
  <si>
    <t>Easements and other legal techniques to protect historic houses in private ownership</t>
  </si>
  <si>
    <t>343.74 COU</t>
  </si>
  <si>
    <t>Basic Conditions of Employment Act, 1997(no.75 of 1997)</t>
  </si>
  <si>
    <t>344.01 BAS</t>
  </si>
  <si>
    <t>Labour Relations Act 66 of 1995</t>
  </si>
  <si>
    <t>344.01 LAB</t>
  </si>
  <si>
    <t>Regulations in terms of the Labour Relations Act 66 of 1995</t>
  </si>
  <si>
    <t>344.01 REG</t>
  </si>
  <si>
    <t>Collective labour law</t>
  </si>
  <si>
    <t>344.011 GRO</t>
  </si>
  <si>
    <t>Dismissal</t>
  </si>
  <si>
    <t>Employment rights</t>
  </si>
  <si>
    <t>Workplace law</t>
  </si>
  <si>
    <t>Labour Litigation and Dispute Resolution</t>
  </si>
  <si>
    <t>Andrew Levy's labour law in practice</t>
  </si>
  <si>
    <t>344.011 LEV</t>
  </si>
  <si>
    <t>Environmental laws of South Africa</t>
  </si>
  <si>
    <t>344.046 HEN</t>
  </si>
  <si>
    <t>Politics on the home front</t>
  </si>
  <si>
    <t>344.063635 HEN</t>
  </si>
  <si>
    <t>The Return of Cultural Treasures</t>
  </si>
  <si>
    <t>344.094 GRE</t>
  </si>
  <si>
    <t>Decisions and resolutions</t>
  </si>
  <si>
    <t>344.094 INT</t>
  </si>
  <si>
    <t>South African Environmental Legislation</t>
  </si>
  <si>
    <t>344.094 RAB</t>
  </si>
  <si>
    <t>The protection of movable cultural property</t>
  </si>
  <si>
    <t>344.094 UNE</t>
  </si>
  <si>
    <t>Employment and the law</t>
  </si>
  <si>
    <t>344.6801 LAN</t>
  </si>
  <si>
    <t>What every South African employer should know</t>
  </si>
  <si>
    <t>344.6801 RUB</t>
  </si>
  <si>
    <t>Environmental concerns in South Africa</t>
  </si>
  <si>
    <t>344.68046 FUG</t>
  </si>
  <si>
    <t>Commission des biens culturels</t>
  </si>
  <si>
    <t>344.714094 COM</t>
  </si>
  <si>
    <t>The law of contract in South Africa</t>
  </si>
  <si>
    <t>346.022 CHR</t>
  </si>
  <si>
    <t>The Law of Government of Procurement in South Africa</t>
  </si>
  <si>
    <t>346.023 BOL</t>
  </si>
  <si>
    <t>Law of delict</t>
  </si>
  <si>
    <t>346.03 NEE</t>
  </si>
  <si>
    <t>Principles of the law of sale and lease</t>
  </si>
  <si>
    <t>346.043 BRA</t>
  </si>
  <si>
    <t>The law and practice of deeds registration with precedents</t>
  </si>
  <si>
    <t>346.0438 NEW</t>
  </si>
  <si>
    <t>The law of the brand</t>
  </si>
  <si>
    <t>346.048 MUH</t>
  </si>
  <si>
    <t>Economic damages in intellectual property</t>
  </si>
  <si>
    <t>346.048 SLO</t>
  </si>
  <si>
    <t>Estate and financial planning</t>
  </si>
  <si>
    <t>346.05 JOR</t>
  </si>
  <si>
    <t>South African Company secretarial practice including the law and conduct of meetings</t>
  </si>
  <si>
    <t>346.066 BRI</t>
  </si>
  <si>
    <t>1985 Cumulative supplement to South African Company secretarial practice</t>
  </si>
  <si>
    <t>National Environmental mnagement</t>
  </si>
  <si>
    <t>346.68044 GOV</t>
  </si>
  <si>
    <t>Fair use, free use and use by permission</t>
  </si>
  <si>
    <t>346.73048 WIL</t>
  </si>
  <si>
    <t>Cowen on Law</t>
  </si>
  <si>
    <t>349.68 COW</t>
  </si>
  <si>
    <t>Business Blue-Book of South Africa 1984</t>
  </si>
  <si>
    <t>350 BUS</t>
  </si>
  <si>
    <t>Business blue-book of South Africa 2007</t>
  </si>
  <si>
    <t>Sentrale Provinsiale en munisipale instellings van Suid-Afrika</t>
  </si>
  <si>
    <t>350 CLO</t>
  </si>
  <si>
    <t>Constitution and government:Official year book of the Union of South Africa</t>
  </si>
  <si>
    <t>350 CON</t>
  </si>
  <si>
    <t>South Africa business guidebook</t>
  </si>
  <si>
    <t>350 DEP</t>
  </si>
  <si>
    <t>People in public service</t>
  </si>
  <si>
    <t>350 GOL</t>
  </si>
  <si>
    <t>Local Government</t>
  </si>
  <si>
    <t>350 LOC</t>
  </si>
  <si>
    <t>South African guidebook</t>
  </si>
  <si>
    <t>350 SOU</t>
  </si>
  <si>
    <t>Education portfolio</t>
  </si>
  <si>
    <t>350.2 EDU</t>
  </si>
  <si>
    <t>Towards a ten year review</t>
  </si>
  <si>
    <t>350.968 POL</t>
  </si>
  <si>
    <t>352 GRA</t>
  </si>
  <si>
    <t>Your town</t>
  </si>
  <si>
    <t>352 TAT</t>
  </si>
  <si>
    <t>Understanding local government</t>
  </si>
  <si>
    <t>352 UND</t>
  </si>
  <si>
    <t>Public participation in democratic governance in South Africa</t>
  </si>
  <si>
    <t>352.005 HOU</t>
  </si>
  <si>
    <t>Administration of the Cape 1910-1960</t>
  </si>
  <si>
    <t>352.007687 ADM</t>
  </si>
  <si>
    <t>Urban policy game</t>
  </si>
  <si>
    <t>352.120973 HEN</t>
  </si>
  <si>
    <t>Rating review</t>
  </si>
  <si>
    <t>352.1352 RAT</t>
  </si>
  <si>
    <t>The power of governance</t>
  </si>
  <si>
    <t>352.16 KHO</t>
  </si>
  <si>
    <t xml:space="preserve">The Power of Governance Enhancing the perfomance of state-owned enterprises </t>
  </si>
  <si>
    <t>Divisional Council laws</t>
  </si>
  <si>
    <t>352.2 DIV</t>
  </si>
  <si>
    <t>Balanced scorecard step-by-step for government and nonprofit agencies</t>
  </si>
  <si>
    <t>352.357 NIV</t>
  </si>
  <si>
    <t>Public finance fundamentals + CD</t>
  </si>
  <si>
    <t>352.40968 MOE</t>
  </si>
  <si>
    <t>Handbook on discipline in the public service</t>
  </si>
  <si>
    <t>352.63 BAR</t>
  </si>
  <si>
    <t>One world one nation</t>
  </si>
  <si>
    <t>354.103 ONE</t>
  </si>
  <si>
    <t>The coldstream guards</t>
  </si>
  <si>
    <t>355.31 GRA</t>
  </si>
  <si>
    <t>To horse and away</t>
  </si>
  <si>
    <t>357 BUR</t>
  </si>
  <si>
    <t>Flight Plan Africa</t>
  </si>
  <si>
    <t>358.40096 CAN</t>
  </si>
  <si>
    <t>Poor, harassed but very much alive</t>
  </si>
  <si>
    <t>362.19 BOU</t>
  </si>
  <si>
    <t>SOS men against the sea</t>
  </si>
  <si>
    <t>363.123 EDW</t>
  </si>
  <si>
    <t>Transportation of hazardous materials</t>
  </si>
  <si>
    <t>363.17 TRA</t>
  </si>
  <si>
    <t>The economy of a native reserve</t>
  </si>
  <si>
    <t>363.68 HOU</t>
  </si>
  <si>
    <t>Development and Design of Heritage Sensitive Sites</t>
  </si>
  <si>
    <t>363.690941 WIL</t>
  </si>
  <si>
    <t>Murderous Providence</t>
  </si>
  <si>
    <t>363.73 ROT</t>
  </si>
  <si>
    <t>Masked raiders</t>
  </si>
  <si>
    <t>364.1552 VAN</t>
  </si>
  <si>
    <t>Designing against vandalism</t>
  </si>
  <si>
    <t>364.164 DES</t>
  </si>
  <si>
    <t>Uit die volk gebore</t>
  </si>
  <si>
    <t>368.00968 SCA</t>
  </si>
  <si>
    <t>Department of 
Education Annual Report 1989</t>
  </si>
  <si>
    <t>370 DEP</t>
  </si>
  <si>
    <t>Department of 
National Education Annual Report 1986</t>
  </si>
  <si>
    <t>Department of 
Education Annual Report 1990</t>
  </si>
  <si>
    <t>What is people's education?</t>
  </si>
  <si>
    <t>370.11 WHA</t>
  </si>
  <si>
    <t>Manifesto on values, education and democracy</t>
  </si>
  <si>
    <t>370.193 MIN</t>
  </si>
  <si>
    <t>Educating for our common future</t>
  </si>
  <si>
    <t>370.196 EDU</t>
  </si>
  <si>
    <t>Bellevue</t>
  </si>
  <si>
    <t>370.730968 BEL</t>
  </si>
  <si>
    <t>The builders of Huguenot</t>
  </si>
  <si>
    <t>370.730968 FER</t>
  </si>
  <si>
    <t>Encyclopedia of educational research</t>
  </si>
  <si>
    <t>370.78 MON</t>
  </si>
  <si>
    <t>Education for life</t>
  </si>
  <si>
    <t>370.968 EDU</t>
  </si>
  <si>
    <t>Some famous schools in South Africa</t>
  </si>
  <si>
    <t>370.968 SOM</t>
  </si>
  <si>
    <t>Educational institutions in South Africa / Opvoedkundige inrigtings in Suid-Afrika</t>
  </si>
  <si>
    <t>371 EDU</t>
  </si>
  <si>
    <t>In search of history</t>
  </si>
  <si>
    <t>371.1028 CLA</t>
  </si>
  <si>
    <t>Effective study</t>
  </si>
  <si>
    <t>371.30281 VAN</t>
  </si>
  <si>
    <t>Report of the Vice-Chancellor and principal</t>
  </si>
  <si>
    <t>373.68221 REP</t>
  </si>
  <si>
    <t>Not for school but for life</t>
  </si>
  <si>
    <t>373.68712 THO</t>
  </si>
  <si>
    <t>Annale van die Universiteit van Stellenbosch</t>
  </si>
  <si>
    <t>373.68717 FRA</t>
  </si>
  <si>
    <t>Calendar of the Rhodes University College, Grahamstown</t>
  </si>
  <si>
    <t>373.68757 CAL</t>
  </si>
  <si>
    <t>Integrating adult education &amp; training</t>
  </si>
  <si>
    <t>374 MAC</t>
  </si>
  <si>
    <t>Gedenkboek van het Victoria-Kollege</t>
  </si>
  <si>
    <t>378.00968717 GED</t>
  </si>
  <si>
    <t>From Ghent in Belgium</t>
  </si>
  <si>
    <t>378.493 FRO</t>
  </si>
  <si>
    <t>Spes in arduis</t>
  </si>
  <si>
    <t>378.68 BOU</t>
  </si>
  <si>
    <t>The first fifty years</t>
  </si>
  <si>
    <t>378.687 KIN</t>
  </si>
  <si>
    <t>Grahamstown training college magazine</t>
  </si>
  <si>
    <t>378.68757 GRA</t>
  </si>
  <si>
    <t>Industrial South Africa</t>
  </si>
  <si>
    <t>380.0968 HER</t>
  </si>
  <si>
    <t>Communicatio</t>
  </si>
  <si>
    <t>380.3 COM</t>
  </si>
  <si>
    <t>Transportation needs and programs summary</t>
  </si>
  <si>
    <t>380.5068 TRA</t>
  </si>
  <si>
    <t>Cradle of Commerce</t>
  </si>
  <si>
    <t>381.1 CAI</t>
  </si>
  <si>
    <t>Carrying British mails overseas</t>
  </si>
  <si>
    <t>383.1 ROB</t>
  </si>
  <si>
    <t>The encyclopaedia of South African post offices and postal agencies</t>
  </si>
  <si>
    <t>383.4968 PUT</t>
  </si>
  <si>
    <t>Set course for Table Bay</t>
  </si>
  <si>
    <t>387.10968 BAI</t>
  </si>
  <si>
    <t>Salt in my blood</t>
  </si>
  <si>
    <t>387.109687 YOU</t>
  </si>
  <si>
    <t>A tug at my heart</t>
  </si>
  <si>
    <t>387.232 GRA</t>
  </si>
  <si>
    <t>Track and trackless</t>
  </si>
  <si>
    <t>388.4096871 COA</t>
  </si>
  <si>
    <t>Flexible parking requirements</t>
  </si>
  <si>
    <t>388.474 FLE</t>
  </si>
  <si>
    <t>Stiff</t>
  </si>
  <si>
    <t>393 ROA</t>
  </si>
  <si>
    <t>Liquor and labor in Southern Africa</t>
  </si>
  <si>
    <t>394.13 CRU</t>
  </si>
  <si>
    <t>Beer, sociability, and masculinity in South Africa</t>
  </si>
  <si>
    <t>394.13 MAG</t>
  </si>
  <si>
    <t>Business etiquette for the new workplace</t>
  </si>
  <si>
    <t>395.52 BUS</t>
  </si>
  <si>
    <t>The Bone Keeper</t>
  </si>
  <si>
    <t>398.2 MCD</t>
  </si>
  <si>
    <t>Tokoloshe song</t>
  </si>
  <si>
    <t>398.2 SAL</t>
  </si>
  <si>
    <t>Mystery of the White Lions: Children of the Sun God</t>
  </si>
  <si>
    <t>398.245974428 TUC</t>
  </si>
  <si>
    <t>An African Legend: White Lions and Leopards</t>
  </si>
  <si>
    <t>Language and social history: Studies in South African Sociolinguistics</t>
  </si>
  <si>
    <t>409.68 MES</t>
  </si>
  <si>
    <t>South Africa "phrased"</t>
  </si>
  <si>
    <t>418 SOU</t>
  </si>
  <si>
    <t>Drinking from the Drago's well</t>
  </si>
  <si>
    <t>420.92 SMI</t>
  </si>
  <si>
    <t>The Pan dictionary of English spelling</t>
  </si>
  <si>
    <t>421.52 MAN</t>
  </si>
  <si>
    <t>The secret life of words</t>
  </si>
  <si>
    <t>422 HIT</t>
  </si>
  <si>
    <t>Concise Oxford Dictionary</t>
  </si>
  <si>
    <t>423 ALL</t>
  </si>
  <si>
    <t>A Dictionary of South African English</t>
  </si>
  <si>
    <t>423 BRA</t>
  </si>
  <si>
    <t>Collins English dictionary</t>
  </si>
  <si>
    <t>423 COL</t>
  </si>
  <si>
    <t>The concise Oxford dictionary of current English</t>
  </si>
  <si>
    <t>423 CON</t>
  </si>
  <si>
    <t>The English illustrated dictionary</t>
  </si>
  <si>
    <t>423 ENG</t>
  </si>
  <si>
    <t>A dictionary of modern English usage</t>
  </si>
  <si>
    <t>423 FOW</t>
  </si>
  <si>
    <t>Hart's rules for 
compositors and 
readers Thirty-ninth edition</t>
  </si>
  <si>
    <t>423 HAR</t>
  </si>
  <si>
    <t>The Doubleday Roget's thesaurus in dictionary form</t>
  </si>
  <si>
    <t>423 LAN</t>
  </si>
  <si>
    <t>Roget's thesaurus of English words and phrases</t>
  </si>
  <si>
    <t>423 LLO</t>
  </si>
  <si>
    <t>A Dictionary of South African Indian Eglish</t>
  </si>
  <si>
    <t>423 MES</t>
  </si>
  <si>
    <t>The New Oxford Dictionary of English</t>
  </si>
  <si>
    <t>423 NEW</t>
  </si>
  <si>
    <t>The Oxford paperback dictionary</t>
  </si>
  <si>
    <t>423 OXF</t>
  </si>
  <si>
    <t>Penguin office dictionary</t>
  </si>
  <si>
    <t>423 PEN</t>
  </si>
  <si>
    <t>The Penguin English dictionary</t>
  </si>
  <si>
    <t>423 ROG</t>
  </si>
  <si>
    <t>The shorter Oxford English dictionary on historical principles</t>
  </si>
  <si>
    <t>423 SHO</t>
  </si>
  <si>
    <t xml:space="preserve">Concise Oxford English Dictionary </t>
  </si>
  <si>
    <t xml:space="preserve">423 SOA </t>
  </si>
  <si>
    <t>South African pocket Oxford dictionary</t>
  </si>
  <si>
    <t>423 SOU</t>
  </si>
  <si>
    <t>Oxford South African Concise Dictionery New 2nd Edition</t>
  </si>
  <si>
    <t>423OXF</t>
  </si>
  <si>
    <t>Everyman's Thesaurus of English Words and Phrases</t>
  </si>
  <si>
    <t>424 ROG</t>
  </si>
  <si>
    <t>The Oxford Writers' Dictionary</t>
  </si>
  <si>
    <t>425 ALL</t>
  </si>
  <si>
    <t>General Certificate English</t>
  </si>
  <si>
    <t>425 ETH</t>
  </si>
  <si>
    <t>English Grammar</t>
  </si>
  <si>
    <t>425 GEE</t>
  </si>
  <si>
    <t>Hart's rules for compositors and readers at the University Press Oxford</t>
  </si>
  <si>
    <t>425 HAR</t>
  </si>
  <si>
    <t>Engleish, our Engleish</t>
  </si>
  <si>
    <t>425 LIN</t>
  </si>
  <si>
    <t>The right word at the right time</t>
  </si>
  <si>
    <t>425 RIG</t>
  </si>
  <si>
    <t>Spelling and punctuating</t>
  </si>
  <si>
    <t>425 THO</t>
  </si>
  <si>
    <t>Handbook for writers of essays and theses</t>
  </si>
  <si>
    <t>425 VIS</t>
  </si>
  <si>
    <t>Mind the Gaffe</t>
  </si>
  <si>
    <t>428 TRA</t>
  </si>
  <si>
    <t>Cassell's German &amp; English Dictionary</t>
  </si>
  <si>
    <t>433 GER</t>
  </si>
  <si>
    <t>A German and English Dictionary</t>
  </si>
  <si>
    <t>Langenscheidt's Shorter German Dictionary</t>
  </si>
  <si>
    <t>433 LAN</t>
  </si>
  <si>
    <t>Africanderisms</t>
  </si>
  <si>
    <t>434.363 AFR</t>
  </si>
  <si>
    <t>Tweetalige Wooorderboek/ Bilingual Dictionary</t>
  </si>
  <si>
    <t>439 36 BOS</t>
  </si>
  <si>
    <t>Dutch - English and English - Dutch Dictionary for South Africa &amp; Europe in the simplified (Kollewijn) Dutch spelling, with the common Cape Dutch words and containing in the second part the pronunciation of every word</t>
  </si>
  <si>
    <t>439.31 DUT</t>
  </si>
  <si>
    <t>Concise Dutch and English dictionary</t>
  </si>
  <si>
    <t>439.31 KIN</t>
  </si>
  <si>
    <t>Kramer's Duitsch Woordenboek</t>
  </si>
  <si>
    <t>439.313 KRO</t>
  </si>
  <si>
    <t>Afrikaanse woordelys en spelreels</t>
  </si>
  <si>
    <t>439.36 AFR</t>
  </si>
  <si>
    <t>Tweetalige woordeboek</t>
  </si>
  <si>
    <t>439.36 BOS</t>
  </si>
  <si>
    <t>Tweetalige Woordeboek</t>
  </si>
  <si>
    <t>Afrikaans 100</t>
  </si>
  <si>
    <t>439.36 BOU</t>
  </si>
  <si>
    <t>Groot tesourus van Afrikaans</t>
  </si>
  <si>
    <t>439.36 DES</t>
  </si>
  <si>
    <t>Nasionale woordeboek</t>
  </si>
  <si>
    <t>439.36 DEV</t>
  </si>
  <si>
    <t>Afrikaanse sinoniemwoordeboek met antonieme</t>
  </si>
  <si>
    <t>439.36 EKS</t>
  </si>
  <si>
    <t>Woordkeusegids</t>
  </si>
  <si>
    <t>439.36 HAR</t>
  </si>
  <si>
    <t>Groot woordeboek</t>
  </si>
  <si>
    <t>439.36 KRI</t>
  </si>
  <si>
    <t>Groot Woordeboek Afrikaans / English</t>
  </si>
  <si>
    <t>Verklarende Afrikaanse woordeboek</t>
  </si>
  <si>
    <t>439.36 LAB</t>
  </si>
  <si>
    <t>The youngest literary language</t>
  </si>
  <si>
    <t>439.36 MAC</t>
  </si>
  <si>
    <t>Die opkoms van Afrikaans</t>
  </si>
  <si>
    <t>439.36 MAL</t>
  </si>
  <si>
    <t>439.36 ODE</t>
  </si>
  <si>
    <t>HAT Verklarnde hand
woordeboek van die Afrikaanse taal</t>
  </si>
  <si>
    <t>Hat: Verklarende Handwoordeboek van die Afrikaanse taal</t>
  </si>
  <si>
    <t>Afrikaans en sy Europese verlede</t>
  </si>
  <si>
    <t>439.36 RAI</t>
  </si>
  <si>
    <t>Die korrekte woord</t>
  </si>
  <si>
    <t>439.36 VAN</t>
  </si>
  <si>
    <t>Afrikaanse 
woordelyse en 
spelreels</t>
  </si>
  <si>
    <t>439.363 AFR</t>
  </si>
  <si>
    <t>SARA</t>
  </si>
  <si>
    <t>439.363 COM</t>
  </si>
  <si>
    <t>Cassell's compact English-French, French-English Dictionary</t>
  </si>
  <si>
    <t>443 CAS</t>
  </si>
  <si>
    <t>The Collins Robert concise French-English English-French dictionary</t>
  </si>
  <si>
    <t>443 COL</t>
  </si>
  <si>
    <t>Pocket Oxford Italian dictionary</t>
  </si>
  <si>
    <t>453 BUL</t>
  </si>
  <si>
    <t>Italian phrase book</t>
  </si>
  <si>
    <t>453 ITA</t>
  </si>
  <si>
    <t>The concise Cambridge Italian dictionary</t>
  </si>
  <si>
    <t>453 REY</t>
  </si>
  <si>
    <t>Compact Zulu dictionary</t>
  </si>
  <si>
    <t>496 DEN</t>
  </si>
  <si>
    <t>Xhosa proverbs</t>
  </si>
  <si>
    <t>496.39 CAL</t>
  </si>
  <si>
    <t>The concise multilingual dictionaries</t>
  </si>
  <si>
    <t>496.39 CON</t>
  </si>
  <si>
    <t>English - Zulu, Zulu - English dictionary</t>
  </si>
  <si>
    <t>496.39 DOK</t>
  </si>
  <si>
    <t>English-Xhosa dictionary</t>
  </si>
  <si>
    <t>496.39 FIS</t>
  </si>
  <si>
    <t>Xhosa( 2007 0513) missing</t>
  </si>
  <si>
    <t>496.39 KIR</t>
  </si>
  <si>
    <t>Popular Northern Sotho dictionary</t>
  </si>
  <si>
    <t>496.39 KRI</t>
  </si>
  <si>
    <t>Learn Xhosa with Anne Munnik</t>
  </si>
  <si>
    <t>496.39 MUN</t>
  </si>
  <si>
    <t>Xhosa dictionary</t>
  </si>
  <si>
    <t>496.39 NAB</t>
  </si>
  <si>
    <t>Xhosa</t>
  </si>
  <si>
    <t>496.39 PIN</t>
  </si>
  <si>
    <t>Venda</t>
  </si>
  <si>
    <t>496.39 WEN</t>
  </si>
  <si>
    <t>Woordeboek</t>
  </si>
  <si>
    <t>496.39 WOO</t>
  </si>
  <si>
    <t>Klein Noord-Sotho woordeboek</t>
  </si>
  <si>
    <t>496.39 ZIE</t>
  </si>
  <si>
    <t>Asimov's Biographical Encyclopedia of Science and Technology</t>
  </si>
  <si>
    <t>503 ASI</t>
  </si>
  <si>
    <t>Cape country</t>
  </si>
  <si>
    <t>508.6871 MID</t>
  </si>
  <si>
    <t>The London Convention for the protection of African fauna and flora</t>
  </si>
  <si>
    <t>509.6 AME</t>
  </si>
  <si>
    <t>A field guide to the Eastern Cape coast</t>
  </si>
  <si>
    <t>509.6875 FIE</t>
  </si>
  <si>
    <t>The John Herschel Bicentennial symposium</t>
  </si>
  <si>
    <t>522.1968 WAR</t>
  </si>
  <si>
    <t>Searching African skies</t>
  </si>
  <si>
    <t>522.2968 WIL</t>
  </si>
  <si>
    <t>The sky at night</t>
  </si>
  <si>
    <t>523.11 MOO</t>
  </si>
  <si>
    <t>Elementary air survey</t>
  </si>
  <si>
    <t>526 KIL</t>
  </si>
  <si>
    <t>Architektur photogrammetrie II</t>
  </si>
  <si>
    <t>526.982 ARC</t>
  </si>
  <si>
    <t>Minerals of South Africa</t>
  </si>
  <si>
    <t>549.968 CAI</t>
  </si>
  <si>
    <t>South Africa's strategic minerals</t>
  </si>
  <si>
    <t>549.968 VAN</t>
  </si>
  <si>
    <t>The geology of the neighbourhood of Middelburg and of the country Westwards as far as Bronkhorst Spruit</t>
  </si>
  <si>
    <t>550.968252 MEL</t>
  </si>
  <si>
    <t>A Dictionary of Geology</t>
  </si>
  <si>
    <t>551 HAM</t>
  </si>
  <si>
    <t>Tweetalige lys geologiese en verwante terme</t>
  </si>
  <si>
    <t>551 TWE</t>
  </si>
  <si>
    <t>The geology of Cape Town and Environs</t>
  </si>
  <si>
    <t>551.0968712 CAP</t>
  </si>
  <si>
    <t>Abstracts and mid-conference tour guide</t>
  </si>
  <si>
    <t>551.457 DUN</t>
  </si>
  <si>
    <t>Bronwaters van genesing</t>
  </si>
  <si>
    <t>551.498 BOO</t>
  </si>
  <si>
    <t>Scorched</t>
  </si>
  <si>
    <t>551.62 JOU</t>
  </si>
  <si>
    <t>Diamonds in industry</t>
  </si>
  <si>
    <t>553.65 DIA</t>
  </si>
  <si>
    <t>Geological survey of the Transvaal</t>
  </si>
  <si>
    <t>556.82 GEO</t>
  </si>
  <si>
    <t>The Bantwane</t>
  </si>
  <si>
    <t>Kenmerke en gebruike van bome en struike</t>
  </si>
  <si>
    <t>581 POY</t>
  </si>
  <si>
    <t>Traditionally useful plants of Africa - their cultivation and use</t>
  </si>
  <si>
    <t>581.634 XAB</t>
  </si>
  <si>
    <t>Problem plants of South Africa</t>
  </si>
  <si>
    <t>581.652 BRO</t>
  </si>
  <si>
    <t>Information on Trees</t>
  </si>
  <si>
    <t>582.1600968 INF</t>
  </si>
  <si>
    <t>A revised cladistic classification of the Nepticulidae (Lepidoptera) mainly from South Africa</t>
  </si>
  <si>
    <t>595.780968 SCO</t>
  </si>
  <si>
    <t>Sharks and other scary sea creatures</t>
  </si>
  <si>
    <t>597.31 MAC</t>
  </si>
  <si>
    <t>The mammals of the Orange Free State</t>
  </si>
  <si>
    <t>599.091685 LYN</t>
  </si>
  <si>
    <t xml:space="preserve">Atu,The silent one </t>
  </si>
  <si>
    <t>599.98961 JUP</t>
  </si>
  <si>
    <t>599.98963 MAG</t>
  </si>
  <si>
    <t>Engels-Afrikaanse Tegniese Woordeboek / English-Afrikaans Technical Dictionary</t>
  </si>
  <si>
    <t>603 TER</t>
  </si>
  <si>
    <t>A History of Invention</t>
  </si>
  <si>
    <t>609 WIL</t>
  </si>
  <si>
    <t>'n Eeu van mediese diens</t>
  </si>
  <si>
    <t>610.968 BAT</t>
  </si>
  <si>
    <t>Stress solutions</t>
  </si>
  <si>
    <t>613 VAN</t>
  </si>
  <si>
    <t>AIDS in the workplace in Southern Africa</t>
  </si>
  <si>
    <t>614.59 EVI</t>
  </si>
  <si>
    <t>Medical emergency at sea</t>
  </si>
  <si>
    <t>616.025 SCH</t>
  </si>
  <si>
    <t>The Chronic illness workbook:Strategies and Solutions for taking back your life</t>
  </si>
  <si>
    <t>616.044 FEN</t>
  </si>
  <si>
    <t>28 stories of AIDS in Africa</t>
  </si>
  <si>
    <t>616.7912 NOL</t>
  </si>
  <si>
    <t>HIV and AIDS</t>
  </si>
  <si>
    <t>616.7972 HIV</t>
  </si>
  <si>
    <t>Leadership in HIV/AIDS</t>
  </si>
  <si>
    <t>616.7972 LEA</t>
  </si>
  <si>
    <t>Migration, sexuality and the spread of HIV/AIDS in rural South Africa</t>
  </si>
  <si>
    <t>616.7972 LUR</t>
  </si>
  <si>
    <t>The AIDS Epidemic in South Africa</t>
  </si>
  <si>
    <t>616.99 MBU</t>
  </si>
  <si>
    <t>Forging ahead</t>
  </si>
  <si>
    <t>620.00968 BOZ</t>
  </si>
  <si>
    <t>An introduction to metallic corrosion</t>
  </si>
  <si>
    <t>620.11223 EVA</t>
  </si>
  <si>
    <t>Energy utilization in South Africa</t>
  </si>
  <si>
    <t>621 DEP</t>
  </si>
  <si>
    <t>De Hollandsche Molen</t>
  </si>
  <si>
    <t>621.45 DEH</t>
  </si>
  <si>
    <t>Windpumps in South Africa</t>
  </si>
  <si>
    <t>621.45 WAL</t>
  </si>
  <si>
    <t>Tools ... Creator of civilization:The Development of man as revealed by the discoveries of Dr.Raymond A. Dart</t>
  </si>
  <si>
    <t>621.9 DAR</t>
  </si>
  <si>
    <t>Diamonds and clay</t>
  </si>
  <si>
    <t>622 CAR</t>
  </si>
  <si>
    <t>The gold miners</t>
  </si>
  <si>
    <t>The search for wealth</t>
  </si>
  <si>
    <t>622 SAA</t>
  </si>
  <si>
    <t>Platinum deposits and mines of South Africa</t>
  </si>
  <si>
    <t>622.0968 WAG</t>
  </si>
  <si>
    <t>Some dreams come true</t>
  </si>
  <si>
    <t>622.0968 WIL</t>
  </si>
  <si>
    <t>Guidebook to sites of geological and mining interest on the central Witwatersrand</t>
  </si>
  <si>
    <t>622.096822 GUI</t>
  </si>
  <si>
    <t>Gids tot plekke van geologiese en mynboukundige belang aan die sentrale Witwatersrand</t>
  </si>
  <si>
    <t>The Road to El Dorado</t>
  </si>
  <si>
    <t>622.382 MCN</t>
  </si>
  <si>
    <t>The spitfire pocket manual</t>
  </si>
  <si>
    <t>623.746042 ROB</t>
  </si>
  <si>
    <t>The lancaster Bomber: Pocket Manual</t>
  </si>
  <si>
    <t>Sailor's word-book</t>
  </si>
  <si>
    <t>623.803 SMY</t>
  </si>
  <si>
    <t>Telecommunications at sea</t>
  </si>
  <si>
    <t>623.856 TEL</t>
  </si>
  <si>
    <t>Anchors</t>
  </si>
  <si>
    <t>623.862 CUR</t>
  </si>
  <si>
    <t>The National Trust book of bridges</t>
  </si>
  <si>
    <t>624.20941 RIC</t>
  </si>
  <si>
    <t>Old bridges of Bangkok</t>
  </si>
  <si>
    <t>624.20953 NAR</t>
  </si>
  <si>
    <t>Steenbras</t>
  </si>
  <si>
    <t>627.8 STE</t>
  </si>
  <si>
    <t>Taming a river giant</t>
  </si>
  <si>
    <t>627.8 TAM</t>
  </si>
  <si>
    <t>Water</t>
  </si>
  <si>
    <t>628.11 ROB</t>
  </si>
  <si>
    <t>628.11 VEN</t>
  </si>
  <si>
    <t>Farm list</t>
  </si>
  <si>
    <t>630.2016 FAR</t>
  </si>
  <si>
    <t>Swartland and Sandveld</t>
  </si>
  <si>
    <t>631.45 TAL</t>
  </si>
  <si>
    <t>The complete book of pruning</t>
  </si>
  <si>
    <t>631.542 COO</t>
  </si>
  <si>
    <t>Extracts from the complete book of pruning</t>
  </si>
  <si>
    <t>A history of the South African Citrus industry</t>
  </si>
  <si>
    <t>634.3 CAR</t>
  </si>
  <si>
    <t>The South African home garden</t>
  </si>
  <si>
    <t>635 SOU</t>
  </si>
  <si>
    <t>The essential Margaret Roberts</t>
  </si>
  <si>
    <t>635.7 ROB</t>
  </si>
  <si>
    <t>An illustrated history of gardening</t>
  </si>
  <si>
    <t>635.9 HUX</t>
  </si>
  <si>
    <t>Gardening with Keith Kirsten</t>
  </si>
  <si>
    <t>635.9 KIR</t>
  </si>
  <si>
    <t>Roses</t>
  </si>
  <si>
    <t>635.9 TAS</t>
  </si>
  <si>
    <t>Gardening with climbers</t>
  </si>
  <si>
    <t>635.974 VAN</t>
  </si>
  <si>
    <t>There was a man</t>
  </si>
  <si>
    <t>636.0832 GUT</t>
  </si>
  <si>
    <t>Koedoe 25</t>
  </si>
  <si>
    <t>639.95 KOE</t>
  </si>
  <si>
    <t>Melville Koppies nature reserve</t>
  </si>
  <si>
    <t>639.95 MEL</t>
  </si>
  <si>
    <t>The flora of Melville Koppies Nature Reserve Part II</t>
  </si>
  <si>
    <t>639.99 LUC</t>
  </si>
  <si>
    <t>Home hints</t>
  </si>
  <si>
    <t>640 DRE</t>
  </si>
  <si>
    <t>The National Trust manual of housekeeping</t>
  </si>
  <si>
    <t>640 NAT</t>
  </si>
  <si>
    <t>The national trust book of forgotten household crafts</t>
  </si>
  <si>
    <t>640.941 SEY</t>
  </si>
  <si>
    <t>Microwave cookbook</t>
  </si>
  <si>
    <t>641.5 MIC</t>
  </si>
  <si>
    <t>Recipes from the African kitchen</t>
  </si>
  <si>
    <t>641.5096 STO</t>
  </si>
  <si>
    <t>Traditional cookery of the cape malays</t>
  </si>
  <si>
    <t>641.50968712 GER</t>
  </si>
  <si>
    <t>Clean and decent</t>
  </si>
  <si>
    <t>643.52 WRI</t>
  </si>
  <si>
    <t>Home renovation</t>
  </si>
  <si>
    <t>643.7 CHI</t>
  </si>
  <si>
    <t>Practical guide to home maintenance</t>
  </si>
  <si>
    <t>643.7 PRA</t>
  </si>
  <si>
    <t>Integrated pest management in and around buildings</t>
  </si>
  <si>
    <t>648.7 ARM</t>
  </si>
  <si>
    <t>Cultural considerations in South African business</t>
  </si>
  <si>
    <t>650 MAC</t>
  </si>
  <si>
    <t>Good girl's guide to negotiating</t>
  </si>
  <si>
    <t>650.13 WHI</t>
  </si>
  <si>
    <t>Office management</t>
  </si>
  <si>
    <t>651.3 BET</t>
  </si>
  <si>
    <t>Office administration</t>
  </si>
  <si>
    <t>651.3 DEN</t>
  </si>
  <si>
    <t>Business organisation</t>
  </si>
  <si>
    <t>651.3 PIT</t>
  </si>
  <si>
    <t>The secretaries and office managers A-Z desktop guide</t>
  </si>
  <si>
    <t>651.3741 SEC</t>
  </si>
  <si>
    <t>The secretary's handbook</t>
  </si>
  <si>
    <t>651.3741 STR</t>
  </si>
  <si>
    <t>Communication in business</t>
  </si>
  <si>
    <t>651.7 LIT</t>
  </si>
  <si>
    <t>Shut up and listen!</t>
  </si>
  <si>
    <t>651.7 THE</t>
  </si>
  <si>
    <t>The voice of rotary</t>
  </si>
  <si>
    <t>651.73 VOI</t>
  </si>
  <si>
    <t>The manager's pocket guide to effective writing</t>
  </si>
  <si>
    <t>651.74 GLA</t>
  </si>
  <si>
    <t>The new bilingual letterwriter / Die tweetalige brieweboek</t>
  </si>
  <si>
    <t>651.74 KRO</t>
  </si>
  <si>
    <t>Guide to letter writing</t>
  </si>
  <si>
    <t>651.74 THO</t>
  </si>
  <si>
    <t>Kommunikasie en afronding</t>
  </si>
  <si>
    <t>651.7402 TRU</t>
  </si>
  <si>
    <t>Effective minute and letter writing</t>
  </si>
  <si>
    <t>651.77 KEL</t>
  </si>
  <si>
    <t>Mastering typewriting skills</t>
  </si>
  <si>
    <t>652.3 BAI</t>
  </si>
  <si>
    <t>Teeline word list</t>
  </si>
  <si>
    <t>653 HIL</t>
  </si>
  <si>
    <t>Key to new course</t>
  </si>
  <si>
    <t>653 NEW</t>
  </si>
  <si>
    <t>Pitman shorthand</t>
  </si>
  <si>
    <t>653 PIT</t>
  </si>
  <si>
    <t>Pitman 2000 snelskrif</t>
  </si>
  <si>
    <t>653.42404 MAT</t>
  </si>
  <si>
    <t>Teeline-High Speed in Less Time.Revised Edition</t>
  </si>
  <si>
    <t>653.428 HIL</t>
  </si>
  <si>
    <t>Basic accounting for non-accountants</t>
  </si>
  <si>
    <t>657 CLO</t>
  </si>
  <si>
    <t>Practical Accountancy for South Afraican Students</t>
  </si>
  <si>
    <t>657 HUT</t>
  </si>
  <si>
    <t>Accounting and its business environment</t>
  </si>
  <si>
    <t>657 MCL</t>
  </si>
  <si>
    <t>How to read financial statements</t>
  </si>
  <si>
    <t>657.3 BEC</t>
  </si>
  <si>
    <t>Information systems control and audit</t>
  </si>
  <si>
    <t>657.45 WEB</t>
  </si>
  <si>
    <t>Internal auditing + CD</t>
  </si>
  <si>
    <t>657.458 CAS</t>
  </si>
  <si>
    <t>International Standards for the Professional Practice of Internal Auditing</t>
  </si>
  <si>
    <t>657.458 INT</t>
  </si>
  <si>
    <t>Auditing for managers</t>
  </si>
  <si>
    <t>657.458 PIC</t>
  </si>
  <si>
    <t>The Principles of auditing</t>
  </si>
  <si>
    <t>657.458 PUT</t>
  </si>
  <si>
    <t>Auditing EDP systems</t>
  </si>
  <si>
    <t>657.458 WAT</t>
  </si>
  <si>
    <t>The management of public finance</t>
  </si>
  <si>
    <t>657.61 VIS</t>
  </si>
  <si>
    <t>Managing for excellence</t>
  </si>
  <si>
    <t>658 ALI</t>
  </si>
  <si>
    <t>Just about everything a manager needs to know in South Africa</t>
  </si>
  <si>
    <t>658 FLA</t>
  </si>
  <si>
    <t>The IACOCCA Management Technique</t>
  </si>
  <si>
    <t>658 GOR</t>
  </si>
  <si>
    <t>Extracts from what customers like about you</t>
  </si>
  <si>
    <t>658 GRE</t>
  </si>
  <si>
    <t>Business Policy,Selected Readings and Editorial Commentaries</t>
  </si>
  <si>
    <t>658 GRO</t>
  </si>
  <si>
    <t>The Roots of excellence</t>
  </si>
  <si>
    <t>658 LES</t>
  </si>
  <si>
    <t>Manager's toolkit</t>
  </si>
  <si>
    <t>658 MAN</t>
  </si>
  <si>
    <t>Business manners in South Africa</t>
  </si>
  <si>
    <t>658 SCH</t>
  </si>
  <si>
    <t>Do it...because you can!</t>
  </si>
  <si>
    <t>658 TIB</t>
  </si>
  <si>
    <t>Master your thougths, transform your life</t>
  </si>
  <si>
    <t>Signposts to service excellence</t>
  </si>
  <si>
    <t>658.0028 SHO</t>
  </si>
  <si>
    <t>Business dictionary / Sake woordeboek</t>
  </si>
  <si>
    <t>658.03 GEL</t>
  </si>
  <si>
    <t>The Principles of business computing</t>
  </si>
  <si>
    <t>658.05 ECC</t>
  </si>
  <si>
    <t>Business computing</t>
  </si>
  <si>
    <t>658.05 ERW</t>
  </si>
  <si>
    <t>Send</t>
  </si>
  <si>
    <t>658.05 SHI</t>
  </si>
  <si>
    <t>One stop strategy</t>
  </si>
  <si>
    <t>658.1 KOU</t>
  </si>
  <si>
    <t>Corporate law &amp; Corporate governance</t>
  </si>
  <si>
    <t>658.1 MON</t>
  </si>
  <si>
    <t>Introduction to corporate governance and risk management</t>
  </si>
  <si>
    <t>658.1 THO</t>
  </si>
  <si>
    <t>Secrets power salary negotiating</t>
  </si>
  <si>
    <t>658.144 DAW</t>
  </si>
  <si>
    <t>One stop financial management</t>
  </si>
  <si>
    <t>658.15 LEE</t>
  </si>
  <si>
    <t>Finance for non-financial managers</t>
  </si>
  <si>
    <t>658.15 MAR</t>
  </si>
  <si>
    <t>Strategic risk taking</t>
  </si>
  <si>
    <t>658.15 NIE</t>
  </si>
  <si>
    <t>658.15 RAM</t>
  </si>
  <si>
    <t>Key financial skills for South African managers and entrepreneurs</t>
  </si>
  <si>
    <t>658.151 BRO</t>
  </si>
  <si>
    <t>Implementing an accounting system</t>
  </si>
  <si>
    <t>658.1511 FRA</t>
  </si>
  <si>
    <t>Accounting standards</t>
  </si>
  <si>
    <t>658.1511 OPP</t>
  </si>
  <si>
    <t>658.152 GEN</t>
  </si>
  <si>
    <t>Budgeting for managers</t>
  </si>
  <si>
    <t>658.154 KEM</t>
  </si>
  <si>
    <t>Fast thinking</t>
  </si>
  <si>
    <t>658.154 TEM</t>
  </si>
  <si>
    <t>Managing change and transition</t>
  </si>
  <si>
    <t>658.16 MAN</t>
  </si>
  <si>
    <t>Building human capital</t>
  </si>
  <si>
    <t>658.3 BON</t>
  </si>
  <si>
    <t>Thinking for a living</t>
  </si>
  <si>
    <t>658.3 DAV</t>
  </si>
  <si>
    <t>South Africa at work</t>
  </si>
  <si>
    <t>658.3 FIS</t>
  </si>
  <si>
    <t>Hiring and keeping the best people</t>
  </si>
  <si>
    <t>658.3 HIR</t>
  </si>
  <si>
    <t>Talent management</t>
  </si>
  <si>
    <t>658.3 JOU</t>
  </si>
  <si>
    <t>Human Resource Management</t>
  </si>
  <si>
    <t>658.3 MAB</t>
  </si>
  <si>
    <t>384 of the best labour law &amp; HR tips...ever!</t>
  </si>
  <si>
    <t>658.3 MCN</t>
  </si>
  <si>
    <t>Strategic human resources management</t>
  </si>
  <si>
    <t>658.3 MIL</t>
  </si>
  <si>
    <t>Human Resources Management</t>
  </si>
  <si>
    <t>658.3 NEL</t>
  </si>
  <si>
    <t>Retaining staff</t>
  </si>
  <si>
    <t>658.3 PEP</t>
  </si>
  <si>
    <t>Retaining your best people</t>
  </si>
  <si>
    <t>658.3 RET</t>
  </si>
  <si>
    <t>Personnel / Human Resources management</t>
  </si>
  <si>
    <t>658.3 SCA</t>
  </si>
  <si>
    <t>HR Competencies</t>
  </si>
  <si>
    <t>658.3 URL</t>
  </si>
  <si>
    <t>HR policies and procedures</t>
  </si>
  <si>
    <t>658.301 DUT</t>
  </si>
  <si>
    <t>The Workforce scorecard</t>
  </si>
  <si>
    <t>658.301 HUS</t>
  </si>
  <si>
    <t>The first-time manager</t>
  </si>
  <si>
    <t>658.302 BEL</t>
  </si>
  <si>
    <t>How to supervise people</t>
  </si>
  <si>
    <t>658.302 LAD</t>
  </si>
  <si>
    <t>Managing people</t>
  </si>
  <si>
    <t>658.302 ROB</t>
  </si>
  <si>
    <t>The dysfunctional workplace + CD</t>
  </si>
  <si>
    <t>658.304 PET</t>
  </si>
  <si>
    <t>Employers' guide to the Employment Equity Act</t>
  </si>
  <si>
    <t>658.304 TIN</t>
  </si>
  <si>
    <t>Dealing with difficult people</t>
  </si>
  <si>
    <t>658.3045 DEA</t>
  </si>
  <si>
    <t>Job analysis at the speed of reality</t>
  </si>
  <si>
    <t>658.306 HAR</t>
  </si>
  <si>
    <t>Competency-based assessment for RPL</t>
  </si>
  <si>
    <t>658.306 SHU</t>
  </si>
  <si>
    <t>Effective facilitation</t>
  </si>
  <si>
    <t>658.31 MEY</t>
  </si>
  <si>
    <t>Don't send a CV</t>
  </si>
  <si>
    <t>658.311 FOX</t>
  </si>
  <si>
    <t>Hiring smart for competitive advantage</t>
  </si>
  <si>
    <t>658.311 HIR</t>
  </si>
  <si>
    <t>The manager's pocket guide to recruiting the workforce of the future</t>
  </si>
  <si>
    <t>658.3111 TUL</t>
  </si>
  <si>
    <t>Selection and assessment at work</t>
  </si>
  <si>
    <t>658.3112 JES</t>
  </si>
  <si>
    <t>Assessing human competence + CD</t>
  </si>
  <si>
    <t>658.3112 SAU</t>
  </si>
  <si>
    <t>Instant interviewing</t>
  </si>
  <si>
    <t>658.31124 CLE</t>
  </si>
  <si>
    <t>Interview others</t>
  </si>
  <si>
    <t>658.31124 CLI</t>
  </si>
  <si>
    <t>Manager's pocket guide to interviewing and hiring top performers</t>
  </si>
  <si>
    <t>658.31124 ENN</t>
  </si>
  <si>
    <t>The one minute manager balances work and life</t>
  </si>
  <si>
    <t>658.312 BLA</t>
  </si>
  <si>
    <t>Perspectives in learnerships</t>
  </si>
  <si>
    <t>658.3124 BAB</t>
  </si>
  <si>
    <t>Training needs assessment</t>
  </si>
  <si>
    <t>658.3124 BAR</t>
  </si>
  <si>
    <t>The training measurement book</t>
  </si>
  <si>
    <t>658.3124 BER</t>
  </si>
  <si>
    <t>The Hands-off manager</t>
  </si>
  <si>
    <t>658.3124 CHA</t>
  </si>
  <si>
    <t>Empowering the skills development facilitator</t>
  </si>
  <si>
    <t>658.3124 COE</t>
  </si>
  <si>
    <t>The manager's pocket guide to effective mentoring</t>
  </si>
  <si>
    <t>658.3124 COH</t>
  </si>
  <si>
    <t>The Trainer's portable mentor</t>
  </si>
  <si>
    <t>658.3124 GAR</t>
  </si>
  <si>
    <t>The manager's pocket guide to systems thinking &amp; learning</t>
  </si>
  <si>
    <t>658.3124 HAI</t>
  </si>
  <si>
    <t>Reinventing HRD to enhance learning</t>
  </si>
  <si>
    <t>658.3124 HAT</t>
  </si>
  <si>
    <t>The elements of mentoring</t>
  </si>
  <si>
    <t>658.3124 JOH</t>
  </si>
  <si>
    <t>Brain-based executive education</t>
  </si>
  <si>
    <t>658.3124 KAG</t>
  </si>
  <si>
    <t>Promoting skills development through unit standards</t>
  </si>
  <si>
    <t>658.3124 LAY</t>
  </si>
  <si>
    <t>Mentoring and coaching</t>
  </si>
  <si>
    <t>658.3124 MEY</t>
  </si>
  <si>
    <t>Measuring ROI in mentoring and coaching</t>
  </si>
  <si>
    <t>Fundamentals for effective mentoring</t>
  </si>
  <si>
    <t>658.3124 STE</t>
  </si>
  <si>
    <t>Psychological dimensions of executive coaching</t>
  </si>
  <si>
    <t>658.312404 BLU</t>
  </si>
  <si>
    <t>Management by coaching: 7 basic keys</t>
  </si>
  <si>
    <t>658.312404 BUY</t>
  </si>
  <si>
    <t>Promoting emotional intelligence in organisations</t>
  </si>
  <si>
    <t>658.312404 CHE</t>
  </si>
  <si>
    <t>Developing high performance teams</t>
  </si>
  <si>
    <t>658.312404 CON</t>
  </si>
  <si>
    <t>Skills development toolkit</t>
  </si>
  <si>
    <t>658.312404 GIL</t>
  </si>
  <si>
    <t>Performance coaching</t>
  </si>
  <si>
    <t>658.312404 MCL</t>
  </si>
  <si>
    <t>Mastering mentoring and coaching with emotional intelligence</t>
  </si>
  <si>
    <t>658.312404 MER</t>
  </si>
  <si>
    <t>The art and practice of leadership coaching</t>
  </si>
  <si>
    <t>658.312404 MOR</t>
  </si>
  <si>
    <t>Team coaching</t>
  </si>
  <si>
    <t>658.312404 MTH</t>
  </si>
  <si>
    <t>Integrating training needs analysis, assessment and evaluation</t>
  </si>
  <si>
    <t>658.312404 OPP</t>
  </si>
  <si>
    <t>Developing effective training skills</t>
  </si>
  <si>
    <t>658.312404 PON</t>
  </si>
  <si>
    <t>Training budgets step-by-step</t>
  </si>
  <si>
    <t>658.312404 VAL</t>
  </si>
  <si>
    <t>New employee orientation training</t>
  </si>
  <si>
    <t>658.31242 LAW</t>
  </si>
  <si>
    <t>A framework for the development of learning programmes for adult learners in outcomes-based modes</t>
  </si>
  <si>
    <t>658.31243 MOO</t>
  </si>
  <si>
    <t>The manager's pocket guide to organizational learning</t>
  </si>
  <si>
    <t>658.31244 GIL</t>
  </si>
  <si>
    <t>Developing great managers 20 "power hour"</t>
  </si>
  <si>
    <t>658.31245 HAN</t>
  </si>
  <si>
    <t>Basic Training for New Managers</t>
  </si>
  <si>
    <t>658.31245 SMI</t>
  </si>
  <si>
    <t>Strategic performance management</t>
  </si>
  <si>
    <t>658.3125 DEW</t>
  </si>
  <si>
    <t>The manager's pocket guide to documenting employee perfomance</t>
  </si>
  <si>
    <t>658.3125 FIT</t>
  </si>
  <si>
    <t>Appraisal and feedback</t>
  </si>
  <si>
    <t>658.3125 FLE</t>
  </si>
  <si>
    <t>Giving and receiving performance feedback</t>
  </si>
  <si>
    <t>658.3125 GAR</t>
  </si>
  <si>
    <t>Pfeiffer's classic inventories, questionaires and surveys for training and development</t>
  </si>
  <si>
    <t>658.3125 GOR</t>
  </si>
  <si>
    <t>Performance evaluation</t>
  </si>
  <si>
    <t>658.3125 GUE</t>
  </si>
  <si>
    <t>Harvard business review on appraising employee perfomance</t>
  </si>
  <si>
    <t>658.3125 HAR</t>
  </si>
  <si>
    <t>Conducting skills audits</t>
  </si>
  <si>
    <t>658.3125 KLE</t>
  </si>
  <si>
    <t>Understanding evaluation of ETD</t>
  </si>
  <si>
    <t>658.3125 MOO</t>
  </si>
  <si>
    <t>Performance Management:Measure and Improve the Effectiveness of your Employees</t>
  </si>
  <si>
    <t>658.3125 PER</t>
  </si>
  <si>
    <t>The manager's pocket guide to team sponsorship</t>
  </si>
  <si>
    <t>658.3128 POP</t>
  </si>
  <si>
    <t>Say "you're fired!" and make it stick</t>
  </si>
  <si>
    <t>658.313 ISR</t>
  </si>
  <si>
    <t>Managing Performance: Performance management in action</t>
  </si>
  <si>
    <t>658.314 ARM</t>
  </si>
  <si>
    <t>Skills development planning for improved performance</t>
  </si>
  <si>
    <t>658.314 BEL</t>
  </si>
  <si>
    <t>Dealing with the employee from hell</t>
  </si>
  <si>
    <t>Performance appraisals</t>
  </si>
  <si>
    <t>658.314 BIR</t>
  </si>
  <si>
    <t>A manager's guide to improving workplace performance</t>
  </si>
  <si>
    <t>658.314 CHE</t>
  </si>
  <si>
    <t>Engaging the hearts and minds of all your employees</t>
  </si>
  <si>
    <t>658.314 COL</t>
  </si>
  <si>
    <t>The speed of trust</t>
  </si>
  <si>
    <t>658.314 COV</t>
  </si>
  <si>
    <t>Perfect phrases for motivating and rewarding employees</t>
  </si>
  <si>
    <t>658.314 DIA</t>
  </si>
  <si>
    <t>The manager's pocket guide to workplace coaching</t>
  </si>
  <si>
    <t>658.314 FEL</t>
  </si>
  <si>
    <t>The manager's pocket guide to performance management</t>
  </si>
  <si>
    <t>658.314 FIS</t>
  </si>
  <si>
    <t>10 minute guide to performance appraisals</t>
  </si>
  <si>
    <t>658.314 FUR</t>
  </si>
  <si>
    <t>The Personal efficiency program: How to stop feeling overwhelmed and win back control of your work!</t>
  </si>
  <si>
    <t>658.314 GLE</t>
  </si>
  <si>
    <t>Learnerships</t>
  </si>
  <si>
    <t>658.314 HAT</t>
  </si>
  <si>
    <t>The manager's pocket guide to creativity</t>
  </si>
  <si>
    <t>658.314 HIA</t>
  </si>
  <si>
    <t>The motivation handbook</t>
  </si>
  <si>
    <t>658.314 HOL</t>
  </si>
  <si>
    <t>Motivating people for improved performance</t>
  </si>
  <si>
    <t>658.314 MOT</t>
  </si>
  <si>
    <t>Drive</t>
  </si>
  <si>
    <t>658.314 PIN</t>
  </si>
  <si>
    <t>Ready to use performance appraisals</t>
  </si>
  <si>
    <t>658.314 SWA</t>
  </si>
  <si>
    <t>Eat that frog!</t>
  </si>
  <si>
    <t>658.314 TRA</t>
  </si>
  <si>
    <t>Fast feedback</t>
  </si>
  <si>
    <t>658.314 TUL</t>
  </si>
  <si>
    <t>The manager's pocket guide to employee relations</t>
  </si>
  <si>
    <t>658.3145 FIT</t>
  </si>
  <si>
    <t>The manager's pocket guide to preventing sexual harassment</t>
  </si>
  <si>
    <t>Understanding office politics in a week</t>
  </si>
  <si>
    <t>658.3145 FOR</t>
  </si>
  <si>
    <t>The 17 indisputable laws of teamwork workbook</t>
  </si>
  <si>
    <t>658.3145 MAX</t>
  </si>
  <si>
    <t>Developing your conflict competence</t>
  </si>
  <si>
    <t>658.3145 RUN</t>
  </si>
  <si>
    <t>Etiquette</t>
  </si>
  <si>
    <t>658.3145 VAN</t>
  </si>
  <si>
    <t>Employee participation and workplace forums</t>
  </si>
  <si>
    <t>658.315 ANS</t>
  </si>
  <si>
    <t>The one minute apology</t>
  </si>
  <si>
    <t>658.315 BLA</t>
  </si>
  <si>
    <t>The disgruntled employee</t>
  </si>
  <si>
    <t>658.315 MOR</t>
  </si>
  <si>
    <t>The management of employment relations</t>
  </si>
  <si>
    <t>658.315 SWA</t>
  </si>
  <si>
    <t>The one minute manager</t>
  </si>
  <si>
    <t>658.4 BLA</t>
  </si>
  <si>
    <t>The one minute manager meets the monkey</t>
  </si>
  <si>
    <t>Leadership and the one minute manager</t>
  </si>
  <si>
    <t>The one minute manager builds high performing teams</t>
  </si>
  <si>
    <t>The African way</t>
  </si>
  <si>
    <t>658.4 BOO</t>
  </si>
  <si>
    <t>Creating teams with an edge</t>
  </si>
  <si>
    <t>658.4 CRE</t>
  </si>
  <si>
    <t>Governance and risk</t>
  </si>
  <si>
    <t>658.4 DAL</t>
  </si>
  <si>
    <t>Organizational paradoxes</t>
  </si>
  <si>
    <t>658.4 DEV</t>
  </si>
  <si>
    <t>Management secrets from history</t>
  </si>
  <si>
    <t>658.4 DIE</t>
  </si>
  <si>
    <t>The management bible</t>
  </si>
  <si>
    <t>658.4 FLA</t>
  </si>
  <si>
    <t>Managing organisational behaviour</t>
  </si>
  <si>
    <t>658.4 FOX</t>
  </si>
  <si>
    <t>See Jane lead</t>
  </si>
  <si>
    <t>658.4 FRA</t>
  </si>
  <si>
    <t>After the rain</t>
  </si>
  <si>
    <t>658.4 FRO</t>
  </si>
  <si>
    <t>Pfeiffer's classical activities for diversity training</t>
  </si>
  <si>
    <t>658.4 GOR</t>
  </si>
  <si>
    <t>Pfeiffer's classic activities for developing new managers</t>
  </si>
  <si>
    <t>Primal leadership</t>
  </si>
  <si>
    <t>658.4 GOW</t>
  </si>
  <si>
    <t>Harvard business review on building personal and organizational resilience</t>
  </si>
  <si>
    <t>658.4 HAR</t>
  </si>
  <si>
    <t>Dynamics of diversity in an organisational environment</t>
  </si>
  <si>
    <t>658.4 HER</t>
  </si>
  <si>
    <t>Diversity management for business success</t>
  </si>
  <si>
    <t>658.4 HUM</t>
  </si>
  <si>
    <t>Working in organisations</t>
  </si>
  <si>
    <t>658.4 KAK</t>
  </si>
  <si>
    <t>The Strategy-focused organization</t>
  </si>
  <si>
    <t>658.4 KAP</t>
  </si>
  <si>
    <t>Strategy maps</t>
  </si>
  <si>
    <t>Monster boss</t>
  </si>
  <si>
    <t>658.4 KIN</t>
  </si>
  <si>
    <t>The Corporate crusaders</t>
  </si>
  <si>
    <t>658.4 KOO</t>
  </si>
  <si>
    <t>On leadership</t>
  </si>
  <si>
    <t>658.4 LEI</t>
  </si>
  <si>
    <t>The milkshake moment</t>
  </si>
  <si>
    <t>658.4 LIT</t>
  </si>
  <si>
    <t>Management skills</t>
  </si>
  <si>
    <t>658.4 MAN</t>
  </si>
  <si>
    <t>Making scorecards actionable</t>
  </si>
  <si>
    <t>658.4 OLV</t>
  </si>
  <si>
    <t>Managing a diverse workforce</t>
  </si>
  <si>
    <t>658.4 POW</t>
  </si>
  <si>
    <t>The four legs of the table</t>
  </si>
  <si>
    <t>658.4 PRI</t>
  </si>
  <si>
    <t>What if?</t>
  </si>
  <si>
    <t>658.4 ROB</t>
  </si>
  <si>
    <t>Your brain at work</t>
  </si>
  <si>
    <t>658.4 ROC</t>
  </si>
  <si>
    <t>Quiet leadership</t>
  </si>
  <si>
    <t>The Effective cross-cultural manager</t>
  </si>
  <si>
    <t>658.4 SHO</t>
  </si>
  <si>
    <t>144 smart strategies for managers</t>
  </si>
  <si>
    <t>658.4 SMA</t>
  </si>
  <si>
    <t>Management Principles:A Contempory Edition for Africa</t>
  </si>
  <si>
    <t>658.4 SMI</t>
  </si>
  <si>
    <t>Managers and their jobs</t>
  </si>
  <si>
    <t>658.4 STE</t>
  </si>
  <si>
    <t>The reality of management</t>
  </si>
  <si>
    <t>Critical incident management</t>
  </si>
  <si>
    <t>The Business general</t>
  </si>
  <si>
    <t>658.4 TOM</t>
  </si>
  <si>
    <t>Building learning organisations to enhance competitiveness</t>
  </si>
  <si>
    <t>658.401 HAT</t>
  </si>
  <si>
    <t>Business planning and control</t>
  </si>
  <si>
    <t>658.4012 BOW</t>
  </si>
  <si>
    <t>Strategic management</t>
  </si>
  <si>
    <t>658.4012 EHL</t>
  </si>
  <si>
    <t>Smarter execution</t>
  </si>
  <si>
    <t>658.4012 GIL</t>
  </si>
  <si>
    <t>A Practical guide to strategy</t>
  </si>
  <si>
    <t>658.4012 HAV</t>
  </si>
  <si>
    <t>The balanced scorecard</t>
  </si>
  <si>
    <t>658.4012 KAP</t>
  </si>
  <si>
    <t>Executing your strategy</t>
  </si>
  <si>
    <t>658.4012 MOR</t>
  </si>
  <si>
    <t>658.4012 ROS</t>
  </si>
  <si>
    <t>Mananging performance, managing people</t>
  </si>
  <si>
    <t>658.402 AIN</t>
  </si>
  <si>
    <t>Testing for excellence in a week</t>
  </si>
  <si>
    <t>658.402 NOR</t>
  </si>
  <si>
    <t>Work less, achieve more</t>
  </si>
  <si>
    <t>658.402 OCO</t>
  </si>
  <si>
    <t>Teams that click</t>
  </si>
  <si>
    <t>658.402 TEA</t>
  </si>
  <si>
    <t>More quick team-building activities for busy managers</t>
  </si>
  <si>
    <t>658.4022 MIL</t>
  </si>
  <si>
    <t>The Effective executive</t>
  </si>
  <si>
    <t>658.403 DRU</t>
  </si>
  <si>
    <t>The manager's pocket guide to strategic and business planning</t>
  </si>
  <si>
    <t>658.403 HAI</t>
  </si>
  <si>
    <t>Harvard business review on advances in strategy</t>
  </si>
  <si>
    <t>658.403 HAR</t>
  </si>
  <si>
    <t>Simple solutions to strategic success</t>
  </si>
  <si>
    <t>658.403 HOW</t>
  </si>
  <si>
    <t>Making smart decisions</t>
  </si>
  <si>
    <t>658.403 MAK</t>
  </si>
  <si>
    <t>Administrative behavior</t>
  </si>
  <si>
    <t>658.403 SIM</t>
  </si>
  <si>
    <t>Consensus through conversation</t>
  </si>
  <si>
    <t>658.4036 DRE</t>
  </si>
  <si>
    <t>A practical guide to information systems strategic planning</t>
  </si>
  <si>
    <t>658.4038 CAS</t>
  </si>
  <si>
    <t>The manager's pocket guide to knowledge management</t>
  </si>
  <si>
    <t>658.4038 CUR</t>
  </si>
  <si>
    <t>Managing knowledge to fuel growth</t>
  </si>
  <si>
    <t>658.4038 MAN</t>
  </si>
  <si>
    <t>Project management</t>
  </si>
  <si>
    <t>658.404 BUR</t>
  </si>
  <si>
    <t xml:space="preserve">Managing For A Change: How to run commity development projects </t>
  </si>
  <si>
    <t>658.404 DAV</t>
  </si>
  <si>
    <t>The manager's pocket guide to project management</t>
  </si>
  <si>
    <t>658.404 GRE</t>
  </si>
  <si>
    <t>A guide to the project management body of knowledge</t>
  </si>
  <si>
    <t>658.404 GUI</t>
  </si>
  <si>
    <t>658.404 HOW</t>
  </si>
  <si>
    <t>Infrastructure for the built environment</t>
  </si>
  <si>
    <t>Managing projects</t>
  </si>
  <si>
    <t>658.404 MAN</t>
  </si>
  <si>
    <t>Project management for dummies</t>
  </si>
  <si>
    <t>658.404 POR</t>
  </si>
  <si>
    <t>Project management for trainers</t>
  </si>
  <si>
    <t>658.404 RUS</t>
  </si>
  <si>
    <t>A Survival guide for project managers</t>
  </si>
  <si>
    <t>658.404 TAY</t>
  </si>
  <si>
    <t>The manager's pocket guide to dealing with conflict</t>
  </si>
  <si>
    <t>658.405 HAR</t>
  </si>
  <si>
    <t>How to negotiate</t>
  </si>
  <si>
    <t>658.405 JAC</t>
  </si>
  <si>
    <t>Resolving environmental disputes</t>
  </si>
  <si>
    <t>658.405 SID</t>
  </si>
  <si>
    <t>Winning negotiations that preserve relationships</t>
  </si>
  <si>
    <t>658.4052 WIN</t>
  </si>
  <si>
    <t>Crisis management planning and execution</t>
  </si>
  <si>
    <t>658.4056 DEV</t>
  </si>
  <si>
    <t>The manager's pocket guide to corporate culture change</t>
  </si>
  <si>
    <t>658.406 BEL</t>
  </si>
  <si>
    <t>Organizational change and development</t>
  </si>
  <si>
    <t>658.406 DAL</t>
  </si>
  <si>
    <t>Learning to survive</t>
  </si>
  <si>
    <t>658.406 HAT</t>
  </si>
  <si>
    <t>Managing change step by step</t>
  </si>
  <si>
    <t>658.406 NEW</t>
  </si>
  <si>
    <t>Managing change to reduce resistance</t>
  </si>
  <si>
    <t>658.4063 MAN</t>
  </si>
  <si>
    <t>Organisation development</t>
  </si>
  <si>
    <t>658.4063 VAN</t>
  </si>
  <si>
    <t>658.4063 WAC</t>
  </si>
  <si>
    <t>Corporate learning</t>
  </si>
  <si>
    <t>658.407 DUL</t>
  </si>
  <si>
    <t>Integrated performance management</t>
  </si>
  <si>
    <t>658.407 VER</t>
  </si>
  <si>
    <t>Harvard business review on corporate responsibility</t>
  </si>
  <si>
    <t>658.408 HAR</t>
  </si>
  <si>
    <t>Business and the environment</t>
  </si>
  <si>
    <t>658.408 WIN</t>
  </si>
  <si>
    <t>Managing yourself for the career you want</t>
  </si>
  <si>
    <t>658.409 MAN</t>
  </si>
  <si>
    <t>Rethinking leadership</t>
  </si>
  <si>
    <t>658.4092 APR</t>
  </si>
  <si>
    <t>Becoming an effective leader</t>
  </si>
  <si>
    <t>658.4092 BEC</t>
  </si>
  <si>
    <t>The manager's pocket guide to spiritual leadership</t>
  </si>
  <si>
    <t>658.4092 BEL</t>
  </si>
  <si>
    <t>Leading at a higher level</t>
  </si>
  <si>
    <t>658.4092 BLA</t>
  </si>
  <si>
    <t>The manager's pocket guide to influence with integrity</t>
  </si>
  <si>
    <t>658.4092 CAR</t>
  </si>
  <si>
    <t>The 8th habit</t>
  </si>
  <si>
    <t>658.4092 COV</t>
  </si>
  <si>
    <t>Think again</t>
  </si>
  <si>
    <t>658.4092 FIN</t>
  </si>
  <si>
    <t>Getting people on board</t>
  </si>
  <si>
    <t>658.4092 GET</t>
  </si>
  <si>
    <t>Soup</t>
  </si>
  <si>
    <t>658.4092 GOR</t>
  </si>
  <si>
    <t>Lemon leadership</t>
  </si>
  <si>
    <t>658.4092 JOH</t>
  </si>
  <si>
    <t>Strengths based leadership</t>
  </si>
  <si>
    <t>658.4092 RATH</t>
  </si>
  <si>
    <t>The manager's pocket guide to leadership skills</t>
  </si>
  <si>
    <t>658.4092 STA</t>
  </si>
  <si>
    <t>Senior leadership teams</t>
  </si>
  <si>
    <t>658.4092 WAG</t>
  </si>
  <si>
    <t>The on-time, on-target manager</t>
  </si>
  <si>
    <t>658.4093 BLA</t>
  </si>
  <si>
    <t>Learn to manage your time</t>
  </si>
  <si>
    <t>658.4093 MAC</t>
  </si>
  <si>
    <t>Taking control of your time</t>
  </si>
  <si>
    <t>658.4093 TAK</t>
  </si>
  <si>
    <t>Performance under pressure</t>
  </si>
  <si>
    <t>658.4095 SOR</t>
  </si>
  <si>
    <t>Boardroom excellence</t>
  </si>
  <si>
    <t>658.42 BRO</t>
  </si>
  <si>
    <t>The living leader</t>
  </si>
  <si>
    <t>658.42 FER</t>
  </si>
  <si>
    <t>One stop leadership</t>
  </si>
  <si>
    <t>658.42 KOU</t>
  </si>
  <si>
    <t>Conversations in leadership</t>
  </si>
  <si>
    <t>658.42 MEY</t>
  </si>
  <si>
    <t>The Fish rots from the head</t>
  </si>
  <si>
    <t>658.422 GAR</t>
  </si>
  <si>
    <t>Building better boards</t>
  </si>
  <si>
    <t>658.422 NAD</t>
  </si>
  <si>
    <t>Social skills and work</t>
  </si>
  <si>
    <t>658.45 ARG</t>
  </si>
  <si>
    <t>Intergrated organisational communication</t>
  </si>
  <si>
    <t>658.45 BAR</t>
  </si>
  <si>
    <t>Successful help desk management in a week</t>
  </si>
  <si>
    <t>658.45 CHA</t>
  </si>
  <si>
    <t>Managing difficult conversations at work</t>
  </si>
  <si>
    <t>658.45 CLA</t>
  </si>
  <si>
    <t>Communication</t>
  </si>
  <si>
    <t>658.45 CLE</t>
  </si>
  <si>
    <t>Comminication by objectives</t>
  </si>
  <si>
    <t>658.45 FOU</t>
  </si>
  <si>
    <t>Communicating @ work</t>
  </si>
  <si>
    <t>658.45 GRA</t>
  </si>
  <si>
    <t>Manage the media</t>
  </si>
  <si>
    <t>658.45 HOL</t>
  </si>
  <si>
    <t>Making your mark in business communications</t>
  </si>
  <si>
    <t>658.45 MAR</t>
  </si>
  <si>
    <t>Problems in business communication</t>
  </si>
  <si>
    <t>658.45 PAR</t>
  </si>
  <si>
    <t>Effective internal communication</t>
  </si>
  <si>
    <t>658.45 SMI</t>
  </si>
  <si>
    <t>Successful business and professional conduct</t>
  </si>
  <si>
    <t>658.45 TRU</t>
  </si>
  <si>
    <t>Corporate communication</t>
  </si>
  <si>
    <t>658.45 VAN</t>
  </si>
  <si>
    <t>How leaders speak</t>
  </si>
  <si>
    <t>658.452 GRA</t>
  </si>
  <si>
    <t>Presentations that persuade and motivate</t>
  </si>
  <si>
    <t>658.452 PRE</t>
  </si>
  <si>
    <t>Op 'n punt van orde: Gemenereg Prosedure op vergaderings</t>
  </si>
  <si>
    <t>658.4563 JOO</t>
  </si>
  <si>
    <t>The manager's pocket guide to effective meetings</t>
  </si>
  <si>
    <t>658.4563 KAY</t>
  </si>
  <si>
    <t>Face to Face Communications for Clarity and Impact</t>
  </si>
  <si>
    <t>658.457 FAC</t>
  </si>
  <si>
    <t>Contingency planning and disaster recovery</t>
  </si>
  <si>
    <t>658.477 CHI</t>
  </si>
  <si>
    <t>Crisis management</t>
  </si>
  <si>
    <t>658.477 CRI</t>
  </si>
  <si>
    <t>The definitive handbook of business continuity management</t>
  </si>
  <si>
    <t>658.477 HIL</t>
  </si>
  <si>
    <t>Disaster management and preparedness</t>
  </si>
  <si>
    <t>658.477 SCH</t>
  </si>
  <si>
    <t>Disaster management programs for historic sites</t>
  </si>
  <si>
    <t>658.477 SPE</t>
  </si>
  <si>
    <t>IT Governance based on COBIT 4.1</t>
  </si>
  <si>
    <t>658.478 ITG</t>
  </si>
  <si>
    <t>Supply chain management</t>
  </si>
  <si>
    <t>658.5 BLA</t>
  </si>
  <si>
    <t>The Admirable company</t>
  </si>
  <si>
    <t>658.5 BRO</t>
  </si>
  <si>
    <t>658.5 HUG</t>
  </si>
  <si>
    <t>Single point of failure</t>
  </si>
  <si>
    <t>658.5 LYN</t>
  </si>
  <si>
    <t>One stop profit management</t>
  </si>
  <si>
    <t>658.5 MAR</t>
  </si>
  <si>
    <t>Creating breakthrough innovations</t>
  </si>
  <si>
    <t>658.514 CRE</t>
  </si>
  <si>
    <t>Multi-year expenditure planning</t>
  </si>
  <si>
    <t>658.57 MUL</t>
  </si>
  <si>
    <t>Fundamentals of supply chain management</t>
  </si>
  <si>
    <t>658.7 MEN</t>
  </si>
  <si>
    <t>Marketing industrial buildings &amp; sites</t>
  </si>
  <si>
    <t>658.8 CON</t>
  </si>
  <si>
    <t>Simple solutions to effective marketing!</t>
  </si>
  <si>
    <t>658.802 PER</t>
  </si>
  <si>
    <t>How come your brand isn't working hard enough?</t>
  </si>
  <si>
    <t>658.827 CHE</t>
  </si>
  <si>
    <t>Marketing through the mud and dust</t>
  </si>
  <si>
    <t>658.835 KUZ</t>
  </si>
  <si>
    <t>Going... going... gone!</t>
  </si>
  <si>
    <t>658.84 KLA</t>
  </si>
  <si>
    <t>Lend me your ears</t>
  </si>
  <si>
    <t>659.2 ATK</t>
  </si>
  <si>
    <t>Goodwill</t>
  </si>
  <si>
    <t>659.2 BID</t>
  </si>
  <si>
    <t>A perfect press release...or not?</t>
  </si>
  <si>
    <t>659.2 COE</t>
  </si>
  <si>
    <t>Reputation management</t>
  </si>
  <si>
    <t>659.2 DOO</t>
  </si>
  <si>
    <t>The manager's pocket guide to public presentations</t>
  </si>
  <si>
    <t>659.2 GLA</t>
  </si>
  <si>
    <t>People in Public Service: A Reader in Public Personnel Administration- Second Edition</t>
  </si>
  <si>
    <t>659.2 GOL</t>
  </si>
  <si>
    <t>The people's voice</t>
  </si>
  <si>
    <t>659.2 HAD</t>
  </si>
  <si>
    <t>In a manner of speaking</t>
  </si>
  <si>
    <t>659.2 KRU</t>
  </si>
  <si>
    <t>The Media Development and Diversity Agency</t>
  </si>
  <si>
    <t>659.2 MED</t>
  </si>
  <si>
    <t>Public Relations: Principles, Cases and Problems</t>
  </si>
  <si>
    <t>659.2 MOO</t>
  </si>
  <si>
    <t>Media ethics in the South African context</t>
  </si>
  <si>
    <t>659.2 OOS</t>
  </si>
  <si>
    <t>The truth about</t>
  </si>
  <si>
    <t>659.2 ORO</t>
  </si>
  <si>
    <t>Communication and public relations</t>
  </si>
  <si>
    <t>659.2 ROB</t>
  </si>
  <si>
    <t>Handbook of public relations</t>
  </si>
  <si>
    <t>659.2 SKI</t>
  </si>
  <si>
    <t>The public relations handbook</t>
  </si>
  <si>
    <t>659.2 THE</t>
  </si>
  <si>
    <t>Public speaking</t>
  </si>
  <si>
    <t>659.2 WES</t>
  </si>
  <si>
    <t>Pride of South Africa Wine</t>
  </si>
  <si>
    <t>663.2 HOC</t>
  </si>
  <si>
    <t>Boland, Wynland</t>
  </si>
  <si>
    <t>663.209687 DEL</t>
  </si>
  <si>
    <t>Catalogue B of General Brassfoundry for the use of Ironmongers, shippers, builders, cabinet makers</t>
  </si>
  <si>
    <t>673.38 CAT</t>
  </si>
  <si>
    <t>Timber preservation</t>
  </si>
  <si>
    <t>674.028 TIM</t>
  </si>
  <si>
    <t>The woodbook</t>
  </si>
  <si>
    <t>674.5 SOU</t>
  </si>
  <si>
    <t>Bulletin du service de la carte geologique d'alsace et de Lorraine</t>
  </si>
  <si>
    <t>690 BUL</t>
  </si>
  <si>
    <t>Building construction &amp; graphic standards</t>
  </si>
  <si>
    <t>690 GRO</t>
  </si>
  <si>
    <t>Good practice in construction</t>
  </si>
  <si>
    <t>690 KNO</t>
  </si>
  <si>
    <t>New ways of building</t>
  </si>
  <si>
    <t>690 NEW</t>
  </si>
  <si>
    <t xml:space="preserve">Building dictionary / Bouwoordeboek                  </t>
  </si>
  <si>
    <t>690.03 BOU</t>
  </si>
  <si>
    <t>Encyclopedia of home building and decorating</t>
  </si>
  <si>
    <t>690.03 SCH</t>
  </si>
  <si>
    <t>The Penguin dictionary of building</t>
  </si>
  <si>
    <t>690.03 SCO</t>
  </si>
  <si>
    <t>Dictionary of Building</t>
  </si>
  <si>
    <t>Building Dictionary: English-Afrikaans/ Afrikaans-Engels</t>
  </si>
  <si>
    <t xml:space="preserve">690.03 VAK  </t>
  </si>
  <si>
    <t>Researching a building in Nova Scotia</t>
  </si>
  <si>
    <t>690.0720716 RES</t>
  </si>
  <si>
    <t>AJ Metric Handbook</t>
  </si>
  <si>
    <t>690.1 SLI</t>
  </si>
  <si>
    <t>Guide to domestic building surveys</t>
  </si>
  <si>
    <t>690.21 BOW</t>
  </si>
  <si>
    <t>Developments in structural form</t>
  </si>
  <si>
    <t>690.21 MAI</t>
  </si>
  <si>
    <t>Conservation and Restoration of Buildings: preservation of roofs</t>
  </si>
  <si>
    <t>690.24 CON</t>
  </si>
  <si>
    <t>Die Afrikaanse woning herdrukke uit die Boerevrou</t>
  </si>
  <si>
    <t>690.24 FIS</t>
  </si>
  <si>
    <t>The housing rehabilitation handbook</t>
  </si>
  <si>
    <t>690.24 HOU</t>
  </si>
  <si>
    <t>Household repairs and renovations</t>
  </si>
  <si>
    <t>From rooftop to basement damp defeated</t>
  </si>
  <si>
    <t>690.24 NIC</t>
  </si>
  <si>
    <t>Santa Cruz renovation manual</t>
  </si>
  <si>
    <t>690.24 PAG</t>
  </si>
  <si>
    <t>Rehab right</t>
  </si>
  <si>
    <t>690.24 PRE</t>
  </si>
  <si>
    <t>Building failures</t>
  </si>
  <si>
    <t>690.24 RAN</t>
  </si>
  <si>
    <t>Repair and renewal of buildings</t>
  </si>
  <si>
    <t>690.24 REP</t>
  </si>
  <si>
    <t>Restoring period timber-framed houses</t>
  </si>
  <si>
    <t>690.24 SWI</t>
  </si>
  <si>
    <t>Redecorating your church</t>
  </si>
  <si>
    <t>690.5 BRI</t>
  </si>
  <si>
    <t>Brickwork,Concrete and Masonry Volume 6</t>
  </si>
  <si>
    <t>Building materials</t>
  </si>
  <si>
    <t>691 HAN</t>
  </si>
  <si>
    <t>Timber</t>
  </si>
  <si>
    <t>691.1 FIN</t>
  </si>
  <si>
    <t>Timber decay in buildings</t>
  </si>
  <si>
    <t>691.1 RID</t>
  </si>
  <si>
    <t>Conferences on the weathering of stones</t>
  </si>
  <si>
    <t>691.2 CON</t>
  </si>
  <si>
    <t>Handbook of South African natural building stone</t>
  </si>
  <si>
    <t>691.2 HAN</t>
  </si>
  <si>
    <t>Epoxy resins in stone conservation</t>
  </si>
  <si>
    <t>691.2 SEL</t>
  </si>
  <si>
    <t>Conservation of Stone and other Materials Volume One</t>
  </si>
  <si>
    <t>691.2 THI</t>
  </si>
  <si>
    <t>Conservation of Stone and other Materials Volume Two</t>
  </si>
  <si>
    <t>Failure and repair of concrete structures</t>
  </si>
  <si>
    <t>691.3 CHA</t>
  </si>
  <si>
    <t>Concrete Surface Finishes, Renderings and Terrazzos: 'Concrete Series' Books</t>
  </si>
  <si>
    <t>691.3 GRA</t>
  </si>
  <si>
    <t>How to make good concrete</t>
  </si>
  <si>
    <t>691.3 HOW</t>
  </si>
  <si>
    <t>Construction with moving forms</t>
  </si>
  <si>
    <t>691.3 HUN</t>
  </si>
  <si>
    <t>Design and stability of concrete structures</t>
  </si>
  <si>
    <t>691.3 MCM</t>
  </si>
  <si>
    <t>Restoring Brick Masonry</t>
  </si>
  <si>
    <t>691.4 COL</t>
  </si>
  <si>
    <t>Handleiding</t>
  </si>
  <si>
    <t>691.4 HAN</t>
  </si>
  <si>
    <t>Recording standing buildings</t>
  </si>
  <si>
    <t>692.1 HUT</t>
  </si>
  <si>
    <t>Cost planning of buildings</t>
  </si>
  <si>
    <t>692.5 FER</t>
  </si>
  <si>
    <t>The new guide to masonry bricklaying and plastering</t>
  </si>
  <si>
    <t>693 BUR</t>
  </si>
  <si>
    <t>Stone in building</t>
  </si>
  <si>
    <t>693.1 ASH</t>
  </si>
  <si>
    <t>Constructional masonry</t>
  </si>
  <si>
    <t>693.1 WAR</t>
  </si>
  <si>
    <t>Rammed earth structures</t>
  </si>
  <si>
    <t>693.2 KEA</t>
  </si>
  <si>
    <t>Building with earth</t>
  </si>
  <si>
    <t>693.2 NOR</t>
  </si>
  <si>
    <t>Building with lime</t>
  </si>
  <si>
    <t>693.5 HOL</t>
  </si>
  <si>
    <t>Plastering ,Plain &amp; Decorative</t>
  </si>
  <si>
    <t>693.6 MIL</t>
  </si>
  <si>
    <t>Lightning protection</t>
  </si>
  <si>
    <t>693.898 GOL</t>
  </si>
  <si>
    <t>Carpentry and joinery</t>
  </si>
  <si>
    <t>694 DOU</t>
  </si>
  <si>
    <t>Tools and techniques</t>
  </si>
  <si>
    <t>694 TOO</t>
  </si>
  <si>
    <t>Let there be neon</t>
  </si>
  <si>
    <t>694.136 STE</t>
  </si>
  <si>
    <t>Woodwork</t>
  </si>
  <si>
    <t>694.6 BAR</t>
  </si>
  <si>
    <t>Modern practical joinery</t>
  </si>
  <si>
    <t>694.6 ELL</t>
  </si>
  <si>
    <t>I C S reference library</t>
  </si>
  <si>
    <t>694.6 ICS</t>
  </si>
  <si>
    <t>Roofing the right way</t>
  </si>
  <si>
    <t>695 BOL</t>
  </si>
  <si>
    <t>Copper flashings and weatherings</t>
  </si>
  <si>
    <t>695.43 COP</t>
  </si>
  <si>
    <t>Copper pipe-line services in building</t>
  </si>
  <si>
    <t>696 COP</t>
  </si>
  <si>
    <t>Environmental systems</t>
  </si>
  <si>
    <t>696 COW</t>
  </si>
  <si>
    <t>Economical Domestic Heating</t>
  </si>
  <si>
    <t>697 GOD</t>
  </si>
  <si>
    <t>The Lyle official arts review 1983</t>
  </si>
  <si>
    <t>700 LYL</t>
  </si>
  <si>
    <t>The Aesthetics of architecture</t>
  </si>
  <si>
    <t>701.17 SCR</t>
  </si>
  <si>
    <t>Meaning in the visual arts</t>
  </si>
  <si>
    <t>701.18 PAN</t>
  </si>
  <si>
    <t>Historical and philosophical issues in the conservation of cultural heritage</t>
  </si>
  <si>
    <t>701.18 STA</t>
  </si>
  <si>
    <t>Figuring Faith: Images of Belief in Africa</t>
  </si>
  <si>
    <t>707.4 RAN</t>
  </si>
  <si>
    <t>Collector's luck</t>
  </si>
  <si>
    <t>708 JOH</t>
  </si>
  <si>
    <t>Die Jansen-versameling</t>
  </si>
  <si>
    <t>708.00968 JAN</t>
  </si>
  <si>
    <t>Kuns uit die Staatsargief</t>
  </si>
  <si>
    <t>708.96821 KUN</t>
  </si>
  <si>
    <t>The Michaelis Collection</t>
  </si>
  <si>
    <t>708.968712 CAT</t>
  </si>
  <si>
    <t>Napoli</t>
  </si>
  <si>
    <t>709 NAP</t>
  </si>
  <si>
    <t>The Aesthetic Movement</t>
  </si>
  <si>
    <t>709.034 ASL</t>
  </si>
  <si>
    <t>The House of Liberty</t>
  </si>
  <si>
    <t>709.034 CAL</t>
  </si>
  <si>
    <t>Art deco internationale</t>
  </si>
  <si>
    <t>709.04 ART</t>
  </si>
  <si>
    <t>All colour book of art deco</t>
  </si>
  <si>
    <t>709.04 KLE</t>
  </si>
  <si>
    <t>Jugendstil</t>
  </si>
  <si>
    <t>709.04 WAR</t>
  </si>
  <si>
    <t>Marcellus Laroon</t>
  </si>
  <si>
    <t>709.2 RAI</t>
  </si>
  <si>
    <t>Africa Art and Culture</t>
  </si>
  <si>
    <t>709.6 KOL</t>
  </si>
  <si>
    <t>African Arts</t>
  </si>
  <si>
    <t>709.68 AFR</t>
  </si>
  <si>
    <t>Arts and Artists of South Africa</t>
  </si>
  <si>
    <t>709.68 BER</t>
  </si>
  <si>
    <t>Kuns in Suid Afrika</t>
  </si>
  <si>
    <t>709.68 BOU</t>
  </si>
  <si>
    <t>Painters of South Africa</t>
  </si>
  <si>
    <t>Africana Books and Pictures</t>
  </si>
  <si>
    <t>709.68 BRA</t>
  </si>
  <si>
    <t>Ndebele</t>
  </si>
  <si>
    <t>709.68 COU</t>
  </si>
  <si>
    <t>De Meillon's people of colour</t>
  </si>
  <si>
    <t>709.68 SHE</t>
  </si>
  <si>
    <t>Solomon Caesar Malan</t>
  </si>
  <si>
    <t>709.68 SOL</t>
  </si>
  <si>
    <t>The arts in South Africa</t>
  </si>
  <si>
    <t>709.68 WHK</t>
  </si>
  <si>
    <t>My father</t>
  </si>
  <si>
    <t>709.687 WEN</t>
  </si>
  <si>
    <t>Ariel</t>
  </si>
  <si>
    <t>709.95694 ARI</t>
  </si>
  <si>
    <t>37 Design and environment Projects</t>
  </si>
  <si>
    <t>710 THI</t>
  </si>
  <si>
    <t>The young environmentalists</t>
  </si>
  <si>
    <t>711 BAI</t>
  </si>
  <si>
    <t>Past, Present, Future</t>
  </si>
  <si>
    <t>Beschermde Landschappen</t>
  </si>
  <si>
    <t>711 BES</t>
  </si>
  <si>
    <t>The Human Environment</t>
  </si>
  <si>
    <t>711 BIN</t>
  </si>
  <si>
    <t>Casco Land Interventions in PublicSpace</t>
  </si>
  <si>
    <t>711 CLA</t>
  </si>
  <si>
    <t>Environmental Education in South Africa</t>
  </si>
  <si>
    <t>711 ENV</t>
  </si>
  <si>
    <t>Discover the city</t>
  </si>
  <si>
    <t>711 HAG</t>
  </si>
  <si>
    <t>Discover the City</t>
  </si>
  <si>
    <t>Interpreting the environment / Vertolking van die omgewing</t>
  </si>
  <si>
    <t>711 HAL</t>
  </si>
  <si>
    <t>The New City</t>
  </si>
  <si>
    <t>711 HIL</t>
  </si>
  <si>
    <t>With man in mind</t>
  </si>
  <si>
    <t>711 PER</t>
  </si>
  <si>
    <t>Understanding our surroundings</t>
  </si>
  <si>
    <t>Physical Planning</t>
  </si>
  <si>
    <t>711 PHY</t>
  </si>
  <si>
    <t>Background to Environmental Planning</t>
  </si>
  <si>
    <t>711 REE</t>
  </si>
  <si>
    <t>The Future of planning</t>
  </si>
  <si>
    <t>711.1 COW</t>
  </si>
  <si>
    <t>Photogrammetry + Non-destructive</t>
  </si>
  <si>
    <t>711.12 DEW</t>
  </si>
  <si>
    <t>Planning Information Index</t>
  </si>
  <si>
    <t>711.12 HAL</t>
  </si>
  <si>
    <t>Urbanization and urban planning in capitalist society</t>
  </si>
  <si>
    <t>711.13 DEA</t>
  </si>
  <si>
    <t>Whose city ?</t>
  </si>
  <si>
    <t>711.13 PAH</t>
  </si>
  <si>
    <t>Environmental planning</t>
  </si>
  <si>
    <t>711.13 SAA</t>
  </si>
  <si>
    <t>Architect and community</t>
  </si>
  <si>
    <t>711.13 SPY</t>
  </si>
  <si>
    <t>The Economy of Cities</t>
  </si>
  <si>
    <t>711.14 JAC</t>
  </si>
  <si>
    <t>Regional Development and Planning</t>
  </si>
  <si>
    <t>711.3 FRI</t>
  </si>
  <si>
    <t>Ministry for Planning and Environment, Victoria</t>
  </si>
  <si>
    <t>711.3 MIN</t>
  </si>
  <si>
    <t>Recent advances in town planning</t>
  </si>
  <si>
    <t>711.4 ADA</t>
  </si>
  <si>
    <t>Urban planning and the development process</t>
  </si>
  <si>
    <t>Design of cities</t>
  </si>
  <si>
    <t>711.4 BAC</t>
  </si>
  <si>
    <t>Die Stadt und ihr Boden</t>
  </si>
  <si>
    <t>711.4 BER</t>
  </si>
  <si>
    <t>Learning from Baltimore</t>
  </si>
  <si>
    <t>711.4 BRA</t>
  </si>
  <si>
    <t>Town and country planning</t>
  </si>
  <si>
    <t>711.4 BRO</t>
  </si>
  <si>
    <t>Townscapes</t>
  </si>
  <si>
    <t>711.4 BUR</t>
  </si>
  <si>
    <t>City landsape</t>
  </si>
  <si>
    <t>711.4 CIT</t>
  </si>
  <si>
    <t>M40 Public Inquiry</t>
  </si>
  <si>
    <t>711.4 COU</t>
  </si>
  <si>
    <t>Unplanning the cities</t>
  </si>
  <si>
    <t>The concise townscape</t>
  </si>
  <si>
    <t>711.4 CUL</t>
  </si>
  <si>
    <t>Architecture and the urban experience</t>
  </si>
  <si>
    <t>711.4 CUR</t>
  </si>
  <si>
    <t>Environment for man</t>
  </si>
  <si>
    <t>711.4 ENV</t>
  </si>
  <si>
    <t>The exploding metropolis</t>
  </si>
  <si>
    <t>711.4 EXP</t>
  </si>
  <si>
    <t>Reflections on the making of space</t>
  </si>
  <si>
    <t>711.4 FOX</t>
  </si>
  <si>
    <t>The designation of conservation areas</t>
  </si>
  <si>
    <t>711.4 GAM</t>
  </si>
  <si>
    <t>Reconstruction and town and country planning</t>
  </si>
  <si>
    <t>711.4 GIB</t>
  </si>
  <si>
    <t>Perception of the environment</t>
  </si>
  <si>
    <t>711.4 GOO</t>
  </si>
  <si>
    <t>Communitas</t>
  </si>
  <si>
    <t>A guide to delineating edges of historic districts</t>
  </si>
  <si>
    <t>711.4 GUI</t>
  </si>
  <si>
    <t>711.4 HAL</t>
  </si>
  <si>
    <t>Great planning disasters</t>
  </si>
  <si>
    <t>Planning and human need</t>
  </si>
  <si>
    <t>711.4 HEY</t>
  </si>
  <si>
    <t>The death and life of great American cities</t>
  </si>
  <si>
    <t>711.4 JAC</t>
  </si>
  <si>
    <t>Planning the modern city</t>
  </si>
  <si>
    <t>711.4 LEW</t>
  </si>
  <si>
    <t>How cities are saved</t>
  </si>
  <si>
    <t>711.4 LOT</t>
  </si>
  <si>
    <t>Urban and regional planning</t>
  </si>
  <si>
    <t>711.4 MCL</t>
  </si>
  <si>
    <t>Man made the town</t>
  </si>
  <si>
    <t>711.4 MID</t>
  </si>
  <si>
    <t>Beyond the metropolis</t>
  </si>
  <si>
    <t>711.4 OFO</t>
  </si>
  <si>
    <t>Plan</t>
  </si>
  <si>
    <t>711.4 PLA</t>
  </si>
  <si>
    <t>Quality in urban planning and design</t>
  </si>
  <si>
    <t>711.4 QUA</t>
  </si>
  <si>
    <t>Towns and buildings</t>
  </si>
  <si>
    <t>711.4 RAS</t>
  </si>
  <si>
    <t>711.4 SAA</t>
  </si>
  <si>
    <t>Rebuilding Britain</t>
  </si>
  <si>
    <t>711.4 SIM</t>
  </si>
  <si>
    <t>Amenity and Urban Planning</t>
  </si>
  <si>
    <t>711.4 SMI</t>
  </si>
  <si>
    <t>Urban Spaces</t>
  </si>
  <si>
    <t>711.4 SPE</t>
  </si>
  <si>
    <t>American Skyline</t>
  </si>
  <si>
    <t>711.4 TUN</t>
  </si>
  <si>
    <t>The man in the street</t>
  </si>
  <si>
    <t>711.4 WOO</t>
  </si>
  <si>
    <t>Pride of place</t>
  </si>
  <si>
    <t>711.40941 CIV</t>
  </si>
  <si>
    <t>Conservation Area</t>
  </si>
  <si>
    <t>711.40941 RAY</t>
  </si>
  <si>
    <t>Creator London Plan 1944</t>
  </si>
  <si>
    <t>711.409421 ADE</t>
  </si>
  <si>
    <t>Planning outlook</t>
  </si>
  <si>
    <t>711.40945 PLA</t>
  </si>
  <si>
    <t>Focus on cities</t>
  </si>
  <si>
    <t>711.40968 INS</t>
  </si>
  <si>
    <t>Metropolitan Durban Draft Guide Plan</t>
  </si>
  <si>
    <t>711.4096847 MET</t>
  </si>
  <si>
    <t>Cape Metropolitan Area / Kaapse Metropool</t>
  </si>
  <si>
    <t>711.40968711 CAP</t>
  </si>
  <si>
    <t>711.40968755 POR</t>
  </si>
  <si>
    <t>Moving together drifting apart</t>
  </si>
  <si>
    <t>711.40968792 DEW</t>
  </si>
  <si>
    <t>Design review in historic districts</t>
  </si>
  <si>
    <t>711.409755 BOW</t>
  </si>
  <si>
    <t>Enterprise zones</t>
  </si>
  <si>
    <t>711.5 BUT</t>
  </si>
  <si>
    <t>Architecture for the poor</t>
  </si>
  <si>
    <t>711.5 FAT</t>
  </si>
  <si>
    <t>Introduction to urban renewal</t>
  </si>
  <si>
    <t>711.5 GIB</t>
  </si>
  <si>
    <t>A house in the city</t>
  </si>
  <si>
    <t>711.5 MAC</t>
  </si>
  <si>
    <t>Great cities and their traffic</t>
  </si>
  <si>
    <t>711.552 THO</t>
  </si>
  <si>
    <t>Alexander Avenue</t>
  </si>
  <si>
    <t>711.5522 ALE</t>
  </si>
  <si>
    <t>Atalantic Avenue</t>
  </si>
  <si>
    <t>711.5522 ATL</t>
  </si>
  <si>
    <t>Chinatown</t>
  </si>
  <si>
    <t>711.5522 CHI</t>
  </si>
  <si>
    <t>Jamaica Avenue revitalization program</t>
  </si>
  <si>
    <t>711.5522 JAM</t>
  </si>
  <si>
    <t>Montague Street</t>
  </si>
  <si>
    <t>711.5522 MON</t>
  </si>
  <si>
    <t>New life for plazas</t>
  </si>
  <si>
    <t>711.5522 NEW</t>
  </si>
  <si>
    <t>A sense of place</t>
  </si>
  <si>
    <t>711.5522 SEN</t>
  </si>
  <si>
    <t>Union Square</t>
  </si>
  <si>
    <t>711.5522 UNI</t>
  </si>
  <si>
    <t>Land and leisure in England and Wales</t>
  </si>
  <si>
    <t>711.558 PAT</t>
  </si>
  <si>
    <t>Greening the city open space and recreation plan for Cape Town</t>
  </si>
  <si>
    <t>711.558 TOW</t>
  </si>
  <si>
    <t>Proceedings of the Canadian Parks service reconstruction workshop</t>
  </si>
  <si>
    <t>711.57 PRO</t>
  </si>
  <si>
    <t>Nazareth House</t>
  </si>
  <si>
    <t>711.58 PLA</t>
  </si>
  <si>
    <t>The new housing handbook</t>
  </si>
  <si>
    <t>711.58 REI</t>
  </si>
  <si>
    <t>711.58 STA</t>
  </si>
  <si>
    <t>Urban regeneration</t>
  </si>
  <si>
    <t>711.58 TAR</t>
  </si>
  <si>
    <t>Integrated Conservation</t>
  </si>
  <si>
    <t>711.6 BIN</t>
  </si>
  <si>
    <t>The Malay quarter</t>
  </si>
  <si>
    <t>711.609687 MAL</t>
  </si>
  <si>
    <t>Center city environment and transportation</t>
  </si>
  <si>
    <t>711.7 PUB</t>
  </si>
  <si>
    <t>Traffic in townscape</t>
  </si>
  <si>
    <t>711.7 TRA</t>
  </si>
  <si>
    <t>Parking in the central business district of Cape Town</t>
  </si>
  <si>
    <t>711.73 MOR</t>
  </si>
  <si>
    <t>Freeways, parking and the civic centre</t>
  </si>
  <si>
    <t>Freeways and the urban environment</t>
  </si>
  <si>
    <t>Pedestrian safety</t>
  </si>
  <si>
    <t>711.74 PED</t>
  </si>
  <si>
    <t>Pedestrian movement</t>
  </si>
  <si>
    <t>Improved railroad grade crossings</t>
  </si>
  <si>
    <t>711.75097 IMP</t>
  </si>
  <si>
    <t>Airport access</t>
  </si>
  <si>
    <t>711.78 AIR</t>
  </si>
  <si>
    <t>Landscape by design</t>
  </si>
  <si>
    <t>712 ALD</t>
  </si>
  <si>
    <t>Handleiding vir die aanplant van bome</t>
  </si>
  <si>
    <t>712 BAN</t>
  </si>
  <si>
    <t>Elysian Gardens</t>
  </si>
  <si>
    <t>712 BIN</t>
  </si>
  <si>
    <t>Roses at the Cape of Good Hope</t>
  </si>
  <si>
    <t>712 FAG</t>
  </si>
  <si>
    <t>Handbook of urban space</t>
  </si>
  <si>
    <t>712 HAN</t>
  </si>
  <si>
    <t>Bome in die stad</t>
  </si>
  <si>
    <t>712 JUR</t>
  </si>
  <si>
    <t>The quest for paradise</t>
  </si>
  <si>
    <t>712 KIN</t>
  </si>
  <si>
    <t>The modern urban landscape</t>
  </si>
  <si>
    <t>712 REL</t>
  </si>
  <si>
    <t>Trees in the landscape</t>
  </si>
  <si>
    <t>712 THO</t>
  </si>
  <si>
    <t>Beskuttingstroke en windskerms in Suid-Afrka</t>
  </si>
  <si>
    <t>712 VAN</t>
  </si>
  <si>
    <t>The practical book of herbs</t>
  </si>
  <si>
    <t>Capability Brown</t>
  </si>
  <si>
    <t>712.0924 BRO</t>
  </si>
  <si>
    <t>Hidden gardens of Sydney</t>
  </si>
  <si>
    <t>712.609441 HID</t>
  </si>
  <si>
    <t>Industry and landscape</t>
  </si>
  <si>
    <t>712.7 IND</t>
  </si>
  <si>
    <t>Trees for New York City</t>
  </si>
  <si>
    <t>715.2 NEW</t>
  </si>
  <si>
    <t>Maak tuin met klimplante</t>
  </si>
  <si>
    <t>716 VAN</t>
  </si>
  <si>
    <t>Practical trail design</t>
  </si>
  <si>
    <t>719 LEV</t>
  </si>
  <si>
    <t>Architectural keywords</t>
  </si>
  <si>
    <t>720 ARC</t>
  </si>
  <si>
    <t>Architectural practice</t>
  </si>
  <si>
    <t>720 COW</t>
  </si>
  <si>
    <t>Buildings reborn</t>
  </si>
  <si>
    <t>720 DIA</t>
  </si>
  <si>
    <t>Rudimentary architecture</t>
  </si>
  <si>
    <t>720 LEE</t>
  </si>
  <si>
    <t>Monumentenzorg</t>
  </si>
  <si>
    <t>720 MON</t>
  </si>
  <si>
    <t>Architecture of the British Empire</t>
  </si>
  <si>
    <t>720 MOR</t>
  </si>
  <si>
    <t>Great houses of the Western World</t>
  </si>
  <si>
    <t>720 NIC</t>
  </si>
  <si>
    <t>The observer's book of architecture</t>
  </si>
  <si>
    <t>720 PEN</t>
  </si>
  <si>
    <t>How architects visualize</t>
  </si>
  <si>
    <t>720 POR</t>
  </si>
  <si>
    <t>Public inquiries</t>
  </si>
  <si>
    <t>720 SPA</t>
  </si>
  <si>
    <t>Tacoma in style: A look at the city's Architecture</t>
  </si>
  <si>
    <t>720 TAC</t>
  </si>
  <si>
    <t>Our Cape Gables</t>
  </si>
  <si>
    <t>720 TRE</t>
  </si>
  <si>
    <t>APT International Membership and Resource Directory 1987</t>
  </si>
  <si>
    <t>720.025 APT</t>
  </si>
  <si>
    <t>The Seven lamps op architecture</t>
  </si>
  <si>
    <t>720.1 AUS</t>
  </si>
  <si>
    <t>Architecture in context</t>
  </si>
  <si>
    <t>720.1 BRO</t>
  </si>
  <si>
    <t>Prelude to architecture</t>
  </si>
  <si>
    <t>720.1 NEW</t>
  </si>
  <si>
    <t>Visual of the South African dwelling</t>
  </si>
  <si>
    <t>720.103 FIS</t>
  </si>
  <si>
    <t>Classic dictionary of architecture</t>
  </si>
  <si>
    <t>720.103 PAR</t>
  </si>
  <si>
    <t>Participating in architectural competitions</t>
  </si>
  <si>
    <t>720.1079 STR</t>
  </si>
  <si>
    <t>Architectural practices 1982 / Argitekspraktyke 1982</t>
  </si>
  <si>
    <t>720.2 ARC</t>
  </si>
  <si>
    <t>The professions and projects register 2002</t>
  </si>
  <si>
    <t>720.2 PRO</t>
  </si>
  <si>
    <t>The roots of architectural invention</t>
  </si>
  <si>
    <t>720.28 LEA</t>
  </si>
  <si>
    <t>Architectural graphics</t>
  </si>
  <si>
    <t>720.284 CHI</t>
  </si>
  <si>
    <t>Measured drawing for architects</t>
  </si>
  <si>
    <t>Tell me about</t>
  </si>
  <si>
    <t>720.288 BOS</t>
  </si>
  <si>
    <t>Bouwen met puin van de ver woeste gebieden</t>
  </si>
  <si>
    <t>720.288 BOU</t>
  </si>
  <si>
    <t>Brandschtz in Baudenkmalern und Museen</t>
  </si>
  <si>
    <t>720.288 BRA</t>
  </si>
  <si>
    <t>Christiansfeld</t>
  </si>
  <si>
    <t>720.288 CHR</t>
  </si>
  <si>
    <t>Change of Use</t>
  </si>
  <si>
    <t>720.288 CUN</t>
  </si>
  <si>
    <t>What listing means</t>
  </si>
  <si>
    <t>720.288 DEP</t>
  </si>
  <si>
    <t>Docomomo International</t>
  </si>
  <si>
    <t>720.288 DOC</t>
  </si>
  <si>
    <t>Industrial Rehabilitation</t>
  </si>
  <si>
    <t>720.288 ELE</t>
  </si>
  <si>
    <t>European centre for training craftsmen in the conservation of the architectural heritage</t>
  </si>
  <si>
    <t>720.288 EUR</t>
  </si>
  <si>
    <t>12th Triennial Meeting Lyon 29 August - 3 September 1999</t>
  </si>
  <si>
    <t>720.288 ICO</t>
  </si>
  <si>
    <t>Methodological proceedings for the protection and revitalization of historic sites</t>
  </si>
  <si>
    <t>720.288 MAR</t>
  </si>
  <si>
    <t>Media save art '91</t>
  </si>
  <si>
    <t>720.288 MED</t>
  </si>
  <si>
    <t>Progressive Architecture</t>
  </si>
  <si>
    <t>720.288 PRO</t>
  </si>
  <si>
    <t>Protecting and Managing England's Heritage Property</t>
  </si>
  <si>
    <t>Rijksdienst voor de Monumentenzorg Jaarverslag 1996</t>
  </si>
  <si>
    <t>720.288 RIJ</t>
  </si>
  <si>
    <t>Leeds</t>
  </si>
  <si>
    <t>720.288 SAV</t>
  </si>
  <si>
    <t>The Secretary of the Interior's standards for rehabilitation and guidelines for rehabilitating historic buildings</t>
  </si>
  <si>
    <t>720.288 SEC</t>
  </si>
  <si>
    <t>Tourism in the Natal / KwaZulu region</t>
  </si>
  <si>
    <t>720.288 TOU</t>
  </si>
  <si>
    <t>Encyclopaedia of Architectural Terms</t>
  </si>
  <si>
    <t>720.3 CUR</t>
  </si>
  <si>
    <t>Small Country Houses of To-Day Volume 1,2&amp;3</t>
  </si>
  <si>
    <t>720.3 WEA</t>
  </si>
  <si>
    <t>The National trust for places of historic interest or natural beauty:Report 1968-69</t>
  </si>
  <si>
    <t>720.41 NAT</t>
  </si>
  <si>
    <t>Merian das monatsheft der stadte und landshaften</t>
  </si>
  <si>
    <t>720.43 MER</t>
  </si>
  <si>
    <t>Seven wonders of Green Building Technology</t>
  </si>
  <si>
    <t>720.47 SIR</t>
  </si>
  <si>
    <t>Le patrimoine industriel au Quebec</t>
  </si>
  <si>
    <t>720.71 TRO</t>
  </si>
  <si>
    <t>Homes sweet homes</t>
  </si>
  <si>
    <t>720.9 LAN</t>
  </si>
  <si>
    <t>A history of Architectural Development Vol II - Medieval</t>
  </si>
  <si>
    <t>720.9 SIM</t>
  </si>
  <si>
    <t>A history of Architectural Development Vol III - The renaissance in Italy, France and England</t>
  </si>
  <si>
    <t>Le Corbusier</t>
  </si>
  <si>
    <t>720.92 LEC</t>
  </si>
  <si>
    <t>Karl Friedrich Schinkel</t>
  </si>
  <si>
    <t>720.92 SCH</t>
  </si>
  <si>
    <t>The idea of Louis Sullivan</t>
  </si>
  <si>
    <t>720.92 SZA</t>
  </si>
  <si>
    <t>Arkkitehteja / Architects</t>
  </si>
  <si>
    <t>720.922 ARK</t>
  </si>
  <si>
    <t>Who's who in architecture from 1400 to the present</t>
  </si>
  <si>
    <t>720.922 WHO</t>
  </si>
  <si>
    <t>Resurgam</t>
  </si>
  <si>
    <t>720.941 RES</t>
  </si>
  <si>
    <t>A critical bibliography of building conservation</t>
  </si>
  <si>
    <t>720.941016 CRI</t>
  </si>
  <si>
    <t>Scotland under trust</t>
  </si>
  <si>
    <t>720.9411 HUR</t>
  </si>
  <si>
    <t>A systematic procedure for recording English Vernacular Architecture</t>
  </si>
  <si>
    <t>720.942 BRUL</t>
  </si>
  <si>
    <t>Kent</t>
  </si>
  <si>
    <t>720.942 CAM</t>
  </si>
  <si>
    <t>Surrey and Sussex</t>
  </si>
  <si>
    <t>The Indian style</t>
  </si>
  <si>
    <t>720.942 HEA</t>
  </si>
  <si>
    <t>New directions in British architecture</t>
  </si>
  <si>
    <t>720.942 LAN</t>
  </si>
  <si>
    <t>South Devon</t>
  </si>
  <si>
    <t>720.94235 PEV</t>
  </si>
  <si>
    <t>Cornwall</t>
  </si>
  <si>
    <t>720.94237 PEV</t>
  </si>
  <si>
    <t>South and West Somerset</t>
  </si>
  <si>
    <t>720.94238 PEV</t>
  </si>
  <si>
    <t>Derbyshire</t>
  </si>
  <si>
    <t>720.94251 PEV</t>
  </si>
  <si>
    <t>Northamptonshire</t>
  </si>
  <si>
    <t>720.94252 PEV</t>
  </si>
  <si>
    <t>An inventory of the Historical Monuments in Dorset</t>
  </si>
  <si>
    <t>720.94283 ROY</t>
  </si>
  <si>
    <t>Die schone Deutsche stadt</t>
  </si>
  <si>
    <t>720.943 DIE</t>
  </si>
  <si>
    <t>New directions in German architecture</t>
  </si>
  <si>
    <t>720.943 FEU</t>
  </si>
  <si>
    <t>Alte Kunst in Bayern</t>
  </si>
  <si>
    <t>720.9433 ALT</t>
  </si>
  <si>
    <t>Bayerisches Landesamt fur Denkmalpflege</t>
  </si>
  <si>
    <t>720.94336 BAY</t>
  </si>
  <si>
    <t>Denkmalpflege in Rheinland-Pfalz</t>
  </si>
  <si>
    <t>720.94343 DEN</t>
  </si>
  <si>
    <t>F Schupp, M Kremmer Bergbauarchitektur 1919-1974</t>
  </si>
  <si>
    <t>720.94343 LAN</t>
  </si>
  <si>
    <t>Technische Denkmale Im Rheinland</t>
  </si>
  <si>
    <t>Otto Engler Geschafts- und Warenhausarchitektur 1904-1914</t>
  </si>
  <si>
    <t>Rheinland</t>
  </si>
  <si>
    <t>720.94355 LAN</t>
  </si>
  <si>
    <t>Details of the architecture of Tuscany</t>
  </si>
  <si>
    <t>720.945 DON</t>
  </si>
  <si>
    <t>Northern Italian details</t>
  </si>
  <si>
    <t>720.945 THO</t>
  </si>
  <si>
    <t>Venice restored</t>
  </si>
  <si>
    <t>720.94531 VEN</t>
  </si>
  <si>
    <t>Foreningen Til Norske Fortidsminnesmerkers bevaring</t>
  </si>
  <si>
    <t>720.9481 FOR</t>
  </si>
  <si>
    <t>Sweden builds</t>
  </si>
  <si>
    <t>720.9485 SMI</t>
  </si>
  <si>
    <t>Fredede Bygninger</t>
  </si>
  <si>
    <t>720.9489 FRE</t>
  </si>
  <si>
    <t>Old Houses in Elsinore 1973</t>
  </si>
  <si>
    <t>720.9489 NAT</t>
  </si>
  <si>
    <t>Leidraad</t>
  </si>
  <si>
    <t>720.9492 RIJ</t>
  </si>
  <si>
    <t>The glory of Amsterdam</t>
  </si>
  <si>
    <t>720.9492 VAN</t>
  </si>
  <si>
    <t>African Reflections on the American Landscape: Identifying and Interpreting Africanisms</t>
  </si>
  <si>
    <t>720.9493 AFR</t>
  </si>
  <si>
    <t>Ontdek Belgie</t>
  </si>
  <si>
    <t>720.9493 TEI</t>
  </si>
  <si>
    <t>Our Heritage</t>
  </si>
  <si>
    <t>720.968 BAS</t>
  </si>
  <si>
    <t>New Uses For Old Buildings</t>
  </si>
  <si>
    <t>720.968 CAN</t>
  </si>
  <si>
    <t>My country in line and colour</t>
  </si>
  <si>
    <t>720.968 MEI</t>
  </si>
  <si>
    <t>The quality of life</t>
  </si>
  <si>
    <t>720.968 MIS</t>
  </si>
  <si>
    <t>Nova Constantia Tuiste van 
Tupperware in Suid-
Afrika</t>
  </si>
  <si>
    <t>720.968 NOV</t>
  </si>
  <si>
    <t>Johannesburg style</t>
  </si>
  <si>
    <t>720.968221 CHI</t>
  </si>
  <si>
    <t>The story of the Rand Club</t>
  </si>
  <si>
    <t>720.968221 DEV</t>
  </si>
  <si>
    <t>Meet me at the Carlton</t>
  </si>
  <si>
    <t>720.968221 ROS</t>
  </si>
  <si>
    <t>Wakkerstroom</t>
  </si>
  <si>
    <t>720.968242 PET</t>
  </si>
  <si>
    <t>Protection of Historical Resources Through Planning Mechanisms</t>
  </si>
  <si>
    <t>720.9684 HAR</t>
  </si>
  <si>
    <t>Ladysmith</t>
  </si>
  <si>
    <t>720.968435 PET</t>
  </si>
  <si>
    <t>Die Leghoyastatte in die Oranje-Vrystaat</t>
  </si>
  <si>
    <t>720.9685 LER</t>
  </si>
  <si>
    <t>Die Vierde Raadsaal</t>
  </si>
  <si>
    <t>720.96851 VIE</t>
  </si>
  <si>
    <t>Die europaische Grundlage der Kolonialarchitektur am Kap der Guten Hoffnung</t>
  </si>
  <si>
    <t>720.9687 VAN</t>
  </si>
  <si>
    <t>Wynland</t>
  </si>
  <si>
    <t>720.96871 WYN</t>
  </si>
  <si>
    <t>The Martello Tower</t>
  </si>
  <si>
    <t>720.968714 MAR</t>
  </si>
  <si>
    <t>Stellenbosch</t>
  </si>
  <si>
    <t>720.968717 STE</t>
  </si>
  <si>
    <t>The urban trail: a walk through the urban heritage of East London's central business district and older suburbs</t>
  </si>
  <si>
    <t>720.968779 WAT</t>
  </si>
  <si>
    <t>Gettysburg</t>
  </si>
  <si>
    <t>720.973 GET</t>
  </si>
  <si>
    <t>United States</t>
  </si>
  <si>
    <t>720.973 LEE</t>
  </si>
  <si>
    <t>The early work</t>
  </si>
  <si>
    <t>720.973 WRI</t>
  </si>
  <si>
    <t>Built to last</t>
  </si>
  <si>
    <t>720.9744 BUI</t>
  </si>
  <si>
    <t>Williamsburg in color</t>
  </si>
  <si>
    <t>720.97554252 WIL</t>
  </si>
  <si>
    <t>Learning from Las Vegas</t>
  </si>
  <si>
    <t>720.979313 VEN</t>
  </si>
  <si>
    <t>Latin American architecture since 1945</t>
  </si>
  <si>
    <t>720.98 HIT</t>
  </si>
  <si>
    <t>Brazil builds</t>
  </si>
  <si>
    <t>720.981 GOO</t>
  </si>
  <si>
    <t>Australia's National Estate</t>
  </si>
  <si>
    <t>720.994 AUS</t>
  </si>
  <si>
    <t>The National Trust in New South Wales</t>
  </si>
  <si>
    <t>720.9944 RIC</t>
  </si>
  <si>
    <t>Skyscrapers - Skyprickers - Skycities</t>
  </si>
  <si>
    <t>721.042 JEN</t>
  </si>
  <si>
    <t>Decorative plasterwork in Great Britain</t>
  </si>
  <si>
    <t>721.0446 BEA</t>
  </si>
  <si>
    <t>The old gables of Prince Albert and in the district</t>
  </si>
  <si>
    <t>721.5 MAR</t>
  </si>
  <si>
    <t>The Expression of the Entrance: 33 Examples from Port Elizabeth</t>
  </si>
  <si>
    <t>721.822 MCL</t>
  </si>
  <si>
    <t>Fanlights</t>
  </si>
  <si>
    <t>721.823 GRA</t>
  </si>
  <si>
    <t>Origins</t>
  </si>
  <si>
    <t>722.2 TAD</t>
  </si>
  <si>
    <t>Indian summer</t>
  </si>
  <si>
    <t>722.44 IRV</t>
  </si>
  <si>
    <t>The world of the Persians</t>
  </si>
  <si>
    <t>722.52 GOB</t>
  </si>
  <si>
    <t>Moderne volume 1</t>
  </si>
  <si>
    <t>722.7 EDI</t>
  </si>
  <si>
    <t>Moderne volume 2</t>
  </si>
  <si>
    <t>Moderne volume 3</t>
  </si>
  <si>
    <t>Moderne volume 4</t>
  </si>
  <si>
    <t>Moderne volume 5</t>
  </si>
  <si>
    <t>The idea of space in Greek Architecture</t>
  </si>
  <si>
    <t>722.8 MAR</t>
  </si>
  <si>
    <t>The Acropolis</t>
  </si>
  <si>
    <t>722.8 ROD</t>
  </si>
  <si>
    <t>The glory that was Greece</t>
  </si>
  <si>
    <t>722.8 STO</t>
  </si>
  <si>
    <t>Architecture in Britain the Middle Ages</t>
  </si>
  <si>
    <t>723 WEB</t>
  </si>
  <si>
    <t>Early Christian and Byzantine Architecture</t>
  </si>
  <si>
    <t>723.1 MAC</t>
  </si>
  <si>
    <t>Baroque and Rococo architecture</t>
  </si>
  <si>
    <t>724.19 MIL</t>
  </si>
  <si>
    <t>The classical language of architecture</t>
  </si>
  <si>
    <t>724.2 SUM</t>
  </si>
  <si>
    <t>Kings of infinite space</t>
  </si>
  <si>
    <t>724.9 JEN</t>
  </si>
  <si>
    <t>Leper</t>
  </si>
  <si>
    <t>724.9 LEP</t>
  </si>
  <si>
    <t>Ebenerdig wohnen</t>
  </si>
  <si>
    <t>724.91 MEY</t>
  </si>
  <si>
    <t>The Old Customs House</t>
  </si>
  <si>
    <t>725.2 GAB</t>
  </si>
  <si>
    <t>Architecture on my mind</t>
  </si>
  <si>
    <t>725.2 LIP</t>
  </si>
  <si>
    <t>The making of Cape Town's Victoria &amp; Alfred Waterfront</t>
  </si>
  <si>
    <t>725.34 BIR</t>
  </si>
  <si>
    <t>Molenbouw</t>
  </si>
  <si>
    <t>725.4 SIP</t>
  </si>
  <si>
    <t>Underground Railroad 1</t>
  </si>
  <si>
    <t>725.4 UND</t>
  </si>
  <si>
    <t>Underground Railroad 2</t>
  </si>
  <si>
    <t>The Josephine Mill and its owners</t>
  </si>
  <si>
    <t>725.4 WAL</t>
  </si>
  <si>
    <t>De Brabantse molens</t>
  </si>
  <si>
    <t>725.4 ZOE</t>
  </si>
  <si>
    <t>Delhi</t>
  </si>
  <si>
    <t>725.94 GUP</t>
  </si>
  <si>
    <t>Number four</t>
  </si>
  <si>
    <t>725.94 NUM</t>
  </si>
  <si>
    <t>Plan 73</t>
  </si>
  <si>
    <t>726.1 PLA</t>
  </si>
  <si>
    <t>Chemins de Saint-Jacques en terre fribourgeoise</t>
  </si>
  <si>
    <t>726.4 CHE</t>
  </si>
  <si>
    <t>A Centenary Record 1829-1929- St Andrew's Presbyterian Church, Cape Town</t>
  </si>
  <si>
    <t>726.50968712 SAI</t>
  </si>
  <si>
    <t>Eight beautiful Gothic revival churches of Port Elizabeth</t>
  </si>
  <si>
    <t>726.50968755 HER</t>
  </si>
  <si>
    <t>Westminster cathedral</t>
  </si>
  <si>
    <t>726.5942132 WES</t>
  </si>
  <si>
    <t>How to look after your church</t>
  </si>
  <si>
    <t>726.6 HOW</t>
  </si>
  <si>
    <t>Fountains Abbey and Studley Royal</t>
  </si>
  <si>
    <t>726.7 NAT</t>
  </si>
  <si>
    <t>Bulgarian Monasteries</t>
  </si>
  <si>
    <t>726.7 TOU</t>
  </si>
  <si>
    <t>Scottish Abbeys</t>
  </si>
  <si>
    <t>726.709411 CRU</t>
  </si>
  <si>
    <t>Tombstones and Tales from Santa Rose Rural Cemetery Volume 1</t>
  </si>
  <si>
    <t>726.8 TOM</t>
  </si>
  <si>
    <t>Ditema</t>
  </si>
  <si>
    <t>728.0968 JOL</t>
  </si>
  <si>
    <t>Small Country Houses of To-day Volume One</t>
  </si>
  <si>
    <t>728.3 WEA</t>
  </si>
  <si>
    <t>Vintage Cape Town</t>
  </si>
  <si>
    <t>728.3096871 PAM</t>
  </si>
  <si>
    <t>The English Terraced</t>
  </si>
  <si>
    <t>728.3120941 MUT</t>
  </si>
  <si>
    <t>CAlifornia bungalows of the twenties</t>
  </si>
  <si>
    <t>728.37028 WIL</t>
  </si>
  <si>
    <t>Wine farms of the Western Cape</t>
  </si>
  <si>
    <t>728.67096871 COL</t>
  </si>
  <si>
    <t>Die Noordweste</t>
  </si>
  <si>
    <t>728.670968729 VAN</t>
  </si>
  <si>
    <t>Castles and Fortes</t>
  </si>
  <si>
    <t>728.81 PLU</t>
  </si>
  <si>
    <t>Royal Palaces: an account of the homes of british sovereigns from saxton to modern times</t>
  </si>
  <si>
    <t>728.82 HED</t>
  </si>
  <si>
    <t>Boschendal</t>
  </si>
  <si>
    <t>728.83 BOS</t>
  </si>
  <si>
    <t>Nova Constantia</t>
  </si>
  <si>
    <t>728.83 DAN</t>
  </si>
  <si>
    <t>Groot Constantia sy geskiedenis en n beskrywing van sy argitektuur en die versameling</t>
  </si>
  <si>
    <t>728.83 FRA</t>
  </si>
  <si>
    <t>Harewood ,Yorkshire:A Guide</t>
  </si>
  <si>
    <t>728.83 HAR</t>
  </si>
  <si>
    <t>The villa</t>
  </si>
  <si>
    <t>728.84 ACK</t>
  </si>
  <si>
    <t>Tolhuis te Gorinchem</t>
  </si>
  <si>
    <t>729 TOL</t>
  </si>
  <si>
    <t>Advertisements</t>
  </si>
  <si>
    <t>729.19 LEG</t>
  </si>
  <si>
    <t>Doors</t>
  </si>
  <si>
    <t>729.38 CLE</t>
  </si>
  <si>
    <t>Windows</t>
  </si>
  <si>
    <t>Handcrafted doors and windows</t>
  </si>
  <si>
    <t>729.38 ROW</t>
  </si>
  <si>
    <t>Doors and windows</t>
  </si>
  <si>
    <t>729.38 TIM</t>
  </si>
  <si>
    <t>An illustrated dictionary of ceramics</t>
  </si>
  <si>
    <t>738.04 SAV</t>
  </si>
  <si>
    <t>Terracotta.Experience with Material Book 2 glass,sand and stone</t>
  </si>
  <si>
    <t>738.14 NIC</t>
  </si>
  <si>
    <t>Care and repair of antique metalware</t>
  </si>
  <si>
    <t>738.18 BRO</t>
  </si>
  <si>
    <t>Kovels' new dictionary of marks</t>
  </si>
  <si>
    <t>738.2 KOV</t>
  </si>
  <si>
    <t>Practical Mosaics</t>
  </si>
  <si>
    <t>738.5 UNG</t>
  </si>
  <si>
    <t>The decorated tile</t>
  </si>
  <si>
    <t>738.6 AUS</t>
  </si>
  <si>
    <t>Tiles</t>
  </si>
  <si>
    <t>738.6 VAN</t>
  </si>
  <si>
    <t>Cape silver and silversmiths</t>
  </si>
  <si>
    <t>739.23 WEL</t>
  </si>
  <si>
    <t>Industrial design</t>
  </si>
  <si>
    <t>745.102 HES</t>
  </si>
  <si>
    <t>The nature and aesthetics of design</t>
  </si>
  <si>
    <t>745.2 PYE</t>
  </si>
  <si>
    <t>About design</t>
  </si>
  <si>
    <t>745.4 BAY</t>
  </si>
  <si>
    <t>Design</t>
  </si>
  <si>
    <t>745.4 PIL</t>
  </si>
  <si>
    <t>Fabrics and wallpapers</t>
  </si>
  <si>
    <t>746 SCH</t>
  </si>
  <si>
    <t>Impact of design</t>
  </si>
  <si>
    <t>747 CAR</t>
  </si>
  <si>
    <t>Remodeling ideas</t>
  </si>
  <si>
    <t>747 REM</t>
  </si>
  <si>
    <t>The practical encyclopedia of good decorating and home improvement 2</t>
  </si>
  <si>
    <t>747.2049 PRA</t>
  </si>
  <si>
    <t>The artisitic evolution of the English home</t>
  </si>
  <si>
    <t>747.22 ART</t>
  </si>
  <si>
    <t>English country style</t>
  </si>
  <si>
    <t>747.22 GIL</t>
  </si>
  <si>
    <t>Glass through the ages</t>
  </si>
  <si>
    <t>748.2 HAY</t>
  </si>
  <si>
    <t>The Arthur Negus guide to British glass</t>
  </si>
  <si>
    <t>748.290942 BRO</t>
  </si>
  <si>
    <t>Chippendale: Country Life Collectors Guides</t>
  </si>
  <si>
    <t>749.1 JOY</t>
  </si>
  <si>
    <t>Caring for wood</t>
  </si>
  <si>
    <t>749.10289 DUT</t>
  </si>
  <si>
    <t>Conran and the habitat story</t>
  </si>
  <si>
    <t>749.20421 PHI</t>
  </si>
  <si>
    <t>Arte Rupestre,Del Arco Mediterraneo,De La Peninsula Iberica</t>
  </si>
  <si>
    <t>759.0113 ART</t>
  </si>
  <si>
    <t>De Petroglyphis Gallaeciae</t>
  </si>
  <si>
    <t>759.0113 SEG</t>
  </si>
  <si>
    <t>Working with Rock Art</t>
  </si>
  <si>
    <t>759.0113 SMI</t>
  </si>
  <si>
    <t>We remember differently</t>
  </si>
  <si>
    <t>791.433 MIS</t>
  </si>
  <si>
    <t>The South African woman's guide to self-defence</t>
  </si>
  <si>
    <t>796.8 SMI</t>
  </si>
  <si>
    <t>Safe diving</t>
  </si>
  <si>
    <t>797.2 KAY</t>
  </si>
  <si>
    <t>The dive sites of South Africa</t>
  </si>
  <si>
    <t>797.23 KOO</t>
  </si>
  <si>
    <t>Teaching scuba diving</t>
  </si>
  <si>
    <t>797.23 TEA</t>
  </si>
  <si>
    <t>Se jou se</t>
  </si>
  <si>
    <t>801.955 CAM</t>
  </si>
  <si>
    <t>The way to write magazine articles</t>
  </si>
  <si>
    <t>808.025 HIN</t>
  </si>
  <si>
    <t>On writing well</t>
  </si>
  <si>
    <t>808.042 ZIN</t>
  </si>
  <si>
    <t>Streets: Anthology of Poetry About Children Living on the Streets</t>
  </si>
  <si>
    <t>808.81 ANT</t>
  </si>
  <si>
    <t>Greetings from my core</t>
  </si>
  <si>
    <t>808.81 FAT</t>
  </si>
  <si>
    <t xml:space="preserve">Huldiging van ons
heldinne Coetzee, Sophie 
Van Schoor, M C E </t>
  </si>
  <si>
    <t>808.82 COE</t>
  </si>
  <si>
    <t>The Oxford dictionary of literary quotations</t>
  </si>
  <si>
    <t>808.882 KEM</t>
  </si>
  <si>
    <t>The concise Oxford dictionary of quotations</t>
  </si>
  <si>
    <t>808.882 KNO</t>
  </si>
  <si>
    <t>The Oxford dictionary of quotations</t>
  </si>
  <si>
    <t>808.882 OXF</t>
  </si>
  <si>
    <t>What they said in 1977</t>
  </si>
  <si>
    <t>808.882 WHA</t>
  </si>
  <si>
    <t>Ontwikkeling van die Afrikaanse toneel</t>
  </si>
  <si>
    <t>839.36 BIN</t>
  </si>
  <si>
    <t>Zulu Names</t>
  </si>
  <si>
    <t>896.3986 KOO</t>
  </si>
  <si>
    <t>Muldergate</t>
  </si>
  <si>
    <t>900 REE</t>
  </si>
  <si>
    <t>Over the Edge of the World: Magellans Terrifying Circumnavigation of the Globe</t>
  </si>
  <si>
    <t>910 BER</t>
  </si>
  <si>
    <t>Shepp's photographs of the world</t>
  </si>
  <si>
    <t>910 SHE</t>
  </si>
  <si>
    <t>Cape Town street guide 1999</t>
  </si>
  <si>
    <t>910.0968712 MAP</t>
  </si>
  <si>
    <t>The concise Oxford dictionary of English place-names</t>
  </si>
  <si>
    <t>910.3 EKW</t>
  </si>
  <si>
    <t>United Nations documents on geographical names</t>
  </si>
  <si>
    <t>910.3 RAP</t>
  </si>
  <si>
    <t>Streekname in Suid-Afrika en Suidwes</t>
  </si>
  <si>
    <t>Versatile genius</t>
  </si>
  <si>
    <t>910.96874 GAR</t>
  </si>
  <si>
    <t>Modern political geography</t>
  </si>
  <si>
    <t>911 MUI</t>
  </si>
  <si>
    <t>Geskiedenis-atlas vir Suid-Afrika</t>
  </si>
  <si>
    <t>911.68 BOE</t>
  </si>
  <si>
    <t>Geography in a changing South Africa</t>
  </si>
  <si>
    <t>911.968 ROG</t>
  </si>
  <si>
    <t>Philip's reference world atlas</t>
  </si>
  <si>
    <t>912 PHI</t>
  </si>
  <si>
    <t>Guide map for the tourist Republic of South Africa</t>
  </si>
  <si>
    <t>912.68 GUI</t>
  </si>
  <si>
    <t>Juta's Magister atlas for secondary schools</t>
  </si>
  <si>
    <t>912.68 JUT</t>
  </si>
  <si>
    <t>The larger touring atlas of South Africa and Botswana, Mozambique, Namibia and Zimbabwe</t>
  </si>
  <si>
    <t>912.68 LAR</t>
  </si>
  <si>
    <t>Mapping and surveying of Africa South of the Sahara</t>
  </si>
  <si>
    <t>912.68 MAP</t>
  </si>
  <si>
    <t>Philips' College Atlas for Southern Africa</t>
  </si>
  <si>
    <t>912.68 PHI</t>
  </si>
  <si>
    <t>Shell road atlas of Southern Africa</t>
  </si>
  <si>
    <t>912.68 SHE</t>
  </si>
  <si>
    <t>South Africa Road Atlas</t>
  </si>
  <si>
    <t>912.68 SOU</t>
  </si>
  <si>
    <t>Road Atlas: South Africa</t>
  </si>
  <si>
    <t>912.682 MAD</t>
  </si>
  <si>
    <t>Mapstudio Street Guide Gauteng The complete Map
Book</t>
  </si>
  <si>
    <t>912.682 MAP</t>
  </si>
  <si>
    <t>A-Z street map Pretoria</t>
  </si>
  <si>
    <t>912.68215 PRE</t>
  </si>
  <si>
    <t>A-Z Street map Johannesburg, Randburg and Sandton</t>
  </si>
  <si>
    <t>912.68221 JOH</t>
  </si>
  <si>
    <t>A-Z street map Vaal Triangle</t>
  </si>
  <si>
    <t>912.6823 AZS</t>
  </si>
  <si>
    <t>Durban Metropolitan map book</t>
  </si>
  <si>
    <t>912.6847 BRA</t>
  </si>
  <si>
    <t>Cape Times Peninsula directory with street maps 1968-69</t>
  </si>
  <si>
    <t>912.68712 CAP</t>
  </si>
  <si>
    <t>Cape Times Peninsula directory with street maps 1964-65</t>
  </si>
  <si>
    <t>Road atlas of Namibia</t>
  </si>
  <si>
    <t>912.688 OLI</t>
  </si>
  <si>
    <t>Catalogue of maps / Katalogus van kaarte</t>
  </si>
  <si>
    <t>912.968 CAT</t>
  </si>
  <si>
    <t>Rome</t>
  </si>
  <si>
    <t>913.7 ROM</t>
  </si>
  <si>
    <t>Europa touring</t>
  </si>
  <si>
    <t>914 BER</t>
  </si>
  <si>
    <t>Lets Halt Awhile in Great Britain</t>
  </si>
  <si>
    <t>914.1 COU</t>
  </si>
  <si>
    <t>Glasgow the official handbook and industrial survey</t>
  </si>
  <si>
    <t>914.1443 GLA</t>
  </si>
  <si>
    <t>Valentia</t>
  </si>
  <si>
    <t>914.196 OCL</t>
  </si>
  <si>
    <t>The Edwardians</t>
  </si>
  <si>
    <t>914.203 PRI</t>
  </si>
  <si>
    <t>The Channel Islands</t>
  </si>
  <si>
    <t>914.234 CHA</t>
  </si>
  <si>
    <t>The resources of Merseyside</t>
  </si>
  <si>
    <t>914.275 RES</t>
  </si>
  <si>
    <t>Liverpool</t>
  </si>
  <si>
    <t>914.2753 EVA</t>
  </si>
  <si>
    <t>Paris</t>
  </si>
  <si>
    <t>914.436 PAR</t>
  </si>
  <si>
    <t>Venice in colour</t>
  </si>
  <si>
    <t>914.53 SAN</t>
  </si>
  <si>
    <t>The Companion Guide to Florence</t>
  </si>
  <si>
    <t>914.551 BOR</t>
  </si>
  <si>
    <t>All Pisa</t>
  </si>
  <si>
    <t>914.555 ALL</t>
  </si>
  <si>
    <t>Rome in colour</t>
  </si>
  <si>
    <t>914.5632 PAV</t>
  </si>
  <si>
    <t>914.5632 ROM</t>
  </si>
  <si>
    <t>The Vatican City</t>
  </si>
  <si>
    <t>914.5634 PUC</t>
  </si>
  <si>
    <t>Vatican City</t>
  </si>
  <si>
    <t>914.5634 VAT</t>
  </si>
  <si>
    <t>The Island of Capri</t>
  </si>
  <si>
    <t>914.573 SAN</t>
  </si>
  <si>
    <t>Belgique: Belgie: Belgien : Belgium</t>
  </si>
  <si>
    <t>914.93 BEL</t>
  </si>
  <si>
    <t>Glimpses of Greek Antiquities</t>
  </si>
  <si>
    <t>914.95 COU</t>
  </si>
  <si>
    <t>Sailing To Byzantium</t>
  </si>
  <si>
    <t>914.95 LAN</t>
  </si>
  <si>
    <t>Exploration of Africa</t>
  </si>
  <si>
    <t>916 HYN</t>
  </si>
  <si>
    <t>Livingstone's tribe</t>
  </si>
  <si>
    <t>916 TAY</t>
  </si>
  <si>
    <t>The journal of Gustav De Vylder</t>
  </si>
  <si>
    <t>916.04287 RUD</t>
  </si>
  <si>
    <t>O'er land &amp; sea</t>
  </si>
  <si>
    <t>916.7 RED</t>
  </si>
  <si>
    <t>Travel and adventure in South-East Africa</t>
  </si>
  <si>
    <t>916.76 SEL</t>
  </si>
  <si>
    <t>Andrew Smith's journal of his expedition into the interior of South Africa / 1834-36</t>
  </si>
  <si>
    <t>916.8 AND</t>
  </si>
  <si>
    <t>Congo to Cape</t>
  </si>
  <si>
    <t>916.8 AXE</t>
  </si>
  <si>
    <t>Dias and his successors</t>
  </si>
  <si>
    <t>4x4 African adventure</t>
  </si>
  <si>
    <t>916.8 BAK</t>
  </si>
  <si>
    <t>An auto-biographical memoir of Petrus Borchardus Borcherds</t>
  </si>
  <si>
    <t>916.8 BOR</t>
  </si>
  <si>
    <t>Discovering Southern Africa</t>
  </si>
  <si>
    <t>916.8 BUL</t>
  </si>
  <si>
    <t>Pocket guide to South Africa</t>
  </si>
  <si>
    <t>916.8 BUR</t>
  </si>
  <si>
    <t>Off-road tactix</t>
  </si>
  <si>
    <t>916.8 DEM</t>
  </si>
  <si>
    <t>The Maloti Drakensberg Experience</t>
  </si>
  <si>
    <t>916.8 EXP</t>
  </si>
  <si>
    <t>Exploring the Maloti Drakensberg route</t>
  </si>
  <si>
    <t>Twilight in South Africa</t>
  </si>
  <si>
    <t>916.8 GIB</t>
  </si>
  <si>
    <t>South African Tradition</t>
  </si>
  <si>
    <t>916.8 INF</t>
  </si>
  <si>
    <t>South Africa</t>
  </si>
  <si>
    <t>916.8 KIL</t>
  </si>
  <si>
    <t>Notes on a visit to South Africa</t>
  </si>
  <si>
    <t>916.8 LEI</t>
  </si>
  <si>
    <t>Adventures in the far interior of South Africa</t>
  </si>
  <si>
    <t>916.8 LEY</t>
  </si>
  <si>
    <t>Sisters of the South</t>
  </si>
  <si>
    <t>916.8 LIG</t>
  </si>
  <si>
    <t>The Wind makes dust</t>
  </si>
  <si>
    <t>916.8 MAC</t>
  </si>
  <si>
    <t>No Pathway Here</t>
  </si>
  <si>
    <t>916.8 MAR</t>
  </si>
  <si>
    <t>Shorelines</t>
  </si>
  <si>
    <t>Johan Daniel Buttner's account of the Cape</t>
  </si>
  <si>
    <t>916.8 NIE</t>
  </si>
  <si>
    <t>The nine provinces of South Africa</t>
  </si>
  <si>
    <t>916.8 NIN</t>
  </si>
  <si>
    <t>Off the beaten track</t>
  </si>
  <si>
    <t>916.8 OFF</t>
  </si>
  <si>
    <t>Partnership in practice</t>
  </si>
  <si>
    <t>916.8 PAR</t>
  </si>
  <si>
    <t>Republiek van Suid-Afrika</t>
  </si>
  <si>
    <t>916.8 REP</t>
  </si>
  <si>
    <t>916.8 SOU</t>
  </si>
  <si>
    <t>Spectrum guide to South Africa</t>
  </si>
  <si>
    <t>916.8 SPE</t>
  </si>
  <si>
    <t>Travels and adventures in Southern Africa</t>
  </si>
  <si>
    <t>916.8 THO</t>
  </si>
  <si>
    <t>The pathfinders</t>
  </si>
  <si>
    <t>916.804 BEC</t>
  </si>
  <si>
    <t>Johannesburg and the golden Transvaal</t>
  </si>
  <si>
    <t>916.82 JOH</t>
  </si>
  <si>
    <t>916.821 ELL</t>
  </si>
  <si>
    <t>916.821 PRE</t>
  </si>
  <si>
    <t>Roodepoort 
Streeet map</t>
  </si>
  <si>
    <t>916.822 2 ROO</t>
  </si>
  <si>
    <t>Johannesburg</t>
  </si>
  <si>
    <t>916.8221 ELI</t>
  </si>
  <si>
    <t>Waiting for the boom</t>
  </si>
  <si>
    <t>916.8221 KEN</t>
  </si>
  <si>
    <t>Braamfontein spruit trail / Braamfonteinspruit-wandelpad</t>
  </si>
  <si>
    <t>916.82212 CLA</t>
  </si>
  <si>
    <t>Kempton Park</t>
  </si>
  <si>
    <t>916.82255 KEM</t>
  </si>
  <si>
    <t>Die Transvaalse laeveld kamee van 'n kontrei</t>
  </si>
  <si>
    <t>916.825 TRA</t>
  </si>
  <si>
    <t>Natal Province</t>
  </si>
  <si>
    <t>916.84 NAT</t>
  </si>
  <si>
    <t>Natal</t>
  </si>
  <si>
    <t>Durban at your feet an alternative guide to a city</t>
  </si>
  <si>
    <t>916.847 VAN</t>
  </si>
  <si>
    <t>Travel Journal / Cape to Zululand</t>
  </si>
  <si>
    <t>916.87 KRA</t>
  </si>
  <si>
    <t>Forgotten corners of the Cape</t>
  </si>
  <si>
    <t>916.87 THO</t>
  </si>
  <si>
    <t>The Cape Peninsula</t>
  </si>
  <si>
    <t>916.871 BUL</t>
  </si>
  <si>
    <t>Cape drives and places of interest</t>
  </si>
  <si>
    <t>916.871 BUR</t>
  </si>
  <si>
    <t>Latest walks in the Cape Peninsula</t>
  </si>
  <si>
    <t>Cape Peninsula rambles</t>
  </si>
  <si>
    <t>916.871 CAP</t>
  </si>
  <si>
    <t>The fairest Cape</t>
  </si>
  <si>
    <t>916.871 FAI</t>
  </si>
  <si>
    <t>The Western Cape</t>
  </si>
  <si>
    <t>916.871 WES</t>
  </si>
  <si>
    <t>Wine country</t>
  </si>
  <si>
    <t>916.871 WIN</t>
  </si>
  <si>
    <t>Hotels and boarding-houses</t>
  </si>
  <si>
    <t>916.8711 HOT</t>
  </si>
  <si>
    <t>101 Beaches in  and around the Cape Peninsula</t>
  </si>
  <si>
    <t>916.8711 TOR</t>
  </si>
  <si>
    <t>Cape Town and its surroundings</t>
  </si>
  <si>
    <t>916.8712 CAP</t>
  </si>
  <si>
    <t>Cape Town and the picturesque peninsula</t>
  </si>
  <si>
    <t>The City of Cape Town Official Guide</t>
  </si>
  <si>
    <t>916.8712 CIT</t>
  </si>
  <si>
    <t>Walking through history</t>
  </si>
  <si>
    <t>916.8712 HUG</t>
  </si>
  <si>
    <t>Where can I go?</t>
  </si>
  <si>
    <t>916.8712 MAC</t>
  </si>
  <si>
    <t>Candid Cape Town</t>
  </si>
  <si>
    <t>916.8712 MIC</t>
  </si>
  <si>
    <t>Cape scapes</t>
  </si>
  <si>
    <t>916.8712 SHE</t>
  </si>
  <si>
    <t>Atlantis</t>
  </si>
  <si>
    <t>916.8713 ATL</t>
  </si>
  <si>
    <t>Footloose in Stellenbosch</t>
  </si>
  <si>
    <t>916.8717 MEI</t>
  </si>
  <si>
    <t>916.8717 VAN</t>
  </si>
  <si>
    <t>Paarl en die Bergriviervallei</t>
  </si>
  <si>
    <t>916.8718 PAA</t>
  </si>
  <si>
    <t>Hugenoteland</t>
  </si>
  <si>
    <t>916.8718 VAN</t>
  </si>
  <si>
    <t>Expedition of discovery into the interior of Africa</t>
  </si>
  <si>
    <t>916.8729 ALE</t>
  </si>
  <si>
    <t>Die Breeriviervallei</t>
  </si>
  <si>
    <t>916.873 BRE</t>
  </si>
  <si>
    <t>Die Bree River Valley</t>
  </si>
  <si>
    <t>The Garden route</t>
  </si>
  <si>
    <t>916.873 BUL</t>
  </si>
  <si>
    <t>916.873 STE</t>
  </si>
  <si>
    <t>Official guide to Mossel Bay</t>
  </si>
  <si>
    <t>916.8738 OFF</t>
  </si>
  <si>
    <t>On foot in the garden route</t>
  </si>
  <si>
    <t>916.87395 HOP</t>
  </si>
  <si>
    <t>Knysna and the heart of the garden route</t>
  </si>
  <si>
    <t>916.87395 KNY</t>
  </si>
  <si>
    <t>A walking tour of Knysna</t>
  </si>
  <si>
    <t>916.87395 PAR</t>
  </si>
  <si>
    <t>Country days</t>
  </si>
  <si>
    <t>916.87395 THE</t>
  </si>
  <si>
    <t>Holidays by the seaside at Port Elizabeth</t>
  </si>
  <si>
    <t>916.8755 HOL</t>
  </si>
  <si>
    <t>This is Port Elizabeth</t>
  </si>
  <si>
    <t>916.8755 POR</t>
  </si>
  <si>
    <t>Port Elizabeth city of industrial and commercial opportunity</t>
  </si>
  <si>
    <t>The Little Karoo</t>
  </si>
  <si>
    <t>916.877 BUL</t>
  </si>
  <si>
    <t>Storms River to Algoa Bay</t>
  </si>
  <si>
    <t>The city of East London official guide</t>
  </si>
  <si>
    <t>916.8779 CIT</t>
  </si>
  <si>
    <t>The city of Kimberley official guide</t>
  </si>
  <si>
    <t>916.8782 CIT</t>
  </si>
  <si>
    <t>Luderitz</t>
  </si>
  <si>
    <t>916.88 LUD</t>
  </si>
  <si>
    <t>Namibia space</t>
  </si>
  <si>
    <t>916.88 MAR</t>
  </si>
  <si>
    <t>Mosi-oa-Tunya</t>
  </si>
  <si>
    <t>916.891 PHI</t>
  </si>
  <si>
    <t>African adventurer's guide to Zambia</t>
  </si>
  <si>
    <t>916.894 DOO</t>
  </si>
  <si>
    <t>Death Valley</t>
  </si>
  <si>
    <t>917.9487 BEH</t>
  </si>
  <si>
    <t>Six Islands in the Sun</t>
  </si>
  <si>
    <t>9172986 HER</t>
  </si>
  <si>
    <t>The New Zealanders: How They Live and Work</t>
  </si>
  <si>
    <t>919.93 JOH</t>
  </si>
  <si>
    <t>A Visit to New Zealand</t>
  </si>
  <si>
    <t>919.93 PRI</t>
  </si>
  <si>
    <t>The reminiscences of Robert Noble Acutt</t>
  </si>
  <si>
    <t>920 ACU</t>
  </si>
  <si>
    <t xml:space="preserve">Trickster Travels: The Sixteenth-Century Muslim Between Worlds </t>
  </si>
  <si>
    <t>920 AFR</t>
  </si>
  <si>
    <t>Meet the people</t>
  </si>
  <si>
    <t>920 BLO</t>
  </si>
  <si>
    <t>My life</t>
  </si>
  <si>
    <t>920 BON</t>
  </si>
  <si>
    <t>Whom the God's love A memoir</t>
  </si>
  <si>
    <t>920 COG</t>
  </si>
  <si>
    <t>There and back</t>
  </si>
  <si>
    <t>920 DAN</t>
  </si>
  <si>
    <t>Who did what in South Africa</t>
  </si>
  <si>
    <t>920 DEB</t>
  </si>
  <si>
    <t>Antonio De Saldanha</t>
  </si>
  <si>
    <t>920 DES</t>
  </si>
  <si>
    <t>Princess Emma</t>
  </si>
  <si>
    <t>920 EMM</t>
  </si>
  <si>
    <t>Recollections of Sir Percy Fitzpatrick</t>
  </si>
  <si>
    <t>920 FIT</t>
  </si>
  <si>
    <t>The four faces of fourcade</t>
  </si>
  <si>
    <t>920 FOU</t>
  </si>
  <si>
    <t>Tiger tapestry</t>
  </si>
  <si>
    <t>920 FRA</t>
  </si>
  <si>
    <t>Sunshine and lamplight</t>
  </si>
  <si>
    <t>African nights</t>
  </si>
  <si>
    <t>920 GAL</t>
  </si>
  <si>
    <t>The Bishop' s Lady</t>
  </si>
  <si>
    <t>920 GUT</t>
  </si>
  <si>
    <t>Van Riga tot Drakenstein</t>
  </si>
  <si>
    <t>920 HAU</t>
  </si>
  <si>
    <t>They made this land</t>
  </si>
  <si>
    <t>920 HEA</t>
  </si>
  <si>
    <t>Lady trader</t>
  </si>
  <si>
    <t>920 HEC</t>
  </si>
  <si>
    <t>Stellenbosch days</t>
  </si>
  <si>
    <t>920 HEN</t>
  </si>
  <si>
    <t>To love one's enemies the work and life of Emily
Hbhouse compiled from 
letters and writings, 
newspaper cuttings and 
official documents</t>
  </si>
  <si>
    <t>920 HOB</t>
  </si>
  <si>
    <t>Hofmeyr</t>
  </si>
  <si>
    <t>920 HOF</t>
  </si>
  <si>
    <t>Adventurer/Explorer: Daring Deeds &amp; Unknown Realms</t>
  </si>
  <si>
    <t>920 HUB</t>
  </si>
  <si>
    <t>Adventurer/Explorer: Early Years of Adventure , Letters &amp; Journals</t>
  </si>
  <si>
    <t>Drawn in colour</t>
  </si>
  <si>
    <t>920 JAB</t>
  </si>
  <si>
    <t>Jock of the Bushveld</t>
  </si>
  <si>
    <t>920 JOC</t>
  </si>
  <si>
    <t>Charles Tennant Jones, M.L.A. and our government</t>
  </si>
  <si>
    <t>920 JON</t>
  </si>
  <si>
    <t>Just nuisance</t>
  </si>
  <si>
    <t>920 JUS</t>
  </si>
  <si>
    <t>Just Nuisance, AB</t>
  </si>
  <si>
    <t>Boundless privilege</t>
  </si>
  <si>
    <t>920 JUT</t>
  </si>
  <si>
    <t>A Voyager out</t>
  </si>
  <si>
    <t>920 KIN</t>
  </si>
  <si>
    <t>Baanbrekers van die Noorde</t>
  </si>
  <si>
    <t>920 KRU</t>
  </si>
  <si>
    <t>The pace of the ox</t>
  </si>
  <si>
    <t>Thomas Mofolo and the Emergence of Written Sesotho Prose</t>
  </si>
  <si>
    <t>920 KUN</t>
  </si>
  <si>
    <t>Bird of Paradise</t>
  </si>
  <si>
    <t>920 LAC</t>
  </si>
  <si>
    <t>The luck of H M S Dragon</t>
  </si>
  <si>
    <t>920 LIT</t>
  </si>
  <si>
    <t>Winnefred and Agnes</t>
  </si>
  <si>
    <t>920 LOT</t>
  </si>
  <si>
    <t>Patrice Lumumba</t>
  </si>
  <si>
    <t>920 LUM</t>
  </si>
  <si>
    <t>Sammy Marks</t>
  </si>
  <si>
    <t>920 MAR</t>
  </si>
  <si>
    <t>Still grazing</t>
  </si>
  <si>
    <t>920 MAS</t>
  </si>
  <si>
    <t>Miriam's song</t>
  </si>
  <si>
    <t>920 MAT</t>
  </si>
  <si>
    <t>Merriman of Grahamstown</t>
  </si>
  <si>
    <t>920 MER</t>
  </si>
  <si>
    <t>Meurant, Louis Henri</t>
  </si>
  <si>
    <t>920 MEU</t>
  </si>
  <si>
    <t>My storie loop so</t>
  </si>
  <si>
    <t>920 MFE</t>
  </si>
  <si>
    <t>This is My Life</t>
  </si>
  <si>
    <t>920 MOL</t>
  </si>
  <si>
    <t>The reminiscences of John Montgomery</t>
  </si>
  <si>
    <t>920 MON</t>
  </si>
  <si>
    <t>The world and the cattle</t>
  </si>
  <si>
    <t>920 MOP</t>
  </si>
  <si>
    <t>Boy from Bethulie</t>
  </si>
  <si>
    <t>920 MYN</t>
  </si>
  <si>
    <t>Breaking contract</t>
  </si>
  <si>
    <t>920 NDA</t>
  </si>
  <si>
    <t>Not the end of the world</t>
  </si>
  <si>
    <t>920 NGC</t>
  </si>
  <si>
    <t>Still beating the drum</t>
  </si>
  <si>
    <t>920 NKO</t>
  </si>
  <si>
    <t>This was a man</t>
  </si>
  <si>
    <t>920 OCH</t>
  </si>
  <si>
    <t>Enkop Ai (my country)</t>
  </si>
  <si>
    <t>920 ODD</t>
  </si>
  <si>
    <t>Laurika Postma</t>
  </si>
  <si>
    <t>920 POS</t>
  </si>
  <si>
    <t>Barnett Potter a fighter</t>
  </si>
  <si>
    <t>920 POT</t>
  </si>
  <si>
    <t>Thomas Pringle his life and times</t>
  </si>
  <si>
    <t>920 PRI</t>
  </si>
  <si>
    <t>Reflections on a life in sport</t>
  </si>
  <si>
    <t>920 RAM</t>
  </si>
  <si>
    <t>George Rex of Knysna</t>
  </si>
  <si>
    <t>920 REX</t>
  </si>
  <si>
    <t>Thrilling experiences of the first British Woman</t>
  </si>
  <si>
    <t>920 ROB</t>
  </si>
  <si>
    <t>Alexander William Roberts</t>
  </si>
  <si>
    <t>The William Atkinson story</t>
  </si>
  <si>
    <t>920 ROS</t>
  </si>
  <si>
    <t>Sayyida Salme / Emily Ruete</t>
  </si>
  <si>
    <t>920 RUE</t>
  </si>
  <si>
    <t>I remember him</t>
  </si>
  <si>
    <t>920 SAB</t>
  </si>
  <si>
    <t>The troublemaker</t>
  </si>
  <si>
    <t>920 SCO</t>
  </si>
  <si>
    <t>The journal of William Shaw</t>
  </si>
  <si>
    <t>920 SHA</t>
  </si>
  <si>
    <t>Walter &amp; Albertina Sisulu: In our Lifetime</t>
  </si>
  <si>
    <t>920 SIS</t>
  </si>
  <si>
    <t>Sir Harry Smith - bungling hero</t>
  </si>
  <si>
    <t>920 SMI</t>
  </si>
  <si>
    <t>Jan Smuts Biography</t>
  </si>
  <si>
    <t>920 SMM</t>
  </si>
  <si>
    <t>Charles Smythe</t>
  </si>
  <si>
    <t>920 SMY</t>
  </si>
  <si>
    <t>Plantagenet in South Africa</t>
  </si>
  <si>
    <t>920 SOM</t>
  </si>
  <si>
    <t>The journal of Charles Lennox Stretch</t>
  </si>
  <si>
    <t>920 STR</t>
  </si>
  <si>
    <t>Tippu Tip: The Story of his Career in Zanzibar and Central Africa</t>
  </si>
  <si>
    <t>920 TIP</t>
  </si>
  <si>
    <t>Geschiedenis werken en streven van S.P.E Trichard</t>
  </si>
  <si>
    <t>920 TRI</t>
  </si>
  <si>
    <t>Face of courage</t>
  </si>
  <si>
    <t>920 TSV</t>
  </si>
  <si>
    <t>P K Van der Byl</t>
  </si>
  <si>
    <t>920 VAN</t>
  </si>
  <si>
    <t>Memoirs of a Born Free</t>
  </si>
  <si>
    <t>920 WAA</t>
  </si>
  <si>
    <t>The y'ello book of South African women</t>
  </si>
  <si>
    <t>920 YEL</t>
  </si>
  <si>
    <t>Dictionary of South African Biography Vol V</t>
  </si>
  <si>
    <t>920.068 DEK</t>
  </si>
  <si>
    <t>Dictionary of South African Biography Vol IV</t>
  </si>
  <si>
    <t>Dictionary of South African Biography Vol III</t>
  </si>
  <si>
    <t>Dictionary of South African Biography Vol I</t>
  </si>
  <si>
    <t>Everyone has roots</t>
  </si>
  <si>
    <t>929.1 CAM</t>
  </si>
  <si>
    <t>The Seven Daughters of Eve</t>
  </si>
  <si>
    <t>929.1 SYK</t>
  </si>
  <si>
    <t>Tracing your ancestors</t>
  </si>
  <si>
    <t>929.2 MAN</t>
  </si>
  <si>
    <t>Handbook for genealogical research in South Africa</t>
  </si>
  <si>
    <t>929.3 LOM</t>
  </si>
  <si>
    <t>The complete idiot's guide to online genealogy</t>
  </si>
  <si>
    <t>929.3 MCC</t>
  </si>
  <si>
    <t>Genealogy of the Rex family</t>
  </si>
  <si>
    <t>929.368 BED</t>
  </si>
  <si>
    <t>Op my familiespoor</t>
  </si>
  <si>
    <t>929.368 CAR</t>
  </si>
  <si>
    <t>Die Conradie-Geslagsregister, 1978-uitgawe</t>
  </si>
  <si>
    <t>929.368 CON</t>
  </si>
  <si>
    <t>Geslagsregister van die familie Swart in Suid-Afrika</t>
  </si>
  <si>
    <t>929.368 GES</t>
  </si>
  <si>
    <t>South African genealogies</t>
  </si>
  <si>
    <t>929.368 HEE</t>
  </si>
  <si>
    <t>The Louws of Louwvliet</t>
  </si>
  <si>
    <t>929.368 LOU</t>
  </si>
  <si>
    <t>The Taylors of Cradock</t>
  </si>
  <si>
    <t>Die groot Afrikaanse familienaamboek</t>
  </si>
  <si>
    <t>929.368 PAM</t>
  </si>
  <si>
    <t>British families in South Africa</t>
  </si>
  <si>
    <t>Die familie Roux</t>
  </si>
  <si>
    <t>929.368 VAN</t>
  </si>
  <si>
    <t>Die nasate van die Rynse Ssendelinge in Suid-Afrika</t>
  </si>
  <si>
    <t>929.368 ZOL</t>
  </si>
  <si>
    <t>Muller</t>
  </si>
  <si>
    <t>929.36873 MUL</t>
  </si>
  <si>
    <t>Descendants of Otto and Elizabeth Fuchs of Riversdale</t>
  </si>
  <si>
    <t>929.368735 FUC</t>
  </si>
  <si>
    <t>The Vintcents of Mossel Bay</t>
  </si>
  <si>
    <t>929.368738 BUC</t>
  </si>
  <si>
    <t>A fine and private place</t>
  </si>
  <si>
    <t>929.5 FIN</t>
  </si>
  <si>
    <t>Notes on the recording of monumental inscriptions</t>
  </si>
  <si>
    <t>929.5 RAY</t>
  </si>
  <si>
    <t>An introduction to Heraldry</t>
  </si>
  <si>
    <t>929.6 OLI</t>
  </si>
  <si>
    <t>Heraldry of South African families</t>
  </si>
  <si>
    <t>929.60968 PAM</t>
  </si>
  <si>
    <t>George Rex</t>
  </si>
  <si>
    <t>929.7 PRI</t>
  </si>
  <si>
    <t>Peruskoulun historia 1</t>
  </si>
  <si>
    <t>930 LEH</t>
  </si>
  <si>
    <t>Life etched in stone: Fossils of South Africa</t>
  </si>
  <si>
    <t>930 MAC</t>
  </si>
  <si>
    <t>Wrecks along the Eastern Coast</t>
  </si>
  <si>
    <t>The Penguin Dictionary of Ancient History</t>
  </si>
  <si>
    <t>930.03 SPE</t>
  </si>
  <si>
    <t>Life of bone:art meets science</t>
  </si>
  <si>
    <t>930.1 BRE</t>
  </si>
  <si>
    <t>Chronicle</t>
  </si>
  <si>
    <t>930.1 CHR</t>
  </si>
  <si>
    <t>Writing about Archaeology</t>
  </si>
  <si>
    <t>930.1 CON</t>
  </si>
  <si>
    <t>Flights into yesterday</t>
  </si>
  <si>
    <t>930.1 DEU</t>
  </si>
  <si>
    <t>Special Publication of the Royal Society of South Africa</t>
  </si>
  <si>
    <t>930.1 DUT</t>
  </si>
  <si>
    <t>A land</t>
  </si>
  <si>
    <t>930.1 HAW</t>
  </si>
  <si>
    <t>Frameworks for dating fossil man</t>
  </si>
  <si>
    <t>930.1 OAK</t>
  </si>
  <si>
    <t>Antiquity depicted</t>
  </si>
  <si>
    <t>930.1 PIG</t>
  </si>
  <si>
    <t>Introducing Prehistory (Introducing Archaeology Series Book 9)</t>
  </si>
  <si>
    <t>930.1 RON</t>
  </si>
  <si>
    <t>Digging through darkness</t>
  </si>
  <si>
    <t>930.1 SCH</t>
  </si>
  <si>
    <t>The Penguin archaeology guide</t>
  </si>
  <si>
    <t>930.102 BAH</t>
  </si>
  <si>
    <t>Bones for the archaeologist</t>
  </si>
  <si>
    <t>930.102 COR</t>
  </si>
  <si>
    <t>The Hoff store site and gold rush merchandise from San Francisco, California</t>
  </si>
  <si>
    <t>930.102 HOF</t>
  </si>
  <si>
    <t>Directory of archaeological heritage management</t>
  </si>
  <si>
    <t>930.102 ICO</t>
  </si>
  <si>
    <t>Rescue archeology</t>
  </si>
  <si>
    <t>930.102 RES</t>
  </si>
  <si>
    <t>Sea Changes</t>
  </si>
  <si>
    <t>Planning for the past volume 2</t>
  </si>
  <si>
    <t>930.1028 DAR</t>
  </si>
  <si>
    <t>Planning for the past : volume 3</t>
  </si>
  <si>
    <t>930.1028 PLA</t>
  </si>
  <si>
    <t>Pottery colour chart</t>
  </si>
  <si>
    <t>930.1028 POT</t>
  </si>
  <si>
    <t>Reconstructing historic subsistence with an example from sixteenth-century Spanish Florida</t>
  </si>
  <si>
    <t>930.1028 REC</t>
  </si>
  <si>
    <t>Progress in Later Cenozoic studies in South Africa</t>
  </si>
  <si>
    <t>930.1028 SOU</t>
  </si>
  <si>
    <t>The guns of Sacramento</t>
  </si>
  <si>
    <t>930.102804 ALL</t>
  </si>
  <si>
    <t>H L Hunley</t>
  </si>
  <si>
    <t>930.102804 AME</t>
  </si>
  <si>
    <t>The discovery of the Titanic</t>
  </si>
  <si>
    <t>930.102804 BAL</t>
  </si>
  <si>
    <t>Bilan Scientifique du departement des recherches archeologiques subaquatiques et sous-marines</t>
  </si>
  <si>
    <t>930.102804 DEP</t>
  </si>
  <si>
    <t>Underwater cultural heritage and international law</t>
  </si>
  <si>
    <t>930.102804 DRO</t>
  </si>
  <si>
    <t>Time and tide</t>
  </si>
  <si>
    <t>930.102804 ELL</t>
  </si>
  <si>
    <t>Beyond the blue horizon</t>
  </si>
  <si>
    <t>930.102804 FAG</t>
  </si>
  <si>
    <t>Proceedings of the sixteenth conference on underwater archaeology</t>
  </si>
  <si>
    <t>930.102804 JOH</t>
  </si>
  <si>
    <t>Salvage of the Birkenhead</t>
  </si>
  <si>
    <t>930.102804 KAY</t>
  </si>
  <si>
    <t>Maritime graffiti in Oman</t>
  </si>
  <si>
    <t>930.102804 KEN</t>
  </si>
  <si>
    <t>Figureheads</t>
  </si>
  <si>
    <t>930.102804 NOR</t>
  </si>
  <si>
    <t>Skip-breuke aan ons Kus</t>
  </si>
  <si>
    <t>930.102804 POT</t>
  </si>
  <si>
    <t>Artefacts from wrecks</t>
  </si>
  <si>
    <t>930.102804 RED</t>
  </si>
  <si>
    <t>Treasures of the Armada</t>
  </si>
  <si>
    <t>930.102804 STE</t>
  </si>
  <si>
    <t>The caliban shore</t>
  </si>
  <si>
    <t>930.102804 TAY</t>
  </si>
  <si>
    <t>Storm and conquest</t>
  </si>
  <si>
    <t>In search of Spanish treasure</t>
  </si>
  <si>
    <t>930.102804 WIG</t>
  </si>
  <si>
    <t>What bone is that?</t>
  </si>
  <si>
    <t>930.10285 PLU</t>
  </si>
  <si>
    <t>Ghaap and Gariep</t>
  </si>
  <si>
    <t>930.14 HUM</t>
  </si>
  <si>
    <t>King Sun</t>
  </si>
  <si>
    <t>932.014 COL</t>
  </si>
  <si>
    <t>Archaeological sites of Britain</t>
  </si>
  <si>
    <t>936.1 CLA</t>
  </si>
  <si>
    <t>De muntschat van Liberchies</t>
  </si>
  <si>
    <t>936.4 THI</t>
  </si>
  <si>
    <t>Tonchesberg and its position in the Paleolithic prehistory of Northern Europe</t>
  </si>
  <si>
    <t>939.09434 CON</t>
  </si>
  <si>
    <t>Africa's place in the emergence of civilisation</t>
  </si>
  <si>
    <t>939.096 DAR</t>
  </si>
  <si>
    <t>African Archeology: 3rd edition</t>
  </si>
  <si>
    <t>939.096 PHI</t>
  </si>
  <si>
    <t>The maintenance of human populations in the late Pleistocene</t>
  </si>
  <si>
    <t>939.096 PRO</t>
  </si>
  <si>
    <t>Geomorphology and archaeology of Adrar Bous, Central Sahara</t>
  </si>
  <si>
    <t>939.09648 CLA</t>
  </si>
  <si>
    <t>Excavations at the Njoro River cave</t>
  </si>
  <si>
    <t>939.096762 LEA</t>
  </si>
  <si>
    <t>The stone age cultures of Kenya Colony</t>
  </si>
  <si>
    <t>Indigenous mining and metullargy in Africa</t>
  </si>
  <si>
    <t>939.0968 CHI</t>
  </si>
  <si>
    <t>The peopling of Southern Africa</t>
  </si>
  <si>
    <t>939.0968 INS</t>
  </si>
  <si>
    <t>C van Riet Lowe to prehistory in Southern Africa</t>
  </si>
  <si>
    <t>939.0968 MAL</t>
  </si>
  <si>
    <t>The later prehistory of Eastern and Southern Africa</t>
  </si>
  <si>
    <t>939.0968 PHI</t>
  </si>
  <si>
    <t>Stylistic boundaries among mobile hunter-foragers</t>
  </si>
  <si>
    <t>939.0968 SAM</t>
  </si>
  <si>
    <t>The geology and archaeology of the Vaal River Basin</t>
  </si>
  <si>
    <t>939.0968 SOH</t>
  </si>
  <si>
    <t>Ancient ruins and vanished civilizations of Southern Africa</t>
  </si>
  <si>
    <t>939.0968 SUM</t>
  </si>
  <si>
    <t>Archaeology in Southern Africa</t>
  </si>
  <si>
    <t>939.0968 WOO</t>
  </si>
  <si>
    <t>Index to the iron age communities of the Southern Highveld</t>
  </si>
  <si>
    <t>939.09682 DRE</t>
  </si>
  <si>
    <t>Iron age communities of the Southern Highveld</t>
  </si>
  <si>
    <t>939.09682 MAG</t>
  </si>
  <si>
    <t>Prehistory of the Transvaal</t>
  </si>
  <si>
    <t>939.09682 MAS</t>
  </si>
  <si>
    <t>Die slag van Rooihuiskraal</t>
  </si>
  <si>
    <t>939.0968215 VAN</t>
  </si>
  <si>
    <t>Origins of the African people of the Johannesburg area</t>
  </si>
  <si>
    <t>939.0968221 MAS</t>
  </si>
  <si>
    <t>'n Interpretasie van argeologiese terreine in die Nasionale Krugerwildtuin</t>
  </si>
  <si>
    <t>939.0968259 MEY</t>
  </si>
  <si>
    <t>The Phalaborwa story</t>
  </si>
  <si>
    <t>939.0968259 VAN</t>
  </si>
  <si>
    <t>Kruger cave late stone age, Magaliesberg</t>
  </si>
  <si>
    <t>939.0968284 MAS</t>
  </si>
  <si>
    <t>Natal regional survey volume 1</t>
  </si>
  <si>
    <t>939.09684 NAT</t>
  </si>
  <si>
    <t>The geology, archaeology and fossil mammals of the Cornelia Beds, O F S</t>
  </si>
  <si>
    <t>939.0968546 BUT</t>
  </si>
  <si>
    <t>Guide to the Peers' Cave</t>
  </si>
  <si>
    <t>939.0968714 JAG</t>
  </si>
  <si>
    <t>The archaeology of the coastal desert of Namaqualand, South Africa</t>
  </si>
  <si>
    <t>939.0968729 DEW</t>
  </si>
  <si>
    <t>Follow the San</t>
  </si>
  <si>
    <t>939.096873 PAR</t>
  </si>
  <si>
    <t>Die Kelders 1973</t>
  </si>
  <si>
    <t>939.09687315 SCH</t>
  </si>
  <si>
    <t>Atlas of Stone Age Settlement in the central and upper Seacow Valley</t>
  </si>
  <si>
    <t>939.0968767 SAM</t>
  </si>
  <si>
    <t>Riversmead Shelter</t>
  </si>
  <si>
    <t>939.0968768 SAM</t>
  </si>
  <si>
    <t>The Middle Stone Age Industries of the Orange River Scheme Area</t>
  </si>
  <si>
    <t>939.096877 SAM</t>
  </si>
  <si>
    <t>The stone age industries of the Orange River Scheme and South Africa</t>
  </si>
  <si>
    <t>The Smithfield Industrial Complex further field results</t>
  </si>
  <si>
    <t>Twyfelfontein</t>
  </si>
  <si>
    <t>939.09688 KRY</t>
  </si>
  <si>
    <t>The ruined cities of Mashonaland</t>
  </si>
  <si>
    <t>939.096891 BEN</t>
  </si>
  <si>
    <t>A guide to Khami Ruins</t>
  </si>
  <si>
    <t>939.096891 RAD</t>
  </si>
  <si>
    <t>Guide to the Zimbabwe Ruins</t>
  </si>
  <si>
    <t>939.096891 SUM</t>
  </si>
  <si>
    <t>Symbols in Stone</t>
  </si>
  <si>
    <t>939.096891 SYM</t>
  </si>
  <si>
    <t>The stone age cultures of Northern Rhodesia</t>
  </si>
  <si>
    <t>939.096894 CLA</t>
  </si>
  <si>
    <t>The Prehistory of Eastern Zambia</t>
  </si>
  <si>
    <t>939.096894 PHI</t>
  </si>
  <si>
    <t>Iron age occupation North and East of the Mulanje Plateau, Malawi</t>
  </si>
  <si>
    <t>939.096897 ROB</t>
  </si>
  <si>
    <t>The Nkhotakota Lake Shore and marginal areas, Malawi</t>
  </si>
  <si>
    <t>The first American</t>
  </si>
  <si>
    <t>939.097 CER</t>
  </si>
  <si>
    <t>The archaeology of the Africn Diaspora in the Americas</t>
  </si>
  <si>
    <t>939.097 SIN</t>
  </si>
  <si>
    <t>Out of the Mist</t>
  </si>
  <si>
    <t>939.0971134 BLA</t>
  </si>
  <si>
    <t>Prehistoric survey of the lower Red Deer River, 1975</t>
  </si>
  <si>
    <t>939.0971233 ADA</t>
  </si>
  <si>
    <t>Introducing Manitoba Prehistory</t>
  </si>
  <si>
    <t>939.097127 INT</t>
  </si>
  <si>
    <t>An introduction to Manitoba archaeology</t>
  </si>
  <si>
    <t>Narrow Pass, Black Mountain</t>
  </si>
  <si>
    <t>939.099199 CER</t>
  </si>
  <si>
    <t>A short history of Ireland</t>
  </si>
  <si>
    <t>941.5 WAL</t>
  </si>
  <si>
    <t>No Surrender: The siege of Londonderry 1689</t>
  </si>
  <si>
    <t>942 GRA</t>
  </si>
  <si>
    <t>Blenheim</t>
  </si>
  <si>
    <t>942 GRE</t>
  </si>
  <si>
    <t>The streets of East London</t>
  </si>
  <si>
    <t>942.15 FIS</t>
  </si>
  <si>
    <t>Devon and its people</t>
  </si>
  <si>
    <t>942.35 HOS</t>
  </si>
  <si>
    <t>The reclamation of Exmoor Forest</t>
  </si>
  <si>
    <t>942.385 ORW</t>
  </si>
  <si>
    <t>Royal palaces of France</t>
  </si>
  <si>
    <t>944 DUN</t>
  </si>
  <si>
    <t>Africa A Modern History</t>
  </si>
  <si>
    <t>960 ARN</t>
  </si>
  <si>
    <t>Africa</t>
  </si>
  <si>
    <t>960 DOW</t>
  </si>
  <si>
    <t>Sudan</t>
  </si>
  <si>
    <t>962.4 JOK</t>
  </si>
  <si>
    <t>A History of Mozambique</t>
  </si>
  <si>
    <t>967.9 NEW</t>
  </si>
  <si>
    <t>Country of my skull (2nd Edition)</t>
  </si>
  <si>
    <t>968 KRO</t>
  </si>
  <si>
    <t>Oorlogsdagboek van Jan F.E Celliers</t>
  </si>
  <si>
    <t>968.048 OBE</t>
  </si>
  <si>
    <t>The purple and 
the gold The Story of Pretoria and Johannesburg</t>
  </si>
  <si>
    <t>968.2 COL</t>
  </si>
  <si>
    <t>Aspects of 
Johannesburg history</t>
  </si>
  <si>
    <t>968.221 ASP</t>
  </si>
  <si>
    <t>The Hlubi chiefdom in Zululand-Natal</t>
  </si>
  <si>
    <t>968.4 WRI</t>
  </si>
  <si>
    <t>Vier maande in Jacobsdal ŉ geneeskundige chronologie van ŉ Vrystaatse dorpie</t>
  </si>
  <si>
    <t>968.524 DEV</t>
  </si>
  <si>
    <t>Places at the Cape: A guidebook for beginner researchers</t>
  </si>
  <si>
    <t>968.7 COR</t>
  </si>
  <si>
    <t>The reminiscences of Sir Walter Stanford: Volume One</t>
  </si>
  <si>
    <t>968.7 MAC</t>
  </si>
  <si>
    <t>Gemeente onder die Swartberg</t>
  </si>
  <si>
    <t>968.742 BOT</t>
  </si>
  <si>
    <t xml:space="preserve">Cohen of South West Africa </t>
  </si>
  <si>
    <t>968.81 COH</t>
  </si>
  <si>
    <t>The People in Between: The Pitjantjatjara People of Ernabella</t>
  </si>
  <si>
    <t>994 HIL</t>
  </si>
  <si>
    <t>Encyclopedia of African peoples</t>
  </si>
  <si>
    <t>REF</t>
  </si>
  <si>
    <t>Encyclopaedia of the developing world</t>
  </si>
  <si>
    <t>Encyclopedia of the world's endangered languages</t>
  </si>
  <si>
    <t>Encyclopedia of missions and missionaries</t>
  </si>
  <si>
    <t>In the know</t>
  </si>
  <si>
    <t>The naming of Johannesburg: the naming of Johannesburg as an historical commentary</t>
  </si>
  <si>
    <t>Transvaal Story</t>
  </si>
  <si>
    <t>Bouwoordeboek / Building Dictionary</t>
  </si>
  <si>
    <t>Handbook of the South African War 1899-1902</t>
  </si>
  <si>
    <t>Boere, Britte en Bantoes</t>
  </si>
  <si>
    <t>Head Office</t>
  </si>
  <si>
    <t>Varience</t>
  </si>
  <si>
    <t>HAT</t>
  </si>
  <si>
    <t>Bibliography of Anonymous and Pseudonymous works from a South African Bibliography to the year 1925 / 
Bibliografie van Anonieme en Pseudonieme werke uit 'n Suid-Afrikaanse Bibliografie tot die jaar 1925</t>
  </si>
  <si>
    <t xml:space="preserve">Generally accepted accounting practice (GAAP)_x000D_
</t>
  </si>
  <si>
    <t xml:space="preserve">19910128
_x000D_
_x000D_
</t>
  </si>
  <si>
    <t xml:space="preserve">19880165_x000D_
</t>
  </si>
  <si>
    <t>1994o513</t>
  </si>
  <si>
    <t>930.102804 SEA</t>
  </si>
  <si>
    <t>S20110130</t>
  </si>
  <si>
    <t>S20110404</t>
  </si>
  <si>
    <t>S20110178</t>
  </si>
  <si>
    <t>S20110382</t>
  </si>
  <si>
    <t>S20110142</t>
  </si>
  <si>
    <t>S20110338</t>
  </si>
  <si>
    <t>S20110226</t>
  </si>
  <si>
    <t>S20110327</t>
  </si>
  <si>
    <t>S20110451</t>
  </si>
  <si>
    <t>HEAD OFFICE</t>
  </si>
  <si>
    <t>PRETORIA</t>
  </si>
  <si>
    <t>Bo-Kaap &amp; Islam</t>
  </si>
  <si>
    <t>Children of the bitter harvest</t>
  </si>
  <si>
    <t>Radio in Africa</t>
  </si>
  <si>
    <t>Discovering the battlefields of the Anglo-Zulu war</t>
  </si>
  <si>
    <t>Iron fist from the sea</t>
  </si>
  <si>
    <t>The South African Communist Party</t>
  </si>
  <si>
    <t>Dorothea Bleek</t>
  </si>
  <si>
    <t>Jan Smuts</t>
  </si>
  <si>
    <t>The Borders of race in colonial South Africa</t>
  </si>
  <si>
    <t>Archaeological resource management</t>
  </si>
  <si>
    <t>Beauty of the heart</t>
  </si>
  <si>
    <t>Settling the earth</t>
  </si>
  <si>
    <t>The present past</t>
  </si>
  <si>
    <t>Hiidden histories of Gordonia</t>
  </si>
  <si>
    <t>Fighting for britain</t>
  </si>
  <si>
    <t>The Soft vengeance of a freedom fighter</t>
  </si>
  <si>
    <t>Pushing boulders</t>
  </si>
  <si>
    <t>Helen Suzman</t>
  </si>
  <si>
    <t>Field guide to the battlefields of South Africa</t>
  </si>
  <si>
    <t>Zimbabwe's migrants and South Africa's border farms</t>
  </si>
  <si>
    <t>Hydraulic fracturing in the karoo</t>
  </si>
  <si>
    <t>We, the people</t>
  </si>
  <si>
    <t>Brothers in war and peace</t>
  </si>
  <si>
    <t>When the hill ask for your blood</t>
  </si>
  <si>
    <t>The Families and farms of the South Peninsula and Cape Point</t>
  </si>
  <si>
    <t>In the footsteps of giants</t>
  </si>
  <si>
    <t>Experiencing Sophiatown</t>
  </si>
  <si>
    <t>Hidden Johannesburg</t>
  </si>
  <si>
    <t>Tales from Jozi</t>
  </si>
  <si>
    <t>The Black and white fifties</t>
  </si>
  <si>
    <t>Witness</t>
  </si>
  <si>
    <t>Orania</t>
  </si>
  <si>
    <t>the on-time, on-target manager</t>
  </si>
  <si>
    <t>Opposite Mandela</t>
  </si>
  <si>
    <t>From cattle - herding editor's chair</t>
  </si>
  <si>
    <t>Zambia</t>
  </si>
  <si>
    <t>The Black sash</t>
  </si>
  <si>
    <t>June 16</t>
  </si>
  <si>
    <t>South Africa Yearbook 2013/14</t>
  </si>
  <si>
    <t>Brickwork , concrete and mansory Volume 5</t>
  </si>
  <si>
    <t>Hannes van der Merwe</t>
  </si>
  <si>
    <t>Architectural guide</t>
  </si>
  <si>
    <t>Challenge</t>
  </si>
  <si>
    <t>Sea of Glory</t>
  </si>
  <si>
    <t>Who's who of Southern Africa 1963</t>
  </si>
  <si>
    <t>African local knowledge &amp; livestock health</t>
  </si>
  <si>
    <t>Dead Reckoning</t>
  </si>
  <si>
    <t>Architecture of the Transvaal</t>
  </si>
  <si>
    <t>A Picture of progress</t>
  </si>
  <si>
    <t>African gold</t>
  </si>
  <si>
    <t>Bouwoordeboek = Building dictionary</t>
  </si>
  <si>
    <t>Late quaternary Palaeoenvironments of Southern Cape</t>
  </si>
  <si>
    <t>A Glossary of Southern African Architectural terms</t>
  </si>
  <si>
    <t>Dictionary of South African Biography: vol.2</t>
  </si>
  <si>
    <t>Introduction to business management</t>
  </si>
  <si>
    <t xml:space="preserve">Proceedings of the XV111 international symposium </t>
  </si>
  <si>
    <t>Bats in traditional building</t>
  </si>
  <si>
    <t>Eclectic ZA Wilhelmiens</t>
  </si>
  <si>
    <t>Dictionary of South African Biography: vol.V</t>
  </si>
  <si>
    <t>968.712 STE</t>
  </si>
  <si>
    <t>384.54 GUN</t>
  </si>
  <si>
    <t>968.048 GIL</t>
  </si>
  <si>
    <t>355.00968 STE</t>
  </si>
  <si>
    <t>324.268 MAL</t>
  </si>
  <si>
    <t>920 BLE</t>
  </si>
  <si>
    <t>920 SMU</t>
  </si>
  <si>
    <t>968 ROS</t>
  </si>
  <si>
    <t>930.1 CAR</t>
  </si>
  <si>
    <t>920 MAX</t>
  </si>
  <si>
    <t>930.1 GAM</t>
  </si>
  <si>
    <t>930.1 HOD</t>
  </si>
  <si>
    <t>968.786 LEG</t>
  </si>
  <si>
    <t>940.53 KIN</t>
  </si>
  <si>
    <t>920 SAC</t>
  </si>
  <si>
    <t>968 WIL</t>
  </si>
  <si>
    <t>920 SUZ</t>
  </si>
  <si>
    <t>916.8 VON</t>
  </si>
  <si>
    <t>325.968 BOL</t>
  </si>
  <si>
    <t>333.8233 GLA</t>
  </si>
  <si>
    <t>968 SAC</t>
  </si>
  <si>
    <t>968 CRU</t>
  </si>
  <si>
    <t>967.571 BEL</t>
  </si>
  <si>
    <t>968.714 WAL</t>
  </si>
  <si>
    <t>627.8 VAN</t>
  </si>
  <si>
    <t>307.760968221 THE</t>
  </si>
  <si>
    <t>779.0968221 DUN</t>
  </si>
  <si>
    <t>709.68 THE</t>
  </si>
  <si>
    <t>779.2 SCH</t>
  </si>
  <si>
    <t>779.2 HAM</t>
  </si>
  <si>
    <t>968 LEO</t>
  </si>
  <si>
    <t>920 THE</t>
  </si>
  <si>
    <t>968.94 SAR</t>
  </si>
  <si>
    <t>322.44 BUR</t>
  </si>
  <si>
    <t>779.2 MAG</t>
  </si>
  <si>
    <t>910.0968 SOU</t>
  </si>
  <si>
    <t>693 COR</t>
  </si>
  <si>
    <t>720.92 VAN</t>
  </si>
  <si>
    <t>720.968 FIS</t>
  </si>
  <si>
    <t>320.968 VEN</t>
  </si>
  <si>
    <t>919.8 PHI</t>
  </si>
  <si>
    <t>968.05 WHO</t>
  </si>
  <si>
    <t>636.0832 BEI</t>
  </si>
  <si>
    <t>910.453 DAW</t>
  </si>
  <si>
    <t>720 FIS</t>
  </si>
  <si>
    <t>779.68 STU</t>
  </si>
  <si>
    <t>739.22 GAR</t>
  </si>
  <si>
    <t>690.03 BUI</t>
  </si>
  <si>
    <t>560.968 DEA</t>
  </si>
  <si>
    <t>720.103 FRE</t>
  </si>
  <si>
    <t>658.408 DUT</t>
  </si>
  <si>
    <t>720.288 CIP</t>
  </si>
  <si>
    <t>720.47 ENG</t>
  </si>
  <si>
    <t>720.968 BAK</t>
  </si>
  <si>
    <t>920.068 BEY</t>
  </si>
  <si>
    <t>COM0076</t>
  </si>
  <si>
    <t>COM0107</t>
  </si>
  <si>
    <t>COM0152</t>
  </si>
  <si>
    <t>COM0160</t>
  </si>
  <si>
    <t>COM0167</t>
  </si>
  <si>
    <t>COM0182</t>
  </si>
  <si>
    <t>COM0183</t>
  </si>
  <si>
    <t>COM0185</t>
  </si>
  <si>
    <t>COM0187</t>
  </si>
  <si>
    <t>COM0188</t>
  </si>
  <si>
    <t>COM0190</t>
  </si>
  <si>
    <t>COM0193</t>
  </si>
  <si>
    <t>COM0194</t>
  </si>
  <si>
    <t>COM0196</t>
  </si>
  <si>
    <t>COM0197</t>
  </si>
  <si>
    <t>COM0198</t>
  </si>
  <si>
    <t>COM0199</t>
  </si>
  <si>
    <t>COM0200</t>
  </si>
  <si>
    <t>COM0201</t>
  </si>
  <si>
    <t>COM0203</t>
  </si>
  <si>
    <t>COM0204</t>
  </si>
  <si>
    <t>COM0206</t>
  </si>
  <si>
    <t>COM0207</t>
  </si>
  <si>
    <t>COM0209</t>
  </si>
  <si>
    <t>COM0211</t>
  </si>
  <si>
    <t>COM0245</t>
  </si>
  <si>
    <t>COM0246</t>
  </si>
  <si>
    <t>COM0247</t>
  </si>
  <si>
    <t>COM0352</t>
  </si>
  <si>
    <t>COM0353</t>
  </si>
  <si>
    <t>COM0362</t>
  </si>
  <si>
    <t>COM0363</t>
  </si>
  <si>
    <t>COM0364</t>
  </si>
  <si>
    <t>COM0365</t>
  </si>
  <si>
    <t>COM0366</t>
  </si>
  <si>
    <t>COM0369</t>
  </si>
  <si>
    <t>COM0372</t>
  </si>
  <si>
    <t>COM0383</t>
  </si>
  <si>
    <t>COM0387</t>
  </si>
  <si>
    <t>COM0392</t>
  </si>
  <si>
    <t>COM0393</t>
  </si>
  <si>
    <t>COM0394</t>
  </si>
  <si>
    <t>COM0400</t>
  </si>
  <si>
    <t>COM0401</t>
  </si>
  <si>
    <t>COM0403</t>
  </si>
  <si>
    <t>COM0404</t>
  </si>
  <si>
    <t>COM0411</t>
  </si>
  <si>
    <t>COM0412</t>
  </si>
  <si>
    <t>COM0417</t>
  </si>
  <si>
    <t>COM0418</t>
  </si>
  <si>
    <t>COM0424</t>
  </si>
  <si>
    <t>COM0425</t>
  </si>
  <si>
    <t>COM0427</t>
  </si>
  <si>
    <t>COM0428</t>
  </si>
  <si>
    <t>COM0430</t>
  </si>
  <si>
    <t>COM0433</t>
  </si>
  <si>
    <t>COM0439</t>
  </si>
  <si>
    <t>COM0444</t>
  </si>
  <si>
    <t>COM0446</t>
  </si>
  <si>
    <t>COM0454</t>
  </si>
  <si>
    <t>COM0455</t>
  </si>
  <si>
    <t>COM0456</t>
  </si>
  <si>
    <t>COM0457</t>
  </si>
  <si>
    <t>COM0458</t>
  </si>
  <si>
    <t>COM0461</t>
  </si>
  <si>
    <t>COM0464</t>
  </si>
  <si>
    <t>COM0465</t>
  </si>
  <si>
    <t>COM0466</t>
  </si>
  <si>
    <t>COM0467</t>
  </si>
  <si>
    <t>COM0468</t>
  </si>
  <si>
    <t>COM0469</t>
  </si>
  <si>
    <t>COM0472</t>
  </si>
  <si>
    <t>COM0473</t>
  </si>
  <si>
    <t>COM0478</t>
  </si>
  <si>
    <t>COM0488</t>
  </si>
  <si>
    <t>COM0489</t>
  </si>
  <si>
    <t>COM0490</t>
  </si>
  <si>
    <t>COM0491</t>
  </si>
  <si>
    <t>COM0493</t>
  </si>
  <si>
    <t>COM0494</t>
  </si>
  <si>
    <t>COM0495</t>
  </si>
  <si>
    <t>COM0504</t>
  </si>
  <si>
    <t>COM0505</t>
  </si>
  <si>
    <t>COM0506</t>
  </si>
  <si>
    <t>ACTIVE</t>
  </si>
  <si>
    <t>CATEGORY</t>
  </si>
  <si>
    <t>COSTCENT</t>
  </si>
  <si>
    <t>ACCSET</t>
  </si>
  <si>
    <t>STATUS</t>
  </si>
  <si>
    <t>OPDATE</t>
  </si>
  <si>
    <t>INSDATE</t>
  </si>
  <si>
    <t>ACUDPACC</t>
  </si>
  <si>
    <t>ACQDATE</t>
  </si>
  <si>
    <t>BKVALUE</t>
  </si>
  <si>
    <t>BKSALVAL</t>
  </si>
  <si>
    <t>BKLTDP</t>
  </si>
  <si>
    <t>BKLTYDP</t>
  </si>
  <si>
    <t>BKDP</t>
  </si>
  <si>
    <t>BKYDP</t>
  </si>
  <si>
    <t>BKACUDP</t>
  </si>
  <si>
    <t>BKNETVAL</t>
  </si>
  <si>
    <t>BKSNET</t>
  </si>
  <si>
    <t>BKSLTDP</t>
  </si>
  <si>
    <t>BKSLYDP</t>
  </si>
  <si>
    <t>BKSDP</t>
  </si>
  <si>
    <t>BKSYDP</t>
  </si>
  <si>
    <t>BKSACDP</t>
  </si>
  <si>
    <t>RSVBCD</t>
  </si>
  <si>
    <t>BKDICOST</t>
  </si>
  <si>
    <t>BKDIPRO</t>
  </si>
  <si>
    <t>BKDIPL</t>
  </si>
  <si>
    <t>COMP</t>
  </si>
  <si>
    <t>COMPP</t>
  </si>
  <si>
    <t>SNOM 821 IP PHONEMAZ0363</t>
  </si>
  <si>
    <t>SNOM 821 IP PHONEMAZ0365</t>
  </si>
  <si>
    <t>MECER B26T  WIN 8.1 W 10.1 TABLETCOM1101</t>
  </si>
  <si>
    <t>HP 820 i5-400U NOTEBOOKCOM1085</t>
  </si>
  <si>
    <t>HP 4320S CORE 31, 3GB/320GB, DVDRW NOTEBOOK (EO HERITAGE)COM</t>
  </si>
  <si>
    <t>HP USB KEYBOARD (BLACK)COM0655</t>
  </si>
  <si>
    <t>HP DESKTOP P3120 MT, INTEL DUO E750COM0637</t>
  </si>
  <si>
    <t>Genius Pc speakers X2COM0782</t>
  </si>
  <si>
    <t>HP 4320S CORE 31, 3GB/320GB, DVDRW NOTEBOOK (MARITIME)COM066</t>
  </si>
  <si>
    <t>Multi media speakerCOM0800</t>
  </si>
  <si>
    <t>2x Multimedia Computer SpeakersCOM0019</t>
  </si>
  <si>
    <t>2x Multimedia Computer SpeakersCOM0853</t>
  </si>
  <si>
    <t>Samsung S320A300BLED LCD - 20" Wide MonitorCOM0718</t>
  </si>
  <si>
    <t>SAMSUNG 20" LED MONITORCOM0729</t>
  </si>
  <si>
    <t>1x Multimedia Computer SpeakerCOM0860</t>
  </si>
  <si>
    <t>1x Multimedia Computer SpeakerCOM0452</t>
  </si>
  <si>
    <t>HP NOTEBOOK 6570B INTEL CORE (IT MANAG &amp; HP 3 YEAR CARE PACK</t>
  </si>
  <si>
    <t>LG MonitorCOM0801</t>
  </si>
  <si>
    <t>HP 4320S CORE 31, 3GB/320GB, DVDRW NOTEBOOK (T LUNGILE)COM06</t>
  </si>
  <si>
    <t>1x Multimedia Computer SpeakerCOM0906</t>
  </si>
  <si>
    <t>HP PROBOOK 4330S NOTEBOOKCOM0701</t>
  </si>
  <si>
    <t>HP 432OS C13 37OM 3GB 320GB NOTEBOOKCOM0642</t>
  </si>
  <si>
    <t>Figitsu Siemens ComputerCOM0804</t>
  </si>
  <si>
    <t>HP 4340S CORE  LAPTOP AND HP CAREPACK (PROJECT IN BLOEM)COM0</t>
  </si>
  <si>
    <t>DICOTA 15.6" BAG BASE XX UNIVERSAL (FOR PROJECT IN BLOEM)COM</t>
  </si>
  <si>
    <t>HP P3130 MTi3550 500 GB (incl. HP Next Day onsite 3 years)CO</t>
  </si>
  <si>
    <t>HP Usb Keyboard (black)COM0654</t>
  </si>
  <si>
    <t>HP PROBOOK 4330S NOTEBOOKCOM0672</t>
  </si>
  <si>
    <t>HP PROBOOK 4330S NOTEBOOKCOM0671</t>
  </si>
  <si>
    <t>MECER USB 20. SLIM CD RW/DVDCOM1067</t>
  </si>
  <si>
    <t>MECER USB 20. SLIM CD RW/DVDCOM1068</t>
  </si>
  <si>
    <t>MECER USB 20. SLIM CD RW/DVDCOM1069</t>
  </si>
  <si>
    <t>HP 4510S 2D T6570 NOTEBOOKCOM0618</t>
  </si>
  <si>
    <t>Ver USB 3.0 Desktop Hard Drive 1 TBCOM0830</t>
  </si>
  <si>
    <t>HP AC Adapter for HP NotebookCOM0842</t>
  </si>
  <si>
    <t>HP AC Adapter for HP NotebookCOM0843</t>
  </si>
  <si>
    <t>HP AC Adapter for HP NotebookCOM0844</t>
  </si>
  <si>
    <t>HP AC Adapter for HP NotebookCOM0845</t>
  </si>
  <si>
    <t>HP AC Adapter for HP NotebookCOM0846</t>
  </si>
  <si>
    <t>HP NOTEBOOK 4320S INTEL CORE i3 -COM1077</t>
  </si>
  <si>
    <t>LAN H/WARECOM0093</t>
  </si>
  <si>
    <t>HP DX7400 C2D E8200 2.66Ghz 160 GB CPUCOM0582</t>
  </si>
  <si>
    <t>Hp keyboardCOM0820</t>
  </si>
  <si>
    <t>Samsung 17 inch 743 NX Monitor + KeyboardCOM0499</t>
  </si>
  <si>
    <t>HP Keyboard + HP MouseCOM0806</t>
  </si>
  <si>
    <t>1x Multimedia Computer SpeakerCOM0133</t>
  </si>
  <si>
    <t>1x Multimedia Computer SpeakerCOM0856</t>
  </si>
  <si>
    <t>HP keyboardCOM0809</t>
  </si>
  <si>
    <t>1x Multimedia Computer SpeakerCOM0126</t>
  </si>
  <si>
    <t>1x Multimedia Computer SpeakerCOM0855</t>
  </si>
  <si>
    <t>1x Multimedia Computer SpeakerCOM0171</t>
  </si>
  <si>
    <t>SAMSUNG LCD 17 TFT MONITORS MODEL NUMBENR 743NXCOM0553</t>
  </si>
  <si>
    <t>Compaq Keyboard + MouseCOM0792</t>
  </si>
  <si>
    <t>HP Keyboard + HP MouseCOM0793</t>
  </si>
  <si>
    <t>HP KeyboardCOM0810</t>
  </si>
  <si>
    <t>1x Multimedia Computer SpeakerCOM0213</t>
  </si>
  <si>
    <t>1x Multimedia Computer SpeakerCOM0862</t>
  </si>
  <si>
    <t>1 X Hp Dx7400 {D E4500 160GB 1GB DVDRW Vista Business Pc's +</t>
  </si>
  <si>
    <t>HP Keyboard + MouseCOM0790</t>
  </si>
  <si>
    <t>HP Keyboard + MouseCOM0794</t>
  </si>
  <si>
    <t>SOFTW</t>
  </si>
  <si>
    <t>HP KeyboardCOM0808</t>
  </si>
  <si>
    <t>HP DX100 E5200 160GB DesktopCOM0609</t>
  </si>
  <si>
    <t>Compaq KeyboardCOM0791</t>
  </si>
  <si>
    <t>HP OFFICEJET PRO K5400N -COM0538</t>
  </si>
  <si>
    <t>Hp keyboardCOM0821</t>
  </si>
  <si>
    <t>HP KeyboardCOM0822</t>
  </si>
  <si>
    <t>HP KeyboardCOM0823</t>
  </si>
  <si>
    <t>KeyboardCOM0824</t>
  </si>
  <si>
    <t>HP SCANJET 5590P SCANNERCOM0554</t>
  </si>
  <si>
    <t>HP ELITEBOOK  INTEL DUO NOTEBOOKCOM1075</t>
  </si>
  <si>
    <t>Hp compaq NC2400 notebookCOM1076</t>
  </si>
  <si>
    <t>HP 6730B NOTEBOOK, CORE 2DUO  P8600 X (IT)COM0600</t>
  </si>
  <si>
    <t>Samsung 20" wide, 1600 x 900, MegaCOM0838</t>
  </si>
  <si>
    <t>HP DX 7400 PD 160GB - DVDRW CPUCOM0507</t>
  </si>
  <si>
    <t>HP 4501s C2D T6570 NOTEBOOKCOM0629</t>
  </si>
  <si>
    <t>HP DX 7400 PD 160GB - DVDRW CPUCOM0512</t>
  </si>
  <si>
    <t>HP L1706 MonitorCOM0836</t>
  </si>
  <si>
    <t>HP PROBOOK 6470b CORE i5-3210M 14"COM0988</t>
  </si>
  <si>
    <t>Hp Compaq CpuCOM0442</t>
  </si>
  <si>
    <t>HP DX7400 C2D E8200 2.66Ghz 160 GB CPUCOM0583</t>
  </si>
  <si>
    <t>HP DX7400 C2D E8200 2.66Ghz 160 GB CPUCOM0584</t>
  </si>
  <si>
    <t>HP DX7400 C2D E8200 2.66Ghz 160 GB CPUCOM0585</t>
  </si>
  <si>
    <t>HP MonitorCOM0783</t>
  </si>
  <si>
    <t>HP Deskjet D5563 printerCOM0785</t>
  </si>
  <si>
    <t>HP PROBOOK 6470b CORE i5-3210M 14"COM0981</t>
  </si>
  <si>
    <t>MECER USB 20. SLIM CD RW/DVDCOM1070</t>
  </si>
  <si>
    <t>MECER USB 20. SLIM CD RW/DVDCOM1071</t>
  </si>
  <si>
    <t>HP PROBOOK 6470b CORE i5-3210M 14"COM1010</t>
  </si>
  <si>
    <t>COM0515</t>
  </si>
  <si>
    <t>COM0518</t>
  </si>
  <si>
    <t>Mecer CPUCOM0814</t>
  </si>
  <si>
    <t>CPA</t>
  </si>
  <si>
    <t>SRV</t>
  </si>
  <si>
    <t>ITM</t>
  </si>
  <si>
    <t>HRM</t>
  </si>
  <si>
    <t>NIG</t>
  </si>
  <si>
    <t>LEG</t>
  </si>
  <si>
    <t>ROL</t>
  </si>
  <si>
    <t>Philips Meeting Recorder</t>
  </si>
  <si>
    <t>HP Probook 450 G3 I5</t>
  </si>
  <si>
    <t>High Spec PC - MUCH</t>
  </si>
  <si>
    <t>MAR</t>
  </si>
  <si>
    <t>COM0654</t>
  </si>
  <si>
    <t>EQUIP</t>
  </si>
  <si>
    <t>PLEQP</t>
  </si>
  <si>
    <t>EQP0014</t>
  </si>
  <si>
    <t>10M MOULDED VGA LEADEQP0250</t>
  </si>
  <si>
    <t>CAMERA &amp; CODEC MOUNTINGEQP0263</t>
  </si>
  <si>
    <t>EQP0018</t>
  </si>
  <si>
    <t>46 LCD WALL MOUNT BRACKET KITEQP0264</t>
  </si>
  <si>
    <t>CABLING &amp; TERMINATION &amp; INSTALLATIONEQP0266</t>
  </si>
  <si>
    <t>EQP0024</t>
  </si>
  <si>
    <t>OLD SLIDE PROJECTOREQP0413</t>
  </si>
  <si>
    <t>EQP0025</t>
  </si>
  <si>
    <t>Server Cabinet Shelf for Western Cape OfficeEQP0236</t>
  </si>
  <si>
    <t>EQP0028</t>
  </si>
  <si>
    <t>46 LCD WALL MOUNT BRACKET KITEQP0265</t>
  </si>
  <si>
    <t>EQP0051</t>
  </si>
  <si>
    <t>WALL MOUNT BRACKITEQP0427</t>
  </si>
  <si>
    <t>EQP0052</t>
  </si>
  <si>
    <t>WALL MOUNT BRAKITEQP0428</t>
  </si>
  <si>
    <t>Vacuum cleanerEQPARC3</t>
  </si>
  <si>
    <t>Vacuum cleanerEQPARC4</t>
  </si>
  <si>
    <t>1 X Logik 9 Fin Oil HeaterEQP0254</t>
  </si>
  <si>
    <t>EQP0077</t>
  </si>
  <si>
    <t>HP Photosmart M417: Digital camera_x000D_
EQP0388</t>
  </si>
  <si>
    <t>Canon powershot cameraEQP0406</t>
  </si>
  <si>
    <t>EQP0106</t>
  </si>
  <si>
    <t>1x Multimedia computer speakerEQP0287</t>
  </si>
  <si>
    <t>EQP0119</t>
  </si>
  <si>
    <t>Petty Cash boxEQP0296</t>
  </si>
  <si>
    <t>EQP0135</t>
  </si>
  <si>
    <t>REXEL Acco BinderEQP0081</t>
  </si>
  <si>
    <t>EQP0138</t>
  </si>
  <si>
    <t>HP DeskJet 5850c PrinterEQP0115</t>
  </si>
  <si>
    <t>EQP0139</t>
  </si>
  <si>
    <t>10M MOULDED VGA LEADEQP0251</t>
  </si>
  <si>
    <t>EQP0140</t>
  </si>
  <si>
    <t>3 X lawn mower EQP0267</t>
  </si>
  <si>
    <t>EQP0141</t>
  </si>
  <si>
    <t>R/HOBBS ELORA KETTLEEQP0248</t>
  </si>
  <si>
    <t>EQP0146</t>
  </si>
  <si>
    <t>PANASONIC DIGITAL PROJECTOR - LB60 XGA_x000D_
EQP0416</t>
  </si>
  <si>
    <t>EQP0153</t>
  </si>
  <si>
    <t>HP PrinterEQP0404</t>
  </si>
  <si>
    <t>EQP0154</t>
  </si>
  <si>
    <t>TOSHIBA E-STUIDO 167 DIGITAL COPIEREQP0231</t>
  </si>
  <si>
    <t>EQP0155</t>
  </si>
  <si>
    <t>Garmin - GPSEQP0321</t>
  </si>
  <si>
    <t>EQP0156</t>
  </si>
  <si>
    <t>PANASONIC TELEVISIONEQP0412</t>
  </si>
  <si>
    <t>EQP0158</t>
  </si>
  <si>
    <t>Canon LBP 800 PrinterEQP0197</t>
  </si>
  <si>
    <t>EQP0159</t>
  </si>
  <si>
    <t>LG MicrowaveEQP0311</t>
  </si>
  <si>
    <t>EQP0160</t>
  </si>
  <si>
    <t>Electrolux Vacuum machineEQP0312</t>
  </si>
  <si>
    <t>EQP0161</t>
  </si>
  <si>
    <t>FlipchartEQP0313</t>
  </si>
  <si>
    <t>NEC Tripod: 1: 1 Gain 1440x 1440: Matt one up ST.3EQP0379</t>
  </si>
  <si>
    <t>EQP0169</t>
  </si>
  <si>
    <t>Aircon System (Library) X 6 EQP0328</t>
  </si>
  <si>
    <t>EQP0171</t>
  </si>
  <si>
    <t>ACER DATA PROJECTOREQP0409</t>
  </si>
  <si>
    <t>EQP0174</t>
  </si>
  <si>
    <t>Acer data ProjectorEQP0403</t>
  </si>
  <si>
    <t>KIT1</t>
  </si>
  <si>
    <t>KIT2</t>
  </si>
  <si>
    <t>GP</t>
  </si>
  <si>
    <t>MAN</t>
  </si>
  <si>
    <t>BRD1</t>
  </si>
  <si>
    <t>PAO</t>
  </si>
  <si>
    <t>Samsung Aircon - Server Room</t>
  </si>
  <si>
    <t>TEA</t>
  </si>
  <si>
    <t>FURN</t>
  </si>
  <si>
    <t>FURNF</t>
  </si>
  <si>
    <t>FFT0006</t>
  </si>
  <si>
    <t>1x Steel Filing Cabinet with 4x drawersFFT0085</t>
  </si>
  <si>
    <t>FFT0008</t>
  </si>
  <si>
    <t>1x Steel Filing CabinetFFT0087</t>
  </si>
  <si>
    <t>FFT0009</t>
  </si>
  <si>
    <t>1x Steel Filing Cabinet with 4x drawersFFT0088</t>
  </si>
  <si>
    <t>FFT0010</t>
  </si>
  <si>
    <t>1x Steel Filing Cabinet with 4x drawersFFT0933</t>
  </si>
  <si>
    <t>FFT0011</t>
  </si>
  <si>
    <t>1x Steel Filing Cabinet with 4x drawersFFT0934</t>
  </si>
  <si>
    <t>FFT0012</t>
  </si>
  <si>
    <t>1x Steel Filing Cabinet with 4x drawersFFT0935</t>
  </si>
  <si>
    <t>FFT0013</t>
  </si>
  <si>
    <t>1x Steel Filing Cabinet with 4x drawersFFT0936</t>
  </si>
  <si>
    <t>FFT0014</t>
  </si>
  <si>
    <t>1x Steel Filing Cabinet with 4x drawersFFT0937</t>
  </si>
  <si>
    <t>FFT0015</t>
  </si>
  <si>
    <t>1x Steel Filing Cabinet with 4x drawersFFT0938</t>
  </si>
  <si>
    <t>FFT0016</t>
  </si>
  <si>
    <t>1x Steel Filing Cabinet with 4x drawersFFT0939</t>
  </si>
  <si>
    <t>FFT0017</t>
  </si>
  <si>
    <t>1x Steel Filing Cabinet with 4x drawersFFT0940</t>
  </si>
  <si>
    <t>FFT0018</t>
  </si>
  <si>
    <t>1x Steel Filing Cabinet with 4x drawersFFT0941</t>
  </si>
  <si>
    <t>FFT0019</t>
  </si>
  <si>
    <t>1x Steel Filing Cabinet with 4x drawersFFT0942</t>
  </si>
  <si>
    <t>FFT0020</t>
  </si>
  <si>
    <t>1x Steel Filing Cabinet with 4x drawersFFT0943</t>
  </si>
  <si>
    <t>FFT0021</t>
  </si>
  <si>
    <t>1x Steel Filing CabinetFFT0944</t>
  </si>
  <si>
    <t>FFT0022</t>
  </si>
  <si>
    <t>1x Steel Filing CabinetFFT0945</t>
  </si>
  <si>
    <t>FFT0024</t>
  </si>
  <si>
    <t>1x Steel Filing CabinetFFT0947</t>
  </si>
  <si>
    <t>FFT0025</t>
  </si>
  <si>
    <t>1x Steel Filing CabinetFFT0948</t>
  </si>
  <si>
    <t>FFT0026</t>
  </si>
  <si>
    <t>1x Steel Filing CabinetFFT0949</t>
  </si>
  <si>
    <t>FFT0027</t>
  </si>
  <si>
    <t>1x Steel Filing CabinetFFT0950</t>
  </si>
  <si>
    <t>FFT0028</t>
  </si>
  <si>
    <t>1x Steel Filing CabinetFFT0951</t>
  </si>
  <si>
    <t>FFT0029</t>
  </si>
  <si>
    <t>1x Steel Filing Cabinet with 4x drawersFFT0952</t>
  </si>
  <si>
    <t>FFT0030</t>
  </si>
  <si>
    <t>1x Steel Filing Cabinet with 4x drawersFFT0953</t>
  </si>
  <si>
    <t>FFT0031</t>
  </si>
  <si>
    <t>1x Steel Filing Cabinet with 4x drawersFFT0954</t>
  </si>
  <si>
    <t>FFT0032</t>
  </si>
  <si>
    <t>1x Steel Filing Cabinet with 4x drawersFFT0955</t>
  </si>
  <si>
    <t>FFT0033</t>
  </si>
  <si>
    <t>1x Steel Filing Cabinet with 4x drawersFFT0956</t>
  </si>
  <si>
    <t>FFT0034</t>
  </si>
  <si>
    <t>1x Steel Filing Cabinet with 4x drawersFFT0957</t>
  </si>
  <si>
    <t>FFT0050</t>
  </si>
  <si>
    <t>FFT0056</t>
  </si>
  <si>
    <t>Supply &amp; Fitted Burgkar Proofing at Katty's  Cottage- Goeder</t>
  </si>
  <si>
    <t>FFT0057</t>
  </si>
  <si>
    <t>Supply &amp; Fittings Burglar Bars-Onder Dal  SchoolFFT1348</t>
  </si>
  <si>
    <t>FFT0058</t>
  </si>
  <si>
    <t>Replacement of 2 Geysers- Non Pareille FarmFFT1349</t>
  </si>
  <si>
    <t>FFT0066</t>
  </si>
  <si>
    <t>Blue Leather chairFFT0074</t>
  </si>
  <si>
    <t>FFT0115</t>
  </si>
  <si>
    <t>Oak finish/Steel deskFFT0174</t>
  </si>
  <si>
    <t>FFT0117</t>
  </si>
  <si>
    <t>PINE CREDENZAFFT1149</t>
  </si>
  <si>
    <t>FFT0136</t>
  </si>
  <si>
    <t>1x Oak Steel finish Desk with 3drawersFFT0205</t>
  </si>
  <si>
    <t>FFT0160</t>
  </si>
  <si>
    <t>1x Orange fabric visitors' chairsFFT1132</t>
  </si>
  <si>
    <t>FFT0174</t>
  </si>
  <si>
    <t>Green fabric Highback chairFFT0218</t>
  </si>
  <si>
    <t>FFT0210</t>
  </si>
  <si>
    <t>Oak finish/Steel DeskFFT0193</t>
  </si>
  <si>
    <t>FFT0214</t>
  </si>
  <si>
    <t>1x Orange visitors' chairsFFT1146</t>
  </si>
  <si>
    <t>FFT0232</t>
  </si>
  <si>
    <t>Oak finish/Steel deskFFT0253</t>
  </si>
  <si>
    <t>FFT0287</t>
  </si>
  <si>
    <t>FFT0289</t>
  </si>
  <si>
    <t>Replacement of Geyser at Garden Cottage - PaarlFFT1367</t>
  </si>
  <si>
    <t>FFT0384</t>
  </si>
  <si>
    <t>1 x dark brown leather chairFFT0800</t>
  </si>
  <si>
    <t>FFT0455</t>
  </si>
  <si>
    <t>1 x Boardroom TableFFT0848</t>
  </si>
  <si>
    <t>FFT0459</t>
  </si>
  <si>
    <t>FFT0460</t>
  </si>
  <si>
    <t>FFT0461</t>
  </si>
  <si>
    <t>FFT0462</t>
  </si>
  <si>
    <t>1x Steel Filing Cabinet with 4x drawersFFT0969</t>
  </si>
  <si>
    <t>FFT0493</t>
  </si>
  <si>
    <t>1x Black high back leather visitors chairsFFT1176</t>
  </si>
  <si>
    <t>FFT0496</t>
  </si>
  <si>
    <t>1 X MONTEGO LEATHER BLACK CHAIRSFFT1229</t>
  </si>
  <si>
    <t>FFT0506</t>
  </si>
  <si>
    <t>1 X MONTEGO LEATHER BLACK CHAIRSFFT1241</t>
  </si>
  <si>
    <t>FFT0507</t>
  </si>
  <si>
    <t>1 X MONTEGO LEATHER BLACK CHAIRSFFT1243</t>
  </si>
  <si>
    <t>FFT0508</t>
  </si>
  <si>
    <t>1 X MONTEGO LEATHER BLACK CHAIRSFFT1244</t>
  </si>
  <si>
    <t>FFT0509</t>
  </si>
  <si>
    <t>1 X MONTEGO LEATHER BLACK CHAIRSFFT1245</t>
  </si>
  <si>
    <t>FFT0510</t>
  </si>
  <si>
    <t>1x Steel Filling CabinetFFT1252</t>
  </si>
  <si>
    <t>FFT0513</t>
  </si>
  <si>
    <t>1x black leather visitors chairsFFT1257</t>
  </si>
  <si>
    <t>FFT0515</t>
  </si>
  <si>
    <t>1 x VISITORS CHAIRS (BLACK LEATHER)FFT1301</t>
  </si>
  <si>
    <t>FFT0518</t>
  </si>
  <si>
    <t>1X Hanging MirrorFFT0738</t>
  </si>
  <si>
    <t>FFT0519</t>
  </si>
  <si>
    <t>1X Hanging MirrorFFT0739</t>
  </si>
  <si>
    <t>FFT0520</t>
  </si>
  <si>
    <t>1X Hanging MirrorFFT0740</t>
  </si>
  <si>
    <t>FFT0521</t>
  </si>
  <si>
    <t>1X Hanging MirrorFFT0741</t>
  </si>
  <si>
    <t>FFT0527</t>
  </si>
  <si>
    <t>Maroon fabric highback chairFFT0258</t>
  </si>
  <si>
    <t>FFT0530</t>
  </si>
  <si>
    <t>Oak finish Credenza with sliding doorsFFT0278</t>
  </si>
  <si>
    <t>FFT0531</t>
  </si>
  <si>
    <t>Oak finish/Steel desk with 3drawersFFT0289</t>
  </si>
  <si>
    <t>FFT0532</t>
  </si>
  <si>
    <t>1x Oak wooden desks with 3drawersFFT0293</t>
  </si>
  <si>
    <t>FFT0533</t>
  </si>
  <si>
    <t>Brown wooden Credenza with sliding doorsFFT0296</t>
  </si>
  <si>
    <t>FFT0534</t>
  </si>
  <si>
    <t>Blue fabric Highback Swivel ChairFFT0297</t>
  </si>
  <si>
    <t>Blue fabric swivel armchairFFT0662</t>
  </si>
  <si>
    <t>FFT0536</t>
  </si>
  <si>
    <t>Light brown deskFFT0683</t>
  </si>
  <si>
    <t>FFT0537</t>
  </si>
  <si>
    <t>Maroon highback chairFFT0684</t>
  </si>
  <si>
    <t>FFT0538</t>
  </si>
  <si>
    <t>Oak and Steel desk with 3 drawersFFT0698</t>
  </si>
  <si>
    <t>FFT0542</t>
  </si>
  <si>
    <t>Light brown cabinet with three shelfsFFT0727</t>
  </si>
  <si>
    <t>Maroon fabric highback chairFFT0291</t>
  </si>
  <si>
    <t>FFT0561</t>
  </si>
  <si>
    <t>1x Blue Fabric Highback chairFFT1169</t>
  </si>
  <si>
    <t>FFT0573</t>
  </si>
  <si>
    <t>Orange fabric Highback ChairFFT0322</t>
  </si>
  <si>
    <t>FFT0593</t>
  </si>
  <si>
    <t>Orange fabric visitors chairFFT0332</t>
  </si>
  <si>
    <t>FFT0599</t>
  </si>
  <si>
    <t>L-shape light brown wooden Desk with 3drawersFFT0881</t>
  </si>
  <si>
    <t>FFT0630</t>
  </si>
  <si>
    <t>Dusty Pink fabric swivel chairFFT0889</t>
  </si>
  <si>
    <t>2 drawer steel cabinetsFFT1401</t>
  </si>
  <si>
    <t>FFT0659</t>
  </si>
  <si>
    <t>1X Zenith 10swivel Computer DeskFFT0335</t>
  </si>
  <si>
    <t>FFT0712</t>
  </si>
  <si>
    <t>Office wooden Computer StandFFT0314</t>
  </si>
  <si>
    <t>FFT0713</t>
  </si>
  <si>
    <t>Oak finish Computer StandFFT0315</t>
  </si>
  <si>
    <t>FFT0714</t>
  </si>
  <si>
    <t>Freedom System Cupboard - 1500 x 750FFT0340</t>
  </si>
  <si>
    <t>FFT0717</t>
  </si>
  <si>
    <t>L-SHAPED DESKFFT0361</t>
  </si>
  <si>
    <t>FFT0747</t>
  </si>
  <si>
    <t>1X Zenith 10swivel Computer DeskFFT0334</t>
  </si>
  <si>
    <t>FFT0748</t>
  </si>
  <si>
    <t>Oak DeskFFT0343</t>
  </si>
  <si>
    <t>FFT0759</t>
  </si>
  <si>
    <t>1x Orange fabric visitors' chairsFFT0207</t>
  </si>
  <si>
    <t>FFT0760</t>
  </si>
  <si>
    <t>1x Orange fabric visitors' chairsFFT1123</t>
  </si>
  <si>
    <t>FFT0761</t>
  </si>
  <si>
    <t>Wooden Filing Cabinet with 2 doorsFFT0614</t>
  </si>
  <si>
    <t>FFT0763</t>
  </si>
  <si>
    <t>Orange visitors chairFFT0609</t>
  </si>
  <si>
    <t>FFT0778</t>
  </si>
  <si>
    <t>Oak finish BookshelfFFT0101</t>
  </si>
  <si>
    <t>FFT0779</t>
  </si>
  <si>
    <t>1x black leather visitors chairsFFT0543</t>
  </si>
  <si>
    <t>FFT0780</t>
  </si>
  <si>
    <t>2 door filing cabinetFFT0844</t>
  </si>
  <si>
    <t>FFT0785</t>
  </si>
  <si>
    <t>1x Black high back leather visitors chairsFFT1177</t>
  </si>
  <si>
    <t>FFT0786</t>
  </si>
  <si>
    <t>1 X MONTEGO LEATHER BLACK CHAIRSFFT1230</t>
  </si>
  <si>
    <t>FFT0787</t>
  </si>
  <si>
    <t>1 X MONTEGO LEATHER BLACK CHAIRSFFT1237</t>
  </si>
  <si>
    <t>FFT0789</t>
  </si>
  <si>
    <t>1 x BENige 4 drawer steel filing cabinetsFFT0756</t>
  </si>
  <si>
    <t>FFT0790</t>
  </si>
  <si>
    <t>1 x BENige 4 drawer steel filing cabinetsFFT0755</t>
  </si>
  <si>
    <t>FFT0791</t>
  </si>
  <si>
    <t>1 x BENige 4 drawer steel filing cabinetsFFT0761</t>
  </si>
  <si>
    <t>FFT0792</t>
  </si>
  <si>
    <t>1 x BENige 4 drawer steel filing cabinetsFFT0766</t>
  </si>
  <si>
    <t>FFT0793</t>
  </si>
  <si>
    <t>1 x BENige 4 drawer steel filing cabinetsFFT0767</t>
  </si>
  <si>
    <t>FFT0794</t>
  </si>
  <si>
    <t>1 x BENige 4 drawer steel filing cabinetsFFT0768</t>
  </si>
  <si>
    <t>FFT0795</t>
  </si>
  <si>
    <t>1 x BENige 4 drawer steel filing cabinetsFFT0771</t>
  </si>
  <si>
    <t>FFT0796</t>
  </si>
  <si>
    <t>Dark wood 3 drawers cabinetFFT0816</t>
  </si>
  <si>
    <t>FFT0797</t>
  </si>
  <si>
    <t>FILING CABINET WITH 4 DRAWERSFFT0654</t>
  </si>
  <si>
    <t>FFT0799</t>
  </si>
  <si>
    <t>Pink fabric swivel chairFFT0890</t>
  </si>
  <si>
    <t>FFT0800</t>
  </si>
  <si>
    <t>GENETIC HIGHBACK EXECUTIVE CHAIRFFT0591</t>
  </si>
  <si>
    <t>FFT0801</t>
  </si>
  <si>
    <t>Maroon fabric highback chairFFT0294</t>
  </si>
  <si>
    <t>FFT0802</t>
  </si>
  <si>
    <t>Small steel hanging files cabinetFFT0668</t>
  </si>
  <si>
    <t>FFT0803</t>
  </si>
  <si>
    <t>Filing cabinetFFT1372</t>
  </si>
  <si>
    <t>FFT0804</t>
  </si>
  <si>
    <t>Large brown chair_x000D_
FFT1385</t>
  </si>
  <si>
    <t>FFT0805</t>
  </si>
  <si>
    <t>BLACK LEATHER HIGHBACK ARMCHAIRFFT0564</t>
  </si>
  <si>
    <t>FFT0806</t>
  </si>
  <si>
    <t>1  blue visitor's chairFFT0895</t>
  </si>
  <si>
    <t>FFT0807</t>
  </si>
  <si>
    <t>1  blue visitor's chairFFT0896</t>
  </si>
  <si>
    <t>FFT0808</t>
  </si>
  <si>
    <t>1  blue visitor's chairFFT0897</t>
  </si>
  <si>
    <t>FFT0809</t>
  </si>
  <si>
    <t>1  blue visitor's chairFFT0898</t>
  </si>
  <si>
    <t>FFT0810</t>
  </si>
  <si>
    <t>1  blue visitor's chairFFT0899</t>
  </si>
  <si>
    <t>FFT0811</t>
  </si>
  <si>
    <t>1  blue visitor's chairFFT0900</t>
  </si>
  <si>
    <t>FFT0812</t>
  </si>
  <si>
    <t>1  blue visitor's chairFFT0901</t>
  </si>
  <si>
    <t>FFT0813</t>
  </si>
  <si>
    <t>1  blue visitor's chairFFT0902</t>
  </si>
  <si>
    <t>FFT0814</t>
  </si>
  <si>
    <t>1  blue visitor's chairFFT0903</t>
  </si>
  <si>
    <t>FFT0815</t>
  </si>
  <si>
    <t>1  blue visitor's chairFFT0904</t>
  </si>
  <si>
    <t>FFT0816</t>
  </si>
  <si>
    <t>1 x Boardroom TableFFT0847</t>
  </si>
  <si>
    <t>FFT0817</t>
  </si>
  <si>
    <t>1 X MONTEGO LEATHER BLACK CHAIRSFFT1228</t>
  </si>
  <si>
    <t>FFT0818</t>
  </si>
  <si>
    <t>1 X MONTEGO LEATHER BLACK CHAIRSFFT1242</t>
  </si>
  <si>
    <t>FFT0828</t>
  </si>
  <si>
    <t>1x Orange fabric visitors' chairsFFT1135</t>
  </si>
  <si>
    <t>Pedenza 1250 with roll door  2 std drawers and 1 SFS Deep Fi</t>
  </si>
  <si>
    <t>FFT0841</t>
  </si>
  <si>
    <t>1x Orange fabric visitors' chairsFFT0240</t>
  </si>
  <si>
    <t>FFT0869</t>
  </si>
  <si>
    <t>Pink fabric visitors chairFFT1300</t>
  </si>
  <si>
    <t>Dark brown oblong shaped tableFFT0749</t>
  </si>
  <si>
    <t>Desk with 2 drawersFFT0877</t>
  </si>
  <si>
    <t>FFT0874</t>
  </si>
  <si>
    <t>Maroon wooden visitors chairFFT0703</t>
  </si>
  <si>
    <t>KIT3</t>
  </si>
  <si>
    <t>REC1</t>
  </si>
  <si>
    <t>CHILL</t>
  </si>
  <si>
    <t>CAnteen Table</t>
  </si>
  <si>
    <t>HLB0001</t>
  </si>
  <si>
    <t>Woutersen Wessel Vault, Green Point</t>
  </si>
  <si>
    <t>HLB</t>
  </si>
  <si>
    <t>HER3</t>
  </si>
  <si>
    <t>HERLAND</t>
  </si>
  <si>
    <t>HLB0002</t>
  </si>
  <si>
    <t>Van Riebeek`s Hedge, Bishopsourt</t>
  </si>
  <si>
    <t>HLB0003</t>
  </si>
  <si>
    <t>Hugo Family Vault, Simon`s Town</t>
  </si>
  <si>
    <t>HLB0004</t>
  </si>
  <si>
    <t>Kleinbosch Cemetary, Dal Josafat</t>
  </si>
  <si>
    <t>HLB0005</t>
  </si>
  <si>
    <t>Groenberg School, Wellington</t>
  </si>
  <si>
    <t>HLB0006</t>
  </si>
  <si>
    <t>Erf 56, Tulbagh</t>
  </si>
  <si>
    <t>HLB0007</t>
  </si>
  <si>
    <t>Erf 255,Tulbagh</t>
  </si>
  <si>
    <t>HLB0008</t>
  </si>
  <si>
    <t>The Lookout,Uitenhage</t>
  </si>
  <si>
    <t>HLB0009</t>
  </si>
  <si>
    <t>Old Congregational Church, Cradock</t>
  </si>
  <si>
    <t>HLB0010</t>
  </si>
  <si>
    <t>Old Residency, King William`s Town</t>
  </si>
  <si>
    <t>HLB0011</t>
  </si>
  <si>
    <t>Garden of Rememberance, Aliwal North</t>
  </si>
  <si>
    <t>HLB0012</t>
  </si>
  <si>
    <t>Burgher Monument, Boomplaats</t>
  </si>
  <si>
    <t>HLB0013</t>
  </si>
  <si>
    <t>Union Masonic Temple, Kimberley</t>
  </si>
  <si>
    <t>HLB0014</t>
  </si>
  <si>
    <t>Moordrift Monument, Potgietersrus</t>
  </si>
  <si>
    <t>HLB0015</t>
  </si>
  <si>
    <t>Old English Fort, Marabastad</t>
  </si>
  <si>
    <t>HLB0016</t>
  </si>
  <si>
    <t>Verduin Ruins, Soutpansberg District</t>
  </si>
  <si>
    <t>HLB0017</t>
  </si>
  <si>
    <t>Power Magazine, Potchefstroom</t>
  </si>
  <si>
    <t>HLB0018</t>
  </si>
  <si>
    <t>Old fort and Cemetary,Potchefstroom</t>
  </si>
  <si>
    <t>HLB0019</t>
  </si>
  <si>
    <t>Site of Dr David Livingstone`s house, Marico district</t>
  </si>
  <si>
    <t>HLB0020</t>
  </si>
  <si>
    <t>Blanely cottage, Richmond</t>
  </si>
  <si>
    <t>HLB0021</t>
  </si>
  <si>
    <t>Birthplace of General Louis Botha , Greytown</t>
  </si>
  <si>
    <t>HLB0022</t>
  </si>
  <si>
    <t>Spioenkop Battlefield , Ladysmith</t>
  </si>
  <si>
    <t>HLB0023</t>
  </si>
  <si>
    <t>Elandslaagte Memorial, Ladysmith</t>
  </si>
  <si>
    <t>HLB0024</t>
  </si>
  <si>
    <t>Piet Retief`s Grave, Ulundi</t>
  </si>
  <si>
    <t>HLB0025</t>
  </si>
  <si>
    <t>Mapoch`s Caves, Roossenekal</t>
  </si>
  <si>
    <t>HLB0026</t>
  </si>
  <si>
    <t>Krugerhof,Waterval Boven</t>
  </si>
  <si>
    <t>HLB0027</t>
  </si>
  <si>
    <t>HLB0028</t>
  </si>
  <si>
    <t>LEAHOLDIMP</t>
  </si>
  <si>
    <t>Pertitioning CFO's Office (Doors, Blinds, Plugs)</t>
  </si>
  <si>
    <t>LNB</t>
  </si>
  <si>
    <t>LAND</t>
  </si>
  <si>
    <t>LANDB</t>
  </si>
  <si>
    <t>LAND2</t>
  </si>
  <si>
    <t>MAZ00100</t>
  </si>
  <si>
    <t>GENIUS HEADSET HP-02B EARBUDMAZ0040</t>
  </si>
  <si>
    <t>MAZ</t>
  </si>
  <si>
    <t>MINOR</t>
  </si>
  <si>
    <t>MAZ00101</t>
  </si>
  <si>
    <t>PLATINUM KETTLEMAZ0104</t>
  </si>
  <si>
    <t>MAZ00102</t>
  </si>
  <si>
    <t>STAINLESS STEEL 20LTR URNMAZ0120</t>
  </si>
  <si>
    <t>MAZ00103</t>
  </si>
  <si>
    <t>Toaster BrevileMAZ0128</t>
  </si>
  <si>
    <t>MAZ00104</t>
  </si>
  <si>
    <t>SHOOT TT2000 TABLE TENNIS TABLEMAZ0113</t>
  </si>
  <si>
    <t>MAZ00105</t>
  </si>
  <si>
    <t>DSTV HD DECODERMAZARC5</t>
  </si>
  <si>
    <t>MAZ00106</t>
  </si>
  <si>
    <t>DSTV HD DECODERMAZARC6</t>
  </si>
  <si>
    <t>MAZ00107</t>
  </si>
  <si>
    <t>Aim Halogen HeaterMAZ0135</t>
  </si>
  <si>
    <t>MAZ00108</t>
  </si>
  <si>
    <t>Aim Halogen HeaterMAZ0136</t>
  </si>
  <si>
    <t>MAZ00109</t>
  </si>
  <si>
    <t>GIGABYTE KM7580 WIRELESS USB DESKTOP KEYBOARDMAZ0142</t>
  </si>
  <si>
    <t>MAZ00110</t>
  </si>
  <si>
    <t>GIGABYTE KM7580 WIRELESS USB DESKTOP KEYBOARDMAZ0144</t>
  </si>
  <si>
    <t>MAZ00111</t>
  </si>
  <si>
    <t>GIGABYTE KM7580 WIRELESS USB DESKTOP KEYBOARDMAZ0145</t>
  </si>
  <si>
    <t>MAZ00112</t>
  </si>
  <si>
    <t>MS LIFECHAT HEADSET LX 1000MAZ0146</t>
  </si>
  <si>
    <t>MAZ00113</t>
  </si>
  <si>
    <t>MS LIFECHAT HEADSET LX 1000MAZ0147</t>
  </si>
  <si>
    <t>MAZ00114</t>
  </si>
  <si>
    <t>MS LifeChat Headset LX-1000 (FPP)MAZ0161</t>
  </si>
  <si>
    <t>MAZ00115</t>
  </si>
  <si>
    <t>MS LifeChat Headset LX-1000(FPP)MAZ0162</t>
  </si>
  <si>
    <t>MAZ00116</t>
  </si>
  <si>
    <t>MS LifeChat Headset LK-1000MAZ0163</t>
  </si>
  <si>
    <t>MAZ00117</t>
  </si>
  <si>
    <t>MS LifeChat Headset LX-100(FPP)MAZ0164</t>
  </si>
  <si>
    <t>MAZ00118</t>
  </si>
  <si>
    <t>MS LifeChat Headset LX-1000(FPP)MAZ0165</t>
  </si>
  <si>
    <t>MAZ00119</t>
  </si>
  <si>
    <t>MS LifeChat Headset LX-1000(FPP)MAZ0166</t>
  </si>
  <si>
    <t>MAZ00120</t>
  </si>
  <si>
    <t>Transcend JetFlash 32GB 350 SeriesMAZ0167</t>
  </si>
  <si>
    <t>MAZ00121</t>
  </si>
  <si>
    <t>Transcend JetFlash 32GB 350 SeriesMAZ0168</t>
  </si>
  <si>
    <t>MAZ00122</t>
  </si>
  <si>
    <t>Transcend JetFlash 32GB 350  SeriesMAZ0169</t>
  </si>
  <si>
    <t>MAZ00123</t>
  </si>
  <si>
    <t>Transcend JetFlash 32GB 350 SeriesMAZ0170</t>
  </si>
  <si>
    <t>MAZ00124</t>
  </si>
  <si>
    <t>Transcend JetFlash 32GB 350 SeriesMAZ0171</t>
  </si>
  <si>
    <t>MAZ00125</t>
  </si>
  <si>
    <t>Transcend JetFlash 32GB 350 SeriesMAZ0172</t>
  </si>
  <si>
    <t>MAZ00126</t>
  </si>
  <si>
    <t>Transcend JetFlash 32GB 350 SeriesMAZ0173</t>
  </si>
  <si>
    <t>MAZ00127</t>
  </si>
  <si>
    <t>Transcend JetFlash 32GB 350 SeriesMAZ0174</t>
  </si>
  <si>
    <t>MAZ00128</t>
  </si>
  <si>
    <t>Transcend JetFlash 32GB 350 SeriesMAZ0175</t>
  </si>
  <si>
    <t>MAZ00129</t>
  </si>
  <si>
    <t>Transcend JetFlash 32GB 350 SeriesMAZ0176</t>
  </si>
  <si>
    <t>MAZ00130</t>
  </si>
  <si>
    <t>Transcend JetFlash 32GB 350 SeriesMAZ0177</t>
  </si>
  <si>
    <t>MAZ00131</t>
  </si>
  <si>
    <t>Transcend JetFlash 32GB 350 SeriesMAZ0178</t>
  </si>
  <si>
    <t>MAZ00132</t>
  </si>
  <si>
    <t>Transcend JetFlash 32GB 350 SeriesMAZ0179</t>
  </si>
  <si>
    <t>MAZ00133</t>
  </si>
  <si>
    <t>Transcend JetFlash 32GB 350 SeriesMAZ0180</t>
  </si>
  <si>
    <t>MAZ00134</t>
  </si>
  <si>
    <t>Transcend JetFlash 32GB 350 SeriesMAZ0181</t>
  </si>
  <si>
    <t>MAZ00135</t>
  </si>
  <si>
    <t>Transcend JetFlash 32GB 350 SeriesMAZ0182</t>
  </si>
  <si>
    <t>MAZ00136</t>
  </si>
  <si>
    <t>Transcend JetFlash 32GB 350 SeriesMAZ0183</t>
  </si>
  <si>
    <t>MAZ00137</t>
  </si>
  <si>
    <t>Transcend JetFlash 32GB 350 SeriesMAZ0184</t>
  </si>
  <si>
    <t>MAZ00138</t>
  </si>
  <si>
    <t>Transcend JetFlash 32GB 350 SeriesMAZ0185</t>
  </si>
  <si>
    <t>MAZ00139</t>
  </si>
  <si>
    <t>Transcend JetFlash 32GB 350 SeriesMAZ0186</t>
  </si>
  <si>
    <t>MAZ00140</t>
  </si>
  <si>
    <t>Transcend JetFlash 32GB 350 SeriesMAZ0193</t>
  </si>
  <si>
    <t>MAZ00141</t>
  </si>
  <si>
    <t>Transcend JetFlash 32GB 350 SeriesMAZ0194</t>
  </si>
  <si>
    <t>MAZ00142</t>
  </si>
  <si>
    <t>Transcend JetFlash 32GB 350  SeriesMAZ0195</t>
  </si>
  <si>
    <t>MAZ00143</t>
  </si>
  <si>
    <t>Transcend JetFlash 32GB 350 SeriesMAZ0196</t>
  </si>
  <si>
    <t>MAZ00144</t>
  </si>
  <si>
    <t>Transcend JetFlash 32GB 350 SeriesMAZ0197</t>
  </si>
  <si>
    <t>MAZ00145</t>
  </si>
  <si>
    <t>Transcend JetFlash 32GB 350 SeriesMAZ0198</t>
  </si>
  <si>
    <t>MAZ00146</t>
  </si>
  <si>
    <t>Transcend JetFlash 32GB 350 SeriesMAZ0199</t>
  </si>
  <si>
    <t>MAZ00147</t>
  </si>
  <si>
    <t>Transcend JetFlash 32GB 350 SeriesMAZ0200</t>
  </si>
  <si>
    <t>MAZ00148</t>
  </si>
  <si>
    <t>Transcend JetFlash 32GB 350 SeriesMAZ0201</t>
  </si>
  <si>
    <t>MAZ00149</t>
  </si>
  <si>
    <t>Transcend JetFlash 32GB 350  SeriesMAZ0202</t>
  </si>
  <si>
    <t>MAZ00150</t>
  </si>
  <si>
    <t>Transcend JetFlash 32GB 350 SeriesMAZ0203</t>
  </si>
  <si>
    <t>MAZ00151</t>
  </si>
  <si>
    <t>Transcend JetFlash 32GB 350 SeriesMAZ0204</t>
  </si>
  <si>
    <t>MAZ00152</t>
  </si>
  <si>
    <t>Transcend JetFlash 32GB 350 SeriesMAZ0205</t>
  </si>
  <si>
    <t>MAZ00153</t>
  </si>
  <si>
    <t>Transcend JetFlash 32GB 350 SeriesMAZ0206</t>
  </si>
  <si>
    <t>MAZ00154</t>
  </si>
  <si>
    <t>Transcend JetFlash 32GB 350  SeriesMAZ0207</t>
  </si>
  <si>
    <t>MAZ00155</t>
  </si>
  <si>
    <t>Transcend JetFlash 32GB 350 SeriesMAZ0208</t>
  </si>
  <si>
    <t>MAZ00156</t>
  </si>
  <si>
    <t>Transcend JetFlash 32GB 350 SeriesMAZ0209</t>
  </si>
  <si>
    <t>MAZ00157</t>
  </si>
  <si>
    <t>Transcend JetFlash 32GB 350 SeriesMAZ0210</t>
  </si>
  <si>
    <t>MAZ00158</t>
  </si>
  <si>
    <t>Transcend JetFlash 32GB 350 SeriesMAZ0211</t>
  </si>
  <si>
    <t>MAZ00159</t>
  </si>
  <si>
    <t>Transcend JetFlash 32GB 350 SeriesMAZ0212</t>
  </si>
  <si>
    <t>MAZ00160</t>
  </si>
  <si>
    <t>Transcend JetFlash 32GB 350 SerriesMAZ0213</t>
  </si>
  <si>
    <t>MAZ00161</t>
  </si>
  <si>
    <t>Transcend JetFlash 32GB 350 SeriesMAZ0215</t>
  </si>
  <si>
    <t>MAZ00162</t>
  </si>
  <si>
    <t>Transcend JetFlash 32GB 350 SeriesMAZ0216</t>
  </si>
  <si>
    <t>MAZ00163</t>
  </si>
  <si>
    <t>Transcend JetFlash 32GB 350 SeriesMAZ0217</t>
  </si>
  <si>
    <t>MAZ00164</t>
  </si>
  <si>
    <t>Transcend JetFlash 32GB 350 SeriesMAZ0218</t>
  </si>
  <si>
    <t>MAZ00165</t>
  </si>
  <si>
    <t>Transcend JetFlash 32GB 350  SeriesMAZ0219</t>
  </si>
  <si>
    <t>MAZ00166</t>
  </si>
  <si>
    <t>Transcend JetFlash 32GB 350 SeriesMAZ0220</t>
  </si>
  <si>
    <t>MAZ00167</t>
  </si>
  <si>
    <t>Transecend JetFlash 32GB 350 SeriesMAZ0221</t>
  </si>
  <si>
    <t>MAZ00168</t>
  </si>
  <si>
    <t>Transcend JetFlash 32GB 350 SeriesMAZ0222</t>
  </si>
  <si>
    <t>MAZ00169</t>
  </si>
  <si>
    <t>Transcend JetFlash 32GB 350 SeriesMAZ0223</t>
  </si>
  <si>
    <t>MAZ00170</t>
  </si>
  <si>
    <t>TARGUS 15-15.6 INCH TRANSIT TOPLOADINGMAZ0225</t>
  </si>
  <si>
    <t>MAZ00171</t>
  </si>
  <si>
    <t>TARGUS 15-15.6 INCH TRANSIT TOPLOADINGMAZ0227</t>
  </si>
  <si>
    <t>MAZ00172</t>
  </si>
  <si>
    <t>TARGUS 15-15.6 INCH TRANSIT TOPLOADINGMAZ0228</t>
  </si>
  <si>
    <t>MAZ00173</t>
  </si>
  <si>
    <t>TARGUS 15-15.6 INCH TRANSIT TOPLOADINGMAZ0229</t>
  </si>
  <si>
    <t>MAZ00174</t>
  </si>
  <si>
    <t>TARGUS 15-15.6 INCH TRANSIT TOPLOADINGMAZ0230</t>
  </si>
  <si>
    <t>MAZ00175</t>
  </si>
  <si>
    <t>TARGUS 15-15.6 INCH TRANSIT TOPLOADINGMAZ0231</t>
  </si>
  <si>
    <t>MAZ00176</t>
  </si>
  <si>
    <t>TARGUS 15-15.6 INCH TRANSIT TOPLOADINGMAZ0232</t>
  </si>
  <si>
    <t>MAZ00177</t>
  </si>
  <si>
    <t>TARGUS 15-15.6 INCH TRANSIT TOPLOADINGMAZ0233</t>
  </si>
  <si>
    <t>MAZ00178</t>
  </si>
  <si>
    <t>Campus Back pack Screen size CompatibillityMAZ0234</t>
  </si>
  <si>
    <t>MAZ00179</t>
  </si>
  <si>
    <t>Campus Back pack Screen size CompatibillityMAZ0235</t>
  </si>
  <si>
    <t>MAZ00180</t>
  </si>
  <si>
    <t>Campus Back pack Screen size CompatibillityMAZ0239</t>
  </si>
  <si>
    <t>MAZ00181</t>
  </si>
  <si>
    <t>Campus Back pack Screen size CompatibillityMAZ0240</t>
  </si>
  <si>
    <t>MAZ00182</t>
  </si>
  <si>
    <t>Campus Back pack Screen size CompatibillityMAZ0241</t>
  </si>
  <si>
    <t>MAZ00183</t>
  </si>
  <si>
    <t>Campus Back pack Screen size CompatibillityMAZ0242</t>
  </si>
  <si>
    <t>MAZ00184</t>
  </si>
  <si>
    <t>Campus Back pack Screen size CompatibillityMAZ0243</t>
  </si>
  <si>
    <t>MAZ00185</t>
  </si>
  <si>
    <t>Campus Back pack Screen size CompatibillityMAZ0244</t>
  </si>
  <si>
    <t>MAZ00186</t>
  </si>
  <si>
    <t>Campus Back pack Screen size CompatibillityMAZ0245</t>
  </si>
  <si>
    <t>MAZ00187</t>
  </si>
  <si>
    <t>Campus Back pack Screen size CompatibillityMAZ0246</t>
  </si>
  <si>
    <t>MAZ00188</t>
  </si>
  <si>
    <t>Campus Back pack Screen size CompatibillityMAZ0247</t>
  </si>
  <si>
    <t>MAZ00189</t>
  </si>
  <si>
    <t>Campus Back pack Screen size CompatibillityMAZ0248</t>
  </si>
  <si>
    <t>MAZ00190</t>
  </si>
  <si>
    <t>Campus Back pack Screen size CompatibillityMAZ0249</t>
  </si>
  <si>
    <t>MAZ00191</t>
  </si>
  <si>
    <t>Campus Back pack Screen size CompatibillityMAZ0250</t>
  </si>
  <si>
    <t>MAZ00192</t>
  </si>
  <si>
    <t>Campus Back pack Screen size CompatibillityMAZ0251</t>
  </si>
  <si>
    <t>MAZ00193</t>
  </si>
  <si>
    <t>Campus Back pack Screen size CompatibillityMAZ0252</t>
  </si>
  <si>
    <t>MAZ00194</t>
  </si>
  <si>
    <t>Campus Back pack Screen size CompatibillityMAZ0253</t>
  </si>
  <si>
    <t>MAZ00195</t>
  </si>
  <si>
    <t>Campus Back pack Screen size CompatibillityMAZ0254</t>
  </si>
  <si>
    <t>MAZ00196</t>
  </si>
  <si>
    <t>Campus Back pack Screen size CompatibillityMAZ0255</t>
  </si>
  <si>
    <t>MAZ00197</t>
  </si>
  <si>
    <t>Campus Back pack Screen size CompatibillityMAZ0256</t>
  </si>
  <si>
    <t>MAZ00198</t>
  </si>
  <si>
    <t>Campus Back pack Screen size CompatibillityMAZ0257</t>
  </si>
  <si>
    <t>MAZ00199</t>
  </si>
  <si>
    <t>Campus Back pack Screen size CompatibillityMAZ0258</t>
  </si>
  <si>
    <t>MAZ00200</t>
  </si>
  <si>
    <t>Campus Back pack Screen size CompatibillityMAZ0259</t>
  </si>
  <si>
    <t>MAZ00201</t>
  </si>
  <si>
    <t>Campus Back pack Screen size CompatibillityMAZ0260</t>
  </si>
  <si>
    <t>MAZ00202</t>
  </si>
  <si>
    <t>Campus Back pack Screen size CompatibillityMAZ0261</t>
  </si>
  <si>
    <t>MAZ00203</t>
  </si>
  <si>
    <t>Campus Back pack Screen size CompatibillityMAZ0262</t>
  </si>
  <si>
    <t>MAZ00204</t>
  </si>
  <si>
    <t>Campus Back pack Screen size CompatibillityMAZ0263</t>
  </si>
  <si>
    <t>MAZ00205</t>
  </si>
  <si>
    <t>Campus Back pack Screen size CompatibillityMAZ0264</t>
  </si>
  <si>
    <t>MAZ00206</t>
  </si>
  <si>
    <t>Campus Back pack Screen size CompatibillityMAZ0265</t>
  </si>
  <si>
    <t>MAZ00207</t>
  </si>
  <si>
    <t>Campus Back pack Screen size CompatibillityMAZ0266</t>
  </si>
  <si>
    <t>MAZ00208</t>
  </si>
  <si>
    <t>Campus Back pack Screen size CompatibillityMAZ0267</t>
  </si>
  <si>
    <t>MAZ00209</t>
  </si>
  <si>
    <t>Targus Notepac Carry BagMAZ0268</t>
  </si>
  <si>
    <t>MAZ00210</t>
  </si>
  <si>
    <t>Targus Notepac Carry BagMAZ0269</t>
  </si>
  <si>
    <t>MAZ00211</t>
  </si>
  <si>
    <t>Targus Notepac Carry BagMAZ0270</t>
  </si>
  <si>
    <t>MAZ00212</t>
  </si>
  <si>
    <t>Targus Notepac Carry BagMAZ0271</t>
  </si>
  <si>
    <t>MAZ00213</t>
  </si>
  <si>
    <t>Targus Notepac Carry BagMAZ0272</t>
  </si>
  <si>
    <t>MAZ00214</t>
  </si>
  <si>
    <t>Targus Notepac Carry BagMAZ0273</t>
  </si>
  <si>
    <t>MAZ00215</t>
  </si>
  <si>
    <t>Targus Notepac Carry BagMAZ0274</t>
  </si>
  <si>
    <t>MAZ00216</t>
  </si>
  <si>
    <t>Targus Notepac Carry BagMAZ0275</t>
  </si>
  <si>
    <t>MAZ00217</t>
  </si>
  <si>
    <t>Targus Notepac Carry BagMAZ0276</t>
  </si>
  <si>
    <t>MAZ00218</t>
  </si>
  <si>
    <t>Targus Notepac Carry BagMAZ0277</t>
  </si>
  <si>
    <t>MAZ00219</t>
  </si>
  <si>
    <t>CARRY BAG RIPOD 1500X1500MAZ0287</t>
  </si>
  <si>
    <t>MAZ00220</t>
  </si>
  <si>
    <t>MATRIX BAGMAZ0137</t>
  </si>
  <si>
    <t>MAZ00221</t>
  </si>
  <si>
    <t>3MM l/PALM GLOVESMAZ0138</t>
  </si>
  <si>
    <t>MAZ00222</t>
  </si>
  <si>
    <t>DELUX DIVE BOOTSMAZ0139</t>
  </si>
  <si>
    <t>MAZ00223</t>
  </si>
  <si>
    <t>SVIEW MASK CLEARMAZ0140</t>
  </si>
  <si>
    <t>MAZ00224</t>
  </si>
  <si>
    <t>REEF DIVE SNORKELMAZ0141</t>
  </si>
  <si>
    <t>MAZ00225</t>
  </si>
  <si>
    <t>LED LENSER D14 TORCHMAZ0289</t>
  </si>
  <si>
    <t>MAZ00226</t>
  </si>
  <si>
    <t>LED LENSER D14 TORCHMAZ0290</t>
  </si>
  <si>
    <t>MAZ00227</t>
  </si>
  <si>
    <t>LED LENSER D14 TORCHMAZ0291</t>
  </si>
  <si>
    <t>MAZ00228</t>
  </si>
  <si>
    <t>LED LENSER D14 TORXHMAZ0292</t>
  </si>
  <si>
    <t>MAZ00229</t>
  </si>
  <si>
    <t>SUBGEAR SMB+5M LINEMAZ0293</t>
  </si>
  <si>
    <t>MAZ00230</t>
  </si>
  <si>
    <t>SUBGEAR SMB+5M LINEMAZ0294</t>
  </si>
  <si>
    <t>MAZ00231</t>
  </si>
  <si>
    <t>H2O UNIVERSAL HANGERMAZ0295</t>
  </si>
  <si>
    <t>MAZ00232</t>
  </si>
  <si>
    <t>H20 UNIVERSAL HANGERMAZ0296</t>
  </si>
  <si>
    <t>MAZ00233</t>
  </si>
  <si>
    <t>H2O UNIVERSAL HANGERMAZ0297</t>
  </si>
  <si>
    <t>MAZ00234</t>
  </si>
  <si>
    <t>H2O UNIVERSAL HANGERMAZ0298</t>
  </si>
  <si>
    <t>MAZ00235</t>
  </si>
  <si>
    <t>H2O UNIVERSAL HANGERMAZ0299</t>
  </si>
  <si>
    <t>MAZ00236</t>
  </si>
  <si>
    <t>OCEANIC COMPASS+SUGEAR RETRACTORMAZ0300</t>
  </si>
  <si>
    <t>MAZ00237</t>
  </si>
  <si>
    <t>OCEANIC COPMASS+SUGEAR RETRACTORMAZ0301</t>
  </si>
  <si>
    <t>MAZ00238</t>
  </si>
  <si>
    <t>DA 50M REELMAZ0302</t>
  </si>
  <si>
    <t>MAZ00239</t>
  </si>
  <si>
    <t>DA 50ML REELMAZ0303</t>
  </si>
  <si>
    <t>MAZ00240</t>
  </si>
  <si>
    <t>DA 50ML REELMAZ0304</t>
  </si>
  <si>
    <t>MAZ00241</t>
  </si>
  <si>
    <t>GA Retractor SubgearMAZ0305</t>
  </si>
  <si>
    <t>MAZ00242</t>
  </si>
  <si>
    <t>GA Retractor SubgearMAZ0306</t>
  </si>
  <si>
    <t>MAZ00243</t>
  </si>
  <si>
    <t>20M TAPE MEASUREMAZ0307</t>
  </si>
  <si>
    <t>MAZ00244</t>
  </si>
  <si>
    <t>20M TAPE MEASUREMAZ0308</t>
  </si>
  <si>
    <t>MAZ00245</t>
  </si>
  <si>
    <t>20M TAPE MEASUREMAZ0309</t>
  </si>
  <si>
    <t>MAZ00246</t>
  </si>
  <si>
    <t>LARGE GOODE BAGMAZ0310</t>
  </si>
  <si>
    <t>MAZ00247</t>
  </si>
  <si>
    <t>LARGE GOODE BAGMAZ0311</t>
  </si>
  <si>
    <t>MAZ00248</t>
  </si>
  <si>
    <t>PADI RDP DIVE TABLEMAZ0312</t>
  </si>
  <si>
    <t>MAZ00249</t>
  </si>
  <si>
    <t>PADI RDP DIVE TABLEMAZ0313</t>
  </si>
  <si>
    <t>MAZ00250</t>
  </si>
  <si>
    <t>PADI RDP DIVE TABLEMAZ0314</t>
  </si>
  <si>
    <t>MAZ00251</t>
  </si>
  <si>
    <t>PADI RDP DIVE TABLEMAZ0315</t>
  </si>
  <si>
    <t>MAZ00252</t>
  </si>
  <si>
    <t>IST MULTI DIVE TOOLMAZ0316</t>
  </si>
  <si>
    <t>MAZ00253</t>
  </si>
  <si>
    <t>IST MULTI DIVE TOOLMAZ0317</t>
  </si>
  <si>
    <t>MAZ00254</t>
  </si>
  <si>
    <t>IST MULTI DIVE TOOLMAZ0318</t>
  </si>
  <si>
    <t>MAZ00255</t>
  </si>
  <si>
    <t>IST MULTI DIVE TOOLMAZ0319</t>
  </si>
  <si>
    <t>MAZ00256</t>
  </si>
  <si>
    <t>REEF 5MM BOOTIESMAZ0320</t>
  </si>
  <si>
    <t>MAZ00257</t>
  </si>
  <si>
    <t>TARGUS 15-15.6 INCH TRANSIT TOPLOADINGMAZ0224</t>
  </si>
  <si>
    <t>MAZ00258</t>
  </si>
  <si>
    <t>HOYA 67MM C/POL - CAMERA LENSESMAZ0001</t>
  </si>
  <si>
    <t>MAZ00259</t>
  </si>
  <si>
    <t>HOYA 77 MM C/POL - CAMERA LENSESMAZ0002</t>
  </si>
  <si>
    <t>MAZ00260</t>
  </si>
  <si>
    <t>LA-DC25G LENS ADAPTERMAZ0004</t>
  </si>
  <si>
    <t>MAZ00261</t>
  </si>
  <si>
    <t>LA-DC52G LENS ADAPTERMAZ0005</t>
  </si>
  <si>
    <t>MAZ00262</t>
  </si>
  <si>
    <t>Power Supply for Canon 5000F ScannerMAZ0006</t>
  </si>
  <si>
    <t>MAZ00263</t>
  </si>
  <si>
    <t>HP AC Adapter 65 WMAZ0007</t>
  </si>
  <si>
    <t>MAZ00264</t>
  </si>
  <si>
    <t>Clover Power CableMAZ0008</t>
  </si>
  <si>
    <t>MAZ00265</t>
  </si>
  <si>
    <t>Kingston 1GB Memory StickMAZ0009</t>
  </si>
  <si>
    <t>MAZ00266</t>
  </si>
  <si>
    <t>GBC laminating pouches - LibraryMAZ0011</t>
  </si>
  <si>
    <t>MAZ00267</t>
  </si>
  <si>
    <t>PKT 100 Laminating Pockets - RegistryMAZ0012</t>
  </si>
  <si>
    <t>MAZ00268</t>
  </si>
  <si>
    <t>Sandisk 1GB SD MEMORY CARDMAZ0013</t>
  </si>
  <si>
    <t>MAZ00269</t>
  </si>
  <si>
    <t>Airtech Fan Heater - ManagerMAZ0014</t>
  </si>
  <si>
    <t>MAZ00270</t>
  </si>
  <si>
    <t>10x Optical Wheel, Scroll, USB MouseMAZ0015</t>
  </si>
  <si>
    <t>MAZ00271</t>
  </si>
  <si>
    <t>Pretec 4GB CF 233x Memory Card (Pro)MAZ0016</t>
  </si>
  <si>
    <t>MAZ00272</t>
  </si>
  <si>
    <t>HANNEL VENTRA POWERSTATIONMAZ0018</t>
  </si>
  <si>
    <t>MAZ00273</t>
  </si>
  <si>
    <t>PRETEC 8GB 1 DISK FRESH (MEMORY STICK)MAZ0019</t>
  </si>
  <si>
    <t>MAZ00274</t>
  </si>
  <si>
    <t>2XHP AC ADAPTER (65W)MAZ0020</t>
  </si>
  <si>
    <t>MAZ00275</t>
  </si>
  <si>
    <t>2X CLOVER POWER CABLEMAZ0021</t>
  </si>
  <si>
    <t>MAZ00276</t>
  </si>
  <si>
    <t>5X KINGSTON 1G MEMORY STICKSMAZ0022</t>
  </si>
  <si>
    <t>MAZ00277</t>
  </si>
  <si>
    <t>HANNEL 2700AA NIMHMAZ0024</t>
  </si>
  <si>
    <t>MAZ00278</t>
  </si>
  <si>
    <t>AC ADAPTER FOR ACER TM 535 LCI NOTEBOOK &amp; SA 250V POWER CORD</t>
  </si>
  <si>
    <t>MAZ00279</t>
  </si>
  <si>
    <t>VIP PORTFOLIO TROLLEY BAG  NYLON - LIBRARYMAZ0026</t>
  </si>
  <si>
    <t>MAZ00280</t>
  </si>
  <si>
    <t>TARGUS NOTEBOOK BAGMAZ0027</t>
  </si>
  <si>
    <t>MAZ00281</t>
  </si>
  <si>
    <t>LOWEPRO REZO 60 RECHARGABLE BATTERIESMAZ0029</t>
  </si>
  <si>
    <t>MAZ00282</t>
  </si>
  <si>
    <t>GP CHARGERMAZ0030</t>
  </si>
  <si>
    <t>MAZ00283</t>
  </si>
  <si>
    <t>4X TARGUS NOTEBOOK BAGSMAZ0034</t>
  </si>
  <si>
    <t>MAZ00284</t>
  </si>
  <si>
    <t>4X TARGUS USB OPT N/BOOK SLEEVE/SKINMAZ0036</t>
  </si>
  <si>
    <t>MAZ00285</t>
  </si>
  <si>
    <t>4X KINGSTON 4GB USB DATA TRAVELLERMAZ0037</t>
  </si>
  <si>
    <t>MAZ00286</t>
  </si>
  <si>
    <t>LA-DC52G LENS ADAPTERMAZ0038</t>
  </si>
  <si>
    <t>MAZ00287</t>
  </si>
  <si>
    <t>LG 20X SUPERMULTI DVD WRITERMAZ0039</t>
  </si>
  <si>
    <t>MAZ00288</t>
  </si>
  <si>
    <t>PRETEC 1GB IDISK WAVEMAZ0041</t>
  </si>
  <si>
    <t>MAZ00289</t>
  </si>
  <si>
    <t>Hannel Pstation Ventra (Battery Charger)MAZ0042</t>
  </si>
  <si>
    <t>MAZ00290</t>
  </si>
  <si>
    <t>Pretec 4GB SD Card Lite 133MAZ0045</t>
  </si>
  <si>
    <t>MAZ00291</t>
  </si>
  <si>
    <t>Verbatim 2GB SD CardMAZ0046</t>
  </si>
  <si>
    <t>MAZ00292</t>
  </si>
  <si>
    <t>Lowepro Spectrum 30MAZ0047</t>
  </si>
  <si>
    <t>MAZ00293</t>
  </si>
  <si>
    <t>1.5 Cable Raticulation - Snaik 1.5mMAZ0051</t>
  </si>
  <si>
    <t>MAZ00294</t>
  </si>
  <si>
    <t>Assembly KitMAZ0052</t>
  </si>
  <si>
    <t>MAZ00295</t>
  </si>
  <si>
    <t>2x HP AC Adapter 65wMAZ0053</t>
  </si>
  <si>
    <t>MAZ00296</t>
  </si>
  <si>
    <t>3x Plantronic Skype HeadsetMAZ0055</t>
  </si>
  <si>
    <t>MAZ00297</t>
  </si>
  <si>
    <t>MEDIA KITMAZ0060</t>
  </si>
  <si>
    <t>MAZ00298</t>
  </si>
  <si>
    <t>HANNEL PSTATION VENTRA BATTREY CHARGERMAZ0061</t>
  </si>
  <si>
    <t>MAZ00299</t>
  </si>
  <si>
    <t>SANDISK ULTRA II 4GB SDHC CARDMAZ0062</t>
  </si>
  <si>
    <t>MAZ00300</t>
  </si>
  <si>
    <t>TDK MINI DVD-RW 30 MINMAZ0063</t>
  </si>
  <si>
    <t>MAZ00301</t>
  </si>
  <si>
    <t>LOGITECH B105 PORTABLE MOUSE BLACKMAZ0066</t>
  </si>
  <si>
    <t>MAZ00302</t>
  </si>
  <si>
    <t>VERBATIM 4GB STORE N GOMAZ0067</t>
  </si>
  <si>
    <t>MAZ00303</t>
  </si>
  <si>
    <t>STEEL CRYSTAL A4 5MM BLACKMAZ0068</t>
  </si>
  <si>
    <t>MAZ00304</t>
  </si>
  <si>
    <t>STEEL CRYSTAL A4 7MM BLACKMAZ0069</t>
  </si>
  <si>
    <t>MAZ00305</t>
  </si>
  <si>
    <t>STEEL CRYSTAL A4 8MM BLACKMAZ0070</t>
  </si>
  <si>
    <t>MAZ00306</t>
  </si>
  <si>
    <t>STEEL CRYSTAL A4 12MM BLACKMAZ0071</t>
  </si>
  <si>
    <t>MAZ00307</t>
  </si>
  <si>
    <t>STEEL CRYSTAL A4 18MM BLACKMAZ0072</t>
  </si>
  <si>
    <t>MAZ00308</t>
  </si>
  <si>
    <t>STEEL CRYSTAL A4 24MM BLACKMAZ0073</t>
  </si>
  <si>
    <t>MAZ00309</t>
  </si>
  <si>
    <t>STEEL CRYSTAL A4 30MM BLACKMAZ0074</t>
  </si>
  <si>
    <t>MAZ00310</t>
  </si>
  <si>
    <t>STEEL CRYSTAL A4 36MM BLACKMAZ0075</t>
  </si>
  <si>
    <t>MAZ00311</t>
  </si>
  <si>
    <t>MODESTY PANEL BRACKETSMAZ0080</t>
  </si>
  <si>
    <t>MAZ00312</t>
  </si>
  <si>
    <t>3 POLE LEGS 57MM IN BLACK EPOXYMAZ0081</t>
  </si>
  <si>
    <t>MAZ00313</t>
  </si>
  <si>
    <t>3 x Pretec I-Disk Rouler 8GB Memory SticksMAZ0087</t>
  </si>
  <si>
    <t>MAZ00314</t>
  </si>
  <si>
    <t>3 X TARGUS CARRY CASES FOR LAPTOPSMAZ0089</t>
  </si>
  <si>
    <t>MAZ00315</t>
  </si>
  <si>
    <t>CONVERTER USB TO PARALLELMAZ0090</t>
  </si>
  <si>
    <t>MAZ00316</t>
  </si>
  <si>
    <t>LOGITECH CLEAR CHAT COMFORT USBMAZ0092</t>
  </si>
  <si>
    <t>MAZ00317</t>
  </si>
  <si>
    <t>TARGUS SPORTS BACKPACK - 15 - 4MAZ0093</t>
  </si>
  <si>
    <t>MAZ00318</t>
  </si>
  <si>
    <t>1 X SANDISK 4GB ULTRA SDHCMAZ0095</t>
  </si>
  <si>
    <t>MAZ00319</t>
  </si>
  <si>
    <t>1.8M USB CABLEMAZ0096</t>
  </si>
  <si>
    <t>MAZ00320</t>
  </si>
  <si>
    <t>D-LINK 8PORT GIGABITE SWITCHMAZ0097</t>
  </si>
  <si>
    <t>MAZ00321</t>
  </si>
  <si>
    <t>BATTREY FOR HPP2230'sMAZ0098</t>
  </si>
  <si>
    <t>MAZ00322</t>
  </si>
  <si>
    <t>POWER CABLEMAZ0099</t>
  </si>
  <si>
    <t>MAZ00323</t>
  </si>
  <si>
    <t>USB PRINTER CABLE 1.8MMAZ0100</t>
  </si>
  <si>
    <t>MAZ00324</t>
  </si>
  <si>
    <t>LOWEPRO CLASSIFIED 30MAZ0105</t>
  </si>
  <si>
    <t>MAZ00325</t>
  </si>
  <si>
    <t>LEXAR 16G SD PRE 100X WITH USB READERMAZ0106</t>
  </si>
  <si>
    <t>MAZ00326</t>
  </si>
  <si>
    <t>64 K REPLACEMENT SIM - CFOMAZ0108</t>
  </si>
  <si>
    <t>MAZ00327</t>
  </si>
  <si>
    <t>64 K REPLACEMENT SIM - CEOMAZ0109</t>
  </si>
  <si>
    <t>MAZ00328</t>
  </si>
  <si>
    <t>TARGUS 10.2" SPORT NOTEBOOK CASEMAZ0110</t>
  </si>
  <si>
    <t>MAZ00329</t>
  </si>
  <si>
    <t>USB TO VGA/DVI ADAPTOR (1600*1200)MAZ0111</t>
  </si>
  <si>
    <t>MAZ00330</t>
  </si>
  <si>
    <t>TARGUS NOTEBOOK SLEEVESMAZ0112</t>
  </si>
  <si>
    <t>MAZ00331</t>
  </si>
  <si>
    <t>5 PORT SIWTCHMAZ0114</t>
  </si>
  <si>
    <t>MAZ00332</t>
  </si>
  <si>
    <t>5 PORT SIWTCHMAZ0115</t>
  </si>
  <si>
    <t>MAZ00333</t>
  </si>
  <si>
    <t>TRENDNET NETWORK CABLE TESTERMAZ0122</t>
  </si>
  <si>
    <t>MAZ00334</t>
  </si>
  <si>
    <t>110 PUNCH DOWN TOOL OR U-HT 324BMAZ0123</t>
  </si>
  <si>
    <t>MAZ00335</t>
  </si>
  <si>
    <t>RJ45,12 &amp; 11 CRIMPING TOOL (RACHET)MAZ0124</t>
  </si>
  <si>
    <t>MAZ00336</t>
  </si>
  <si>
    <t>MOUSE LTECH R400 PRESENTER (POINTER)MAZ0125</t>
  </si>
  <si>
    <t>MAZ00337</t>
  </si>
  <si>
    <t>Duoplus modemMAZ0126</t>
  </si>
  <si>
    <t>MAZ00338</t>
  </si>
  <si>
    <t>8GB Pinstripe High speedMAZ0129</t>
  </si>
  <si>
    <t>MAZ00339</t>
  </si>
  <si>
    <t>8GB Pinstripe High speedMAZ0130</t>
  </si>
  <si>
    <t>MAZ00340</t>
  </si>
  <si>
    <t>8GB Pinstripe High speedMAZ0131</t>
  </si>
  <si>
    <t>MAZ00341</t>
  </si>
  <si>
    <t>B26T KEYBOARD DOCKINGMAZ0335</t>
  </si>
  <si>
    <t>MAZ00342</t>
  </si>
  <si>
    <t>B26T KEYBOARD DOCKINGMAZ0336</t>
  </si>
  <si>
    <t>MAZ00343</t>
  </si>
  <si>
    <t>B26T KEYBOARD DOCKINGMAZ0337</t>
  </si>
  <si>
    <t>MAZ00344</t>
  </si>
  <si>
    <t>LOGITECH C210 WEBCAM - HD VIDEO BUILMAZ0091</t>
  </si>
  <si>
    <t>MAZ00345</t>
  </si>
  <si>
    <t>iMICRO Basic Usb KeyboardMAZ0086</t>
  </si>
  <si>
    <t>MAZ00346</t>
  </si>
  <si>
    <t>MINI DISPLAY PORT TO VGA ADAPTERMAZ0083</t>
  </si>
  <si>
    <t>MAZ00347</t>
  </si>
  <si>
    <t>STAINLESS STEEL 20LTR URNMAZ0121</t>
  </si>
  <si>
    <t>MAZ00348</t>
  </si>
  <si>
    <t>HOOVER WET &amp; DRY VACCUM CLEANERMAZ0033</t>
  </si>
  <si>
    <t>MAZ00349</t>
  </si>
  <si>
    <t>SAMSUNG 20 LT MICROWAVEMAZ0102</t>
  </si>
  <si>
    <t>MAZ00350</t>
  </si>
  <si>
    <t>GENIUS HEADSET HP-02V EARBUDMAZ0003</t>
  </si>
  <si>
    <t>MAZ00351</t>
  </si>
  <si>
    <t>LG 20x Super Multi DvD-WriterMAZ0017</t>
  </si>
  <si>
    <t>MAZ00352</t>
  </si>
  <si>
    <t>GIGABYTE KM7580 WIRELESS USB DESKTOP KEYBOARDMAZ0143</t>
  </si>
  <si>
    <t>MAZ0061</t>
  </si>
  <si>
    <t>LOGITECH MOUSE</t>
  </si>
  <si>
    <t>MAZ0070</t>
  </si>
  <si>
    <t>TARGUS 15-15.6 INCH TRANSIT TOPLOADINGMAZ0226</t>
  </si>
  <si>
    <t>MAZ0071</t>
  </si>
  <si>
    <t>Tennis bats and ballsMAZ0132</t>
  </si>
  <si>
    <t>MAZ0072</t>
  </si>
  <si>
    <t>Logik Oil Radiator (Heater)MAZ0050</t>
  </si>
  <si>
    <t>MAZ0073</t>
  </si>
  <si>
    <t>Logik Oil Radiator (Heater)MAZ0049</t>
  </si>
  <si>
    <t>MAZ0074</t>
  </si>
  <si>
    <t>RUSSEL HOBBS GLASS KETTLEMAZ0322</t>
  </si>
  <si>
    <t>MAZ0075</t>
  </si>
  <si>
    <t>HP 24 PORT SWITCHMAZ0116</t>
  </si>
  <si>
    <t>MAZ0076</t>
  </si>
  <si>
    <t>(CHARGER)MAZ0057</t>
  </si>
  <si>
    <t>MAZ0077</t>
  </si>
  <si>
    <t>Logik Oil Radiator (Heater)MAZ0048</t>
  </si>
  <si>
    <t>MAZ0078</t>
  </si>
  <si>
    <t>Duxbury 56 K Usb External ModemMAZ0010</t>
  </si>
  <si>
    <t>MAZ0079</t>
  </si>
  <si>
    <t>AFRICAN MIRRORMAZ0028</t>
  </si>
  <si>
    <t>MAZ0080</t>
  </si>
  <si>
    <t>B26T KEYBOARD DOCKINGMAZ0339</t>
  </si>
  <si>
    <t>MAZ0081</t>
  </si>
  <si>
    <t>B26T KEYBOARD DOCKINGMAZ0340</t>
  </si>
  <si>
    <t>MAZ0082</t>
  </si>
  <si>
    <t>B26T KEYBOARD DOCKINGMAZ0341</t>
  </si>
  <si>
    <t>MAZ0083</t>
  </si>
  <si>
    <t>B26T KEYBOARD DOCKINGMAZ0342</t>
  </si>
  <si>
    <t>MAZ0084</t>
  </si>
  <si>
    <t>B26T KEYBOARD DOCKINGMAZ0343</t>
  </si>
  <si>
    <t>MAZ0085</t>
  </si>
  <si>
    <t>B26T KEYBOARD DOCKINGMAZ0344</t>
  </si>
  <si>
    <t>MAZ0086</t>
  </si>
  <si>
    <t>B26T KEYBOARD DOCKINGMAZ0345</t>
  </si>
  <si>
    <t>MAZ0087</t>
  </si>
  <si>
    <t>B26T KEYBOARD DOCKINGMAZ0346</t>
  </si>
  <si>
    <t>MAZ0088</t>
  </si>
  <si>
    <t>EVERKI COMMUTE 10.2" NETBOOK SLEEVE W/MEMORY FOAMMAZ0347</t>
  </si>
  <si>
    <t>MAZ0089</t>
  </si>
  <si>
    <t>EVERKI COMMUTE 10.2" NETBOOK SLEEVE W/MEMORY FOAMMAZ0348</t>
  </si>
  <si>
    <t>MAZ0090</t>
  </si>
  <si>
    <t>EVERKI COMMUTE 10.2" NETBOOK SLEEVE W/MEMORY FOAMMAZ0349</t>
  </si>
  <si>
    <t>MAZ0091</t>
  </si>
  <si>
    <t>EVERKI COMMUTE 10.2" NETBOOK SLEEVE W/MEMORY FOAMMAZ0350</t>
  </si>
  <si>
    <t>MAZ0092</t>
  </si>
  <si>
    <t>EVERKI COMMUTE 10.2" NETBOOK SLEEVE W/MEMORY FOAMMAZ0351</t>
  </si>
  <si>
    <t>MAZ0093</t>
  </si>
  <si>
    <t>EVERKI COMMUTE 10.2" NETBOOK SLEEVE W/MEMORY FOAMMAZ0352</t>
  </si>
  <si>
    <t>MAZ0094</t>
  </si>
  <si>
    <t>EVERKI COMMUTE 10.2" NETBOOK SLEEVE W/MEMORY FOAMMAZ0353</t>
  </si>
  <si>
    <t>MAZ0095</t>
  </si>
  <si>
    <t>EVERKI COMMUTE 10.2" NETBOOK SLEEVE W/MEMORY FOAMMAZ0354</t>
  </si>
  <si>
    <t>MAZ0096</t>
  </si>
  <si>
    <t>EVERKI COMMUTE 10.2" NETBOOK SLEEVE W/MEMORY FOAMMAZ0355</t>
  </si>
  <si>
    <t>MAZ0097</t>
  </si>
  <si>
    <t>EVERKI COMMUTE 10.2" NETBOOK SLEEVE W/MEMORY FOAMMAZ0356</t>
  </si>
  <si>
    <t>MAZ0098</t>
  </si>
  <si>
    <t>EVERKI COMMUTE 10.2" NETBOOK SLEEVE W/MEMORY FOAMMAZ0357</t>
  </si>
  <si>
    <t>MAZ0099</t>
  </si>
  <si>
    <t>EVERKI COMMUTE 10.2" NETBOOK SLEEVE W/MEMORY FOAMMAZ0358</t>
  </si>
  <si>
    <t>MVH0001</t>
  </si>
  <si>
    <t>White Toyota Hilux 4x2  3L Diesel - WRECKS WCMVH0007</t>
  </si>
  <si>
    <t>MOTOR</t>
  </si>
  <si>
    <t>MVH0003</t>
  </si>
  <si>
    <t>White Nissan Double Cab Canopy 4X4 - REG NP 160889MVH0016</t>
  </si>
  <si>
    <t>MVH0009</t>
  </si>
  <si>
    <t>Toyota Corolla (Silver Blue) XBS 684 GPMVH0020</t>
  </si>
  <si>
    <t>STW0001</t>
  </si>
  <si>
    <t>Agisoft Photoscam Software - MUCH</t>
  </si>
  <si>
    <t>STW</t>
  </si>
  <si>
    <t>SOFT</t>
  </si>
  <si>
    <t>STW0006</t>
  </si>
  <si>
    <t>3 YEAR PARTNER PREMIERSTW0063</t>
  </si>
  <si>
    <t>STW0007</t>
  </si>
  <si>
    <t>ACCPAC LANPARK PERVASIVE ERP 200-FP &amp; ASSURANCESTW0065</t>
  </si>
  <si>
    <t>STW0008</t>
  </si>
  <si>
    <t>Norming Assets Management AccountingSTW0068</t>
  </si>
  <si>
    <t>STW0009</t>
  </si>
  <si>
    <t>Norming Assets Management Accounting SoftwareSTW0069</t>
  </si>
  <si>
    <t>STW0010</t>
  </si>
  <si>
    <t>Sage Erp Accpac 200 Puchase OrdersSTW0070</t>
  </si>
  <si>
    <t>STW0011</t>
  </si>
  <si>
    <t>Sage Erp Accpac 200 Puchase Orders SoftwareSTW0071</t>
  </si>
  <si>
    <t>STW0012</t>
  </si>
  <si>
    <t>2 x Sage Erp Accpac 200 SQL 1 User LanparkSTW0072</t>
  </si>
  <si>
    <t>STW0013</t>
  </si>
  <si>
    <t>3 x Sage Erp Accpac 200 SQL 1 User Lanpark AssuranceSTW0073</t>
  </si>
  <si>
    <t>STW0014</t>
  </si>
  <si>
    <t>MICROSOFT OFFICE PRO PLUS 2007 SOFTWARESTW0077</t>
  </si>
  <si>
    <t>STW0015</t>
  </si>
  <si>
    <t>PREMIER HUMAN RESOURCES (EMPLOYEE &amp; JOB EVALUATION)STW0080</t>
  </si>
  <si>
    <t>STW0016</t>
  </si>
  <si>
    <t>3 YEAR PARTNER PREMIERSTW0062</t>
  </si>
  <si>
    <t>STW0017</t>
  </si>
  <si>
    <t>TOTAL DEFENSE WEB &amp; EMAIL PROTECTIONSTW0083</t>
  </si>
  <si>
    <t>STW0018</t>
  </si>
  <si>
    <t>5X Microsoft Windows Server CALSSTW0025</t>
  </si>
  <si>
    <t>STW0019</t>
  </si>
  <si>
    <t>Microsoft Office Suite LicenceSTW0029</t>
  </si>
  <si>
    <t>STW0020</t>
  </si>
  <si>
    <t>OFFICE PRO PLUS 2007 OLP NL GOVTSTW0078</t>
  </si>
  <si>
    <t>STW0021</t>
  </si>
  <si>
    <t>Windows 2003 Server including Media KitSTW0023</t>
  </si>
  <si>
    <t>STW0022</t>
  </si>
  <si>
    <t>SYNCORT BACKUP MAINTENANCE RENEWALSTW0056</t>
  </si>
  <si>
    <t>STW0023</t>
  </si>
  <si>
    <t>Panda Cloud Office ProtectionSTW0067</t>
  </si>
  <si>
    <t>STW0024</t>
  </si>
  <si>
    <t>PERESOFT SOFTWARE ASSURANCESTW0075</t>
  </si>
  <si>
    <t>STW0025</t>
  </si>
  <si>
    <t>2X Microsoft SQL 2005 Standard Edition ProcSTW0022</t>
  </si>
  <si>
    <t>STW0026</t>
  </si>
  <si>
    <t>Microsoft SQL 2005 Media KitSTW0024</t>
  </si>
  <si>
    <t>STW0027</t>
  </si>
  <si>
    <t>SYNCSORT SQL AGENTSTW0055</t>
  </si>
  <si>
    <t>VESS</t>
  </si>
  <si>
    <t>VESDK</t>
  </si>
  <si>
    <t>VESPR</t>
  </si>
  <si>
    <t>VESRE</t>
  </si>
  <si>
    <t>WEB0001</t>
  </si>
  <si>
    <t>SAHRA WebsiteWEB0001</t>
  </si>
  <si>
    <t>WEB</t>
  </si>
  <si>
    <t>Acc Depre</t>
  </si>
  <si>
    <t>BV</t>
  </si>
  <si>
    <t>Proceeds</t>
  </si>
  <si>
    <t>Profit (Loss)</t>
  </si>
  <si>
    <t>Register</t>
  </si>
  <si>
    <t>Book Value</t>
  </si>
  <si>
    <t>TB/GL Balance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</si>
  <si>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</si>
  <si>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B200148</t>
  </si>
  <si>
    <t>B200146</t>
  </si>
  <si>
    <t>B200142</t>
  </si>
  <si>
    <t>B200143</t>
  </si>
  <si>
    <t>B200147</t>
  </si>
  <si>
    <t>B200145</t>
  </si>
  <si>
    <t>Ntuthuko Magwaza</t>
  </si>
  <si>
    <t>it</t>
  </si>
  <si>
    <t>paarl</t>
  </si>
  <si>
    <t>dal Josafat Farms</t>
  </si>
  <si>
    <t>onder Dal  School</t>
  </si>
  <si>
    <t>jason Roux</t>
  </si>
  <si>
    <t>D100270</t>
  </si>
  <si>
    <t>D100243</t>
  </si>
  <si>
    <t>D100272</t>
  </si>
  <si>
    <t>Communications Storage</t>
  </si>
  <si>
    <t>Dep For The Year 2018/2019</t>
  </si>
  <si>
    <t>Dep Days Past 2018</t>
  </si>
  <si>
    <t>Flexispot M2B Standard Desk - Ragna</t>
  </si>
  <si>
    <t>FFT1117</t>
  </si>
  <si>
    <t xml:space="preserve">Ragna </t>
  </si>
  <si>
    <t>EQP0203</t>
  </si>
  <si>
    <t>Phillips Recorder</t>
  </si>
  <si>
    <t>Suncadia Building</t>
  </si>
  <si>
    <t>1 X HP Probook 650 G2{D E4500 160GB 1GB DVDRW Vista Business Pc'sCO</t>
  </si>
  <si>
    <t>5CG5290V0W</t>
  </si>
  <si>
    <t>A101995</t>
  </si>
  <si>
    <t>Bongeka Mavela</t>
  </si>
  <si>
    <t>Vuyani Baloti</t>
  </si>
  <si>
    <t>DVT25100590169</t>
  </si>
  <si>
    <t>D100279</t>
  </si>
  <si>
    <t>D100255</t>
  </si>
  <si>
    <t>D100256</t>
  </si>
  <si>
    <t>D100260</t>
  </si>
  <si>
    <t>D100261</t>
  </si>
  <si>
    <t>D100266</t>
  </si>
  <si>
    <t>D100267</t>
  </si>
  <si>
    <t>D100245</t>
  </si>
  <si>
    <t>7CB715B894</t>
  </si>
  <si>
    <t>7CB715B890</t>
  </si>
  <si>
    <t>7CB715B893</t>
  </si>
  <si>
    <t>7CB715B900</t>
  </si>
  <si>
    <t>7CB715B896</t>
  </si>
  <si>
    <t>7CB715B897</t>
  </si>
  <si>
    <t>7CB715B899</t>
  </si>
  <si>
    <t>7CB715B891</t>
  </si>
  <si>
    <t>D100265</t>
  </si>
  <si>
    <t>D100249</t>
  </si>
  <si>
    <t>5CD7116WTO</t>
  </si>
  <si>
    <t>5CD7096QHS</t>
  </si>
  <si>
    <t>B200141</t>
  </si>
  <si>
    <t>Vuyiseka Mdzwana</t>
  </si>
  <si>
    <t>Spha</t>
  </si>
  <si>
    <t>Finance</t>
  </si>
  <si>
    <t>Properties Section</t>
  </si>
  <si>
    <t>PJ</t>
  </si>
  <si>
    <t>Refilwe Mabuza</t>
  </si>
  <si>
    <t>BGG Officer</t>
  </si>
  <si>
    <t>Kim Ngobeni</t>
  </si>
  <si>
    <t>D100210</t>
  </si>
  <si>
    <t>RC350KKR4001125000132</t>
  </si>
  <si>
    <t>A101344</t>
  </si>
  <si>
    <t>7CB715D578</t>
  </si>
  <si>
    <t>D100213</t>
  </si>
  <si>
    <t>7CB715D576</t>
  </si>
  <si>
    <t>D100209</t>
  </si>
  <si>
    <t>7CB715D577</t>
  </si>
  <si>
    <t>D100211</t>
  </si>
  <si>
    <t>3AP3585G0052C</t>
  </si>
  <si>
    <t>D100215</t>
  </si>
  <si>
    <t>3AP3583D0009A</t>
  </si>
  <si>
    <t>D100214</t>
  </si>
  <si>
    <t>Kate Emmett</t>
  </si>
  <si>
    <t>D100268</t>
  </si>
  <si>
    <t>Administrator CA</t>
  </si>
  <si>
    <t>CZC0444VF8</t>
  </si>
  <si>
    <t>Khethiwe Mendu</t>
  </si>
  <si>
    <t>C300145</t>
  </si>
  <si>
    <t>C300052</t>
  </si>
  <si>
    <t>C300116</t>
  </si>
  <si>
    <t>Grahamstown</t>
  </si>
  <si>
    <t>Cottage</t>
  </si>
  <si>
    <t>Zinzi  Ngxobongwana</t>
  </si>
  <si>
    <t>Properties Administrator</t>
  </si>
  <si>
    <t>Dingaan Mathye</t>
  </si>
  <si>
    <t>FFT1118</t>
  </si>
  <si>
    <t>2 Door Windsor Chery Credenza</t>
  </si>
  <si>
    <t>FFT1134</t>
  </si>
  <si>
    <t>FFT1135</t>
  </si>
  <si>
    <t>FFT1136</t>
  </si>
  <si>
    <t>FFT1137</t>
  </si>
  <si>
    <t>FFT1138</t>
  </si>
  <si>
    <t>FFT1139</t>
  </si>
  <si>
    <t>FFT1140</t>
  </si>
  <si>
    <t>FFT1141</t>
  </si>
  <si>
    <t>4 Way Cluster Windso Cherry</t>
  </si>
  <si>
    <t>FFT1142</t>
  </si>
  <si>
    <t>FFT1143</t>
  </si>
  <si>
    <t>FFT1144</t>
  </si>
  <si>
    <t>FFT1145</t>
  </si>
  <si>
    <t>FFT1146</t>
  </si>
  <si>
    <t>FFT1147</t>
  </si>
  <si>
    <t>FFT1148</t>
  </si>
  <si>
    <t>FFT1149</t>
  </si>
  <si>
    <t>Aluminium Deskscreen</t>
  </si>
  <si>
    <t>FFT1150</t>
  </si>
  <si>
    <t>FFT1151</t>
  </si>
  <si>
    <t>FFT1152</t>
  </si>
  <si>
    <t>FFT1153</t>
  </si>
  <si>
    <t>FFT1154</t>
  </si>
  <si>
    <t>FFT1155</t>
  </si>
  <si>
    <t>FFT1156</t>
  </si>
  <si>
    <t>FFT1157</t>
  </si>
  <si>
    <t>Impact 4 Tier Bookcase</t>
  </si>
  <si>
    <t>FFT1158</t>
  </si>
  <si>
    <t>FFT1159</t>
  </si>
  <si>
    <t>Impact Scupboard Windsor Cherry</t>
  </si>
  <si>
    <t>FFT1160</t>
  </si>
  <si>
    <t>FFT1161</t>
  </si>
  <si>
    <t>FFT1162</t>
  </si>
  <si>
    <t>Reception Desk Windsor Cherry</t>
  </si>
  <si>
    <t>FFT1163</t>
  </si>
  <si>
    <t>Sabina Double Seater Coach</t>
  </si>
  <si>
    <t>FFT1164</t>
  </si>
  <si>
    <t>Sabina Single Seater Coach</t>
  </si>
  <si>
    <t>BGG Manager</t>
  </si>
  <si>
    <t>D100283</t>
  </si>
  <si>
    <t>D100299</t>
  </si>
  <si>
    <t>K500134</t>
  </si>
  <si>
    <t>K500131</t>
  </si>
  <si>
    <t>K500144</t>
  </si>
  <si>
    <t>D100291</t>
  </si>
  <si>
    <t>D100294</t>
  </si>
  <si>
    <t>D100284</t>
  </si>
  <si>
    <t>D100298</t>
  </si>
  <si>
    <t>K500133</t>
  </si>
  <si>
    <t>K500130</t>
  </si>
  <si>
    <t>K500150</t>
  </si>
  <si>
    <t>D100290</t>
  </si>
  <si>
    <t>D100295</t>
  </si>
  <si>
    <t>K500132</t>
  </si>
  <si>
    <t>D100293</t>
  </si>
  <si>
    <t>D100297</t>
  </si>
  <si>
    <t>D100285</t>
  </si>
  <si>
    <t>D100274</t>
  </si>
  <si>
    <t>D100278</t>
  </si>
  <si>
    <t>D100275</t>
  </si>
  <si>
    <t>D100296</t>
  </si>
  <si>
    <t>D100276</t>
  </si>
  <si>
    <t>D100286</t>
  </si>
  <si>
    <t>D100281</t>
  </si>
  <si>
    <t>D100280</t>
  </si>
  <si>
    <t>Heritage Inspectorate</t>
  </si>
  <si>
    <t>Inspectotate Manager</t>
  </si>
  <si>
    <t>E500083</t>
  </si>
  <si>
    <t>D100202</t>
  </si>
  <si>
    <t>D100135</t>
  </si>
  <si>
    <t>D100218</t>
  </si>
  <si>
    <t>1 April 2018 - 31 March 2019</t>
  </si>
  <si>
    <t>EQP0204</t>
  </si>
  <si>
    <t>EQP0205</t>
  </si>
  <si>
    <t>EQP0206</t>
  </si>
  <si>
    <t>TD 800/200 inline fan to supply fresh air in HR</t>
  </si>
  <si>
    <t>Thinga</t>
  </si>
  <si>
    <t>BG Officer</t>
  </si>
  <si>
    <t>Mobile TV Stand</t>
  </si>
  <si>
    <t>D100221</t>
  </si>
  <si>
    <t>D100235</t>
  </si>
  <si>
    <t>Visitor 2</t>
  </si>
  <si>
    <t>D100201</t>
  </si>
  <si>
    <t>Visitor 3</t>
  </si>
  <si>
    <t>K500152</t>
  </si>
  <si>
    <t>K500151</t>
  </si>
  <si>
    <t>Visitor 1</t>
  </si>
  <si>
    <t>346.022 BRA</t>
  </si>
  <si>
    <t>Criste's Law of Contract in South Africa</t>
  </si>
  <si>
    <t>728.3 PHI</t>
  </si>
  <si>
    <t>398.245974428 STE</t>
  </si>
  <si>
    <t>331.31 LEV</t>
  </si>
  <si>
    <t>Bennett Read 35L Commercial Vacuum Cleaner</t>
  </si>
  <si>
    <t>Elegance Portable Air Conditioner</t>
  </si>
  <si>
    <t>EQP0212</t>
  </si>
  <si>
    <t>EQP0213</t>
  </si>
  <si>
    <t>FFT1165</t>
  </si>
  <si>
    <t>FFT1166</t>
  </si>
  <si>
    <t>S20110039</t>
  </si>
  <si>
    <t>D100146</t>
  </si>
  <si>
    <t>D100136</t>
  </si>
  <si>
    <t>D100223</t>
  </si>
  <si>
    <t>D100236</t>
  </si>
  <si>
    <t>D100183</t>
  </si>
  <si>
    <t>EQP0207</t>
  </si>
  <si>
    <t>EQP0208</t>
  </si>
  <si>
    <t>EQP0209</t>
  </si>
  <si>
    <t>EQP0210</t>
  </si>
  <si>
    <t>EQP0211</t>
  </si>
  <si>
    <t>Godos DS 300w  -D Studio (X3) Light Kit</t>
  </si>
  <si>
    <t>Phottix Backdrop Stand 2.8X3.2M</t>
  </si>
  <si>
    <t>Godoz DF - 01 Portable Diffusion Box</t>
  </si>
  <si>
    <t>D100227</t>
  </si>
  <si>
    <t>D100237</t>
  </si>
  <si>
    <t>D100125</t>
  </si>
  <si>
    <t>D100126</t>
  </si>
  <si>
    <t>D100232</t>
  </si>
  <si>
    <t>Carrying Value (31 Mar 19)</t>
  </si>
  <si>
    <t>COM0655</t>
  </si>
  <si>
    <t>Effects of Change in Estimate</t>
  </si>
  <si>
    <t>Depreciation  (Pre Change in Estimate)</t>
  </si>
  <si>
    <t>Depreciation  (Post Change in Estimate)</t>
  </si>
  <si>
    <t>Impairment Loss</t>
  </si>
  <si>
    <t>Impairment</t>
  </si>
  <si>
    <t>1 April 2019 - 31 March 2020</t>
  </si>
  <si>
    <t>Dep For The Year 2019/2020</t>
  </si>
  <si>
    <t>Carrying Value (31 Mar 20)</t>
  </si>
  <si>
    <t>EQP0214</t>
  </si>
  <si>
    <t>Canon EOS 6D Camera (Including Bagpack &amp; 64GB SD Card)</t>
  </si>
  <si>
    <t>EQP0215</t>
  </si>
  <si>
    <t>Saramonic VMIC Pro</t>
  </si>
  <si>
    <t>EQP0216</t>
  </si>
  <si>
    <t>Saramonic Video Microphone PRO</t>
  </si>
  <si>
    <t>EQP0217</t>
  </si>
  <si>
    <t>Velbon Videomate 638F Tripod (Stand)</t>
  </si>
  <si>
    <t>EQP0218</t>
  </si>
  <si>
    <t>Saeco Aulika Evo Top Coffee Machine</t>
  </si>
  <si>
    <t>EQP0219</t>
  </si>
  <si>
    <t>EQP0220</t>
  </si>
  <si>
    <t>EQP0221</t>
  </si>
  <si>
    <t>FFT1167</t>
  </si>
  <si>
    <t>FFT1168</t>
  </si>
  <si>
    <t>FFT1169</t>
  </si>
  <si>
    <t>FFT1170</t>
  </si>
  <si>
    <t>FFT1171</t>
  </si>
  <si>
    <t>FFT1172</t>
  </si>
  <si>
    <t>FFT1173</t>
  </si>
  <si>
    <t>FFT1174</t>
  </si>
  <si>
    <t>FFT1175</t>
  </si>
  <si>
    <t>6 Bay Single Bulk Filer</t>
  </si>
  <si>
    <t>7 Bay Single Bulk Filer</t>
  </si>
  <si>
    <t>9 Bay Single Bulk Filer</t>
  </si>
  <si>
    <t>Floor Mat (6x7 Meters)</t>
  </si>
  <si>
    <t>Microwave</t>
  </si>
  <si>
    <t>Electrical Heater</t>
  </si>
  <si>
    <t>Electrical Extension Cord (20 meters)</t>
  </si>
  <si>
    <t>Reassesed Useful Life
31 Mar 19</t>
  </si>
  <si>
    <t>D100191</t>
  </si>
  <si>
    <t>D100151</t>
  </si>
  <si>
    <t>D100173</t>
  </si>
  <si>
    <t>D100177</t>
  </si>
  <si>
    <t>9019OCS0002328</t>
  </si>
  <si>
    <t>D100196</t>
  </si>
  <si>
    <t>9019OCS0002235</t>
  </si>
  <si>
    <t>D100137</t>
  </si>
  <si>
    <t>9019OCS0002234</t>
  </si>
  <si>
    <t>9019OCS0002233</t>
  </si>
  <si>
    <t>MVH0014</t>
  </si>
  <si>
    <t>Linhai Rustler 260cc Quad Bike</t>
  </si>
  <si>
    <t>MVH0015</t>
  </si>
  <si>
    <t>720.943 WOL</t>
  </si>
  <si>
    <t>930.102804 TUR</t>
  </si>
  <si>
    <t>929.368 MAL</t>
  </si>
  <si>
    <t>EQP0222</t>
  </si>
  <si>
    <t>EQP0223</t>
  </si>
  <si>
    <t>EQP0224</t>
  </si>
  <si>
    <t>EQP0225</t>
  </si>
  <si>
    <t>EQP0226</t>
  </si>
  <si>
    <t>EQP0227</t>
  </si>
  <si>
    <t>EQP0228</t>
  </si>
  <si>
    <t>EQP0229</t>
  </si>
  <si>
    <t>EQP0230</t>
  </si>
  <si>
    <t>EQP0232</t>
  </si>
  <si>
    <t>EQP0233</t>
  </si>
  <si>
    <t>EQP0234</t>
  </si>
  <si>
    <t>EQP0235</t>
  </si>
  <si>
    <t>EQP0236</t>
  </si>
  <si>
    <t>EQP0237</t>
  </si>
  <si>
    <t>EQP0238</t>
  </si>
  <si>
    <t>EQP0239</t>
  </si>
  <si>
    <t>Optex Alarm System</t>
  </si>
  <si>
    <t>16 Channel HD Camera 7200 Series</t>
  </si>
  <si>
    <t>HD-TVI Dome Camera</t>
  </si>
  <si>
    <t>HD-TVI Bullet Camera</t>
  </si>
  <si>
    <t>HIKVISION 16-ChannelSystem (Alarm System)</t>
  </si>
  <si>
    <t>8 Channel Network DRV</t>
  </si>
  <si>
    <t>3TB HDD for the DRV</t>
  </si>
  <si>
    <t>9 Channel Power Supply</t>
  </si>
  <si>
    <t>White Dome Camera HD1080P (Day/Night)</t>
  </si>
  <si>
    <t>Access Control System - Legal Advisor</t>
  </si>
  <si>
    <t>Access Control System - Company Secretary</t>
  </si>
  <si>
    <t>COM0656</t>
  </si>
  <si>
    <t>COM0657</t>
  </si>
  <si>
    <t>COM0658</t>
  </si>
  <si>
    <t>COM0659</t>
  </si>
  <si>
    <t>COM0660</t>
  </si>
  <si>
    <t>Compact Camera - MUCH</t>
  </si>
  <si>
    <t>Canon 6D Mark II 26.2MP Camera (With 65GB Memory Card)</t>
  </si>
  <si>
    <t>Phottix Photo Box</t>
  </si>
  <si>
    <t>Albinar Pro 28" High Copy Macro Stand</t>
  </si>
  <si>
    <t>Aluminium 3 Section Tripord</t>
  </si>
  <si>
    <t>TEST COLUMN</t>
  </si>
  <si>
    <t>Change in  Estimate</t>
  </si>
  <si>
    <t>Dep For The Year 2020/2021</t>
  </si>
  <si>
    <t>Carrying Value (31 Mar 2021)</t>
  </si>
  <si>
    <t>Dep Days Past 2020</t>
  </si>
  <si>
    <t>Dep Days Past 2021</t>
  </si>
  <si>
    <t>1 April 2020 - 31 March 2021</t>
  </si>
  <si>
    <t>FFT1176</t>
  </si>
  <si>
    <t>Defy Fridge</t>
  </si>
  <si>
    <t>FFT1177</t>
  </si>
  <si>
    <t>Defy 20L White Microwave</t>
  </si>
  <si>
    <t>FFT1178</t>
  </si>
  <si>
    <t>Rug(mat)</t>
  </si>
  <si>
    <t>FFT1179</t>
  </si>
  <si>
    <t>Couch</t>
  </si>
  <si>
    <t>FFT1180</t>
  </si>
  <si>
    <t>Linea Oslo Round Dining Table</t>
  </si>
  <si>
    <t>FFT1181</t>
  </si>
  <si>
    <t>Trump Astor Dining Chair</t>
  </si>
  <si>
    <t>FFT1182</t>
  </si>
  <si>
    <t>FFT1183</t>
  </si>
  <si>
    <t>FFT1184</t>
  </si>
  <si>
    <t>FFT1185</t>
  </si>
  <si>
    <t>Hilts Nyathi  3 Drawer Pedestal</t>
  </si>
  <si>
    <t>FFT1186</t>
  </si>
  <si>
    <t>Hilts Nyathi Single bed</t>
  </si>
  <si>
    <t>FFT1187</t>
  </si>
  <si>
    <t>FFT1188</t>
  </si>
  <si>
    <t>Defy B4802W Bar Fridge</t>
  </si>
  <si>
    <t>FFT1189</t>
  </si>
  <si>
    <t>Defy 20L white Microwave</t>
  </si>
  <si>
    <t>FFT1190</t>
  </si>
  <si>
    <t>Hilts Nyathi 3 Drawer Pedestal</t>
  </si>
  <si>
    <t>FFT1191</t>
  </si>
  <si>
    <t>FFT1192</t>
  </si>
  <si>
    <t>Defy Stove compact 4 plate black</t>
  </si>
  <si>
    <t>FFT1193</t>
  </si>
  <si>
    <t>Defy DAC446 White Fridge</t>
  </si>
  <si>
    <t>FFT1194</t>
  </si>
  <si>
    <t>Samsung Microwave</t>
  </si>
  <si>
    <t>FFT1195</t>
  </si>
  <si>
    <t>Lanouva Hilton 2 seater couch</t>
  </si>
  <si>
    <t>FFT1196</t>
  </si>
  <si>
    <t>Rug (Mat)</t>
  </si>
  <si>
    <t>FFT1197</t>
  </si>
  <si>
    <t>FFT1198</t>
  </si>
  <si>
    <t>Sumber Coffe Table</t>
  </si>
  <si>
    <t>FFT1199</t>
  </si>
  <si>
    <t>Hilts Round Dining Table</t>
  </si>
  <si>
    <t>FFT1202</t>
  </si>
  <si>
    <t>Linea Dining Chair</t>
  </si>
  <si>
    <t>FFT1203</t>
  </si>
  <si>
    <t>FFT1204</t>
  </si>
  <si>
    <t>FFT1205</t>
  </si>
  <si>
    <t>FFT1206</t>
  </si>
  <si>
    <t>FFT1207</t>
  </si>
  <si>
    <t>FFT1208</t>
  </si>
  <si>
    <t>FFT1209</t>
  </si>
  <si>
    <t>FFT1210</t>
  </si>
  <si>
    <t>FFT1211</t>
  </si>
  <si>
    <t>FFT1212</t>
  </si>
  <si>
    <t>FFT1213</t>
  </si>
  <si>
    <t>FFT1214</t>
  </si>
  <si>
    <t>FFT1215</t>
  </si>
  <si>
    <t>FFT1216</t>
  </si>
  <si>
    <t>FFT1217</t>
  </si>
  <si>
    <t>Sumber Coffee Table</t>
  </si>
  <si>
    <t>L000320</t>
  </si>
  <si>
    <t>L000310</t>
  </si>
  <si>
    <t>L000324</t>
  </si>
  <si>
    <t>L000318</t>
  </si>
  <si>
    <t>L000316</t>
  </si>
  <si>
    <t>L000305</t>
  </si>
  <si>
    <t>L000306</t>
  </si>
  <si>
    <t>L000307</t>
  </si>
  <si>
    <t>L000308</t>
  </si>
  <si>
    <t>L000341</t>
  </si>
  <si>
    <t>L000323</t>
  </si>
  <si>
    <t>L00322</t>
  </si>
  <si>
    <t>L000311</t>
  </si>
  <si>
    <t>L000230</t>
  </si>
  <si>
    <t>L000339</t>
  </si>
  <si>
    <t>L000229</t>
  </si>
  <si>
    <t>L000330</t>
  </si>
  <si>
    <t>L000329</t>
  </si>
  <si>
    <t>L000326</t>
  </si>
  <si>
    <t>L000345, L000388</t>
  </si>
  <si>
    <t>L00031261</t>
  </si>
  <si>
    <t>L000325, L000353</t>
  </si>
  <si>
    <t>L000355</t>
  </si>
  <si>
    <t>L000337</t>
  </si>
  <si>
    <t>L000349</t>
  </si>
  <si>
    <t>L000347</t>
  </si>
  <si>
    <t>L000400</t>
  </si>
  <si>
    <t>L000346</t>
  </si>
  <si>
    <t>L000336</t>
  </si>
  <si>
    <t>L000348</t>
  </si>
  <si>
    <t>L000231</t>
  </si>
  <si>
    <t>L000313</t>
  </si>
  <si>
    <t>L000343</t>
  </si>
  <si>
    <t>L000342</t>
  </si>
  <si>
    <t>L000335</t>
  </si>
  <si>
    <t>L000333</t>
  </si>
  <si>
    <t>L000331</t>
  </si>
  <si>
    <t>L000332</t>
  </si>
  <si>
    <t>L000328</t>
  </si>
  <si>
    <t>L000309</t>
  </si>
  <si>
    <t>Cotages</t>
  </si>
  <si>
    <t>COM0661</t>
  </si>
  <si>
    <t>UPS - Sever room at 111 Harrington StreetUPS - Sever room at</t>
  </si>
  <si>
    <t>COM0663</t>
  </si>
  <si>
    <t>UPS - Sever room at 79 Roeland Street</t>
  </si>
  <si>
    <t>COM0664</t>
  </si>
  <si>
    <t>Dell monitor</t>
  </si>
  <si>
    <t>COM0665</t>
  </si>
  <si>
    <t>COM0666</t>
  </si>
  <si>
    <t>COM0667</t>
  </si>
  <si>
    <t>COM0668</t>
  </si>
  <si>
    <t>COM0669</t>
  </si>
  <si>
    <t>Mecer 43"' Monitor</t>
  </si>
  <si>
    <t>COM0670</t>
  </si>
  <si>
    <t>COM0671</t>
  </si>
  <si>
    <t>COM0672</t>
  </si>
  <si>
    <t>COM0673</t>
  </si>
  <si>
    <t>Poly Studio X50</t>
  </si>
  <si>
    <t>COM0674</t>
  </si>
  <si>
    <t>COM0675</t>
  </si>
  <si>
    <t>Poly TC8</t>
  </si>
  <si>
    <t>COM0676</t>
  </si>
  <si>
    <t>COM0677</t>
  </si>
  <si>
    <t>Tenda 4 Port PoE</t>
  </si>
  <si>
    <t>COM0678</t>
  </si>
  <si>
    <t>COM0679</t>
  </si>
  <si>
    <t>Poly Trio C60</t>
  </si>
  <si>
    <t>COM0680</t>
  </si>
  <si>
    <t>COM0681</t>
  </si>
  <si>
    <t>Samsung Galaxy A11</t>
  </si>
  <si>
    <t>COM0682</t>
  </si>
  <si>
    <t>COM0683</t>
  </si>
  <si>
    <t>COM0684</t>
  </si>
  <si>
    <t>COM0685</t>
  </si>
  <si>
    <t>COM0686</t>
  </si>
  <si>
    <t>COM0687</t>
  </si>
  <si>
    <t>COM0688</t>
  </si>
  <si>
    <t>COM0691</t>
  </si>
  <si>
    <t>COM0692</t>
  </si>
  <si>
    <t>COM0693</t>
  </si>
  <si>
    <t>COM0694</t>
  </si>
  <si>
    <t>COM0695</t>
  </si>
  <si>
    <t>COM0696</t>
  </si>
  <si>
    <t>COM0697</t>
  </si>
  <si>
    <t>COM0698</t>
  </si>
  <si>
    <t>COM0699</t>
  </si>
  <si>
    <t>COM0700</t>
  </si>
  <si>
    <t>COM0702</t>
  </si>
  <si>
    <t>COM0703</t>
  </si>
  <si>
    <t>COM0704</t>
  </si>
  <si>
    <t>COM0706</t>
  </si>
  <si>
    <t>COM0707</t>
  </si>
  <si>
    <t>COM0708</t>
  </si>
  <si>
    <t>COM0709</t>
  </si>
  <si>
    <t>COM0710</t>
  </si>
  <si>
    <t>COM0711</t>
  </si>
  <si>
    <t>COM0712</t>
  </si>
  <si>
    <t>COM0713</t>
  </si>
  <si>
    <t>COM0714</t>
  </si>
  <si>
    <t>COM0715</t>
  </si>
  <si>
    <t>COM0716</t>
  </si>
  <si>
    <t>COM0717</t>
  </si>
  <si>
    <t>COM0718</t>
  </si>
  <si>
    <t>COM0719</t>
  </si>
  <si>
    <t>COM0721</t>
  </si>
  <si>
    <t>COM0724</t>
  </si>
  <si>
    <t>COM0725</t>
  </si>
  <si>
    <t>COM0726</t>
  </si>
  <si>
    <t>COM0727</t>
  </si>
  <si>
    <t>COM0728</t>
  </si>
  <si>
    <t>COM0729</t>
  </si>
  <si>
    <t>COM0730</t>
  </si>
  <si>
    <t>COM0732</t>
  </si>
  <si>
    <t>COM0733</t>
  </si>
  <si>
    <t>COM0734</t>
  </si>
  <si>
    <t>COM0735</t>
  </si>
  <si>
    <t>COM0736</t>
  </si>
  <si>
    <t>COM0737</t>
  </si>
  <si>
    <t>COM0738</t>
  </si>
  <si>
    <t>COM0739</t>
  </si>
  <si>
    <t>COM0740</t>
  </si>
  <si>
    <t>COM0741</t>
  </si>
  <si>
    <t>COM0742</t>
  </si>
  <si>
    <t>COM0744</t>
  </si>
  <si>
    <t>COM0745</t>
  </si>
  <si>
    <t>COM0746</t>
  </si>
  <si>
    <t>COM0748</t>
  </si>
  <si>
    <t>COM0750</t>
  </si>
  <si>
    <t>COM0751</t>
  </si>
  <si>
    <t>COM0752</t>
  </si>
  <si>
    <t>COM0754</t>
  </si>
  <si>
    <t>COM0756</t>
  </si>
  <si>
    <t>COM0757</t>
  </si>
  <si>
    <t>COM0758</t>
  </si>
  <si>
    <t>COM0759</t>
  </si>
  <si>
    <t>COM0760</t>
  </si>
  <si>
    <t>COM0761</t>
  </si>
  <si>
    <t>COM0762</t>
  </si>
  <si>
    <t>COM0763</t>
  </si>
  <si>
    <t>COM0764</t>
  </si>
  <si>
    <t>COM0765</t>
  </si>
  <si>
    <t>COM0766</t>
  </si>
  <si>
    <t>COM0768</t>
  </si>
  <si>
    <t>COM0769</t>
  </si>
  <si>
    <t>COM0770</t>
  </si>
  <si>
    <t>COM0771</t>
  </si>
  <si>
    <t>COM0772</t>
  </si>
  <si>
    <t>COM0773</t>
  </si>
  <si>
    <t>COM0774</t>
  </si>
  <si>
    <t>COM0775</t>
  </si>
  <si>
    <t>COM0776</t>
  </si>
  <si>
    <t>COM0777</t>
  </si>
  <si>
    <t>COM0778</t>
  </si>
  <si>
    <t>COM0779</t>
  </si>
  <si>
    <t>COM0780</t>
  </si>
  <si>
    <t>COM0781</t>
  </si>
  <si>
    <t>COM0782</t>
  </si>
  <si>
    <t>COM0783</t>
  </si>
  <si>
    <t>COM0784</t>
  </si>
  <si>
    <t>COM0785</t>
  </si>
  <si>
    <t>D100141</t>
  </si>
  <si>
    <t>L000418</t>
  </si>
  <si>
    <t>L000233</t>
  </si>
  <si>
    <t>L000224</t>
  </si>
  <si>
    <t>COM0788</t>
  </si>
  <si>
    <t>Smart TV &amp; mounting</t>
  </si>
  <si>
    <t>Reconciliation of PPE - 31 March 2021</t>
  </si>
  <si>
    <t xml:space="preserve">Tranfers </t>
  </si>
  <si>
    <t>.. 01525</t>
  </si>
  <si>
    <t>.. 00915</t>
  </si>
  <si>
    <t>.. 00063</t>
  </si>
  <si>
    <t>.. 97244</t>
  </si>
  <si>
    <t>.. 01103</t>
  </si>
  <si>
    <t>.. 04974</t>
  </si>
  <si>
    <t>.. 89357</t>
  </si>
  <si>
    <t>.. 01061</t>
  </si>
  <si>
    <t>.. 99596</t>
  </si>
  <si>
    <t>.. 99802</t>
  </si>
  <si>
    <t>..01822</t>
  </si>
  <si>
    <t xml:space="preserve">  .. 02473</t>
  </si>
  <si>
    <t xml:space="preserve">  .. 00741</t>
  </si>
  <si>
    <t xml:space="preserve">  .. 90090</t>
  </si>
  <si>
    <t xml:space="preserve">  .. 01616</t>
  </si>
  <si>
    <t xml:space="preserve">  .. 94001</t>
  </si>
  <si>
    <t xml:space="preserve">  .. 89340</t>
  </si>
  <si>
    <t xml:space="preserve">  .. 96121</t>
  </si>
  <si>
    <t xml:space="preserve">  .. 95446</t>
  </si>
  <si>
    <t xml:space="preserve">  .. 01160</t>
  </si>
  <si>
    <t xml:space="preserve">  ... 32039</t>
  </si>
  <si>
    <t xml:space="preserve">  ... 00873</t>
  </si>
  <si>
    <t xml:space="preserve">  ... 99778</t>
  </si>
  <si>
    <t xml:space="preserve">  .. 00683</t>
  </si>
  <si>
    <t xml:space="preserve">  .. 94217</t>
  </si>
  <si>
    <t xml:space="preserve">  .. 00394</t>
  </si>
  <si>
    <t xml:space="preserve">  .. 98796    </t>
  </si>
  <si>
    <t xml:space="preserve">  .. 00964</t>
  </si>
  <si>
    <t xml:space="preserve">  .. 02929</t>
  </si>
  <si>
    <t xml:space="preserve">  .. 02812</t>
  </si>
  <si>
    <t xml:space="preserve">  .. 01434</t>
  </si>
  <si>
    <t xml:space="preserve">  .. 00956</t>
  </si>
  <si>
    <t xml:space="preserve">  .. 01004</t>
  </si>
  <si>
    <t xml:space="preserve"> ..93862</t>
  </si>
  <si>
    <t xml:space="preserve"> ..34679</t>
  </si>
  <si>
    <t xml:space="preserve"> ..93466</t>
  </si>
  <si>
    <t xml:space="preserve">  .. 92369</t>
  </si>
  <si>
    <t xml:space="preserve">  .. 99562</t>
  </si>
  <si>
    <t xml:space="preserve">  .. 01558</t>
  </si>
  <si>
    <t xml:space="preserve">  .. 01400</t>
  </si>
  <si>
    <t xml:space="preserve">  .. 00287</t>
  </si>
  <si>
    <t xml:space="preserve">  .. 02218</t>
  </si>
  <si>
    <t xml:space="preserve">  .. 02846</t>
  </si>
  <si>
    <t xml:space="preserve">  .. 92591</t>
  </si>
  <si>
    <t xml:space="preserve">  .. 01236</t>
  </si>
  <si>
    <t xml:space="preserve">  .. 00766</t>
  </si>
  <si>
    <t xml:space="preserve">  .. 00790</t>
  </si>
  <si>
    <t xml:space="preserve">  .. 97871</t>
  </si>
  <si>
    <t xml:space="preserve">  .. 00832</t>
  </si>
  <si>
    <t xml:space="preserve">  .. 00196</t>
  </si>
  <si>
    <t xml:space="preserve">  .. 99356</t>
  </si>
  <si>
    <t xml:space="preserve">  .. 00840</t>
  </si>
  <si>
    <t xml:space="preserve">  .. 01574</t>
  </si>
  <si>
    <t xml:space="preserve">  .. 99067</t>
  </si>
  <si>
    <t xml:space="preserve">  .. 02507</t>
  </si>
  <si>
    <t xml:space="preserve">  .. 02564</t>
  </si>
  <si>
    <t xml:space="preserve">  .. 97921</t>
  </si>
  <si>
    <t xml:space="preserve">  .. 03026</t>
  </si>
  <si>
    <t xml:space="preserve">  .. 98986</t>
  </si>
  <si>
    <t xml:space="preserve">  ..04933</t>
  </si>
  <si>
    <t xml:space="preserve"> .. 03471</t>
  </si>
  <si>
    <t xml:space="preserve">  .. 50942</t>
  </si>
  <si>
    <t xml:space="preserve">  .. 01590</t>
  </si>
  <si>
    <t xml:space="preserve">  .. 01111</t>
  </si>
  <si>
    <t xml:space="preserve">  .. 01145</t>
  </si>
  <si>
    <t xml:space="preserve">  .. 93813</t>
  </si>
  <si>
    <t xml:space="preserve">  .. 00717</t>
  </si>
  <si>
    <t xml:space="preserve">  .. 00451</t>
  </si>
  <si>
    <t xml:space="preserve">  .. 98861</t>
  </si>
  <si>
    <t xml:space="preserve">  .. 00212</t>
  </si>
  <si>
    <t xml:space="preserve">  .. 97566</t>
  </si>
  <si>
    <t xml:space="preserve">  .. 99539</t>
  </si>
  <si>
    <t xml:space="preserve">  .. 01210</t>
  </si>
  <si>
    <t xml:space="preserve">  .. 02671</t>
  </si>
  <si>
    <t xml:space="preserve">  .. 02408</t>
  </si>
  <si>
    <t xml:space="preserve">  .. 00816</t>
  </si>
  <si>
    <t xml:space="preserve">  .. 00725</t>
  </si>
  <si>
    <t xml:space="preserve">  .. 97640</t>
  </si>
  <si>
    <t xml:space="preserve">  .. 90447</t>
  </si>
  <si>
    <t xml:space="preserve">  .. 93912</t>
  </si>
  <si>
    <t xml:space="preserve"> .. 04008</t>
  </si>
  <si>
    <t xml:space="preserve"> .. 50900</t>
  </si>
  <si>
    <t xml:space="preserve"> .. 02325</t>
  </si>
  <si>
    <t xml:space="preserve"> .. 01343</t>
  </si>
  <si>
    <t xml:space="preserve"> .. 02572</t>
  </si>
  <si>
    <t xml:space="preserve">  .. 02424</t>
  </si>
  <si>
    <t>.. 01186</t>
  </si>
  <si>
    <t>.. 89605</t>
  </si>
  <si>
    <t xml:space="preserve">  .. 02101</t>
  </si>
  <si>
    <t xml:space="preserve">  .. 00097</t>
  </si>
  <si>
    <t>L000390</t>
  </si>
  <si>
    <t>L000391</t>
  </si>
  <si>
    <t>L000392</t>
  </si>
  <si>
    <t>L000412</t>
  </si>
  <si>
    <t>L000461</t>
  </si>
  <si>
    <t>L000462</t>
  </si>
  <si>
    <t>L000464</t>
  </si>
  <si>
    <t>L000236</t>
  </si>
  <si>
    <t>L000466</t>
  </si>
  <si>
    <t>L000234</t>
  </si>
  <si>
    <t>L000465</t>
  </si>
  <si>
    <t>904TPDT2G594</t>
  </si>
  <si>
    <t>LIB2131</t>
  </si>
  <si>
    <t>Introduction to the Law of Property</t>
  </si>
  <si>
    <t>1 April 2020 - 31 March 2022</t>
  </si>
  <si>
    <t>COM0789</t>
  </si>
  <si>
    <t>Panasonic AG-DVX200 4K Camcorder with Four Thirds Sensor &amp; Z</t>
  </si>
  <si>
    <t>L000301</t>
  </si>
  <si>
    <t>Marketing &amp; Communications</t>
  </si>
  <si>
    <t>COM0790</t>
  </si>
  <si>
    <t>Blackmagic Pro Design ATEM Mini HDMI Live Stream Switcher</t>
  </si>
  <si>
    <t>L000302</t>
  </si>
  <si>
    <t>COM0791</t>
  </si>
  <si>
    <t>DJI Ronin-SC Pro Kit + Rechargeable Led Dimmable Video Light</t>
  </si>
  <si>
    <t>L000303</t>
  </si>
  <si>
    <t>COM0792</t>
  </si>
  <si>
    <t>Lippmann LED - 600A Lighting Kit</t>
  </si>
  <si>
    <t>L000304</t>
  </si>
  <si>
    <t>COM0793</t>
  </si>
  <si>
    <t>Lippmann LED - 600a Lighting Kit</t>
  </si>
  <si>
    <t>L000203</t>
  </si>
  <si>
    <t>COM0794</t>
  </si>
  <si>
    <t>Boya BY - WM Pro-K2 Dual-Chanel Wireless Microphone System</t>
  </si>
  <si>
    <t>L000292</t>
  </si>
  <si>
    <t>COM0795</t>
  </si>
  <si>
    <t>L000293</t>
  </si>
  <si>
    <t>COM0796</t>
  </si>
  <si>
    <t>L000294</t>
  </si>
  <si>
    <t>COM0797</t>
  </si>
  <si>
    <t>Boya BY-WS Windshield &amp; Suspension System + Boya BY-PB25 Car</t>
  </si>
  <si>
    <t>L000280</t>
  </si>
  <si>
    <t>COM0798</t>
  </si>
  <si>
    <t>2 Arklite HDV Shoulder Video Camera Bag Large</t>
  </si>
  <si>
    <t>L000281</t>
  </si>
  <si>
    <t>COM0799</t>
  </si>
  <si>
    <t>L000282</t>
  </si>
  <si>
    <t>COM0800</t>
  </si>
  <si>
    <t>3m X 3m Adjustable Backdrop Support system kit with clamps</t>
  </si>
  <si>
    <t>L000460</t>
  </si>
  <si>
    <t>COM0801</t>
  </si>
  <si>
    <t>DJI Mavic Mini Drone</t>
  </si>
  <si>
    <t>L000397</t>
  </si>
  <si>
    <t>COM0802</t>
  </si>
  <si>
    <t>Manfrotto Pro Video Aliminium Kit MVH502A Head &amp; 546GB Tripo</t>
  </si>
  <si>
    <t>D100115</t>
  </si>
  <si>
    <t>COM0803</t>
  </si>
  <si>
    <t>Godox TT350 Flash For Canon Camera</t>
  </si>
  <si>
    <t>COM0804</t>
  </si>
  <si>
    <t>Eartec Ultra-Light Headset System</t>
  </si>
  <si>
    <t>L000260</t>
  </si>
  <si>
    <t>COM0805</t>
  </si>
  <si>
    <t>L000211</t>
  </si>
  <si>
    <t>COM0806</t>
  </si>
  <si>
    <t>L000213</t>
  </si>
  <si>
    <t>COM0807</t>
  </si>
  <si>
    <t>L000246</t>
  </si>
  <si>
    <t>COM0808</t>
  </si>
  <si>
    <t>Dell 24" Monitor</t>
  </si>
  <si>
    <t>L000221</t>
  </si>
  <si>
    <t>COM0809</t>
  </si>
  <si>
    <t>L000257</t>
  </si>
  <si>
    <t>COM0810</t>
  </si>
  <si>
    <t>HP Notebook Probook 450 G8 15.6 Inch  HD Non Touch Intel Core i5</t>
  </si>
  <si>
    <t>5CD140301W</t>
  </si>
  <si>
    <t>L000191</t>
  </si>
  <si>
    <t>COM0811</t>
  </si>
  <si>
    <t>5CD140300W</t>
  </si>
  <si>
    <t>L000192</t>
  </si>
  <si>
    <t>COM0812</t>
  </si>
  <si>
    <t>5CD1403010</t>
  </si>
  <si>
    <t>L000193</t>
  </si>
  <si>
    <t>COM0813</t>
  </si>
  <si>
    <t>5CD14030C2</t>
  </si>
  <si>
    <t>L000194</t>
  </si>
  <si>
    <t>COM0814</t>
  </si>
  <si>
    <t>5CD1403020</t>
  </si>
  <si>
    <t>L000195</t>
  </si>
  <si>
    <t>COM0815</t>
  </si>
  <si>
    <t>5CD140301Z</t>
  </si>
  <si>
    <t>L000196</t>
  </si>
  <si>
    <t>COM0816</t>
  </si>
  <si>
    <t>5CD140303H</t>
  </si>
  <si>
    <t>L000197</t>
  </si>
  <si>
    <t>COM0817</t>
  </si>
  <si>
    <t>5CD140306J</t>
  </si>
  <si>
    <t>L000198</t>
  </si>
  <si>
    <t>COM0818</t>
  </si>
  <si>
    <t>5CD1403013</t>
  </si>
  <si>
    <t>L000199</t>
  </si>
  <si>
    <t>COM0819</t>
  </si>
  <si>
    <t>5CD140303Q</t>
  </si>
  <si>
    <t>L000200</t>
  </si>
  <si>
    <t>COM0820</t>
  </si>
  <si>
    <t>Sony Alpha A7Slll Mirrorless Digital camera</t>
  </si>
  <si>
    <t>L000102</t>
  </si>
  <si>
    <t>COM0821</t>
  </si>
  <si>
    <t>L000103</t>
  </si>
  <si>
    <t>COM0822</t>
  </si>
  <si>
    <t>DJI RS2 Gimbal Pro Combo</t>
  </si>
  <si>
    <t>L000108</t>
  </si>
  <si>
    <t>COM0823</t>
  </si>
  <si>
    <t>Sigma 28-70mm F/2.8 DG DN Lenses</t>
  </si>
  <si>
    <t>L000105</t>
  </si>
  <si>
    <t>COM0824</t>
  </si>
  <si>
    <t>Sigma 100-400mm F5-6.3 DH DN Lenses</t>
  </si>
  <si>
    <t>L000106</t>
  </si>
  <si>
    <t>HFS0045</t>
  </si>
  <si>
    <t>Libarry Books (X43)</t>
  </si>
  <si>
    <t>Carrying Value (31 Mar 2022)</t>
  </si>
  <si>
    <t>Dep For The Year 2021/2022</t>
  </si>
  <si>
    <t>Opening Balance (2020/21)</t>
  </si>
  <si>
    <t>Reconciliation of PPE - 31 March 2022</t>
  </si>
  <si>
    <t>Lease Assets</t>
  </si>
  <si>
    <t>Leased Assets</t>
  </si>
  <si>
    <t>Entity:</t>
  </si>
  <si>
    <t>South African Heritage Resource Agency (SAHRA)</t>
  </si>
  <si>
    <t>Prepared by:</t>
  </si>
  <si>
    <t>Year end:</t>
  </si>
  <si>
    <t>Date:</t>
  </si>
  <si>
    <t>10-May-22</t>
  </si>
  <si>
    <t>Subject:</t>
  </si>
  <si>
    <t>Assets</t>
  </si>
  <si>
    <t>Reviewed by:</t>
  </si>
  <si>
    <t>Detail:</t>
  </si>
  <si>
    <t>Lead Schedule - PPE</t>
  </si>
  <si>
    <t>Amount per GL/TB</t>
  </si>
  <si>
    <t>Amount per Asset Register</t>
  </si>
  <si>
    <t>Amount per AFS</t>
  </si>
  <si>
    <t>TB/GL</t>
  </si>
  <si>
    <t>AR</t>
  </si>
  <si>
    <t>Non-Current Assets Held for Sale</t>
  </si>
  <si>
    <t>CA</t>
  </si>
  <si>
    <t>83010-100-300-231</t>
  </si>
  <si>
    <t>DEPRECIATION - LAND &amp; BUILDINGS</t>
  </si>
  <si>
    <t>83085-100-300-231</t>
  </si>
  <si>
    <t>Depreciation - Leasehold Improvement</t>
  </si>
  <si>
    <t>83020-100-300-231</t>
  </si>
  <si>
    <t>DEPRECIATION - PLANT &amp; EQUIPMENT</t>
  </si>
  <si>
    <t>83050-100-300-231</t>
  </si>
  <si>
    <t>DEPRECIATION - FURNITURE AND FITTINGS</t>
  </si>
  <si>
    <t>83030-100-300-231</t>
  </si>
  <si>
    <t>DEPRECIATION - VEHICLES</t>
  </si>
  <si>
    <t>83040-100-300-231</t>
  </si>
  <si>
    <t>DEPRECIATION - COMPUTERS &amp; PERIPHERALS</t>
  </si>
  <si>
    <t>83065-100-300-231</t>
  </si>
  <si>
    <t>DEPRECIATION - LIBRARY BOOKS</t>
  </si>
  <si>
    <t>Transfer to Held 4 Sale</t>
  </si>
  <si>
    <t>Change in Estimate</t>
  </si>
  <si>
    <t>YEAR 2022</t>
  </si>
  <si>
    <t>YEAR 2021</t>
  </si>
  <si>
    <t>DEPRECIATION - VESSELS</t>
  </si>
  <si>
    <t>Depreciation - Finance Lease Assets</t>
  </si>
  <si>
    <t>Buidings</t>
  </si>
  <si>
    <t>Heritage Assets</t>
  </si>
  <si>
    <t>Revaluation Reserve - PPE</t>
  </si>
  <si>
    <t>Investment Property</t>
  </si>
  <si>
    <t>Total Revaluation Reserve</t>
  </si>
  <si>
    <t>SUB-TOTAL</t>
  </si>
  <si>
    <t>Difference</t>
  </si>
  <si>
    <t>Depreciation NDR Unrecorded</t>
  </si>
  <si>
    <t>Acc Depreciation NDR Unrecorded</t>
  </si>
  <si>
    <t>PROPERTY, PLANT &amp; EQUIPMENT</t>
  </si>
  <si>
    <t>Buldings</t>
  </si>
  <si>
    <t>Revaluation Reserve - Heritage Assets</t>
  </si>
  <si>
    <t>Revaluation Reserve - Investement Property</t>
  </si>
  <si>
    <t>Arts and Artifacts</t>
  </si>
  <si>
    <t>83060-100-300-231</t>
  </si>
  <si>
    <t>83070-100-300-231</t>
  </si>
  <si>
    <t>IMPAIRMENT OF FIXED ASSETS</t>
  </si>
  <si>
    <t>83080-100-300-231</t>
  </si>
  <si>
    <t>DEPRECIATION - MINOR ASSETS</t>
  </si>
  <si>
    <t>17205</t>
  </si>
  <si>
    <t>0,00</t>
  </si>
  <si>
    <t>PRIOR PERIOD ERROR</t>
  </si>
  <si>
    <t>Dr Plant &amp; Equipment</t>
  </si>
  <si>
    <t>Dr</t>
  </si>
  <si>
    <t>Cr</t>
  </si>
  <si>
    <t xml:space="preserve"> Opening Retained Earnings</t>
  </si>
  <si>
    <t>Re-Assessment of Useful Lives - Opening Balance 2020/21 - Prior Period Error</t>
  </si>
  <si>
    <t>Re-Assessment of Useful Lives - Depreciation 2020/21 - Change in Estimate</t>
  </si>
  <si>
    <t>1.</t>
  </si>
  <si>
    <t>2.</t>
  </si>
  <si>
    <t>3.</t>
  </si>
  <si>
    <t>Re-Assessment of Useful Lives - Depreciation 2021/22 - Change in Estimate</t>
  </si>
  <si>
    <t>The Vaal uprising of 1984 &amp; the struggle for freedom in South Africa</t>
  </si>
  <si>
    <t>303.623 RUE</t>
  </si>
  <si>
    <t>The fabric of dissent: Public intellectuals in South Africa</t>
  </si>
  <si>
    <t>305.5520968 RED</t>
  </si>
  <si>
    <t>San Elders speak : Ancestral knowledge of the Kalahari San</t>
  </si>
  <si>
    <t>305.8961 BAC</t>
  </si>
  <si>
    <t>Voices from the underground : Eighteen life stories from Umkhonto we Sizwe"s Ashley Kriel Detachment</t>
  </si>
  <si>
    <t>322.42 GUN</t>
  </si>
  <si>
    <t>I write what I like : A selection of his writings</t>
  </si>
  <si>
    <t>322.420968 BIK</t>
  </si>
  <si>
    <t>African Heritage Challenges: Communities and sustainable development</t>
  </si>
  <si>
    <t>333.72 BAI</t>
  </si>
  <si>
    <t>Data Analytics for Cultural Heritage</t>
  </si>
  <si>
    <t>333.72 BEL</t>
  </si>
  <si>
    <t>Botswana Cultural Heritage and Sustainable Tourism Development : A Handbook of theory and practice</t>
  </si>
  <si>
    <t>333.72 BRO</t>
  </si>
  <si>
    <t>Geoheritage: Assessment, Protection, and Management</t>
  </si>
  <si>
    <t>333.72 REY</t>
  </si>
  <si>
    <t>Cradle of life: The story of the Magaliesberg and the Cradle of Humankind</t>
  </si>
  <si>
    <t>333.784 CAR</t>
  </si>
  <si>
    <t>World Heritage Conservation : The World Heritage convention, linking culture and nature for sustainable development</t>
  </si>
  <si>
    <t>333.784 CAV</t>
  </si>
  <si>
    <t xml:space="preserve">Township economy : People, spaces and practices </t>
  </si>
  <si>
    <t>338.6420968 CHAR</t>
  </si>
  <si>
    <t>The first campaign victory of the Great War</t>
  </si>
  <si>
    <t>355.00968 GAR</t>
  </si>
  <si>
    <t>Anglo-boer war blockhouses: A military engineer's perspective</t>
  </si>
  <si>
    <t>355.00968 GRE</t>
  </si>
  <si>
    <t>Bloody Sunday : The Nun, the defiance campaign and South Africa's secret massacre</t>
  </si>
  <si>
    <t>364.152340968 BRE</t>
  </si>
  <si>
    <t>50 Must-see geological sites in South Africa</t>
  </si>
  <si>
    <t>556.8 WHI</t>
  </si>
  <si>
    <t>Quality Assessment Manual for the Internal Audit Activity</t>
  </si>
  <si>
    <t>657.458 QUA</t>
  </si>
  <si>
    <t>Irma Stern and theracial paradox of South African modern art</t>
  </si>
  <si>
    <t>Architecture, State Modernism and Cultural Nationalism in the Apartheid Capital</t>
  </si>
  <si>
    <t>720.968 JUD</t>
  </si>
  <si>
    <t>Falling Monuments, Reluctant Ruins: The Persistence of the Past in the Architecture of Apartheid</t>
  </si>
  <si>
    <t>725.94 JUD</t>
  </si>
  <si>
    <t>Landscape of memory : Commemorative monuments, memorials and public statuary in post-apartheid South Africa</t>
  </si>
  <si>
    <t>725.94 MAR</t>
  </si>
  <si>
    <t>Exchanging symbols : Monuments and memorials in post-apartheid South Africa</t>
  </si>
  <si>
    <t>725.94 NET</t>
  </si>
  <si>
    <t>Land of my ancestors: An epic South African story, based on true events</t>
  </si>
  <si>
    <t>823.91 TEM</t>
  </si>
  <si>
    <t>Sol Platje's Mhudi : History, Criticism, Celebration</t>
  </si>
  <si>
    <t>828.9685 PLA</t>
  </si>
  <si>
    <t>Tavern of the seas : the unseen years 1935 -1955</t>
  </si>
  <si>
    <t>930.102804 SHO</t>
  </si>
  <si>
    <t>If this be treason</t>
  </si>
  <si>
    <t>968 JOS</t>
  </si>
  <si>
    <t>The lie of 1652: a decolonised history of land</t>
  </si>
  <si>
    <t>968 MEL</t>
  </si>
  <si>
    <t>A History of the Abathembu people from earliest times to 1920</t>
  </si>
  <si>
    <t>968.29 MVE</t>
  </si>
  <si>
    <t>Durban in the 1920'sand 1930's</t>
  </si>
  <si>
    <t>968.47 HUG</t>
  </si>
  <si>
    <t>LIB2132</t>
  </si>
  <si>
    <t>LIB2133</t>
  </si>
  <si>
    <t>LIB2134</t>
  </si>
  <si>
    <t>LIB2135</t>
  </si>
  <si>
    <t>LIB2136</t>
  </si>
  <si>
    <t>LIB2137</t>
  </si>
  <si>
    <t>LIB2138</t>
  </si>
  <si>
    <t>LIB2139</t>
  </si>
  <si>
    <t>LIB2140</t>
  </si>
  <si>
    <t>LIB2141</t>
  </si>
  <si>
    <t>LIB2142</t>
  </si>
  <si>
    <t>LIB2143</t>
  </si>
  <si>
    <t>LIB2144</t>
  </si>
  <si>
    <t>LIB2145</t>
  </si>
  <si>
    <t>LIB2146</t>
  </si>
  <si>
    <t>LIB2147</t>
  </si>
  <si>
    <t>LIB2148</t>
  </si>
  <si>
    <t>LIB2149</t>
  </si>
  <si>
    <t>LIB2150</t>
  </si>
  <si>
    <t>LIB2151</t>
  </si>
  <si>
    <t>LIB2152</t>
  </si>
  <si>
    <t>LIB2153</t>
  </si>
  <si>
    <t>LIB2154</t>
  </si>
  <si>
    <t>LIB2155</t>
  </si>
  <si>
    <t>LIB2156</t>
  </si>
  <si>
    <t>LIB2157</t>
  </si>
  <si>
    <t>LIB2158</t>
  </si>
  <si>
    <t>LIB2159</t>
  </si>
  <si>
    <t>LIB2160</t>
  </si>
  <si>
    <t>Reassesed Useful Life
31 Mar 22</t>
  </si>
  <si>
    <t>Reassessed Carrying Value 2020</t>
  </si>
  <si>
    <t>Dep Days Past 2021 Rounded</t>
  </si>
  <si>
    <t>Reassesed depreciation for 2021</t>
  </si>
  <si>
    <t>Reassessed Carrying Value 2021</t>
  </si>
  <si>
    <t>Dep Days Past 2022</t>
  </si>
  <si>
    <t>Dep Days Past 2012 Rounded</t>
  </si>
  <si>
    <t>Reassesed depreciation for 2022</t>
  </si>
  <si>
    <t>Reassessed Carrying Value 2022</t>
  </si>
  <si>
    <t>What useful live should've been when obtained. Assets bought before 2015, deemed by management not to have value in use.</t>
  </si>
  <si>
    <t>MANAGEMENT CALCULATION -FAR</t>
  </si>
  <si>
    <t>DIFFERENCE</t>
  </si>
  <si>
    <t>Difference CT</t>
  </si>
  <si>
    <t>COM0826</t>
  </si>
  <si>
    <t>COM0827</t>
  </si>
  <si>
    <t>EQP0242</t>
  </si>
  <si>
    <t>EQP0243</t>
  </si>
  <si>
    <t>EQP0244</t>
  </si>
  <si>
    <t>EQP0245</t>
  </si>
  <si>
    <t>FFT1218</t>
  </si>
  <si>
    <t>FFT1219</t>
  </si>
  <si>
    <t>FFT1220</t>
  </si>
  <si>
    <t>FFT1221</t>
  </si>
  <si>
    <t>FFT1222</t>
  </si>
  <si>
    <t>COM0890</t>
  </si>
  <si>
    <t>COM0885</t>
  </si>
  <si>
    <t>COM0886</t>
  </si>
  <si>
    <t>COM0889</t>
  </si>
  <si>
    <t>COM0891</t>
  </si>
  <si>
    <t>COM0887</t>
  </si>
  <si>
    <t>COM0888</t>
  </si>
  <si>
    <t>COM0854</t>
  </si>
  <si>
    <t>COM0863</t>
  </si>
  <si>
    <t>COM0846</t>
  </si>
  <si>
    <t>COM0855</t>
  </si>
  <si>
    <t>COM0837</t>
  </si>
  <si>
    <t>COM0868</t>
  </si>
  <si>
    <t>COM0842</t>
  </si>
  <si>
    <t>COM0853</t>
  </si>
  <si>
    <t>COM0850</t>
  </si>
  <si>
    <t>COM0861</t>
  </si>
  <si>
    <t>COM0865</t>
  </si>
  <si>
    <t>COM0841</t>
  </si>
  <si>
    <t>COM0838</t>
  </si>
  <si>
    <t>COM0836</t>
  </si>
  <si>
    <t>COM0852</t>
  </si>
  <si>
    <t>COM0829</t>
  </si>
  <si>
    <t>COM0857</t>
  </si>
  <si>
    <t>COM0830</t>
  </si>
  <si>
    <t>COM0843</t>
  </si>
  <si>
    <t>COM0840</t>
  </si>
  <si>
    <t>COM0839</t>
  </si>
  <si>
    <t>COM0849</t>
  </si>
  <si>
    <t>COM0864</t>
  </si>
  <si>
    <t>COM0848</t>
  </si>
  <si>
    <t>COM0856</t>
  </si>
  <si>
    <t>COM0851</t>
  </si>
  <si>
    <t>COM0866</t>
  </si>
  <si>
    <t>COM0858</t>
  </si>
  <si>
    <t>COM0867</t>
  </si>
  <si>
    <t>COM0834</t>
  </si>
  <si>
    <t>COM0862</t>
  </si>
  <si>
    <t>COM0835</t>
  </si>
  <si>
    <t>COM0828</t>
  </si>
  <si>
    <t>COM0831</t>
  </si>
  <si>
    <t>COM0845</t>
  </si>
  <si>
    <t>COM0847</t>
  </si>
  <si>
    <t>COM0859</t>
  </si>
  <si>
    <t>COM0860</t>
  </si>
  <si>
    <t>COM0833</t>
  </si>
  <si>
    <t>COM0870</t>
  </si>
  <si>
    <t>COM0876</t>
  </si>
  <si>
    <t>COM0869</t>
  </si>
  <si>
    <t>COM0871</t>
  </si>
  <si>
    <t>COM0872</t>
  </si>
  <si>
    <t>COM0873</t>
  </si>
  <si>
    <t>COM0874</t>
  </si>
  <si>
    <t>COM0875</t>
  </si>
  <si>
    <t>COM0877</t>
  </si>
  <si>
    <t>COM0880</t>
  </si>
  <si>
    <t>COM0881</t>
  </si>
  <si>
    <t>COM0884</t>
  </si>
  <si>
    <t>COM0878</t>
  </si>
  <si>
    <t>COM0879</t>
  </si>
  <si>
    <t>COM0882</t>
  </si>
  <si>
    <t>COM0883</t>
  </si>
  <si>
    <t>EQP0246</t>
  </si>
  <si>
    <t>EQP0247</t>
  </si>
  <si>
    <t>EQP0248</t>
  </si>
  <si>
    <t>EQP0249</t>
  </si>
  <si>
    <t>EQP0250</t>
  </si>
  <si>
    <t>EQP0251</t>
  </si>
  <si>
    <t>EQP0252</t>
  </si>
  <si>
    <t>EQP0253</t>
  </si>
  <si>
    <t>EQP0254</t>
  </si>
  <si>
    <t>EQP0255</t>
  </si>
  <si>
    <t>EQP0256</t>
  </si>
  <si>
    <t>EQP0257</t>
  </si>
  <si>
    <t>EQP0258</t>
  </si>
  <si>
    <t>EQP0259</t>
  </si>
  <si>
    <t>EQP0260</t>
  </si>
  <si>
    <t>EQP0263</t>
  </si>
  <si>
    <t>EQP0264</t>
  </si>
  <si>
    <t>EQP0265</t>
  </si>
  <si>
    <t>EQP0266</t>
  </si>
  <si>
    <t>EQP0267</t>
  </si>
  <si>
    <t>EQP0268</t>
  </si>
  <si>
    <t>EQP0271</t>
  </si>
  <si>
    <t>EQP0272</t>
  </si>
  <si>
    <t>EQP0273</t>
  </si>
  <si>
    <t>EQP0274</t>
  </si>
  <si>
    <t>EQP0276</t>
  </si>
  <si>
    <t>EQP0277</t>
  </si>
  <si>
    <t>EQP0278</t>
  </si>
  <si>
    <t>EQP0279</t>
  </si>
  <si>
    <t>EQP0280</t>
  </si>
  <si>
    <t>EQP0281</t>
  </si>
  <si>
    <t>EQP0282</t>
  </si>
  <si>
    <t>EQP0283</t>
  </si>
  <si>
    <t>EQP0287</t>
  </si>
  <si>
    <t>EQP0288</t>
  </si>
  <si>
    <t>EQP0289</t>
  </si>
  <si>
    <t>EQP0284</t>
  </si>
  <si>
    <t>EQP0286</t>
  </si>
  <si>
    <t>Mecer UPS System</t>
  </si>
  <si>
    <t>Acer Projector</t>
  </si>
  <si>
    <t>Canon EOS 4000D Camera</t>
  </si>
  <si>
    <t>Garmin GPSMAP 65s</t>
  </si>
  <si>
    <t>Russell 30L Microwave</t>
  </si>
  <si>
    <t>Hybrid U-DV 2 x Handheld Microphone</t>
  </si>
  <si>
    <t>Double Clothing Rail</t>
  </si>
  <si>
    <t>Chest of Drawer</t>
  </si>
  <si>
    <t>Pulpits SA Poduim - Communications</t>
  </si>
  <si>
    <t>Lenovo ThinkBook 14s Yoga ITL</t>
  </si>
  <si>
    <t>Lenovo Thinkpad L15 Gen 1</t>
  </si>
  <si>
    <t>Lenovo Thinkpad L15 Gen 3</t>
  </si>
  <si>
    <t>Lenovo Thinkpad P16s Gen 1</t>
  </si>
  <si>
    <t>AVMatrix PVS615 : Foldable Pro Vision</t>
  </si>
  <si>
    <t>Hybrid U-SF B Handheld Microphone</t>
  </si>
  <si>
    <t>KOSMO-REEL 30m Extension Cord with Reel 1.5 mm</t>
  </si>
  <si>
    <t>Mackie Mix 12 -12 Channel Compact Mixer</t>
  </si>
  <si>
    <t>Audioecnter MA12 Active Speaker</t>
  </si>
  <si>
    <t>Hybrib Mic Stand</t>
  </si>
  <si>
    <t>Manfrotto Pro Light Reloader tough - 55 Low Lid Carry-on Camera Roller Bag (Black)</t>
  </si>
  <si>
    <t>Sony Headphones Foldable MDR-ZX110-Black</t>
  </si>
  <si>
    <t>Volkano true wireless Earphones - Scorpi Series - Black</t>
  </si>
  <si>
    <t>Lowepro Tahoe BP 150 Backpack (Black)</t>
  </si>
  <si>
    <t>HDMI to USB Video Capture Device</t>
  </si>
  <si>
    <t>DJI Mavic Mini 2 Flymore Combo</t>
  </si>
  <si>
    <t>Volkano Omega Series 20 000mAh Powebank Black</t>
  </si>
  <si>
    <t>Blackmagic Design Mini Converter UpDownCross HD</t>
  </si>
  <si>
    <t>Gizzu 155Wh Portable Power Station 1 x 3 Prong SA Plug Point</t>
  </si>
  <si>
    <t>Panasonic VW-VBD29 / VW-VBD58 Replacement Camcorder Battery</t>
  </si>
  <si>
    <t>Newell Sony Battery NP-F97</t>
  </si>
  <si>
    <t>Bennett Read Tough 35 Wet and Dry Vacuum Cleaner</t>
  </si>
  <si>
    <t>Cooler Master Gigabyte Custom Desktop</t>
  </si>
  <si>
    <t>Creative SBS E2 2.1  Speaker system with subwoofer</t>
  </si>
  <si>
    <t>Corsair K70 RGB MK.2 Rapidfire Keyboard</t>
  </si>
  <si>
    <t>C3331350444068</t>
  </si>
  <si>
    <t>MP2664KH</t>
  </si>
  <si>
    <t>MP266380</t>
  </si>
  <si>
    <t>MP26601A</t>
  </si>
  <si>
    <t>MP266016</t>
  </si>
  <si>
    <t>MP26602E</t>
  </si>
  <si>
    <t>MP265VW9</t>
  </si>
  <si>
    <t>MP265XR2</t>
  </si>
  <si>
    <t>PF-3AH7NQ</t>
  </si>
  <si>
    <t>PF-3AJEQ6</t>
  </si>
  <si>
    <t>PF-3AHPRM</t>
  </si>
  <si>
    <t>PF-3AJBEN</t>
  </si>
  <si>
    <t>PF-3AJ942</t>
  </si>
  <si>
    <t>PF-3AJKBH</t>
  </si>
  <si>
    <t>PF-3AH95N</t>
  </si>
  <si>
    <t>PF-3AHT0W</t>
  </si>
  <si>
    <t>PF-3AH969</t>
  </si>
  <si>
    <t>PF-3AJHS5</t>
  </si>
  <si>
    <t>PF-3AHB1V</t>
  </si>
  <si>
    <t>PF-3AJ6L7</t>
  </si>
  <si>
    <t>PF-3AH3HJ</t>
  </si>
  <si>
    <t>PF-3AGWNB</t>
  </si>
  <si>
    <t>PF-3AJ6KP</t>
  </si>
  <si>
    <t>PF-3AJESX</t>
  </si>
  <si>
    <t>PF-3AJM4W</t>
  </si>
  <si>
    <t>PF-3AGZ8Z</t>
  </si>
  <si>
    <t>PF-3AJ988</t>
  </si>
  <si>
    <t>PF-3AHPQB</t>
  </si>
  <si>
    <t>PF-3AJKDK</t>
  </si>
  <si>
    <t>PF-3AJ95W</t>
  </si>
  <si>
    <t>PF-3AH93E</t>
  </si>
  <si>
    <t>PF-3AHJAL</t>
  </si>
  <si>
    <t>PF-3AH7R9</t>
  </si>
  <si>
    <t>PF-3D8PKA</t>
  </si>
  <si>
    <t>PF-3AHG2R</t>
  </si>
  <si>
    <t>PF-3AJETE</t>
  </si>
  <si>
    <t>PF-3AJCMF</t>
  </si>
  <si>
    <t>PF-3AJ9WE</t>
  </si>
  <si>
    <t>PF-3AGSQN</t>
  </si>
  <si>
    <t>PF-3AH7PC</t>
  </si>
  <si>
    <t>PF-3D8K2N</t>
  </si>
  <si>
    <t>PF-3AGSRF</t>
  </si>
  <si>
    <t>PF-3AJLFN</t>
  </si>
  <si>
    <t>PF-3AJERF</t>
  </si>
  <si>
    <t>PF-3AJM4A</t>
  </si>
  <si>
    <t>PF-3AGSVZ</t>
  </si>
  <si>
    <t>PF-3AHJCT</t>
  </si>
  <si>
    <t>PW-02KTFM</t>
  </si>
  <si>
    <t>PW-02KTG3</t>
  </si>
  <si>
    <t>PW-02KTG6</t>
  </si>
  <si>
    <t>PW-02KTG0</t>
  </si>
  <si>
    <t>PW-02KTG4</t>
  </si>
  <si>
    <t>PW-02KTFY</t>
  </si>
  <si>
    <t>PW-02KTFW</t>
  </si>
  <si>
    <t>PW-02KTFX</t>
  </si>
  <si>
    <t>PF-41FLSJ</t>
  </si>
  <si>
    <t>PF-41FGF1</t>
  </si>
  <si>
    <t>PF-41FLSW</t>
  </si>
  <si>
    <t>PF-41FLVN</t>
  </si>
  <si>
    <t>PF-41FJN5</t>
  </si>
  <si>
    <t>PF-41FE6L</t>
  </si>
  <si>
    <t>PF-41FGJQ</t>
  </si>
  <si>
    <t>PF-41FGCZ</t>
  </si>
  <si>
    <t>L000141</t>
  </si>
  <si>
    <t>L000050</t>
  </si>
  <si>
    <t>L000414</t>
  </si>
  <si>
    <t>L000104</t>
  </si>
  <si>
    <t>L000076</t>
  </si>
  <si>
    <t>L000119</t>
  </si>
  <si>
    <t>L000182</t>
  </si>
  <si>
    <t>L000183</t>
  </si>
  <si>
    <t>L000184</t>
  </si>
  <si>
    <t>L000090</t>
  </si>
  <si>
    <t>L000069</t>
  </si>
  <si>
    <t>L000059</t>
  </si>
  <si>
    <t>L000060</t>
  </si>
  <si>
    <t>L000063</t>
  </si>
  <si>
    <t>L000070</t>
  </si>
  <si>
    <t>L000061</t>
  </si>
  <si>
    <t>L000062</t>
  </si>
  <si>
    <t>L000029</t>
  </si>
  <si>
    <t>L000038</t>
  </si>
  <si>
    <t>L000021</t>
  </si>
  <si>
    <t>L000030</t>
  </si>
  <si>
    <t>L000012</t>
  </si>
  <si>
    <t>L000043</t>
  </si>
  <si>
    <t>L000017</t>
  </si>
  <si>
    <t>L000028</t>
  </si>
  <si>
    <t>L000025</t>
  </si>
  <si>
    <t>L000036</t>
  </si>
  <si>
    <t>L000040</t>
  </si>
  <si>
    <t>L000016</t>
  </si>
  <si>
    <t>L000013</t>
  </si>
  <si>
    <t>L000011</t>
  </si>
  <si>
    <t>L000027</t>
  </si>
  <si>
    <t>L000005</t>
  </si>
  <si>
    <t>L000032</t>
  </si>
  <si>
    <t>L000006</t>
  </si>
  <si>
    <t>L000018</t>
  </si>
  <si>
    <t>L000015</t>
  </si>
  <si>
    <t>L000014</t>
  </si>
  <si>
    <t>L000024</t>
  </si>
  <si>
    <t>L000039</t>
  </si>
  <si>
    <t>L000023</t>
  </si>
  <si>
    <t>L000031</t>
  </si>
  <si>
    <t>L000026</t>
  </si>
  <si>
    <t>L000041</t>
  </si>
  <si>
    <t>L000033</t>
  </si>
  <si>
    <t>L000042</t>
  </si>
  <si>
    <t>L000009</t>
  </si>
  <si>
    <t>L000037</t>
  </si>
  <si>
    <t>L000010</t>
  </si>
  <si>
    <t>L000001</t>
  </si>
  <si>
    <t>L000007</t>
  </si>
  <si>
    <t>L000020</t>
  </si>
  <si>
    <t>L000022</t>
  </si>
  <si>
    <t>L000034</t>
  </si>
  <si>
    <t>L000035</t>
  </si>
  <si>
    <t>L000008</t>
  </si>
  <si>
    <t>L000045</t>
  </si>
  <si>
    <t>L000004</t>
  </si>
  <si>
    <t>L000044</t>
  </si>
  <si>
    <t>L000047</t>
  </si>
  <si>
    <t>L000049</t>
  </si>
  <si>
    <t>L000002</t>
  </si>
  <si>
    <t>L000003</t>
  </si>
  <si>
    <t>L000046</t>
  </si>
  <si>
    <t>L000054</t>
  </si>
  <si>
    <t>L000055</t>
  </si>
  <si>
    <t>L000058</t>
  </si>
  <si>
    <t>L000048</t>
  </si>
  <si>
    <t>L000053</t>
  </si>
  <si>
    <t>L000056</t>
  </si>
  <si>
    <t>L000057</t>
  </si>
  <si>
    <t>L000071</t>
  </si>
  <si>
    <t>L000073</t>
  </si>
  <si>
    <t>L000074</t>
  </si>
  <si>
    <t>L000075</t>
  </si>
  <si>
    <t>L000085</t>
  </si>
  <si>
    <t>L000086</t>
  </si>
  <si>
    <t>L000081</t>
  </si>
  <si>
    <t>L000079</t>
  </si>
  <si>
    <t>L000080</t>
  </si>
  <si>
    <t>L000100</t>
  </si>
  <si>
    <t>L000077</t>
  </si>
  <si>
    <t>L000082</t>
  </si>
  <si>
    <t>L000363</t>
  </si>
  <si>
    <t>L000116</t>
  </si>
  <si>
    <t>L000117</t>
  </si>
  <si>
    <t>L000120</t>
  </si>
  <si>
    <t>L000087</t>
  </si>
  <si>
    <t>L000078</t>
  </si>
  <si>
    <t>L000088</t>
  </si>
  <si>
    <t>L000089</t>
  </si>
  <si>
    <t>L000072</t>
  </si>
  <si>
    <t>L000091</t>
  </si>
  <si>
    <t>L000092</t>
  </si>
  <si>
    <t>L000094</t>
  </si>
  <si>
    <t>L000095</t>
  </si>
  <si>
    <t>L000096</t>
  </si>
  <si>
    <t>L000097</t>
  </si>
  <si>
    <t>L000098</t>
  </si>
  <si>
    <t>L000099</t>
  </si>
  <si>
    <t>L000084</t>
  </si>
  <si>
    <t>L000110</t>
  </si>
  <si>
    <t>L000111</t>
  </si>
  <si>
    <t>L000113</t>
  </si>
  <si>
    <t>L000114</t>
  </si>
  <si>
    <t>L000115</t>
  </si>
  <si>
    <t>L000176</t>
  </si>
  <si>
    <t>L000177</t>
  </si>
  <si>
    <t>L000178</t>
  </si>
  <si>
    <t>L000165</t>
  </si>
  <si>
    <t>L000166</t>
  </si>
  <si>
    <t>L000168</t>
  </si>
  <si>
    <t>L000167</t>
  </si>
  <si>
    <t>Company Secretary &amp; Head of Legal Services</t>
  </si>
  <si>
    <t>Corporate Services Executive Officer</t>
  </si>
  <si>
    <t>Chief Registry Clerk</t>
  </si>
  <si>
    <t>Business Development Specialist</t>
  </si>
  <si>
    <t>EQP0290</t>
  </si>
  <si>
    <t>Library RFID Security Sytem</t>
  </si>
  <si>
    <t>EQP0291</t>
  </si>
  <si>
    <t>EQP0292</t>
  </si>
  <si>
    <t>L000382</t>
  </si>
  <si>
    <t>D100277</t>
  </si>
  <si>
    <t>Eating Area</t>
  </si>
  <si>
    <t>L000208</t>
  </si>
  <si>
    <t>Storeroom</t>
  </si>
  <si>
    <t>HPU Intern</t>
  </si>
  <si>
    <t>L000359</t>
  </si>
  <si>
    <t>Quarantine Room</t>
  </si>
  <si>
    <t>A100585</t>
  </si>
  <si>
    <t>LIB2161</t>
  </si>
  <si>
    <t>First People: The Lost History of the Khoisan</t>
  </si>
  <si>
    <t>LIB2162</t>
  </si>
  <si>
    <t>Public History, Heritage &amp; Culture in South Africa: The Struggle Continues</t>
  </si>
  <si>
    <t>LIB2163</t>
  </si>
  <si>
    <t>Road to Democracy Volume 9</t>
  </si>
  <si>
    <t>LIB2164</t>
  </si>
  <si>
    <t>Minerals &amp; Gemstones of Southern Africa</t>
  </si>
  <si>
    <t>LIB2165</t>
  </si>
  <si>
    <t>Land Matters: South Africa's Failed Land Reforms and the Road Ahead</t>
  </si>
  <si>
    <t>333,30968 NGC</t>
  </si>
  <si>
    <t>A101737</t>
  </si>
  <si>
    <t>Highback Chair</t>
  </si>
  <si>
    <t>DAU Manager</t>
  </si>
  <si>
    <t>A101249</t>
  </si>
  <si>
    <t>Oval Table</t>
  </si>
  <si>
    <t>ICT Intern</t>
  </si>
  <si>
    <t>A101332</t>
  </si>
  <si>
    <t>Room 2</t>
  </si>
  <si>
    <t>Room 5</t>
  </si>
  <si>
    <t>Room 6</t>
  </si>
  <si>
    <t>Room 7</t>
  </si>
  <si>
    <t>General Assistants Office</t>
  </si>
  <si>
    <t>L000249</t>
  </si>
  <si>
    <t>Site Supervisor Office</t>
  </si>
  <si>
    <t>Security Guards Office</t>
  </si>
  <si>
    <t>Lounge</t>
  </si>
  <si>
    <t>L000251</t>
  </si>
  <si>
    <t>L000252</t>
  </si>
  <si>
    <t>Outside Garage</t>
  </si>
  <si>
    <t>Outside Storage 1</t>
  </si>
  <si>
    <t>L000174</t>
  </si>
  <si>
    <t>Inside Garage</t>
  </si>
  <si>
    <t>Pink metal cabinet
FFT1396</t>
  </si>
  <si>
    <t>Open Plan - Heritage Officer: Grading and Declaration</t>
  </si>
  <si>
    <t>K500065</t>
  </si>
  <si>
    <t>Admin Officer: RRO</t>
  </si>
  <si>
    <t>Heritage Officer: RRO</t>
  </si>
  <si>
    <t xml:space="preserve">Heritage Officer: BGG </t>
  </si>
  <si>
    <t>BGG Heritage Practitioner</t>
  </si>
  <si>
    <t>Open Plan - Wall</t>
  </si>
  <si>
    <t>Open Plan - HPU Heritage Officer</t>
  </si>
  <si>
    <t>Impact Cupboard Windsor Cherry</t>
  </si>
  <si>
    <t>L000473</t>
  </si>
  <si>
    <t>Printing Area - BGG Intern</t>
  </si>
  <si>
    <t>D100242</t>
  </si>
  <si>
    <t>E500204</t>
  </si>
  <si>
    <t>D100239</t>
  </si>
  <si>
    <t>D100238</t>
  </si>
  <si>
    <t>D100282</t>
  </si>
  <si>
    <t>E500169</t>
  </si>
  <si>
    <t>K500154</t>
  </si>
  <si>
    <t>E500183</t>
  </si>
  <si>
    <t>D100300</t>
  </si>
  <si>
    <t>Boardroom table - 1 piecFFT0849</t>
  </si>
  <si>
    <t>Boardroom table - 1 piecFFT0850</t>
  </si>
  <si>
    <t>L000299</t>
  </si>
  <si>
    <t>L000205</t>
  </si>
  <si>
    <t>Inspectorate Office - RRO Manager</t>
  </si>
  <si>
    <t>Parking lot</t>
  </si>
  <si>
    <t>Open Plan - Unoccupied 1</t>
  </si>
  <si>
    <t>Open Plan - Unoccupied 2</t>
  </si>
  <si>
    <t>D100289</t>
  </si>
  <si>
    <t>Open Plan - Heritage Officer: RRO</t>
  </si>
  <si>
    <t>A101860</t>
  </si>
  <si>
    <t>Makhanda</t>
  </si>
  <si>
    <t>L000264</t>
  </si>
  <si>
    <t>Room 15</t>
  </si>
  <si>
    <t>L000286</t>
  </si>
  <si>
    <t>A100037</t>
  </si>
  <si>
    <t>L000151</t>
  </si>
  <si>
    <t>IT Technician Office</t>
  </si>
  <si>
    <t>A101656</t>
  </si>
  <si>
    <t>Senior Accountant</t>
  </si>
  <si>
    <t>D100139</t>
  </si>
  <si>
    <t xml:space="preserve">A101236
</t>
  </si>
  <si>
    <t xml:space="preserve">Corporate Services Executive Officer </t>
  </si>
  <si>
    <t xml:space="preserve">Legal Unit - PME Officer </t>
  </si>
  <si>
    <t>Legal Unit - Legal Officer</t>
  </si>
  <si>
    <t>Legal Unit</t>
  </si>
  <si>
    <t>Legal Unit - Legal Secretary</t>
  </si>
  <si>
    <t>SCM Section - Movable Assets Practitioner</t>
  </si>
  <si>
    <t>SCM Section - SCM Officer</t>
  </si>
  <si>
    <t>SCM Section - SCM Assets Assistant</t>
  </si>
  <si>
    <t>SCM Assets Assistant</t>
  </si>
  <si>
    <t>Chief Financial Officer</t>
  </si>
  <si>
    <t>HCM Administrative Officer</t>
  </si>
  <si>
    <t>HCM Senior Manager</t>
  </si>
  <si>
    <t>HOU Office - Heritage Officer</t>
  </si>
  <si>
    <t>HOU Office</t>
  </si>
  <si>
    <t>HOU Office - HOU Intern</t>
  </si>
  <si>
    <t>Legal Administrator</t>
  </si>
  <si>
    <t xml:space="preserve">A101853
</t>
  </si>
  <si>
    <t>MUCH Office</t>
  </si>
  <si>
    <t>MUCH Office - Heritage Officer</t>
  </si>
  <si>
    <t>Finance Section - Assistant Accountant</t>
  </si>
  <si>
    <t>Finance Section - Finance Clerk</t>
  </si>
  <si>
    <t>Communication Section - Junior Director of Photography</t>
  </si>
  <si>
    <t>Communication Section - Junior Video Editor</t>
  </si>
  <si>
    <t xml:space="preserve">Communication Section - Junior Video Director </t>
  </si>
  <si>
    <t xml:space="preserve">Internal Audit Section - Internal Audit Contractor </t>
  </si>
  <si>
    <t xml:space="preserve">Interna Audit Section - Internal Audit Contractor </t>
  </si>
  <si>
    <t>Internal Audit Section - Internal Audit Intern</t>
  </si>
  <si>
    <t>..00782</t>
  </si>
  <si>
    <t xml:space="preserve"> ..02580</t>
  </si>
  <si>
    <t xml:space="preserve"> ..78895</t>
  </si>
  <si>
    <t>L000189</t>
  </si>
  <si>
    <t>L000051</t>
  </si>
  <si>
    <t>Internal Audit Intern</t>
  </si>
  <si>
    <t>Internal Audit Section</t>
  </si>
  <si>
    <t>IT Technician Office - ICT Helpdesk Administrator</t>
  </si>
  <si>
    <t xml:space="preserve">IT Technician Office - ICT Officer </t>
  </si>
  <si>
    <t>A101433</t>
  </si>
  <si>
    <t>Registry Clerk</t>
  </si>
  <si>
    <t>Built Envitonment Office - HIPSD Administrative Officer</t>
  </si>
  <si>
    <t>Built Envitonment Office</t>
  </si>
  <si>
    <t xml:space="preserve">Built Envitonment Office </t>
  </si>
  <si>
    <t>Outside HRM Executive Office</t>
  </si>
  <si>
    <t>HRM Executive Officer</t>
  </si>
  <si>
    <t>NIU Office</t>
  </si>
  <si>
    <t>NIU Office - Content Moderator</t>
  </si>
  <si>
    <t>Outside HOU Office</t>
  </si>
  <si>
    <t>HIPSD Senior Manager</t>
  </si>
  <si>
    <t>HOU</t>
  </si>
  <si>
    <t>A100145</t>
  </si>
  <si>
    <t>APM Office - Senior Heritage Officer</t>
  </si>
  <si>
    <t>APM Office - Heritage Officer</t>
  </si>
  <si>
    <t xml:space="preserve">APM Office </t>
  </si>
  <si>
    <t>D100197</t>
  </si>
  <si>
    <t>A101880</t>
  </si>
  <si>
    <t>D100157</t>
  </si>
  <si>
    <t xml:space="preserve">K500169
</t>
  </si>
  <si>
    <t>A100237</t>
  </si>
  <si>
    <t xml:space="preserve">A101516
</t>
  </si>
  <si>
    <t>D100251</t>
  </si>
  <si>
    <t>A101012</t>
  </si>
  <si>
    <t>A101648</t>
  </si>
  <si>
    <t>Lenovo ThinkPad T16 Gen1 Series</t>
  </si>
  <si>
    <t>PF-3Z3SXV</t>
  </si>
  <si>
    <t>L000370</t>
  </si>
  <si>
    <t>PF-4D6JNX</t>
  </si>
  <si>
    <t>L000373</t>
  </si>
  <si>
    <t>PF-49W6QD</t>
  </si>
  <si>
    <t>L000375</t>
  </si>
  <si>
    <t>Dell SE422H 24-inch LED Monitor</t>
  </si>
  <si>
    <t>CN-0PNKKT-QDC00-31K-2EDB-A04</t>
  </si>
  <si>
    <t>L000376</t>
  </si>
  <si>
    <t>CN-0PNKKT-QDC00-31K-2DYB-A04</t>
  </si>
  <si>
    <t>L000377</t>
  </si>
  <si>
    <t>CN-0C4VCG-TV200-2C1-1A7L-A01</t>
  </si>
  <si>
    <t>L000378</t>
  </si>
  <si>
    <t>CN-0PNKKT-QDC00-31K-2DHB-A04</t>
  </si>
  <si>
    <t>L000379</t>
  </si>
  <si>
    <t>COM0894</t>
  </si>
  <si>
    <t>COM0895</t>
  </si>
  <si>
    <t>COM0896</t>
  </si>
  <si>
    <t>COM0897</t>
  </si>
  <si>
    <t>COM0898</t>
  </si>
  <si>
    <t>COM0899</t>
  </si>
  <si>
    <t>COM0900</t>
  </si>
  <si>
    <t>Heritage Office</t>
  </si>
  <si>
    <t>A101309</t>
  </si>
  <si>
    <t>L000384</t>
  </si>
  <si>
    <t>NIU Office - Inventories Controller</t>
  </si>
  <si>
    <t>NIU Office - GIS Technician</t>
  </si>
  <si>
    <t>NIU Office - NIU Intern</t>
  </si>
  <si>
    <t>NIU Office - Inventories &amp; Research Coordinator</t>
  </si>
  <si>
    <t>APM Office - DAU Intern</t>
  </si>
  <si>
    <t>Built Envitonment Office - Town Planner</t>
  </si>
  <si>
    <t>Built Environment Office - Town Planner</t>
  </si>
  <si>
    <t>Built Envitonment Office - BEU assistant</t>
  </si>
  <si>
    <t>Built Envitonment Office - Heritage Officer</t>
  </si>
  <si>
    <t>L000393</t>
  </si>
  <si>
    <t>B200238</t>
  </si>
  <si>
    <t>Open Plan - Heritage Officer DAU</t>
  </si>
  <si>
    <t>Finance Administrative Officer</t>
  </si>
  <si>
    <t>Communications - Junior Video Editor</t>
  </si>
  <si>
    <t>Communications - Junior Director of Photography</t>
  </si>
  <si>
    <t>SaramonicMicrophone</t>
  </si>
  <si>
    <t>6m X 3m Photography Video Green Chromakey Backdrop Screen cl + Stand</t>
  </si>
  <si>
    <t>Finance Section - Communications &amp; Marketing Officer</t>
  </si>
  <si>
    <t>HR Open Plan - HR Practitioner</t>
  </si>
  <si>
    <t>IT Office - ICT Contractor</t>
  </si>
  <si>
    <t>IT office - ICT Contractor</t>
  </si>
  <si>
    <t xml:space="preserve"> A100111</t>
  </si>
  <si>
    <t>IT office - ICT Intern</t>
  </si>
  <si>
    <t>Kitchen - General Assistant</t>
  </si>
  <si>
    <t>HR Open Plan - Corporate Services Administrator</t>
  </si>
  <si>
    <t>L000185</t>
  </si>
  <si>
    <t>L000180</t>
  </si>
  <si>
    <t>Corsair - Gaming Headset + Gaming pad + Black gaming Mouse</t>
  </si>
  <si>
    <t>L000162</t>
  </si>
  <si>
    <t>L000402</t>
  </si>
  <si>
    <t>L000401</t>
  </si>
  <si>
    <t>L000380</t>
  </si>
  <si>
    <t>A101054</t>
  </si>
  <si>
    <t>HR Open Plan</t>
  </si>
  <si>
    <t>HR Open Plan - HR Intern</t>
  </si>
  <si>
    <t>TP-Link 24- Port Gigabit PoE Managed Ethernet Switch</t>
  </si>
  <si>
    <t>L000129</t>
  </si>
  <si>
    <t>Finance Section - Finance Officer</t>
  </si>
  <si>
    <t>Communications Unit Cage</t>
  </si>
  <si>
    <t>L000368</t>
  </si>
  <si>
    <t>L000112</t>
  </si>
  <si>
    <t>EQP0293</t>
  </si>
  <si>
    <t>EQP0294</t>
  </si>
  <si>
    <t>COM0901</t>
  </si>
  <si>
    <t>Cottage 8A</t>
  </si>
  <si>
    <t>Cottage 7</t>
  </si>
  <si>
    <t>COM0902</t>
  </si>
  <si>
    <t>HP ProBook 450 G10 LTE</t>
  </si>
  <si>
    <t xml:space="preserve"> 5CD340527V</t>
  </si>
  <si>
    <t>L000121</t>
  </si>
  <si>
    <t>COM0903</t>
  </si>
  <si>
    <t>5CD340527S</t>
  </si>
  <si>
    <t>L000122</t>
  </si>
  <si>
    <t>COM0904</t>
  </si>
  <si>
    <t>5CD340527M</t>
  </si>
  <si>
    <t>L000124</t>
  </si>
  <si>
    <t>COM0905</t>
  </si>
  <si>
    <t>5CD340527T</t>
  </si>
  <si>
    <t>L000126</t>
  </si>
  <si>
    <t>COM0906</t>
  </si>
  <si>
    <t>5CD340527H</t>
  </si>
  <si>
    <t>L000130</t>
  </si>
  <si>
    <t>COM0907</t>
  </si>
  <si>
    <t>5CD3405275</t>
  </si>
  <si>
    <t>L000131</t>
  </si>
  <si>
    <t xml:space="preserve">Built Environment Office - Town Planner </t>
  </si>
  <si>
    <t>COM0908</t>
  </si>
  <si>
    <t>5CD340527C</t>
  </si>
  <si>
    <t>L000132</t>
  </si>
  <si>
    <t>COM0909</t>
  </si>
  <si>
    <t>5CD340527K</t>
  </si>
  <si>
    <t>L000133</t>
  </si>
  <si>
    <t>COM0910</t>
  </si>
  <si>
    <t>5CD3405279</t>
  </si>
  <si>
    <t>L000134</t>
  </si>
  <si>
    <t>COM0911</t>
  </si>
  <si>
    <t>5CD340527F</t>
  </si>
  <si>
    <t>L000135</t>
  </si>
  <si>
    <t>COM0912</t>
  </si>
  <si>
    <t>5CD340527W</t>
  </si>
  <si>
    <t>L000136</t>
  </si>
  <si>
    <t>APM Office - Heritager Officer</t>
  </si>
  <si>
    <t>COM0913</t>
  </si>
  <si>
    <t>5CD3405278</t>
  </si>
  <si>
    <t>L000137</t>
  </si>
  <si>
    <t>COM0914</t>
  </si>
  <si>
    <t>5CD340527Q</t>
  </si>
  <si>
    <t>L000140</t>
  </si>
  <si>
    <t>HR Open Plan - HR Administrator</t>
  </si>
  <si>
    <t>COM0915</t>
  </si>
  <si>
    <t>5CD340527N</t>
  </si>
  <si>
    <t>L000142</t>
  </si>
  <si>
    <t>COM0916</t>
  </si>
  <si>
    <t>5CD340527G</t>
  </si>
  <si>
    <t>L000144</t>
  </si>
  <si>
    <t>COM0917</t>
  </si>
  <si>
    <t>5CD340527P</t>
  </si>
  <si>
    <t>L000145</t>
  </si>
  <si>
    <t>COM0918</t>
  </si>
  <si>
    <t>5CD3405276</t>
  </si>
  <si>
    <t>L000147</t>
  </si>
  <si>
    <t>COM0919</t>
  </si>
  <si>
    <t>5CD3405277</t>
  </si>
  <si>
    <t>L000148</t>
  </si>
  <si>
    <t>COM0920</t>
  </si>
  <si>
    <t>5CD3405274</t>
  </si>
  <si>
    <t>L000149</t>
  </si>
  <si>
    <t>COM0921</t>
  </si>
  <si>
    <t>5CD3340527L</t>
  </si>
  <si>
    <t>L000150</t>
  </si>
  <si>
    <t>COM0922</t>
  </si>
  <si>
    <t>5CD340527R</t>
  </si>
  <si>
    <t>L000152</t>
  </si>
  <si>
    <t>COM0923</t>
  </si>
  <si>
    <t>5CD340527D</t>
  </si>
  <si>
    <t>L000154</t>
  </si>
  <si>
    <t>COM0924</t>
  </si>
  <si>
    <t>5CD340527J</t>
  </si>
  <si>
    <t>L000555</t>
  </si>
  <si>
    <t>COM0925</t>
  </si>
  <si>
    <t>5CD3405273</t>
  </si>
  <si>
    <t>L000157</t>
  </si>
  <si>
    <t>COM0926</t>
  </si>
  <si>
    <t>5CD340527B</t>
  </si>
  <si>
    <t>L000159</t>
  </si>
  <si>
    <t>TP 8 Port Gigabit Rackmount Switsh</t>
  </si>
  <si>
    <t>218B015000393</t>
  </si>
  <si>
    <t>HR Open Section - HR Administrator</t>
  </si>
  <si>
    <t>MUCH Heritage Offices home</t>
  </si>
  <si>
    <t>Stakeholder Liaison Officer</t>
  </si>
  <si>
    <t>CZJ3110FV3</t>
  </si>
  <si>
    <t>CZJ3110FTM</t>
  </si>
  <si>
    <t>CZJ3110FTJ</t>
  </si>
  <si>
    <t>Big &amp; Tall Highback Chair - Heavy Duty swivel and Tilt Mechanism</t>
  </si>
  <si>
    <t>L000422</t>
  </si>
  <si>
    <t>L000420</t>
  </si>
  <si>
    <t>ERCONOMIC Footrest</t>
  </si>
  <si>
    <t>FFT1225</t>
  </si>
  <si>
    <t>Carrying Value (31 March 2024)</t>
  </si>
  <si>
    <t>FFT1226</t>
  </si>
  <si>
    <t>HPU Contractor</t>
  </si>
  <si>
    <t>Nokta Pulsedive Scuba Detector</t>
  </si>
  <si>
    <t>EQP0295</t>
  </si>
  <si>
    <t>PPE Asset Register - 31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</si>
</sst>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&quot;R&quot;#,##0.00;[Red]\-&quot;R&quot;#,##0.00"/>
    <numFmt numFmtId="165" formatCode="_-&quot;R&quot;* #,##0.00_-;\-&quot;R&quot;* #,##0.00_-;_-&quot;R&quot;* &quot;-&quot;??_-;_-@_-"/>
    <numFmt numFmtId="166" formatCode="_-* #,##0.00_-;\-* #,##0.00_-;_-* &quot;-&quot;??_-;_-@_-"/>
    <numFmt numFmtId="167" formatCode="_ &quot;R&quot;\ * #,##0.00_ ;_ &quot;R&quot;\ * \-#,##0.00_ ;_ &quot;R&quot;\ * &quot;-&quot;??_ ;_ @_ "/>
    <numFmt numFmtId="168" formatCode="_ * #,##0.00_ ;_ * \-#,##0.00_ ;_ * &quot;-&quot;??_ ;_ @_ "/>
    <numFmt numFmtId="169" formatCode="_ * #,##0_ ;_ * \-#,##0_ ;_ * &quot;-&quot;??_ ;_ @_ "/>
    <numFmt numFmtId="170" formatCode="0.0"/>
    <numFmt numFmtId="171" formatCode="yyyy\-mm\-dd;@"/>
    <numFmt numFmtId="172" formatCode="[$-409]d\-mmm\-yy;@"/>
    <numFmt numFmtId="173" formatCode="[$-1C09]dd\ mmmm\ yyyy;@"/>
  </numFmts>
  <fonts count="57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00B050"/>
      <name val="Wingdings 2"/>
      <family val="1"/>
      <charset val="2"/>
    </font>
    <font>
      <b/>
      <u/>
      <sz val="10"/>
      <name val="Arial"/>
      <family val="2"/>
    </font>
    <font>
      <sz val="11"/>
      <color rgb="FF9C6500"/>
      <name val="Calibri"/>
      <family val="2"/>
      <scheme val="minor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sz val="8"/>
      <name val="MS Sans Serif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8"/>
      <color rgb="FFFF000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8"/>
      <color indexed="8"/>
      <name val="Arial"/>
      <family val="2"/>
    </font>
    <font>
      <sz val="10"/>
      <name val="MS sanif"/>
    </font>
    <font>
      <sz val="10"/>
      <color rgb="FFFF0000"/>
      <name val="MS Sans Serif"/>
    </font>
    <font>
      <sz val="9"/>
      <name val="MS Sans Serif"/>
    </font>
    <font>
      <sz val="9"/>
      <color theme="1"/>
      <name val="Arial"/>
      <family val="2"/>
    </font>
    <font>
      <sz val="10"/>
      <color theme="1"/>
      <name val="MS Sans Serif"/>
    </font>
    <font>
      <b/>
      <i/>
      <sz val="10"/>
      <color rgb="FFFF0000"/>
      <name val="MS Sans Serif"/>
    </font>
    <font>
      <sz val="10"/>
      <color indexed="8"/>
      <name val="Arial"/>
      <family val="2"/>
    </font>
    <font>
      <sz val="6"/>
      <color rgb="FF000000"/>
      <name val="Arial"/>
      <family val="2"/>
    </font>
    <font>
      <sz val="10"/>
      <color indexed="8"/>
      <name val="MS Sans Serif"/>
    </font>
    <font>
      <sz val="10"/>
      <name val="MS Sans Serif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color theme="0"/>
      <name val="Arial"/>
      <family val="2"/>
    </font>
    <font>
      <b/>
      <sz val="10"/>
      <color rgb="FF7030A0"/>
      <name val="Arial"/>
      <family val="2"/>
    </font>
    <font>
      <sz val="10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1">
    <xf numFmtId="0" fontId="0" fillId="0" borderId="0"/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>
      <alignment vertical="top"/>
    </xf>
    <xf numFmtId="0" fontId="10" fillId="0" borderId="0">
      <alignment vertical="top"/>
    </xf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17" fillId="0" borderId="0"/>
    <xf numFmtId="0" fontId="3" fillId="0" borderId="0"/>
    <xf numFmtId="0" fontId="7" fillId="0" borderId="0"/>
    <xf numFmtId="0" fontId="10" fillId="0" borderId="0">
      <alignment vertical="top"/>
    </xf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0" fillId="0" borderId="0">
      <alignment vertical="top"/>
    </xf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0" fillId="0" borderId="0">
      <alignment vertical="top"/>
    </xf>
    <xf numFmtId="166" fontId="3" fillId="0" borderId="0" applyFont="0" applyFill="0" applyBorder="0" applyAlignment="0" applyProtection="0"/>
    <xf numFmtId="0" fontId="10" fillId="0" borderId="0">
      <alignment vertical="top"/>
    </xf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0" fillId="0" borderId="0">
      <alignment vertical="top"/>
    </xf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0" fillId="0" borderId="0">
      <alignment vertical="top"/>
    </xf>
    <xf numFmtId="166" fontId="3" fillId="0" borderId="0" applyFont="0" applyFill="0" applyBorder="0" applyAlignment="0" applyProtection="0"/>
    <xf numFmtId="0" fontId="10" fillId="0" borderId="0">
      <alignment vertical="top"/>
    </xf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0" fillId="0" borderId="0">
      <alignment vertical="top"/>
    </xf>
    <xf numFmtId="166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2" fillId="0" borderId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3" fillId="14" borderId="0" applyNumberFormat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>
      <alignment vertical="top"/>
    </xf>
    <xf numFmtId="168" fontId="25" fillId="0" borderId="0" applyFont="0" applyFill="0" applyBorder="0" applyAlignment="0" applyProtection="0">
      <alignment vertical="top"/>
    </xf>
    <xf numFmtId="0" fontId="26" fillId="0" borderId="0"/>
    <xf numFmtId="0" fontId="30" fillId="0" borderId="0"/>
    <xf numFmtId="0" fontId="1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>
      <alignment vertical="top"/>
    </xf>
    <xf numFmtId="168" fontId="10" fillId="0" borderId="0" applyFont="0" applyFill="0" applyBorder="0" applyAlignment="0" applyProtection="0">
      <alignment vertical="top"/>
    </xf>
    <xf numFmtId="0" fontId="26" fillId="0" borderId="0"/>
    <xf numFmtId="173" fontId="38" fillId="0" borderId="0"/>
    <xf numFmtId="0" fontId="47" fillId="0" borderId="0">
      <alignment vertical="top"/>
    </xf>
    <xf numFmtId="166" fontId="10" fillId="0" borderId="0" applyFont="0" applyFill="0" applyBorder="0" applyAlignment="0" applyProtection="0">
      <alignment vertical="top"/>
    </xf>
    <xf numFmtId="9" fontId="10" fillId="0" borderId="0" applyFont="0" applyFill="0" applyBorder="0" applyAlignment="0" applyProtection="0">
      <alignment vertical="top"/>
    </xf>
    <xf numFmtId="0" fontId="48" fillId="0" borderId="0"/>
    <xf numFmtId="165" fontId="50" fillId="0" borderId="0" applyFont="0" applyFill="0" applyBorder="0" applyAlignment="0" applyProtection="0"/>
  </cellStyleXfs>
  <cellXfs count="33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168" fontId="7" fillId="0" borderId="0" xfId="1" applyFont="1"/>
    <xf numFmtId="0" fontId="9" fillId="0" borderId="0" xfId="0" applyFont="1" applyAlignment="1">
      <alignment horizontal="center" vertical="center"/>
    </xf>
    <xf numFmtId="169" fontId="7" fillId="0" borderId="1" xfId="1" applyNumberFormat="1" applyFont="1" applyFill="1" applyBorder="1" applyAlignment="1">
      <alignment horizontal="left" vertical="top"/>
    </xf>
    <xf numFmtId="168" fontId="7" fillId="0" borderId="1" xfId="1" applyFont="1" applyFill="1" applyBorder="1" applyAlignment="1">
      <alignment horizontal="left" vertical="top"/>
    </xf>
    <xf numFmtId="168" fontId="7" fillId="0" borderId="0" xfId="1" applyFont="1" applyFill="1"/>
    <xf numFmtId="168" fontId="7" fillId="0" borderId="0" xfId="0" applyNumberFormat="1" applyFont="1"/>
    <xf numFmtId="0" fontId="8" fillId="0" borderId="0" xfId="0" applyFont="1"/>
    <xf numFmtId="0" fontId="7" fillId="0" borderId="1" xfId="2" applyNumberFormat="1" applyFont="1" applyFill="1" applyBorder="1" applyAlignment="1">
      <alignment horizontal="left" vertical="top"/>
    </xf>
    <xf numFmtId="168" fontId="7" fillId="0" borderId="1" xfId="2" applyFont="1" applyFill="1" applyBorder="1" applyAlignment="1">
      <alignment horizontal="left" vertical="top"/>
    </xf>
    <xf numFmtId="168" fontId="7" fillId="0" borderId="8" xfId="1" applyFont="1" applyBorder="1"/>
    <xf numFmtId="0" fontId="7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168" fontId="18" fillId="0" borderId="3" xfId="1" applyFont="1" applyBorder="1"/>
    <xf numFmtId="0" fontId="7" fillId="11" borderId="9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3" xfId="0" applyFont="1" applyFill="1" applyBorder="1"/>
    <xf numFmtId="0" fontId="7" fillId="11" borderId="12" xfId="0" applyFont="1" applyFill="1" applyBorder="1"/>
    <xf numFmtId="0" fontId="19" fillId="0" borderId="0" xfId="0" applyFont="1"/>
    <xf numFmtId="168" fontId="21" fillId="0" borderId="0" xfId="1" applyFont="1" applyAlignment="1">
      <alignment horizontal="center"/>
    </xf>
    <xf numFmtId="168" fontId="21" fillId="0" borderId="0" xfId="1" applyFont="1" applyAlignment="1">
      <alignment horizontal="left"/>
    </xf>
    <xf numFmtId="168" fontId="21" fillId="11" borderId="12" xfId="1" applyFont="1" applyFill="1" applyBorder="1" applyAlignment="1">
      <alignment horizontal="left"/>
    </xf>
    <xf numFmtId="0" fontId="20" fillId="11" borderId="7" xfId="0" applyFont="1" applyFill="1" applyBorder="1" applyAlignment="1">
      <alignment horizontal="left"/>
    </xf>
    <xf numFmtId="0" fontId="20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7" fillId="0" borderId="1" xfId="0" applyFont="1" applyBorder="1"/>
    <xf numFmtId="168" fontId="7" fillId="0" borderId="1" xfId="1" applyFont="1" applyFill="1" applyBorder="1"/>
    <xf numFmtId="14" fontId="7" fillId="0" borderId="1" xfId="0" applyNumberFormat="1" applyFont="1" applyBorder="1" applyAlignment="1">
      <alignment vertical="center"/>
    </xf>
    <xf numFmtId="15" fontId="7" fillId="0" borderId="1" xfId="0" applyNumberFormat="1" applyFont="1" applyBorder="1"/>
    <xf numFmtId="0" fontId="7" fillId="0" borderId="1" xfId="0" applyFont="1" applyBorder="1" applyAlignment="1">
      <alignment vertical="top"/>
    </xf>
    <xf numFmtId="168" fontId="7" fillId="0" borderId="1" xfId="0" applyNumberFormat="1" applyFont="1" applyBorder="1"/>
    <xf numFmtId="168" fontId="0" fillId="0" borderId="0" xfId="1" applyFont="1"/>
    <xf numFmtId="168" fontId="8" fillId="0" borderId="0" xfId="1" applyFont="1"/>
    <xf numFmtId="0" fontId="7" fillId="12" borderId="1" xfId="0" applyFont="1" applyFill="1" applyBorder="1"/>
    <xf numFmtId="14" fontId="7" fillId="12" borderId="1" xfId="0" applyNumberFormat="1" applyFont="1" applyFill="1" applyBorder="1" applyAlignment="1">
      <alignment vertical="center"/>
    </xf>
    <xf numFmtId="0" fontId="7" fillId="12" borderId="0" xfId="0" applyFont="1" applyFill="1"/>
    <xf numFmtId="168" fontId="0" fillId="0" borderId="10" xfId="0" applyNumberFormat="1" applyBorder="1"/>
    <xf numFmtId="168" fontId="7" fillId="0" borderId="0" xfId="1" applyFont="1" applyAlignment="1">
      <alignment horizontal="center"/>
    </xf>
    <xf numFmtId="168" fontId="8" fillId="15" borderId="1" xfId="1" applyFont="1" applyFill="1" applyBorder="1" applyAlignment="1">
      <alignment horizontal="center"/>
    </xf>
    <xf numFmtId="168" fontId="7" fillId="16" borderId="0" xfId="1" applyFont="1" applyFill="1" applyAlignment="1">
      <alignment horizontal="center"/>
    </xf>
    <xf numFmtId="168" fontId="8" fillId="16" borderId="10" xfId="1" applyFont="1" applyFill="1" applyBorder="1" applyAlignment="1">
      <alignment horizontal="center"/>
    </xf>
    <xf numFmtId="168" fontId="27" fillId="0" borderId="0" xfId="1" applyFont="1" applyAlignment="1">
      <alignment vertical="top"/>
    </xf>
    <xf numFmtId="0" fontId="24" fillId="0" borderId="1" xfId="0" applyFont="1" applyBorder="1" applyAlignment="1">
      <alignment horizontal="center"/>
    </xf>
    <xf numFmtId="0" fontId="7" fillId="0" borderId="1" xfId="3" applyFont="1" applyBorder="1">
      <alignment vertical="top"/>
    </xf>
    <xf numFmtId="0" fontId="7" fillId="0" borderId="1" xfId="0" applyFont="1" applyBorder="1" applyAlignment="1">
      <alignment horizontal="center"/>
    </xf>
    <xf numFmtId="0" fontId="7" fillId="10" borderId="0" xfId="0" applyFont="1" applyFill="1"/>
    <xf numFmtId="43" fontId="7" fillId="0" borderId="0" xfId="0" applyNumberFormat="1" applyFont="1"/>
    <xf numFmtId="0" fontId="7" fillId="0" borderId="1" xfId="0" applyFont="1" applyBorder="1" applyAlignment="1">
      <alignment horizontal="center" vertical="top"/>
    </xf>
    <xf numFmtId="14" fontId="10" fillId="0" borderId="1" xfId="3" applyNumberFormat="1" applyBorder="1">
      <alignment vertical="top"/>
    </xf>
    <xf numFmtId="168" fontId="8" fillId="17" borderId="1" xfId="1" applyFont="1" applyFill="1" applyBorder="1" applyAlignment="1">
      <alignment horizontal="center"/>
    </xf>
    <xf numFmtId="168" fontId="7" fillId="17" borderId="0" xfId="1" applyFont="1" applyFill="1" applyAlignment="1">
      <alignment horizontal="center"/>
    </xf>
    <xf numFmtId="168" fontId="8" fillId="17" borderId="10" xfId="1" applyFont="1" applyFill="1" applyBorder="1" applyAlignment="1">
      <alignment horizontal="center"/>
    </xf>
    <xf numFmtId="168" fontId="28" fillId="0" borderId="0" xfId="1" applyFont="1" applyAlignment="1">
      <alignment horizontal="center"/>
    </xf>
    <xf numFmtId="168" fontId="7" fillId="0" borderId="0" xfId="1" applyFont="1" applyFill="1" applyBorder="1" applyAlignment="1">
      <alignment horizontal="left" vertical="top"/>
    </xf>
    <xf numFmtId="14" fontId="7" fillId="0" borderId="0" xfId="1" applyNumberFormat="1" applyFont="1" applyFill="1" applyBorder="1" applyAlignment="1">
      <alignment horizontal="left" vertical="top"/>
    </xf>
    <xf numFmtId="168" fontId="8" fillId="0" borderId="0" xfId="0" applyNumberFormat="1" applyFont="1"/>
    <xf numFmtId="166" fontId="7" fillId="0" borderId="0" xfId="0" applyNumberFormat="1" applyFont="1"/>
    <xf numFmtId="168" fontId="7" fillId="16" borderId="1" xfId="1" applyFont="1" applyFill="1" applyBorder="1" applyAlignment="1">
      <alignment horizontal="left" vertical="top"/>
    </xf>
    <xf numFmtId="0" fontId="7" fillId="16" borderId="1" xfId="0" applyFont="1" applyFill="1" applyBorder="1"/>
    <xf numFmtId="0" fontId="7" fillId="16" borderId="1" xfId="0" applyFont="1" applyFill="1" applyBorder="1" applyAlignment="1">
      <alignment horizontal="center"/>
    </xf>
    <xf numFmtId="168" fontId="7" fillId="16" borderId="1" xfId="1" applyFont="1" applyFill="1" applyBorder="1"/>
    <xf numFmtId="14" fontId="7" fillId="16" borderId="1" xfId="0" applyNumberFormat="1" applyFont="1" applyFill="1" applyBorder="1" applyAlignment="1">
      <alignment vertical="center"/>
    </xf>
    <xf numFmtId="15" fontId="7" fillId="16" borderId="1" xfId="0" applyNumberFormat="1" applyFont="1" applyFill="1" applyBorder="1"/>
    <xf numFmtId="0" fontId="7" fillId="16" borderId="1" xfId="2" applyNumberFormat="1" applyFont="1" applyFill="1" applyBorder="1" applyAlignment="1">
      <alignment horizontal="left" vertical="top"/>
    </xf>
    <xf numFmtId="168" fontId="7" fillId="16" borderId="1" xfId="2" applyFont="1" applyFill="1" applyBorder="1" applyAlignment="1">
      <alignment horizontal="left" vertical="top"/>
    </xf>
    <xf numFmtId="169" fontId="7" fillId="16" borderId="1" xfId="1" applyNumberFormat="1" applyFont="1" applyFill="1" applyBorder="1" applyAlignment="1">
      <alignment horizontal="left" vertical="top"/>
    </xf>
    <xf numFmtId="166" fontId="7" fillId="16" borderId="0" xfId="0" applyNumberFormat="1" applyFont="1" applyFill="1"/>
    <xf numFmtId="0" fontId="7" fillId="16" borderId="0" xfId="0" applyFont="1" applyFill="1"/>
    <xf numFmtId="168" fontId="7" fillId="10" borderId="1" xfId="1" applyFont="1" applyFill="1" applyBorder="1" applyAlignment="1">
      <alignment horizontal="left" vertical="top"/>
    </xf>
    <xf numFmtId="168" fontId="7" fillId="0" borderId="0" xfId="2" applyFont="1" applyFill="1" applyBorder="1" applyAlignment="1">
      <alignment horizontal="left" vertical="top"/>
    </xf>
    <xf numFmtId="15" fontId="7" fillId="0" borderId="13" xfId="0" applyNumberFormat="1" applyFont="1" applyBorder="1"/>
    <xf numFmtId="0" fontId="7" fillId="0" borderId="13" xfId="2" applyNumberFormat="1" applyFont="1" applyFill="1" applyBorder="1" applyAlignment="1">
      <alignment horizontal="left" vertical="top"/>
    </xf>
    <xf numFmtId="168" fontId="7" fillId="0" borderId="13" xfId="2" applyFont="1" applyFill="1" applyBorder="1" applyAlignment="1">
      <alignment horizontal="left" vertical="top"/>
    </xf>
    <xf numFmtId="169" fontId="7" fillId="0" borderId="13" xfId="1" applyNumberFormat="1" applyFont="1" applyFill="1" applyBorder="1" applyAlignment="1">
      <alignment horizontal="left" vertical="top"/>
    </xf>
    <xf numFmtId="168" fontId="7" fillId="0" borderId="13" xfId="1" applyFont="1" applyFill="1" applyBorder="1" applyAlignment="1">
      <alignment horizontal="left" vertical="top"/>
    </xf>
    <xf numFmtId="168" fontId="7" fillId="20" borderId="1" xfId="1" applyFont="1" applyFill="1" applyBorder="1" applyAlignment="1">
      <alignment horizontal="left" vertical="top"/>
    </xf>
    <xf numFmtId="0" fontId="17" fillId="0" borderId="0" xfId="0" applyFont="1"/>
    <xf numFmtId="0" fontId="32" fillId="0" borderId="14" xfId="0" applyFont="1" applyBorder="1" applyAlignment="1" applyProtection="1">
      <alignment vertical="center" wrapText="1"/>
      <protection hidden="1"/>
    </xf>
    <xf numFmtId="0" fontId="32" fillId="0" borderId="18" xfId="0" applyFont="1" applyBorder="1" applyAlignment="1" applyProtection="1">
      <alignment vertical="center" wrapText="1"/>
      <protection hidden="1"/>
    </xf>
    <xf numFmtId="0" fontId="32" fillId="0" borderId="21" xfId="0" applyFont="1" applyBorder="1" applyAlignment="1" applyProtection="1">
      <alignment vertical="center" wrapText="1"/>
      <protection hidden="1"/>
    </xf>
    <xf numFmtId="0" fontId="32" fillId="0" borderId="0" xfId="0" applyFont="1" applyAlignment="1" applyProtection="1">
      <alignment vertical="center" wrapText="1"/>
      <protection hidden="1"/>
    </xf>
    <xf numFmtId="0" fontId="32" fillId="0" borderId="21" xfId="0" applyFont="1" applyBorder="1" applyAlignment="1" applyProtection="1">
      <alignment horizontal="left" vertical="center" wrapText="1"/>
      <protection hidden="1"/>
    </xf>
    <xf numFmtId="0" fontId="32" fillId="0" borderId="0" xfId="0" applyFont="1" applyAlignment="1" applyProtection="1">
      <alignment horizontal="left" vertical="center" wrapText="1"/>
      <protection hidden="1"/>
    </xf>
    <xf numFmtId="0" fontId="34" fillId="0" borderId="16" xfId="0" applyFont="1" applyBorder="1" applyAlignment="1" applyProtection="1">
      <alignment vertical="top" wrapText="1"/>
      <protection hidden="1"/>
    </xf>
    <xf numFmtId="0" fontId="34" fillId="0" borderId="19" xfId="0" applyFont="1" applyBorder="1" applyAlignment="1" applyProtection="1">
      <alignment vertical="top" wrapText="1"/>
      <protection hidden="1"/>
    </xf>
    <xf numFmtId="0" fontId="17" fillId="0" borderId="14" xfId="0" applyFont="1" applyBorder="1" applyAlignment="1" applyProtection="1">
      <alignment vertical="top" wrapText="1"/>
      <protection hidden="1"/>
    </xf>
    <xf numFmtId="0" fontId="17" fillId="0" borderId="18" xfId="0" applyFont="1" applyBorder="1" applyAlignment="1" applyProtection="1">
      <alignment vertical="top" wrapText="1"/>
      <protection hidden="1"/>
    </xf>
    <xf numFmtId="0" fontId="17" fillId="0" borderId="15" xfId="0" applyFont="1" applyBorder="1" applyAlignment="1" applyProtection="1">
      <alignment vertical="top" wrapText="1"/>
      <protection hidden="1"/>
    </xf>
    <xf numFmtId="0" fontId="32" fillId="0" borderId="23" xfId="0" applyFont="1" applyBorder="1" applyAlignment="1" applyProtection="1">
      <alignment vertical="top" wrapText="1"/>
      <protection hidden="1"/>
    </xf>
    <xf numFmtId="0" fontId="17" fillId="21" borderId="2" xfId="0" applyFont="1" applyFill="1" applyBorder="1" applyAlignment="1" applyProtection="1">
      <alignment vertical="top"/>
      <protection locked="0"/>
    </xf>
    <xf numFmtId="0" fontId="17" fillId="21" borderId="3" xfId="0" applyFont="1" applyFill="1" applyBorder="1" applyAlignment="1" applyProtection="1">
      <alignment vertical="top"/>
      <protection locked="0"/>
    </xf>
    <xf numFmtId="0" fontId="17" fillId="21" borderId="4" xfId="0" applyFont="1" applyFill="1" applyBorder="1" applyAlignment="1" applyProtection="1">
      <alignment vertical="top"/>
      <protection locked="0"/>
    </xf>
    <xf numFmtId="0" fontId="17" fillId="0" borderId="24" xfId="0" applyFont="1" applyBorder="1" applyAlignment="1" applyProtection="1">
      <alignment vertical="top"/>
      <protection locked="0"/>
    </xf>
    <xf numFmtId="0" fontId="32" fillId="0" borderId="24" xfId="0" applyFont="1" applyBorder="1" applyAlignment="1" applyProtection="1">
      <alignment vertical="top" wrapText="1"/>
      <protection hidden="1"/>
    </xf>
    <xf numFmtId="0" fontId="17" fillId="0" borderId="21" xfId="0" applyFont="1" applyBorder="1" applyAlignment="1" applyProtection="1">
      <alignment vertical="top" wrapText="1"/>
      <protection hidden="1"/>
    </xf>
    <xf numFmtId="0" fontId="17" fillId="0" borderId="0" xfId="0" applyFont="1" applyAlignment="1" applyProtection="1">
      <alignment vertical="top" wrapText="1"/>
      <protection hidden="1"/>
    </xf>
    <xf numFmtId="0" fontId="17" fillId="0" borderId="22" xfId="0" applyFont="1" applyBorder="1" applyAlignment="1" applyProtection="1">
      <alignment vertical="top" wrapText="1"/>
      <protection hidden="1"/>
    </xf>
    <xf numFmtId="172" fontId="17" fillId="21" borderId="2" xfId="0" applyNumberFormat="1" applyFont="1" applyFill="1" applyBorder="1" applyAlignment="1" applyProtection="1">
      <alignment horizontal="left" vertical="top" wrapText="1"/>
      <protection locked="0"/>
    </xf>
    <xf numFmtId="172" fontId="17" fillId="21" borderId="3" xfId="0" applyNumberFormat="1" applyFont="1" applyFill="1" applyBorder="1" applyAlignment="1" applyProtection="1">
      <alignment horizontal="left" vertical="top" wrapText="1"/>
      <protection locked="0"/>
    </xf>
    <xf numFmtId="172" fontId="17" fillId="21" borderId="4" xfId="0" applyNumberFormat="1" applyFont="1" applyFill="1" applyBorder="1" applyAlignment="1" applyProtection="1">
      <alignment horizontal="left" vertical="top" wrapText="1"/>
      <protection locked="0"/>
    </xf>
    <xf numFmtId="172" fontId="17" fillId="0" borderId="24" xfId="0" applyNumberFormat="1" applyFont="1" applyBorder="1" applyAlignment="1" applyProtection="1">
      <alignment horizontal="left" vertical="top" wrapText="1"/>
      <protection locked="0"/>
    </xf>
    <xf numFmtId="0" fontId="17" fillId="21" borderId="2" xfId="0" applyFont="1" applyFill="1" applyBorder="1" applyAlignment="1" applyProtection="1">
      <alignment horizontal="left" vertical="top"/>
      <protection hidden="1"/>
    </xf>
    <xf numFmtId="49" fontId="32" fillId="0" borderId="16" xfId="0" applyNumberFormat="1" applyFont="1" applyBorder="1" applyAlignment="1" applyProtection="1">
      <alignment vertical="top"/>
      <protection hidden="1"/>
    </xf>
    <xf numFmtId="0" fontId="17" fillId="21" borderId="3" xfId="0" applyFont="1" applyFill="1" applyBorder="1" applyAlignment="1" applyProtection="1">
      <alignment horizontal="left" vertical="top"/>
      <protection hidden="1"/>
    </xf>
    <xf numFmtId="0" fontId="17" fillId="21" borderId="4" xfId="0" applyFont="1" applyFill="1" applyBorder="1" applyAlignment="1" applyProtection="1">
      <alignment horizontal="left" vertical="top"/>
      <protection hidden="1"/>
    </xf>
    <xf numFmtId="0" fontId="17" fillId="0" borderId="19" xfId="0" applyFont="1" applyBorder="1" applyAlignment="1" applyProtection="1">
      <alignment horizontal="left" vertical="top" wrapText="1"/>
      <protection hidden="1"/>
    </xf>
    <xf numFmtId="0" fontId="32" fillId="0" borderId="19" xfId="0" applyFont="1" applyBorder="1" applyAlignment="1" applyProtection="1">
      <alignment vertical="top" wrapText="1"/>
      <protection hidden="1"/>
    </xf>
    <xf numFmtId="0" fontId="0" fillId="0" borderId="0" xfId="0" applyAlignment="1">
      <alignment vertical="top"/>
    </xf>
    <xf numFmtId="0" fontId="31" fillId="13" borderId="2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13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6" fillId="0" borderId="0" xfId="0" applyFont="1"/>
    <xf numFmtId="4" fontId="36" fillId="0" borderId="0" xfId="0" applyNumberFormat="1" applyFont="1"/>
    <xf numFmtId="0" fontId="37" fillId="0" borderId="0" xfId="0" applyFont="1"/>
    <xf numFmtId="1" fontId="5" fillId="0" borderId="0" xfId="37" applyNumberFormat="1" applyAlignment="1">
      <alignment horizontal="center" vertical="top"/>
    </xf>
    <xf numFmtId="0" fontId="5" fillId="0" borderId="0" xfId="37" applyAlignment="1">
      <alignment vertical="top"/>
    </xf>
    <xf numFmtId="4" fontId="5" fillId="0" borderId="13" xfId="37" applyNumberFormat="1" applyBorder="1" applyAlignment="1">
      <alignment vertical="top"/>
    </xf>
    <xf numFmtId="166" fontId="39" fillId="0" borderId="0" xfId="0" applyNumberFormat="1" applyFont="1"/>
    <xf numFmtId="4" fontId="5" fillId="0" borderId="12" xfId="37" applyNumberFormat="1" applyBorder="1" applyAlignment="1">
      <alignment vertical="top"/>
    </xf>
    <xf numFmtId="4" fontId="40" fillId="0" borderId="12" xfId="37" applyNumberFormat="1" applyFont="1" applyBorder="1" applyAlignment="1">
      <alignment vertical="top"/>
    </xf>
    <xf numFmtId="4" fontId="38" fillId="0" borderId="12" xfId="85" applyNumberFormat="1" applyBorder="1" applyAlignment="1">
      <alignment vertical="top"/>
    </xf>
    <xf numFmtId="0" fontId="10" fillId="0" borderId="0" xfId="37" applyFont="1" applyAlignment="1">
      <alignment vertical="top"/>
    </xf>
    <xf numFmtId="4" fontId="5" fillId="0" borderId="7" xfId="37" applyNumberFormat="1" applyBorder="1" applyAlignment="1">
      <alignment vertical="top"/>
    </xf>
    <xf numFmtId="0" fontId="0" fillId="0" borderId="0" xfId="0" applyAlignment="1">
      <alignment horizontal="center" vertical="top"/>
    </xf>
    <xf numFmtId="4" fontId="36" fillId="0" borderId="20" xfId="0" applyNumberFormat="1" applyFont="1" applyBorder="1"/>
    <xf numFmtId="0" fontId="5" fillId="0" borderId="0" xfId="37" applyAlignment="1">
      <alignment horizontal="center" vertical="top"/>
    </xf>
    <xf numFmtId="173" fontId="38" fillId="0" borderId="0" xfId="85" applyAlignment="1">
      <alignment vertical="top"/>
    </xf>
    <xf numFmtId="4" fontId="17" fillId="0" borderId="0" xfId="0" applyNumberFormat="1" applyFont="1"/>
    <xf numFmtId="0" fontId="17" fillId="13" borderId="2" xfId="0" applyFont="1" applyFill="1" applyBorder="1"/>
    <xf numFmtId="0" fontId="36" fillId="13" borderId="3" xfId="0" applyFont="1" applyFill="1" applyBorder="1" applyAlignment="1">
      <alignment horizontal="center" wrapText="1"/>
    </xf>
    <xf numFmtId="0" fontId="36" fillId="13" borderId="4" xfId="0" applyFont="1" applyFill="1" applyBorder="1" applyAlignment="1">
      <alignment horizontal="center" wrapText="1"/>
    </xf>
    <xf numFmtId="166" fontId="17" fillId="0" borderId="0" xfId="70" applyFont="1"/>
    <xf numFmtId="4" fontId="41" fillId="0" borderId="12" xfId="85" applyNumberFormat="1" applyFont="1" applyBorder="1" applyAlignment="1">
      <alignment vertical="top"/>
    </xf>
    <xf numFmtId="4" fontId="7" fillId="0" borderId="12" xfId="85" applyNumberFormat="1" applyFont="1" applyBorder="1" applyAlignment="1">
      <alignment vertical="top"/>
    </xf>
    <xf numFmtId="4" fontId="5" fillId="18" borderId="12" xfId="37" applyNumberFormat="1" applyFill="1" applyBorder="1" applyAlignment="1">
      <alignment vertical="top"/>
    </xf>
    <xf numFmtId="4" fontId="0" fillId="0" borderId="0" xfId="0" applyNumberFormat="1" applyAlignment="1">
      <alignment vertical="top"/>
    </xf>
    <xf numFmtId="169" fontId="7" fillId="0" borderId="0" xfId="1" applyNumberFormat="1" applyFont="1" applyFill="1"/>
    <xf numFmtId="169" fontId="0" fillId="0" borderId="0" xfId="0" applyNumberFormat="1"/>
    <xf numFmtId="169" fontId="0" fillId="0" borderId="5" xfId="0" applyNumberFormat="1" applyBorder="1"/>
    <xf numFmtId="169" fontId="0" fillId="0" borderId="26" xfId="0" applyNumberFormat="1" applyBorder="1"/>
    <xf numFmtId="169" fontId="0" fillId="0" borderId="0" xfId="1" applyNumberFormat="1" applyFont="1"/>
    <xf numFmtId="169" fontId="42" fillId="0" borderId="5" xfId="0" applyNumberFormat="1" applyFont="1" applyBorder="1"/>
    <xf numFmtId="0" fontId="7" fillId="19" borderId="1" xfId="0" applyFont="1" applyFill="1" applyBorder="1"/>
    <xf numFmtId="0" fontId="7" fillId="19" borderId="1" xfId="0" applyFont="1" applyFill="1" applyBorder="1" applyAlignment="1">
      <alignment horizontal="center"/>
    </xf>
    <xf numFmtId="168" fontId="7" fillId="19" borderId="1" xfId="1" applyFont="1" applyFill="1" applyBorder="1"/>
    <xf numFmtId="14" fontId="7" fillId="19" borderId="1" xfId="0" applyNumberFormat="1" applyFont="1" applyFill="1" applyBorder="1" applyAlignment="1">
      <alignment vertical="center"/>
    </xf>
    <xf numFmtId="15" fontId="7" fillId="19" borderId="1" xfId="0" applyNumberFormat="1" applyFont="1" applyFill="1" applyBorder="1"/>
    <xf numFmtId="0" fontId="7" fillId="19" borderId="1" xfId="2" applyNumberFormat="1" applyFont="1" applyFill="1" applyBorder="1" applyAlignment="1">
      <alignment horizontal="left" vertical="top"/>
    </xf>
    <xf numFmtId="168" fontId="7" fillId="19" borderId="1" xfId="2" applyFont="1" applyFill="1" applyBorder="1" applyAlignment="1">
      <alignment horizontal="left" vertical="top"/>
    </xf>
    <xf numFmtId="169" fontId="7" fillId="19" borderId="1" xfId="1" applyNumberFormat="1" applyFont="1" applyFill="1" applyBorder="1" applyAlignment="1">
      <alignment horizontal="left" vertical="top"/>
    </xf>
    <xf numFmtId="168" fontId="7" fillId="19" borderId="1" xfId="1" applyFont="1" applyFill="1" applyBorder="1" applyAlignment="1">
      <alignment horizontal="left" vertical="top"/>
    </xf>
    <xf numFmtId="14" fontId="7" fillId="19" borderId="0" xfId="1" applyNumberFormat="1" applyFont="1" applyFill="1" applyBorder="1" applyAlignment="1">
      <alignment horizontal="left" vertical="top"/>
    </xf>
    <xf numFmtId="168" fontId="7" fillId="19" borderId="0" xfId="1" applyFont="1" applyFill="1" applyBorder="1" applyAlignment="1">
      <alignment horizontal="left" vertical="top"/>
    </xf>
    <xf numFmtId="166" fontId="7" fillId="19" borderId="0" xfId="0" applyNumberFormat="1" applyFont="1" applyFill="1"/>
    <xf numFmtId="0" fontId="7" fillId="10" borderId="1" xfId="0" applyFont="1" applyFill="1" applyBorder="1"/>
    <xf numFmtId="168" fontId="7" fillId="10" borderId="0" xfId="1" applyFont="1" applyFill="1" applyBorder="1" applyAlignment="1">
      <alignment horizontal="left" vertical="top"/>
    </xf>
    <xf numFmtId="168" fontId="7" fillId="19" borderId="0" xfId="0" applyNumberFormat="1" applyFont="1" applyFill="1"/>
    <xf numFmtId="168" fontId="7" fillId="18" borderId="0" xfId="0" applyNumberFormat="1" applyFont="1" applyFill="1"/>
    <xf numFmtId="168" fontId="7" fillId="22" borderId="1" xfId="1" applyFont="1" applyFill="1" applyBorder="1" applyAlignment="1">
      <alignment horizontal="left" vertical="top"/>
    </xf>
    <xf numFmtId="168" fontId="7" fillId="18" borderId="0" xfId="1" applyFont="1" applyFill="1"/>
    <xf numFmtId="4" fontId="0" fillId="18" borderId="0" xfId="0" applyNumberFormat="1" applyFill="1" applyAlignment="1">
      <alignment vertical="top"/>
    </xf>
    <xf numFmtId="168" fontId="17" fillId="0" borderId="0" xfId="1" applyFont="1"/>
    <xf numFmtId="166" fontId="17" fillId="0" borderId="0" xfId="0" applyNumberFormat="1" applyFont="1"/>
    <xf numFmtId="168" fontId="0" fillId="0" borderId="0" xfId="0" applyNumberForma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9" fillId="0" borderId="0" xfId="86" applyFont="1">
      <alignment vertical="top"/>
    </xf>
    <xf numFmtId="0" fontId="51" fillId="2" borderId="25" xfId="0" applyFont="1" applyFill="1" applyBorder="1" applyAlignment="1">
      <alignment horizontal="center" vertical="center" wrapText="1"/>
    </xf>
    <xf numFmtId="168" fontId="51" fillId="9" borderId="25" xfId="2" applyFont="1" applyFill="1" applyBorder="1" applyAlignment="1">
      <alignment horizontal="center" vertical="center" wrapText="1"/>
    </xf>
    <xf numFmtId="168" fontId="52" fillId="10" borderId="25" xfId="2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168" fontId="51" fillId="7" borderId="25" xfId="1" applyFont="1" applyFill="1" applyBorder="1" applyAlignment="1">
      <alignment horizontal="center" vertical="center" wrapText="1"/>
    </xf>
    <xf numFmtId="168" fontId="51" fillId="8" borderId="25" xfId="2" applyFont="1" applyFill="1" applyBorder="1" applyAlignment="1">
      <alignment horizontal="center" vertical="center" wrapText="1"/>
    </xf>
    <xf numFmtId="168" fontId="51" fillId="5" borderId="25" xfId="2" applyFont="1" applyFill="1" applyBorder="1" applyAlignment="1">
      <alignment horizontal="center" vertical="center" wrapText="1"/>
    </xf>
    <xf numFmtId="168" fontId="51" fillId="6" borderId="25" xfId="2" applyFont="1" applyFill="1" applyBorder="1" applyAlignment="1">
      <alignment horizontal="center" vertical="center" wrapText="1"/>
    </xf>
    <xf numFmtId="168" fontId="51" fillId="13" borderId="25" xfId="2" applyFont="1" applyFill="1" applyBorder="1" applyAlignment="1">
      <alignment horizontal="center" vertical="center" wrapText="1"/>
    </xf>
    <xf numFmtId="168" fontId="7" fillId="10" borderId="25" xfId="2" applyFont="1" applyFill="1" applyBorder="1" applyAlignment="1">
      <alignment horizontal="center" vertical="center" wrapText="1"/>
    </xf>
    <xf numFmtId="168" fontId="51" fillId="13" borderId="25" xfId="1" applyFont="1" applyFill="1" applyBorder="1" applyAlignment="1">
      <alignment horizontal="center" vertical="center" wrapText="1"/>
    </xf>
    <xf numFmtId="168" fontId="51" fillId="15" borderId="25" xfId="2" applyFont="1" applyFill="1" applyBorder="1" applyAlignment="1">
      <alignment horizontal="center" vertical="center" wrapText="1"/>
    </xf>
    <xf numFmtId="168" fontId="7" fillId="15" borderId="25" xfId="2" applyFont="1" applyFill="1" applyBorder="1" applyAlignment="1">
      <alignment horizontal="center" vertical="center" wrapText="1"/>
    </xf>
    <xf numFmtId="168" fontId="7" fillId="18" borderId="2" xfId="2" applyFont="1" applyFill="1" applyBorder="1" applyAlignment="1">
      <alignment horizontal="center" vertical="center" wrapText="1"/>
    </xf>
    <xf numFmtId="168" fontId="7" fillId="18" borderId="3" xfId="2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/>
    </xf>
    <xf numFmtId="168" fontId="7" fillId="13" borderId="25" xfId="2" applyFont="1" applyFill="1" applyBorder="1" applyAlignment="1">
      <alignment horizontal="center" vertical="center" wrapText="1"/>
    </xf>
    <xf numFmtId="0" fontId="51" fillId="2" borderId="0" xfId="0" applyFont="1" applyFill="1" applyAlignment="1">
      <alignment horizontal="center" vertical="center" wrapText="1"/>
    </xf>
    <xf numFmtId="168" fontId="51" fillId="9" borderId="0" xfId="2" applyFont="1" applyFill="1" applyBorder="1" applyAlignment="1">
      <alignment horizontal="center" vertical="center" wrapText="1"/>
    </xf>
    <xf numFmtId="168" fontId="53" fillId="10" borderId="25" xfId="2" applyFont="1" applyFill="1" applyBorder="1" applyAlignment="1">
      <alignment horizontal="center" vertical="center" wrapText="1"/>
    </xf>
    <xf numFmtId="168" fontId="51" fillId="7" borderId="0" xfId="1" applyFont="1" applyFill="1" applyBorder="1" applyAlignment="1">
      <alignment horizontal="center" vertical="center" wrapText="1"/>
    </xf>
    <xf numFmtId="168" fontId="51" fillId="8" borderId="0" xfId="2" applyFont="1" applyFill="1" applyBorder="1" applyAlignment="1">
      <alignment horizontal="center" vertical="center" wrapText="1"/>
    </xf>
    <xf numFmtId="168" fontId="51" fillId="5" borderId="0" xfId="2" applyFont="1" applyFill="1" applyBorder="1" applyAlignment="1">
      <alignment horizontal="center" vertical="center" wrapText="1"/>
    </xf>
    <xf numFmtId="168" fontId="51" fillId="6" borderId="0" xfId="2" applyFont="1" applyFill="1" applyBorder="1" applyAlignment="1">
      <alignment horizontal="center" vertical="center" wrapText="1"/>
    </xf>
    <xf numFmtId="168" fontId="51" fillId="13" borderId="0" xfId="2" applyFont="1" applyFill="1" applyBorder="1" applyAlignment="1">
      <alignment horizontal="center" vertical="center" wrapText="1"/>
    </xf>
    <xf numFmtId="168" fontId="7" fillId="10" borderId="0" xfId="2" applyFont="1" applyFill="1" applyBorder="1" applyAlignment="1">
      <alignment horizontal="center" vertical="center" wrapText="1"/>
    </xf>
    <xf numFmtId="168" fontId="51" fillId="13" borderId="0" xfId="1" applyFont="1" applyFill="1" applyBorder="1" applyAlignment="1">
      <alignment horizontal="center" vertical="center" wrapText="1"/>
    </xf>
    <xf numFmtId="168" fontId="51" fillId="15" borderId="0" xfId="2" applyFont="1" applyFill="1" applyBorder="1" applyAlignment="1">
      <alignment horizontal="center" vertical="center" wrapText="1"/>
    </xf>
    <xf numFmtId="168" fontId="7" fillId="15" borderId="0" xfId="2" applyFont="1" applyFill="1" applyBorder="1" applyAlignment="1">
      <alignment horizontal="center" vertical="center" wrapText="1"/>
    </xf>
    <xf numFmtId="168" fontId="7" fillId="18" borderId="0" xfId="2" applyFont="1" applyFill="1" applyBorder="1" applyAlignment="1">
      <alignment horizontal="center" vertical="center" wrapText="1"/>
    </xf>
    <xf numFmtId="0" fontId="7" fillId="18" borderId="0" xfId="0" applyFont="1" applyFill="1" applyAlignment="1">
      <alignment horizontal="center"/>
    </xf>
    <xf numFmtId="168" fontId="52" fillId="10" borderId="0" xfId="2" applyFont="1" applyFill="1" applyBorder="1" applyAlignment="1">
      <alignment horizontal="center" vertical="center" wrapText="1"/>
    </xf>
    <xf numFmtId="168" fontId="7" fillId="13" borderId="0" xfId="2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168" fontId="51" fillId="0" borderId="0" xfId="2" applyFont="1" applyFill="1" applyBorder="1" applyAlignment="1">
      <alignment horizontal="center" vertical="center" wrapText="1"/>
    </xf>
    <xf numFmtId="168" fontId="54" fillId="10" borderId="0" xfId="2" applyFont="1" applyFill="1" applyBorder="1" applyAlignment="1">
      <alignment horizontal="center" vertical="center" wrapText="1"/>
    </xf>
    <xf numFmtId="168" fontId="51" fillId="0" borderId="0" xfId="1" applyFont="1" applyFill="1" applyBorder="1" applyAlignment="1">
      <alignment horizontal="center" vertical="center" wrapText="1"/>
    </xf>
    <xf numFmtId="168" fontId="7" fillId="0" borderId="0" xfId="2" applyFont="1" applyFill="1" applyBorder="1" applyAlignment="1">
      <alignment horizontal="center" vertical="center" wrapText="1"/>
    </xf>
    <xf numFmtId="14" fontId="52" fillId="10" borderId="0" xfId="2" applyNumberFormat="1" applyFont="1" applyFill="1" applyBorder="1" applyAlignment="1">
      <alignment horizontal="center" vertical="center" wrapText="1"/>
    </xf>
    <xf numFmtId="0" fontId="7" fillId="22" borderId="1" xfId="0" applyFont="1" applyFill="1" applyBorder="1"/>
    <xf numFmtId="0" fontId="7" fillId="22" borderId="1" xfId="0" applyFont="1" applyFill="1" applyBorder="1" applyAlignment="1">
      <alignment horizontal="center"/>
    </xf>
    <xf numFmtId="168" fontId="7" fillId="22" borderId="1" xfId="1" applyFont="1" applyFill="1" applyBorder="1"/>
    <xf numFmtId="14" fontId="7" fillId="22" borderId="1" xfId="0" applyNumberFormat="1" applyFont="1" applyFill="1" applyBorder="1" applyAlignment="1">
      <alignment vertical="center"/>
    </xf>
    <xf numFmtId="15" fontId="7" fillId="22" borderId="1" xfId="0" applyNumberFormat="1" applyFont="1" applyFill="1" applyBorder="1"/>
    <xf numFmtId="0" fontId="7" fillId="22" borderId="1" xfId="2" applyNumberFormat="1" applyFont="1" applyFill="1" applyBorder="1" applyAlignment="1">
      <alignment horizontal="left" vertical="top"/>
    </xf>
    <xf numFmtId="168" fontId="7" fillId="22" borderId="1" xfId="2" applyFont="1" applyFill="1" applyBorder="1" applyAlignment="1">
      <alignment horizontal="left" vertical="top"/>
    </xf>
    <xf numFmtId="169" fontId="7" fillId="22" borderId="1" xfId="1" applyNumberFormat="1" applyFont="1" applyFill="1" applyBorder="1" applyAlignment="1">
      <alignment horizontal="left" vertical="top"/>
    </xf>
    <xf numFmtId="168" fontId="7" fillId="22" borderId="0" xfId="0" applyNumberFormat="1" applyFont="1" applyFill="1"/>
    <xf numFmtId="14" fontId="7" fillId="22" borderId="0" xfId="1" applyNumberFormat="1" applyFont="1" applyFill="1" applyBorder="1" applyAlignment="1">
      <alignment horizontal="left" vertical="top"/>
    </xf>
    <xf numFmtId="168" fontId="7" fillId="22" borderId="0" xfId="1" applyFont="1" applyFill="1" applyBorder="1" applyAlignment="1">
      <alignment horizontal="left" vertical="top"/>
    </xf>
    <xf numFmtId="166" fontId="7" fillId="22" borderId="0" xfId="0" applyNumberFormat="1" applyFont="1" applyFill="1"/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8" fontId="7" fillId="0" borderId="0" xfId="1" applyFont="1" applyFill="1" applyBorder="1"/>
    <xf numFmtId="14" fontId="7" fillId="0" borderId="0" xfId="0" applyNumberFormat="1" applyFont="1" applyAlignment="1">
      <alignment vertical="center"/>
    </xf>
    <xf numFmtId="15" fontId="7" fillId="0" borderId="0" xfId="0" applyNumberFormat="1" applyFont="1"/>
    <xf numFmtId="0" fontId="7" fillId="0" borderId="0" xfId="2" applyNumberFormat="1" applyFont="1" applyFill="1" applyBorder="1" applyAlignment="1">
      <alignment horizontal="left" vertical="top"/>
    </xf>
    <xf numFmtId="169" fontId="7" fillId="0" borderId="0" xfId="1" applyNumberFormat="1" applyFont="1" applyFill="1" applyBorder="1" applyAlignment="1">
      <alignment horizontal="left" vertical="top"/>
    </xf>
    <xf numFmtId="168" fontId="7" fillId="16" borderId="0" xfId="1" applyFont="1" applyFill="1" applyBorder="1" applyAlignment="1">
      <alignment horizontal="left" vertical="top"/>
    </xf>
    <xf numFmtId="168" fontId="8" fillId="0" borderId="0" xfId="1" applyFont="1" applyFill="1" applyBorder="1" applyAlignment="1">
      <alignment horizontal="left" vertical="top"/>
    </xf>
    <xf numFmtId="168" fontId="8" fillId="10" borderId="0" xfId="1" applyFont="1" applyFill="1" applyBorder="1" applyAlignment="1">
      <alignment horizontal="left" vertical="top"/>
    </xf>
    <xf numFmtId="168" fontId="55" fillId="10" borderId="0" xfId="1" applyFont="1" applyFill="1" applyBorder="1" applyAlignment="1">
      <alignment horizontal="left" vertical="top"/>
    </xf>
    <xf numFmtId="0" fontId="8" fillId="22" borderId="0" xfId="0" applyFont="1" applyFill="1"/>
    <xf numFmtId="0" fontId="7" fillId="22" borderId="0" xfId="0" applyFont="1" applyFill="1" applyAlignment="1">
      <alignment horizontal="center"/>
    </xf>
    <xf numFmtId="0" fontId="7" fillId="22" borderId="0" xfId="0" applyFont="1" applyFill="1"/>
    <xf numFmtId="168" fontId="8" fillId="22" borderId="0" xfId="1" applyFont="1" applyFill="1" applyBorder="1" applyAlignment="1">
      <alignment horizontal="left" vertical="top"/>
    </xf>
    <xf numFmtId="14" fontId="7" fillId="22" borderId="0" xfId="0" applyNumberFormat="1" applyFont="1" applyFill="1" applyAlignment="1">
      <alignment vertical="center"/>
    </xf>
    <xf numFmtId="168" fontId="7" fillId="22" borderId="0" xfId="1" applyFont="1" applyFill="1" applyBorder="1"/>
    <xf numFmtId="15" fontId="7" fillId="22" borderId="0" xfId="0" applyNumberFormat="1" applyFont="1" applyFill="1"/>
    <xf numFmtId="0" fontId="7" fillId="22" borderId="0" xfId="2" applyNumberFormat="1" applyFont="1" applyFill="1" applyBorder="1" applyAlignment="1">
      <alignment horizontal="left" vertical="top"/>
    </xf>
    <xf numFmtId="168" fontId="7" fillId="22" borderId="0" xfId="2" applyFont="1" applyFill="1" applyBorder="1" applyAlignment="1">
      <alignment horizontal="left" vertical="top"/>
    </xf>
    <xf numFmtId="169" fontId="7" fillId="22" borderId="0" xfId="1" applyNumberFormat="1" applyFont="1" applyFill="1" applyBorder="1" applyAlignment="1">
      <alignment horizontal="left" vertical="top"/>
    </xf>
    <xf numFmtId="166" fontId="8" fillId="0" borderId="0" xfId="0" applyNumberFormat="1" applyFont="1"/>
    <xf numFmtId="165" fontId="8" fillId="0" borderId="0" xfId="90" applyFont="1"/>
    <xf numFmtId="168" fontId="7" fillId="0" borderId="13" xfId="1" applyFont="1" applyFill="1" applyBorder="1"/>
    <xf numFmtId="0" fontId="6" fillId="0" borderId="0" xfId="0" applyFont="1" applyAlignment="1">
      <alignment horizontal="center" vertical="center" wrapText="1"/>
    </xf>
    <xf numFmtId="168" fontId="7" fillId="0" borderId="7" xfId="1" applyFont="1" applyFill="1" applyBorder="1"/>
    <xf numFmtId="168" fontId="7" fillId="0" borderId="7" xfId="1" applyFont="1" applyFill="1" applyBorder="1" applyAlignment="1">
      <alignment horizontal="left" vertical="top"/>
    </xf>
    <xf numFmtId="0" fontId="6" fillId="2" borderId="25" xfId="0" applyFont="1" applyFill="1" applyBorder="1" applyAlignment="1">
      <alignment horizontal="center" vertical="center" wrapText="1"/>
    </xf>
    <xf numFmtId="168" fontId="6" fillId="9" borderId="25" xfId="1" applyFont="1" applyFill="1" applyBorder="1" applyAlignment="1">
      <alignment horizontal="center" vertical="center" wrapText="1"/>
    </xf>
    <xf numFmtId="168" fontId="6" fillId="9" borderId="25" xfId="2" applyFont="1" applyFill="1" applyBorder="1" applyAlignment="1">
      <alignment horizontal="center" vertical="center" wrapText="1"/>
    </xf>
    <xf numFmtId="168" fontId="15" fillId="13" borderId="25" xfId="2" applyFont="1" applyFill="1" applyBorder="1" applyAlignment="1">
      <alignment horizontal="center" vertical="center" wrapText="1"/>
    </xf>
    <xf numFmtId="0" fontId="7" fillId="3" borderId="25" xfId="0" applyFont="1" applyFill="1" applyBorder="1"/>
    <xf numFmtId="168" fontId="8" fillId="0" borderId="0" xfId="1" applyFont="1" applyFill="1"/>
    <xf numFmtId="0" fontId="6" fillId="0" borderId="0" xfId="0" applyFont="1" applyAlignment="1">
      <alignment vertical="center" wrapText="1"/>
    </xf>
    <xf numFmtId="0" fontId="12" fillId="0" borderId="6" xfId="0" applyFont="1" applyBorder="1"/>
    <xf numFmtId="0" fontId="13" fillId="0" borderId="6" xfId="0" applyFont="1" applyBorder="1"/>
    <xf numFmtId="0" fontId="7" fillId="0" borderId="7" xfId="0" applyFont="1" applyBorder="1"/>
    <xf numFmtId="0" fontId="0" fillId="0" borderId="7" xfId="0" applyBorder="1" applyAlignment="1">
      <alignment horizontal="center"/>
    </xf>
    <xf numFmtId="14" fontId="7" fillId="0" borderId="7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7" fillId="0" borderId="1" xfId="0" applyNumberFormat="1" applyFont="1" applyBorder="1"/>
    <xf numFmtId="164" fontId="7" fillId="0" borderId="1" xfId="0" applyNumberFormat="1" applyFont="1" applyBorder="1"/>
    <xf numFmtId="0" fontId="7" fillId="0" borderId="1" xfId="0" applyFont="1" applyBorder="1" applyAlignment="1">
      <alignment horizontal="left" vertical="top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0" fillId="0" borderId="1" xfId="3" applyBorder="1" applyAlignment="1">
      <alignment horizontal="center" vertical="top"/>
    </xf>
    <xf numFmtId="0" fontId="14" fillId="0" borderId="1" xfId="0" quotePrefix="1" applyFont="1" applyBorder="1" applyAlignment="1">
      <alignment horizontal="center" vertical="top"/>
    </xf>
    <xf numFmtId="0" fontId="56" fillId="0" borderId="1" xfId="0" applyFont="1" applyBorder="1" applyAlignment="1">
      <alignment horizontal="center" vertical="top"/>
    </xf>
    <xf numFmtId="49" fontId="26" fillId="0" borderId="1" xfId="0" applyNumberFormat="1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0" applyBorder="1"/>
    <xf numFmtId="0" fontId="56" fillId="0" borderId="1" xfId="0" applyFont="1" applyBorder="1"/>
    <xf numFmtId="170" fontId="7" fillId="0" borderId="1" xfId="0" applyNumberFormat="1" applyFont="1" applyBorder="1"/>
    <xf numFmtId="171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quotePrefix="1" applyFont="1" applyBorder="1"/>
    <xf numFmtId="0" fontId="7" fillId="0" borderId="13" xfId="0" quotePrefix="1" applyFont="1" applyBorder="1"/>
    <xf numFmtId="0" fontId="7" fillId="0" borderId="13" xfId="0" applyFont="1" applyBorder="1"/>
    <xf numFmtId="14" fontId="7" fillId="0" borderId="13" xfId="0" applyNumberFormat="1" applyFont="1" applyBorder="1"/>
    <xf numFmtId="168" fontId="27" fillId="17" borderId="9" xfId="1" applyFont="1" applyFill="1" applyBorder="1" applyAlignment="1">
      <alignment horizontal="center" vertical="top"/>
    </xf>
    <xf numFmtId="168" fontId="27" fillId="17" borderId="10" xfId="1" applyFont="1" applyFill="1" applyBorder="1" applyAlignment="1">
      <alignment horizontal="center" vertical="top"/>
    </xf>
    <xf numFmtId="168" fontId="27" fillId="17" borderId="11" xfId="1" applyFont="1" applyFill="1" applyBorder="1" applyAlignment="1">
      <alignment horizontal="center" vertical="top"/>
    </xf>
    <xf numFmtId="168" fontId="27" fillId="15" borderId="1" xfId="1" applyFont="1" applyFill="1" applyBorder="1" applyAlignment="1">
      <alignment horizontal="center" vertical="top"/>
    </xf>
    <xf numFmtId="168" fontId="27" fillId="17" borderId="1" xfId="1" applyFont="1" applyFill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12" borderId="10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/>
    </xf>
    <xf numFmtId="15" fontId="7" fillId="12" borderId="9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3" fillId="0" borderId="14" xfId="0" applyFont="1" applyBorder="1" applyAlignment="1" applyProtection="1">
      <alignment horizontal="center" vertical="center" wrapText="1"/>
      <protection hidden="1"/>
    </xf>
    <xf numFmtId="0" fontId="33" fillId="0" borderId="15" xfId="0" applyFont="1" applyBorder="1" applyAlignment="1" applyProtection="1">
      <alignment horizontal="center" vertical="center" wrapText="1"/>
      <protection hidden="1"/>
    </xf>
    <xf numFmtId="0" fontId="33" fillId="0" borderId="21" xfId="0" applyFont="1" applyBorder="1" applyAlignment="1" applyProtection="1">
      <alignment horizontal="center" vertical="center" wrapText="1"/>
      <protection hidden="1"/>
    </xf>
    <xf numFmtId="0" fontId="33" fillId="0" borderId="22" xfId="0" applyFont="1" applyBorder="1" applyAlignment="1" applyProtection="1">
      <alignment horizontal="center" vertical="center" wrapText="1"/>
      <protection hidden="1"/>
    </xf>
    <xf numFmtId="0" fontId="33" fillId="0" borderId="16" xfId="0" applyFont="1" applyBorder="1" applyAlignment="1" applyProtection="1">
      <alignment horizontal="center" vertical="center" wrapText="1"/>
      <protection hidden="1"/>
    </xf>
    <xf numFmtId="0" fontId="33" fillId="0" borderId="17" xfId="0" applyFont="1" applyBorder="1" applyAlignment="1" applyProtection="1">
      <alignment horizontal="center" vertical="center" wrapText="1"/>
      <protection hidden="1"/>
    </xf>
    <xf numFmtId="172" fontId="17" fillId="21" borderId="2" xfId="0" applyNumberFormat="1" applyFont="1" applyFill="1" applyBorder="1" applyAlignment="1" applyProtection="1">
      <alignment horizontal="left" vertical="top" wrapText="1"/>
      <protection locked="0"/>
    </xf>
    <xf numFmtId="172" fontId="17" fillId="21" borderId="4" xfId="0" applyNumberFormat="1" applyFont="1" applyFill="1" applyBorder="1" applyAlignment="1" applyProtection="1">
      <alignment horizontal="left" vertical="top" wrapText="1"/>
      <protection locked="0"/>
    </xf>
    <xf numFmtId="49" fontId="35" fillId="21" borderId="2" xfId="0" applyNumberFormat="1" applyFont="1" applyFill="1" applyBorder="1" applyAlignment="1" applyProtection="1">
      <alignment horizontal="left" vertical="top" wrapText="1"/>
      <protection locked="0"/>
    </xf>
    <xf numFmtId="49" fontId="35" fillId="21" borderId="4" xfId="0" applyNumberFormat="1" applyFont="1" applyFill="1" applyBorder="1" applyAlignment="1" applyProtection="1">
      <alignment horizontal="left" vertical="top" wrapText="1"/>
      <protection locked="0"/>
    </xf>
    <xf numFmtId="168" fontId="8" fillId="18" borderId="14" xfId="2" applyFont="1" applyFill="1" applyBorder="1" applyAlignment="1">
      <alignment horizontal="center" vertical="center" wrapText="1"/>
    </xf>
    <xf numFmtId="168" fontId="8" fillId="18" borderId="18" xfId="2" applyFont="1" applyFill="1" applyBorder="1" applyAlignment="1">
      <alignment horizontal="center" vertical="center" wrapText="1"/>
    </xf>
    <xf numFmtId="168" fontId="8" fillId="18" borderId="15" xfId="2" applyFont="1" applyFill="1" applyBorder="1" applyAlignment="1">
      <alignment horizontal="center" vertical="center" wrapText="1"/>
    </xf>
    <xf numFmtId="168" fontId="51" fillId="15" borderId="14" xfId="2" applyFont="1" applyFill="1" applyBorder="1" applyAlignment="1">
      <alignment horizontal="center" vertical="center" wrapText="1"/>
    </xf>
    <xf numFmtId="168" fontId="51" fillId="15" borderId="18" xfId="2" applyFont="1" applyFill="1" applyBorder="1" applyAlignment="1">
      <alignment horizontal="center" vertical="center" wrapText="1"/>
    </xf>
    <xf numFmtId="168" fontId="8" fillId="15" borderId="15" xfId="2" applyFont="1" applyFill="1" applyBorder="1" applyAlignment="1">
      <alignment horizontal="center" vertical="center" wrapText="1"/>
    </xf>
    <xf numFmtId="168" fontId="51" fillId="13" borderId="14" xfId="2" applyFont="1" applyFill="1" applyBorder="1" applyAlignment="1">
      <alignment horizontal="center" vertical="center" wrapText="1"/>
    </xf>
    <xf numFmtId="168" fontId="51" fillId="13" borderId="18" xfId="2" applyFont="1" applyFill="1" applyBorder="1" applyAlignment="1">
      <alignment horizontal="center" vertical="center" wrapText="1"/>
    </xf>
    <xf numFmtId="168" fontId="8" fillId="13" borderId="15" xfId="2" applyFont="1" applyFill="1" applyBorder="1" applyAlignment="1">
      <alignment horizontal="center" vertical="center" wrapText="1"/>
    </xf>
    <xf numFmtId="168" fontId="51" fillId="13" borderId="15" xfId="2" applyFont="1" applyFill="1" applyBorder="1" applyAlignment="1">
      <alignment horizontal="center" vertical="center" wrapText="1"/>
    </xf>
    <xf numFmtId="168" fontId="51" fillId="4" borderId="14" xfId="1" applyFont="1" applyFill="1" applyBorder="1" applyAlignment="1">
      <alignment horizontal="center" vertical="center" wrapText="1"/>
    </xf>
    <xf numFmtId="168" fontId="51" fillId="4" borderId="18" xfId="1" applyFont="1" applyFill="1" applyBorder="1" applyAlignment="1">
      <alignment horizontal="center" vertical="center" wrapText="1"/>
    </xf>
    <xf numFmtId="168" fontId="51" fillId="8" borderId="14" xfId="2" applyFont="1" applyFill="1" applyBorder="1" applyAlignment="1">
      <alignment horizontal="center" vertical="center" wrapText="1"/>
    </xf>
    <xf numFmtId="168" fontId="51" fillId="8" borderId="18" xfId="2" applyFont="1" applyFill="1" applyBorder="1" applyAlignment="1">
      <alignment horizontal="center" vertical="center" wrapText="1"/>
    </xf>
    <xf numFmtId="168" fontId="51" fillId="8" borderId="15" xfId="2" applyFont="1" applyFill="1" applyBorder="1" applyAlignment="1">
      <alignment horizontal="center" vertical="center" wrapText="1"/>
    </xf>
    <xf numFmtId="168" fontId="51" fillId="5" borderId="14" xfId="2" applyFont="1" applyFill="1" applyBorder="1" applyAlignment="1">
      <alignment horizontal="center" vertical="center" wrapText="1"/>
    </xf>
    <xf numFmtId="168" fontId="51" fillId="5" borderId="18" xfId="2" applyFont="1" applyFill="1" applyBorder="1" applyAlignment="1">
      <alignment horizontal="center" vertical="center" wrapText="1"/>
    </xf>
    <xf numFmtId="168" fontId="51" fillId="5" borderId="15" xfId="2" applyFont="1" applyFill="1" applyBorder="1" applyAlignment="1">
      <alignment horizontal="center" vertical="center" wrapText="1"/>
    </xf>
    <xf numFmtId="168" fontId="51" fillId="6" borderId="14" xfId="2" applyFont="1" applyFill="1" applyBorder="1" applyAlignment="1">
      <alignment horizontal="center" vertical="center" wrapText="1"/>
    </xf>
    <xf numFmtId="168" fontId="51" fillId="6" borderId="18" xfId="2" applyFont="1" applyFill="1" applyBorder="1" applyAlignment="1">
      <alignment horizontal="center" vertical="center" wrapText="1"/>
    </xf>
    <xf numFmtId="168" fontId="51" fillId="6" borderId="15" xfId="2" applyFont="1" applyFill="1" applyBorder="1" applyAlignment="1">
      <alignment horizontal="center" vertical="center" wrapText="1"/>
    </xf>
    <xf numFmtId="168" fontId="8" fillId="10" borderId="15" xfId="2" applyFont="1" applyFill="1" applyBorder="1" applyAlignment="1">
      <alignment horizontal="center" vertical="center" wrapText="1"/>
    </xf>
  </cellXfs>
  <cellStyles count="91">
    <cellStyle name="Comma" xfId="1" builtinId="3"/>
    <cellStyle name="Comma 11" xfId="8" xr:uid="{00000000-0005-0000-0000-000001000000}"/>
    <cellStyle name="Comma 11 2" xfId="56" xr:uid="{2B9D67DE-87F3-474A-A13B-60CF7E68A62B}"/>
    <cellStyle name="Comma 15" xfId="38" xr:uid="{00000000-0005-0000-0000-000002000000}"/>
    <cellStyle name="Comma 15 2" xfId="75" xr:uid="{2D5F9A8B-C51E-423A-9DF1-57013AA65BA4}"/>
    <cellStyle name="Comma 2" xfId="2" xr:uid="{00000000-0005-0000-0000-000003000000}"/>
    <cellStyle name="Comma 2 10" xfId="34" xr:uid="{00000000-0005-0000-0000-000004000000}"/>
    <cellStyle name="Comma 2 10 2" xfId="73" xr:uid="{05496DD4-43FB-4506-BEC2-94A315E6F521}"/>
    <cellStyle name="Comma 2 11" xfId="52" xr:uid="{F03B2361-10B6-47A1-B708-CFBBE721E924}"/>
    <cellStyle name="Comma 2 2" xfId="6" xr:uid="{00000000-0005-0000-0000-000005000000}"/>
    <cellStyle name="Comma 2 2 2" xfId="54" xr:uid="{75CD8B40-D5D4-4CB3-A270-9EB01D86FD7C}"/>
    <cellStyle name="Comma 2 3" xfId="15" xr:uid="{00000000-0005-0000-0000-000006000000}"/>
    <cellStyle name="Comma 2 3 2" xfId="60" xr:uid="{1C59CFF1-50D6-402C-81E1-CC1866AFCB93}"/>
    <cellStyle name="Comma 2 4" xfId="16" xr:uid="{00000000-0005-0000-0000-000007000000}"/>
    <cellStyle name="Comma 2 4 2" xfId="61" xr:uid="{1B08A18A-2A35-41BF-AEA5-BF650554A0D5}"/>
    <cellStyle name="Comma 2 5" xfId="19" xr:uid="{00000000-0005-0000-0000-000008000000}"/>
    <cellStyle name="Comma 2 5 2" xfId="63" xr:uid="{83833D80-8C4E-4A2B-8127-E67ADBFEFFDA}"/>
    <cellStyle name="Comma 2 6" xfId="24" xr:uid="{00000000-0005-0000-0000-000009000000}"/>
    <cellStyle name="Comma 2 6 2" xfId="66" xr:uid="{4DEDAAA5-30AB-4977-AF6C-7C0FD7084CB5}"/>
    <cellStyle name="Comma 2 7" xfId="25" xr:uid="{00000000-0005-0000-0000-00000A000000}"/>
    <cellStyle name="Comma 2 7 2" xfId="67" xr:uid="{1538A37F-A22B-45B1-B9CE-F0955479124B}"/>
    <cellStyle name="Comma 2 8" xfId="28" xr:uid="{00000000-0005-0000-0000-00000B000000}"/>
    <cellStyle name="Comma 2 8 2" xfId="69" xr:uid="{7C1A5651-AFC4-4381-9440-E868305ED3D3}"/>
    <cellStyle name="Comma 2 9" xfId="33" xr:uid="{00000000-0005-0000-0000-00000C000000}"/>
    <cellStyle name="Comma 2 9 2" xfId="72" xr:uid="{8B226055-E0A8-4A50-90D4-F5AEABF824BB}"/>
    <cellStyle name="Comma 3" xfId="41" xr:uid="{00000000-0005-0000-0000-00000D000000}"/>
    <cellStyle name="Comma 3 10" xfId="36" xr:uid="{00000000-0005-0000-0000-00000E000000}"/>
    <cellStyle name="Comma 3 10 2" xfId="74" xr:uid="{065A8D6E-DBBF-4A8E-9CB7-D1D35F746EC4}"/>
    <cellStyle name="Comma 3 11" xfId="78" xr:uid="{873577FA-C27E-4DE5-A27D-A03428055DB2}"/>
    <cellStyle name="Comma 3 2" xfId="5" xr:uid="{00000000-0005-0000-0000-00000F000000}"/>
    <cellStyle name="Comma 3 2 2" xfId="53" xr:uid="{C36F7A9F-40EA-49E6-A2AC-CF20457A8196}"/>
    <cellStyle name="Comma 3 3" xfId="14" xr:uid="{00000000-0005-0000-0000-000010000000}"/>
    <cellStyle name="Comma 3 3 2" xfId="59" xr:uid="{3E31D52A-4E73-4D1A-AA7B-74D2CA4F48E4}"/>
    <cellStyle name="Comma 3 4" xfId="18" xr:uid="{00000000-0005-0000-0000-000011000000}"/>
    <cellStyle name="Comma 3 4 2" xfId="62" xr:uid="{C0DED191-EA66-4DF6-9A74-F90489D9B5DE}"/>
    <cellStyle name="Comma 3 5" xfId="21" xr:uid="{00000000-0005-0000-0000-000012000000}"/>
    <cellStyle name="Comma 3 5 2" xfId="64" xr:uid="{37997557-29F7-4FC5-8293-45833F9A1F43}"/>
    <cellStyle name="Comma 3 6" xfId="23" xr:uid="{00000000-0005-0000-0000-000013000000}"/>
    <cellStyle name="Comma 3 6 2" xfId="65" xr:uid="{E4B83B7D-BD40-4488-B4ED-554BFAF9515A}"/>
    <cellStyle name="Comma 3 7" xfId="27" xr:uid="{00000000-0005-0000-0000-000014000000}"/>
    <cellStyle name="Comma 3 7 2" xfId="68" xr:uid="{C5D1503C-0B87-411E-9AED-EA4337D82227}"/>
    <cellStyle name="Comma 3 8" xfId="30" xr:uid="{00000000-0005-0000-0000-000015000000}"/>
    <cellStyle name="Comma 3 8 2" xfId="70" xr:uid="{DD2C7B41-1266-4E9E-A61B-DF31C88676D1}"/>
    <cellStyle name="Comma 3 9" xfId="32" xr:uid="{00000000-0005-0000-0000-000016000000}"/>
    <cellStyle name="Comma 3 9 2" xfId="71" xr:uid="{F3358FF0-8E51-4963-A4A6-65AD4A9B6C00}"/>
    <cellStyle name="Comma 4" xfId="7" xr:uid="{00000000-0005-0000-0000-000017000000}"/>
    <cellStyle name="Comma 4 2" xfId="55" xr:uid="{5EE1534A-CBE2-4843-A6F6-3874C3E3447E}"/>
    <cellStyle name="Comma 5" xfId="44" xr:uid="{00000000-0005-0000-0000-000018000000}"/>
    <cellStyle name="Comma 5 2" xfId="80" xr:uid="{26552724-2B06-477C-A5AF-89BC800BF5E1}"/>
    <cellStyle name="Comma 6" xfId="47" xr:uid="{00000000-0005-0000-0000-000019000000}"/>
    <cellStyle name="Comma 6 2" xfId="83" xr:uid="{3CD543CF-83A0-4E48-955A-B963317A50FD}"/>
    <cellStyle name="Comma 7" xfId="51" xr:uid="{534E881A-F5C5-4EDD-B397-9F01819D2905}"/>
    <cellStyle name="Comma 8" xfId="87" xr:uid="{01CED678-9BF7-4170-9CDB-806B853BB026}"/>
    <cellStyle name="Currency" xfId="90" builtinId="4"/>
    <cellStyle name="Currency 2" xfId="42" xr:uid="{00000000-0005-0000-0000-00001A000000}"/>
    <cellStyle name="Currency 2 2" xfId="79" xr:uid="{3795A6F1-67E3-4DA8-9161-A7BAC0152167}"/>
    <cellStyle name="Currency 3" xfId="45" xr:uid="{00000000-0005-0000-0000-00001B000000}"/>
    <cellStyle name="Currency 3 2" xfId="81" xr:uid="{DEF0CABA-85BD-4FDF-8798-B34C9F39C0D5}"/>
    <cellStyle name="Neutral 2" xfId="43" xr:uid="{00000000-0005-0000-0000-00001C000000}"/>
    <cellStyle name="Normal" xfId="0" builtinId="0"/>
    <cellStyle name="Normal 10" xfId="86" xr:uid="{B532B9CD-2598-47B5-A206-F665D6A8FEE8}"/>
    <cellStyle name="Normal 13" xfId="85" xr:uid="{1C24F3B9-52DA-4A16-9BE7-07D3C95FF515}"/>
    <cellStyle name="Normal 14" xfId="37" xr:uid="{00000000-0005-0000-0000-00001E000000}"/>
    <cellStyle name="Normal 2" xfId="39" xr:uid="{00000000-0005-0000-0000-00001F000000}"/>
    <cellStyle name="Normal 2 10" xfId="35" xr:uid="{00000000-0005-0000-0000-000020000000}"/>
    <cellStyle name="Normal 2 2" xfId="4" xr:uid="{00000000-0005-0000-0000-000021000000}"/>
    <cellStyle name="Normal 2 3" xfId="13" xr:uid="{00000000-0005-0000-0000-000022000000}"/>
    <cellStyle name="Normal 2 4" xfId="17" xr:uid="{00000000-0005-0000-0000-000023000000}"/>
    <cellStyle name="Normal 2 5" xfId="20" xr:uid="{00000000-0005-0000-0000-000024000000}"/>
    <cellStyle name="Normal 2 6" xfId="22" xr:uid="{00000000-0005-0000-0000-000025000000}"/>
    <cellStyle name="Normal 2 7" xfId="26" xr:uid="{00000000-0005-0000-0000-000026000000}"/>
    <cellStyle name="Normal 2 8" xfId="29" xr:uid="{00000000-0005-0000-0000-000027000000}"/>
    <cellStyle name="Normal 2 9" xfId="31" xr:uid="{00000000-0005-0000-0000-000028000000}"/>
    <cellStyle name="Normal 21" xfId="9" xr:uid="{00000000-0005-0000-0000-000029000000}"/>
    <cellStyle name="Normal 21 2" xfId="57" xr:uid="{47A1349A-5607-4D77-9842-E5C83BE8D60E}"/>
    <cellStyle name="Normal 3" xfId="12" xr:uid="{00000000-0005-0000-0000-00002A000000}"/>
    <cellStyle name="Normal 3 2" xfId="11" xr:uid="{00000000-0005-0000-0000-00002B000000}"/>
    <cellStyle name="Normal 3 2 2" xfId="58" xr:uid="{4C04F77D-FCA6-4589-B323-A44F883D1552}"/>
    <cellStyle name="Normal 4" xfId="3" xr:uid="{00000000-0005-0000-0000-00002C000000}"/>
    <cellStyle name="Normal 4 2" xfId="10" xr:uid="{00000000-0005-0000-0000-00002D000000}"/>
    <cellStyle name="Normal 5" xfId="40" xr:uid="{00000000-0005-0000-0000-00002E000000}"/>
    <cellStyle name="Normal 5 2" xfId="77" xr:uid="{BC34952B-71D8-4DD9-ACF1-07299836F262}"/>
    <cellStyle name="Normal 6" xfId="46" xr:uid="{00000000-0005-0000-0000-00002F000000}"/>
    <cellStyle name="Normal 6 2" xfId="82" xr:uid="{1E751A94-B94F-46C2-A69F-6E2E312E5550}"/>
    <cellStyle name="Normal 7" xfId="48" xr:uid="{00000000-0005-0000-0000-000030000000}"/>
    <cellStyle name="Normal 8" xfId="49" xr:uid="{4A5D5B44-7AAB-4E02-B141-7034866A4A42}"/>
    <cellStyle name="Normal 8 2" xfId="84" xr:uid="{9E7DB741-B0F3-4A6A-8A3D-309343BC41A8}"/>
    <cellStyle name="Normal 9" xfId="50" xr:uid="{EF49F4AB-ED4B-4A65-A3FA-3D27D20ECEB8}"/>
    <cellStyle name="Percent 2" xfId="76" xr:uid="{263D0FF2-B6CB-4917-AE53-F325CD1026C8}"/>
    <cellStyle name="Percent 3" xfId="88" xr:uid="{36F7DACF-BC04-47A3-AE7B-F1937BCFA123}"/>
    <cellStyle name="rf5" xfId="89" xr:uid="{C53D83F1-A400-4306-99BE-2EC38F05D7DB}"/>
  </cellStyles>
  <dxfs count="9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60693"/>
      <color rgb="FF00FFFF"/>
      <color rgb="FFFCB7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405581</xdr:colOff>
      <xdr:row>7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3FFD23E-BF8B-4372-9E5E-D0FEB45646C8}"/>
            </a:ext>
          </a:extLst>
        </xdr:cNvPr>
        <xdr:cNvGrpSpPr/>
      </xdr:nvGrpSpPr>
      <xdr:grpSpPr>
        <a:xfrm>
          <a:off x="0" y="172065"/>
          <a:ext cx="17366226" cy="1032387"/>
          <a:chOff x="0" y="0"/>
          <a:chExt cx="6505650" cy="734971"/>
        </a:xfrm>
      </xdr:grpSpPr>
      <xdr:sp macro="" textlink="">
        <xdr:nvSpPr>
          <xdr:cNvPr id="3" name="Subtitle 2">
            <a:extLst>
              <a:ext uri="{FF2B5EF4-FFF2-40B4-BE49-F238E27FC236}">
                <a16:creationId xmlns:a16="http://schemas.microsoft.com/office/drawing/2014/main" id="{E6BB7620-F2C2-EF04-2C81-220ED68FE7E5}"/>
              </a:ext>
            </a:extLst>
          </xdr:cNvPr>
          <xdr:cNvSpPr txBox="1">
            <a:spLocks/>
          </xdr:cNvSpPr>
        </xdr:nvSpPr>
        <xdr:spPr>
          <a:xfrm>
            <a:off x="1712965" y="466529"/>
            <a:ext cx="2183311" cy="212090"/>
          </a:xfrm>
          <a:prstGeom prst="rect">
            <a:avLst/>
          </a:prstGeom>
        </xdr:spPr>
        <xdr:txBody>
          <a:bodyPr vert="horz" wrap="square" lIns="91440" tIns="45720" rIns="91440" bIns="45720" rtlCol="0">
            <a:noAutofit/>
          </a:bodyPr>
          <a:lstStyle/>
          <a:p>
            <a:pPr algn="ctr">
              <a:lnSpc>
                <a:spcPct val="106000"/>
              </a:lnSpc>
              <a:spcBef>
                <a:spcPts val="300"/>
              </a:spcBef>
              <a:spcAft>
                <a:spcPts val="800"/>
              </a:spcAft>
            </a:pPr>
            <a:r>
              <a:rPr lang="en-ZA" sz="500" b="1" i="1" kern="120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AN AGENCY OF THE DEPARTMENT OF SPORTS, ARTS AND CULTURE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Rectangle 36">
            <a:extLst>
              <a:ext uri="{FF2B5EF4-FFF2-40B4-BE49-F238E27FC236}">
                <a16:creationId xmlns:a16="http://schemas.microsoft.com/office/drawing/2014/main" id="{632E9805-62F4-56C3-6A50-51AF9AF2FCD3}"/>
              </a:ext>
            </a:extLst>
          </xdr:cNvPr>
          <xdr:cNvSpPr/>
        </xdr:nvSpPr>
        <xdr:spPr>
          <a:xfrm>
            <a:off x="1349597" y="0"/>
            <a:ext cx="5053054" cy="294198"/>
          </a:xfrm>
          <a:custGeom>
            <a:avLst/>
            <a:gdLst>
              <a:gd name="connsiteX0" fmla="*/ 0 w 5053054"/>
              <a:gd name="connsiteY0" fmla="*/ 0 h 292100"/>
              <a:gd name="connsiteX1" fmla="*/ 5053054 w 5053054"/>
              <a:gd name="connsiteY1" fmla="*/ 0 h 292100"/>
              <a:gd name="connsiteX2" fmla="*/ 5053054 w 5053054"/>
              <a:gd name="connsiteY2" fmla="*/ 292100 h 292100"/>
              <a:gd name="connsiteX3" fmla="*/ 0 w 5053054"/>
              <a:gd name="connsiteY3" fmla="*/ 292100 h 292100"/>
              <a:gd name="connsiteX4" fmla="*/ 0 w 5053054"/>
              <a:gd name="connsiteY4" fmla="*/ 0 h 292100"/>
              <a:gd name="connsiteX0" fmla="*/ 0 w 5053054"/>
              <a:gd name="connsiteY0" fmla="*/ 0 h 294198"/>
              <a:gd name="connsiteX1" fmla="*/ 5053054 w 5053054"/>
              <a:gd name="connsiteY1" fmla="*/ 0 h 294198"/>
              <a:gd name="connsiteX2" fmla="*/ 5053054 w 5053054"/>
              <a:gd name="connsiteY2" fmla="*/ 292100 h 294198"/>
              <a:gd name="connsiteX3" fmla="*/ 318052 w 5053054"/>
              <a:gd name="connsiteY3" fmla="*/ 294198 h 294198"/>
              <a:gd name="connsiteX4" fmla="*/ 0 w 5053054"/>
              <a:gd name="connsiteY4" fmla="*/ 292100 h 294198"/>
              <a:gd name="connsiteX5" fmla="*/ 0 w 5053054"/>
              <a:gd name="connsiteY5" fmla="*/ 0 h 294198"/>
              <a:gd name="connsiteX0" fmla="*/ 0 w 5053054"/>
              <a:gd name="connsiteY0" fmla="*/ 0 h 294198"/>
              <a:gd name="connsiteX1" fmla="*/ 5053054 w 5053054"/>
              <a:gd name="connsiteY1" fmla="*/ 0 h 294198"/>
              <a:gd name="connsiteX2" fmla="*/ 5053054 w 5053054"/>
              <a:gd name="connsiteY2" fmla="*/ 292100 h 294198"/>
              <a:gd name="connsiteX3" fmla="*/ 318052 w 5053054"/>
              <a:gd name="connsiteY3" fmla="*/ 294198 h 294198"/>
              <a:gd name="connsiteX4" fmla="*/ 0 w 5053054"/>
              <a:gd name="connsiteY4" fmla="*/ 0 h 2941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053054" h="294198">
                <a:moveTo>
                  <a:pt x="0" y="0"/>
                </a:moveTo>
                <a:lnTo>
                  <a:pt x="5053054" y="0"/>
                </a:lnTo>
                <a:lnTo>
                  <a:pt x="5053054" y="292100"/>
                </a:lnTo>
                <a:lnTo>
                  <a:pt x="318052" y="294198"/>
                </a:lnTo>
                <a:lnTo>
                  <a:pt x="0" y="0"/>
                </a:lnTo>
                <a:close/>
              </a:path>
            </a:pathLst>
          </a:custGeom>
          <a:solidFill>
            <a:srgbClr val="460000"/>
          </a:solidFill>
          <a:ln w="12700" cap="flat" cmpd="sng" algn="ctr">
            <a:noFill/>
            <a:prstDash val="solid"/>
            <a:miter lim="800000"/>
          </a:ln>
          <a:effectLst>
            <a:outerShdw blurRad="50800" dist="38100" dir="10800000" algn="r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F68CF646-333E-2EF7-CEE1-39C3F59F604A}"/>
              </a:ext>
            </a:extLst>
          </xdr:cNvPr>
          <xdr:cNvSpPr/>
        </xdr:nvSpPr>
        <xdr:spPr>
          <a:xfrm>
            <a:off x="4015051" y="0"/>
            <a:ext cx="2387600" cy="711713"/>
          </a:xfrm>
          <a:prstGeom prst="rect">
            <a:avLst/>
          </a:prstGeom>
          <a:solidFill>
            <a:srgbClr val="6C0000"/>
          </a:solidFill>
          <a:ln w="12700" cap="flat" cmpd="sng" algn="ctr">
            <a:noFill/>
            <a:prstDash val="solid"/>
            <a:miter lim="800000"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6" name="Rectangle 40">
            <a:extLst>
              <a:ext uri="{FF2B5EF4-FFF2-40B4-BE49-F238E27FC236}">
                <a16:creationId xmlns:a16="http://schemas.microsoft.com/office/drawing/2014/main" id="{D17DF539-A110-BAD5-9B7A-CF189B82C305}"/>
              </a:ext>
            </a:extLst>
          </xdr:cNvPr>
          <xdr:cNvSpPr/>
        </xdr:nvSpPr>
        <xdr:spPr>
          <a:xfrm>
            <a:off x="3531435" y="0"/>
            <a:ext cx="483615" cy="711713"/>
          </a:xfrm>
          <a:custGeom>
            <a:avLst/>
            <a:gdLst>
              <a:gd name="connsiteX0" fmla="*/ 0 w 483615"/>
              <a:gd name="connsiteY0" fmla="*/ 0 h 890016"/>
              <a:gd name="connsiteX1" fmla="*/ 483615 w 483615"/>
              <a:gd name="connsiteY1" fmla="*/ 0 h 890016"/>
              <a:gd name="connsiteX2" fmla="*/ 483615 w 483615"/>
              <a:gd name="connsiteY2" fmla="*/ 890016 h 890016"/>
              <a:gd name="connsiteX3" fmla="*/ 0 w 483615"/>
              <a:gd name="connsiteY3" fmla="*/ 890016 h 890016"/>
              <a:gd name="connsiteX4" fmla="*/ 0 w 483615"/>
              <a:gd name="connsiteY4" fmla="*/ 0 h 890016"/>
              <a:gd name="connsiteX0" fmla="*/ 0 w 483615"/>
              <a:gd name="connsiteY0" fmla="*/ 0 h 890016"/>
              <a:gd name="connsiteX1" fmla="*/ 483615 w 483615"/>
              <a:gd name="connsiteY1" fmla="*/ 0 h 890016"/>
              <a:gd name="connsiteX2" fmla="*/ 483615 w 483615"/>
              <a:gd name="connsiteY2" fmla="*/ 890016 h 890016"/>
              <a:gd name="connsiteX3" fmla="*/ 0 w 483615"/>
              <a:gd name="connsiteY3" fmla="*/ 0 h 8900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83615" h="890016">
                <a:moveTo>
                  <a:pt x="0" y="0"/>
                </a:moveTo>
                <a:lnTo>
                  <a:pt x="483615" y="0"/>
                </a:lnTo>
                <a:lnTo>
                  <a:pt x="483615" y="890016"/>
                </a:lnTo>
                <a:lnTo>
                  <a:pt x="0" y="0"/>
                </a:lnTo>
                <a:close/>
              </a:path>
            </a:pathLst>
          </a:custGeom>
          <a:solidFill>
            <a:srgbClr val="460000"/>
          </a:solidFill>
          <a:ln w="12700" cap="flat" cmpd="sng" algn="ctr">
            <a:noFill/>
            <a:prstDash val="solid"/>
            <a:miter lim="800000"/>
          </a:ln>
          <a:effectLst>
            <a:outerShdw blurRad="50800" dist="38100" dir="10800000" algn="r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58A12069-ED67-0429-A693-46ABF671E6C8}"/>
              </a:ext>
            </a:extLst>
          </xdr:cNvPr>
          <xdr:cNvSpPr/>
        </xdr:nvSpPr>
        <xdr:spPr>
          <a:xfrm>
            <a:off x="5205170" y="443202"/>
            <a:ext cx="1300480" cy="235416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>
              <a:lnSpc>
                <a:spcPct val="106000"/>
              </a:lnSpc>
              <a:spcAft>
                <a:spcPts val="800"/>
              </a:spcAft>
            </a:pPr>
            <a:r>
              <a:rPr lang="en-GB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111 Harrington Street </a:t>
            </a:r>
            <a:br>
              <a:rPr lang="en-GB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</a:br>
            <a:r>
              <a:rPr lang="en-GB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Cape Town 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C226DB40-B2D0-E571-36C0-546247060819}"/>
              </a:ext>
            </a:extLst>
          </xdr:cNvPr>
          <xdr:cNvSpPr/>
        </xdr:nvSpPr>
        <xdr:spPr>
          <a:xfrm>
            <a:off x="4101853" y="441764"/>
            <a:ext cx="706561" cy="261620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>
              <a:lnSpc>
                <a:spcPct val="106000"/>
              </a:lnSpc>
              <a:spcAft>
                <a:spcPts val="800"/>
              </a:spcAft>
            </a:pPr>
            <a:r>
              <a:rPr lang="en-ZA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+27 21 462 4502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n-ZA" sz="1000" kern="12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89E29108-78BB-4153-6467-722179413D3C}"/>
              </a:ext>
            </a:extLst>
          </xdr:cNvPr>
          <xdr:cNvGrpSpPr/>
        </xdr:nvGrpSpPr>
        <xdr:grpSpPr>
          <a:xfrm>
            <a:off x="4320473" y="105725"/>
            <a:ext cx="269321" cy="292100"/>
            <a:chOff x="4320473" y="105725"/>
            <a:chExt cx="2051437" cy="2224950"/>
          </a:xfrm>
        </xdr:grpSpPr>
        <xdr:grpSp>
          <xdr:nvGrpSpPr>
            <xdr:cNvPr id="25" name="Group 24">
              <a:extLst>
                <a:ext uri="{FF2B5EF4-FFF2-40B4-BE49-F238E27FC236}">
                  <a16:creationId xmlns:a16="http://schemas.microsoft.com/office/drawing/2014/main" id="{62D773C1-3250-9AA3-3211-CA07DA4CE3D7}"/>
                </a:ext>
              </a:extLst>
            </xdr:cNvPr>
            <xdr:cNvGrpSpPr/>
          </xdr:nvGrpSpPr>
          <xdr:grpSpPr>
            <a:xfrm>
              <a:off x="4320473" y="309513"/>
              <a:ext cx="1828800" cy="1828800"/>
              <a:chOff x="4320473" y="309513"/>
              <a:chExt cx="1828800" cy="1828800"/>
            </a:xfrm>
          </xdr:grpSpPr>
          <xdr:sp macro="" textlink="">
            <xdr:nvSpPr>
              <xdr:cNvPr id="27" name="Oval 26">
                <a:extLst>
                  <a:ext uri="{FF2B5EF4-FFF2-40B4-BE49-F238E27FC236}">
                    <a16:creationId xmlns:a16="http://schemas.microsoft.com/office/drawing/2014/main" id="{01791D1F-7017-DC9E-CA49-0479FCD91ADB}"/>
                  </a:ext>
                </a:extLst>
              </xdr:cNvPr>
              <xdr:cNvSpPr/>
            </xdr:nvSpPr>
            <xdr:spPr>
              <a:xfrm>
                <a:off x="4320473" y="309513"/>
                <a:ext cx="1828800" cy="1828800"/>
              </a:xfrm>
              <a:prstGeom prst="ellipse">
                <a:avLst/>
              </a:prstGeom>
              <a:solidFill>
                <a:sysClr val="window" lastClr="FFFFFF">
                  <a:lumMod val="95000"/>
                </a:sysClr>
              </a:solidFill>
              <a:ln w="12700" cap="flat" cmpd="sng" algn="ctr">
                <a:noFill/>
                <a:prstDash val="solid"/>
                <a:miter lim="800000"/>
              </a:ln>
              <a:effectLst/>
            </xdr:spPr>
            <xdr:txBody>
              <a:bodyPr wrap="square" rtlCol="0" anchor="ctr"/>
              <a:lstStyle/>
              <a:p>
                <a:endParaRPr lang="en-ZA"/>
              </a:p>
            </xdr:txBody>
          </xdr:sp>
          <xdr:pic>
            <xdr:nvPicPr>
              <xdr:cNvPr id="28" name="Graphic 11" descr="Receiver">
                <a:extLst>
                  <a:ext uri="{FF2B5EF4-FFF2-40B4-BE49-F238E27FC236}">
                    <a16:creationId xmlns:a16="http://schemas.microsoft.com/office/drawing/2014/main" id="{32325F46-F2E6-002F-8E97-9957F7B946C6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2"/>
                  </a:ext>
                </a:extLst>
              </a:blip>
              <a:stretch>
                <a:fillRect/>
              </a:stretch>
            </xdr:blipFill>
            <xdr:spPr>
              <a:xfrm>
                <a:off x="4777673" y="766713"/>
                <a:ext cx="914400" cy="914400"/>
              </a:xfrm>
              <a:prstGeom prst="rect">
                <a:avLst/>
              </a:prstGeom>
            </xdr:spPr>
          </xdr:pic>
        </xdr:grpSp>
        <xdr:sp macro="" textlink="">
          <xdr:nvSpPr>
            <xdr:cNvPr id="26" name="Freeform: Shape 25">
              <a:extLst>
                <a:ext uri="{FF2B5EF4-FFF2-40B4-BE49-F238E27FC236}">
                  <a16:creationId xmlns:a16="http://schemas.microsoft.com/office/drawing/2014/main" id="{65F79873-3B02-417E-C3C2-B914602BB02D}"/>
                </a:ext>
              </a:extLst>
            </xdr:cNvPr>
            <xdr:cNvSpPr/>
          </xdr:nvSpPr>
          <xdr:spPr>
            <a:xfrm>
              <a:off x="5259434" y="105725"/>
              <a:ext cx="1112476" cy="2224950"/>
            </a:xfrm>
            <a:custGeom>
              <a:avLst/>
              <a:gdLst>
                <a:gd name="connsiteX0" fmla="*/ 0 w 1112476"/>
                <a:gd name="connsiteY0" fmla="*/ 0 h 2224950"/>
                <a:gd name="connsiteX1" fmla="*/ 1112476 w 1112476"/>
                <a:gd name="connsiteY1" fmla="*/ 1112475 h 2224950"/>
                <a:gd name="connsiteX2" fmla="*/ 0 w 1112476"/>
                <a:gd name="connsiteY2" fmla="*/ 2224950 h 2224950"/>
                <a:gd name="connsiteX3" fmla="*/ 0 w 1112476"/>
                <a:gd name="connsiteY3" fmla="*/ 2111811 h 2224950"/>
                <a:gd name="connsiteX4" fmla="*/ 999337 w 1112476"/>
                <a:gd name="connsiteY4" fmla="*/ 1112475 h 2224950"/>
                <a:gd name="connsiteX5" fmla="*/ 0 w 1112476"/>
                <a:gd name="connsiteY5" fmla="*/ 113139 h 22249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112476" h="2224950">
                  <a:moveTo>
                    <a:pt x="0" y="0"/>
                  </a:moveTo>
                  <a:cubicBezTo>
                    <a:pt x="614404" y="0"/>
                    <a:pt x="1112476" y="498072"/>
                    <a:pt x="1112476" y="1112475"/>
                  </a:cubicBezTo>
                  <a:cubicBezTo>
                    <a:pt x="1112476" y="1726878"/>
                    <a:pt x="614404" y="2224950"/>
                    <a:pt x="0" y="2224950"/>
                  </a:cubicBezTo>
                  <a:lnTo>
                    <a:pt x="0" y="2111811"/>
                  </a:lnTo>
                  <a:cubicBezTo>
                    <a:pt x="551919" y="2111811"/>
                    <a:pt x="999337" y="1664393"/>
                    <a:pt x="999337" y="1112475"/>
                  </a:cubicBezTo>
                  <a:cubicBezTo>
                    <a:pt x="999337" y="560557"/>
                    <a:pt x="551919" y="113139"/>
                    <a:pt x="0" y="113139"/>
                  </a:cubicBezTo>
                  <a:close/>
                </a:path>
              </a:pathLst>
            </a:custGeom>
            <a:solidFill>
              <a:srgbClr val="FFC000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>
              <a:noAutofit/>
            </a:bodyPr>
            <a:lstStyle/>
            <a:p>
              <a:endParaRPr lang="en-ZA"/>
            </a:p>
          </xdr:txBody>
        </xdr:sp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046D857C-EE79-144B-4146-C9909E487550}"/>
              </a:ext>
            </a:extLst>
          </xdr:cNvPr>
          <xdr:cNvGrpSpPr/>
        </xdr:nvGrpSpPr>
        <xdr:grpSpPr>
          <a:xfrm>
            <a:off x="5721951" y="105725"/>
            <a:ext cx="267546" cy="293691"/>
            <a:chOff x="5721951" y="105725"/>
            <a:chExt cx="2026876" cy="2224950"/>
          </a:xfrm>
        </xdr:grpSpPr>
        <xdr:grpSp>
          <xdr:nvGrpSpPr>
            <xdr:cNvPr id="21" name="Group 20">
              <a:extLst>
                <a:ext uri="{FF2B5EF4-FFF2-40B4-BE49-F238E27FC236}">
                  <a16:creationId xmlns:a16="http://schemas.microsoft.com/office/drawing/2014/main" id="{4D7255D8-AEDB-6D04-25F1-D97EFD6961F2}"/>
                </a:ext>
              </a:extLst>
            </xdr:cNvPr>
            <xdr:cNvGrpSpPr/>
          </xdr:nvGrpSpPr>
          <xdr:grpSpPr>
            <a:xfrm>
              <a:off x="5721951" y="303800"/>
              <a:ext cx="1828800" cy="1828800"/>
              <a:chOff x="5721951" y="303800"/>
              <a:chExt cx="1828800" cy="1828800"/>
            </a:xfrm>
          </xdr:grpSpPr>
          <xdr:sp macro="" textlink="">
            <xdr:nvSpPr>
              <xdr:cNvPr id="23" name="Oval 22">
                <a:extLst>
                  <a:ext uri="{FF2B5EF4-FFF2-40B4-BE49-F238E27FC236}">
                    <a16:creationId xmlns:a16="http://schemas.microsoft.com/office/drawing/2014/main" id="{BDAAC026-EFCE-0E03-5BFF-BDA7B0098A9F}"/>
                  </a:ext>
                </a:extLst>
              </xdr:cNvPr>
              <xdr:cNvSpPr/>
            </xdr:nvSpPr>
            <xdr:spPr>
              <a:xfrm>
                <a:off x="5721951" y="303800"/>
                <a:ext cx="1828800" cy="1828800"/>
              </a:xfrm>
              <a:prstGeom prst="ellipse">
                <a:avLst/>
              </a:prstGeom>
              <a:solidFill>
                <a:sysClr val="window" lastClr="FFFFFF">
                  <a:lumMod val="95000"/>
                </a:sysClr>
              </a:solidFill>
              <a:ln w="12700" cap="flat" cmpd="sng" algn="ctr">
                <a:noFill/>
                <a:prstDash val="solid"/>
                <a:miter lim="800000"/>
              </a:ln>
              <a:effectLst/>
            </xdr:spPr>
            <xdr:txBody>
              <a:bodyPr wrap="square" rtlCol="0" anchor="ctr"/>
              <a:lstStyle/>
              <a:p>
                <a:endParaRPr lang="en-ZA"/>
              </a:p>
            </xdr:txBody>
          </xdr:sp>
          <xdr:pic>
            <xdr:nvPicPr>
              <xdr:cNvPr id="24" name="Graphic 9" descr="Court">
                <a:extLst>
                  <a:ext uri="{FF2B5EF4-FFF2-40B4-BE49-F238E27FC236}">
                    <a16:creationId xmlns:a16="http://schemas.microsoft.com/office/drawing/2014/main" id="{7E78CF05-4D4E-15F3-9087-D4B9A6D17365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xdr:blipFill>
            <xdr:spPr>
              <a:xfrm>
                <a:off x="6179151" y="761000"/>
                <a:ext cx="914400" cy="914400"/>
              </a:xfrm>
              <a:prstGeom prst="rect">
                <a:avLst/>
              </a:prstGeom>
            </xdr:spPr>
          </xdr:pic>
        </xdr:grpSp>
        <xdr:sp macro="" textlink="">
          <xdr:nvSpPr>
            <xdr:cNvPr id="22" name="Freeform: Shape 21">
              <a:extLst>
                <a:ext uri="{FF2B5EF4-FFF2-40B4-BE49-F238E27FC236}">
                  <a16:creationId xmlns:a16="http://schemas.microsoft.com/office/drawing/2014/main" id="{64CFE000-5862-C8C4-88E3-268C7520F74B}"/>
                </a:ext>
              </a:extLst>
            </xdr:cNvPr>
            <xdr:cNvSpPr/>
          </xdr:nvSpPr>
          <xdr:spPr>
            <a:xfrm>
              <a:off x="6636351" y="105725"/>
              <a:ext cx="1112476" cy="2224950"/>
            </a:xfrm>
            <a:custGeom>
              <a:avLst/>
              <a:gdLst>
                <a:gd name="connsiteX0" fmla="*/ 0 w 1112476"/>
                <a:gd name="connsiteY0" fmla="*/ 0 h 2224950"/>
                <a:gd name="connsiteX1" fmla="*/ 1112476 w 1112476"/>
                <a:gd name="connsiteY1" fmla="*/ 1112475 h 2224950"/>
                <a:gd name="connsiteX2" fmla="*/ 0 w 1112476"/>
                <a:gd name="connsiteY2" fmla="*/ 2224950 h 2224950"/>
                <a:gd name="connsiteX3" fmla="*/ 0 w 1112476"/>
                <a:gd name="connsiteY3" fmla="*/ 2111811 h 2224950"/>
                <a:gd name="connsiteX4" fmla="*/ 999337 w 1112476"/>
                <a:gd name="connsiteY4" fmla="*/ 1112475 h 2224950"/>
                <a:gd name="connsiteX5" fmla="*/ 0 w 1112476"/>
                <a:gd name="connsiteY5" fmla="*/ 113139 h 22249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112476" h="2224950">
                  <a:moveTo>
                    <a:pt x="0" y="0"/>
                  </a:moveTo>
                  <a:cubicBezTo>
                    <a:pt x="614404" y="0"/>
                    <a:pt x="1112476" y="498072"/>
                    <a:pt x="1112476" y="1112475"/>
                  </a:cubicBezTo>
                  <a:cubicBezTo>
                    <a:pt x="1112476" y="1726878"/>
                    <a:pt x="614404" y="2224950"/>
                    <a:pt x="0" y="2224950"/>
                  </a:cubicBezTo>
                  <a:lnTo>
                    <a:pt x="0" y="2111811"/>
                  </a:lnTo>
                  <a:cubicBezTo>
                    <a:pt x="551919" y="2111811"/>
                    <a:pt x="999337" y="1664393"/>
                    <a:pt x="999337" y="1112475"/>
                  </a:cubicBezTo>
                  <a:cubicBezTo>
                    <a:pt x="999337" y="560557"/>
                    <a:pt x="551919" y="113139"/>
                    <a:pt x="0" y="113139"/>
                  </a:cubicBezTo>
                  <a:close/>
                </a:path>
              </a:pathLst>
            </a:custGeom>
            <a:solidFill>
              <a:srgbClr val="FFC000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>
              <a:noAutofit/>
            </a:bodyPr>
            <a:lstStyle/>
            <a:p>
              <a:endParaRPr lang="en-ZA"/>
            </a:p>
          </xdr:txBody>
        </xdr:sp>
      </xdr:grpSp>
      <xdr:pic>
        <xdr:nvPicPr>
          <xdr:cNvPr id="11" name="Picture 10" descr="A black sign with white text&#10;&#10;Description automatically generated">
            <a:extLst>
              <a:ext uri="{FF2B5EF4-FFF2-40B4-BE49-F238E27FC236}">
                <a16:creationId xmlns:a16="http://schemas.microsoft.com/office/drawing/2014/main" id="{99106E12-F455-5CA3-23F9-F0B43DEE0464}"/>
              </a:ext>
            </a:extLst>
          </xdr:cNvPr>
          <xdr:cNvPicPr/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4885"/>
          <a:stretch/>
        </xdr:blipFill>
        <xdr:spPr>
          <a:xfrm>
            <a:off x="0" y="212284"/>
            <a:ext cx="474455" cy="441734"/>
          </a:xfrm>
          <a:prstGeom prst="rect">
            <a:avLst/>
          </a:prstGeom>
        </xdr:spPr>
      </xdr:pic>
      <xdr:sp macro="" textlink="">
        <xdr:nvSpPr>
          <xdr:cNvPr id="12" name="Freeform: Shape 11">
            <a:extLst>
              <a:ext uri="{FF2B5EF4-FFF2-40B4-BE49-F238E27FC236}">
                <a16:creationId xmlns:a16="http://schemas.microsoft.com/office/drawing/2014/main" id="{0E1BD0A0-EC3D-2B14-EFC6-F6C70445CAFA}"/>
              </a:ext>
            </a:extLst>
          </xdr:cNvPr>
          <xdr:cNvSpPr/>
        </xdr:nvSpPr>
        <xdr:spPr>
          <a:xfrm>
            <a:off x="1525851" y="0"/>
            <a:ext cx="540765" cy="294198"/>
          </a:xfrm>
          <a:custGeom>
            <a:avLst/>
            <a:gdLst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177800 w 463550"/>
              <a:gd name="connsiteY3" fmla="*/ 298450 h 298450"/>
              <a:gd name="connsiteX4" fmla="*/ 0 w 463550"/>
              <a:gd name="connsiteY4" fmla="*/ 0 h 298450"/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234950 w 463550"/>
              <a:gd name="connsiteY3" fmla="*/ 298450 h 298450"/>
              <a:gd name="connsiteX4" fmla="*/ 0 w 46355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34950 w 495300"/>
              <a:gd name="connsiteY3" fmla="*/ 298450 h 298450"/>
              <a:gd name="connsiteX4" fmla="*/ 0 w 49530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86977 w 495300"/>
              <a:gd name="connsiteY3" fmla="*/ 298450 h 298450"/>
              <a:gd name="connsiteX4" fmla="*/ 0 w 495300"/>
              <a:gd name="connsiteY4" fmla="*/ 0 h 298450"/>
              <a:gd name="connsiteX0" fmla="*/ 0 w 553831"/>
              <a:gd name="connsiteY0" fmla="*/ 0 h 298450"/>
              <a:gd name="connsiteX1" fmla="*/ 228600 w 553831"/>
              <a:gd name="connsiteY1" fmla="*/ 0 h 298450"/>
              <a:gd name="connsiteX2" fmla="*/ 553831 w 553831"/>
              <a:gd name="connsiteY2" fmla="*/ 298450 h 298450"/>
              <a:gd name="connsiteX3" fmla="*/ 286977 w 553831"/>
              <a:gd name="connsiteY3" fmla="*/ 298450 h 298450"/>
              <a:gd name="connsiteX4" fmla="*/ 0 w 553831"/>
              <a:gd name="connsiteY4" fmla="*/ 0 h 2984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53831" h="298450">
                <a:moveTo>
                  <a:pt x="0" y="0"/>
                </a:moveTo>
                <a:lnTo>
                  <a:pt x="228600" y="0"/>
                </a:lnTo>
                <a:lnTo>
                  <a:pt x="553831" y="298450"/>
                </a:lnTo>
                <a:lnTo>
                  <a:pt x="286977" y="298450"/>
                </a:lnTo>
                <a:lnTo>
                  <a:pt x="0" y="0"/>
                </a:lnTo>
                <a:close/>
              </a:path>
            </a:pathLst>
          </a:custGeom>
          <a:solidFill>
            <a:sysClr val="window" lastClr="FFFFFF">
              <a:lumMod val="75000"/>
            </a:sys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13" name="Freeform: Shape 12">
            <a:extLst>
              <a:ext uri="{FF2B5EF4-FFF2-40B4-BE49-F238E27FC236}">
                <a16:creationId xmlns:a16="http://schemas.microsoft.com/office/drawing/2014/main" id="{25538D6B-B5EC-FE28-3F41-C7DED0937F20}"/>
              </a:ext>
            </a:extLst>
          </xdr:cNvPr>
          <xdr:cNvSpPr/>
        </xdr:nvSpPr>
        <xdr:spPr>
          <a:xfrm>
            <a:off x="1856256" y="0"/>
            <a:ext cx="540765" cy="294198"/>
          </a:xfrm>
          <a:custGeom>
            <a:avLst/>
            <a:gdLst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177800 w 463550"/>
              <a:gd name="connsiteY3" fmla="*/ 298450 h 298450"/>
              <a:gd name="connsiteX4" fmla="*/ 0 w 463550"/>
              <a:gd name="connsiteY4" fmla="*/ 0 h 298450"/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234950 w 463550"/>
              <a:gd name="connsiteY3" fmla="*/ 298450 h 298450"/>
              <a:gd name="connsiteX4" fmla="*/ 0 w 46355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34950 w 495300"/>
              <a:gd name="connsiteY3" fmla="*/ 298450 h 298450"/>
              <a:gd name="connsiteX4" fmla="*/ 0 w 49530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86977 w 495300"/>
              <a:gd name="connsiteY3" fmla="*/ 298450 h 298450"/>
              <a:gd name="connsiteX4" fmla="*/ 0 w 495300"/>
              <a:gd name="connsiteY4" fmla="*/ 0 h 298450"/>
              <a:gd name="connsiteX0" fmla="*/ 0 w 553831"/>
              <a:gd name="connsiteY0" fmla="*/ 0 h 298450"/>
              <a:gd name="connsiteX1" fmla="*/ 228600 w 553831"/>
              <a:gd name="connsiteY1" fmla="*/ 0 h 298450"/>
              <a:gd name="connsiteX2" fmla="*/ 553831 w 553831"/>
              <a:gd name="connsiteY2" fmla="*/ 298450 h 298450"/>
              <a:gd name="connsiteX3" fmla="*/ 286977 w 553831"/>
              <a:gd name="connsiteY3" fmla="*/ 298450 h 298450"/>
              <a:gd name="connsiteX4" fmla="*/ 0 w 553831"/>
              <a:gd name="connsiteY4" fmla="*/ 0 h 2984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53831" h="298450">
                <a:moveTo>
                  <a:pt x="0" y="0"/>
                </a:moveTo>
                <a:lnTo>
                  <a:pt x="228600" y="0"/>
                </a:lnTo>
                <a:lnTo>
                  <a:pt x="553831" y="298450"/>
                </a:lnTo>
                <a:lnTo>
                  <a:pt x="286977" y="298450"/>
                </a:lnTo>
                <a:lnTo>
                  <a:pt x="0" y="0"/>
                </a:lnTo>
                <a:close/>
              </a:path>
            </a:pathLst>
          </a:custGeom>
          <a:solidFill>
            <a:srgbClr val="6C0000"/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20756979-1240-D279-3F8F-5EFC5AE6A3A3}"/>
              </a:ext>
            </a:extLst>
          </xdr:cNvPr>
          <xdr:cNvSpPr/>
        </xdr:nvSpPr>
        <xdr:spPr>
          <a:xfrm>
            <a:off x="4796183" y="441764"/>
            <a:ext cx="706561" cy="261620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>
              <a:lnSpc>
                <a:spcPct val="106000"/>
              </a:lnSpc>
              <a:spcAft>
                <a:spcPts val="800"/>
              </a:spcAft>
            </a:pPr>
            <a:r>
              <a:rPr lang="en-ZA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info@sahra.org.za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n-ZA" sz="1000" kern="12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33A790AE-078C-DB1F-3CA7-8B91F9650429}"/>
              </a:ext>
            </a:extLst>
          </xdr:cNvPr>
          <xdr:cNvGrpSpPr/>
        </xdr:nvGrpSpPr>
        <xdr:grpSpPr>
          <a:xfrm>
            <a:off x="5014803" y="105725"/>
            <a:ext cx="269321" cy="292100"/>
            <a:chOff x="5014803" y="105725"/>
            <a:chExt cx="2051437" cy="2224950"/>
          </a:xfrm>
        </xdr:grpSpPr>
        <xdr:sp macro="" textlink="">
          <xdr:nvSpPr>
            <xdr:cNvPr id="19" name="Oval 18">
              <a:extLst>
                <a:ext uri="{FF2B5EF4-FFF2-40B4-BE49-F238E27FC236}">
                  <a16:creationId xmlns:a16="http://schemas.microsoft.com/office/drawing/2014/main" id="{18770467-05EB-B0EA-9002-E8E63DAC713D}"/>
                </a:ext>
              </a:extLst>
            </xdr:cNvPr>
            <xdr:cNvSpPr/>
          </xdr:nvSpPr>
          <xdr:spPr>
            <a:xfrm>
              <a:off x="5014803" y="309512"/>
              <a:ext cx="1828798" cy="1828801"/>
            </a:xfrm>
            <a:prstGeom prst="ellipse">
              <a:avLst/>
            </a:prstGeom>
            <a:solidFill>
              <a:sysClr val="window" lastClr="FFFFFF">
                <a:lumMod val="95000"/>
              </a:sysClr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/>
            <a:lstStyle/>
            <a:p>
              <a:endParaRPr lang="en-ZA"/>
            </a:p>
          </xdr:txBody>
        </xdr:sp>
        <xdr:sp macro="" textlink="">
          <xdr:nvSpPr>
            <xdr:cNvPr id="20" name="Freeform: Shape 19">
              <a:extLst>
                <a:ext uri="{FF2B5EF4-FFF2-40B4-BE49-F238E27FC236}">
                  <a16:creationId xmlns:a16="http://schemas.microsoft.com/office/drawing/2014/main" id="{BC2E3729-F172-4C09-67A7-92F1585687E0}"/>
                </a:ext>
              </a:extLst>
            </xdr:cNvPr>
            <xdr:cNvSpPr/>
          </xdr:nvSpPr>
          <xdr:spPr>
            <a:xfrm>
              <a:off x="5953764" y="105725"/>
              <a:ext cx="1112476" cy="2224950"/>
            </a:xfrm>
            <a:custGeom>
              <a:avLst/>
              <a:gdLst>
                <a:gd name="connsiteX0" fmla="*/ 0 w 1112476"/>
                <a:gd name="connsiteY0" fmla="*/ 0 h 2224950"/>
                <a:gd name="connsiteX1" fmla="*/ 1112476 w 1112476"/>
                <a:gd name="connsiteY1" fmla="*/ 1112475 h 2224950"/>
                <a:gd name="connsiteX2" fmla="*/ 0 w 1112476"/>
                <a:gd name="connsiteY2" fmla="*/ 2224950 h 2224950"/>
                <a:gd name="connsiteX3" fmla="*/ 0 w 1112476"/>
                <a:gd name="connsiteY3" fmla="*/ 2111811 h 2224950"/>
                <a:gd name="connsiteX4" fmla="*/ 999337 w 1112476"/>
                <a:gd name="connsiteY4" fmla="*/ 1112475 h 2224950"/>
                <a:gd name="connsiteX5" fmla="*/ 0 w 1112476"/>
                <a:gd name="connsiteY5" fmla="*/ 113139 h 22249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112476" h="2224950">
                  <a:moveTo>
                    <a:pt x="0" y="0"/>
                  </a:moveTo>
                  <a:cubicBezTo>
                    <a:pt x="614404" y="0"/>
                    <a:pt x="1112476" y="498072"/>
                    <a:pt x="1112476" y="1112475"/>
                  </a:cubicBezTo>
                  <a:cubicBezTo>
                    <a:pt x="1112476" y="1726878"/>
                    <a:pt x="614404" y="2224950"/>
                    <a:pt x="0" y="2224950"/>
                  </a:cubicBezTo>
                  <a:lnTo>
                    <a:pt x="0" y="2111811"/>
                  </a:lnTo>
                  <a:cubicBezTo>
                    <a:pt x="551919" y="2111811"/>
                    <a:pt x="999337" y="1664393"/>
                    <a:pt x="999337" y="1112475"/>
                  </a:cubicBezTo>
                  <a:cubicBezTo>
                    <a:pt x="999337" y="560557"/>
                    <a:pt x="551919" y="113139"/>
                    <a:pt x="0" y="113139"/>
                  </a:cubicBezTo>
                  <a:close/>
                </a:path>
              </a:pathLst>
            </a:custGeom>
            <a:solidFill>
              <a:srgbClr val="FFC000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>
              <a:noAutofit/>
            </a:bodyPr>
            <a:lstStyle/>
            <a:p>
              <a:endParaRPr lang="en-ZA"/>
            </a:p>
          </xdr:txBody>
        </xdr:sp>
      </xdr:grpSp>
      <xdr:pic>
        <xdr:nvPicPr>
          <xdr:cNvPr id="16" name="Graphic 13" descr="Open envelope">
            <a:extLst>
              <a:ext uri="{FF2B5EF4-FFF2-40B4-BE49-F238E27FC236}">
                <a16:creationId xmlns:a16="http://schemas.microsoft.com/office/drawing/2014/main" id="{D25E213F-9D72-8814-1AD7-13163D1BD2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5067484" y="184243"/>
            <a:ext cx="142660" cy="142660"/>
          </a:xfrm>
          <a:prstGeom prst="rect">
            <a:avLst/>
          </a:prstGeom>
        </xdr:spPr>
      </xdr:pic>
      <xdr:sp macro="" textlink="">
        <xdr:nvSpPr>
          <xdr:cNvPr id="17" name="Subtitle 2">
            <a:extLst>
              <a:ext uri="{FF2B5EF4-FFF2-40B4-BE49-F238E27FC236}">
                <a16:creationId xmlns:a16="http://schemas.microsoft.com/office/drawing/2014/main" id="{9BC31FF2-6C7E-C03A-BA16-9D86AADE35D7}"/>
              </a:ext>
            </a:extLst>
          </xdr:cNvPr>
          <xdr:cNvSpPr txBox="1">
            <a:spLocks/>
          </xdr:cNvSpPr>
        </xdr:nvSpPr>
        <xdr:spPr>
          <a:xfrm>
            <a:off x="485380" y="241576"/>
            <a:ext cx="883285" cy="493395"/>
          </a:xfrm>
          <a:prstGeom prst="rect">
            <a:avLst/>
          </a:prstGeom>
        </xdr:spPr>
        <xdr:txBody>
          <a:bodyPr vert="horz" wrap="square" lIns="91440" tIns="45720" rIns="91440" bIns="45720" rtlCol="0">
            <a:noAutofit/>
          </a:bodyPr>
          <a:lstStyle/>
          <a:p>
            <a:pPr>
              <a:lnSpc>
                <a:spcPct val="90000"/>
              </a:lnSpc>
              <a:spcAft>
                <a:spcPts val="800"/>
              </a:spcAft>
            </a:pPr>
            <a: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SOUTH AFRICAN </a:t>
            </a:r>
            <a:r>
              <a:rPr lang="en-ZA" sz="600" b="1" kern="1200">
                <a:solidFill>
                  <a:srgbClr val="6C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HERITAGE</a:t>
            </a:r>
            <a:b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</a:br>
            <a: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RESOURCES </a:t>
            </a:r>
            <a:b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</a:br>
            <a: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AGENCY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14509635-C5E7-B37F-A1F6-A16B10CBB0FC}"/>
              </a:ext>
            </a:extLst>
          </xdr:cNvPr>
          <xdr:cNvCxnSpPr>
            <a:cxnSpLocks/>
          </xdr:cNvCxnSpPr>
        </xdr:nvCxnSpPr>
        <xdr:spPr>
          <a:xfrm>
            <a:off x="508370" y="256524"/>
            <a:ext cx="0" cy="380353"/>
          </a:xfrm>
          <a:prstGeom prst="line">
            <a:avLst/>
          </a:prstGeom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miter lim="800000"/>
          </a:ln>
          <a:effectLst/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28575</xdr:rowOff>
    </xdr:from>
    <xdr:to>
      <xdr:col>1</xdr:col>
      <xdr:colOff>1181100</xdr:colOff>
      <xdr:row>8</xdr:row>
      <xdr:rowOff>0</xdr:rowOff>
    </xdr:to>
    <xdr:pic>
      <xdr:nvPicPr>
        <xdr:cNvPr id="2" name="Picture 1" descr="C:\Users\thlophe.thlophe-HP\Desktop\SAHRA.Logo.png">
          <a:extLst>
            <a:ext uri="{FF2B5EF4-FFF2-40B4-BE49-F238E27FC236}">
              <a16:creationId xmlns:a16="http://schemas.microsoft.com/office/drawing/2014/main" id="{97613098-9700-4822-9CD6-7F6BB146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2875"/>
          <a:ext cx="1196975" cy="1089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28575</xdr:rowOff>
    </xdr:from>
    <xdr:to>
      <xdr:col>1</xdr:col>
      <xdr:colOff>1181100</xdr:colOff>
      <xdr:row>8</xdr:row>
      <xdr:rowOff>88900</xdr:rowOff>
    </xdr:to>
    <xdr:pic>
      <xdr:nvPicPr>
        <xdr:cNvPr id="2" name="Picture 1" descr="C:\Users\thlophe.thlophe-HP\Desktop\SAHRA.Logo.png">
          <a:extLst>
            <a:ext uri="{FF2B5EF4-FFF2-40B4-BE49-F238E27FC236}">
              <a16:creationId xmlns:a16="http://schemas.microsoft.com/office/drawing/2014/main" id="{3964A7FE-F62B-4D42-BCEF-1189CE43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2875"/>
          <a:ext cx="1196975" cy="121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Tukwayo/Downloads/AUDIT%202021-22/ACCOUNTING%20FILE/Section_F%20Property%20Plant%20and%20Equipment/Section_F%20Property%20Plant%20and%20Equipmen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E Lead "/>
      <sheetName val="TB"/>
      <sheetName val="Detailed Reconciliation"/>
    </sheetNames>
    <sheetDataSet>
      <sheetData sheetId="0"/>
      <sheetData sheetId="1">
        <row r="2">
          <cell r="C2">
            <v>17000000</v>
          </cell>
        </row>
        <row r="3">
          <cell r="C3">
            <v>3000000</v>
          </cell>
        </row>
        <row r="4">
          <cell r="C4">
            <v>2338742.87</v>
          </cell>
        </row>
        <row r="5">
          <cell r="C5">
            <v>1282045.6100000001</v>
          </cell>
        </row>
        <row r="6">
          <cell r="C6">
            <v>3925572.5</v>
          </cell>
        </row>
        <row r="7">
          <cell r="C7">
            <v>2467094.15</v>
          </cell>
        </row>
        <row r="10">
          <cell r="C10">
            <v>0</v>
          </cell>
        </row>
        <row r="11">
          <cell r="C11">
            <v>0</v>
          </cell>
        </row>
        <row r="19">
          <cell r="C19">
            <v>0.6</v>
          </cell>
        </row>
        <row r="32">
          <cell r="C32">
            <v>121056.34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978.87</v>
          </cell>
        </row>
        <row r="37">
          <cell r="C37">
            <v>1722217.83</v>
          </cell>
        </row>
        <row r="38">
          <cell r="C38">
            <v>247273</v>
          </cell>
        </row>
        <row r="39">
          <cell r="C39">
            <v>52146996.07</v>
          </cell>
        </row>
        <row r="41">
          <cell r="C41">
            <v>494834.04</v>
          </cell>
        </row>
        <row r="43">
          <cell r="C43">
            <v>0</v>
          </cell>
        </row>
        <row r="44">
          <cell r="C44">
            <v>159005.29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9:L3534"/>
  <sheetViews>
    <sheetView tabSelected="1" zoomScale="62" zoomScaleNormal="62" zoomScaleSheetLayoutView="80" workbookViewId="0">
      <pane ySplit="14" topLeftCell="A3509" activePane="bottomLeft" state="frozen"/>
      <selection activeCell="AA1" sqref="AA1"/>
      <selection pane="bottomLeft" activeCell="P3514" sqref="P3514"/>
    </sheetView>
  </sheetViews>
  <sheetFormatPr defaultColWidth="9.21875" defaultRowHeight="13.2" outlineLevelCol="1"/>
  <cols>
    <col min="1" max="1" width="13.6640625" style="1" customWidth="1"/>
    <col min="2" max="2" width="55.5546875" style="1" customWidth="1"/>
    <col min="3" max="3" width="22" style="2" customWidth="1"/>
    <col min="4" max="4" width="12.21875" style="2" customWidth="1"/>
    <col min="5" max="5" width="15.21875" style="1" customWidth="1" outlineLevel="1"/>
    <col min="6" max="6" width="29.21875" style="1" customWidth="1" outlineLevel="1"/>
    <col min="7" max="7" width="23.21875" style="1" customWidth="1" outlineLevel="1"/>
    <col min="8" max="8" width="18.21875" style="7" customWidth="1"/>
    <col min="9" max="9" width="13.21875" style="1" customWidth="1" outlineLevel="1"/>
    <col min="10" max="10" width="12.77734375" style="1" customWidth="1" outlineLevel="1"/>
    <col min="11" max="11" width="14" style="1" customWidth="1" outlineLevel="1"/>
    <col min="12" max="12" width="18" style="1" customWidth="1"/>
    <col min="13" max="16384" width="9.21875" style="1"/>
  </cols>
  <sheetData>
    <row r="9" spans="1:12" ht="17.399999999999999">
      <c r="A9" s="262" t="s">
        <v>13129</v>
      </c>
      <c r="B9" s="263"/>
      <c r="H9" s="3"/>
    </row>
    <row r="10" spans="1:12">
      <c r="H10" s="3"/>
    </row>
    <row r="11" spans="1:12">
      <c r="H11" s="1"/>
      <c r="K11" s="9"/>
    </row>
    <row r="12" spans="1:12" ht="13.8" thickBot="1">
      <c r="A12" s="4" t="s">
        <v>2996</v>
      </c>
      <c r="H12" s="3"/>
    </row>
    <row r="13" spans="1:12" ht="30" customHeight="1" thickBot="1">
      <c r="A13" s="259">
        <f>SUBTOTAL(3,A15:A3535)</f>
        <v>3520</v>
      </c>
      <c r="H13" s="260">
        <f>SUBTOTAL(9,H15:H3534)</f>
        <v>26089036.19013226</v>
      </c>
      <c r="I13" s="261"/>
      <c r="J13" s="252"/>
      <c r="K13" s="252"/>
      <c r="L13" s="260">
        <f>SUBTOTAL(9,L15:L3534)</f>
        <v>15768856.403328888</v>
      </c>
    </row>
    <row r="14" spans="1:12" s="2" customFormat="1" ht="57.6" customHeight="1" thickBot="1">
      <c r="A14" s="255" t="s">
        <v>0</v>
      </c>
      <c r="B14" s="255" t="s">
        <v>1</v>
      </c>
      <c r="C14" s="255" t="s">
        <v>3112</v>
      </c>
      <c r="D14" s="255" t="s">
        <v>3026</v>
      </c>
      <c r="E14" s="255" t="s">
        <v>3109</v>
      </c>
      <c r="F14" s="255" t="s">
        <v>2</v>
      </c>
      <c r="G14" s="255" t="s">
        <v>3025</v>
      </c>
      <c r="H14" s="256" t="s">
        <v>3022</v>
      </c>
      <c r="I14" s="257" t="s">
        <v>3064</v>
      </c>
      <c r="J14" s="257" t="s">
        <v>3020</v>
      </c>
      <c r="K14" s="257" t="s">
        <v>3021</v>
      </c>
      <c r="L14" s="258" t="s">
        <v>13124</v>
      </c>
    </row>
    <row r="15" spans="1:12" ht="15" customHeight="1">
      <c r="A15" s="264" t="s">
        <v>195</v>
      </c>
      <c r="B15" s="264" t="s">
        <v>196</v>
      </c>
      <c r="C15" s="265" t="s">
        <v>4486</v>
      </c>
      <c r="D15" s="228" t="s">
        <v>13014</v>
      </c>
      <c r="E15" s="264" t="s">
        <v>3061</v>
      </c>
      <c r="F15" s="264" t="s">
        <v>12993</v>
      </c>
      <c r="G15" s="264" t="s">
        <v>3100</v>
      </c>
      <c r="H15" s="253">
        <v>1128.8</v>
      </c>
      <c r="I15" s="264">
        <v>3</v>
      </c>
      <c r="J15" s="264" t="s">
        <v>6</v>
      </c>
      <c r="K15" s="266">
        <v>42030</v>
      </c>
      <c r="L15" s="254">
        <v>92.778082191780754</v>
      </c>
    </row>
    <row r="16" spans="1:12" ht="15" customHeight="1">
      <c r="A16" s="30" t="s">
        <v>205</v>
      </c>
      <c r="B16" s="30" t="s">
        <v>206</v>
      </c>
      <c r="C16" s="49" t="s">
        <v>4457</v>
      </c>
      <c r="D16" s="49" t="s">
        <v>4178</v>
      </c>
      <c r="E16" s="30" t="s">
        <v>3061</v>
      </c>
      <c r="F16" s="30" t="s">
        <v>13006</v>
      </c>
      <c r="G16" s="30" t="s">
        <v>3100</v>
      </c>
      <c r="H16" s="31">
        <v>1128.8</v>
      </c>
      <c r="I16" s="30">
        <v>3</v>
      </c>
      <c r="J16" s="30" t="s">
        <v>6</v>
      </c>
      <c r="K16" s="32">
        <v>42030</v>
      </c>
      <c r="L16" s="6">
        <v>92.778082191780754</v>
      </c>
    </row>
    <row r="17" spans="1:12" ht="12.75" customHeight="1">
      <c r="A17" s="30" t="s">
        <v>328</v>
      </c>
      <c r="B17" s="30" t="s">
        <v>329</v>
      </c>
      <c r="C17" s="49" t="s">
        <v>4411</v>
      </c>
      <c r="D17" s="49" t="s">
        <v>4185</v>
      </c>
      <c r="E17" s="30" t="s">
        <v>3061</v>
      </c>
      <c r="F17" s="30" t="s">
        <v>13000</v>
      </c>
      <c r="G17" s="30" t="s">
        <v>3100</v>
      </c>
      <c r="H17" s="31">
        <v>1265.69</v>
      </c>
      <c r="I17" s="30">
        <v>7</v>
      </c>
      <c r="J17" s="30" t="s">
        <v>6</v>
      </c>
      <c r="K17" s="32">
        <v>40968</v>
      </c>
      <c r="L17" s="6">
        <v>0</v>
      </c>
    </row>
    <row r="18" spans="1:12" ht="12.75" customHeight="1">
      <c r="A18" s="30" t="s">
        <v>363</v>
      </c>
      <c r="B18" s="30" t="s">
        <v>364</v>
      </c>
      <c r="C18" s="49" t="s">
        <v>4463</v>
      </c>
      <c r="D18" s="49" t="s">
        <v>4196</v>
      </c>
      <c r="E18" s="30" t="s">
        <v>3061</v>
      </c>
      <c r="F18" s="30" t="s">
        <v>3131</v>
      </c>
      <c r="G18" s="30" t="s">
        <v>3100</v>
      </c>
      <c r="H18" s="31">
        <v>5865.45</v>
      </c>
      <c r="I18" s="30">
        <v>7</v>
      </c>
      <c r="J18" s="30" t="s">
        <v>6</v>
      </c>
      <c r="K18" s="32">
        <v>40968</v>
      </c>
      <c r="L18" s="6">
        <v>0</v>
      </c>
    </row>
    <row r="19" spans="1:12" ht="12.75" customHeight="1">
      <c r="A19" s="30" t="s">
        <v>384</v>
      </c>
      <c r="B19" s="30" t="s">
        <v>385</v>
      </c>
      <c r="C19" s="49" t="s">
        <v>4438</v>
      </c>
      <c r="D19" s="49" t="s">
        <v>4438</v>
      </c>
      <c r="E19" s="30" t="s">
        <v>3061</v>
      </c>
      <c r="F19" s="30" t="s">
        <v>4437</v>
      </c>
      <c r="G19" s="30" t="s">
        <v>3100</v>
      </c>
      <c r="H19" s="31">
        <v>1765.86</v>
      </c>
      <c r="I19" s="30">
        <v>5</v>
      </c>
      <c r="J19" s="30" t="s">
        <v>6</v>
      </c>
      <c r="K19" s="32">
        <v>41698</v>
      </c>
      <c r="L19" s="6">
        <v>0</v>
      </c>
    </row>
    <row r="20" spans="1:12" ht="12.75" customHeight="1">
      <c r="A20" s="30" t="s">
        <v>386</v>
      </c>
      <c r="B20" s="30" t="s">
        <v>387</v>
      </c>
      <c r="C20" s="49" t="s">
        <v>4438</v>
      </c>
      <c r="D20" s="49" t="s">
        <v>4438</v>
      </c>
      <c r="E20" s="30" t="s">
        <v>3061</v>
      </c>
      <c r="F20" s="30" t="s">
        <v>4437</v>
      </c>
      <c r="G20" s="30" t="s">
        <v>3100</v>
      </c>
      <c r="H20" s="31">
        <v>1765.86</v>
      </c>
      <c r="I20" s="30">
        <v>5</v>
      </c>
      <c r="J20" s="30" t="s">
        <v>6</v>
      </c>
      <c r="K20" s="32">
        <v>41698</v>
      </c>
      <c r="L20" s="6">
        <v>0</v>
      </c>
    </row>
    <row r="21" spans="1:12" ht="12.75" customHeight="1">
      <c r="A21" s="30" t="s">
        <v>388</v>
      </c>
      <c r="B21" s="30" t="s">
        <v>389</v>
      </c>
      <c r="C21" s="49" t="s">
        <v>4438</v>
      </c>
      <c r="D21" s="49" t="s">
        <v>4438</v>
      </c>
      <c r="E21" s="30" t="s">
        <v>3061</v>
      </c>
      <c r="F21" s="30" t="s">
        <v>4437</v>
      </c>
      <c r="G21" s="30" t="s">
        <v>3100</v>
      </c>
      <c r="H21" s="31">
        <v>1765.86</v>
      </c>
      <c r="I21" s="30">
        <v>5</v>
      </c>
      <c r="J21" s="30" t="s">
        <v>6</v>
      </c>
      <c r="K21" s="32">
        <v>41698</v>
      </c>
      <c r="L21" s="6">
        <v>0</v>
      </c>
    </row>
    <row r="22" spans="1:12" ht="12.75" customHeight="1">
      <c r="A22" s="30" t="s">
        <v>390</v>
      </c>
      <c r="B22" s="30" t="s">
        <v>391</v>
      </c>
      <c r="C22" s="49" t="s">
        <v>4438</v>
      </c>
      <c r="D22" s="49" t="s">
        <v>4438</v>
      </c>
      <c r="E22" s="30" t="s">
        <v>3061</v>
      </c>
      <c r="F22" s="30" t="s">
        <v>4437</v>
      </c>
      <c r="G22" s="30" t="s">
        <v>3100</v>
      </c>
      <c r="H22" s="31">
        <v>1765.86</v>
      </c>
      <c r="I22" s="30">
        <v>5</v>
      </c>
      <c r="J22" s="30" t="s">
        <v>6</v>
      </c>
      <c r="K22" s="32">
        <v>41698</v>
      </c>
      <c r="L22" s="6">
        <v>0</v>
      </c>
    </row>
    <row r="23" spans="1:12" ht="12.75" customHeight="1">
      <c r="A23" s="30" t="s">
        <v>392</v>
      </c>
      <c r="B23" s="30" t="s">
        <v>393</v>
      </c>
      <c r="C23" s="49" t="s">
        <v>4438</v>
      </c>
      <c r="D23" s="49" t="s">
        <v>4438</v>
      </c>
      <c r="E23" s="30" t="s">
        <v>3061</v>
      </c>
      <c r="F23" s="30" t="s">
        <v>4437</v>
      </c>
      <c r="G23" s="30" t="s">
        <v>3100</v>
      </c>
      <c r="H23" s="31">
        <v>1765.86</v>
      </c>
      <c r="I23" s="30">
        <v>5</v>
      </c>
      <c r="J23" s="30" t="s">
        <v>6</v>
      </c>
      <c r="K23" s="32">
        <v>41698</v>
      </c>
      <c r="L23" s="6">
        <v>0</v>
      </c>
    </row>
    <row r="24" spans="1:12" ht="12.75" customHeight="1">
      <c r="A24" s="30" t="s">
        <v>394</v>
      </c>
      <c r="B24" s="30" t="s">
        <v>395</v>
      </c>
      <c r="C24" s="49" t="s">
        <v>4438</v>
      </c>
      <c r="D24" s="49" t="s">
        <v>4438</v>
      </c>
      <c r="E24" s="30" t="s">
        <v>3061</v>
      </c>
      <c r="F24" s="30" t="s">
        <v>4437</v>
      </c>
      <c r="G24" s="30" t="s">
        <v>3100</v>
      </c>
      <c r="H24" s="31">
        <v>1765.86</v>
      </c>
      <c r="I24" s="30">
        <v>5</v>
      </c>
      <c r="J24" s="30" t="s">
        <v>6</v>
      </c>
      <c r="K24" s="32">
        <v>41698</v>
      </c>
      <c r="L24" s="6">
        <v>0</v>
      </c>
    </row>
    <row r="25" spans="1:12" ht="12.75" customHeight="1">
      <c r="A25" s="30" t="s">
        <v>396</v>
      </c>
      <c r="B25" s="30" t="s">
        <v>397</v>
      </c>
      <c r="C25" s="49" t="s">
        <v>4438</v>
      </c>
      <c r="D25" s="49" t="s">
        <v>4438</v>
      </c>
      <c r="E25" s="30" t="s">
        <v>3061</v>
      </c>
      <c r="F25" s="30" t="s">
        <v>4437</v>
      </c>
      <c r="G25" s="30" t="s">
        <v>3100</v>
      </c>
      <c r="H25" s="31">
        <v>1765.86</v>
      </c>
      <c r="I25" s="30">
        <v>5</v>
      </c>
      <c r="J25" s="30" t="s">
        <v>6</v>
      </c>
      <c r="K25" s="32">
        <v>41698</v>
      </c>
      <c r="L25" s="6">
        <v>0</v>
      </c>
    </row>
    <row r="26" spans="1:12" ht="12.75" customHeight="1">
      <c r="A26" s="30" t="s">
        <v>398</v>
      </c>
      <c r="B26" s="30" t="s">
        <v>399</v>
      </c>
      <c r="C26" s="49" t="s">
        <v>4438</v>
      </c>
      <c r="D26" s="49" t="s">
        <v>4438</v>
      </c>
      <c r="E26" s="30" t="s">
        <v>3061</v>
      </c>
      <c r="F26" s="30" t="s">
        <v>4437</v>
      </c>
      <c r="G26" s="30" t="s">
        <v>3100</v>
      </c>
      <c r="H26" s="31">
        <v>1765.86</v>
      </c>
      <c r="I26" s="30">
        <v>5</v>
      </c>
      <c r="J26" s="30" t="s">
        <v>6</v>
      </c>
      <c r="K26" s="32">
        <v>41698</v>
      </c>
      <c r="L26" s="6">
        <v>0</v>
      </c>
    </row>
    <row r="27" spans="1:12" ht="15" customHeight="1">
      <c r="A27" s="30" t="s">
        <v>400</v>
      </c>
      <c r="B27" s="30" t="s">
        <v>401</v>
      </c>
      <c r="C27" s="49" t="s">
        <v>4438</v>
      </c>
      <c r="D27" s="49" t="s">
        <v>4438</v>
      </c>
      <c r="E27" s="30" t="s">
        <v>3061</v>
      </c>
      <c r="F27" s="30" t="s">
        <v>4437</v>
      </c>
      <c r="G27" s="30" t="s">
        <v>3100</v>
      </c>
      <c r="H27" s="31">
        <v>1765.86</v>
      </c>
      <c r="I27" s="30">
        <v>5</v>
      </c>
      <c r="J27" s="30" t="s">
        <v>6</v>
      </c>
      <c r="K27" s="32">
        <v>41698</v>
      </c>
      <c r="L27" s="6">
        <v>0</v>
      </c>
    </row>
    <row r="28" spans="1:12" ht="12.75" customHeight="1">
      <c r="A28" s="30" t="s">
        <v>402</v>
      </c>
      <c r="B28" s="30" t="s">
        <v>403</v>
      </c>
      <c r="C28" s="49" t="s">
        <v>4438</v>
      </c>
      <c r="D28" s="49" t="s">
        <v>4438</v>
      </c>
      <c r="E28" s="30" t="s">
        <v>3061</v>
      </c>
      <c r="F28" s="30" t="s">
        <v>4437</v>
      </c>
      <c r="G28" s="30" t="s">
        <v>3100</v>
      </c>
      <c r="H28" s="31">
        <v>1765.86</v>
      </c>
      <c r="I28" s="30">
        <v>5</v>
      </c>
      <c r="J28" s="30" t="s">
        <v>6</v>
      </c>
      <c r="K28" s="32">
        <v>41698</v>
      </c>
      <c r="L28" s="6">
        <v>0</v>
      </c>
    </row>
    <row r="29" spans="1:12" ht="12.75" customHeight="1">
      <c r="A29" s="30" t="s">
        <v>404</v>
      </c>
      <c r="B29" s="30" t="s">
        <v>405</v>
      </c>
      <c r="C29" s="49" t="s">
        <v>4438</v>
      </c>
      <c r="D29" s="49" t="s">
        <v>4438</v>
      </c>
      <c r="E29" s="30" t="s">
        <v>3061</v>
      </c>
      <c r="F29" s="30" t="s">
        <v>4437</v>
      </c>
      <c r="G29" s="30" t="s">
        <v>3100</v>
      </c>
      <c r="H29" s="31">
        <v>1765.86</v>
      </c>
      <c r="I29" s="30">
        <v>5</v>
      </c>
      <c r="J29" s="30" t="s">
        <v>6</v>
      </c>
      <c r="K29" s="32">
        <v>41698</v>
      </c>
      <c r="L29" s="6">
        <v>0</v>
      </c>
    </row>
    <row r="30" spans="1:12" ht="12.75" customHeight="1">
      <c r="A30" s="30" t="s">
        <v>406</v>
      </c>
      <c r="B30" s="30" t="s">
        <v>407</v>
      </c>
      <c r="C30" s="49" t="s">
        <v>4438</v>
      </c>
      <c r="D30" s="49" t="s">
        <v>4438</v>
      </c>
      <c r="E30" s="30" t="s">
        <v>3061</v>
      </c>
      <c r="F30" s="30" t="s">
        <v>4437</v>
      </c>
      <c r="G30" s="30" t="s">
        <v>3100</v>
      </c>
      <c r="H30" s="31">
        <v>1765.86</v>
      </c>
      <c r="I30" s="30">
        <v>5</v>
      </c>
      <c r="J30" s="30" t="s">
        <v>6</v>
      </c>
      <c r="K30" s="32">
        <v>41698</v>
      </c>
      <c r="L30" s="6">
        <v>0</v>
      </c>
    </row>
    <row r="31" spans="1:12" ht="12.75" customHeight="1">
      <c r="A31" s="30" t="s">
        <v>408</v>
      </c>
      <c r="B31" s="30" t="s">
        <v>409</v>
      </c>
      <c r="C31" s="49" t="s">
        <v>4438</v>
      </c>
      <c r="D31" s="49" t="s">
        <v>4438</v>
      </c>
      <c r="E31" s="30" t="s">
        <v>3061</v>
      </c>
      <c r="F31" s="30" t="s">
        <v>4437</v>
      </c>
      <c r="G31" s="30" t="s">
        <v>3100</v>
      </c>
      <c r="H31" s="31">
        <v>1765.86</v>
      </c>
      <c r="I31" s="30">
        <v>5</v>
      </c>
      <c r="J31" s="30" t="s">
        <v>6</v>
      </c>
      <c r="K31" s="32">
        <v>41698</v>
      </c>
      <c r="L31" s="6">
        <v>0</v>
      </c>
    </row>
    <row r="32" spans="1:12" ht="12.75" customHeight="1">
      <c r="A32" s="30" t="s">
        <v>410</v>
      </c>
      <c r="B32" s="30" t="s">
        <v>411</v>
      </c>
      <c r="C32" s="49" t="s">
        <v>4438</v>
      </c>
      <c r="D32" s="49" t="s">
        <v>4438</v>
      </c>
      <c r="E32" s="30" t="s">
        <v>3061</v>
      </c>
      <c r="F32" s="30" t="s">
        <v>4437</v>
      </c>
      <c r="G32" s="30" t="s">
        <v>3100</v>
      </c>
      <c r="H32" s="31">
        <v>1765.86</v>
      </c>
      <c r="I32" s="30">
        <v>5</v>
      </c>
      <c r="J32" s="30" t="s">
        <v>6</v>
      </c>
      <c r="K32" s="32">
        <v>41698</v>
      </c>
      <c r="L32" s="6">
        <v>0</v>
      </c>
    </row>
    <row r="33" spans="1:12" ht="12.75" customHeight="1">
      <c r="A33" s="30" t="s">
        <v>412</v>
      </c>
      <c r="B33" s="30" t="s">
        <v>413</v>
      </c>
      <c r="C33" s="49" t="s">
        <v>4438</v>
      </c>
      <c r="D33" s="49" t="s">
        <v>4438</v>
      </c>
      <c r="E33" s="30" t="s">
        <v>3061</v>
      </c>
      <c r="F33" s="30" t="s">
        <v>4437</v>
      </c>
      <c r="G33" s="30" t="s">
        <v>3100</v>
      </c>
      <c r="H33" s="31">
        <v>1765.86</v>
      </c>
      <c r="I33" s="30">
        <v>5</v>
      </c>
      <c r="J33" s="30" t="s">
        <v>6</v>
      </c>
      <c r="K33" s="32">
        <v>41698</v>
      </c>
      <c r="L33" s="6">
        <v>0</v>
      </c>
    </row>
    <row r="34" spans="1:12" ht="12.75" customHeight="1">
      <c r="A34" s="30" t="s">
        <v>414</v>
      </c>
      <c r="B34" s="30" t="s">
        <v>415</v>
      </c>
      <c r="C34" s="49" t="s">
        <v>4438</v>
      </c>
      <c r="D34" s="49" t="s">
        <v>4438</v>
      </c>
      <c r="E34" s="30" t="s">
        <v>3061</v>
      </c>
      <c r="F34" s="30" t="s">
        <v>4437</v>
      </c>
      <c r="G34" s="30" t="s">
        <v>3100</v>
      </c>
      <c r="H34" s="31">
        <v>1765.86</v>
      </c>
      <c r="I34" s="30">
        <v>5</v>
      </c>
      <c r="J34" s="30" t="s">
        <v>6</v>
      </c>
      <c r="K34" s="32">
        <v>41698</v>
      </c>
      <c r="L34" s="6">
        <v>0</v>
      </c>
    </row>
    <row r="35" spans="1:12" ht="12.75" customHeight="1">
      <c r="A35" s="30" t="s">
        <v>416</v>
      </c>
      <c r="B35" s="30" t="s">
        <v>417</v>
      </c>
      <c r="C35" s="49" t="s">
        <v>4438</v>
      </c>
      <c r="D35" s="49" t="s">
        <v>4438</v>
      </c>
      <c r="E35" s="30" t="s">
        <v>3061</v>
      </c>
      <c r="F35" s="30" t="s">
        <v>4437</v>
      </c>
      <c r="G35" s="30" t="s">
        <v>3100</v>
      </c>
      <c r="H35" s="31">
        <v>77342.16</v>
      </c>
      <c r="I35" s="30">
        <v>5</v>
      </c>
      <c r="J35" s="30" t="s">
        <v>6</v>
      </c>
      <c r="K35" s="32">
        <v>41698</v>
      </c>
      <c r="L35" s="6">
        <v>0</v>
      </c>
    </row>
    <row r="36" spans="1:12" ht="12.75" customHeight="1">
      <c r="A36" s="30" t="s">
        <v>436</v>
      </c>
      <c r="B36" s="30" t="s">
        <v>437</v>
      </c>
      <c r="C36" s="49" t="s">
        <v>4421</v>
      </c>
      <c r="D36" s="49" t="s">
        <v>4200</v>
      </c>
      <c r="E36" s="30" t="s">
        <v>3061</v>
      </c>
      <c r="F36" s="30" t="s">
        <v>4515</v>
      </c>
      <c r="G36" s="30" t="s">
        <v>3100</v>
      </c>
      <c r="H36" s="31">
        <v>1168.5</v>
      </c>
      <c r="I36" s="30">
        <v>5</v>
      </c>
      <c r="J36" s="30" t="s">
        <v>6</v>
      </c>
      <c r="K36" s="32">
        <v>41687</v>
      </c>
      <c r="L36" s="6">
        <v>0</v>
      </c>
    </row>
    <row r="37" spans="1:12" ht="12.75" customHeight="1">
      <c r="A37" s="30" t="s">
        <v>452</v>
      </c>
      <c r="B37" s="30" t="s">
        <v>453</v>
      </c>
      <c r="C37" s="49" t="s">
        <v>13116</v>
      </c>
      <c r="D37" s="49" t="s">
        <v>3062</v>
      </c>
      <c r="E37" s="30" t="s">
        <v>3061</v>
      </c>
      <c r="F37" s="30" t="s">
        <v>4515</v>
      </c>
      <c r="G37" s="30" t="s">
        <v>3100</v>
      </c>
      <c r="H37" s="31">
        <v>25087.98</v>
      </c>
      <c r="I37" s="30">
        <v>5</v>
      </c>
      <c r="J37" s="30" t="s">
        <v>6</v>
      </c>
      <c r="K37" s="32">
        <v>41486</v>
      </c>
      <c r="L37" s="6">
        <v>0</v>
      </c>
    </row>
    <row r="38" spans="1:12" ht="12.75" customHeight="1">
      <c r="A38" s="30" t="s">
        <v>468</v>
      </c>
      <c r="B38" s="30" t="s">
        <v>469</v>
      </c>
      <c r="C38" s="49" t="s">
        <v>13117</v>
      </c>
      <c r="D38" s="49" t="s">
        <v>3062</v>
      </c>
      <c r="E38" s="30" t="s">
        <v>3061</v>
      </c>
      <c r="F38" s="30" t="s">
        <v>4515</v>
      </c>
      <c r="G38" s="30" t="s">
        <v>3100</v>
      </c>
      <c r="H38" s="31">
        <v>25087.98</v>
      </c>
      <c r="I38" s="30">
        <v>5</v>
      </c>
      <c r="J38" s="30" t="s">
        <v>6</v>
      </c>
      <c r="K38" s="32">
        <v>41486</v>
      </c>
      <c r="L38" s="6">
        <v>0</v>
      </c>
    </row>
    <row r="39" spans="1:12" ht="12.75" customHeight="1">
      <c r="A39" s="30" t="s">
        <v>470</v>
      </c>
      <c r="B39" s="30" t="s">
        <v>471</v>
      </c>
      <c r="C39" s="49" t="s">
        <v>13118</v>
      </c>
      <c r="D39" s="49" t="s">
        <v>3062</v>
      </c>
      <c r="E39" s="30" t="s">
        <v>3061</v>
      </c>
      <c r="F39" s="30" t="s">
        <v>4515</v>
      </c>
      <c r="G39" s="30" t="s">
        <v>3100</v>
      </c>
      <c r="H39" s="31">
        <v>25087.98</v>
      </c>
      <c r="I39" s="30">
        <v>5</v>
      </c>
      <c r="J39" s="30" t="s">
        <v>6</v>
      </c>
      <c r="K39" s="32">
        <v>41486</v>
      </c>
      <c r="L39" s="6">
        <v>0</v>
      </c>
    </row>
    <row r="40" spans="1:12">
      <c r="A40" s="30" t="s">
        <v>478</v>
      </c>
      <c r="B40" s="30" t="s">
        <v>479</v>
      </c>
      <c r="C40" s="49" t="s">
        <v>4358</v>
      </c>
      <c r="D40" s="49" t="s">
        <v>4204</v>
      </c>
      <c r="E40" s="30" t="s">
        <v>3061</v>
      </c>
      <c r="F40" s="30" t="s">
        <v>3236</v>
      </c>
      <c r="G40" s="30" t="s">
        <v>3100</v>
      </c>
      <c r="H40" s="31">
        <v>1191.3</v>
      </c>
      <c r="I40" s="30">
        <v>5</v>
      </c>
      <c r="J40" s="30" t="s">
        <v>6</v>
      </c>
      <c r="K40" s="32">
        <v>41425</v>
      </c>
      <c r="L40" s="6">
        <v>0</v>
      </c>
    </row>
    <row r="41" spans="1:12" ht="12.75" customHeight="1">
      <c r="A41" s="30" t="s">
        <v>582</v>
      </c>
      <c r="B41" s="30" t="s">
        <v>583</v>
      </c>
      <c r="C41" s="49" t="s">
        <v>4371</v>
      </c>
      <c r="D41" s="49" t="s">
        <v>4215</v>
      </c>
      <c r="E41" s="30" t="s">
        <v>3061</v>
      </c>
      <c r="F41" s="30" t="s">
        <v>4515</v>
      </c>
      <c r="G41" s="30" t="s">
        <v>3100</v>
      </c>
      <c r="H41" s="31">
        <v>7907.04</v>
      </c>
      <c r="I41" s="30">
        <v>5</v>
      </c>
      <c r="J41" s="30" t="s">
        <v>6</v>
      </c>
      <c r="K41" s="32">
        <v>41374</v>
      </c>
      <c r="L41" s="6">
        <v>0</v>
      </c>
    </row>
    <row r="42" spans="1:12" ht="12.75" customHeight="1">
      <c r="A42" s="30" t="s">
        <v>856</v>
      </c>
      <c r="B42" s="30" t="s">
        <v>852</v>
      </c>
      <c r="C42" s="49" t="s">
        <v>4472</v>
      </c>
      <c r="D42" s="49" t="s">
        <v>4244</v>
      </c>
      <c r="E42" s="30" t="s">
        <v>3061</v>
      </c>
      <c r="F42" s="30" t="s">
        <v>12918</v>
      </c>
      <c r="G42" s="30" t="s">
        <v>3100</v>
      </c>
      <c r="H42" s="31">
        <v>1195.8599999999999</v>
      </c>
      <c r="I42" s="30">
        <v>3</v>
      </c>
      <c r="J42" s="30" t="s">
        <v>6</v>
      </c>
      <c r="K42" s="32">
        <v>42270</v>
      </c>
      <c r="L42" s="6">
        <v>176.9217534246574</v>
      </c>
    </row>
    <row r="43" spans="1:12" ht="12.75" customHeight="1">
      <c r="A43" s="30" t="s">
        <v>901</v>
      </c>
      <c r="B43" s="30" t="s">
        <v>893</v>
      </c>
      <c r="C43" s="49" t="s">
        <v>902</v>
      </c>
      <c r="D43" s="49" t="s">
        <v>4494</v>
      </c>
      <c r="E43" s="30" t="s">
        <v>3061</v>
      </c>
      <c r="F43" s="30" t="s">
        <v>4476</v>
      </c>
      <c r="G43" s="30" t="s">
        <v>3100</v>
      </c>
      <c r="H43" s="31">
        <v>1000</v>
      </c>
      <c r="I43" s="30">
        <v>3</v>
      </c>
      <c r="J43" s="30" t="s">
        <v>6</v>
      </c>
      <c r="K43" s="32">
        <v>42509</v>
      </c>
      <c r="L43" s="6">
        <v>213.42465753424653</v>
      </c>
    </row>
    <row r="44" spans="1:12" ht="12.75" customHeight="1">
      <c r="A44" s="30" t="s">
        <v>903</v>
      </c>
      <c r="B44" s="30" t="s">
        <v>893</v>
      </c>
      <c r="C44" s="49" t="s">
        <v>904</v>
      </c>
      <c r="D44" s="49" t="s">
        <v>4495</v>
      </c>
      <c r="E44" s="30" t="s">
        <v>3061</v>
      </c>
      <c r="F44" s="30" t="s">
        <v>12910</v>
      </c>
      <c r="G44" s="30" t="s">
        <v>3100</v>
      </c>
      <c r="H44" s="31">
        <v>1000</v>
      </c>
      <c r="I44" s="30">
        <v>3</v>
      </c>
      <c r="J44" s="30" t="s">
        <v>6</v>
      </c>
      <c r="K44" s="32">
        <v>42509</v>
      </c>
      <c r="L44" s="6">
        <v>213.42465753424653</v>
      </c>
    </row>
    <row r="45" spans="1:12" ht="12.75" customHeight="1">
      <c r="A45" s="30" t="s">
        <v>905</v>
      </c>
      <c r="B45" s="30" t="s">
        <v>893</v>
      </c>
      <c r="C45" s="49" t="s">
        <v>906</v>
      </c>
      <c r="D45" s="49" t="s">
        <v>4496</v>
      </c>
      <c r="E45" s="30" t="s">
        <v>3061</v>
      </c>
      <c r="F45" s="30" t="s">
        <v>3236</v>
      </c>
      <c r="G45" s="30" t="s">
        <v>3100</v>
      </c>
      <c r="H45" s="31">
        <v>1000</v>
      </c>
      <c r="I45" s="30">
        <v>3</v>
      </c>
      <c r="J45" s="30" t="s">
        <v>6</v>
      </c>
      <c r="K45" s="32">
        <v>42509</v>
      </c>
      <c r="L45" s="6">
        <v>213.42465753424653</v>
      </c>
    </row>
    <row r="46" spans="1:12" ht="12.75" customHeight="1">
      <c r="A46" s="30" t="s">
        <v>928</v>
      </c>
      <c r="B46" s="30" t="s">
        <v>929</v>
      </c>
      <c r="C46" s="49" t="s">
        <v>930</v>
      </c>
      <c r="D46" s="49" t="s">
        <v>4560</v>
      </c>
      <c r="E46" s="30" t="s">
        <v>3061</v>
      </c>
      <c r="F46" s="30" t="s">
        <v>4515</v>
      </c>
      <c r="G46" s="30" t="s">
        <v>3100</v>
      </c>
      <c r="H46" s="31">
        <v>2161.44</v>
      </c>
      <c r="I46" s="30">
        <v>3</v>
      </c>
      <c r="J46" s="30" t="s">
        <v>6</v>
      </c>
      <c r="K46" s="32">
        <v>42578</v>
      </c>
      <c r="L46" s="6">
        <v>502.16469041095888</v>
      </c>
    </row>
    <row r="47" spans="1:12" ht="12.75" customHeight="1">
      <c r="A47" s="30" t="s">
        <v>931</v>
      </c>
      <c r="B47" s="30" t="s">
        <v>929</v>
      </c>
      <c r="C47" s="49" t="s">
        <v>932</v>
      </c>
      <c r="D47" s="49" t="s">
        <v>4560</v>
      </c>
      <c r="E47" s="30" t="s">
        <v>3061</v>
      </c>
      <c r="F47" s="30" t="s">
        <v>4515</v>
      </c>
      <c r="G47" s="30" t="s">
        <v>3100</v>
      </c>
      <c r="H47" s="31">
        <v>2161.44</v>
      </c>
      <c r="I47" s="30">
        <v>3</v>
      </c>
      <c r="J47" s="30" t="s">
        <v>6</v>
      </c>
      <c r="K47" s="32">
        <v>42578</v>
      </c>
      <c r="L47" s="6">
        <v>502.16469041095888</v>
      </c>
    </row>
    <row r="48" spans="1:12">
      <c r="A48" s="30" t="s">
        <v>4408</v>
      </c>
      <c r="B48" s="30" t="s">
        <v>4534</v>
      </c>
      <c r="C48" s="49"/>
      <c r="D48" s="49" t="s">
        <v>4560</v>
      </c>
      <c r="E48" s="30" t="s">
        <v>3061</v>
      </c>
      <c r="F48" s="30" t="s">
        <v>4515</v>
      </c>
      <c r="G48" s="30" t="s">
        <v>3100</v>
      </c>
      <c r="H48" s="31">
        <v>1949.34</v>
      </c>
      <c r="I48" s="30">
        <v>3</v>
      </c>
      <c r="J48" s="30" t="s">
        <v>6</v>
      </c>
      <c r="K48" s="32">
        <v>42773</v>
      </c>
      <c r="L48" s="6">
        <v>556.49651506849318</v>
      </c>
    </row>
    <row r="49" spans="1:12">
      <c r="A49" s="30" t="s">
        <v>4535</v>
      </c>
      <c r="B49" s="30" t="s">
        <v>4534</v>
      </c>
      <c r="C49" s="49"/>
      <c r="D49" s="49" t="s">
        <v>4560</v>
      </c>
      <c r="E49" s="30" t="s">
        <v>3061</v>
      </c>
      <c r="F49" s="30" t="s">
        <v>4515</v>
      </c>
      <c r="G49" s="30" t="s">
        <v>3100</v>
      </c>
      <c r="H49" s="31">
        <v>1949.34</v>
      </c>
      <c r="I49" s="30">
        <v>3</v>
      </c>
      <c r="J49" s="30" t="s">
        <v>6</v>
      </c>
      <c r="K49" s="32">
        <v>42773</v>
      </c>
      <c r="L49" s="6">
        <v>556.49651506849318</v>
      </c>
    </row>
    <row r="50" spans="1:12" ht="12.75" customHeight="1">
      <c r="A50" s="30" t="s">
        <v>4536</v>
      </c>
      <c r="B50" s="30" t="s">
        <v>4534</v>
      </c>
      <c r="C50" s="49"/>
      <c r="D50" s="49" t="s">
        <v>4560</v>
      </c>
      <c r="E50" s="30" t="s">
        <v>3061</v>
      </c>
      <c r="F50" s="30" t="s">
        <v>4515</v>
      </c>
      <c r="G50" s="30" t="s">
        <v>3100</v>
      </c>
      <c r="H50" s="31">
        <v>1949.34</v>
      </c>
      <c r="I50" s="30">
        <v>3</v>
      </c>
      <c r="J50" s="30" t="s">
        <v>6</v>
      </c>
      <c r="K50" s="32">
        <v>42773</v>
      </c>
      <c r="L50" s="6">
        <v>556.49651506849318</v>
      </c>
    </row>
    <row r="51" spans="1:12" ht="12.75" customHeight="1">
      <c r="A51" s="30" t="s">
        <v>4341</v>
      </c>
      <c r="B51" s="30" t="s">
        <v>4534</v>
      </c>
      <c r="C51" s="49"/>
      <c r="D51" s="49" t="s">
        <v>4560</v>
      </c>
      <c r="E51" s="30" t="s">
        <v>3061</v>
      </c>
      <c r="F51" s="30" t="s">
        <v>4515</v>
      </c>
      <c r="G51" s="30" t="s">
        <v>3100</v>
      </c>
      <c r="H51" s="31">
        <v>1949.34</v>
      </c>
      <c r="I51" s="30">
        <v>3</v>
      </c>
      <c r="J51" s="30" t="s">
        <v>6</v>
      </c>
      <c r="K51" s="32">
        <v>42773</v>
      </c>
      <c r="L51" s="6">
        <v>556.49651506849318</v>
      </c>
    </row>
    <row r="52" spans="1:12">
      <c r="A52" s="30" t="s">
        <v>4537</v>
      </c>
      <c r="B52" s="30" t="s">
        <v>4534</v>
      </c>
      <c r="C52" s="49"/>
      <c r="D52" s="49" t="s">
        <v>4560</v>
      </c>
      <c r="E52" s="30" t="s">
        <v>3061</v>
      </c>
      <c r="F52" s="30" t="s">
        <v>4515</v>
      </c>
      <c r="G52" s="30" t="s">
        <v>3100</v>
      </c>
      <c r="H52" s="31">
        <v>1949.34</v>
      </c>
      <c r="I52" s="30">
        <v>3</v>
      </c>
      <c r="J52" s="30" t="s">
        <v>6</v>
      </c>
      <c r="K52" s="32">
        <v>42773</v>
      </c>
      <c r="L52" s="6">
        <v>556.49651506849318</v>
      </c>
    </row>
    <row r="53" spans="1:12" ht="12.75" customHeight="1">
      <c r="A53" s="30" t="s">
        <v>4542</v>
      </c>
      <c r="B53" s="30" t="s">
        <v>4543</v>
      </c>
      <c r="C53" s="49" t="s">
        <v>4544</v>
      </c>
      <c r="D53" s="49" t="s">
        <v>4545</v>
      </c>
      <c r="E53" s="30" t="s">
        <v>3061</v>
      </c>
      <c r="F53" s="30" t="s">
        <v>4515</v>
      </c>
      <c r="G53" s="30" t="s">
        <v>3100</v>
      </c>
      <c r="H53" s="31">
        <v>8982.06</v>
      </c>
      <c r="I53" s="30">
        <v>3</v>
      </c>
      <c r="J53" s="30" t="s">
        <v>6</v>
      </c>
      <c r="K53" s="32">
        <v>42800</v>
      </c>
      <c r="L53" s="6">
        <v>0</v>
      </c>
    </row>
    <row r="54" spans="1:12">
      <c r="A54" s="30" t="s">
        <v>4652</v>
      </c>
      <c r="B54" s="30" t="s">
        <v>4667</v>
      </c>
      <c r="C54" s="49" t="s">
        <v>11607</v>
      </c>
      <c r="D54" s="49" t="s">
        <v>11600</v>
      </c>
      <c r="E54" s="30" t="s">
        <v>3061</v>
      </c>
      <c r="F54" s="30" t="s">
        <v>3163</v>
      </c>
      <c r="G54" s="30" t="s">
        <v>3100</v>
      </c>
      <c r="H54" s="31">
        <v>2295.25</v>
      </c>
      <c r="I54" s="30">
        <v>3</v>
      </c>
      <c r="J54" s="30" t="s">
        <v>6</v>
      </c>
      <c r="K54" s="32">
        <v>42830</v>
      </c>
      <c r="L54" s="6">
        <v>691.71917808219155</v>
      </c>
    </row>
    <row r="55" spans="1:12">
      <c r="A55" s="30" t="s">
        <v>4653</v>
      </c>
      <c r="B55" s="30" t="s">
        <v>4667</v>
      </c>
      <c r="C55" s="49" t="s">
        <v>11608</v>
      </c>
      <c r="D55" s="49" t="s">
        <v>11601</v>
      </c>
      <c r="E55" s="30" t="s">
        <v>3061</v>
      </c>
      <c r="F55" s="30" t="s">
        <v>4515</v>
      </c>
      <c r="G55" s="30" t="s">
        <v>3100</v>
      </c>
      <c r="H55" s="31">
        <v>2295.25</v>
      </c>
      <c r="I55" s="30">
        <v>3</v>
      </c>
      <c r="J55" s="30" t="s">
        <v>6</v>
      </c>
      <c r="K55" s="32">
        <v>42830</v>
      </c>
      <c r="L55" s="6">
        <v>691.71917808219155</v>
      </c>
    </row>
    <row r="56" spans="1:12">
      <c r="A56" s="30" t="s">
        <v>4657</v>
      </c>
      <c r="B56" s="30" t="s">
        <v>4667</v>
      </c>
      <c r="C56" s="49" t="s">
        <v>11612</v>
      </c>
      <c r="D56" s="49" t="s">
        <v>11605</v>
      </c>
      <c r="E56" s="30" t="s">
        <v>3061</v>
      </c>
      <c r="F56" s="30" t="s">
        <v>4515</v>
      </c>
      <c r="G56" s="30" t="s">
        <v>3100</v>
      </c>
      <c r="H56" s="31">
        <v>2295.25</v>
      </c>
      <c r="I56" s="30">
        <v>3</v>
      </c>
      <c r="J56" s="30" t="s">
        <v>6</v>
      </c>
      <c r="K56" s="32">
        <v>42830</v>
      </c>
      <c r="L56" s="6">
        <v>691.71917808219155</v>
      </c>
    </row>
    <row r="57" spans="1:12">
      <c r="A57" s="30" t="s">
        <v>4659</v>
      </c>
      <c r="B57" s="30" t="s">
        <v>4667</v>
      </c>
      <c r="C57" s="49" t="s">
        <v>11613</v>
      </c>
      <c r="D57" s="49" t="s">
        <v>11606</v>
      </c>
      <c r="E57" s="30" t="s">
        <v>3061</v>
      </c>
      <c r="F57" s="30" t="s">
        <v>4515</v>
      </c>
      <c r="G57" s="30" t="s">
        <v>3100</v>
      </c>
      <c r="H57" s="31">
        <v>2295.25</v>
      </c>
      <c r="I57" s="30">
        <v>3</v>
      </c>
      <c r="J57" s="30" t="s">
        <v>6</v>
      </c>
      <c r="K57" s="32">
        <v>42830</v>
      </c>
      <c r="L57" s="6">
        <v>691.71917808219155</v>
      </c>
    </row>
    <row r="58" spans="1:12">
      <c r="A58" s="30" t="s">
        <v>4660</v>
      </c>
      <c r="B58" s="30" t="s">
        <v>4667</v>
      </c>
      <c r="C58" s="49" t="s">
        <v>11614</v>
      </c>
      <c r="D58" s="49" t="s">
        <v>11642</v>
      </c>
      <c r="E58" s="30" t="s">
        <v>3061</v>
      </c>
      <c r="F58" s="30" t="s">
        <v>4515</v>
      </c>
      <c r="G58" s="30" t="s">
        <v>3100</v>
      </c>
      <c r="H58" s="31">
        <v>2295.25</v>
      </c>
      <c r="I58" s="30">
        <v>3</v>
      </c>
      <c r="J58" s="30" t="s">
        <v>6</v>
      </c>
      <c r="K58" s="32">
        <v>42830</v>
      </c>
      <c r="L58" s="6">
        <v>691.71917808219155</v>
      </c>
    </row>
    <row r="59" spans="1:12" ht="12.75" customHeight="1">
      <c r="A59" s="30" t="s">
        <v>4662</v>
      </c>
      <c r="B59" s="30" t="s">
        <v>4509</v>
      </c>
      <c r="C59" s="49"/>
      <c r="D59" s="267" t="s">
        <v>11726</v>
      </c>
      <c r="E59" s="30" t="s">
        <v>3061</v>
      </c>
      <c r="F59" s="30" t="s">
        <v>3113</v>
      </c>
      <c r="G59" s="30" t="s">
        <v>3100</v>
      </c>
      <c r="H59" s="31">
        <v>9758.4</v>
      </c>
      <c r="I59" s="30">
        <v>3</v>
      </c>
      <c r="J59" s="30" t="s">
        <v>6</v>
      </c>
      <c r="K59" s="32">
        <v>42970</v>
      </c>
      <c r="L59" s="6">
        <v>3315.1824657534235</v>
      </c>
    </row>
    <row r="60" spans="1:12">
      <c r="A60" s="30" t="s">
        <v>10535</v>
      </c>
      <c r="B60" s="30" t="s">
        <v>4668</v>
      </c>
      <c r="C60" s="49" t="s">
        <v>11635</v>
      </c>
      <c r="D60" s="49" t="s">
        <v>11636</v>
      </c>
      <c r="E60" s="30" t="s">
        <v>3061</v>
      </c>
      <c r="F60" s="30" t="s">
        <v>4515</v>
      </c>
      <c r="G60" s="30" t="s">
        <v>3100</v>
      </c>
      <c r="H60" s="31">
        <v>1851.36</v>
      </c>
      <c r="I60" s="30">
        <v>3</v>
      </c>
      <c r="J60" s="30" t="s">
        <v>6</v>
      </c>
      <c r="K60" s="32">
        <v>42970</v>
      </c>
      <c r="L60" s="6">
        <v>628.95517808219188</v>
      </c>
    </row>
    <row r="61" spans="1:12" ht="12.75" customHeight="1">
      <c r="A61" s="30" t="s">
        <v>11857</v>
      </c>
      <c r="B61" s="30" t="s">
        <v>11862</v>
      </c>
      <c r="C61" s="49"/>
      <c r="D61" s="49"/>
      <c r="E61" s="30" t="s">
        <v>3061</v>
      </c>
      <c r="F61" s="30" t="s">
        <v>4476</v>
      </c>
      <c r="G61" s="30" t="s">
        <v>3100</v>
      </c>
      <c r="H61" s="31">
        <v>8967.7000000000007</v>
      </c>
      <c r="I61" s="30">
        <v>10</v>
      </c>
      <c r="J61" s="30" t="s">
        <v>6</v>
      </c>
      <c r="K61" s="32">
        <v>43908</v>
      </c>
      <c r="L61" s="6">
        <v>4746.0204644808728</v>
      </c>
    </row>
    <row r="62" spans="1:12">
      <c r="A62" s="30" t="s">
        <v>11858</v>
      </c>
      <c r="B62" s="30" t="s">
        <v>11863</v>
      </c>
      <c r="C62" s="49"/>
      <c r="D62" s="49" t="s">
        <v>13012</v>
      </c>
      <c r="E62" s="30" t="s">
        <v>3061</v>
      </c>
      <c r="F62" s="30" t="s">
        <v>3155</v>
      </c>
      <c r="G62" s="30" t="s">
        <v>3100</v>
      </c>
      <c r="H62" s="31">
        <v>29445.5</v>
      </c>
      <c r="I62" s="30">
        <v>10</v>
      </c>
      <c r="J62" s="30" t="s">
        <v>6</v>
      </c>
      <c r="K62" s="32">
        <v>43831</v>
      </c>
      <c r="L62" s="6">
        <v>15583.588387978147</v>
      </c>
    </row>
    <row r="63" spans="1:12">
      <c r="A63" s="30" t="s">
        <v>11859</v>
      </c>
      <c r="B63" s="30" t="s">
        <v>11864</v>
      </c>
      <c r="C63" s="49"/>
      <c r="D63" s="49" t="s">
        <v>13015</v>
      </c>
      <c r="E63" s="30" t="s">
        <v>3061</v>
      </c>
      <c r="F63" s="30" t="s">
        <v>4440</v>
      </c>
      <c r="G63" s="30" t="s">
        <v>3100</v>
      </c>
      <c r="H63" s="31">
        <v>688.2</v>
      </c>
      <c r="I63" s="30">
        <v>10</v>
      </c>
      <c r="J63" s="30" t="s">
        <v>6</v>
      </c>
      <c r="K63" s="32">
        <v>43831</v>
      </c>
      <c r="L63" s="6">
        <v>364.21950819672128</v>
      </c>
    </row>
    <row r="64" spans="1:12">
      <c r="A64" s="30" t="s">
        <v>11860</v>
      </c>
      <c r="B64" s="30" t="s">
        <v>11865</v>
      </c>
      <c r="C64" s="49"/>
      <c r="D64" s="49" t="s">
        <v>12779</v>
      </c>
      <c r="E64" s="30" t="s">
        <v>3061</v>
      </c>
      <c r="F64" s="30" t="s">
        <v>4440</v>
      </c>
      <c r="G64" s="30" t="s">
        <v>3100</v>
      </c>
      <c r="H64" s="31">
        <v>8580</v>
      </c>
      <c r="I64" s="30">
        <v>10</v>
      </c>
      <c r="J64" s="30" t="s">
        <v>6</v>
      </c>
      <c r="K64" s="32">
        <v>43831</v>
      </c>
      <c r="L64" s="6">
        <v>4540.8360655737706</v>
      </c>
    </row>
    <row r="65" spans="1:12" ht="12.75" customHeight="1">
      <c r="A65" s="30" t="s">
        <v>11861</v>
      </c>
      <c r="B65" s="30" t="s">
        <v>11866</v>
      </c>
      <c r="C65" s="49"/>
      <c r="D65" s="49"/>
      <c r="E65" s="30" t="s">
        <v>3061</v>
      </c>
      <c r="F65" s="30" t="s">
        <v>4440</v>
      </c>
      <c r="G65" s="30" t="s">
        <v>3100</v>
      </c>
      <c r="H65" s="31">
        <v>5830</v>
      </c>
      <c r="I65" s="30">
        <v>10</v>
      </c>
      <c r="J65" s="30" t="s">
        <v>6</v>
      </c>
      <c r="K65" s="32">
        <v>43858</v>
      </c>
      <c r="L65" s="6">
        <v>3085.4398907103823</v>
      </c>
    </row>
    <row r="66" spans="1:12" ht="12.75" customHeight="1">
      <c r="A66" s="30" t="s">
        <v>945</v>
      </c>
      <c r="B66" s="30" t="s">
        <v>946</v>
      </c>
      <c r="C66" s="49"/>
      <c r="D66" s="49" t="s">
        <v>3132</v>
      </c>
      <c r="E66" s="30" t="s">
        <v>3061</v>
      </c>
      <c r="F66" s="30" t="s">
        <v>4515</v>
      </c>
      <c r="G66" s="30" t="s">
        <v>3101</v>
      </c>
      <c r="H66" s="31">
        <v>59196.43</v>
      </c>
      <c r="I66" s="30">
        <v>5</v>
      </c>
      <c r="J66" s="30" t="s">
        <v>6</v>
      </c>
      <c r="K66" s="32">
        <v>41561</v>
      </c>
      <c r="L66" s="6">
        <v>0</v>
      </c>
    </row>
    <row r="67" spans="1:12">
      <c r="A67" s="30" t="s">
        <v>953</v>
      </c>
      <c r="B67" s="30" t="s">
        <v>954</v>
      </c>
      <c r="C67" s="49" t="s">
        <v>4389</v>
      </c>
      <c r="D67" s="49" t="s">
        <v>3136</v>
      </c>
      <c r="E67" s="30" t="s">
        <v>3061</v>
      </c>
      <c r="F67" s="30" t="s">
        <v>13009</v>
      </c>
      <c r="G67" s="30" t="s">
        <v>3101</v>
      </c>
      <c r="H67" s="31">
        <v>3323.1</v>
      </c>
      <c r="I67" s="30">
        <v>5</v>
      </c>
      <c r="J67" s="30" t="s">
        <v>6</v>
      </c>
      <c r="K67" s="32">
        <v>41429</v>
      </c>
      <c r="L67" s="6">
        <v>0</v>
      </c>
    </row>
    <row r="68" spans="1:12" ht="12.75" customHeight="1">
      <c r="A68" s="30" t="s">
        <v>1039</v>
      </c>
      <c r="B68" s="30" t="s">
        <v>1040</v>
      </c>
      <c r="C68" s="49" t="s">
        <v>4399</v>
      </c>
      <c r="D68" s="49" t="s">
        <v>3165</v>
      </c>
      <c r="E68" s="30" t="s">
        <v>3061</v>
      </c>
      <c r="F68" s="30" t="s">
        <v>3152</v>
      </c>
      <c r="G68" s="30" t="s">
        <v>3101</v>
      </c>
      <c r="H68" s="31">
        <v>2450</v>
      </c>
      <c r="I68" s="30">
        <v>5</v>
      </c>
      <c r="J68" s="30" t="s">
        <v>6</v>
      </c>
      <c r="K68" s="32">
        <v>42011</v>
      </c>
      <c r="L68" s="6">
        <v>0</v>
      </c>
    </row>
    <row r="69" spans="1:12" ht="12.75" customHeight="1">
      <c r="A69" s="30" t="s">
        <v>1132</v>
      </c>
      <c r="B69" s="30" t="s">
        <v>1133</v>
      </c>
      <c r="C69" s="49" t="s">
        <v>4387</v>
      </c>
      <c r="D69" s="49" t="s">
        <v>3190</v>
      </c>
      <c r="E69" s="30" t="s">
        <v>3061</v>
      </c>
      <c r="F69" s="30" t="s">
        <v>3141</v>
      </c>
      <c r="G69" s="30" t="s">
        <v>3101</v>
      </c>
      <c r="H69" s="31">
        <v>5457.96</v>
      </c>
      <c r="I69" s="30">
        <v>10.25</v>
      </c>
      <c r="J69" s="30" t="s">
        <v>6</v>
      </c>
      <c r="K69" s="32">
        <v>39539</v>
      </c>
      <c r="L69" s="6">
        <v>0</v>
      </c>
    </row>
    <row r="70" spans="1:12" ht="12.75" customHeight="1">
      <c r="A70" s="30" t="s">
        <v>1152</v>
      </c>
      <c r="B70" s="30" t="s">
        <v>1153</v>
      </c>
      <c r="C70" s="49" t="s">
        <v>4327</v>
      </c>
      <c r="D70" s="49" t="s">
        <v>3197</v>
      </c>
      <c r="E70" s="30" t="s">
        <v>3061</v>
      </c>
      <c r="F70" s="30" t="s">
        <v>3113</v>
      </c>
      <c r="G70" s="30" t="s">
        <v>3101</v>
      </c>
      <c r="H70" s="31">
        <v>89028.94</v>
      </c>
      <c r="I70" s="30">
        <v>15</v>
      </c>
      <c r="J70" s="30" t="s">
        <v>6</v>
      </c>
      <c r="K70" s="32">
        <v>41121</v>
      </c>
      <c r="L70" s="6">
        <v>20183.363877938198</v>
      </c>
    </row>
    <row r="71" spans="1:12" ht="12.75" customHeight="1">
      <c r="A71" s="30" t="s">
        <v>1174</v>
      </c>
      <c r="B71" s="30" t="s">
        <v>1175</v>
      </c>
      <c r="C71" s="49" t="s">
        <v>4385</v>
      </c>
      <c r="D71" s="49" t="s">
        <v>3203</v>
      </c>
      <c r="E71" s="30" t="s">
        <v>3061</v>
      </c>
      <c r="F71" s="30" t="s">
        <v>13006</v>
      </c>
      <c r="G71" s="30" t="s">
        <v>3101</v>
      </c>
      <c r="H71" s="31">
        <v>262.98</v>
      </c>
      <c r="I71" s="30">
        <v>10.083333333333334</v>
      </c>
      <c r="J71" s="30" t="s">
        <v>6</v>
      </c>
      <c r="K71" s="32">
        <v>39539</v>
      </c>
      <c r="L71" s="6">
        <v>0</v>
      </c>
    </row>
    <row r="72" spans="1:12" ht="12.75" customHeight="1">
      <c r="A72" s="30" t="s">
        <v>1211</v>
      </c>
      <c r="B72" s="30" t="s">
        <v>1212</v>
      </c>
      <c r="C72" s="49">
        <v>0</v>
      </c>
      <c r="D72" s="49" t="s">
        <v>3210</v>
      </c>
      <c r="E72" s="30" t="s">
        <v>3061</v>
      </c>
      <c r="F72" s="30" t="s">
        <v>4441</v>
      </c>
      <c r="G72" s="30" t="s">
        <v>3101</v>
      </c>
      <c r="H72" s="31">
        <v>1275</v>
      </c>
      <c r="I72" s="30">
        <v>5</v>
      </c>
      <c r="J72" s="30" t="s">
        <v>6</v>
      </c>
      <c r="K72" s="32">
        <v>41813</v>
      </c>
      <c r="L72" s="6">
        <v>0</v>
      </c>
    </row>
    <row r="73" spans="1:12" ht="12.75" customHeight="1">
      <c r="A73" s="30" t="s">
        <v>1230</v>
      </c>
      <c r="B73" s="30" t="s">
        <v>1229</v>
      </c>
      <c r="C73" s="49">
        <v>0</v>
      </c>
      <c r="D73" s="49" t="s">
        <v>3215</v>
      </c>
      <c r="E73" s="30" t="s">
        <v>3061</v>
      </c>
      <c r="F73" s="30" t="s">
        <v>13009</v>
      </c>
      <c r="G73" s="30" t="s">
        <v>3101</v>
      </c>
      <c r="H73" s="31">
        <v>1626.55</v>
      </c>
      <c r="I73" s="30">
        <v>5</v>
      </c>
      <c r="J73" s="30" t="s">
        <v>6</v>
      </c>
      <c r="K73" s="32">
        <v>42096</v>
      </c>
      <c r="L73" s="6">
        <v>0.17333174555579769</v>
      </c>
    </row>
    <row r="74" spans="1:12" ht="12.75" customHeight="1">
      <c r="A74" s="30" t="s">
        <v>1237</v>
      </c>
      <c r="B74" s="30" t="s">
        <v>1234</v>
      </c>
      <c r="C74" s="49"/>
      <c r="D74" s="49" t="s">
        <v>3217</v>
      </c>
      <c r="E74" s="30" t="s">
        <v>3061</v>
      </c>
      <c r="F74" s="30" t="s">
        <v>13009</v>
      </c>
      <c r="G74" s="30" t="s">
        <v>3101</v>
      </c>
      <c r="H74" s="31">
        <v>8100</v>
      </c>
      <c r="I74" s="30">
        <v>5</v>
      </c>
      <c r="J74" s="30" t="s">
        <v>6</v>
      </c>
      <c r="K74" s="32">
        <v>42325</v>
      </c>
      <c r="L74" s="6">
        <v>295.68284819403027</v>
      </c>
    </row>
    <row r="75" spans="1:12" ht="12.75" customHeight="1">
      <c r="A75" s="30" t="s">
        <v>4289</v>
      </c>
      <c r="B75" s="30" t="s">
        <v>4286</v>
      </c>
      <c r="C75" s="49" t="s">
        <v>4522</v>
      </c>
      <c r="D75" s="268" t="s">
        <v>12897</v>
      </c>
      <c r="E75" s="30" t="s">
        <v>3061</v>
      </c>
      <c r="F75" s="30" t="s">
        <v>3727</v>
      </c>
      <c r="G75" s="30" t="s">
        <v>3101</v>
      </c>
      <c r="H75" s="31">
        <v>21914.3</v>
      </c>
      <c r="I75" s="30">
        <v>5</v>
      </c>
      <c r="J75" s="30" t="s">
        <v>6</v>
      </c>
      <c r="K75" s="32">
        <v>42705</v>
      </c>
      <c r="L75" s="6">
        <v>1174.6752440720161</v>
      </c>
    </row>
    <row r="76" spans="1:12" ht="12.75" customHeight="1">
      <c r="A76" s="30" t="s">
        <v>4290</v>
      </c>
      <c r="B76" s="30" t="s">
        <v>4286</v>
      </c>
      <c r="C76" s="49" t="s">
        <v>4328</v>
      </c>
      <c r="D76" s="49" t="s">
        <v>4572</v>
      </c>
      <c r="E76" s="30" t="s">
        <v>3061</v>
      </c>
      <c r="F76" s="30" t="s">
        <v>3141</v>
      </c>
      <c r="G76" s="30" t="s">
        <v>3101</v>
      </c>
      <c r="H76" s="31">
        <v>21914.3</v>
      </c>
      <c r="I76" s="30">
        <v>5</v>
      </c>
      <c r="J76" s="30" t="s">
        <v>6</v>
      </c>
      <c r="K76" s="32">
        <v>42705</v>
      </c>
      <c r="L76" s="6">
        <v>1174.6752440720161</v>
      </c>
    </row>
    <row r="77" spans="1:12" ht="12.75" customHeight="1">
      <c r="A77" s="30" t="s">
        <v>4291</v>
      </c>
      <c r="B77" s="30" t="s">
        <v>4286</v>
      </c>
      <c r="C77" s="49"/>
      <c r="D77" s="49" t="s">
        <v>4572</v>
      </c>
      <c r="E77" s="30" t="s">
        <v>3061</v>
      </c>
      <c r="F77" s="30" t="s">
        <v>3141</v>
      </c>
      <c r="G77" s="30" t="s">
        <v>3101</v>
      </c>
      <c r="H77" s="31">
        <v>21914.3</v>
      </c>
      <c r="I77" s="30">
        <v>5</v>
      </c>
      <c r="J77" s="30" t="s">
        <v>6</v>
      </c>
      <c r="K77" s="32">
        <v>42705</v>
      </c>
      <c r="L77" s="6">
        <v>1174.6752440720161</v>
      </c>
    </row>
    <row r="78" spans="1:12" ht="12.75" customHeight="1">
      <c r="A78" s="30" t="s">
        <v>4670</v>
      </c>
      <c r="B78" s="30" t="s">
        <v>4675</v>
      </c>
      <c r="C78" s="49"/>
      <c r="D78" s="49" t="s">
        <v>13017</v>
      </c>
      <c r="E78" s="30" t="s">
        <v>3061</v>
      </c>
      <c r="F78" s="30" t="s">
        <v>3141</v>
      </c>
      <c r="G78" s="30" t="s">
        <v>3101</v>
      </c>
      <c r="H78" s="31">
        <v>40324.980000000003</v>
      </c>
      <c r="I78" s="30">
        <v>5</v>
      </c>
      <c r="J78" s="30" t="s">
        <v>6</v>
      </c>
      <c r="K78" s="32">
        <v>42920</v>
      </c>
      <c r="L78" s="6">
        <v>0</v>
      </c>
    </row>
    <row r="79" spans="1:12" ht="12.75" customHeight="1">
      <c r="A79" s="30" t="s">
        <v>11729</v>
      </c>
      <c r="B79" s="30" t="s">
        <v>11748</v>
      </c>
      <c r="C79" s="49"/>
      <c r="D79" s="49" t="s">
        <v>11757</v>
      </c>
      <c r="E79" s="30" t="s">
        <v>3061</v>
      </c>
      <c r="F79" s="30" t="s">
        <v>3169</v>
      </c>
      <c r="G79" s="30" t="s">
        <v>3101</v>
      </c>
      <c r="H79" s="31">
        <v>2099</v>
      </c>
      <c r="I79" s="30">
        <v>5</v>
      </c>
      <c r="J79" s="30" t="s">
        <v>6</v>
      </c>
      <c r="K79" s="32">
        <v>43530</v>
      </c>
      <c r="L79" s="6">
        <v>0</v>
      </c>
    </row>
    <row r="80" spans="1:12" ht="12.75" customHeight="1">
      <c r="A80" s="30" t="s">
        <v>11783</v>
      </c>
      <c r="B80" s="30" t="s">
        <v>11784</v>
      </c>
      <c r="C80" s="49"/>
      <c r="D80" s="49" t="s">
        <v>13016</v>
      </c>
      <c r="E80" s="30" t="s">
        <v>3061</v>
      </c>
      <c r="F80" s="30" t="s">
        <v>4440</v>
      </c>
      <c r="G80" s="30" t="s">
        <v>3101</v>
      </c>
      <c r="H80" s="31">
        <v>31790</v>
      </c>
      <c r="I80" s="30">
        <v>10</v>
      </c>
      <c r="J80" s="30" t="s">
        <v>6</v>
      </c>
      <c r="K80" s="32">
        <v>43663</v>
      </c>
      <c r="L80" s="6">
        <v>16824.379781420765</v>
      </c>
    </row>
    <row r="81" spans="1:12" ht="12.75" customHeight="1">
      <c r="A81" s="30" t="s">
        <v>11785</v>
      </c>
      <c r="B81" s="30" t="s">
        <v>11786</v>
      </c>
      <c r="C81" s="49"/>
      <c r="D81" s="49"/>
      <c r="E81" s="30"/>
      <c r="F81" s="30"/>
      <c r="G81" s="30" t="s">
        <v>3101</v>
      </c>
      <c r="H81" s="31">
        <v>450</v>
      </c>
      <c r="I81" s="30">
        <v>10</v>
      </c>
      <c r="J81" s="30" t="s">
        <v>6</v>
      </c>
      <c r="K81" s="32">
        <v>43665</v>
      </c>
      <c r="L81" s="6">
        <v>238.40163934426232</v>
      </c>
    </row>
    <row r="82" spans="1:12" ht="12.75" customHeight="1">
      <c r="A82" s="30" t="s">
        <v>11787</v>
      </c>
      <c r="B82" s="30" t="s">
        <v>11788</v>
      </c>
      <c r="C82" s="49"/>
      <c r="D82" s="49"/>
      <c r="E82" s="30"/>
      <c r="F82" s="30"/>
      <c r="G82" s="30" t="s">
        <v>3101</v>
      </c>
      <c r="H82" s="31">
        <v>2595</v>
      </c>
      <c r="I82" s="30">
        <v>10</v>
      </c>
      <c r="J82" s="30" t="s">
        <v>6</v>
      </c>
      <c r="K82" s="32">
        <v>43665</v>
      </c>
      <c r="L82" s="6">
        <v>1374.782786885246</v>
      </c>
    </row>
    <row r="83" spans="1:12" ht="12.75" customHeight="1">
      <c r="A83" s="30" t="s">
        <v>11789</v>
      </c>
      <c r="B83" s="30" t="s">
        <v>11790</v>
      </c>
      <c r="C83" s="49"/>
      <c r="D83" s="49"/>
      <c r="E83" s="30"/>
      <c r="F83" s="30"/>
      <c r="G83" s="30" t="s">
        <v>3101</v>
      </c>
      <c r="H83" s="31">
        <v>1695</v>
      </c>
      <c r="I83" s="30">
        <v>10</v>
      </c>
      <c r="J83" s="30" t="s">
        <v>6</v>
      </c>
      <c r="K83" s="32">
        <v>43665</v>
      </c>
      <c r="L83" s="6">
        <v>897.97950819672133</v>
      </c>
    </row>
    <row r="84" spans="1:12" ht="12.75" customHeight="1">
      <c r="A84" s="30" t="s">
        <v>11794</v>
      </c>
      <c r="B84" s="30" t="s">
        <v>11792</v>
      </c>
      <c r="C84" s="49" t="s">
        <v>11821</v>
      </c>
      <c r="D84" s="49" t="s">
        <v>11820</v>
      </c>
      <c r="E84" s="30" t="s">
        <v>3061</v>
      </c>
      <c r="F84" s="30" t="s">
        <v>13009</v>
      </c>
      <c r="G84" s="30" t="s">
        <v>3101</v>
      </c>
      <c r="H84" s="31">
        <v>45498.7</v>
      </c>
      <c r="I84" s="30">
        <v>10</v>
      </c>
      <c r="J84" s="30" t="s">
        <v>6</v>
      </c>
      <c r="K84" s="32">
        <v>43740</v>
      </c>
      <c r="L84" s="6">
        <v>25036.716338797807</v>
      </c>
    </row>
    <row r="85" spans="1:12" ht="12.75" customHeight="1">
      <c r="A85" s="30" t="s">
        <v>11829</v>
      </c>
      <c r="B85" s="30" t="s">
        <v>11855</v>
      </c>
      <c r="C85" s="49"/>
      <c r="D85" s="49"/>
      <c r="E85" s="30" t="s">
        <v>3061</v>
      </c>
      <c r="F85" s="30" t="s">
        <v>12806</v>
      </c>
      <c r="G85" s="30" t="s">
        <v>3101</v>
      </c>
      <c r="H85" s="31">
        <v>23435.85</v>
      </c>
      <c r="I85" s="30">
        <v>10</v>
      </c>
      <c r="J85" s="30" t="s">
        <v>6</v>
      </c>
      <c r="K85" s="32">
        <v>43796</v>
      </c>
      <c r="L85" s="6">
        <v>12896.120737704921</v>
      </c>
    </row>
    <row r="86" spans="1:12" ht="12.75" customHeight="1">
      <c r="A86" s="30" t="s">
        <v>11830</v>
      </c>
      <c r="B86" s="30" t="s">
        <v>11856</v>
      </c>
      <c r="C86" s="49"/>
      <c r="D86" s="49"/>
      <c r="E86" s="30" t="s">
        <v>3061</v>
      </c>
      <c r="F86" s="30" t="s">
        <v>12806</v>
      </c>
      <c r="G86" s="30" t="s">
        <v>3101</v>
      </c>
      <c r="H86" s="31">
        <v>23435.85</v>
      </c>
      <c r="I86" s="30">
        <v>10</v>
      </c>
      <c r="J86" s="30" t="s">
        <v>6</v>
      </c>
      <c r="K86" s="32">
        <v>43796</v>
      </c>
      <c r="L86" s="6">
        <v>12896.120737704921</v>
      </c>
    </row>
    <row r="87" spans="1:12" ht="12.75" customHeight="1">
      <c r="A87" s="30" t="s">
        <v>11831</v>
      </c>
      <c r="B87" s="30" t="s">
        <v>11846</v>
      </c>
      <c r="C87" s="49"/>
      <c r="D87" s="49"/>
      <c r="E87" s="30"/>
      <c r="F87" s="30"/>
      <c r="G87" s="30" t="s">
        <v>3101</v>
      </c>
      <c r="H87" s="31">
        <v>12776.04</v>
      </c>
      <c r="I87" s="30">
        <v>10</v>
      </c>
      <c r="J87" s="30" t="s">
        <v>6</v>
      </c>
      <c r="K87" s="32">
        <v>43839</v>
      </c>
      <c r="L87" s="6">
        <v>7030.3127213114776</v>
      </c>
    </row>
    <row r="88" spans="1:12" ht="12.75" customHeight="1">
      <c r="A88" s="30" t="s">
        <v>11832</v>
      </c>
      <c r="B88" s="30" t="s">
        <v>11847</v>
      </c>
      <c r="C88" s="49"/>
      <c r="D88" s="49"/>
      <c r="E88" s="30"/>
      <c r="F88" s="30"/>
      <c r="G88" s="30" t="s">
        <v>3101</v>
      </c>
      <c r="H88" s="31">
        <v>13471.92</v>
      </c>
      <c r="I88" s="30">
        <v>10</v>
      </c>
      <c r="J88" s="30" t="s">
        <v>6</v>
      </c>
      <c r="K88" s="32">
        <v>43787</v>
      </c>
      <c r="L88" s="6">
        <v>7413.2368524590192</v>
      </c>
    </row>
    <row r="89" spans="1:12" ht="12.75" customHeight="1">
      <c r="A89" s="30" t="s">
        <v>11833</v>
      </c>
      <c r="B89" s="30" t="s">
        <v>11848</v>
      </c>
      <c r="C89" s="49" t="s">
        <v>4327</v>
      </c>
      <c r="D89" s="49"/>
      <c r="E89" s="30" t="s">
        <v>3061</v>
      </c>
      <c r="F89" s="30"/>
      <c r="G89" s="30" t="s">
        <v>3101</v>
      </c>
      <c r="H89" s="31">
        <v>2366.5700000000002</v>
      </c>
      <c r="I89" s="30">
        <v>10</v>
      </c>
      <c r="J89" s="30" t="s">
        <v>6</v>
      </c>
      <c r="K89" s="32">
        <v>43787</v>
      </c>
      <c r="L89" s="6">
        <v>1302.2601038251369</v>
      </c>
    </row>
    <row r="90" spans="1:12" ht="12.75" customHeight="1">
      <c r="A90" s="30" t="s">
        <v>11834</v>
      </c>
      <c r="B90" s="30" t="s">
        <v>11848</v>
      </c>
      <c r="C90" s="49" t="s">
        <v>4327</v>
      </c>
      <c r="D90" s="49"/>
      <c r="E90" s="30" t="s">
        <v>3061</v>
      </c>
      <c r="F90" s="30"/>
      <c r="G90" s="30" t="s">
        <v>3101</v>
      </c>
      <c r="H90" s="31">
        <v>2366.5700000000002</v>
      </c>
      <c r="I90" s="30">
        <v>10</v>
      </c>
      <c r="J90" s="30" t="s">
        <v>6</v>
      </c>
      <c r="K90" s="32">
        <v>43787</v>
      </c>
      <c r="L90" s="6">
        <v>1302.2601038251369</v>
      </c>
    </row>
    <row r="91" spans="1:12" ht="12.75" customHeight="1">
      <c r="A91" s="30" t="s">
        <v>11835</v>
      </c>
      <c r="B91" s="30" t="s">
        <v>11848</v>
      </c>
      <c r="C91" s="49" t="s">
        <v>4327</v>
      </c>
      <c r="D91" s="49"/>
      <c r="E91" s="30" t="s">
        <v>3061</v>
      </c>
      <c r="F91" s="30"/>
      <c r="G91" s="30" t="s">
        <v>3101</v>
      </c>
      <c r="H91" s="31">
        <v>2366.5700000000002</v>
      </c>
      <c r="I91" s="30">
        <v>10</v>
      </c>
      <c r="J91" s="30" t="s">
        <v>6</v>
      </c>
      <c r="K91" s="32">
        <v>43787</v>
      </c>
      <c r="L91" s="6">
        <v>1302.2601038251369</v>
      </c>
    </row>
    <row r="92" spans="1:12" ht="12.75" customHeight="1">
      <c r="A92" s="30" t="s">
        <v>11836</v>
      </c>
      <c r="B92" s="30" t="s">
        <v>11849</v>
      </c>
      <c r="C92" s="49" t="s">
        <v>4327</v>
      </c>
      <c r="D92" s="49"/>
      <c r="E92" s="30" t="s">
        <v>3061</v>
      </c>
      <c r="F92" s="30"/>
      <c r="G92" s="30" t="s">
        <v>3101</v>
      </c>
      <c r="H92" s="31">
        <v>2301.9299999999998</v>
      </c>
      <c r="I92" s="30">
        <v>10</v>
      </c>
      <c r="J92" s="30" t="s">
        <v>6</v>
      </c>
      <c r="K92" s="32">
        <v>43787</v>
      </c>
      <c r="L92" s="6">
        <v>1266.6904426229507</v>
      </c>
    </row>
    <row r="93" spans="1:12" ht="12.75" customHeight="1">
      <c r="A93" s="30" t="s">
        <v>11837</v>
      </c>
      <c r="B93" s="30" t="s">
        <v>11850</v>
      </c>
      <c r="C93" s="49" t="s">
        <v>4327</v>
      </c>
      <c r="D93" s="49"/>
      <c r="E93" s="30" t="s">
        <v>3061</v>
      </c>
      <c r="F93" s="30"/>
      <c r="G93" s="30" t="s">
        <v>3101</v>
      </c>
      <c r="H93" s="31">
        <v>12728.5</v>
      </c>
      <c r="I93" s="30">
        <v>10</v>
      </c>
      <c r="J93" s="30" t="s">
        <v>6</v>
      </c>
      <c r="K93" s="32">
        <v>43761</v>
      </c>
      <c r="L93" s="6">
        <v>7004.1527322404363</v>
      </c>
    </row>
    <row r="94" spans="1:12" ht="12.75" customHeight="1">
      <c r="A94" s="30" t="s">
        <v>11838</v>
      </c>
      <c r="B94" s="30" t="s">
        <v>11851</v>
      </c>
      <c r="C94" s="49"/>
      <c r="D94" s="49"/>
      <c r="E94" s="30"/>
      <c r="F94" s="30"/>
      <c r="G94" s="30" t="s">
        <v>3101</v>
      </c>
      <c r="H94" s="31">
        <v>2080.8000000000002</v>
      </c>
      <c r="I94" s="30">
        <v>10</v>
      </c>
      <c r="J94" s="30" t="s">
        <v>6</v>
      </c>
      <c r="K94" s="32">
        <v>43845</v>
      </c>
      <c r="L94" s="6">
        <v>1145.0085245901644</v>
      </c>
    </row>
    <row r="95" spans="1:12" ht="12.75" customHeight="1">
      <c r="A95" s="30" t="s">
        <v>11839</v>
      </c>
      <c r="B95" s="30" t="s">
        <v>11852</v>
      </c>
      <c r="C95" s="49"/>
      <c r="D95" s="49"/>
      <c r="E95" s="30"/>
      <c r="F95" s="30"/>
      <c r="G95" s="30" t="s">
        <v>3101</v>
      </c>
      <c r="H95" s="31">
        <v>2708.53</v>
      </c>
      <c r="I95" s="30">
        <v>10</v>
      </c>
      <c r="J95" s="30" t="s">
        <v>6</v>
      </c>
      <c r="K95" s="32">
        <v>43845</v>
      </c>
      <c r="L95" s="6">
        <v>1490.4315355191256</v>
      </c>
    </row>
    <row r="96" spans="1:12" ht="12.75" customHeight="1">
      <c r="A96" s="30" t="s">
        <v>11840</v>
      </c>
      <c r="B96" s="30" t="s">
        <v>11853</v>
      </c>
      <c r="C96" s="49"/>
      <c r="D96" s="49"/>
      <c r="E96" s="30"/>
      <c r="F96" s="30"/>
      <c r="G96" s="30" t="s">
        <v>3101</v>
      </c>
      <c r="H96" s="31">
        <v>1453.08</v>
      </c>
      <c r="I96" s="30">
        <v>10</v>
      </c>
      <c r="J96" s="30" t="s">
        <v>6</v>
      </c>
      <c r="K96" s="32">
        <v>43845</v>
      </c>
      <c r="L96" s="6">
        <v>799.59101639344249</v>
      </c>
    </row>
    <row r="97" spans="1:12" ht="12.75" customHeight="1">
      <c r="A97" s="30" t="s">
        <v>11841</v>
      </c>
      <c r="B97" s="30" t="s">
        <v>11854</v>
      </c>
      <c r="C97" s="49" t="s">
        <v>4327</v>
      </c>
      <c r="D97" s="49"/>
      <c r="E97" s="30" t="s">
        <v>3061</v>
      </c>
      <c r="F97" s="30"/>
      <c r="G97" s="30" t="s">
        <v>3101</v>
      </c>
      <c r="H97" s="31">
        <v>2319.11</v>
      </c>
      <c r="I97" s="30">
        <v>10</v>
      </c>
      <c r="J97" s="30" t="s">
        <v>6</v>
      </c>
      <c r="K97" s="32">
        <v>43845</v>
      </c>
      <c r="L97" s="6">
        <v>1276.1441366120216</v>
      </c>
    </row>
    <row r="98" spans="1:12" ht="12.75" customHeight="1">
      <c r="A98" s="30" t="s">
        <v>11842</v>
      </c>
      <c r="B98" s="30" t="s">
        <v>11854</v>
      </c>
      <c r="C98" s="49" t="s">
        <v>4327</v>
      </c>
      <c r="D98" s="49"/>
      <c r="E98" s="30" t="s">
        <v>3061</v>
      </c>
      <c r="F98" s="30"/>
      <c r="G98" s="30" t="s">
        <v>3101</v>
      </c>
      <c r="H98" s="31">
        <v>2319.11</v>
      </c>
      <c r="I98" s="30">
        <v>10</v>
      </c>
      <c r="J98" s="30" t="s">
        <v>6</v>
      </c>
      <c r="K98" s="32">
        <v>43845</v>
      </c>
      <c r="L98" s="6">
        <v>1276.1441366120216</v>
      </c>
    </row>
    <row r="99" spans="1:12" ht="12.75" customHeight="1">
      <c r="A99" s="30" t="s">
        <v>11843</v>
      </c>
      <c r="B99" s="30" t="s">
        <v>11854</v>
      </c>
      <c r="C99" s="49" t="s">
        <v>4327</v>
      </c>
      <c r="D99" s="49"/>
      <c r="E99" s="30" t="s">
        <v>3061</v>
      </c>
      <c r="F99" s="30"/>
      <c r="G99" s="30" t="s">
        <v>3101</v>
      </c>
      <c r="H99" s="31">
        <v>2319.11</v>
      </c>
      <c r="I99" s="30">
        <v>10</v>
      </c>
      <c r="J99" s="30" t="s">
        <v>6</v>
      </c>
      <c r="K99" s="32">
        <v>43845</v>
      </c>
      <c r="L99" s="6">
        <v>1276.1441366120216</v>
      </c>
    </row>
    <row r="100" spans="1:12" ht="12.75" customHeight="1">
      <c r="A100" s="30" t="s">
        <v>11844</v>
      </c>
      <c r="B100" s="30" t="s">
        <v>11854</v>
      </c>
      <c r="C100" s="49" t="s">
        <v>4327</v>
      </c>
      <c r="D100" s="49"/>
      <c r="E100" s="30" t="s">
        <v>3061</v>
      </c>
      <c r="F100" s="30"/>
      <c r="G100" s="30" t="s">
        <v>3101</v>
      </c>
      <c r="H100" s="31">
        <v>2319.11</v>
      </c>
      <c r="I100" s="30">
        <v>10</v>
      </c>
      <c r="J100" s="30" t="s">
        <v>6</v>
      </c>
      <c r="K100" s="32">
        <v>43845</v>
      </c>
      <c r="L100" s="6">
        <v>1276.1441366120216</v>
      </c>
    </row>
    <row r="101" spans="1:12" ht="12.75" customHeight="1">
      <c r="A101" s="30" t="s">
        <v>11845</v>
      </c>
      <c r="B101" s="30" t="s">
        <v>11854</v>
      </c>
      <c r="C101" s="49" t="s">
        <v>4327</v>
      </c>
      <c r="D101" s="49"/>
      <c r="E101" s="30" t="s">
        <v>3061</v>
      </c>
      <c r="F101" s="30"/>
      <c r="G101" s="30" t="s">
        <v>3101</v>
      </c>
      <c r="H101" s="31">
        <v>2319.11</v>
      </c>
      <c r="I101" s="30">
        <v>10</v>
      </c>
      <c r="J101" s="30" t="s">
        <v>6</v>
      </c>
      <c r="K101" s="32">
        <v>43845</v>
      </c>
      <c r="L101" s="6">
        <v>1276.1441366120216</v>
      </c>
    </row>
    <row r="102" spans="1:12" ht="12.75" customHeight="1">
      <c r="A102" s="30" t="s">
        <v>12487</v>
      </c>
      <c r="B102" s="30" t="s">
        <v>12598</v>
      </c>
      <c r="C102" s="49"/>
      <c r="D102" s="49" t="s">
        <v>12695</v>
      </c>
      <c r="E102" s="30" t="s">
        <v>3061</v>
      </c>
      <c r="F102" s="30" t="s">
        <v>4476</v>
      </c>
      <c r="G102" s="30" t="s">
        <v>3101</v>
      </c>
      <c r="H102" s="31">
        <v>9740.5499999999993</v>
      </c>
      <c r="I102" s="30">
        <v>15</v>
      </c>
      <c r="J102" s="30" t="s">
        <v>6</v>
      </c>
      <c r="K102" s="269">
        <v>44680</v>
      </c>
      <c r="L102" s="6">
        <v>8544.9975616438351</v>
      </c>
    </row>
    <row r="103" spans="1:12" ht="12.75" customHeight="1">
      <c r="A103" s="30" t="s">
        <v>12488</v>
      </c>
      <c r="B103" s="30" t="s">
        <v>12599</v>
      </c>
      <c r="C103" s="49" t="s">
        <v>12630</v>
      </c>
      <c r="D103" s="49"/>
      <c r="E103" s="30" t="s">
        <v>3061</v>
      </c>
      <c r="F103" s="30" t="s">
        <v>4476</v>
      </c>
      <c r="G103" s="30" t="s">
        <v>3101</v>
      </c>
      <c r="H103" s="31">
        <v>7657.89</v>
      </c>
      <c r="I103" s="30">
        <v>15</v>
      </c>
      <c r="J103" s="30" t="s">
        <v>6</v>
      </c>
      <c r="K103" s="269">
        <v>44680</v>
      </c>
      <c r="L103" s="6">
        <v>6717.9626794520545</v>
      </c>
    </row>
    <row r="104" spans="1:12" ht="12.75" customHeight="1">
      <c r="A104" s="30" t="s">
        <v>12570</v>
      </c>
      <c r="B104" s="30" t="s">
        <v>12616</v>
      </c>
      <c r="C104" s="49"/>
      <c r="D104" s="49" t="s">
        <v>12776</v>
      </c>
      <c r="E104" s="270" t="s">
        <v>3061</v>
      </c>
      <c r="F104" s="30" t="s">
        <v>3155</v>
      </c>
      <c r="G104" s="30" t="s">
        <v>3101</v>
      </c>
      <c r="H104" s="31">
        <v>1148.8499999999999</v>
      </c>
      <c r="I104" s="30">
        <v>15</v>
      </c>
      <c r="J104" s="30" t="s">
        <v>6</v>
      </c>
      <c r="K104" s="269">
        <v>44896</v>
      </c>
      <c r="L104" s="6">
        <v>1098.4894520547946</v>
      </c>
    </row>
    <row r="105" spans="1:12" ht="12.75" customHeight="1">
      <c r="A105" s="30" t="s">
        <v>12572</v>
      </c>
      <c r="B105" s="30" t="s">
        <v>12617</v>
      </c>
      <c r="C105" s="49"/>
      <c r="D105" s="49" t="s">
        <v>12778</v>
      </c>
      <c r="E105" s="270" t="s">
        <v>3061</v>
      </c>
      <c r="F105" s="30" t="s">
        <v>12922</v>
      </c>
      <c r="G105" s="30" t="s">
        <v>3101</v>
      </c>
      <c r="H105" s="31">
        <v>453.1</v>
      </c>
      <c r="I105" s="30">
        <v>15</v>
      </c>
      <c r="J105" s="30" t="s">
        <v>6</v>
      </c>
      <c r="K105" s="269">
        <v>44896</v>
      </c>
      <c r="L105" s="6">
        <v>433.23808219178079</v>
      </c>
    </row>
    <row r="106" spans="1:12" ht="12.75" customHeight="1">
      <c r="A106" s="30" t="s">
        <v>3144</v>
      </c>
      <c r="B106" s="30" t="s">
        <v>12617</v>
      </c>
      <c r="C106" s="49"/>
      <c r="D106" s="49" t="s">
        <v>13011</v>
      </c>
      <c r="E106" s="270" t="s">
        <v>3061</v>
      </c>
      <c r="F106" s="30" t="s">
        <v>3155</v>
      </c>
      <c r="G106" s="30" t="s">
        <v>3101</v>
      </c>
      <c r="H106" s="31">
        <v>453.1</v>
      </c>
      <c r="I106" s="30">
        <v>15</v>
      </c>
      <c r="J106" s="30" t="s">
        <v>6</v>
      </c>
      <c r="K106" s="269">
        <v>44896</v>
      </c>
      <c r="L106" s="6">
        <v>433.23808219178079</v>
      </c>
    </row>
    <row r="107" spans="1:12" ht="12.75" customHeight="1">
      <c r="A107" s="30" t="s">
        <v>12579</v>
      </c>
      <c r="B107" s="30" t="s">
        <v>12621</v>
      </c>
      <c r="C107" s="49"/>
      <c r="D107" s="49" t="s">
        <v>12787</v>
      </c>
      <c r="E107" s="270" t="s">
        <v>3061</v>
      </c>
      <c r="F107" s="30" t="s">
        <v>3155</v>
      </c>
      <c r="G107" s="30" t="s">
        <v>3101</v>
      </c>
      <c r="H107" s="31">
        <v>573.85</v>
      </c>
      <c r="I107" s="30">
        <v>15</v>
      </c>
      <c r="J107" s="30" t="s">
        <v>6</v>
      </c>
      <c r="K107" s="269">
        <v>44896</v>
      </c>
      <c r="L107" s="6">
        <v>548.69493150684923</v>
      </c>
    </row>
    <row r="108" spans="1:12" ht="12.75" customHeight="1">
      <c r="A108" s="30" t="s">
        <v>12580</v>
      </c>
      <c r="B108" s="30" t="s">
        <v>12621</v>
      </c>
      <c r="C108" s="49"/>
      <c r="D108" s="49" t="s">
        <v>12788</v>
      </c>
      <c r="E108" s="270" t="s">
        <v>3061</v>
      </c>
      <c r="F108" s="30" t="s">
        <v>3155</v>
      </c>
      <c r="G108" s="30" t="s">
        <v>3101</v>
      </c>
      <c r="H108" s="31">
        <v>573.85</v>
      </c>
      <c r="I108" s="30">
        <v>15</v>
      </c>
      <c r="J108" s="30" t="s">
        <v>6</v>
      </c>
      <c r="K108" s="269">
        <v>44896</v>
      </c>
      <c r="L108" s="6">
        <v>548.69493150684923</v>
      </c>
    </row>
    <row r="109" spans="1:12" ht="12.75" customHeight="1">
      <c r="A109" s="30" t="s">
        <v>12581</v>
      </c>
      <c r="B109" s="30" t="s">
        <v>12621</v>
      </c>
      <c r="C109" s="49"/>
      <c r="D109" s="49" t="s">
        <v>12789</v>
      </c>
      <c r="E109" s="270" t="s">
        <v>3061</v>
      </c>
      <c r="F109" s="30" t="s">
        <v>3155</v>
      </c>
      <c r="G109" s="30" t="s">
        <v>3101</v>
      </c>
      <c r="H109" s="31">
        <v>573.85</v>
      </c>
      <c r="I109" s="30">
        <v>15</v>
      </c>
      <c r="J109" s="30" t="s">
        <v>6</v>
      </c>
      <c r="K109" s="269">
        <v>44896</v>
      </c>
      <c r="L109" s="6">
        <v>548.69493150684923</v>
      </c>
    </row>
    <row r="110" spans="1:12" ht="12.75" customHeight="1">
      <c r="A110" s="30" t="s">
        <v>12582</v>
      </c>
      <c r="B110" s="30" t="s">
        <v>12621</v>
      </c>
      <c r="C110" s="49"/>
      <c r="D110" s="49" t="s">
        <v>12790</v>
      </c>
      <c r="E110" s="270" t="s">
        <v>3061</v>
      </c>
      <c r="F110" s="30" t="s">
        <v>3155</v>
      </c>
      <c r="G110" s="30" t="s">
        <v>3101</v>
      </c>
      <c r="H110" s="31">
        <v>573.85</v>
      </c>
      <c r="I110" s="30">
        <v>15</v>
      </c>
      <c r="J110" s="30" t="s">
        <v>6</v>
      </c>
      <c r="K110" s="269">
        <v>44896</v>
      </c>
      <c r="L110" s="6">
        <v>548.69493150684923</v>
      </c>
    </row>
    <row r="111" spans="1:12" ht="12.75" customHeight="1">
      <c r="A111" s="30" t="s">
        <v>12585</v>
      </c>
      <c r="B111" s="30" t="s">
        <v>12623</v>
      </c>
      <c r="C111" s="49"/>
      <c r="D111" s="49" t="s">
        <v>12793</v>
      </c>
      <c r="E111" s="270" t="s">
        <v>3061</v>
      </c>
      <c r="F111" s="30" t="s">
        <v>3155</v>
      </c>
      <c r="G111" s="30" t="s">
        <v>3101</v>
      </c>
      <c r="H111" s="31">
        <v>4598.8500000000004</v>
      </c>
      <c r="I111" s="30">
        <v>15</v>
      </c>
      <c r="J111" s="30" t="s">
        <v>6</v>
      </c>
      <c r="K111" s="269">
        <v>44896</v>
      </c>
      <c r="L111" s="6">
        <v>4397.256575342466</v>
      </c>
    </row>
    <row r="112" spans="1:12" ht="12.75" customHeight="1">
      <c r="A112" s="30" t="s">
        <v>12594</v>
      </c>
      <c r="B112" s="30" t="s">
        <v>13013</v>
      </c>
      <c r="C112" s="49"/>
      <c r="D112" s="49" t="s">
        <v>12803</v>
      </c>
      <c r="E112" s="270" t="s">
        <v>3061</v>
      </c>
      <c r="F112" s="30" t="s">
        <v>12922</v>
      </c>
      <c r="G112" s="30" t="s">
        <v>3101</v>
      </c>
      <c r="H112" s="31">
        <v>2934.9</v>
      </c>
      <c r="I112" s="30">
        <v>10</v>
      </c>
      <c r="J112" s="30" t="s">
        <v>6</v>
      </c>
      <c r="K112" s="269">
        <v>44959</v>
      </c>
      <c r="L112" s="6">
        <v>2843.2346301369867</v>
      </c>
    </row>
    <row r="113" spans="1:12" ht="12.75" customHeight="1">
      <c r="A113" s="30" t="s">
        <v>1311</v>
      </c>
      <c r="B113" s="30" t="s">
        <v>1312</v>
      </c>
      <c r="C113" s="49"/>
      <c r="D113" s="49" t="s">
        <v>3258</v>
      </c>
      <c r="E113" s="30" t="s">
        <v>3061</v>
      </c>
      <c r="F113" s="30" t="s">
        <v>3113</v>
      </c>
      <c r="G113" s="30" t="s">
        <v>3102</v>
      </c>
      <c r="H113" s="31">
        <v>1137.83</v>
      </c>
      <c r="I113" s="30">
        <v>5</v>
      </c>
      <c r="J113" s="30" t="s">
        <v>6</v>
      </c>
      <c r="K113" s="32">
        <v>41607</v>
      </c>
      <c r="L113" s="6">
        <v>353.71445844748871</v>
      </c>
    </row>
    <row r="114" spans="1:12" ht="12.75" customHeight="1">
      <c r="A114" s="30" t="s">
        <v>1314</v>
      </c>
      <c r="B114" s="30" t="s">
        <v>1282</v>
      </c>
      <c r="C114" s="49"/>
      <c r="D114" s="49" t="s">
        <v>3260</v>
      </c>
      <c r="E114" s="30" t="s">
        <v>3061</v>
      </c>
      <c r="F114" s="30" t="s">
        <v>4563</v>
      </c>
      <c r="G114" s="30" t="s">
        <v>3102</v>
      </c>
      <c r="H114" s="31">
        <v>2678.89</v>
      </c>
      <c r="I114" s="30">
        <v>5</v>
      </c>
      <c r="J114" s="30" t="s">
        <v>6</v>
      </c>
      <c r="K114" s="32">
        <v>41607</v>
      </c>
      <c r="L114" s="6">
        <v>832.78005114155235</v>
      </c>
    </row>
    <row r="115" spans="1:12" ht="12.75" customHeight="1">
      <c r="A115" s="30" t="s">
        <v>1328</v>
      </c>
      <c r="B115" s="30" t="s">
        <v>1329</v>
      </c>
      <c r="C115" s="49"/>
      <c r="D115" s="49" t="s">
        <v>3268</v>
      </c>
      <c r="E115" s="30" t="s">
        <v>3061</v>
      </c>
      <c r="F115" s="30" t="s">
        <v>13006</v>
      </c>
      <c r="G115" s="30" t="s">
        <v>3102</v>
      </c>
      <c r="H115" s="31">
        <v>1328.67</v>
      </c>
      <c r="I115" s="30">
        <v>5</v>
      </c>
      <c r="J115" s="30" t="s">
        <v>6</v>
      </c>
      <c r="K115" s="32">
        <v>41607</v>
      </c>
      <c r="L115" s="6">
        <v>413.04042739726049</v>
      </c>
    </row>
    <row r="116" spans="1:12" ht="12.75" customHeight="1">
      <c r="A116" s="30" t="s">
        <v>1627</v>
      </c>
      <c r="B116" s="30" t="s">
        <v>1628</v>
      </c>
      <c r="C116" s="49"/>
      <c r="D116" s="49" t="s">
        <v>3415</v>
      </c>
      <c r="E116" s="30" t="s">
        <v>3061</v>
      </c>
      <c r="F116" s="30" t="s">
        <v>13006</v>
      </c>
      <c r="G116" s="30" t="s">
        <v>3102</v>
      </c>
      <c r="H116" s="31">
        <v>599</v>
      </c>
      <c r="I116" s="30">
        <v>21</v>
      </c>
      <c r="J116" s="30" t="s">
        <v>6</v>
      </c>
      <c r="K116" s="32">
        <v>35703</v>
      </c>
      <c r="L116" s="6">
        <v>0</v>
      </c>
    </row>
    <row r="117" spans="1:12" ht="12.75" customHeight="1">
      <c r="A117" s="30" t="s">
        <v>1824</v>
      </c>
      <c r="B117" s="30" t="s">
        <v>1825</v>
      </c>
      <c r="C117" s="49"/>
      <c r="D117" s="49" t="s">
        <v>3531</v>
      </c>
      <c r="E117" s="30" t="s">
        <v>3061</v>
      </c>
      <c r="F117" s="30" t="s">
        <v>12839</v>
      </c>
      <c r="G117" s="30" t="s">
        <v>3102</v>
      </c>
      <c r="H117" s="31">
        <v>3159</v>
      </c>
      <c r="I117" s="30">
        <v>15</v>
      </c>
      <c r="J117" s="30" t="s">
        <v>6</v>
      </c>
      <c r="K117" s="32">
        <v>38441</v>
      </c>
      <c r="L117" s="6">
        <v>0</v>
      </c>
    </row>
    <row r="118" spans="1:12" ht="12.75" customHeight="1">
      <c r="A118" s="30" t="s">
        <v>1826</v>
      </c>
      <c r="B118" s="30" t="s">
        <v>1827</v>
      </c>
      <c r="C118" s="49"/>
      <c r="D118" s="49" t="s">
        <v>3532</v>
      </c>
      <c r="E118" s="30" t="s">
        <v>3061</v>
      </c>
      <c r="F118" s="30" t="s">
        <v>13006</v>
      </c>
      <c r="G118" s="30" t="s">
        <v>3102</v>
      </c>
      <c r="H118" s="31">
        <v>1838.25</v>
      </c>
      <c r="I118" s="30">
        <v>15</v>
      </c>
      <c r="J118" s="30" t="s">
        <v>6</v>
      </c>
      <c r="K118" s="32">
        <v>39171</v>
      </c>
      <c r="L118" s="6">
        <v>0</v>
      </c>
    </row>
    <row r="119" spans="1:12" ht="12.75" customHeight="1">
      <c r="A119" s="30" t="s">
        <v>2271</v>
      </c>
      <c r="B119" s="30" t="s">
        <v>2272</v>
      </c>
      <c r="C119" s="49"/>
      <c r="D119" s="49" t="s">
        <v>3749</v>
      </c>
      <c r="E119" s="30" t="s">
        <v>3061</v>
      </c>
      <c r="F119" s="30" t="s">
        <v>3236</v>
      </c>
      <c r="G119" s="30" t="s">
        <v>3102</v>
      </c>
      <c r="H119" s="31">
        <v>999</v>
      </c>
      <c r="I119" s="30">
        <v>15</v>
      </c>
      <c r="J119" s="30" t="s">
        <v>6</v>
      </c>
      <c r="K119" s="32">
        <v>37610</v>
      </c>
      <c r="L119" s="6">
        <v>0</v>
      </c>
    </row>
    <row r="120" spans="1:12" ht="12.75" customHeight="1">
      <c r="A120" s="30" t="s">
        <v>2353</v>
      </c>
      <c r="B120" s="30" t="s">
        <v>2354</v>
      </c>
      <c r="C120" s="49"/>
      <c r="D120" s="49" t="s">
        <v>3789</v>
      </c>
      <c r="E120" s="30" t="s">
        <v>3061</v>
      </c>
      <c r="F120" s="30" t="s">
        <v>3113</v>
      </c>
      <c r="G120" s="30" t="s">
        <v>3102</v>
      </c>
      <c r="H120" s="31">
        <v>1000.16</v>
      </c>
      <c r="I120" s="30">
        <v>15</v>
      </c>
      <c r="J120" s="30" t="s">
        <v>6</v>
      </c>
      <c r="K120" s="32">
        <v>39539</v>
      </c>
      <c r="L120" s="6">
        <v>0</v>
      </c>
    </row>
    <row r="121" spans="1:12" ht="12.75" customHeight="1">
      <c r="A121" s="30" t="s">
        <v>2355</v>
      </c>
      <c r="B121" s="30" t="s">
        <v>2356</v>
      </c>
      <c r="C121" s="49"/>
      <c r="D121" s="49" t="s">
        <v>3790</v>
      </c>
      <c r="E121" s="30" t="s">
        <v>3061</v>
      </c>
      <c r="F121" s="30" t="s">
        <v>3113</v>
      </c>
      <c r="G121" s="30" t="s">
        <v>3102</v>
      </c>
      <c r="H121" s="31">
        <v>922.04</v>
      </c>
      <c r="I121" s="30">
        <v>15</v>
      </c>
      <c r="J121" s="30" t="s">
        <v>6</v>
      </c>
      <c r="K121" s="32">
        <v>39539</v>
      </c>
      <c r="L121" s="6">
        <v>0</v>
      </c>
    </row>
    <row r="122" spans="1:12" ht="12.75" customHeight="1">
      <c r="A122" s="30" t="s">
        <v>2379</v>
      </c>
      <c r="B122" s="30" t="s">
        <v>2380</v>
      </c>
      <c r="C122" s="49"/>
      <c r="D122" s="49" t="s">
        <v>3802</v>
      </c>
      <c r="E122" s="30" t="s">
        <v>3061</v>
      </c>
      <c r="F122" s="30" t="s">
        <v>3113</v>
      </c>
      <c r="G122" s="30" t="s">
        <v>3102</v>
      </c>
      <c r="H122" s="31">
        <v>550</v>
      </c>
      <c r="I122" s="30">
        <v>15</v>
      </c>
      <c r="J122" s="30" t="s">
        <v>6</v>
      </c>
      <c r="K122" s="32">
        <v>41000</v>
      </c>
      <c r="L122" s="6">
        <v>110.06981121020527</v>
      </c>
    </row>
    <row r="123" spans="1:12" ht="12.75" customHeight="1">
      <c r="A123" s="30" t="s">
        <v>2403</v>
      </c>
      <c r="B123" s="30" t="s">
        <v>2404</v>
      </c>
      <c r="C123" s="49"/>
      <c r="D123" s="49" t="s">
        <v>3814</v>
      </c>
      <c r="E123" s="30" t="s">
        <v>3061</v>
      </c>
      <c r="F123" s="30" t="s">
        <v>4570</v>
      </c>
      <c r="G123" s="30" t="s">
        <v>3102</v>
      </c>
      <c r="H123" s="31">
        <v>412.94</v>
      </c>
      <c r="I123" s="30">
        <v>15</v>
      </c>
      <c r="J123" s="30" t="s">
        <v>6</v>
      </c>
      <c r="K123" s="32">
        <v>39539</v>
      </c>
      <c r="L123" s="6">
        <v>0</v>
      </c>
    </row>
    <row r="124" spans="1:12" ht="12.75" customHeight="1">
      <c r="A124" s="30" t="s">
        <v>2447</v>
      </c>
      <c r="B124" s="30" t="s">
        <v>2448</v>
      </c>
      <c r="C124" s="49"/>
      <c r="D124" s="49" t="s">
        <v>3836</v>
      </c>
      <c r="E124" s="30" t="s">
        <v>3061</v>
      </c>
      <c r="F124" s="30" t="s">
        <v>4527</v>
      </c>
      <c r="G124" s="30" t="s">
        <v>3102</v>
      </c>
      <c r="H124" s="31">
        <v>1320.12</v>
      </c>
      <c r="I124" s="30">
        <v>15</v>
      </c>
      <c r="J124" s="30" t="s">
        <v>6</v>
      </c>
      <c r="K124" s="32">
        <v>41363</v>
      </c>
      <c r="L124" s="6">
        <v>351.65928629276675</v>
      </c>
    </row>
    <row r="125" spans="1:12" ht="12.75" customHeight="1">
      <c r="A125" s="30" t="s">
        <v>2461</v>
      </c>
      <c r="B125" s="30" t="s">
        <v>2462</v>
      </c>
      <c r="C125" s="49" t="s">
        <v>3062</v>
      </c>
      <c r="D125" s="49" t="s">
        <v>3843</v>
      </c>
      <c r="E125" s="30" t="s">
        <v>3061</v>
      </c>
      <c r="F125" s="30" t="s">
        <v>3284</v>
      </c>
      <c r="G125" s="30" t="s">
        <v>3102</v>
      </c>
      <c r="H125" s="31">
        <v>433.77</v>
      </c>
      <c r="I125" s="30">
        <v>15</v>
      </c>
      <c r="J125" s="30" t="s">
        <v>6</v>
      </c>
      <c r="K125" s="32">
        <v>39539</v>
      </c>
      <c r="L125" s="6">
        <v>0</v>
      </c>
    </row>
    <row r="126" spans="1:12" ht="12.75" customHeight="1">
      <c r="A126" s="30" t="s">
        <v>2491</v>
      </c>
      <c r="B126" s="30" t="s">
        <v>2492</v>
      </c>
      <c r="C126" s="49"/>
      <c r="D126" s="49" t="s">
        <v>3858</v>
      </c>
      <c r="E126" s="30" t="s">
        <v>3061</v>
      </c>
      <c r="F126" s="30" t="s">
        <v>3236</v>
      </c>
      <c r="G126" s="30" t="s">
        <v>3102</v>
      </c>
      <c r="H126" s="31">
        <v>1024.8599999999999</v>
      </c>
      <c r="I126" s="30">
        <v>15</v>
      </c>
      <c r="J126" s="30" t="s">
        <v>6</v>
      </c>
      <c r="K126" s="32">
        <v>39329</v>
      </c>
      <c r="L126" s="6">
        <v>0</v>
      </c>
    </row>
    <row r="127" spans="1:12" ht="12.75" customHeight="1">
      <c r="A127" s="30" t="s">
        <v>2591</v>
      </c>
      <c r="B127" s="30" t="s">
        <v>2592</v>
      </c>
      <c r="C127" s="49"/>
      <c r="D127" s="49" t="s">
        <v>3909</v>
      </c>
      <c r="E127" s="30" t="s">
        <v>3061</v>
      </c>
      <c r="F127" s="30" t="s">
        <v>13006</v>
      </c>
      <c r="G127" s="30" t="s">
        <v>3102</v>
      </c>
      <c r="H127" s="31">
        <v>3249</v>
      </c>
      <c r="I127" s="30">
        <v>10</v>
      </c>
      <c r="J127" s="30" t="s">
        <v>6</v>
      </c>
      <c r="K127" s="32">
        <v>39899</v>
      </c>
      <c r="L127" s="6">
        <v>0</v>
      </c>
    </row>
    <row r="128" spans="1:12" ht="12.75" customHeight="1">
      <c r="A128" s="30" t="s">
        <v>2649</v>
      </c>
      <c r="B128" s="30" t="s">
        <v>2650</v>
      </c>
      <c r="C128" s="49"/>
      <c r="D128" s="49" t="s">
        <v>3936</v>
      </c>
      <c r="E128" s="30" t="s">
        <v>3061</v>
      </c>
      <c r="F128" s="30" t="s">
        <v>12905</v>
      </c>
      <c r="G128" s="30" t="s">
        <v>3102</v>
      </c>
      <c r="H128" s="31">
        <v>328.12</v>
      </c>
      <c r="I128" s="30">
        <v>15</v>
      </c>
      <c r="J128" s="30" t="s">
        <v>6</v>
      </c>
      <c r="K128" s="32">
        <v>39539</v>
      </c>
      <c r="L128" s="6">
        <v>0</v>
      </c>
    </row>
    <row r="129" spans="1:12" ht="12.75" customHeight="1">
      <c r="A129" s="30" t="s">
        <v>2790</v>
      </c>
      <c r="B129" s="30" t="s">
        <v>2789</v>
      </c>
      <c r="C129" s="49"/>
      <c r="D129" s="49" t="s">
        <v>4033</v>
      </c>
      <c r="E129" s="30" t="s">
        <v>3061</v>
      </c>
      <c r="F129" s="30" t="s">
        <v>3131</v>
      </c>
      <c r="G129" s="30" t="s">
        <v>3102</v>
      </c>
      <c r="H129" s="31">
        <v>4395.01</v>
      </c>
      <c r="I129" s="30">
        <v>5</v>
      </c>
      <c r="J129" s="30" t="s">
        <v>6</v>
      </c>
      <c r="K129" s="32">
        <v>42310</v>
      </c>
      <c r="L129" s="6">
        <v>1930.5934337899535</v>
      </c>
    </row>
    <row r="130" spans="1:12" ht="12.75" customHeight="1">
      <c r="A130" s="30" t="s">
        <v>2808</v>
      </c>
      <c r="B130" s="30" t="s">
        <v>2809</v>
      </c>
      <c r="C130" s="49"/>
      <c r="D130" s="49" t="s">
        <v>4046</v>
      </c>
      <c r="E130" s="30" t="s">
        <v>3061</v>
      </c>
      <c r="F130" s="30" t="s">
        <v>4570</v>
      </c>
      <c r="G130" s="30" t="s">
        <v>3102</v>
      </c>
      <c r="H130" s="31">
        <v>1739.2</v>
      </c>
      <c r="I130" s="30">
        <v>5</v>
      </c>
      <c r="J130" s="30" t="s">
        <v>6</v>
      </c>
      <c r="K130" s="32">
        <v>42310</v>
      </c>
      <c r="L130" s="6">
        <v>763.9773515981733</v>
      </c>
    </row>
    <row r="131" spans="1:12" ht="12.75" customHeight="1">
      <c r="A131" s="30" t="s">
        <v>2872</v>
      </c>
      <c r="B131" s="30" t="s">
        <v>2868</v>
      </c>
      <c r="C131" s="49"/>
      <c r="D131" s="49" t="s">
        <v>4099</v>
      </c>
      <c r="E131" s="30" t="s">
        <v>3061</v>
      </c>
      <c r="F131" s="30" t="s">
        <v>3129</v>
      </c>
      <c r="G131" s="30" t="s">
        <v>3102</v>
      </c>
      <c r="H131" s="31">
        <v>1598.19</v>
      </c>
      <c r="I131" s="30">
        <v>5</v>
      </c>
      <c r="J131" s="30" t="s">
        <v>6</v>
      </c>
      <c r="K131" s="32">
        <v>42310</v>
      </c>
      <c r="L131" s="6">
        <v>702.03597260273955</v>
      </c>
    </row>
    <row r="132" spans="1:12" ht="12.75" customHeight="1">
      <c r="A132" s="30" t="s">
        <v>2874</v>
      </c>
      <c r="B132" s="30" t="s">
        <v>2868</v>
      </c>
      <c r="C132" s="49"/>
      <c r="D132" s="49" t="s">
        <v>4101</v>
      </c>
      <c r="E132" s="30" t="s">
        <v>3061</v>
      </c>
      <c r="F132" s="30" t="s">
        <v>3129</v>
      </c>
      <c r="G132" s="30" t="s">
        <v>3102</v>
      </c>
      <c r="H132" s="31">
        <v>1598.19</v>
      </c>
      <c r="I132" s="30">
        <v>5</v>
      </c>
      <c r="J132" s="30" t="s">
        <v>6</v>
      </c>
      <c r="K132" s="32">
        <v>42310</v>
      </c>
      <c r="L132" s="6">
        <v>702.03597260273955</v>
      </c>
    </row>
    <row r="133" spans="1:12" ht="12.75" customHeight="1">
      <c r="A133" s="30" t="s">
        <v>2903</v>
      </c>
      <c r="B133" s="30" t="s">
        <v>2877</v>
      </c>
      <c r="C133" s="49"/>
      <c r="D133" s="49" t="s">
        <v>4132</v>
      </c>
      <c r="E133" s="30" t="s">
        <v>3061</v>
      </c>
      <c r="F133" s="30" t="s">
        <v>13113</v>
      </c>
      <c r="G133" s="30" t="s">
        <v>3102</v>
      </c>
      <c r="H133" s="31">
        <v>2127</v>
      </c>
      <c r="I133" s="30">
        <v>5</v>
      </c>
      <c r="J133" s="30" t="s">
        <v>6</v>
      </c>
      <c r="K133" s="32">
        <v>42310</v>
      </c>
      <c r="L133" s="6">
        <v>934.32602739726053</v>
      </c>
    </row>
    <row r="134" spans="1:12" ht="12.75" customHeight="1">
      <c r="A134" s="30" t="s">
        <v>2935</v>
      </c>
      <c r="B134" s="30" t="s">
        <v>2936</v>
      </c>
      <c r="C134" s="49"/>
      <c r="D134" s="49" t="s">
        <v>2935</v>
      </c>
      <c r="E134" s="30" t="s">
        <v>3061</v>
      </c>
      <c r="F134" s="30" t="s">
        <v>4585</v>
      </c>
      <c r="G134" s="30" t="s">
        <v>3102</v>
      </c>
      <c r="H134" s="31">
        <v>84002.23</v>
      </c>
      <c r="I134" s="30">
        <v>5</v>
      </c>
      <c r="J134" s="30" t="s">
        <v>6</v>
      </c>
      <c r="K134" s="32">
        <v>42310</v>
      </c>
      <c r="L134" s="6">
        <v>36899.609707762545</v>
      </c>
    </row>
    <row r="135" spans="1:12" ht="12.75" customHeight="1">
      <c r="A135" s="30" t="s">
        <v>11588</v>
      </c>
      <c r="B135" s="30" t="s">
        <v>11587</v>
      </c>
      <c r="C135" s="49"/>
      <c r="D135" s="49" t="s">
        <v>11755</v>
      </c>
      <c r="E135" s="30" t="s">
        <v>3061</v>
      </c>
      <c r="F135" s="30" t="s">
        <v>12949</v>
      </c>
      <c r="G135" s="30" t="s">
        <v>3102</v>
      </c>
      <c r="H135" s="31">
        <v>7279</v>
      </c>
      <c r="I135" s="30">
        <v>5</v>
      </c>
      <c r="J135" s="30" t="s">
        <v>6</v>
      </c>
      <c r="K135" s="32">
        <v>43243</v>
      </c>
      <c r="L135" s="6">
        <v>4436.5338812785394</v>
      </c>
    </row>
    <row r="136" spans="1:12" ht="12.75" customHeight="1">
      <c r="A136" s="30" t="s">
        <v>11874</v>
      </c>
      <c r="B136" s="30" t="s">
        <v>11875</v>
      </c>
      <c r="C136" s="49"/>
      <c r="D136" s="49" t="s">
        <v>11934</v>
      </c>
      <c r="E136" s="30" t="s">
        <v>3182</v>
      </c>
      <c r="F136" s="30" t="s">
        <v>13030</v>
      </c>
      <c r="G136" s="30" t="s">
        <v>3102</v>
      </c>
      <c r="H136" s="31">
        <v>3127.03</v>
      </c>
      <c r="I136" s="30">
        <v>10</v>
      </c>
      <c r="J136" s="30" t="s">
        <v>6</v>
      </c>
      <c r="K136" s="32">
        <v>44147</v>
      </c>
      <c r="L136" s="6">
        <v>2421.6634155251145</v>
      </c>
    </row>
    <row r="137" spans="1:12" ht="12.75" customHeight="1">
      <c r="A137" s="30" t="s">
        <v>11876</v>
      </c>
      <c r="B137" s="30" t="s">
        <v>11877</v>
      </c>
      <c r="C137" s="49"/>
      <c r="D137" s="49" t="s">
        <v>11935</v>
      </c>
      <c r="E137" s="30" t="s">
        <v>3182</v>
      </c>
      <c r="F137" s="30" t="s">
        <v>13030</v>
      </c>
      <c r="G137" s="30" t="s">
        <v>3102</v>
      </c>
      <c r="H137" s="31">
        <v>1080.03</v>
      </c>
      <c r="I137" s="30">
        <v>10</v>
      </c>
      <c r="J137" s="30" t="s">
        <v>6</v>
      </c>
      <c r="K137" s="32">
        <v>44147</v>
      </c>
      <c r="L137" s="6">
        <v>836.40679452054815</v>
      </c>
    </row>
    <row r="138" spans="1:12" ht="12.75" customHeight="1">
      <c r="A138" s="30" t="s">
        <v>11878</v>
      </c>
      <c r="B138" s="30" t="s">
        <v>11879</v>
      </c>
      <c r="C138" s="49"/>
      <c r="D138" s="49" t="s">
        <v>11936</v>
      </c>
      <c r="E138" s="30" t="s">
        <v>3182</v>
      </c>
      <c r="F138" s="30" t="s">
        <v>13031</v>
      </c>
      <c r="G138" s="30" t="s">
        <v>3102</v>
      </c>
      <c r="H138" s="31">
        <v>2346.1799999999998</v>
      </c>
      <c r="I138" s="30">
        <v>10</v>
      </c>
      <c r="J138" s="30" t="s">
        <v>6</v>
      </c>
      <c r="K138" s="32">
        <v>44147</v>
      </c>
      <c r="L138" s="6">
        <v>1816.9503561643837</v>
      </c>
    </row>
    <row r="139" spans="1:12" ht="12.75" customHeight="1">
      <c r="A139" s="30" t="s">
        <v>11880</v>
      </c>
      <c r="B139" s="30" t="s">
        <v>11881</v>
      </c>
      <c r="C139" s="49"/>
      <c r="D139" s="49" t="s">
        <v>11937</v>
      </c>
      <c r="E139" s="30" t="s">
        <v>3182</v>
      </c>
      <c r="F139" s="30" t="s">
        <v>11650</v>
      </c>
      <c r="G139" s="30" t="s">
        <v>3102</v>
      </c>
      <c r="H139" s="31">
        <v>5957.19</v>
      </c>
      <c r="I139" s="30">
        <v>10</v>
      </c>
      <c r="J139" s="30" t="s">
        <v>6</v>
      </c>
      <c r="K139" s="32">
        <v>44147</v>
      </c>
      <c r="L139" s="6">
        <v>4613.4220273972605</v>
      </c>
    </row>
    <row r="140" spans="1:12" ht="12.75" customHeight="1">
      <c r="A140" s="30" t="s">
        <v>11882</v>
      </c>
      <c r="B140" s="30" t="s">
        <v>11883</v>
      </c>
      <c r="C140" s="49"/>
      <c r="D140" s="49" t="s">
        <v>11938</v>
      </c>
      <c r="E140" s="30" t="s">
        <v>3182</v>
      </c>
      <c r="F140" s="30" t="s">
        <v>11650</v>
      </c>
      <c r="G140" s="30" t="s">
        <v>3102</v>
      </c>
      <c r="H140" s="31">
        <v>4613.6899999999996</v>
      </c>
      <c r="I140" s="30">
        <v>10</v>
      </c>
      <c r="J140" s="30" t="s">
        <v>6</v>
      </c>
      <c r="K140" s="32">
        <v>44147</v>
      </c>
      <c r="L140" s="6">
        <v>3572.976365296804</v>
      </c>
    </row>
    <row r="141" spans="1:12" ht="12.75" customHeight="1">
      <c r="A141" s="30" t="s">
        <v>11884</v>
      </c>
      <c r="B141" s="30" t="s">
        <v>11885</v>
      </c>
      <c r="C141" s="49"/>
      <c r="D141" s="49" t="s">
        <v>11939</v>
      </c>
      <c r="E141" s="30" t="s">
        <v>3182</v>
      </c>
      <c r="F141" s="30" t="s">
        <v>11650</v>
      </c>
      <c r="G141" s="30" t="s">
        <v>3102</v>
      </c>
      <c r="H141" s="31">
        <v>1103.68</v>
      </c>
      <c r="I141" s="30">
        <v>10</v>
      </c>
      <c r="J141" s="30" t="s">
        <v>6</v>
      </c>
      <c r="K141" s="32">
        <v>44147</v>
      </c>
      <c r="L141" s="6">
        <v>854.72204566210064</v>
      </c>
    </row>
    <row r="142" spans="1:12" ht="12.75" customHeight="1">
      <c r="A142" s="30" t="s">
        <v>11886</v>
      </c>
      <c r="B142" s="30" t="s">
        <v>11885</v>
      </c>
      <c r="C142" s="49"/>
      <c r="D142" s="49" t="s">
        <v>11940</v>
      </c>
      <c r="E142" s="30" t="s">
        <v>3182</v>
      </c>
      <c r="F142" s="30" t="s">
        <v>11650</v>
      </c>
      <c r="G142" s="30" t="s">
        <v>3102</v>
      </c>
      <c r="H142" s="31">
        <v>1103.68</v>
      </c>
      <c r="I142" s="30">
        <v>10</v>
      </c>
      <c r="J142" s="30" t="s">
        <v>6</v>
      </c>
      <c r="K142" s="32">
        <v>44147</v>
      </c>
      <c r="L142" s="6">
        <v>854.72204566210064</v>
      </c>
    </row>
    <row r="143" spans="1:12" ht="12.75" customHeight="1">
      <c r="A143" s="30" t="s">
        <v>11887</v>
      </c>
      <c r="B143" s="30" t="s">
        <v>11885</v>
      </c>
      <c r="C143" s="49"/>
      <c r="D143" s="49" t="s">
        <v>11941</v>
      </c>
      <c r="E143" s="30" t="s">
        <v>3182</v>
      </c>
      <c r="F143" s="30" t="s">
        <v>11650</v>
      </c>
      <c r="G143" s="30" t="s">
        <v>3102</v>
      </c>
      <c r="H143" s="31">
        <v>1103.68</v>
      </c>
      <c r="I143" s="30">
        <v>10</v>
      </c>
      <c r="J143" s="30" t="s">
        <v>6</v>
      </c>
      <c r="K143" s="32">
        <v>44147</v>
      </c>
      <c r="L143" s="6">
        <v>854.72204566210064</v>
      </c>
    </row>
    <row r="144" spans="1:12" ht="12.75" customHeight="1">
      <c r="A144" s="30" t="s">
        <v>11888</v>
      </c>
      <c r="B144" s="30" t="s">
        <v>11885</v>
      </c>
      <c r="C144" s="49"/>
      <c r="D144" s="49" t="s">
        <v>11942</v>
      </c>
      <c r="E144" s="30" t="s">
        <v>3182</v>
      </c>
      <c r="F144" s="30" t="s">
        <v>11650</v>
      </c>
      <c r="G144" s="30" t="s">
        <v>3102</v>
      </c>
      <c r="H144" s="31">
        <v>1103.68</v>
      </c>
      <c r="I144" s="30">
        <v>10</v>
      </c>
      <c r="J144" s="30" t="s">
        <v>6</v>
      </c>
      <c r="K144" s="32">
        <v>44147</v>
      </c>
      <c r="L144" s="6">
        <v>854.72204566210064</v>
      </c>
    </row>
    <row r="145" spans="1:12" ht="12.75" customHeight="1">
      <c r="A145" s="30" t="s">
        <v>11889</v>
      </c>
      <c r="B145" s="30" t="s">
        <v>11890</v>
      </c>
      <c r="C145" s="49"/>
      <c r="D145" s="49" t="s">
        <v>11943</v>
      </c>
      <c r="E145" s="30" t="s">
        <v>3182</v>
      </c>
      <c r="F145" s="30" t="s">
        <v>11650</v>
      </c>
      <c r="G145" s="30" t="s">
        <v>3102</v>
      </c>
      <c r="H145" s="31">
        <v>2346.19</v>
      </c>
      <c r="I145" s="30">
        <v>10</v>
      </c>
      <c r="J145" s="30" t="s">
        <v>6</v>
      </c>
      <c r="K145" s="32">
        <v>44147</v>
      </c>
      <c r="L145" s="6">
        <v>1816.9581004566212</v>
      </c>
    </row>
    <row r="146" spans="1:12" ht="12.75" customHeight="1">
      <c r="A146" s="30" t="s">
        <v>11891</v>
      </c>
      <c r="B146" s="30" t="s">
        <v>11892</v>
      </c>
      <c r="C146" s="49"/>
      <c r="D146" s="49" t="s">
        <v>11944</v>
      </c>
      <c r="E146" s="30" t="s">
        <v>3182</v>
      </c>
      <c r="F146" s="30" t="s">
        <v>11650</v>
      </c>
      <c r="G146" s="30" t="s">
        <v>3102</v>
      </c>
      <c r="H146" s="31">
        <v>6946.57</v>
      </c>
      <c r="I146" s="30">
        <v>10</v>
      </c>
      <c r="J146" s="30" t="s">
        <v>6</v>
      </c>
      <c r="K146" s="32">
        <v>44147</v>
      </c>
      <c r="L146" s="6">
        <v>5379.6268127853864</v>
      </c>
    </row>
    <row r="147" spans="1:12" ht="12.75" customHeight="1">
      <c r="A147" s="30" t="s">
        <v>11893</v>
      </c>
      <c r="B147" s="30" t="s">
        <v>11892</v>
      </c>
      <c r="C147" s="49"/>
      <c r="D147" s="49" t="s">
        <v>11945</v>
      </c>
      <c r="E147" s="30" t="s">
        <v>3182</v>
      </c>
      <c r="F147" s="30" t="s">
        <v>11650</v>
      </c>
      <c r="G147" s="30" t="s">
        <v>3102</v>
      </c>
      <c r="H147" s="31">
        <v>6946.57</v>
      </c>
      <c r="I147" s="30">
        <v>10</v>
      </c>
      <c r="J147" s="30" t="s">
        <v>6</v>
      </c>
      <c r="K147" s="32">
        <v>44147</v>
      </c>
      <c r="L147" s="6">
        <v>5379.6268127853864</v>
      </c>
    </row>
    <row r="148" spans="1:12" ht="12.75" customHeight="1">
      <c r="A148" s="30" t="s">
        <v>11894</v>
      </c>
      <c r="B148" s="30" t="s">
        <v>11895</v>
      </c>
      <c r="C148" s="49"/>
      <c r="D148" s="49" t="s">
        <v>11946</v>
      </c>
      <c r="E148" s="30" t="s">
        <v>3182</v>
      </c>
      <c r="F148" s="30" t="s">
        <v>11650</v>
      </c>
      <c r="G148" s="30" t="s">
        <v>3102</v>
      </c>
      <c r="H148" s="31">
        <v>2184.04</v>
      </c>
      <c r="I148" s="30">
        <v>10</v>
      </c>
      <c r="J148" s="30" t="s">
        <v>6</v>
      </c>
      <c r="K148" s="32">
        <v>44147</v>
      </c>
      <c r="L148" s="6">
        <v>1691.384401826484</v>
      </c>
    </row>
    <row r="149" spans="1:12" ht="12.75" customHeight="1">
      <c r="A149" s="30" t="s">
        <v>11896</v>
      </c>
      <c r="B149" s="30" t="s">
        <v>11897</v>
      </c>
      <c r="C149" s="49"/>
      <c r="D149" s="49" t="s">
        <v>11947</v>
      </c>
      <c r="E149" s="30" t="s">
        <v>3182</v>
      </c>
      <c r="F149" s="30" t="s">
        <v>11650</v>
      </c>
      <c r="G149" s="30" t="s">
        <v>3102</v>
      </c>
      <c r="H149" s="31">
        <v>1080.04</v>
      </c>
      <c r="I149" s="30">
        <v>10</v>
      </c>
      <c r="J149" s="30" t="s">
        <v>6</v>
      </c>
      <c r="K149" s="32">
        <v>44147</v>
      </c>
      <c r="L149" s="6">
        <v>836.41453881278551</v>
      </c>
    </row>
    <row r="150" spans="1:12" ht="12.75" customHeight="1">
      <c r="A150" s="30" t="s">
        <v>11898</v>
      </c>
      <c r="B150" s="30" t="s">
        <v>11899</v>
      </c>
      <c r="C150" s="49"/>
      <c r="D150" s="49" t="s">
        <v>11948</v>
      </c>
      <c r="E150" s="30" t="s">
        <v>3182</v>
      </c>
      <c r="F150" s="30" t="s">
        <v>11650</v>
      </c>
      <c r="G150" s="30" t="s">
        <v>3102</v>
      </c>
      <c r="H150" s="31">
        <v>2346.19</v>
      </c>
      <c r="I150" s="30">
        <v>10</v>
      </c>
      <c r="J150" s="30" t="s">
        <v>6</v>
      </c>
      <c r="K150" s="32">
        <v>44147</v>
      </c>
      <c r="L150" s="6">
        <v>1816.9581004566212</v>
      </c>
    </row>
    <row r="151" spans="1:12" ht="12.75" customHeight="1">
      <c r="A151" s="30" t="s">
        <v>11900</v>
      </c>
      <c r="B151" s="30" t="s">
        <v>11892</v>
      </c>
      <c r="C151" s="49"/>
      <c r="D151" s="49" t="s">
        <v>11949</v>
      </c>
      <c r="E151" s="30" t="s">
        <v>3182</v>
      </c>
      <c r="F151" s="30" t="s">
        <v>11650</v>
      </c>
      <c r="G151" s="30" t="s">
        <v>3102</v>
      </c>
      <c r="H151" s="31">
        <v>6946.57</v>
      </c>
      <c r="I151" s="30">
        <v>10</v>
      </c>
      <c r="J151" s="30" t="s">
        <v>6</v>
      </c>
      <c r="K151" s="32">
        <v>44147</v>
      </c>
      <c r="L151" s="6">
        <v>5379.6268127853864</v>
      </c>
    </row>
    <row r="152" spans="1:12" ht="12.75" customHeight="1">
      <c r="A152" s="30" t="s">
        <v>11901</v>
      </c>
      <c r="B152" s="30" t="s">
        <v>11902</v>
      </c>
      <c r="C152" s="49"/>
      <c r="D152" s="49" t="s">
        <v>11950</v>
      </c>
      <c r="E152" s="30" t="s">
        <v>3182</v>
      </c>
      <c r="F152" s="30" t="s">
        <v>11650</v>
      </c>
      <c r="G152" s="30" t="s">
        <v>3102</v>
      </c>
      <c r="H152" s="31">
        <v>2897.04</v>
      </c>
      <c r="I152" s="30">
        <v>10</v>
      </c>
      <c r="J152" s="30" t="s">
        <v>6</v>
      </c>
      <c r="K152" s="32">
        <v>44147</v>
      </c>
      <c r="L152" s="6">
        <v>2243.5524383561647</v>
      </c>
    </row>
    <row r="153" spans="1:12" ht="12.75" customHeight="1">
      <c r="A153" s="30" t="s">
        <v>11903</v>
      </c>
      <c r="B153" s="30" t="s">
        <v>11904</v>
      </c>
      <c r="C153" s="49"/>
      <c r="D153" s="49" t="s">
        <v>11951</v>
      </c>
      <c r="E153" s="30" t="s">
        <v>3182</v>
      </c>
      <c r="F153" s="30" t="s">
        <v>11650</v>
      </c>
      <c r="G153" s="30" t="s">
        <v>3102</v>
      </c>
      <c r="H153" s="31">
        <v>4357.54</v>
      </c>
      <c r="I153" s="30">
        <v>10</v>
      </c>
      <c r="J153" s="30" t="s">
        <v>6</v>
      </c>
      <c r="K153" s="32">
        <v>44147</v>
      </c>
      <c r="L153" s="6">
        <v>3374.6063196347027</v>
      </c>
    </row>
    <row r="154" spans="1:12" ht="12.75" customHeight="1">
      <c r="A154" s="30" t="s">
        <v>11905</v>
      </c>
      <c r="B154" s="30" t="s">
        <v>11906</v>
      </c>
      <c r="C154" s="49"/>
      <c r="D154" s="49" t="s">
        <v>11952</v>
      </c>
      <c r="E154" s="30" t="s">
        <v>3182</v>
      </c>
      <c r="F154" s="30" t="s">
        <v>11650</v>
      </c>
      <c r="G154" s="30" t="s">
        <v>3102</v>
      </c>
      <c r="H154" s="31">
        <v>1812.58</v>
      </c>
      <c r="I154" s="30">
        <v>10</v>
      </c>
      <c r="J154" s="30" t="s">
        <v>6</v>
      </c>
      <c r="K154" s="32">
        <v>44147</v>
      </c>
      <c r="L154" s="6">
        <v>1403.7149223744289</v>
      </c>
    </row>
    <row r="155" spans="1:12" ht="12.75" customHeight="1">
      <c r="A155" s="30" t="s">
        <v>11907</v>
      </c>
      <c r="B155" s="30" t="s">
        <v>11908</v>
      </c>
      <c r="C155" s="49"/>
      <c r="D155" s="49" t="s">
        <v>11953</v>
      </c>
      <c r="E155" s="30" t="s">
        <v>3182</v>
      </c>
      <c r="F155" s="30" t="s">
        <v>11650</v>
      </c>
      <c r="G155" s="30" t="s">
        <v>3102</v>
      </c>
      <c r="H155" s="31">
        <v>18032.189999999999</v>
      </c>
      <c r="I155" s="30">
        <v>10</v>
      </c>
      <c r="J155" s="30" t="s">
        <v>6</v>
      </c>
      <c r="K155" s="32">
        <v>44147</v>
      </c>
      <c r="L155" s="6">
        <v>13964.654904109586</v>
      </c>
    </row>
    <row r="156" spans="1:12" ht="12.75" customHeight="1">
      <c r="A156" s="30" t="s">
        <v>11909</v>
      </c>
      <c r="B156" s="30" t="s">
        <v>11910</v>
      </c>
      <c r="C156" s="49"/>
      <c r="D156" s="49" t="s">
        <v>11954</v>
      </c>
      <c r="E156" s="30" t="s">
        <v>3182</v>
      </c>
      <c r="F156" s="30" t="s">
        <v>11650</v>
      </c>
      <c r="G156" s="30" t="s">
        <v>3102</v>
      </c>
      <c r="H156" s="31">
        <v>2346.19</v>
      </c>
      <c r="I156" s="30">
        <v>10</v>
      </c>
      <c r="J156" s="30" t="s">
        <v>6</v>
      </c>
      <c r="K156" s="32">
        <v>44147</v>
      </c>
      <c r="L156" s="6">
        <v>1816.9581004566212</v>
      </c>
    </row>
    <row r="157" spans="1:12" ht="12.75" customHeight="1">
      <c r="A157" s="30" t="s">
        <v>11911</v>
      </c>
      <c r="B157" s="30" t="s">
        <v>11908</v>
      </c>
      <c r="C157" s="49"/>
      <c r="D157" s="49" t="s">
        <v>11955</v>
      </c>
      <c r="E157" s="30" t="s">
        <v>3182</v>
      </c>
      <c r="F157" s="30" t="s">
        <v>11650</v>
      </c>
      <c r="G157" s="30" t="s">
        <v>3102</v>
      </c>
      <c r="H157" s="31">
        <v>18032.189999999999</v>
      </c>
      <c r="I157" s="30">
        <v>10</v>
      </c>
      <c r="J157" s="30" t="s">
        <v>6</v>
      </c>
      <c r="K157" s="32">
        <v>44147</v>
      </c>
      <c r="L157" s="6">
        <v>13964.654904109586</v>
      </c>
    </row>
    <row r="158" spans="1:12" ht="12.75" customHeight="1">
      <c r="A158" s="30" t="s">
        <v>11912</v>
      </c>
      <c r="B158" s="30" t="s">
        <v>11913</v>
      </c>
      <c r="C158" s="49"/>
      <c r="D158" s="49" t="s">
        <v>11956</v>
      </c>
      <c r="E158" s="30" t="s">
        <v>3182</v>
      </c>
      <c r="F158" s="30" t="s">
        <v>11650</v>
      </c>
      <c r="G158" s="30" t="s">
        <v>3102</v>
      </c>
      <c r="H158" s="31">
        <v>8142.19</v>
      </c>
      <c r="I158" s="30">
        <v>10</v>
      </c>
      <c r="J158" s="30" t="s">
        <v>6</v>
      </c>
      <c r="K158" s="32">
        <v>44147</v>
      </c>
      <c r="L158" s="6">
        <v>6305.5498812785381</v>
      </c>
    </row>
    <row r="159" spans="1:12" ht="12.75" customHeight="1">
      <c r="A159" s="30" t="s">
        <v>11914</v>
      </c>
      <c r="B159" s="30" t="s">
        <v>11915</v>
      </c>
      <c r="C159" s="49"/>
      <c r="D159" s="49" t="s">
        <v>11957</v>
      </c>
      <c r="E159" s="30" t="s">
        <v>3182</v>
      </c>
      <c r="F159" s="30" t="s">
        <v>11650</v>
      </c>
      <c r="G159" s="30" t="s">
        <v>3102</v>
      </c>
      <c r="H159" s="31">
        <v>9478.69</v>
      </c>
      <c r="I159" s="30">
        <v>10</v>
      </c>
      <c r="J159" s="30" t="s">
        <v>6</v>
      </c>
      <c r="K159" s="32">
        <v>44147</v>
      </c>
      <c r="L159" s="6">
        <v>7340.5745388127852</v>
      </c>
    </row>
    <row r="160" spans="1:12" ht="12.75" customHeight="1">
      <c r="A160" s="30" t="s">
        <v>11916</v>
      </c>
      <c r="B160" s="30" t="s">
        <v>11917</v>
      </c>
      <c r="C160" s="49"/>
      <c r="D160" s="49" t="s">
        <v>11958</v>
      </c>
      <c r="E160" s="30" t="s">
        <v>3182</v>
      </c>
      <c r="F160" s="30" t="s">
        <v>11650</v>
      </c>
      <c r="G160" s="30" t="s">
        <v>3102</v>
      </c>
      <c r="H160" s="31">
        <v>1703.69</v>
      </c>
      <c r="I160" s="30">
        <v>10</v>
      </c>
      <c r="J160" s="30" t="s">
        <v>6</v>
      </c>
      <c r="K160" s="32">
        <v>44147</v>
      </c>
      <c r="L160" s="6">
        <v>1319.3873242009133</v>
      </c>
    </row>
    <row r="161" spans="1:12" ht="12.75" customHeight="1">
      <c r="A161" s="30" t="s">
        <v>11918</v>
      </c>
      <c r="B161" s="30" t="s">
        <v>11917</v>
      </c>
      <c r="C161" s="49"/>
      <c r="D161" s="49" t="s">
        <v>11959</v>
      </c>
      <c r="E161" s="30" t="s">
        <v>3182</v>
      </c>
      <c r="F161" s="30" t="s">
        <v>11650</v>
      </c>
      <c r="G161" s="30" t="s">
        <v>3102</v>
      </c>
      <c r="H161" s="31">
        <v>1703.69</v>
      </c>
      <c r="I161" s="30">
        <v>10</v>
      </c>
      <c r="J161" s="30" t="s">
        <v>6</v>
      </c>
      <c r="K161" s="32">
        <v>44147</v>
      </c>
      <c r="L161" s="6">
        <v>1319.3873242009133</v>
      </c>
    </row>
    <row r="162" spans="1:12" ht="12.75" customHeight="1">
      <c r="A162" s="30" t="s">
        <v>11919</v>
      </c>
      <c r="B162" s="30" t="s">
        <v>11917</v>
      </c>
      <c r="C162" s="49"/>
      <c r="D162" s="49" t="s">
        <v>11960</v>
      </c>
      <c r="E162" s="30" t="s">
        <v>3182</v>
      </c>
      <c r="F162" s="30" t="s">
        <v>11650</v>
      </c>
      <c r="G162" s="30" t="s">
        <v>3102</v>
      </c>
      <c r="H162" s="31">
        <v>1703.69</v>
      </c>
      <c r="I162" s="30">
        <v>10</v>
      </c>
      <c r="J162" s="30" t="s">
        <v>6</v>
      </c>
      <c r="K162" s="32">
        <v>44147</v>
      </c>
      <c r="L162" s="6">
        <v>1319.3873242009133</v>
      </c>
    </row>
    <row r="163" spans="1:12" ht="12.75" customHeight="1">
      <c r="A163" s="30" t="s">
        <v>11920</v>
      </c>
      <c r="B163" s="30" t="s">
        <v>11917</v>
      </c>
      <c r="C163" s="49"/>
      <c r="D163" s="49" t="s">
        <v>11961</v>
      </c>
      <c r="E163" s="30" t="s">
        <v>3182</v>
      </c>
      <c r="F163" s="30" t="s">
        <v>11650</v>
      </c>
      <c r="G163" s="30" t="s">
        <v>3102</v>
      </c>
      <c r="H163" s="31">
        <v>1703.69</v>
      </c>
      <c r="I163" s="30">
        <v>10</v>
      </c>
      <c r="J163" s="30" t="s">
        <v>6</v>
      </c>
      <c r="K163" s="32">
        <v>44147</v>
      </c>
      <c r="L163" s="6">
        <v>1319.3873242009133</v>
      </c>
    </row>
    <row r="164" spans="1:12" ht="12.75" customHeight="1">
      <c r="A164" s="30" t="s">
        <v>11921</v>
      </c>
      <c r="B164" s="30" t="s">
        <v>11917</v>
      </c>
      <c r="C164" s="49"/>
      <c r="D164" s="49" t="s">
        <v>11962</v>
      </c>
      <c r="E164" s="30" t="s">
        <v>3182</v>
      </c>
      <c r="F164" s="30" t="s">
        <v>11650</v>
      </c>
      <c r="G164" s="30" t="s">
        <v>3102</v>
      </c>
      <c r="H164" s="31">
        <v>1703.69</v>
      </c>
      <c r="I164" s="30">
        <v>10</v>
      </c>
      <c r="J164" s="30" t="s">
        <v>6</v>
      </c>
      <c r="K164" s="32">
        <v>44147</v>
      </c>
      <c r="L164" s="6">
        <v>1319.3873242009133</v>
      </c>
    </row>
    <row r="165" spans="1:12" ht="12.75" customHeight="1">
      <c r="A165" s="30" t="s">
        <v>11922</v>
      </c>
      <c r="B165" s="30" t="s">
        <v>11917</v>
      </c>
      <c r="C165" s="49"/>
      <c r="D165" s="49" t="s">
        <v>11963</v>
      </c>
      <c r="E165" s="30" t="s">
        <v>3182</v>
      </c>
      <c r="F165" s="30" t="s">
        <v>11650</v>
      </c>
      <c r="G165" s="30" t="s">
        <v>3102</v>
      </c>
      <c r="H165" s="31">
        <v>1703.69</v>
      </c>
      <c r="I165" s="30">
        <v>10</v>
      </c>
      <c r="J165" s="30" t="s">
        <v>6</v>
      </c>
      <c r="K165" s="32">
        <v>44147</v>
      </c>
      <c r="L165" s="6">
        <v>1319.3873242009133</v>
      </c>
    </row>
    <row r="166" spans="1:12" ht="12.75" customHeight="1">
      <c r="A166" s="30" t="s">
        <v>11923</v>
      </c>
      <c r="B166" s="30" t="s">
        <v>11899</v>
      </c>
      <c r="C166" s="49"/>
      <c r="D166" s="49" t="s">
        <v>11964</v>
      </c>
      <c r="E166" s="30" t="s">
        <v>3182</v>
      </c>
      <c r="F166" s="30" t="s">
        <v>11650</v>
      </c>
      <c r="G166" s="30" t="s">
        <v>3102</v>
      </c>
      <c r="H166" s="31">
        <v>2346.19</v>
      </c>
      <c r="I166" s="30">
        <v>10</v>
      </c>
      <c r="J166" s="30" t="s">
        <v>6</v>
      </c>
      <c r="K166" s="32">
        <v>44147</v>
      </c>
      <c r="L166" s="6">
        <v>1816.9581004566212</v>
      </c>
    </row>
    <row r="167" spans="1:12" ht="12.75" customHeight="1">
      <c r="A167" s="30" t="s">
        <v>11924</v>
      </c>
      <c r="B167" s="30" t="s">
        <v>11899</v>
      </c>
      <c r="C167" s="49"/>
      <c r="D167" s="49" t="s">
        <v>11965</v>
      </c>
      <c r="E167" s="30" t="s">
        <v>3182</v>
      </c>
      <c r="F167" s="30" t="s">
        <v>11650</v>
      </c>
      <c r="G167" s="30" t="s">
        <v>3102</v>
      </c>
      <c r="H167" s="31">
        <v>2346.19</v>
      </c>
      <c r="I167" s="30">
        <v>10</v>
      </c>
      <c r="J167" s="30" t="s">
        <v>6</v>
      </c>
      <c r="K167" s="32">
        <v>44147</v>
      </c>
      <c r="L167" s="6">
        <v>1816.9581004566212</v>
      </c>
    </row>
    <row r="168" spans="1:12" ht="12.75" customHeight="1">
      <c r="A168" s="30" t="s">
        <v>11925</v>
      </c>
      <c r="B168" s="30" t="s">
        <v>11899</v>
      </c>
      <c r="C168" s="49"/>
      <c r="D168" s="49" t="s">
        <v>11966</v>
      </c>
      <c r="E168" s="30" t="s">
        <v>3182</v>
      </c>
      <c r="F168" s="30" t="s">
        <v>11650</v>
      </c>
      <c r="G168" s="30" t="s">
        <v>3102</v>
      </c>
      <c r="H168" s="31">
        <v>2346.19</v>
      </c>
      <c r="I168" s="30">
        <v>10</v>
      </c>
      <c r="J168" s="30" t="s">
        <v>6</v>
      </c>
      <c r="K168" s="32">
        <v>44147</v>
      </c>
      <c r="L168" s="6">
        <v>1816.9581004566212</v>
      </c>
    </row>
    <row r="169" spans="1:12" ht="12.75" customHeight="1">
      <c r="A169" s="30" t="s">
        <v>11926</v>
      </c>
      <c r="B169" s="30" t="s">
        <v>11892</v>
      </c>
      <c r="C169" s="49"/>
      <c r="D169" s="49" t="s">
        <v>11967</v>
      </c>
      <c r="E169" s="30" t="s">
        <v>3182</v>
      </c>
      <c r="F169" s="30" t="s">
        <v>11650</v>
      </c>
      <c r="G169" s="30" t="s">
        <v>3102</v>
      </c>
      <c r="H169" s="31">
        <v>6946.57</v>
      </c>
      <c r="I169" s="30">
        <v>10</v>
      </c>
      <c r="J169" s="30" t="s">
        <v>6</v>
      </c>
      <c r="K169" s="32">
        <v>44147</v>
      </c>
      <c r="L169" s="6">
        <v>5379.6268127853864</v>
      </c>
    </row>
    <row r="170" spans="1:12" ht="12.75" customHeight="1">
      <c r="A170" s="30" t="s">
        <v>11927</v>
      </c>
      <c r="B170" s="30" t="s">
        <v>11892</v>
      </c>
      <c r="C170" s="49"/>
      <c r="D170" s="49" t="s">
        <v>11968</v>
      </c>
      <c r="E170" s="30" t="s">
        <v>3182</v>
      </c>
      <c r="F170" s="30" t="s">
        <v>11650</v>
      </c>
      <c r="G170" s="30" t="s">
        <v>3102</v>
      </c>
      <c r="H170" s="31">
        <v>6946.57</v>
      </c>
      <c r="I170" s="30">
        <v>10</v>
      </c>
      <c r="J170" s="30" t="s">
        <v>6</v>
      </c>
      <c r="K170" s="32">
        <v>44147</v>
      </c>
      <c r="L170" s="6">
        <v>5379.6268127853864</v>
      </c>
    </row>
    <row r="171" spans="1:12" ht="12.75" customHeight="1">
      <c r="A171" s="30" t="s">
        <v>11928</v>
      </c>
      <c r="B171" s="30" t="s">
        <v>11892</v>
      </c>
      <c r="C171" s="49"/>
      <c r="D171" s="49" t="s">
        <v>11969</v>
      </c>
      <c r="E171" s="30" t="s">
        <v>3182</v>
      </c>
      <c r="F171" s="30" t="s">
        <v>11650</v>
      </c>
      <c r="G171" s="30" t="s">
        <v>3102</v>
      </c>
      <c r="H171" s="31">
        <v>6946.57</v>
      </c>
      <c r="I171" s="30">
        <v>10</v>
      </c>
      <c r="J171" s="30" t="s">
        <v>6</v>
      </c>
      <c r="K171" s="32">
        <v>44147</v>
      </c>
      <c r="L171" s="6">
        <v>5379.6268127853864</v>
      </c>
    </row>
    <row r="172" spans="1:12" ht="12.75" customHeight="1">
      <c r="A172" s="30" t="s">
        <v>11929</v>
      </c>
      <c r="B172" s="30" t="s">
        <v>11892</v>
      </c>
      <c r="C172" s="49"/>
      <c r="D172" s="49" t="s">
        <v>11970</v>
      </c>
      <c r="E172" s="30" t="s">
        <v>3182</v>
      </c>
      <c r="F172" s="30" t="s">
        <v>11650</v>
      </c>
      <c r="G172" s="30" t="s">
        <v>3102</v>
      </c>
      <c r="H172" s="31">
        <v>6946.57</v>
      </c>
      <c r="I172" s="30">
        <v>10</v>
      </c>
      <c r="J172" s="30" t="s">
        <v>6</v>
      </c>
      <c r="K172" s="32">
        <v>44147</v>
      </c>
      <c r="L172" s="6">
        <v>5379.6268127853864</v>
      </c>
    </row>
    <row r="173" spans="1:12" ht="12.75" customHeight="1">
      <c r="A173" s="30" t="s">
        <v>11930</v>
      </c>
      <c r="B173" s="30" t="s">
        <v>11892</v>
      </c>
      <c r="C173" s="49"/>
      <c r="D173" s="49" t="s">
        <v>11971</v>
      </c>
      <c r="E173" s="30" t="s">
        <v>3182</v>
      </c>
      <c r="F173" s="30" t="s">
        <v>11650</v>
      </c>
      <c r="G173" s="30" t="s">
        <v>3102</v>
      </c>
      <c r="H173" s="31">
        <v>6946.57</v>
      </c>
      <c r="I173" s="30">
        <v>10</v>
      </c>
      <c r="J173" s="30" t="s">
        <v>6</v>
      </c>
      <c r="K173" s="32">
        <v>44147</v>
      </c>
      <c r="L173" s="6">
        <v>5379.6268127853864</v>
      </c>
    </row>
    <row r="174" spans="1:12" ht="12.75" customHeight="1">
      <c r="A174" s="30" t="s">
        <v>11931</v>
      </c>
      <c r="B174" s="30" t="s">
        <v>11892</v>
      </c>
      <c r="C174" s="49"/>
      <c r="D174" s="49" t="s">
        <v>11972</v>
      </c>
      <c r="E174" s="30" t="s">
        <v>3182</v>
      </c>
      <c r="F174" s="30" t="s">
        <v>11650</v>
      </c>
      <c r="G174" s="30" t="s">
        <v>3102</v>
      </c>
      <c r="H174" s="31">
        <v>6946.57</v>
      </c>
      <c r="I174" s="30">
        <v>10</v>
      </c>
      <c r="J174" s="30" t="s">
        <v>6</v>
      </c>
      <c r="K174" s="32">
        <v>44147</v>
      </c>
      <c r="L174" s="6">
        <v>5379.6268127853864</v>
      </c>
    </row>
    <row r="175" spans="1:12" ht="12.75" customHeight="1">
      <c r="A175" s="30" t="s">
        <v>11932</v>
      </c>
      <c r="B175" s="30" t="s">
        <v>11933</v>
      </c>
      <c r="C175" s="49"/>
      <c r="D175" s="49" t="s">
        <v>11973</v>
      </c>
      <c r="E175" s="30" t="s">
        <v>3182</v>
      </c>
      <c r="F175" s="30" t="s">
        <v>11650</v>
      </c>
      <c r="G175" s="30" t="s">
        <v>3102</v>
      </c>
      <c r="H175" s="31">
        <v>8142.19</v>
      </c>
      <c r="I175" s="30">
        <v>10</v>
      </c>
      <c r="J175" s="30" t="s">
        <v>6</v>
      </c>
      <c r="K175" s="32">
        <v>44147</v>
      </c>
      <c r="L175" s="6">
        <v>6305.5498812785381</v>
      </c>
    </row>
    <row r="176" spans="1:12" ht="12.75" customHeight="1">
      <c r="A176" s="30" t="s">
        <v>2997</v>
      </c>
      <c r="B176" s="271" t="s">
        <v>8312</v>
      </c>
      <c r="C176" s="49" t="s">
        <v>8313</v>
      </c>
      <c r="D176" s="272">
        <v>20060120</v>
      </c>
      <c r="E176" s="30" t="s">
        <v>10203</v>
      </c>
      <c r="F176" s="30" t="s">
        <v>3113</v>
      </c>
      <c r="G176" s="30" t="s">
        <v>3065</v>
      </c>
      <c r="H176" s="31">
        <v>64</v>
      </c>
      <c r="I176" s="11">
        <v>10</v>
      </c>
      <c r="J176" s="30" t="s">
        <v>6</v>
      </c>
      <c r="K176" s="32">
        <v>41365</v>
      </c>
      <c r="L176" s="6">
        <v>0</v>
      </c>
    </row>
    <row r="177" spans="1:12" ht="15" customHeight="1">
      <c r="A177" s="30" t="s">
        <v>4557</v>
      </c>
      <c r="B177" s="271" t="s">
        <v>8312</v>
      </c>
      <c r="C177" s="49" t="s">
        <v>8313</v>
      </c>
      <c r="D177" s="272">
        <v>20060407</v>
      </c>
      <c r="E177" s="30" t="s">
        <v>10203</v>
      </c>
      <c r="F177" s="30" t="s">
        <v>3113</v>
      </c>
      <c r="G177" s="30" t="s">
        <v>3065</v>
      </c>
      <c r="H177" s="31">
        <v>64</v>
      </c>
      <c r="I177" s="11">
        <v>10</v>
      </c>
      <c r="J177" s="30" t="s">
        <v>6</v>
      </c>
      <c r="K177" s="32">
        <v>41365</v>
      </c>
      <c r="L177" s="6">
        <v>0</v>
      </c>
    </row>
    <row r="178" spans="1:12" ht="12.75" customHeight="1">
      <c r="A178" s="30" t="s">
        <v>4632</v>
      </c>
      <c r="B178" s="271" t="s">
        <v>8312</v>
      </c>
      <c r="C178" s="49" t="s">
        <v>8313</v>
      </c>
      <c r="D178" s="272">
        <v>20060414</v>
      </c>
      <c r="E178" s="30" t="s">
        <v>2998</v>
      </c>
      <c r="F178" s="30" t="s">
        <v>3113</v>
      </c>
      <c r="G178" s="30" t="s">
        <v>3065</v>
      </c>
      <c r="H178" s="31">
        <v>64</v>
      </c>
      <c r="I178" s="11">
        <v>10</v>
      </c>
      <c r="J178" s="30" t="s">
        <v>6</v>
      </c>
      <c r="K178" s="32">
        <v>41365</v>
      </c>
      <c r="L178" s="6">
        <v>0</v>
      </c>
    </row>
    <row r="179" spans="1:12" ht="12.75" customHeight="1">
      <c r="A179" s="30" t="s">
        <v>4633</v>
      </c>
      <c r="B179" s="271" t="s">
        <v>8312</v>
      </c>
      <c r="C179" s="49" t="s">
        <v>8313</v>
      </c>
      <c r="D179" s="272">
        <v>20060415</v>
      </c>
      <c r="E179" s="30" t="s">
        <v>2998</v>
      </c>
      <c r="F179" s="30" t="s">
        <v>3113</v>
      </c>
      <c r="G179" s="30" t="s">
        <v>3065</v>
      </c>
      <c r="H179" s="31">
        <v>64</v>
      </c>
      <c r="I179" s="11">
        <v>10</v>
      </c>
      <c r="J179" s="30" t="s">
        <v>6</v>
      </c>
      <c r="K179" s="32">
        <v>41365</v>
      </c>
      <c r="L179" s="6">
        <v>0</v>
      </c>
    </row>
    <row r="180" spans="1:12" ht="12.75" customHeight="1">
      <c r="A180" s="30" t="s">
        <v>4680</v>
      </c>
      <c r="B180" s="271" t="s">
        <v>8312</v>
      </c>
      <c r="C180" s="49" t="s">
        <v>8313</v>
      </c>
      <c r="D180" s="272">
        <v>20060419</v>
      </c>
      <c r="E180" s="30" t="s">
        <v>10203</v>
      </c>
      <c r="F180" s="30" t="s">
        <v>3113</v>
      </c>
      <c r="G180" s="30" t="s">
        <v>3065</v>
      </c>
      <c r="H180" s="31">
        <v>64</v>
      </c>
      <c r="I180" s="11">
        <v>10</v>
      </c>
      <c r="J180" s="30" t="s">
        <v>6</v>
      </c>
      <c r="K180" s="32">
        <v>41365</v>
      </c>
      <c r="L180" s="6">
        <v>0</v>
      </c>
    </row>
    <row r="181" spans="1:12" ht="12.75" customHeight="1">
      <c r="A181" s="30" t="s">
        <v>4681</v>
      </c>
      <c r="B181" s="271" t="s">
        <v>7734</v>
      </c>
      <c r="C181" s="49" t="s">
        <v>7735</v>
      </c>
      <c r="D181" s="272">
        <v>19810010</v>
      </c>
      <c r="E181" s="30" t="s">
        <v>10203</v>
      </c>
      <c r="F181" s="30" t="s">
        <v>3113</v>
      </c>
      <c r="G181" s="30" t="s">
        <v>3065</v>
      </c>
      <c r="H181" s="31">
        <v>71.967999999999989</v>
      </c>
      <c r="I181" s="11">
        <v>10</v>
      </c>
      <c r="J181" s="30" t="s">
        <v>6</v>
      </c>
      <c r="K181" s="32">
        <v>41365</v>
      </c>
      <c r="L181" s="6">
        <v>0</v>
      </c>
    </row>
    <row r="182" spans="1:12" ht="12.75" customHeight="1">
      <c r="A182" s="30" t="s">
        <v>4682</v>
      </c>
      <c r="B182" s="271" t="s">
        <v>7734</v>
      </c>
      <c r="C182" s="49" t="s">
        <v>7735</v>
      </c>
      <c r="D182" s="272">
        <v>19810013</v>
      </c>
      <c r="E182" s="30" t="s">
        <v>10203</v>
      </c>
      <c r="F182" s="30" t="s">
        <v>3113</v>
      </c>
      <c r="G182" s="30" t="s">
        <v>3065</v>
      </c>
      <c r="H182" s="31">
        <v>71.967999999999989</v>
      </c>
      <c r="I182" s="11">
        <v>10</v>
      </c>
      <c r="J182" s="30" t="s">
        <v>6</v>
      </c>
      <c r="K182" s="32">
        <v>41365</v>
      </c>
      <c r="L182" s="6">
        <v>0</v>
      </c>
    </row>
    <row r="183" spans="1:12" ht="12.75" customHeight="1">
      <c r="A183" s="30" t="s">
        <v>4683</v>
      </c>
      <c r="B183" s="271" t="s">
        <v>7734</v>
      </c>
      <c r="C183" s="49" t="s">
        <v>7735</v>
      </c>
      <c r="D183" s="272">
        <v>19810081</v>
      </c>
      <c r="E183" s="30" t="s">
        <v>10203</v>
      </c>
      <c r="F183" s="30" t="s">
        <v>3113</v>
      </c>
      <c r="G183" s="30" t="s">
        <v>3065</v>
      </c>
      <c r="H183" s="31">
        <v>71.967999999999989</v>
      </c>
      <c r="I183" s="11">
        <v>10</v>
      </c>
      <c r="J183" s="30" t="s">
        <v>6</v>
      </c>
      <c r="K183" s="32">
        <v>41365</v>
      </c>
      <c r="L183" s="6">
        <v>0</v>
      </c>
    </row>
    <row r="184" spans="1:12" ht="12.75" customHeight="1">
      <c r="A184" s="30" t="s">
        <v>4684</v>
      </c>
      <c r="B184" s="271" t="s">
        <v>7734</v>
      </c>
      <c r="C184" s="49" t="s">
        <v>7735</v>
      </c>
      <c r="D184" s="272">
        <v>19940143</v>
      </c>
      <c r="E184" s="30" t="s">
        <v>10203</v>
      </c>
      <c r="F184" s="30" t="s">
        <v>3113</v>
      </c>
      <c r="G184" s="30" t="s">
        <v>3065</v>
      </c>
      <c r="H184" s="31">
        <v>71.967999999999989</v>
      </c>
      <c r="I184" s="11">
        <v>10</v>
      </c>
      <c r="J184" s="30" t="s">
        <v>6</v>
      </c>
      <c r="K184" s="32">
        <v>41365</v>
      </c>
      <c r="L184" s="6">
        <v>0</v>
      </c>
    </row>
    <row r="185" spans="1:12" ht="12.75" customHeight="1">
      <c r="A185" s="30" t="s">
        <v>4685</v>
      </c>
      <c r="B185" s="271" t="s">
        <v>7734</v>
      </c>
      <c r="C185" s="49" t="s">
        <v>7735</v>
      </c>
      <c r="D185" s="272">
        <v>19840479</v>
      </c>
      <c r="E185" s="30" t="s">
        <v>10203</v>
      </c>
      <c r="F185" s="30" t="s">
        <v>3113</v>
      </c>
      <c r="G185" s="30" t="s">
        <v>3065</v>
      </c>
      <c r="H185" s="31">
        <v>71.967999999999989</v>
      </c>
      <c r="I185" s="11">
        <v>10</v>
      </c>
      <c r="J185" s="30" t="s">
        <v>6</v>
      </c>
      <c r="K185" s="32">
        <v>41365</v>
      </c>
      <c r="L185" s="6">
        <v>0</v>
      </c>
    </row>
    <row r="186" spans="1:12" ht="12.75" customHeight="1">
      <c r="A186" s="30" t="s">
        <v>4686</v>
      </c>
      <c r="B186" s="271" t="s">
        <v>10187</v>
      </c>
      <c r="C186" s="49" t="s">
        <v>7756</v>
      </c>
      <c r="D186" s="272">
        <v>19880289</v>
      </c>
      <c r="E186" s="30" t="s">
        <v>10203</v>
      </c>
      <c r="F186" s="30" t="s">
        <v>3113</v>
      </c>
      <c r="G186" s="30" t="s">
        <v>3065</v>
      </c>
      <c r="H186" s="31">
        <v>232.464</v>
      </c>
      <c r="I186" s="11">
        <v>10</v>
      </c>
      <c r="J186" s="30" t="s">
        <v>6</v>
      </c>
      <c r="K186" s="32">
        <v>41365</v>
      </c>
      <c r="L186" s="6">
        <v>0</v>
      </c>
    </row>
    <row r="187" spans="1:12" ht="12.75" customHeight="1">
      <c r="A187" s="30" t="s">
        <v>4687</v>
      </c>
      <c r="B187" s="271" t="s">
        <v>10187</v>
      </c>
      <c r="C187" s="49" t="s">
        <v>7756</v>
      </c>
      <c r="D187" s="272">
        <v>19840514</v>
      </c>
      <c r="E187" s="30" t="s">
        <v>10203</v>
      </c>
      <c r="F187" s="30" t="s">
        <v>3113</v>
      </c>
      <c r="G187" s="30" t="s">
        <v>3065</v>
      </c>
      <c r="H187" s="31">
        <v>232.464</v>
      </c>
      <c r="I187" s="11">
        <v>10</v>
      </c>
      <c r="J187" s="30" t="s">
        <v>6</v>
      </c>
      <c r="K187" s="32">
        <v>41365</v>
      </c>
      <c r="L187" s="6">
        <v>0</v>
      </c>
    </row>
    <row r="188" spans="1:12" ht="12.75" customHeight="1">
      <c r="A188" s="30" t="s">
        <v>4688</v>
      </c>
      <c r="B188" s="271" t="s">
        <v>7667</v>
      </c>
      <c r="C188" s="49" t="s">
        <v>7668</v>
      </c>
      <c r="D188" s="272">
        <v>19880285</v>
      </c>
      <c r="E188" s="30" t="s">
        <v>10203</v>
      </c>
      <c r="F188" s="30" t="s">
        <v>3113</v>
      </c>
      <c r="G188" s="30" t="s">
        <v>3065</v>
      </c>
      <c r="H188" s="31">
        <v>584.12822599999993</v>
      </c>
      <c r="I188" s="11">
        <v>10</v>
      </c>
      <c r="J188" s="30" t="s">
        <v>6</v>
      </c>
      <c r="K188" s="32">
        <v>42095</v>
      </c>
      <c r="L188" s="6">
        <v>58.407832814961189</v>
      </c>
    </row>
    <row r="189" spans="1:12" ht="12.75" customHeight="1">
      <c r="A189" s="30" t="s">
        <v>4689</v>
      </c>
      <c r="B189" s="271" t="s">
        <v>7667</v>
      </c>
      <c r="C189" s="49" t="s">
        <v>7668</v>
      </c>
      <c r="D189" s="272">
        <v>19880223</v>
      </c>
      <c r="E189" s="30" t="s">
        <v>10203</v>
      </c>
      <c r="F189" s="30" t="s">
        <v>3113</v>
      </c>
      <c r="G189" s="30" t="s">
        <v>3065</v>
      </c>
      <c r="H189" s="31">
        <v>584.12822599999993</v>
      </c>
      <c r="I189" s="11">
        <v>10</v>
      </c>
      <c r="J189" s="30" t="s">
        <v>6</v>
      </c>
      <c r="K189" s="32">
        <v>42095</v>
      </c>
      <c r="L189" s="6">
        <v>58.407832814961189</v>
      </c>
    </row>
    <row r="190" spans="1:12" ht="12.75" customHeight="1">
      <c r="A190" s="30" t="s">
        <v>4690</v>
      </c>
      <c r="B190" s="271" t="s">
        <v>7667</v>
      </c>
      <c r="C190" s="49" t="s">
        <v>7668</v>
      </c>
      <c r="D190" s="272">
        <v>19880330</v>
      </c>
      <c r="E190" s="30" t="s">
        <v>10203</v>
      </c>
      <c r="F190" s="30" t="s">
        <v>3113</v>
      </c>
      <c r="G190" s="30" t="s">
        <v>3065</v>
      </c>
      <c r="H190" s="31">
        <v>584.12822599999993</v>
      </c>
      <c r="I190" s="11">
        <v>10</v>
      </c>
      <c r="J190" s="30" t="s">
        <v>6</v>
      </c>
      <c r="K190" s="32">
        <v>42095</v>
      </c>
      <c r="L190" s="6">
        <v>58.407832814961189</v>
      </c>
    </row>
    <row r="191" spans="1:12" ht="12.75" customHeight="1">
      <c r="A191" s="30" t="s">
        <v>4691</v>
      </c>
      <c r="B191" s="271" t="s">
        <v>7667</v>
      </c>
      <c r="C191" s="49" t="s">
        <v>7668</v>
      </c>
      <c r="D191" s="272">
        <v>19880332</v>
      </c>
      <c r="E191" s="30" t="s">
        <v>10203</v>
      </c>
      <c r="F191" s="30" t="s">
        <v>3113</v>
      </c>
      <c r="G191" s="30" t="s">
        <v>3065</v>
      </c>
      <c r="H191" s="31">
        <v>584.12822599999993</v>
      </c>
      <c r="I191" s="11">
        <v>10</v>
      </c>
      <c r="J191" s="30" t="s">
        <v>6</v>
      </c>
      <c r="K191" s="32">
        <v>42095</v>
      </c>
      <c r="L191" s="6">
        <v>58.407832814961189</v>
      </c>
    </row>
    <row r="192" spans="1:12" ht="12.75" customHeight="1">
      <c r="A192" s="30" t="s">
        <v>4692</v>
      </c>
      <c r="B192" s="271" t="s">
        <v>7667</v>
      </c>
      <c r="C192" s="49" t="s">
        <v>7668</v>
      </c>
      <c r="D192" s="272">
        <v>19880331</v>
      </c>
      <c r="E192" s="30" t="s">
        <v>10203</v>
      </c>
      <c r="F192" s="30" t="s">
        <v>3113</v>
      </c>
      <c r="G192" s="30" t="s">
        <v>3065</v>
      </c>
      <c r="H192" s="31">
        <v>584.12822599999993</v>
      </c>
      <c r="I192" s="11">
        <v>10</v>
      </c>
      <c r="J192" s="30" t="s">
        <v>6</v>
      </c>
      <c r="K192" s="32">
        <v>42095</v>
      </c>
      <c r="L192" s="6">
        <v>58.407832814961189</v>
      </c>
    </row>
    <row r="193" spans="1:12" ht="12.75" customHeight="1">
      <c r="A193" s="30" t="s">
        <v>4693</v>
      </c>
      <c r="B193" s="271" t="s">
        <v>7667</v>
      </c>
      <c r="C193" s="49" t="s">
        <v>7668</v>
      </c>
      <c r="D193" s="272">
        <v>19770436</v>
      </c>
      <c r="E193" s="30" t="s">
        <v>10203</v>
      </c>
      <c r="F193" s="30" t="s">
        <v>3113</v>
      </c>
      <c r="G193" s="30" t="s">
        <v>3065</v>
      </c>
      <c r="H193" s="31">
        <v>584.12822599999993</v>
      </c>
      <c r="I193" s="11">
        <v>10</v>
      </c>
      <c r="J193" s="30" t="s">
        <v>6</v>
      </c>
      <c r="K193" s="32">
        <v>42095</v>
      </c>
      <c r="L193" s="6">
        <v>58.407832814961189</v>
      </c>
    </row>
    <row r="194" spans="1:12" ht="12.75" customHeight="1">
      <c r="A194" s="30" t="s">
        <v>4694</v>
      </c>
      <c r="B194" s="271" t="s">
        <v>7685</v>
      </c>
      <c r="C194" s="49" t="s">
        <v>7686</v>
      </c>
      <c r="D194" s="272">
        <v>20060597</v>
      </c>
      <c r="E194" s="30" t="s">
        <v>10203</v>
      </c>
      <c r="F194" s="30" t="s">
        <v>3113</v>
      </c>
      <c r="G194" s="30" t="s">
        <v>3065</v>
      </c>
      <c r="H194" s="31">
        <v>163.19999999999999</v>
      </c>
      <c r="I194" s="11">
        <v>10</v>
      </c>
      <c r="J194" s="30" t="s">
        <v>6</v>
      </c>
      <c r="K194" s="32">
        <v>41365</v>
      </c>
      <c r="L194" s="6">
        <v>0</v>
      </c>
    </row>
    <row r="195" spans="1:12" ht="12.75" customHeight="1">
      <c r="A195" s="30" t="s">
        <v>4695</v>
      </c>
      <c r="B195" s="271" t="s">
        <v>7685</v>
      </c>
      <c r="C195" s="49" t="s">
        <v>7686</v>
      </c>
      <c r="D195" s="272">
        <v>20060598</v>
      </c>
      <c r="E195" s="30" t="s">
        <v>10203</v>
      </c>
      <c r="F195" s="30" t="s">
        <v>3113</v>
      </c>
      <c r="G195" s="30" t="s">
        <v>3065</v>
      </c>
      <c r="H195" s="31">
        <v>163.19999999999999</v>
      </c>
      <c r="I195" s="11">
        <v>10</v>
      </c>
      <c r="J195" s="30" t="s">
        <v>6</v>
      </c>
      <c r="K195" s="32">
        <v>41365</v>
      </c>
      <c r="L195" s="6">
        <v>0</v>
      </c>
    </row>
    <row r="196" spans="1:12" ht="12.75" customHeight="1">
      <c r="A196" s="30" t="s">
        <v>4696</v>
      </c>
      <c r="B196" s="271" t="s">
        <v>7685</v>
      </c>
      <c r="C196" s="49" t="s">
        <v>7686</v>
      </c>
      <c r="D196" s="272">
        <v>20070108</v>
      </c>
      <c r="E196" s="30" t="s">
        <v>10203</v>
      </c>
      <c r="F196" s="30" t="s">
        <v>3113</v>
      </c>
      <c r="G196" s="30" t="s">
        <v>3065</v>
      </c>
      <c r="H196" s="31">
        <v>163.19999999999999</v>
      </c>
      <c r="I196" s="11">
        <v>10</v>
      </c>
      <c r="J196" s="30" t="s">
        <v>6</v>
      </c>
      <c r="K196" s="32">
        <v>41365</v>
      </c>
      <c r="L196" s="6">
        <v>0</v>
      </c>
    </row>
    <row r="197" spans="1:12" ht="12.75" customHeight="1">
      <c r="A197" s="30" t="s">
        <v>4697</v>
      </c>
      <c r="B197" s="271" t="s">
        <v>8113</v>
      </c>
      <c r="C197" s="49" t="s">
        <v>8114</v>
      </c>
      <c r="D197" s="272">
        <v>20060534</v>
      </c>
      <c r="E197" s="30" t="s">
        <v>10203</v>
      </c>
      <c r="F197" s="30" t="s">
        <v>3113</v>
      </c>
      <c r="G197" s="30" t="s">
        <v>3065</v>
      </c>
      <c r="H197" s="31">
        <v>144</v>
      </c>
      <c r="I197" s="11">
        <v>10</v>
      </c>
      <c r="J197" s="30" t="s">
        <v>6</v>
      </c>
      <c r="K197" s="32">
        <v>41365</v>
      </c>
      <c r="L197" s="6">
        <v>0</v>
      </c>
    </row>
    <row r="198" spans="1:12" ht="12.75" customHeight="1">
      <c r="A198" s="30" t="s">
        <v>4698</v>
      </c>
      <c r="B198" s="271" t="s">
        <v>8113</v>
      </c>
      <c r="C198" s="49" t="s">
        <v>8114</v>
      </c>
      <c r="D198" s="272">
        <v>20060535</v>
      </c>
      <c r="E198" s="30" t="s">
        <v>10203</v>
      </c>
      <c r="F198" s="30" t="s">
        <v>3113</v>
      </c>
      <c r="G198" s="30" t="s">
        <v>3065</v>
      </c>
      <c r="H198" s="31">
        <v>144</v>
      </c>
      <c r="I198" s="11">
        <v>10</v>
      </c>
      <c r="J198" s="30" t="s">
        <v>6</v>
      </c>
      <c r="K198" s="32">
        <v>41365</v>
      </c>
      <c r="L198" s="6">
        <v>0</v>
      </c>
    </row>
    <row r="199" spans="1:12" ht="12.75" customHeight="1">
      <c r="A199" s="30" t="s">
        <v>4699</v>
      </c>
      <c r="B199" s="271" t="s">
        <v>8113</v>
      </c>
      <c r="C199" s="49" t="s">
        <v>8114</v>
      </c>
      <c r="D199" s="272">
        <v>20060698</v>
      </c>
      <c r="E199" s="30" t="s">
        <v>10203</v>
      </c>
      <c r="F199" s="30" t="s">
        <v>3113</v>
      </c>
      <c r="G199" s="30" t="s">
        <v>3065</v>
      </c>
      <c r="H199" s="31">
        <v>144</v>
      </c>
      <c r="I199" s="11">
        <v>10</v>
      </c>
      <c r="J199" s="30" t="s">
        <v>6</v>
      </c>
      <c r="K199" s="32">
        <v>41365</v>
      </c>
      <c r="L199" s="6">
        <v>0</v>
      </c>
    </row>
    <row r="200" spans="1:12" ht="12.75" customHeight="1">
      <c r="A200" s="30" t="s">
        <v>4700</v>
      </c>
      <c r="B200" s="271" t="s">
        <v>8113</v>
      </c>
      <c r="C200" s="49" t="s">
        <v>8114</v>
      </c>
      <c r="D200" s="272">
        <v>20060699</v>
      </c>
      <c r="E200" s="30" t="s">
        <v>2998</v>
      </c>
      <c r="F200" s="30" t="s">
        <v>3113</v>
      </c>
      <c r="G200" s="30" t="s">
        <v>3065</v>
      </c>
      <c r="H200" s="31">
        <v>144</v>
      </c>
      <c r="I200" s="11">
        <v>10</v>
      </c>
      <c r="J200" s="30" t="s">
        <v>6</v>
      </c>
      <c r="K200" s="32">
        <v>41365</v>
      </c>
      <c r="L200" s="6">
        <v>0</v>
      </c>
    </row>
    <row r="201" spans="1:12" ht="12.75" customHeight="1">
      <c r="A201" s="30" t="s">
        <v>4701</v>
      </c>
      <c r="B201" s="271" t="s">
        <v>8113</v>
      </c>
      <c r="C201" s="49" t="s">
        <v>8114</v>
      </c>
      <c r="D201" s="272">
        <v>20060701</v>
      </c>
      <c r="E201" s="30" t="s">
        <v>10203</v>
      </c>
      <c r="F201" s="30" t="s">
        <v>3113</v>
      </c>
      <c r="G201" s="30" t="s">
        <v>3065</v>
      </c>
      <c r="H201" s="31">
        <v>144</v>
      </c>
      <c r="I201" s="11">
        <v>10</v>
      </c>
      <c r="J201" s="30" t="s">
        <v>6</v>
      </c>
      <c r="K201" s="32">
        <v>41365</v>
      </c>
      <c r="L201" s="6">
        <v>0</v>
      </c>
    </row>
    <row r="202" spans="1:12" ht="12.75" customHeight="1">
      <c r="A202" s="30" t="s">
        <v>4702</v>
      </c>
      <c r="B202" s="271" t="s">
        <v>8113</v>
      </c>
      <c r="C202" s="49" t="s">
        <v>8114</v>
      </c>
      <c r="D202" s="272">
        <v>20060705</v>
      </c>
      <c r="E202" s="30" t="s">
        <v>10203</v>
      </c>
      <c r="F202" s="30" t="s">
        <v>3113</v>
      </c>
      <c r="G202" s="30" t="s">
        <v>3065</v>
      </c>
      <c r="H202" s="31">
        <v>144</v>
      </c>
      <c r="I202" s="11">
        <v>10</v>
      </c>
      <c r="J202" s="30" t="s">
        <v>6</v>
      </c>
      <c r="K202" s="32">
        <v>41365</v>
      </c>
      <c r="L202" s="6">
        <v>0</v>
      </c>
    </row>
    <row r="203" spans="1:12" ht="12.75" customHeight="1">
      <c r="A203" s="30" t="s">
        <v>4703</v>
      </c>
      <c r="B203" s="271" t="s">
        <v>8113</v>
      </c>
      <c r="C203" s="49" t="s">
        <v>8114</v>
      </c>
      <c r="D203" s="272">
        <v>20060708</v>
      </c>
      <c r="E203" s="30" t="s">
        <v>2998</v>
      </c>
      <c r="F203" s="30" t="s">
        <v>3113</v>
      </c>
      <c r="G203" s="30" t="s">
        <v>3065</v>
      </c>
      <c r="H203" s="31">
        <v>144</v>
      </c>
      <c r="I203" s="11">
        <v>10</v>
      </c>
      <c r="J203" s="30" t="s">
        <v>6</v>
      </c>
      <c r="K203" s="32">
        <v>41365</v>
      </c>
      <c r="L203" s="6">
        <v>0</v>
      </c>
    </row>
    <row r="204" spans="1:12" ht="12.75" customHeight="1">
      <c r="A204" s="30" t="s">
        <v>4704</v>
      </c>
      <c r="B204" s="271" t="s">
        <v>7734</v>
      </c>
      <c r="C204" s="49" t="s">
        <v>7735</v>
      </c>
      <c r="D204" s="272">
        <v>19750122</v>
      </c>
      <c r="E204" s="30" t="s">
        <v>10203</v>
      </c>
      <c r="F204" s="30" t="s">
        <v>3113</v>
      </c>
      <c r="G204" s="30" t="s">
        <v>3065</v>
      </c>
      <c r="H204" s="31">
        <v>232.464</v>
      </c>
      <c r="I204" s="11">
        <v>10</v>
      </c>
      <c r="J204" s="30" t="s">
        <v>6</v>
      </c>
      <c r="K204" s="32">
        <v>41365</v>
      </c>
      <c r="L204" s="6">
        <v>0</v>
      </c>
    </row>
    <row r="205" spans="1:12" ht="12.75" customHeight="1">
      <c r="A205" s="30" t="s">
        <v>4705</v>
      </c>
      <c r="B205" s="273" t="s">
        <v>7734</v>
      </c>
      <c r="C205" s="49" t="s">
        <v>7735</v>
      </c>
      <c r="D205" s="272">
        <v>19780020</v>
      </c>
      <c r="E205" s="30" t="s">
        <v>2998</v>
      </c>
      <c r="F205" s="30" t="s">
        <v>3113</v>
      </c>
      <c r="G205" s="30" t="s">
        <v>3065</v>
      </c>
      <c r="H205" s="31">
        <v>232.464</v>
      </c>
      <c r="I205" s="11">
        <v>10</v>
      </c>
      <c r="J205" s="30" t="s">
        <v>6</v>
      </c>
      <c r="K205" s="32">
        <v>41365</v>
      </c>
      <c r="L205" s="6">
        <v>0</v>
      </c>
    </row>
    <row r="206" spans="1:12" ht="12.75" customHeight="1">
      <c r="A206" s="30" t="s">
        <v>4706</v>
      </c>
      <c r="B206" s="271" t="s">
        <v>7734</v>
      </c>
      <c r="C206" s="49" t="s">
        <v>7735</v>
      </c>
      <c r="D206" s="272">
        <v>19750202</v>
      </c>
      <c r="E206" s="30" t="s">
        <v>10203</v>
      </c>
      <c r="F206" s="30" t="s">
        <v>3113</v>
      </c>
      <c r="G206" s="30" t="s">
        <v>3065</v>
      </c>
      <c r="H206" s="31">
        <v>232.464</v>
      </c>
      <c r="I206" s="11">
        <v>10</v>
      </c>
      <c r="J206" s="30" t="s">
        <v>6</v>
      </c>
      <c r="K206" s="32">
        <v>41365</v>
      </c>
      <c r="L206" s="6">
        <v>0</v>
      </c>
    </row>
    <row r="207" spans="1:12" ht="12.75" customHeight="1">
      <c r="A207" s="30" t="s">
        <v>4707</v>
      </c>
      <c r="B207" s="271" t="s">
        <v>7734</v>
      </c>
      <c r="C207" s="49" t="s">
        <v>7735</v>
      </c>
      <c r="D207" s="272">
        <v>19750123</v>
      </c>
      <c r="E207" s="30" t="s">
        <v>10203</v>
      </c>
      <c r="F207" s="30" t="s">
        <v>3113</v>
      </c>
      <c r="G207" s="30" t="s">
        <v>3065</v>
      </c>
      <c r="H207" s="31">
        <v>232.464</v>
      </c>
      <c r="I207" s="11">
        <v>10</v>
      </c>
      <c r="J207" s="30" t="s">
        <v>6</v>
      </c>
      <c r="K207" s="32">
        <v>41365</v>
      </c>
      <c r="L207" s="6">
        <v>0</v>
      </c>
    </row>
    <row r="208" spans="1:12" ht="12.75" customHeight="1">
      <c r="A208" s="30" t="s">
        <v>4708</v>
      </c>
      <c r="B208" s="271" t="s">
        <v>7761</v>
      </c>
      <c r="C208" s="49" t="s">
        <v>7762</v>
      </c>
      <c r="D208" s="272">
        <v>19910073</v>
      </c>
      <c r="E208" s="30" t="s">
        <v>10203</v>
      </c>
      <c r="F208" s="30" t="s">
        <v>3113</v>
      </c>
      <c r="G208" s="30" t="s">
        <v>3065</v>
      </c>
      <c r="H208" s="31">
        <v>8.6</v>
      </c>
      <c r="I208" s="11">
        <v>10</v>
      </c>
      <c r="J208" s="30" t="s">
        <v>6</v>
      </c>
      <c r="K208" s="32">
        <v>41365</v>
      </c>
      <c r="L208" s="6">
        <v>0</v>
      </c>
    </row>
    <row r="209" spans="1:12" ht="12.75" customHeight="1">
      <c r="A209" s="30" t="s">
        <v>4709</v>
      </c>
      <c r="B209" s="271" t="s">
        <v>7761</v>
      </c>
      <c r="C209" s="49" t="s">
        <v>7762</v>
      </c>
      <c r="D209" s="272">
        <v>19910075</v>
      </c>
      <c r="E209" s="30" t="s">
        <v>10203</v>
      </c>
      <c r="F209" s="30" t="s">
        <v>3113</v>
      </c>
      <c r="G209" s="30" t="s">
        <v>3065</v>
      </c>
      <c r="H209" s="31">
        <v>8.6</v>
      </c>
      <c r="I209" s="11">
        <v>10</v>
      </c>
      <c r="J209" s="30" t="s">
        <v>6</v>
      </c>
      <c r="K209" s="32">
        <v>41365</v>
      </c>
      <c r="L209" s="6">
        <v>0</v>
      </c>
    </row>
    <row r="210" spans="1:12" ht="12.75" customHeight="1">
      <c r="A210" s="30" t="s">
        <v>4710</v>
      </c>
      <c r="B210" s="271" t="s">
        <v>7761</v>
      </c>
      <c r="C210" s="49" t="s">
        <v>7762</v>
      </c>
      <c r="D210" s="272">
        <v>19910076</v>
      </c>
      <c r="E210" s="30" t="s">
        <v>10203</v>
      </c>
      <c r="F210" s="30" t="s">
        <v>3113</v>
      </c>
      <c r="G210" s="30" t="s">
        <v>3065</v>
      </c>
      <c r="H210" s="31">
        <v>8.6</v>
      </c>
      <c r="I210" s="11">
        <v>10</v>
      </c>
      <c r="J210" s="30" t="s">
        <v>6</v>
      </c>
      <c r="K210" s="32">
        <v>41365</v>
      </c>
      <c r="L210" s="6">
        <v>0</v>
      </c>
    </row>
    <row r="211" spans="1:12" ht="12.75" customHeight="1">
      <c r="A211" s="30" t="s">
        <v>4711</v>
      </c>
      <c r="B211" s="271" t="s">
        <v>8374</v>
      </c>
      <c r="C211" s="49" t="s">
        <v>8375</v>
      </c>
      <c r="D211" s="272">
        <v>20060585</v>
      </c>
      <c r="E211" s="30" t="s">
        <v>10203</v>
      </c>
      <c r="F211" s="30" t="s">
        <v>3113</v>
      </c>
      <c r="G211" s="30" t="s">
        <v>3065</v>
      </c>
      <c r="H211" s="31">
        <v>143.95999999999998</v>
      </c>
      <c r="I211" s="11">
        <v>10</v>
      </c>
      <c r="J211" s="30" t="s">
        <v>6</v>
      </c>
      <c r="K211" s="32">
        <v>42461</v>
      </c>
      <c r="L211" s="6">
        <v>28.820638896600659</v>
      </c>
    </row>
    <row r="212" spans="1:12" ht="12.75" customHeight="1">
      <c r="A212" s="30" t="s">
        <v>4712</v>
      </c>
      <c r="B212" s="271" t="s">
        <v>8374</v>
      </c>
      <c r="C212" s="49" t="s">
        <v>8375</v>
      </c>
      <c r="D212" s="272">
        <v>20060676</v>
      </c>
      <c r="E212" s="30" t="s">
        <v>2998</v>
      </c>
      <c r="F212" s="30" t="s">
        <v>3113</v>
      </c>
      <c r="G212" s="30" t="s">
        <v>3065</v>
      </c>
      <c r="H212" s="31">
        <v>143.95999999999998</v>
      </c>
      <c r="I212" s="11">
        <v>10</v>
      </c>
      <c r="J212" s="30" t="s">
        <v>6</v>
      </c>
      <c r="K212" s="32">
        <v>41365</v>
      </c>
      <c r="L212" s="6">
        <v>0</v>
      </c>
    </row>
    <row r="213" spans="1:12" ht="12.75" customHeight="1">
      <c r="A213" s="30" t="s">
        <v>4713</v>
      </c>
      <c r="B213" s="271" t="s">
        <v>8374</v>
      </c>
      <c r="C213" s="49" t="s">
        <v>8375</v>
      </c>
      <c r="D213" s="272">
        <v>20060685</v>
      </c>
      <c r="E213" s="30" t="s">
        <v>2998</v>
      </c>
      <c r="F213" s="30" t="s">
        <v>3113</v>
      </c>
      <c r="G213" s="30" t="s">
        <v>3065</v>
      </c>
      <c r="H213" s="31">
        <v>143.95999999999998</v>
      </c>
      <c r="I213" s="11">
        <v>10</v>
      </c>
      <c r="J213" s="30" t="s">
        <v>6</v>
      </c>
      <c r="K213" s="32">
        <v>41365</v>
      </c>
      <c r="L213" s="6">
        <v>0</v>
      </c>
    </row>
    <row r="214" spans="1:12" ht="12.75" customHeight="1">
      <c r="A214" s="30" t="s">
        <v>4714</v>
      </c>
      <c r="B214" s="271" t="s">
        <v>8374</v>
      </c>
      <c r="C214" s="49" t="s">
        <v>8375</v>
      </c>
      <c r="D214" s="272">
        <v>20060684</v>
      </c>
      <c r="E214" s="30" t="s">
        <v>10203</v>
      </c>
      <c r="F214" s="30" t="s">
        <v>3113</v>
      </c>
      <c r="G214" s="30" t="s">
        <v>3065</v>
      </c>
      <c r="H214" s="31">
        <v>143.95999999999998</v>
      </c>
      <c r="I214" s="11">
        <v>10</v>
      </c>
      <c r="J214" s="30" t="s">
        <v>6</v>
      </c>
      <c r="K214" s="32">
        <v>41365</v>
      </c>
      <c r="L214" s="6">
        <v>0</v>
      </c>
    </row>
    <row r="215" spans="1:12" ht="12.75" customHeight="1">
      <c r="A215" s="30" t="s">
        <v>4715</v>
      </c>
      <c r="B215" s="271" t="s">
        <v>7743</v>
      </c>
      <c r="C215" s="49" t="s">
        <v>7744</v>
      </c>
      <c r="D215" s="272" t="s">
        <v>10190</v>
      </c>
      <c r="E215" s="30" t="s">
        <v>10203</v>
      </c>
      <c r="F215" s="30" t="s">
        <v>3113</v>
      </c>
      <c r="G215" s="30" t="s">
        <v>3065</v>
      </c>
      <c r="H215" s="31">
        <v>225.83200000000002</v>
      </c>
      <c r="I215" s="11">
        <v>10</v>
      </c>
      <c r="J215" s="30" t="s">
        <v>6</v>
      </c>
      <c r="K215" s="32">
        <v>41365</v>
      </c>
      <c r="L215" s="6">
        <v>0</v>
      </c>
    </row>
    <row r="216" spans="1:12" ht="12.75" customHeight="1">
      <c r="A216" s="30" t="s">
        <v>4716</v>
      </c>
      <c r="B216" s="271" t="s">
        <v>7743</v>
      </c>
      <c r="C216" s="49" t="s">
        <v>7744</v>
      </c>
      <c r="D216" s="272">
        <v>19910127</v>
      </c>
      <c r="E216" s="30" t="s">
        <v>10203</v>
      </c>
      <c r="F216" s="30" t="s">
        <v>3113</v>
      </c>
      <c r="G216" s="30" t="s">
        <v>3065</v>
      </c>
      <c r="H216" s="31">
        <v>225.83200000000002</v>
      </c>
      <c r="I216" s="11">
        <v>10</v>
      </c>
      <c r="J216" s="30" t="s">
        <v>6</v>
      </c>
      <c r="K216" s="32">
        <v>41365</v>
      </c>
      <c r="L216" s="6">
        <v>0</v>
      </c>
    </row>
    <row r="217" spans="1:12" ht="12.75" customHeight="1">
      <c r="A217" s="30" t="s">
        <v>4717</v>
      </c>
      <c r="B217" s="271" t="s">
        <v>7743</v>
      </c>
      <c r="C217" s="49" t="s">
        <v>7744</v>
      </c>
      <c r="D217" s="272">
        <v>19920649</v>
      </c>
      <c r="E217" s="30" t="s">
        <v>10203</v>
      </c>
      <c r="F217" s="30" t="s">
        <v>3113</v>
      </c>
      <c r="G217" s="30" t="s">
        <v>3065</v>
      </c>
      <c r="H217" s="31">
        <v>225.83200000000002</v>
      </c>
      <c r="I217" s="11">
        <v>10</v>
      </c>
      <c r="J217" s="30" t="s">
        <v>6</v>
      </c>
      <c r="K217" s="32">
        <v>41365</v>
      </c>
      <c r="L217" s="6">
        <v>0</v>
      </c>
    </row>
    <row r="218" spans="1:12" ht="12.75" customHeight="1">
      <c r="A218" s="30" t="s">
        <v>4718</v>
      </c>
      <c r="B218" s="271" t="s">
        <v>8656</v>
      </c>
      <c r="C218" s="49" t="s">
        <v>8657</v>
      </c>
      <c r="D218" s="272">
        <v>19880308</v>
      </c>
      <c r="E218" s="30" t="s">
        <v>10203</v>
      </c>
      <c r="F218" s="30" t="s">
        <v>3113</v>
      </c>
      <c r="G218" s="30" t="s">
        <v>3065</v>
      </c>
      <c r="H218" s="31">
        <v>23.6</v>
      </c>
      <c r="I218" s="11">
        <v>10</v>
      </c>
      <c r="J218" s="30" t="s">
        <v>6</v>
      </c>
      <c r="K218" s="32">
        <v>41365</v>
      </c>
      <c r="L218" s="6">
        <v>0</v>
      </c>
    </row>
    <row r="219" spans="1:12" ht="12.75" customHeight="1">
      <c r="A219" s="30" t="s">
        <v>4719</v>
      </c>
      <c r="B219" s="271" t="s">
        <v>8656</v>
      </c>
      <c r="C219" s="49" t="s">
        <v>8657</v>
      </c>
      <c r="D219" s="272">
        <v>19880221</v>
      </c>
      <c r="E219" s="30" t="s">
        <v>10203</v>
      </c>
      <c r="F219" s="30" t="s">
        <v>3113</v>
      </c>
      <c r="G219" s="30" t="s">
        <v>3065</v>
      </c>
      <c r="H219" s="31">
        <v>23.6</v>
      </c>
      <c r="I219" s="11">
        <v>10</v>
      </c>
      <c r="J219" s="30" t="s">
        <v>6</v>
      </c>
      <c r="K219" s="32">
        <v>41365</v>
      </c>
      <c r="L219" s="6">
        <v>0</v>
      </c>
    </row>
    <row r="220" spans="1:12" ht="12.75" customHeight="1">
      <c r="A220" s="30" t="s">
        <v>4720</v>
      </c>
      <c r="B220" s="271" t="s">
        <v>7736</v>
      </c>
      <c r="C220" s="49" t="s">
        <v>7735</v>
      </c>
      <c r="D220" s="272">
        <v>19890002</v>
      </c>
      <c r="E220" s="30" t="s">
        <v>10203</v>
      </c>
      <c r="F220" s="30" t="s">
        <v>3113</v>
      </c>
      <c r="G220" s="30" t="s">
        <v>3065</v>
      </c>
      <c r="H220" s="31">
        <v>232.464</v>
      </c>
      <c r="I220" s="11">
        <v>10</v>
      </c>
      <c r="J220" s="30" t="s">
        <v>6</v>
      </c>
      <c r="K220" s="32">
        <v>41365</v>
      </c>
      <c r="L220" s="6">
        <v>0</v>
      </c>
    </row>
    <row r="221" spans="1:12" ht="12.75" customHeight="1">
      <c r="A221" s="30" t="s">
        <v>4721</v>
      </c>
      <c r="B221" s="271" t="s">
        <v>7736</v>
      </c>
      <c r="C221" s="49" t="s">
        <v>7735</v>
      </c>
      <c r="D221" s="272">
        <v>19880256</v>
      </c>
      <c r="E221" s="30" t="s">
        <v>10203</v>
      </c>
      <c r="F221" s="30" t="s">
        <v>3113</v>
      </c>
      <c r="G221" s="30" t="s">
        <v>3065</v>
      </c>
      <c r="H221" s="31">
        <v>232.464</v>
      </c>
      <c r="I221" s="11">
        <v>10</v>
      </c>
      <c r="J221" s="30" t="s">
        <v>6</v>
      </c>
      <c r="K221" s="32">
        <v>41365</v>
      </c>
      <c r="L221" s="6">
        <v>0</v>
      </c>
    </row>
    <row r="222" spans="1:12" ht="12.75" customHeight="1">
      <c r="A222" s="30" t="s">
        <v>4722</v>
      </c>
      <c r="B222" s="271" t="s">
        <v>7789</v>
      </c>
      <c r="C222" s="49" t="s">
        <v>7790</v>
      </c>
      <c r="D222" s="272">
        <v>20030134</v>
      </c>
      <c r="E222" s="30" t="s">
        <v>10203</v>
      </c>
      <c r="F222" s="30" t="s">
        <v>3113</v>
      </c>
      <c r="G222" s="30" t="s">
        <v>3065</v>
      </c>
      <c r="H222" s="31">
        <v>190.29349919999999</v>
      </c>
      <c r="I222" s="11">
        <v>10</v>
      </c>
      <c r="J222" s="30" t="s">
        <v>6</v>
      </c>
      <c r="K222" s="32">
        <v>41365</v>
      </c>
      <c r="L222" s="6">
        <v>0</v>
      </c>
    </row>
    <row r="223" spans="1:12" ht="12.75" customHeight="1">
      <c r="A223" s="30" t="s">
        <v>4723</v>
      </c>
      <c r="B223" s="271" t="s">
        <v>7789</v>
      </c>
      <c r="C223" s="49" t="s">
        <v>7790</v>
      </c>
      <c r="D223" s="272">
        <v>20030007</v>
      </c>
      <c r="E223" s="30" t="s">
        <v>10203</v>
      </c>
      <c r="F223" s="30" t="s">
        <v>3113</v>
      </c>
      <c r="G223" s="30" t="s">
        <v>3065</v>
      </c>
      <c r="H223" s="31">
        <v>190.29349919999999</v>
      </c>
      <c r="I223" s="11">
        <v>10</v>
      </c>
      <c r="J223" s="30" t="s">
        <v>6</v>
      </c>
      <c r="K223" s="32">
        <v>41365</v>
      </c>
      <c r="L223" s="6">
        <v>0</v>
      </c>
    </row>
    <row r="224" spans="1:12" ht="12.75" customHeight="1">
      <c r="A224" s="30" t="s">
        <v>4724</v>
      </c>
      <c r="B224" s="271" t="s">
        <v>7789</v>
      </c>
      <c r="C224" s="49" t="s">
        <v>7790</v>
      </c>
      <c r="D224" s="272">
        <v>20030761</v>
      </c>
      <c r="E224" s="30" t="s">
        <v>10203</v>
      </c>
      <c r="F224" s="30" t="s">
        <v>3113</v>
      </c>
      <c r="G224" s="30" t="s">
        <v>3065</v>
      </c>
      <c r="H224" s="31">
        <v>190.29349919999999</v>
      </c>
      <c r="I224" s="11">
        <v>10</v>
      </c>
      <c r="J224" s="30" t="s">
        <v>6</v>
      </c>
      <c r="K224" s="32">
        <v>41365</v>
      </c>
      <c r="L224" s="6">
        <v>0</v>
      </c>
    </row>
    <row r="225" spans="1:12" ht="12.75" customHeight="1">
      <c r="A225" s="30" t="s">
        <v>4725</v>
      </c>
      <c r="B225" s="273" t="s">
        <v>7789</v>
      </c>
      <c r="C225" s="49" t="s">
        <v>7790</v>
      </c>
      <c r="D225" s="272">
        <v>20050136</v>
      </c>
      <c r="E225" s="30" t="s">
        <v>10203</v>
      </c>
      <c r="F225" s="30" t="s">
        <v>3113</v>
      </c>
      <c r="G225" s="30" t="s">
        <v>3065</v>
      </c>
      <c r="H225" s="31">
        <v>190.29349919999999</v>
      </c>
      <c r="I225" s="11">
        <v>10</v>
      </c>
      <c r="J225" s="30" t="s">
        <v>6</v>
      </c>
      <c r="K225" s="32">
        <v>41365</v>
      </c>
      <c r="L225" s="6">
        <v>0</v>
      </c>
    </row>
    <row r="226" spans="1:12" ht="12.75" customHeight="1">
      <c r="A226" s="30" t="s">
        <v>4726</v>
      </c>
      <c r="B226" s="273" t="s">
        <v>7861</v>
      </c>
      <c r="C226" s="49" t="s">
        <v>7862</v>
      </c>
      <c r="D226" s="272">
        <v>19880376</v>
      </c>
      <c r="E226" s="30" t="s">
        <v>10203</v>
      </c>
      <c r="F226" s="30" t="s">
        <v>3113</v>
      </c>
      <c r="G226" s="30" t="s">
        <v>3065</v>
      </c>
      <c r="H226" s="31">
        <v>18.119999999999997</v>
      </c>
      <c r="I226" s="11">
        <v>10</v>
      </c>
      <c r="J226" s="30" t="s">
        <v>6</v>
      </c>
      <c r="K226" s="32">
        <v>41365</v>
      </c>
      <c r="L226" s="6">
        <v>0</v>
      </c>
    </row>
    <row r="227" spans="1:12" ht="12.75" customHeight="1">
      <c r="A227" s="30" t="s">
        <v>4727</v>
      </c>
      <c r="B227" s="273" t="s">
        <v>7861</v>
      </c>
      <c r="C227" s="49" t="s">
        <v>7862</v>
      </c>
      <c r="D227" s="272">
        <v>19880118</v>
      </c>
      <c r="E227" s="30" t="s">
        <v>10203</v>
      </c>
      <c r="F227" s="30" t="s">
        <v>3113</v>
      </c>
      <c r="G227" s="30" t="s">
        <v>3065</v>
      </c>
      <c r="H227" s="31">
        <v>18.119999999999997</v>
      </c>
      <c r="I227" s="11">
        <v>10</v>
      </c>
      <c r="J227" s="30" t="s">
        <v>6</v>
      </c>
      <c r="K227" s="32">
        <v>41365</v>
      </c>
      <c r="L227" s="6">
        <v>0</v>
      </c>
    </row>
    <row r="228" spans="1:12" ht="12.75" customHeight="1">
      <c r="A228" s="30" t="s">
        <v>4728</v>
      </c>
      <c r="B228" s="271" t="s">
        <v>7861</v>
      </c>
      <c r="C228" s="49" t="s">
        <v>7862</v>
      </c>
      <c r="D228" s="272">
        <v>19880340</v>
      </c>
      <c r="E228" s="30" t="s">
        <v>10203</v>
      </c>
      <c r="F228" s="30" t="s">
        <v>3113</v>
      </c>
      <c r="G228" s="30" t="s">
        <v>3065</v>
      </c>
      <c r="H228" s="31">
        <v>18.119999999999997</v>
      </c>
      <c r="I228" s="11">
        <v>10</v>
      </c>
      <c r="J228" s="30" t="s">
        <v>6</v>
      </c>
      <c r="K228" s="32">
        <v>41365</v>
      </c>
      <c r="L228" s="6">
        <v>0</v>
      </c>
    </row>
    <row r="229" spans="1:12" ht="12.75" customHeight="1">
      <c r="A229" s="30" t="s">
        <v>4729</v>
      </c>
      <c r="B229" s="271" t="s">
        <v>7861</v>
      </c>
      <c r="C229" s="49" t="s">
        <v>7862</v>
      </c>
      <c r="D229" s="272">
        <v>19920650</v>
      </c>
      <c r="E229" s="30" t="s">
        <v>10203</v>
      </c>
      <c r="F229" s="30" t="s">
        <v>3113</v>
      </c>
      <c r="G229" s="30" t="s">
        <v>3065</v>
      </c>
      <c r="H229" s="31">
        <v>18.119999999999997</v>
      </c>
      <c r="I229" s="11">
        <v>10</v>
      </c>
      <c r="J229" s="30" t="s">
        <v>6</v>
      </c>
      <c r="K229" s="32">
        <v>41365</v>
      </c>
      <c r="L229" s="6">
        <v>0</v>
      </c>
    </row>
    <row r="230" spans="1:12" ht="12.75" customHeight="1">
      <c r="A230" s="30" t="s">
        <v>4730</v>
      </c>
      <c r="B230" s="271" t="s">
        <v>9483</v>
      </c>
      <c r="C230" s="49" t="s">
        <v>9484</v>
      </c>
      <c r="D230" s="272">
        <v>19970463</v>
      </c>
      <c r="E230" s="30" t="s">
        <v>10203</v>
      </c>
      <c r="F230" s="30" t="s">
        <v>3113</v>
      </c>
      <c r="G230" s="30" t="s">
        <v>3065</v>
      </c>
      <c r="H230" s="31">
        <v>134.08008599999999</v>
      </c>
      <c r="I230" s="11">
        <v>10</v>
      </c>
      <c r="J230" s="30" t="s">
        <v>6</v>
      </c>
      <c r="K230" s="32">
        <v>42095</v>
      </c>
      <c r="L230" s="6">
        <v>13.406863250781534</v>
      </c>
    </row>
    <row r="231" spans="1:12" ht="12.75" customHeight="1">
      <c r="A231" s="30" t="s">
        <v>4731</v>
      </c>
      <c r="B231" s="271" t="s">
        <v>9483</v>
      </c>
      <c r="C231" s="49" t="s">
        <v>9484</v>
      </c>
      <c r="D231" s="272">
        <v>19990005</v>
      </c>
      <c r="E231" s="30" t="s">
        <v>10203</v>
      </c>
      <c r="F231" s="30" t="s">
        <v>3113</v>
      </c>
      <c r="G231" s="30" t="s">
        <v>3065</v>
      </c>
      <c r="H231" s="31">
        <v>134.08008599999999</v>
      </c>
      <c r="I231" s="11">
        <v>10</v>
      </c>
      <c r="J231" s="30" t="s">
        <v>6</v>
      </c>
      <c r="K231" s="32">
        <v>42095</v>
      </c>
      <c r="L231" s="6">
        <v>13.406863250781534</v>
      </c>
    </row>
    <row r="232" spans="1:12" ht="12.75" customHeight="1">
      <c r="A232" s="30" t="s">
        <v>4732</v>
      </c>
      <c r="B232" s="271" t="s">
        <v>9483</v>
      </c>
      <c r="C232" s="49" t="s">
        <v>9484</v>
      </c>
      <c r="D232" s="272">
        <v>19990006</v>
      </c>
      <c r="E232" s="30" t="s">
        <v>10203</v>
      </c>
      <c r="F232" s="30" t="s">
        <v>3113</v>
      </c>
      <c r="G232" s="30" t="s">
        <v>3065</v>
      </c>
      <c r="H232" s="31">
        <v>134.08008599999999</v>
      </c>
      <c r="I232" s="11">
        <v>10</v>
      </c>
      <c r="J232" s="30" t="s">
        <v>6</v>
      </c>
      <c r="K232" s="32">
        <v>42095</v>
      </c>
      <c r="L232" s="6">
        <v>13.406863250781534</v>
      </c>
    </row>
    <row r="233" spans="1:12" ht="12.75" customHeight="1">
      <c r="A233" s="30" t="s">
        <v>4733</v>
      </c>
      <c r="B233" s="271" t="s">
        <v>9483</v>
      </c>
      <c r="C233" s="49" t="s">
        <v>9484</v>
      </c>
      <c r="D233" s="272">
        <v>19970033</v>
      </c>
      <c r="E233" s="30" t="s">
        <v>10203</v>
      </c>
      <c r="F233" s="30" t="s">
        <v>3113</v>
      </c>
      <c r="G233" s="30" t="s">
        <v>3065</v>
      </c>
      <c r="H233" s="31">
        <v>134.08008599999999</v>
      </c>
      <c r="I233" s="11">
        <v>10</v>
      </c>
      <c r="J233" s="30" t="s">
        <v>6</v>
      </c>
      <c r="K233" s="32">
        <v>42095</v>
      </c>
      <c r="L233" s="6">
        <v>13.406863250781534</v>
      </c>
    </row>
    <row r="234" spans="1:12" ht="12.75" customHeight="1">
      <c r="A234" s="30" t="s">
        <v>4734</v>
      </c>
      <c r="B234" s="271" t="s">
        <v>6836</v>
      </c>
      <c r="C234" s="49" t="s">
        <v>6837</v>
      </c>
      <c r="D234" s="272">
        <v>19840106</v>
      </c>
      <c r="E234" s="30" t="s">
        <v>10203</v>
      </c>
      <c r="F234" s="30" t="s">
        <v>3113</v>
      </c>
      <c r="G234" s="30" t="s">
        <v>3065</v>
      </c>
      <c r="H234" s="31">
        <v>172.50994880000002</v>
      </c>
      <c r="I234" s="11">
        <v>10</v>
      </c>
      <c r="J234" s="30" t="s">
        <v>6</v>
      </c>
      <c r="K234" s="32">
        <v>41365</v>
      </c>
      <c r="L234" s="6">
        <v>0</v>
      </c>
    </row>
    <row r="235" spans="1:12" ht="12.75" customHeight="1">
      <c r="A235" s="30" t="s">
        <v>4735</v>
      </c>
      <c r="B235" s="271" t="s">
        <v>6836</v>
      </c>
      <c r="C235" s="49" t="s">
        <v>6837</v>
      </c>
      <c r="D235" s="272">
        <v>19840510</v>
      </c>
      <c r="E235" s="30" t="s">
        <v>10203</v>
      </c>
      <c r="F235" s="30" t="s">
        <v>3113</v>
      </c>
      <c r="G235" s="30" t="s">
        <v>3065</v>
      </c>
      <c r="H235" s="31">
        <v>172.50994880000002</v>
      </c>
      <c r="I235" s="11">
        <v>10</v>
      </c>
      <c r="J235" s="30" t="s">
        <v>6</v>
      </c>
      <c r="K235" s="32">
        <v>41365</v>
      </c>
      <c r="L235" s="6">
        <v>0</v>
      </c>
    </row>
    <row r="236" spans="1:12" ht="12.75" customHeight="1">
      <c r="A236" s="30" t="s">
        <v>4736</v>
      </c>
      <c r="B236" s="271" t="s">
        <v>6836</v>
      </c>
      <c r="C236" s="49" t="s">
        <v>6837</v>
      </c>
      <c r="D236" s="272">
        <v>19870016</v>
      </c>
      <c r="E236" s="30" t="s">
        <v>10203</v>
      </c>
      <c r="F236" s="30" t="s">
        <v>3113</v>
      </c>
      <c r="G236" s="30" t="s">
        <v>3065</v>
      </c>
      <c r="H236" s="31">
        <v>172.50994880000002</v>
      </c>
      <c r="I236" s="11">
        <v>10</v>
      </c>
      <c r="J236" s="30" t="s">
        <v>6</v>
      </c>
      <c r="K236" s="32">
        <v>41365</v>
      </c>
      <c r="L236" s="6">
        <v>0</v>
      </c>
    </row>
    <row r="237" spans="1:12" ht="12.75" customHeight="1">
      <c r="A237" s="30" t="s">
        <v>4737</v>
      </c>
      <c r="B237" s="271" t="s">
        <v>7464</v>
      </c>
      <c r="C237" s="49" t="s">
        <v>7465</v>
      </c>
      <c r="D237" s="272">
        <v>19900340</v>
      </c>
      <c r="E237" s="30" t="s">
        <v>10203</v>
      </c>
      <c r="F237" s="30" t="s">
        <v>3113</v>
      </c>
      <c r="G237" s="30" t="s">
        <v>3065</v>
      </c>
      <c r="H237" s="31">
        <v>511.15819999999997</v>
      </c>
      <c r="I237" s="11">
        <v>10</v>
      </c>
      <c r="J237" s="30" t="s">
        <v>6</v>
      </c>
      <c r="K237" s="32">
        <v>41365</v>
      </c>
      <c r="L237" s="6">
        <v>0</v>
      </c>
    </row>
    <row r="238" spans="1:12" ht="12.75" customHeight="1">
      <c r="A238" s="30" t="s">
        <v>4738</v>
      </c>
      <c r="B238" s="271" t="s">
        <v>7464</v>
      </c>
      <c r="C238" s="49" t="s">
        <v>7465</v>
      </c>
      <c r="D238" s="272">
        <v>19900339</v>
      </c>
      <c r="E238" s="30" t="s">
        <v>10203</v>
      </c>
      <c r="F238" s="30" t="s">
        <v>3113</v>
      </c>
      <c r="G238" s="30" t="s">
        <v>3065</v>
      </c>
      <c r="H238" s="31">
        <v>511.15819999999997</v>
      </c>
      <c r="I238" s="11">
        <v>10</v>
      </c>
      <c r="J238" s="30" t="s">
        <v>6</v>
      </c>
      <c r="K238" s="32">
        <v>41365</v>
      </c>
      <c r="L238" s="6">
        <v>0</v>
      </c>
    </row>
    <row r="239" spans="1:12" ht="12.75" customHeight="1">
      <c r="A239" s="30" t="s">
        <v>4739</v>
      </c>
      <c r="B239" s="271" t="s">
        <v>7464</v>
      </c>
      <c r="C239" s="49" t="s">
        <v>7465</v>
      </c>
      <c r="D239" s="272">
        <v>19910140</v>
      </c>
      <c r="E239" s="30" t="s">
        <v>10203</v>
      </c>
      <c r="F239" s="30" t="s">
        <v>3113</v>
      </c>
      <c r="G239" s="30" t="s">
        <v>3065</v>
      </c>
      <c r="H239" s="31">
        <v>511.15819999999997</v>
      </c>
      <c r="I239" s="11">
        <v>10</v>
      </c>
      <c r="J239" s="30" t="s">
        <v>6</v>
      </c>
      <c r="K239" s="32">
        <v>41365</v>
      </c>
      <c r="L239" s="6">
        <v>0</v>
      </c>
    </row>
    <row r="240" spans="1:12" ht="12.75" customHeight="1">
      <c r="A240" s="30" t="s">
        <v>4740</v>
      </c>
      <c r="B240" s="271" t="s">
        <v>7531</v>
      </c>
      <c r="C240" s="49" t="s">
        <v>7532</v>
      </c>
      <c r="D240" s="272">
        <v>20050097</v>
      </c>
      <c r="E240" s="30" t="s">
        <v>10203</v>
      </c>
      <c r="F240" s="30" t="s">
        <v>3113</v>
      </c>
      <c r="G240" s="30" t="s">
        <v>3065</v>
      </c>
      <c r="H240" s="31">
        <v>123.2</v>
      </c>
      <c r="I240" s="11">
        <v>10</v>
      </c>
      <c r="J240" s="30" t="s">
        <v>6</v>
      </c>
      <c r="K240" s="32">
        <v>41365</v>
      </c>
      <c r="L240" s="6">
        <v>0</v>
      </c>
    </row>
    <row r="241" spans="1:12" ht="12.75" customHeight="1">
      <c r="A241" s="30" t="s">
        <v>4741</v>
      </c>
      <c r="B241" s="271" t="s">
        <v>11744</v>
      </c>
      <c r="C241" s="49" t="s">
        <v>11743</v>
      </c>
      <c r="D241" s="49">
        <v>20170001</v>
      </c>
      <c r="E241" s="30" t="s">
        <v>10185</v>
      </c>
      <c r="F241" s="30" t="s">
        <v>3113</v>
      </c>
      <c r="G241" s="30" t="s">
        <v>3065</v>
      </c>
      <c r="H241" s="31">
        <v>1210.5</v>
      </c>
      <c r="I241" s="11">
        <v>10</v>
      </c>
      <c r="J241" s="30" t="s">
        <v>6</v>
      </c>
      <c r="K241" s="32">
        <v>41365</v>
      </c>
      <c r="L241" s="6">
        <v>0</v>
      </c>
    </row>
    <row r="242" spans="1:12" ht="12.75" customHeight="1">
      <c r="A242" s="30" t="s">
        <v>4742</v>
      </c>
      <c r="B242" s="271" t="s">
        <v>7531</v>
      </c>
      <c r="C242" s="49" t="s">
        <v>7532</v>
      </c>
      <c r="D242" s="272">
        <v>20050210</v>
      </c>
      <c r="E242" s="30" t="s">
        <v>10203</v>
      </c>
      <c r="F242" s="30" t="s">
        <v>3113</v>
      </c>
      <c r="G242" s="30" t="s">
        <v>3065</v>
      </c>
      <c r="H242" s="31">
        <v>123.2</v>
      </c>
      <c r="I242" s="11">
        <v>10</v>
      </c>
      <c r="J242" s="30" t="s">
        <v>6</v>
      </c>
      <c r="K242" s="32">
        <v>41365</v>
      </c>
      <c r="L242" s="6">
        <v>0</v>
      </c>
    </row>
    <row r="243" spans="1:12" ht="12.75" customHeight="1">
      <c r="A243" s="30" t="s">
        <v>4743</v>
      </c>
      <c r="B243" s="271" t="s">
        <v>7677</v>
      </c>
      <c r="C243" s="49" t="s">
        <v>7688</v>
      </c>
      <c r="D243" s="272">
        <v>19820112</v>
      </c>
      <c r="E243" s="30" t="s">
        <v>10203</v>
      </c>
      <c r="F243" s="30" t="s">
        <v>3113</v>
      </c>
      <c r="G243" s="30" t="s">
        <v>3065</v>
      </c>
      <c r="H243" s="31">
        <v>38.134779199999997</v>
      </c>
      <c r="I243" s="11">
        <v>10</v>
      </c>
      <c r="J243" s="30" t="s">
        <v>6</v>
      </c>
      <c r="K243" s="32">
        <v>41365</v>
      </c>
      <c r="L243" s="6">
        <v>0</v>
      </c>
    </row>
    <row r="244" spans="1:12" ht="12.75" customHeight="1">
      <c r="A244" s="30" t="s">
        <v>4744</v>
      </c>
      <c r="B244" s="273" t="s">
        <v>7677</v>
      </c>
      <c r="C244" s="49" t="s">
        <v>7688</v>
      </c>
      <c r="D244" s="272">
        <v>19820110</v>
      </c>
      <c r="E244" s="30" t="s">
        <v>10203</v>
      </c>
      <c r="F244" s="30" t="s">
        <v>3113</v>
      </c>
      <c r="G244" s="30" t="s">
        <v>3065</v>
      </c>
      <c r="H244" s="31">
        <v>38.134779199999997</v>
      </c>
      <c r="I244" s="11">
        <v>10</v>
      </c>
      <c r="J244" s="30" t="s">
        <v>6</v>
      </c>
      <c r="K244" s="32">
        <v>41365</v>
      </c>
      <c r="L244" s="6">
        <v>0</v>
      </c>
    </row>
    <row r="245" spans="1:12" ht="12.75" customHeight="1">
      <c r="A245" s="30" t="s">
        <v>4745</v>
      </c>
      <c r="B245" s="271" t="s">
        <v>7879</v>
      </c>
      <c r="C245" s="49" t="s">
        <v>7880</v>
      </c>
      <c r="D245" s="272">
        <v>20050476</v>
      </c>
      <c r="E245" s="30" t="s">
        <v>10203</v>
      </c>
      <c r="F245" s="30" t="s">
        <v>3113</v>
      </c>
      <c r="G245" s="30" t="s">
        <v>3065</v>
      </c>
      <c r="H245" s="31">
        <v>133.464</v>
      </c>
      <c r="I245" s="11">
        <v>10</v>
      </c>
      <c r="J245" s="30" t="s">
        <v>6</v>
      </c>
      <c r="K245" s="32">
        <v>41365</v>
      </c>
      <c r="L245" s="6">
        <v>0</v>
      </c>
    </row>
    <row r="246" spans="1:12" ht="12.75" customHeight="1">
      <c r="A246" s="30" t="s">
        <v>4746</v>
      </c>
      <c r="B246" s="271" t="s">
        <v>7879</v>
      </c>
      <c r="C246" s="49" t="s">
        <v>7880</v>
      </c>
      <c r="D246" s="272">
        <v>20050478</v>
      </c>
      <c r="E246" s="30" t="s">
        <v>10203</v>
      </c>
      <c r="F246" s="30" t="s">
        <v>3113</v>
      </c>
      <c r="G246" s="30" t="s">
        <v>3065</v>
      </c>
      <c r="H246" s="31">
        <v>133.464</v>
      </c>
      <c r="I246" s="11">
        <v>10</v>
      </c>
      <c r="J246" s="30" t="s">
        <v>6</v>
      </c>
      <c r="K246" s="32">
        <v>41365</v>
      </c>
      <c r="L246" s="6">
        <v>0</v>
      </c>
    </row>
    <row r="247" spans="1:12" ht="12.75" customHeight="1">
      <c r="A247" s="30" t="s">
        <v>4747</v>
      </c>
      <c r="B247" s="271" t="s">
        <v>7879</v>
      </c>
      <c r="C247" s="49" t="s">
        <v>7880</v>
      </c>
      <c r="D247" s="272">
        <v>20050477</v>
      </c>
      <c r="E247" s="30" t="s">
        <v>10203</v>
      </c>
      <c r="F247" s="30" t="s">
        <v>3113</v>
      </c>
      <c r="G247" s="30" t="s">
        <v>3065</v>
      </c>
      <c r="H247" s="31">
        <v>133.464</v>
      </c>
      <c r="I247" s="11">
        <v>10</v>
      </c>
      <c r="J247" s="30" t="s">
        <v>6</v>
      </c>
      <c r="K247" s="32">
        <v>41365</v>
      </c>
      <c r="L247" s="6">
        <v>0</v>
      </c>
    </row>
    <row r="248" spans="1:12" ht="12.75" customHeight="1">
      <c r="A248" s="30" t="s">
        <v>4748</v>
      </c>
      <c r="B248" s="271" t="s">
        <v>7924</v>
      </c>
      <c r="C248" s="49" t="s">
        <v>7925</v>
      </c>
      <c r="D248" s="272">
        <v>19940167</v>
      </c>
      <c r="E248" s="30" t="s">
        <v>10203</v>
      </c>
      <c r="F248" s="30" t="s">
        <v>3113</v>
      </c>
      <c r="G248" s="30" t="s">
        <v>3065</v>
      </c>
      <c r="H248" s="31">
        <v>120</v>
      </c>
      <c r="I248" s="11">
        <v>10</v>
      </c>
      <c r="J248" s="30" t="s">
        <v>6</v>
      </c>
      <c r="K248" s="32">
        <v>41365</v>
      </c>
      <c r="L248" s="6">
        <v>0</v>
      </c>
    </row>
    <row r="249" spans="1:12" ht="12.75" customHeight="1">
      <c r="A249" s="30" t="s">
        <v>4749</v>
      </c>
      <c r="B249" s="271" t="s">
        <v>7924</v>
      </c>
      <c r="C249" s="49" t="s">
        <v>7925</v>
      </c>
      <c r="D249" s="272">
        <v>19950062</v>
      </c>
      <c r="E249" s="30" t="s">
        <v>10203</v>
      </c>
      <c r="F249" s="30" t="s">
        <v>3113</v>
      </c>
      <c r="G249" s="30" t="s">
        <v>3065</v>
      </c>
      <c r="H249" s="31">
        <v>120</v>
      </c>
      <c r="I249" s="11">
        <v>10</v>
      </c>
      <c r="J249" s="30" t="s">
        <v>6</v>
      </c>
      <c r="K249" s="32">
        <v>41365</v>
      </c>
      <c r="L249" s="6">
        <v>0</v>
      </c>
    </row>
    <row r="250" spans="1:12" ht="12.75" customHeight="1">
      <c r="A250" s="30" t="s">
        <v>4750</v>
      </c>
      <c r="B250" s="271" t="s">
        <v>7924</v>
      </c>
      <c r="C250" s="49" t="s">
        <v>7925</v>
      </c>
      <c r="D250" s="272">
        <v>19950063</v>
      </c>
      <c r="E250" s="30" t="s">
        <v>10203</v>
      </c>
      <c r="F250" s="30" t="s">
        <v>3113</v>
      </c>
      <c r="G250" s="30" t="s">
        <v>3065</v>
      </c>
      <c r="H250" s="31">
        <v>120</v>
      </c>
      <c r="I250" s="11">
        <v>10</v>
      </c>
      <c r="J250" s="30" t="s">
        <v>6</v>
      </c>
      <c r="K250" s="32">
        <v>41365</v>
      </c>
      <c r="L250" s="6">
        <v>0</v>
      </c>
    </row>
    <row r="251" spans="1:12" ht="12.75" customHeight="1">
      <c r="A251" s="30" t="s">
        <v>4751</v>
      </c>
      <c r="B251" s="271" t="s">
        <v>8653</v>
      </c>
      <c r="C251" s="49" t="s">
        <v>8654</v>
      </c>
      <c r="D251" s="272">
        <v>19880441</v>
      </c>
      <c r="E251" s="30" t="s">
        <v>10203</v>
      </c>
      <c r="F251" s="30" t="s">
        <v>3113</v>
      </c>
      <c r="G251" s="30" t="s">
        <v>3065</v>
      </c>
      <c r="H251" s="31">
        <v>34.711207999999999</v>
      </c>
      <c r="I251" s="11">
        <v>10</v>
      </c>
      <c r="J251" s="30" t="s">
        <v>6</v>
      </c>
      <c r="K251" s="32">
        <v>41365</v>
      </c>
      <c r="L251" s="6">
        <v>0</v>
      </c>
    </row>
    <row r="252" spans="1:12" ht="12.75" customHeight="1">
      <c r="A252" s="30" t="s">
        <v>4752</v>
      </c>
      <c r="B252" s="271" t="s">
        <v>8653</v>
      </c>
      <c r="C252" s="49" t="s">
        <v>8654</v>
      </c>
      <c r="D252" s="272">
        <v>19960042</v>
      </c>
      <c r="E252" s="30" t="s">
        <v>10203</v>
      </c>
      <c r="F252" s="30" t="s">
        <v>3113</v>
      </c>
      <c r="G252" s="30" t="s">
        <v>3065</v>
      </c>
      <c r="H252" s="31">
        <v>34.711207999999999</v>
      </c>
      <c r="I252" s="11">
        <v>10</v>
      </c>
      <c r="J252" s="30" t="s">
        <v>6</v>
      </c>
      <c r="K252" s="32">
        <v>41365</v>
      </c>
      <c r="L252" s="6">
        <v>0</v>
      </c>
    </row>
    <row r="253" spans="1:12" ht="12.75" customHeight="1">
      <c r="A253" s="30" t="s">
        <v>4753</v>
      </c>
      <c r="B253" s="271" t="s">
        <v>8821</v>
      </c>
      <c r="C253" s="49" t="s">
        <v>8822</v>
      </c>
      <c r="D253" s="272">
        <v>19830201</v>
      </c>
      <c r="E253" s="30" t="s">
        <v>10203</v>
      </c>
      <c r="F253" s="30" t="s">
        <v>3113</v>
      </c>
      <c r="G253" s="30" t="s">
        <v>3065</v>
      </c>
      <c r="H253" s="31">
        <v>513.06018400000005</v>
      </c>
      <c r="I253" s="11">
        <v>10</v>
      </c>
      <c r="J253" s="30" t="s">
        <v>6</v>
      </c>
      <c r="K253" s="32">
        <v>41365</v>
      </c>
      <c r="L253" s="6">
        <v>0</v>
      </c>
    </row>
    <row r="254" spans="1:12" ht="12.75" customHeight="1">
      <c r="A254" s="30" t="s">
        <v>4754</v>
      </c>
      <c r="B254" s="271" t="s">
        <v>8821</v>
      </c>
      <c r="C254" s="49" t="s">
        <v>8822</v>
      </c>
      <c r="D254" s="272">
        <v>19830273</v>
      </c>
      <c r="E254" s="30" t="s">
        <v>10203</v>
      </c>
      <c r="F254" s="30" t="s">
        <v>3113</v>
      </c>
      <c r="G254" s="30" t="s">
        <v>3065</v>
      </c>
      <c r="H254" s="31">
        <v>513.06018400000005</v>
      </c>
      <c r="I254" s="11">
        <v>10</v>
      </c>
      <c r="J254" s="30" t="s">
        <v>6</v>
      </c>
      <c r="K254" s="32">
        <v>41365</v>
      </c>
      <c r="L254" s="6">
        <v>0</v>
      </c>
    </row>
    <row r="255" spans="1:12" ht="12.75" customHeight="1">
      <c r="A255" s="30" t="s">
        <v>4755</v>
      </c>
      <c r="B255" s="271" t="s">
        <v>8821</v>
      </c>
      <c r="C255" s="49" t="s">
        <v>8822</v>
      </c>
      <c r="D255" s="272">
        <v>19830252</v>
      </c>
      <c r="E255" s="30" t="s">
        <v>10203</v>
      </c>
      <c r="F255" s="30" t="s">
        <v>3113</v>
      </c>
      <c r="G255" s="30" t="s">
        <v>3065</v>
      </c>
      <c r="H255" s="31">
        <v>513.06018400000005</v>
      </c>
      <c r="I255" s="11">
        <v>10</v>
      </c>
      <c r="J255" s="30" t="s">
        <v>6</v>
      </c>
      <c r="K255" s="32">
        <v>41365</v>
      </c>
      <c r="L255" s="6">
        <v>0</v>
      </c>
    </row>
    <row r="256" spans="1:12" ht="12.75" customHeight="1">
      <c r="A256" s="30" t="s">
        <v>4756</v>
      </c>
      <c r="B256" s="271" t="s">
        <v>8978</v>
      </c>
      <c r="C256" s="49" t="s">
        <v>8979</v>
      </c>
      <c r="D256" s="272">
        <v>19820118</v>
      </c>
      <c r="E256" s="30" t="s">
        <v>10203</v>
      </c>
      <c r="F256" s="30" t="s">
        <v>3113</v>
      </c>
      <c r="G256" s="30" t="s">
        <v>3065</v>
      </c>
      <c r="H256" s="31">
        <v>139.88800000000001</v>
      </c>
      <c r="I256" s="11">
        <v>10</v>
      </c>
      <c r="J256" s="30" t="s">
        <v>6</v>
      </c>
      <c r="K256" s="32">
        <v>41365</v>
      </c>
      <c r="L256" s="6">
        <v>0</v>
      </c>
    </row>
    <row r="257" spans="1:12" ht="12.75" customHeight="1">
      <c r="A257" s="30" t="s">
        <v>4757</v>
      </c>
      <c r="B257" s="271" t="s">
        <v>8978</v>
      </c>
      <c r="C257" s="49" t="s">
        <v>8979</v>
      </c>
      <c r="D257" s="272">
        <v>19820119</v>
      </c>
      <c r="E257" s="30" t="s">
        <v>10203</v>
      </c>
      <c r="F257" s="30" t="s">
        <v>3113</v>
      </c>
      <c r="G257" s="30" t="s">
        <v>3065</v>
      </c>
      <c r="H257" s="31">
        <v>139.88800000000001</v>
      </c>
      <c r="I257" s="11">
        <v>10</v>
      </c>
      <c r="J257" s="30" t="s">
        <v>6</v>
      </c>
      <c r="K257" s="32">
        <v>41365</v>
      </c>
      <c r="L257" s="6">
        <v>0</v>
      </c>
    </row>
    <row r="258" spans="1:12" ht="12.75" customHeight="1">
      <c r="A258" s="30" t="s">
        <v>4758</v>
      </c>
      <c r="B258" s="271" t="s">
        <v>8978</v>
      </c>
      <c r="C258" s="49" t="s">
        <v>8979</v>
      </c>
      <c r="D258" s="272">
        <v>19900027</v>
      </c>
      <c r="E258" s="30" t="s">
        <v>10203</v>
      </c>
      <c r="F258" s="30" t="s">
        <v>3113</v>
      </c>
      <c r="G258" s="30" t="s">
        <v>3065</v>
      </c>
      <c r="H258" s="31">
        <v>139.88800000000001</v>
      </c>
      <c r="I258" s="11">
        <v>10</v>
      </c>
      <c r="J258" s="30" t="s">
        <v>6</v>
      </c>
      <c r="K258" s="32">
        <v>41365</v>
      </c>
      <c r="L258" s="6">
        <v>0</v>
      </c>
    </row>
    <row r="259" spans="1:12" ht="12.75" customHeight="1">
      <c r="A259" s="30" t="s">
        <v>4759</v>
      </c>
      <c r="B259" s="271" t="s">
        <v>8989</v>
      </c>
      <c r="C259" s="49" t="s">
        <v>8990</v>
      </c>
      <c r="D259" s="272">
        <v>19760318</v>
      </c>
      <c r="E259" s="30" t="s">
        <v>10203</v>
      </c>
      <c r="F259" s="30" t="s">
        <v>3113</v>
      </c>
      <c r="G259" s="30" t="s">
        <v>3065</v>
      </c>
      <c r="H259" s="31">
        <v>30.4</v>
      </c>
      <c r="I259" s="11">
        <v>10</v>
      </c>
      <c r="J259" s="30" t="s">
        <v>6</v>
      </c>
      <c r="K259" s="32">
        <v>41365</v>
      </c>
      <c r="L259" s="6">
        <v>0</v>
      </c>
    </row>
    <row r="260" spans="1:12" ht="12.75" customHeight="1">
      <c r="A260" s="30" t="s">
        <v>4760</v>
      </c>
      <c r="B260" s="271" t="s">
        <v>8989</v>
      </c>
      <c r="C260" s="49" t="s">
        <v>8990</v>
      </c>
      <c r="D260" s="272">
        <v>19790077</v>
      </c>
      <c r="E260" s="30" t="s">
        <v>10203</v>
      </c>
      <c r="F260" s="30" t="s">
        <v>3113</v>
      </c>
      <c r="G260" s="30" t="s">
        <v>3065</v>
      </c>
      <c r="H260" s="31">
        <v>30.4</v>
      </c>
      <c r="I260" s="11">
        <v>10</v>
      </c>
      <c r="J260" s="30" t="s">
        <v>6</v>
      </c>
      <c r="K260" s="32">
        <v>41365</v>
      </c>
      <c r="L260" s="6">
        <v>0</v>
      </c>
    </row>
    <row r="261" spans="1:12" ht="12.75" customHeight="1">
      <c r="A261" s="30" t="s">
        <v>4761</v>
      </c>
      <c r="B261" s="271" t="s">
        <v>8989</v>
      </c>
      <c r="C261" s="49" t="s">
        <v>8990</v>
      </c>
      <c r="D261" s="272">
        <v>19820150</v>
      </c>
      <c r="E261" s="30" t="s">
        <v>10203</v>
      </c>
      <c r="F261" s="30" t="s">
        <v>3113</v>
      </c>
      <c r="G261" s="30" t="s">
        <v>3065</v>
      </c>
      <c r="H261" s="31">
        <v>30.4</v>
      </c>
      <c r="I261" s="11">
        <v>10</v>
      </c>
      <c r="J261" s="30" t="s">
        <v>6</v>
      </c>
      <c r="K261" s="32">
        <v>41365</v>
      </c>
      <c r="L261" s="6">
        <v>0</v>
      </c>
    </row>
    <row r="262" spans="1:12" ht="12.75" customHeight="1">
      <c r="A262" s="30" t="s">
        <v>4762</v>
      </c>
      <c r="B262" s="271" t="s">
        <v>9125</v>
      </c>
      <c r="C262" s="49" t="s">
        <v>9126</v>
      </c>
      <c r="D262" s="272">
        <v>19940513</v>
      </c>
      <c r="E262" s="30" t="s">
        <v>10203</v>
      </c>
      <c r="F262" s="30" t="s">
        <v>3113</v>
      </c>
      <c r="G262" s="30" t="s">
        <v>3065</v>
      </c>
      <c r="H262" s="31">
        <v>4181.2299999999996</v>
      </c>
      <c r="I262" s="11">
        <v>10</v>
      </c>
      <c r="J262" s="30" t="s">
        <v>6</v>
      </c>
      <c r="K262" s="32">
        <v>41365</v>
      </c>
      <c r="L262" s="6">
        <v>0</v>
      </c>
    </row>
    <row r="263" spans="1:12" ht="12.75" customHeight="1">
      <c r="A263" s="30" t="s">
        <v>4763</v>
      </c>
      <c r="B263" s="271" t="s">
        <v>9125</v>
      </c>
      <c r="C263" s="49" t="s">
        <v>9355</v>
      </c>
      <c r="D263" s="272">
        <v>19940514</v>
      </c>
      <c r="E263" s="30" t="s">
        <v>10203</v>
      </c>
      <c r="F263" s="30" t="s">
        <v>3113</v>
      </c>
      <c r="G263" s="30" t="s">
        <v>3065</v>
      </c>
      <c r="H263" s="31">
        <v>4181.2299999999996</v>
      </c>
      <c r="I263" s="11">
        <v>10</v>
      </c>
      <c r="J263" s="30" t="s">
        <v>6</v>
      </c>
      <c r="K263" s="32">
        <v>41365</v>
      </c>
      <c r="L263" s="6">
        <v>0</v>
      </c>
    </row>
    <row r="264" spans="1:12" ht="12.75" customHeight="1">
      <c r="A264" s="30" t="s">
        <v>4764</v>
      </c>
      <c r="B264" s="271" t="s">
        <v>9125</v>
      </c>
      <c r="C264" s="49" t="s">
        <v>11745</v>
      </c>
      <c r="D264" s="272">
        <v>19940515</v>
      </c>
      <c r="E264" s="30" t="s">
        <v>10203</v>
      </c>
      <c r="F264" s="30" t="s">
        <v>3113</v>
      </c>
      <c r="G264" s="30" t="s">
        <v>3065</v>
      </c>
      <c r="H264" s="31">
        <v>4181.2299999999996</v>
      </c>
      <c r="I264" s="11">
        <v>10</v>
      </c>
      <c r="J264" s="30" t="s">
        <v>6</v>
      </c>
      <c r="K264" s="32">
        <v>41365</v>
      </c>
      <c r="L264" s="6">
        <v>0</v>
      </c>
    </row>
    <row r="265" spans="1:12" ht="12.75" customHeight="1">
      <c r="A265" s="30" t="s">
        <v>4765</v>
      </c>
      <c r="B265" s="271" t="s">
        <v>9156</v>
      </c>
      <c r="C265" s="49" t="s">
        <v>9157</v>
      </c>
      <c r="D265" s="272">
        <v>19760219</v>
      </c>
      <c r="E265" s="30" t="s">
        <v>10203</v>
      </c>
      <c r="F265" s="30" t="s">
        <v>3113</v>
      </c>
      <c r="G265" s="30" t="s">
        <v>3065</v>
      </c>
      <c r="H265" s="31">
        <v>420.85600000000005</v>
      </c>
      <c r="I265" s="11">
        <v>10</v>
      </c>
      <c r="J265" s="30" t="s">
        <v>6</v>
      </c>
      <c r="K265" s="32">
        <v>41365</v>
      </c>
      <c r="L265" s="6">
        <v>0</v>
      </c>
    </row>
    <row r="266" spans="1:12" ht="12.75" customHeight="1">
      <c r="A266" s="30" t="s">
        <v>4766</v>
      </c>
      <c r="B266" s="271" t="s">
        <v>9156</v>
      </c>
      <c r="C266" s="49" t="s">
        <v>9157</v>
      </c>
      <c r="D266" s="272">
        <v>19830349</v>
      </c>
      <c r="E266" s="30" t="s">
        <v>10203</v>
      </c>
      <c r="F266" s="30" t="s">
        <v>3113</v>
      </c>
      <c r="G266" s="30" t="s">
        <v>3065</v>
      </c>
      <c r="H266" s="31">
        <v>420.85600000000005</v>
      </c>
      <c r="I266" s="11">
        <v>10</v>
      </c>
      <c r="J266" s="30" t="s">
        <v>6</v>
      </c>
      <c r="K266" s="32">
        <v>41365</v>
      </c>
      <c r="L266" s="6">
        <v>0</v>
      </c>
    </row>
    <row r="267" spans="1:12" ht="12.75" customHeight="1">
      <c r="A267" s="30" t="s">
        <v>4767</v>
      </c>
      <c r="B267" s="271" t="s">
        <v>9156</v>
      </c>
      <c r="C267" s="49" t="s">
        <v>9157</v>
      </c>
      <c r="D267" s="272">
        <v>19920056</v>
      </c>
      <c r="E267" s="30" t="s">
        <v>10203</v>
      </c>
      <c r="F267" s="30" t="s">
        <v>3113</v>
      </c>
      <c r="G267" s="30" t="s">
        <v>3065</v>
      </c>
      <c r="H267" s="31">
        <v>420.85600000000005</v>
      </c>
      <c r="I267" s="11">
        <v>10</v>
      </c>
      <c r="J267" s="30" t="s">
        <v>6</v>
      </c>
      <c r="K267" s="32">
        <v>41365</v>
      </c>
      <c r="L267" s="6">
        <v>0</v>
      </c>
    </row>
    <row r="268" spans="1:12" ht="12.75" customHeight="1">
      <c r="A268" s="30" t="s">
        <v>4768</v>
      </c>
      <c r="B268" s="271" t="s">
        <v>9177</v>
      </c>
      <c r="C268" s="49" t="s">
        <v>9178</v>
      </c>
      <c r="D268" s="272">
        <v>19790117</v>
      </c>
      <c r="E268" s="30" t="s">
        <v>10203</v>
      </c>
      <c r="F268" s="30" t="s">
        <v>3113</v>
      </c>
      <c r="G268" s="30" t="s">
        <v>3065</v>
      </c>
      <c r="H268" s="31">
        <v>33.488</v>
      </c>
      <c r="I268" s="11">
        <v>10</v>
      </c>
      <c r="J268" s="30" t="s">
        <v>6</v>
      </c>
      <c r="K268" s="32">
        <v>41365</v>
      </c>
      <c r="L268" s="6">
        <v>0</v>
      </c>
    </row>
    <row r="269" spans="1:12" ht="12.75" customHeight="1">
      <c r="A269" s="30" t="s">
        <v>4769</v>
      </c>
      <c r="B269" s="271" t="s">
        <v>9177</v>
      </c>
      <c r="C269" s="49" t="s">
        <v>9178</v>
      </c>
      <c r="D269" s="272">
        <v>19790153</v>
      </c>
      <c r="E269" s="30" t="s">
        <v>10203</v>
      </c>
      <c r="F269" s="30" t="s">
        <v>3113</v>
      </c>
      <c r="G269" s="30" t="s">
        <v>3065</v>
      </c>
      <c r="H269" s="31">
        <v>33.488</v>
      </c>
      <c r="I269" s="11">
        <v>10</v>
      </c>
      <c r="J269" s="30" t="s">
        <v>6</v>
      </c>
      <c r="K269" s="32">
        <v>41365</v>
      </c>
      <c r="L269" s="6">
        <v>0</v>
      </c>
    </row>
    <row r="270" spans="1:12" ht="12.75" customHeight="1">
      <c r="A270" s="30" t="s">
        <v>4770</v>
      </c>
      <c r="B270" s="271" t="s">
        <v>9177</v>
      </c>
      <c r="C270" s="49" t="s">
        <v>11826</v>
      </c>
      <c r="D270" s="272">
        <v>19790172</v>
      </c>
      <c r="E270" s="30" t="s">
        <v>10203</v>
      </c>
      <c r="F270" s="30" t="s">
        <v>3113</v>
      </c>
      <c r="G270" s="30" t="s">
        <v>3065</v>
      </c>
      <c r="H270" s="31">
        <v>33.488</v>
      </c>
      <c r="I270" s="11">
        <v>10</v>
      </c>
      <c r="J270" s="30" t="s">
        <v>6</v>
      </c>
      <c r="K270" s="32">
        <v>41365</v>
      </c>
      <c r="L270" s="6">
        <v>0</v>
      </c>
    </row>
    <row r="271" spans="1:12" ht="12.75" customHeight="1">
      <c r="A271" s="30" t="s">
        <v>4771</v>
      </c>
      <c r="B271" s="271" t="s">
        <v>9247</v>
      </c>
      <c r="C271" s="49" t="s">
        <v>9248</v>
      </c>
      <c r="D271" s="272">
        <v>19780197</v>
      </c>
      <c r="E271" s="30" t="s">
        <v>10203</v>
      </c>
      <c r="F271" s="30" t="s">
        <v>3113</v>
      </c>
      <c r="G271" s="30" t="s">
        <v>3065</v>
      </c>
      <c r="H271" s="31">
        <v>256.76783999999998</v>
      </c>
      <c r="I271" s="11">
        <v>10</v>
      </c>
      <c r="J271" s="30" t="s">
        <v>6</v>
      </c>
      <c r="K271" s="32">
        <v>41365</v>
      </c>
      <c r="L271" s="6">
        <v>0</v>
      </c>
    </row>
    <row r="272" spans="1:12" ht="12.75" customHeight="1">
      <c r="A272" s="30" t="s">
        <v>4772</v>
      </c>
      <c r="B272" s="271" t="s">
        <v>9247</v>
      </c>
      <c r="C272" s="49" t="s">
        <v>9248</v>
      </c>
      <c r="D272" s="272">
        <v>19780198</v>
      </c>
      <c r="E272" s="30" t="s">
        <v>10203</v>
      </c>
      <c r="F272" s="30" t="s">
        <v>3113</v>
      </c>
      <c r="G272" s="30" t="s">
        <v>3065</v>
      </c>
      <c r="H272" s="31">
        <v>256.76783999999998</v>
      </c>
      <c r="I272" s="11">
        <v>10</v>
      </c>
      <c r="J272" s="30" t="s">
        <v>6</v>
      </c>
      <c r="K272" s="32">
        <v>41365</v>
      </c>
      <c r="L272" s="6">
        <v>0</v>
      </c>
    </row>
    <row r="273" spans="1:12" ht="12.75" customHeight="1">
      <c r="A273" s="30" t="s">
        <v>4773</v>
      </c>
      <c r="B273" s="271" t="s">
        <v>9247</v>
      </c>
      <c r="C273" s="49" t="s">
        <v>9248</v>
      </c>
      <c r="D273" s="272">
        <v>20030548</v>
      </c>
      <c r="E273" s="30" t="s">
        <v>10203</v>
      </c>
      <c r="F273" s="30" t="s">
        <v>3113</v>
      </c>
      <c r="G273" s="30" t="s">
        <v>3065</v>
      </c>
      <c r="H273" s="31">
        <v>256.76783999999998</v>
      </c>
      <c r="I273" s="11">
        <v>10</v>
      </c>
      <c r="J273" s="30" t="s">
        <v>6</v>
      </c>
      <c r="K273" s="32">
        <v>41365</v>
      </c>
      <c r="L273" s="6">
        <v>0</v>
      </c>
    </row>
    <row r="274" spans="1:12" ht="12.75" customHeight="1">
      <c r="A274" s="30" t="s">
        <v>4774</v>
      </c>
      <c r="B274" s="271" t="s">
        <v>9317</v>
      </c>
      <c r="C274" s="49" t="s">
        <v>9318</v>
      </c>
      <c r="D274" s="272">
        <v>20000344</v>
      </c>
      <c r="E274" s="30" t="s">
        <v>10203</v>
      </c>
      <c r="F274" s="30" t="s">
        <v>3113</v>
      </c>
      <c r="G274" s="30" t="s">
        <v>3065</v>
      </c>
      <c r="H274" s="31">
        <v>289.85599999999999</v>
      </c>
      <c r="I274" s="11">
        <v>10</v>
      </c>
      <c r="J274" s="30" t="s">
        <v>6</v>
      </c>
      <c r="K274" s="32">
        <v>41365</v>
      </c>
      <c r="L274" s="6">
        <v>0</v>
      </c>
    </row>
    <row r="275" spans="1:12" ht="15" customHeight="1">
      <c r="A275" s="30" t="s">
        <v>4775</v>
      </c>
      <c r="B275" s="271" t="s">
        <v>9317</v>
      </c>
      <c r="C275" s="49" t="s">
        <v>9318</v>
      </c>
      <c r="D275" s="272">
        <v>20030724</v>
      </c>
      <c r="E275" s="30" t="s">
        <v>10203</v>
      </c>
      <c r="F275" s="30" t="s">
        <v>3113</v>
      </c>
      <c r="G275" s="30" t="s">
        <v>3065</v>
      </c>
      <c r="H275" s="31">
        <v>289.85599999999999</v>
      </c>
      <c r="I275" s="11">
        <v>10</v>
      </c>
      <c r="J275" s="30" t="s">
        <v>6</v>
      </c>
      <c r="K275" s="32">
        <v>41365</v>
      </c>
      <c r="L275" s="6">
        <v>0</v>
      </c>
    </row>
    <row r="276" spans="1:12" ht="12.75" customHeight="1">
      <c r="A276" s="30" t="s">
        <v>4776</v>
      </c>
      <c r="B276" s="271" t="s">
        <v>9317</v>
      </c>
      <c r="C276" s="49" t="s">
        <v>9318</v>
      </c>
      <c r="D276" s="272">
        <v>20040272</v>
      </c>
      <c r="E276" s="30" t="s">
        <v>10203</v>
      </c>
      <c r="F276" s="30" t="s">
        <v>3113</v>
      </c>
      <c r="G276" s="30" t="s">
        <v>3065</v>
      </c>
      <c r="H276" s="31">
        <v>289.85599999999999</v>
      </c>
      <c r="I276" s="11">
        <v>10</v>
      </c>
      <c r="J276" s="30" t="s">
        <v>6</v>
      </c>
      <c r="K276" s="32">
        <v>41365</v>
      </c>
      <c r="L276" s="6">
        <v>0</v>
      </c>
    </row>
    <row r="277" spans="1:12" ht="12.75" customHeight="1">
      <c r="A277" s="30" t="s">
        <v>4777</v>
      </c>
      <c r="B277" s="271" t="s">
        <v>9433</v>
      </c>
      <c r="C277" s="49" t="s">
        <v>9434</v>
      </c>
      <c r="D277" s="272">
        <v>19900303</v>
      </c>
      <c r="E277" s="30" t="s">
        <v>10203</v>
      </c>
      <c r="F277" s="30" t="s">
        <v>3113</v>
      </c>
      <c r="G277" s="30" t="s">
        <v>3065</v>
      </c>
      <c r="H277" s="31">
        <v>93.967999999999989</v>
      </c>
      <c r="I277" s="11">
        <v>10</v>
      </c>
      <c r="J277" s="30" t="s">
        <v>6</v>
      </c>
      <c r="K277" s="32">
        <v>41365</v>
      </c>
      <c r="L277" s="6">
        <v>0</v>
      </c>
    </row>
    <row r="278" spans="1:12" ht="12.75" customHeight="1">
      <c r="A278" s="30" t="s">
        <v>4778</v>
      </c>
      <c r="B278" s="271" t="s">
        <v>9433</v>
      </c>
      <c r="C278" s="49" t="s">
        <v>9434</v>
      </c>
      <c r="D278" s="272">
        <v>19950054</v>
      </c>
      <c r="E278" s="30" t="s">
        <v>10203</v>
      </c>
      <c r="F278" s="30" t="s">
        <v>3113</v>
      </c>
      <c r="G278" s="30" t="s">
        <v>3065</v>
      </c>
      <c r="H278" s="31">
        <v>93.967999999999989</v>
      </c>
      <c r="I278" s="11">
        <v>10</v>
      </c>
      <c r="J278" s="30" t="s">
        <v>6</v>
      </c>
      <c r="K278" s="32">
        <v>41365</v>
      </c>
      <c r="L278" s="6">
        <v>0</v>
      </c>
    </row>
    <row r="279" spans="1:12" ht="12.75" customHeight="1">
      <c r="A279" s="30" t="s">
        <v>4779</v>
      </c>
      <c r="B279" s="271" t="s">
        <v>9433</v>
      </c>
      <c r="C279" s="49" t="s">
        <v>9434</v>
      </c>
      <c r="D279" s="272">
        <v>19920152</v>
      </c>
      <c r="E279" s="30" t="s">
        <v>10203</v>
      </c>
      <c r="F279" s="30" t="s">
        <v>3113</v>
      </c>
      <c r="G279" s="30" t="s">
        <v>3065</v>
      </c>
      <c r="H279" s="31">
        <v>93.967999999999989</v>
      </c>
      <c r="I279" s="11">
        <v>10</v>
      </c>
      <c r="J279" s="30" t="s">
        <v>6</v>
      </c>
      <c r="K279" s="32">
        <v>41365</v>
      </c>
      <c r="L279" s="6">
        <v>0</v>
      </c>
    </row>
    <row r="280" spans="1:12" ht="12.75" customHeight="1">
      <c r="A280" s="30" t="s">
        <v>4780</v>
      </c>
      <c r="B280" s="271" t="s">
        <v>9861</v>
      </c>
      <c r="C280" s="49" t="s">
        <v>9862</v>
      </c>
      <c r="D280" s="272">
        <v>20030579</v>
      </c>
      <c r="E280" s="30" t="s">
        <v>10203</v>
      </c>
      <c r="F280" s="30" t="s">
        <v>3113</v>
      </c>
      <c r="G280" s="30" t="s">
        <v>3065</v>
      </c>
      <c r="H280" s="31">
        <v>80.358823999999998</v>
      </c>
      <c r="I280" s="11">
        <v>10</v>
      </c>
      <c r="J280" s="30" t="s">
        <v>6</v>
      </c>
      <c r="K280" s="32">
        <v>41365</v>
      </c>
      <c r="L280" s="6">
        <v>0</v>
      </c>
    </row>
    <row r="281" spans="1:12" ht="12.75" customHeight="1">
      <c r="A281" s="30" t="s">
        <v>4781</v>
      </c>
      <c r="B281" s="271" t="s">
        <v>9861</v>
      </c>
      <c r="C281" s="49" t="s">
        <v>9862</v>
      </c>
      <c r="D281" s="272">
        <v>20030578</v>
      </c>
      <c r="E281" s="30" t="s">
        <v>10203</v>
      </c>
      <c r="F281" s="30" t="s">
        <v>3113</v>
      </c>
      <c r="G281" s="30" t="s">
        <v>3065</v>
      </c>
      <c r="H281" s="31">
        <v>80.358823999999998</v>
      </c>
      <c r="I281" s="11">
        <v>10</v>
      </c>
      <c r="J281" s="30" t="s">
        <v>6</v>
      </c>
      <c r="K281" s="32">
        <v>41365</v>
      </c>
      <c r="L281" s="6">
        <v>0</v>
      </c>
    </row>
    <row r="282" spans="1:12" ht="12.75" customHeight="1">
      <c r="A282" s="30" t="s">
        <v>4782</v>
      </c>
      <c r="B282" s="271" t="s">
        <v>9861</v>
      </c>
      <c r="C282" s="49" t="s">
        <v>9862</v>
      </c>
      <c r="D282" s="272">
        <v>20060387</v>
      </c>
      <c r="E282" s="30" t="s">
        <v>10203</v>
      </c>
      <c r="F282" s="30" t="s">
        <v>3113</v>
      </c>
      <c r="G282" s="30" t="s">
        <v>3065</v>
      </c>
      <c r="H282" s="31">
        <v>80.358823999999998</v>
      </c>
      <c r="I282" s="11">
        <v>10</v>
      </c>
      <c r="J282" s="30" t="s">
        <v>6</v>
      </c>
      <c r="K282" s="32">
        <v>41365</v>
      </c>
      <c r="L282" s="6">
        <v>0</v>
      </c>
    </row>
    <row r="283" spans="1:12" ht="12.75" customHeight="1">
      <c r="A283" s="30" t="s">
        <v>4783</v>
      </c>
      <c r="B283" s="271" t="s">
        <v>10082</v>
      </c>
      <c r="C283" s="49" t="s">
        <v>10083</v>
      </c>
      <c r="D283" s="272">
        <v>19760312</v>
      </c>
      <c r="E283" s="30" t="s">
        <v>10203</v>
      </c>
      <c r="F283" s="30" t="s">
        <v>3113</v>
      </c>
      <c r="G283" s="30" t="s">
        <v>3065</v>
      </c>
      <c r="H283" s="31">
        <v>278.95999999999998</v>
      </c>
      <c r="I283" s="11">
        <v>10</v>
      </c>
      <c r="J283" s="30" t="s">
        <v>6</v>
      </c>
      <c r="K283" s="32">
        <v>41365</v>
      </c>
      <c r="L283" s="6">
        <v>0</v>
      </c>
    </row>
    <row r="284" spans="1:12" ht="12.75" customHeight="1">
      <c r="A284" s="30" t="s">
        <v>4784</v>
      </c>
      <c r="B284" s="271" t="s">
        <v>10082</v>
      </c>
      <c r="C284" s="49" t="s">
        <v>10083</v>
      </c>
      <c r="D284" s="272">
        <v>19780225</v>
      </c>
      <c r="E284" s="30" t="s">
        <v>10203</v>
      </c>
      <c r="F284" s="30" t="s">
        <v>3113</v>
      </c>
      <c r="G284" s="30" t="s">
        <v>3065</v>
      </c>
      <c r="H284" s="31">
        <v>278.95999999999998</v>
      </c>
      <c r="I284" s="11">
        <v>10</v>
      </c>
      <c r="J284" s="30" t="s">
        <v>6</v>
      </c>
      <c r="K284" s="32">
        <v>41365</v>
      </c>
      <c r="L284" s="6">
        <v>0</v>
      </c>
    </row>
    <row r="285" spans="1:12" ht="12.75" customHeight="1">
      <c r="A285" s="30" t="s">
        <v>4785</v>
      </c>
      <c r="B285" s="271" t="s">
        <v>10082</v>
      </c>
      <c r="C285" s="49" t="s">
        <v>10083</v>
      </c>
      <c r="D285" s="272">
        <v>19880031</v>
      </c>
      <c r="E285" s="30" t="s">
        <v>10203</v>
      </c>
      <c r="F285" s="30" t="s">
        <v>3113</v>
      </c>
      <c r="G285" s="30" t="s">
        <v>3065</v>
      </c>
      <c r="H285" s="31">
        <v>278.95999999999998</v>
      </c>
      <c r="I285" s="11">
        <v>10</v>
      </c>
      <c r="J285" s="30" t="s">
        <v>6</v>
      </c>
      <c r="K285" s="32">
        <v>41365</v>
      </c>
      <c r="L285" s="6">
        <v>0</v>
      </c>
    </row>
    <row r="286" spans="1:12" ht="12.75" customHeight="1">
      <c r="A286" s="30" t="s">
        <v>4786</v>
      </c>
      <c r="B286" s="271" t="s">
        <v>10096</v>
      </c>
      <c r="C286" s="49" t="s">
        <v>10097</v>
      </c>
      <c r="D286" s="272">
        <v>19780226</v>
      </c>
      <c r="E286" s="30" t="s">
        <v>10203</v>
      </c>
      <c r="F286" s="30" t="s">
        <v>3113</v>
      </c>
      <c r="G286" s="30" t="s">
        <v>3065</v>
      </c>
      <c r="H286" s="31">
        <v>164</v>
      </c>
      <c r="I286" s="11">
        <v>10</v>
      </c>
      <c r="J286" s="30" t="s">
        <v>6</v>
      </c>
      <c r="K286" s="32">
        <v>41365</v>
      </c>
      <c r="L286" s="6">
        <v>0</v>
      </c>
    </row>
    <row r="287" spans="1:12" ht="12.75" customHeight="1">
      <c r="A287" s="30" t="s">
        <v>4787</v>
      </c>
      <c r="B287" s="271" t="s">
        <v>10096</v>
      </c>
      <c r="C287" s="49" t="s">
        <v>10097</v>
      </c>
      <c r="D287" s="272">
        <v>19920656</v>
      </c>
      <c r="E287" s="30" t="s">
        <v>10203</v>
      </c>
      <c r="F287" s="30" t="s">
        <v>3113</v>
      </c>
      <c r="G287" s="30" t="s">
        <v>3065</v>
      </c>
      <c r="H287" s="31">
        <v>164</v>
      </c>
      <c r="I287" s="11">
        <v>10</v>
      </c>
      <c r="J287" s="30" t="s">
        <v>6</v>
      </c>
      <c r="K287" s="32">
        <v>41365</v>
      </c>
      <c r="L287" s="6">
        <v>0</v>
      </c>
    </row>
    <row r="288" spans="1:12" ht="12.75" customHeight="1">
      <c r="A288" s="30" t="s">
        <v>4788</v>
      </c>
      <c r="B288" s="271" t="s">
        <v>10096</v>
      </c>
      <c r="C288" s="49" t="s">
        <v>10097</v>
      </c>
      <c r="D288" s="272">
        <v>19950274</v>
      </c>
      <c r="E288" s="30" t="s">
        <v>10203</v>
      </c>
      <c r="F288" s="30" t="s">
        <v>3113</v>
      </c>
      <c r="G288" s="30" t="s">
        <v>3065</v>
      </c>
      <c r="H288" s="31">
        <v>164</v>
      </c>
      <c r="I288" s="11">
        <v>10</v>
      </c>
      <c r="J288" s="30" t="s">
        <v>6</v>
      </c>
      <c r="K288" s="32">
        <v>41365</v>
      </c>
      <c r="L288" s="6">
        <v>0</v>
      </c>
    </row>
    <row r="289" spans="1:12" ht="12.75" customHeight="1">
      <c r="A289" s="30" t="s">
        <v>4789</v>
      </c>
      <c r="B289" s="271" t="s">
        <v>6811</v>
      </c>
      <c r="C289" s="49" t="s">
        <v>6810</v>
      </c>
      <c r="D289" s="272">
        <v>19930063</v>
      </c>
      <c r="E289" s="30" t="s">
        <v>10203</v>
      </c>
      <c r="F289" s="30" t="s">
        <v>3113</v>
      </c>
      <c r="G289" s="30" t="s">
        <v>3065</v>
      </c>
      <c r="H289" s="31">
        <v>89.6</v>
      </c>
      <c r="I289" s="11">
        <v>10</v>
      </c>
      <c r="J289" s="30" t="s">
        <v>6</v>
      </c>
      <c r="K289" s="32">
        <v>41365</v>
      </c>
      <c r="L289" s="6">
        <v>0</v>
      </c>
    </row>
    <row r="290" spans="1:12" ht="12.75" customHeight="1">
      <c r="A290" s="30" t="s">
        <v>4790</v>
      </c>
      <c r="B290" s="271" t="s">
        <v>6830</v>
      </c>
      <c r="C290" s="49" t="s">
        <v>6831</v>
      </c>
      <c r="D290" s="272">
        <v>19880406</v>
      </c>
      <c r="E290" s="30" t="s">
        <v>10203</v>
      </c>
      <c r="F290" s="30" t="s">
        <v>3113</v>
      </c>
      <c r="G290" s="30" t="s">
        <v>3065</v>
      </c>
      <c r="H290" s="31">
        <v>3258.2887903999999</v>
      </c>
      <c r="I290" s="11">
        <v>10</v>
      </c>
      <c r="J290" s="30" t="s">
        <v>6</v>
      </c>
      <c r="K290" s="32">
        <v>41365</v>
      </c>
      <c r="L290" s="6">
        <v>0</v>
      </c>
    </row>
    <row r="291" spans="1:12" ht="12.75" customHeight="1">
      <c r="A291" s="30" t="s">
        <v>4791</v>
      </c>
      <c r="B291" s="271" t="s">
        <v>6830</v>
      </c>
      <c r="C291" s="49" t="s">
        <v>6831</v>
      </c>
      <c r="D291" s="272">
        <v>19880407</v>
      </c>
      <c r="E291" s="30" t="s">
        <v>10203</v>
      </c>
      <c r="F291" s="30" t="s">
        <v>3113</v>
      </c>
      <c r="G291" s="30" t="s">
        <v>3065</v>
      </c>
      <c r="H291" s="31">
        <v>3258.2887903999999</v>
      </c>
      <c r="I291" s="11">
        <v>10</v>
      </c>
      <c r="J291" s="30" t="s">
        <v>6</v>
      </c>
      <c r="K291" s="32">
        <v>41365</v>
      </c>
      <c r="L291" s="6">
        <v>0</v>
      </c>
    </row>
    <row r="292" spans="1:12" ht="12.75" customHeight="1">
      <c r="A292" s="30" t="s">
        <v>4792</v>
      </c>
      <c r="B292" s="271" t="s">
        <v>10188</v>
      </c>
      <c r="C292" s="49" t="s">
        <v>6846</v>
      </c>
      <c r="D292" s="272">
        <v>19870017</v>
      </c>
      <c r="E292" s="30" t="s">
        <v>10203</v>
      </c>
      <c r="F292" s="30" t="s">
        <v>3113</v>
      </c>
      <c r="G292" s="30" t="s">
        <v>3065</v>
      </c>
      <c r="H292" s="31">
        <v>549.93599999999992</v>
      </c>
      <c r="I292" s="11">
        <v>10</v>
      </c>
      <c r="J292" s="30" t="s">
        <v>6</v>
      </c>
      <c r="K292" s="32">
        <v>41365</v>
      </c>
      <c r="L292" s="6">
        <v>0</v>
      </c>
    </row>
    <row r="293" spans="1:12" ht="12.75" customHeight="1">
      <c r="A293" s="30" t="s">
        <v>4793</v>
      </c>
      <c r="B293" s="271" t="s">
        <v>6910</v>
      </c>
      <c r="C293" s="49" t="s">
        <v>6911</v>
      </c>
      <c r="D293" s="272">
        <v>19970280</v>
      </c>
      <c r="E293" s="30" t="s">
        <v>10203</v>
      </c>
      <c r="F293" s="30" t="s">
        <v>3113</v>
      </c>
      <c r="G293" s="30" t="s">
        <v>3065</v>
      </c>
      <c r="H293" s="31">
        <v>93.927999999999997</v>
      </c>
      <c r="I293" s="11">
        <v>10</v>
      </c>
      <c r="J293" s="30" t="s">
        <v>6</v>
      </c>
      <c r="K293" s="32">
        <v>41365</v>
      </c>
      <c r="L293" s="6">
        <v>0</v>
      </c>
    </row>
    <row r="294" spans="1:12" ht="12.75" customHeight="1">
      <c r="A294" s="30" t="s">
        <v>4794</v>
      </c>
      <c r="B294" s="271" t="s">
        <v>6910</v>
      </c>
      <c r="C294" s="49" t="s">
        <v>6911</v>
      </c>
      <c r="D294" s="272">
        <v>20050270</v>
      </c>
      <c r="E294" s="30" t="s">
        <v>10203</v>
      </c>
      <c r="F294" s="30" t="s">
        <v>3113</v>
      </c>
      <c r="G294" s="30" t="s">
        <v>3065</v>
      </c>
      <c r="H294" s="31">
        <v>93.927999999999997</v>
      </c>
      <c r="I294" s="11">
        <v>10</v>
      </c>
      <c r="J294" s="30" t="s">
        <v>6</v>
      </c>
      <c r="K294" s="32">
        <v>41365</v>
      </c>
      <c r="L294" s="6">
        <v>0</v>
      </c>
    </row>
    <row r="295" spans="1:12" ht="12.75" customHeight="1">
      <c r="A295" s="30" t="s">
        <v>4795</v>
      </c>
      <c r="B295" s="271" t="s">
        <v>7009</v>
      </c>
      <c r="C295" s="49" t="s">
        <v>7010</v>
      </c>
      <c r="D295" s="272">
        <v>19790014</v>
      </c>
      <c r="E295" s="30" t="s">
        <v>10203</v>
      </c>
      <c r="F295" s="30" t="s">
        <v>3113</v>
      </c>
      <c r="G295" s="30" t="s">
        <v>3065</v>
      </c>
      <c r="H295" s="31">
        <v>427.86400000000003</v>
      </c>
      <c r="I295" s="11">
        <v>10</v>
      </c>
      <c r="J295" s="30" t="s">
        <v>6</v>
      </c>
      <c r="K295" s="32">
        <v>41365</v>
      </c>
      <c r="L295" s="6">
        <v>0</v>
      </c>
    </row>
    <row r="296" spans="1:12" ht="12.75" customHeight="1">
      <c r="A296" s="30" t="s">
        <v>4796</v>
      </c>
      <c r="B296" s="271" t="s">
        <v>7009</v>
      </c>
      <c r="C296" s="49" t="s">
        <v>7010</v>
      </c>
      <c r="D296" s="272">
        <v>19810092</v>
      </c>
      <c r="E296" s="30" t="s">
        <v>10203</v>
      </c>
      <c r="F296" s="30" t="s">
        <v>3113</v>
      </c>
      <c r="G296" s="30" t="s">
        <v>3065</v>
      </c>
      <c r="H296" s="31">
        <v>427.86400000000003</v>
      </c>
      <c r="I296" s="11">
        <v>10</v>
      </c>
      <c r="J296" s="30" t="s">
        <v>6</v>
      </c>
      <c r="K296" s="32">
        <v>41365</v>
      </c>
      <c r="L296" s="6">
        <v>0</v>
      </c>
    </row>
    <row r="297" spans="1:12" ht="12.75" customHeight="1">
      <c r="A297" s="30" t="s">
        <v>4797</v>
      </c>
      <c r="B297" s="271" t="s">
        <v>7126</v>
      </c>
      <c r="C297" s="49" t="s">
        <v>7127</v>
      </c>
      <c r="D297" s="272">
        <v>19770446</v>
      </c>
      <c r="E297" s="30" t="s">
        <v>10203</v>
      </c>
      <c r="F297" s="30" t="s">
        <v>3113</v>
      </c>
      <c r="G297" s="30" t="s">
        <v>3065</v>
      </c>
      <c r="H297" s="31">
        <v>10</v>
      </c>
      <c r="I297" s="11">
        <v>10</v>
      </c>
      <c r="J297" s="30" t="s">
        <v>6</v>
      </c>
      <c r="K297" s="32">
        <v>41365</v>
      </c>
      <c r="L297" s="6">
        <v>0</v>
      </c>
    </row>
    <row r="298" spans="1:12" ht="12.75" customHeight="1">
      <c r="A298" s="30" t="s">
        <v>4798</v>
      </c>
      <c r="B298" s="271" t="s">
        <v>7126</v>
      </c>
      <c r="C298" s="49" t="s">
        <v>7127</v>
      </c>
      <c r="D298" s="272">
        <v>19790227</v>
      </c>
      <c r="E298" s="30" t="s">
        <v>10203</v>
      </c>
      <c r="F298" s="30" t="s">
        <v>3113</v>
      </c>
      <c r="G298" s="30" t="s">
        <v>3065</v>
      </c>
      <c r="H298" s="31">
        <v>10</v>
      </c>
      <c r="I298" s="11">
        <v>10</v>
      </c>
      <c r="J298" s="30" t="s">
        <v>6</v>
      </c>
      <c r="K298" s="32">
        <v>41365</v>
      </c>
      <c r="L298" s="6">
        <v>0</v>
      </c>
    </row>
    <row r="299" spans="1:12" ht="12.75" customHeight="1">
      <c r="A299" s="30" t="s">
        <v>4799</v>
      </c>
      <c r="B299" s="271" t="s">
        <v>7342</v>
      </c>
      <c r="C299" s="49" t="s">
        <v>7343</v>
      </c>
      <c r="D299" s="272">
        <v>19920589</v>
      </c>
      <c r="E299" s="30" t="s">
        <v>10203</v>
      </c>
      <c r="F299" s="30" t="s">
        <v>3113</v>
      </c>
      <c r="G299" s="30" t="s">
        <v>3065</v>
      </c>
      <c r="H299" s="31">
        <v>95.527999999999992</v>
      </c>
      <c r="I299" s="11">
        <v>10</v>
      </c>
      <c r="J299" s="30" t="s">
        <v>6</v>
      </c>
      <c r="K299" s="32">
        <v>41365</v>
      </c>
      <c r="L299" s="6">
        <v>0</v>
      </c>
    </row>
    <row r="300" spans="1:12" ht="12.75" customHeight="1">
      <c r="A300" s="30" t="s">
        <v>4800</v>
      </c>
      <c r="B300" s="271" t="s">
        <v>7342</v>
      </c>
      <c r="C300" s="49" t="s">
        <v>7343</v>
      </c>
      <c r="D300" s="272">
        <v>19920590</v>
      </c>
      <c r="E300" s="30" t="s">
        <v>10203</v>
      </c>
      <c r="F300" s="30" t="s">
        <v>3113</v>
      </c>
      <c r="G300" s="30" t="s">
        <v>3065</v>
      </c>
      <c r="H300" s="31">
        <v>95.527999999999992</v>
      </c>
      <c r="I300" s="11">
        <v>10</v>
      </c>
      <c r="J300" s="30" t="s">
        <v>6</v>
      </c>
      <c r="K300" s="32">
        <v>41365</v>
      </c>
      <c r="L300" s="6">
        <v>0</v>
      </c>
    </row>
    <row r="301" spans="1:12" ht="12.75" customHeight="1">
      <c r="A301" s="30" t="s">
        <v>4801</v>
      </c>
      <c r="B301" s="271" t="s">
        <v>7346</v>
      </c>
      <c r="C301" s="49" t="s">
        <v>7347</v>
      </c>
      <c r="D301" s="272">
        <v>20030156</v>
      </c>
      <c r="E301" s="30" t="s">
        <v>10203</v>
      </c>
      <c r="F301" s="30" t="s">
        <v>3113</v>
      </c>
      <c r="G301" s="30" t="s">
        <v>3065</v>
      </c>
      <c r="H301" s="31">
        <v>456.47615999999999</v>
      </c>
      <c r="I301" s="11">
        <v>10</v>
      </c>
      <c r="J301" s="30" t="s">
        <v>6</v>
      </c>
      <c r="K301" s="32">
        <v>41365</v>
      </c>
      <c r="L301" s="6">
        <v>0</v>
      </c>
    </row>
    <row r="302" spans="1:12" ht="12.75" customHeight="1">
      <c r="A302" s="30" t="s">
        <v>4802</v>
      </c>
      <c r="B302" s="271" t="s">
        <v>7346</v>
      </c>
      <c r="C302" s="49" t="s">
        <v>7347</v>
      </c>
      <c r="D302" s="272">
        <v>20010084</v>
      </c>
      <c r="E302" s="30" t="s">
        <v>10203</v>
      </c>
      <c r="F302" s="30" t="s">
        <v>3113</v>
      </c>
      <c r="G302" s="30" t="s">
        <v>3065</v>
      </c>
      <c r="H302" s="31">
        <v>456.47615999999999</v>
      </c>
      <c r="I302" s="11">
        <v>10</v>
      </c>
      <c r="J302" s="30" t="s">
        <v>6</v>
      </c>
      <c r="K302" s="32">
        <v>41365</v>
      </c>
      <c r="L302" s="6">
        <v>0</v>
      </c>
    </row>
    <row r="303" spans="1:12" ht="12.75" customHeight="1">
      <c r="A303" s="30" t="s">
        <v>4803</v>
      </c>
      <c r="B303" s="271" t="s">
        <v>7379</v>
      </c>
      <c r="C303" s="49" t="s">
        <v>7380</v>
      </c>
      <c r="D303" s="272">
        <v>20070215</v>
      </c>
      <c r="E303" s="30" t="s">
        <v>10203</v>
      </c>
      <c r="F303" s="30" t="s">
        <v>3113</v>
      </c>
      <c r="G303" s="30" t="s">
        <v>3065</v>
      </c>
      <c r="H303" s="31">
        <v>132</v>
      </c>
      <c r="I303" s="11">
        <v>10</v>
      </c>
      <c r="J303" s="30" t="s">
        <v>6</v>
      </c>
      <c r="K303" s="32">
        <v>41365</v>
      </c>
      <c r="L303" s="6">
        <v>0</v>
      </c>
    </row>
    <row r="304" spans="1:12" ht="12.75" customHeight="1">
      <c r="A304" s="30" t="s">
        <v>4804</v>
      </c>
      <c r="B304" s="271" t="s">
        <v>7379</v>
      </c>
      <c r="C304" s="49" t="s">
        <v>7380</v>
      </c>
      <c r="D304" s="272">
        <v>20100096</v>
      </c>
      <c r="E304" s="30" t="s">
        <v>10203</v>
      </c>
      <c r="F304" s="30" t="s">
        <v>3113</v>
      </c>
      <c r="G304" s="30" t="s">
        <v>3065</v>
      </c>
      <c r="H304" s="31">
        <v>132</v>
      </c>
      <c r="I304" s="11">
        <v>10</v>
      </c>
      <c r="J304" s="30" t="s">
        <v>6</v>
      </c>
      <c r="K304" s="32">
        <v>41365</v>
      </c>
      <c r="L304" s="6">
        <v>0</v>
      </c>
    </row>
    <row r="305" spans="1:12" ht="12.75" customHeight="1">
      <c r="A305" s="30" t="s">
        <v>4805</v>
      </c>
      <c r="B305" s="271" t="s">
        <v>7389</v>
      </c>
      <c r="C305" s="49" t="s">
        <v>7390</v>
      </c>
      <c r="D305" s="272">
        <v>20030205</v>
      </c>
      <c r="E305" s="30" t="s">
        <v>10203</v>
      </c>
      <c r="F305" s="30" t="s">
        <v>3113</v>
      </c>
      <c r="G305" s="30" t="s">
        <v>3065</v>
      </c>
      <c r="H305" s="31">
        <v>9.9846616000000008</v>
      </c>
      <c r="I305" s="11">
        <v>10</v>
      </c>
      <c r="J305" s="30" t="s">
        <v>6</v>
      </c>
      <c r="K305" s="32">
        <v>41365</v>
      </c>
      <c r="L305" s="6">
        <v>0</v>
      </c>
    </row>
    <row r="306" spans="1:12" ht="12.75" customHeight="1">
      <c r="A306" s="30" t="s">
        <v>4806</v>
      </c>
      <c r="B306" s="271" t="s">
        <v>7389</v>
      </c>
      <c r="C306" s="49" t="s">
        <v>7390</v>
      </c>
      <c r="D306" s="272">
        <v>20010085</v>
      </c>
      <c r="E306" s="30" t="s">
        <v>10203</v>
      </c>
      <c r="F306" s="30" t="s">
        <v>3113</v>
      </c>
      <c r="G306" s="30" t="s">
        <v>3065</v>
      </c>
      <c r="H306" s="31">
        <v>9.9846616000000008</v>
      </c>
      <c r="I306" s="11">
        <v>10</v>
      </c>
      <c r="J306" s="30" t="s">
        <v>6</v>
      </c>
      <c r="K306" s="32">
        <v>41365</v>
      </c>
      <c r="L306" s="6">
        <v>0</v>
      </c>
    </row>
    <row r="307" spans="1:12" ht="12.75" customHeight="1">
      <c r="A307" s="30" t="s">
        <v>4807</v>
      </c>
      <c r="B307" s="271" t="s">
        <v>7436</v>
      </c>
      <c r="C307" s="49" t="s">
        <v>7437</v>
      </c>
      <c r="D307" s="272">
        <v>20050007</v>
      </c>
      <c r="E307" s="30" t="s">
        <v>10203</v>
      </c>
      <c r="F307" s="30" t="s">
        <v>3113</v>
      </c>
      <c r="G307" s="30" t="s">
        <v>3065</v>
      </c>
      <c r="H307" s="31">
        <v>360</v>
      </c>
      <c r="I307" s="11">
        <v>10</v>
      </c>
      <c r="J307" s="30" t="s">
        <v>6</v>
      </c>
      <c r="K307" s="32">
        <v>41365</v>
      </c>
      <c r="L307" s="6">
        <v>0</v>
      </c>
    </row>
    <row r="308" spans="1:12" ht="12.75" customHeight="1">
      <c r="A308" s="30" t="s">
        <v>4808</v>
      </c>
      <c r="B308" s="271" t="s">
        <v>7436</v>
      </c>
      <c r="C308" s="49" t="s">
        <v>7437</v>
      </c>
      <c r="D308" s="272">
        <v>20030718</v>
      </c>
      <c r="E308" s="30" t="s">
        <v>10203</v>
      </c>
      <c r="F308" s="30" t="s">
        <v>3113</v>
      </c>
      <c r="G308" s="30" t="s">
        <v>3065</v>
      </c>
      <c r="H308" s="31">
        <v>360</v>
      </c>
      <c r="I308" s="11">
        <v>10</v>
      </c>
      <c r="J308" s="30" t="s">
        <v>6</v>
      </c>
      <c r="K308" s="32">
        <v>41365</v>
      </c>
      <c r="L308" s="6">
        <v>0</v>
      </c>
    </row>
    <row r="309" spans="1:12" ht="12.75" customHeight="1">
      <c r="A309" s="30" t="s">
        <v>4809</v>
      </c>
      <c r="B309" s="271" t="s">
        <v>7462</v>
      </c>
      <c r="C309" s="49" t="s">
        <v>7463</v>
      </c>
      <c r="D309" s="272">
        <v>19790262</v>
      </c>
      <c r="E309" s="30" t="s">
        <v>10203</v>
      </c>
      <c r="F309" s="30" t="s">
        <v>3113</v>
      </c>
      <c r="G309" s="30" t="s">
        <v>3065</v>
      </c>
      <c r="H309" s="31">
        <v>570.59519999999998</v>
      </c>
      <c r="I309" s="11">
        <v>10</v>
      </c>
      <c r="J309" s="30" t="s">
        <v>6</v>
      </c>
      <c r="K309" s="32">
        <v>41365</v>
      </c>
      <c r="L309" s="6">
        <v>0</v>
      </c>
    </row>
    <row r="310" spans="1:12" ht="12.75" customHeight="1">
      <c r="A310" s="30" t="s">
        <v>4810</v>
      </c>
      <c r="B310" s="271" t="s">
        <v>7462</v>
      </c>
      <c r="C310" s="49" t="s">
        <v>7463</v>
      </c>
      <c r="D310" s="272">
        <v>20000468</v>
      </c>
      <c r="E310" s="30" t="s">
        <v>10203</v>
      </c>
      <c r="F310" s="30" t="s">
        <v>3113</v>
      </c>
      <c r="G310" s="30" t="s">
        <v>3065</v>
      </c>
      <c r="H310" s="31">
        <v>570.59519999999998</v>
      </c>
      <c r="I310" s="11">
        <v>10</v>
      </c>
      <c r="J310" s="30" t="s">
        <v>6</v>
      </c>
      <c r="K310" s="32">
        <v>41365</v>
      </c>
      <c r="L310" s="6">
        <v>0</v>
      </c>
    </row>
    <row r="311" spans="1:12" ht="12.75" customHeight="1">
      <c r="A311" s="30" t="s">
        <v>4811</v>
      </c>
      <c r="B311" s="271" t="s">
        <v>7506</v>
      </c>
      <c r="C311" s="49" t="s">
        <v>7507</v>
      </c>
      <c r="D311" s="272">
        <v>20070146</v>
      </c>
      <c r="E311" s="30" t="s">
        <v>10203</v>
      </c>
      <c r="F311" s="30" t="s">
        <v>3113</v>
      </c>
      <c r="G311" s="30" t="s">
        <v>3065</v>
      </c>
      <c r="H311" s="31">
        <v>86.8</v>
      </c>
      <c r="I311" s="11">
        <v>10</v>
      </c>
      <c r="J311" s="30" t="s">
        <v>6</v>
      </c>
      <c r="K311" s="32">
        <v>41365</v>
      </c>
      <c r="L311" s="6">
        <v>0</v>
      </c>
    </row>
    <row r="312" spans="1:12" ht="12.75" customHeight="1">
      <c r="A312" s="30" t="s">
        <v>4812</v>
      </c>
      <c r="B312" s="271" t="s">
        <v>7506</v>
      </c>
      <c r="C312" s="49" t="s">
        <v>7507</v>
      </c>
      <c r="D312" s="272">
        <v>20070147</v>
      </c>
      <c r="E312" s="30" t="s">
        <v>10203</v>
      </c>
      <c r="F312" s="30" t="s">
        <v>3113</v>
      </c>
      <c r="G312" s="30" t="s">
        <v>3065</v>
      </c>
      <c r="H312" s="31">
        <v>86.8</v>
      </c>
      <c r="I312" s="11">
        <v>10</v>
      </c>
      <c r="J312" s="30" t="s">
        <v>6</v>
      </c>
      <c r="K312" s="32">
        <v>41365</v>
      </c>
      <c r="L312" s="6">
        <v>0</v>
      </c>
    </row>
    <row r="313" spans="1:12" ht="12.75" customHeight="1">
      <c r="A313" s="30" t="s">
        <v>4813</v>
      </c>
      <c r="B313" s="271" t="s">
        <v>7508</v>
      </c>
      <c r="C313" s="49" t="s">
        <v>7509</v>
      </c>
      <c r="D313" s="272">
        <v>19920943</v>
      </c>
      <c r="E313" s="30" t="s">
        <v>10203</v>
      </c>
      <c r="F313" s="30" t="s">
        <v>3113</v>
      </c>
      <c r="G313" s="30" t="s">
        <v>3065</v>
      </c>
      <c r="H313" s="31">
        <v>1.6</v>
      </c>
      <c r="I313" s="11">
        <v>10</v>
      </c>
      <c r="J313" s="30" t="s">
        <v>6</v>
      </c>
      <c r="K313" s="32">
        <v>41365</v>
      </c>
      <c r="L313" s="6">
        <v>0</v>
      </c>
    </row>
    <row r="314" spans="1:12" ht="12.75" customHeight="1">
      <c r="A314" s="30" t="s">
        <v>4814</v>
      </c>
      <c r="B314" s="271" t="s">
        <v>7508</v>
      </c>
      <c r="C314" s="49" t="s">
        <v>7509</v>
      </c>
      <c r="D314" s="272">
        <v>2000859</v>
      </c>
      <c r="E314" s="30" t="s">
        <v>10203</v>
      </c>
      <c r="F314" s="30" t="s">
        <v>3113</v>
      </c>
      <c r="G314" s="30" t="s">
        <v>3065</v>
      </c>
      <c r="H314" s="31">
        <v>1.6</v>
      </c>
      <c r="I314" s="11">
        <v>10</v>
      </c>
      <c r="J314" s="30" t="s">
        <v>6</v>
      </c>
      <c r="K314" s="32">
        <v>41365</v>
      </c>
      <c r="L314" s="6">
        <v>0</v>
      </c>
    </row>
    <row r="315" spans="1:12" ht="12.75" customHeight="1">
      <c r="A315" s="30" t="s">
        <v>4815</v>
      </c>
      <c r="B315" s="271" t="s">
        <v>7529</v>
      </c>
      <c r="C315" s="49" t="s">
        <v>7530</v>
      </c>
      <c r="D315" s="272">
        <v>19790297</v>
      </c>
      <c r="E315" s="30" t="s">
        <v>10203</v>
      </c>
      <c r="F315" s="30" t="s">
        <v>3113</v>
      </c>
      <c r="G315" s="30" t="s">
        <v>3065</v>
      </c>
      <c r="H315" s="31">
        <v>32.272000000000006</v>
      </c>
      <c r="I315" s="11">
        <v>10</v>
      </c>
      <c r="J315" s="30" t="s">
        <v>6</v>
      </c>
      <c r="K315" s="32">
        <v>41365</v>
      </c>
      <c r="L315" s="6">
        <v>0</v>
      </c>
    </row>
    <row r="316" spans="1:12" ht="12.75" customHeight="1">
      <c r="A316" s="30" t="s">
        <v>4816</v>
      </c>
      <c r="B316" s="271" t="s">
        <v>7529</v>
      </c>
      <c r="C316" s="49" t="s">
        <v>7530</v>
      </c>
      <c r="D316" s="272">
        <v>19930108</v>
      </c>
      <c r="E316" s="30" t="s">
        <v>10203</v>
      </c>
      <c r="F316" s="30" t="s">
        <v>3113</v>
      </c>
      <c r="G316" s="30" t="s">
        <v>3065</v>
      </c>
      <c r="H316" s="31">
        <v>32.272000000000006</v>
      </c>
      <c r="I316" s="11">
        <v>10</v>
      </c>
      <c r="J316" s="30" t="s">
        <v>6</v>
      </c>
      <c r="K316" s="32">
        <v>41365</v>
      </c>
      <c r="L316" s="6">
        <v>0</v>
      </c>
    </row>
    <row r="317" spans="1:12" ht="12.75" customHeight="1">
      <c r="A317" s="30" t="s">
        <v>4817</v>
      </c>
      <c r="B317" s="271" t="s">
        <v>7529</v>
      </c>
      <c r="C317" s="49" t="s">
        <v>7530</v>
      </c>
      <c r="D317" s="272">
        <v>19790298</v>
      </c>
      <c r="E317" s="30" t="s">
        <v>10203</v>
      </c>
      <c r="F317" s="30" t="s">
        <v>3113</v>
      </c>
      <c r="G317" s="30" t="s">
        <v>3065</v>
      </c>
      <c r="H317" s="31">
        <v>32.272000000000006</v>
      </c>
      <c r="I317" s="11">
        <v>10</v>
      </c>
      <c r="J317" s="30" t="s">
        <v>6</v>
      </c>
      <c r="K317" s="32">
        <v>41365</v>
      </c>
      <c r="L317" s="6">
        <v>0</v>
      </c>
    </row>
    <row r="318" spans="1:12" ht="12.75" customHeight="1">
      <c r="A318" s="30" t="s">
        <v>4818</v>
      </c>
      <c r="B318" s="271" t="s">
        <v>7529</v>
      </c>
      <c r="C318" s="49" t="s">
        <v>7530</v>
      </c>
      <c r="D318" s="272">
        <v>19930109</v>
      </c>
      <c r="E318" s="30" t="s">
        <v>10203</v>
      </c>
      <c r="F318" s="30" t="s">
        <v>3113</v>
      </c>
      <c r="G318" s="30" t="s">
        <v>3065</v>
      </c>
      <c r="H318" s="31">
        <v>32.272000000000006</v>
      </c>
      <c r="I318" s="11">
        <v>10</v>
      </c>
      <c r="J318" s="30" t="s">
        <v>6</v>
      </c>
      <c r="K318" s="32">
        <v>41365</v>
      </c>
      <c r="L318" s="6">
        <v>0</v>
      </c>
    </row>
    <row r="319" spans="1:12" ht="12.75" customHeight="1">
      <c r="A319" s="30" t="s">
        <v>4819</v>
      </c>
      <c r="B319" s="271" t="s">
        <v>7574</v>
      </c>
      <c r="C319" s="49" t="s">
        <v>7575</v>
      </c>
      <c r="D319" s="272">
        <v>20040445</v>
      </c>
      <c r="E319" s="30" t="s">
        <v>10203</v>
      </c>
      <c r="F319" s="30" t="s">
        <v>3113</v>
      </c>
      <c r="G319" s="30" t="s">
        <v>3065</v>
      </c>
      <c r="H319" s="31">
        <v>570.11970399999996</v>
      </c>
      <c r="I319" s="11">
        <v>10</v>
      </c>
      <c r="J319" s="30" t="s">
        <v>6</v>
      </c>
      <c r="K319" s="32">
        <v>41365</v>
      </c>
      <c r="L319" s="6">
        <v>0</v>
      </c>
    </row>
    <row r="320" spans="1:12" ht="12.75" customHeight="1">
      <c r="A320" s="30" t="s">
        <v>4820</v>
      </c>
      <c r="B320" s="271" t="s">
        <v>7574</v>
      </c>
      <c r="C320" s="49" t="s">
        <v>7575</v>
      </c>
      <c r="D320" s="272">
        <v>20010215</v>
      </c>
      <c r="E320" s="30" t="s">
        <v>10203</v>
      </c>
      <c r="F320" s="30" t="s">
        <v>3113</v>
      </c>
      <c r="G320" s="30" t="s">
        <v>3065</v>
      </c>
      <c r="H320" s="31">
        <v>570.11970399999996</v>
      </c>
      <c r="I320" s="11">
        <v>10</v>
      </c>
      <c r="J320" s="30" t="s">
        <v>6</v>
      </c>
      <c r="K320" s="32">
        <v>41365</v>
      </c>
      <c r="L320" s="6">
        <v>0</v>
      </c>
    </row>
    <row r="321" spans="1:12" ht="12.75" customHeight="1">
      <c r="A321" s="30" t="s">
        <v>4821</v>
      </c>
      <c r="B321" s="271" t="s">
        <v>7598</v>
      </c>
      <c r="C321" s="49" t="s">
        <v>7599</v>
      </c>
      <c r="D321" s="272">
        <v>19880275</v>
      </c>
      <c r="E321" s="30" t="s">
        <v>10203</v>
      </c>
      <c r="F321" s="30" t="s">
        <v>3113</v>
      </c>
      <c r="G321" s="30" t="s">
        <v>3065</v>
      </c>
      <c r="H321" s="31">
        <v>266.10399999999998</v>
      </c>
      <c r="I321" s="11">
        <v>10</v>
      </c>
      <c r="J321" s="30" t="s">
        <v>6</v>
      </c>
      <c r="K321" s="32">
        <v>41365</v>
      </c>
      <c r="L321" s="6">
        <v>0</v>
      </c>
    </row>
    <row r="322" spans="1:12" ht="12.75" customHeight="1">
      <c r="A322" s="30" t="s">
        <v>4822</v>
      </c>
      <c r="B322" s="271" t="s">
        <v>7598</v>
      </c>
      <c r="C322" s="49" t="s">
        <v>7599</v>
      </c>
      <c r="D322" s="272">
        <v>19900088</v>
      </c>
      <c r="E322" s="30" t="s">
        <v>10203</v>
      </c>
      <c r="F322" s="30" t="s">
        <v>3113</v>
      </c>
      <c r="G322" s="30" t="s">
        <v>3065</v>
      </c>
      <c r="H322" s="31">
        <v>266.10399999999998</v>
      </c>
      <c r="I322" s="11">
        <v>10</v>
      </c>
      <c r="J322" s="30" t="s">
        <v>6</v>
      </c>
      <c r="K322" s="32">
        <v>41365</v>
      </c>
      <c r="L322" s="6">
        <v>0</v>
      </c>
    </row>
    <row r="323" spans="1:12" ht="12.75" customHeight="1">
      <c r="A323" s="30" t="s">
        <v>4823</v>
      </c>
      <c r="B323" s="271" t="s">
        <v>7642</v>
      </c>
      <c r="C323" s="49" t="s">
        <v>7643</v>
      </c>
      <c r="D323" s="272">
        <v>20060563</v>
      </c>
      <c r="E323" s="30" t="s">
        <v>10203</v>
      </c>
      <c r="F323" s="30" t="s">
        <v>3113</v>
      </c>
      <c r="G323" s="30" t="s">
        <v>3065</v>
      </c>
      <c r="H323" s="31">
        <v>107.944</v>
      </c>
      <c r="I323" s="11">
        <v>10</v>
      </c>
      <c r="J323" s="30" t="s">
        <v>6</v>
      </c>
      <c r="K323" s="32">
        <v>41365</v>
      </c>
      <c r="L323" s="6">
        <v>0</v>
      </c>
    </row>
    <row r="324" spans="1:12" ht="12.75" customHeight="1">
      <c r="A324" s="30" t="s">
        <v>4824</v>
      </c>
      <c r="B324" s="271" t="s">
        <v>7642</v>
      </c>
      <c r="C324" s="49" t="s">
        <v>7643</v>
      </c>
      <c r="D324" s="272">
        <v>20060557</v>
      </c>
      <c r="E324" s="30" t="s">
        <v>10203</v>
      </c>
      <c r="F324" s="30" t="s">
        <v>3113</v>
      </c>
      <c r="G324" s="30" t="s">
        <v>3065</v>
      </c>
      <c r="H324" s="31">
        <v>107.944</v>
      </c>
      <c r="I324" s="11">
        <v>10</v>
      </c>
      <c r="J324" s="30" t="s">
        <v>6</v>
      </c>
      <c r="K324" s="32">
        <v>41365</v>
      </c>
      <c r="L324" s="6">
        <v>0</v>
      </c>
    </row>
    <row r="325" spans="1:12" ht="12.75" customHeight="1">
      <c r="A325" s="30" t="s">
        <v>4825</v>
      </c>
      <c r="B325" s="271" t="s">
        <v>7677</v>
      </c>
      <c r="C325" s="49" t="s">
        <v>7678</v>
      </c>
      <c r="D325" s="272">
        <v>19880336</v>
      </c>
      <c r="E325" s="30" t="s">
        <v>10203</v>
      </c>
      <c r="F325" s="30" t="s">
        <v>3113</v>
      </c>
      <c r="G325" s="30" t="s">
        <v>3065</v>
      </c>
      <c r="H325" s="31">
        <v>9.5099199999999995E-2</v>
      </c>
      <c r="I325" s="11">
        <v>10</v>
      </c>
      <c r="J325" s="30" t="s">
        <v>6</v>
      </c>
      <c r="K325" s="32">
        <v>41365</v>
      </c>
      <c r="L325" s="6">
        <v>0</v>
      </c>
    </row>
    <row r="326" spans="1:12" ht="12.75" customHeight="1">
      <c r="A326" s="30" t="s">
        <v>4826</v>
      </c>
      <c r="B326" s="271" t="s">
        <v>7677</v>
      </c>
      <c r="C326" s="49" t="s">
        <v>7678</v>
      </c>
      <c r="D326" s="272">
        <v>19850202</v>
      </c>
      <c r="E326" s="30" t="s">
        <v>10203</v>
      </c>
      <c r="F326" s="30" t="s">
        <v>3113</v>
      </c>
      <c r="G326" s="30" t="s">
        <v>3065</v>
      </c>
      <c r="H326" s="31">
        <v>9.5099199999999995E-2</v>
      </c>
      <c r="I326" s="11">
        <v>10</v>
      </c>
      <c r="J326" s="30" t="s">
        <v>6</v>
      </c>
      <c r="K326" s="32">
        <v>41365</v>
      </c>
      <c r="L326" s="6">
        <v>0</v>
      </c>
    </row>
    <row r="327" spans="1:12" ht="12.75" customHeight="1">
      <c r="A327" s="30" t="s">
        <v>4827</v>
      </c>
      <c r="B327" s="271" t="s">
        <v>7681</v>
      </c>
      <c r="C327" s="49" t="s">
        <v>7682</v>
      </c>
      <c r="D327" s="272">
        <v>20020305</v>
      </c>
      <c r="E327" s="30" t="s">
        <v>10203</v>
      </c>
      <c r="F327" s="30" t="s">
        <v>3113</v>
      </c>
      <c r="G327" s="30" t="s">
        <v>3065</v>
      </c>
      <c r="H327" s="31">
        <v>713.02199999999993</v>
      </c>
      <c r="I327" s="11">
        <v>10</v>
      </c>
      <c r="J327" s="30" t="s">
        <v>6</v>
      </c>
      <c r="K327" s="32">
        <v>42095</v>
      </c>
      <c r="L327" s="6">
        <v>71.296109168655818</v>
      </c>
    </row>
    <row r="328" spans="1:12" ht="12.75" customHeight="1">
      <c r="A328" s="30" t="s">
        <v>4828</v>
      </c>
      <c r="B328" s="271" t="s">
        <v>7687</v>
      </c>
      <c r="C328" s="49" t="s">
        <v>7686</v>
      </c>
      <c r="D328" s="272" t="s">
        <v>10191</v>
      </c>
      <c r="E328" s="30" t="s">
        <v>10203</v>
      </c>
      <c r="F328" s="30" t="s">
        <v>3113</v>
      </c>
      <c r="G328" s="30" t="s">
        <v>3065</v>
      </c>
      <c r="H328" s="31">
        <v>136</v>
      </c>
      <c r="I328" s="11">
        <v>10</v>
      </c>
      <c r="J328" s="30" t="s">
        <v>6</v>
      </c>
      <c r="K328" s="32">
        <v>41365</v>
      </c>
      <c r="L328" s="6">
        <v>0</v>
      </c>
    </row>
    <row r="329" spans="1:12" ht="12.75" customHeight="1">
      <c r="A329" s="30" t="s">
        <v>4829</v>
      </c>
      <c r="B329" s="271" t="s">
        <v>7687</v>
      </c>
      <c r="C329" s="49" t="s">
        <v>7686</v>
      </c>
      <c r="D329" s="272">
        <v>19880164</v>
      </c>
      <c r="E329" s="30" t="s">
        <v>10203</v>
      </c>
      <c r="F329" s="30" t="s">
        <v>3113</v>
      </c>
      <c r="G329" s="30" t="s">
        <v>3065</v>
      </c>
      <c r="H329" s="31">
        <v>136</v>
      </c>
      <c r="I329" s="11">
        <v>10</v>
      </c>
      <c r="J329" s="30" t="s">
        <v>6</v>
      </c>
      <c r="K329" s="32">
        <v>41365</v>
      </c>
      <c r="L329" s="6">
        <v>0</v>
      </c>
    </row>
    <row r="330" spans="1:12" ht="12.75" customHeight="1">
      <c r="A330" s="30" t="s">
        <v>4830</v>
      </c>
      <c r="B330" s="271" t="s">
        <v>7709</v>
      </c>
      <c r="C330" s="49" t="s">
        <v>7710</v>
      </c>
      <c r="D330" s="272">
        <v>19870173</v>
      </c>
      <c r="E330" s="30" t="s">
        <v>10203</v>
      </c>
      <c r="F330" s="30" t="s">
        <v>3113</v>
      </c>
      <c r="G330" s="30" t="s">
        <v>3065</v>
      </c>
      <c r="H330" s="31">
        <v>9.5099199999999995E-2</v>
      </c>
      <c r="I330" s="11">
        <v>10</v>
      </c>
      <c r="J330" s="30" t="s">
        <v>6</v>
      </c>
      <c r="K330" s="32">
        <v>41365</v>
      </c>
      <c r="L330" s="6">
        <v>0</v>
      </c>
    </row>
    <row r="331" spans="1:12" ht="12.75" customHeight="1">
      <c r="A331" s="30" t="s">
        <v>4831</v>
      </c>
      <c r="B331" s="271" t="s">
        <v>7709</v>
      </c>
      <c r="C331" s="49" t="s">
        <v>7710</v>
      </c>
      <c r="D331" s="272">
        <v>19910072</v>
      </c>
      <c r="E331" s="30" t="s">
        <v>10203</v>
      </c>
      <c r="F331" s="30" t="s">
        <v>3113</v>
      </c>
      <c r="G331" s="30" t="s">
        <v>3065</v>
      </c>
      <c r="H331" s="31">
        <v>9.5099199999999995E-2</v>
      </c>
      <c r="I331" s="11">
        <v>10</v>
      </c>
      <c r="J331" s="30" t="s">
        <v>6</v>
      </c>
      <c r="K331" s="32">
        <v>41365</v>
      </c>
      <c r="L331" s="6">
        <v>0</v>
      </c>
    </row>
    <row r="332" spans="1:12" ht="12.75" customHeight="1">
      <c r="A332" s="30" t="s">
        <v>4832</v>
      </c>
      <c r="B332" s="271" t="s">
        <v>7732</v>
      </c>
      <c r="C332" s="49" t="s">
        <v>7733</v>
      </c>
      <c r="D332" s="272">
        <v>19830331</v>
      </c>
      <c r="E332" s="30" t="s">
        <v>10203</v>
      </c>
      <c r="F332" s="30" t="s">
        <v>3113</v>
      </c>
      <c r="G332" s="30" t="s">
        <v>3065</v>
      </c>
      <c r="H332" s="31">
        <v>79.2</v>
      </c>
      <c r="I332" s="11">
        <v>10</v>
      </c>
      <c r="J332" s="30" t="s">
        <v>6</v>
      </c>
      <c r="K332" s="32">
        <v>41365</v>
      </c>
      <c r="L332" s="6">
        <v>0</v>
      </c>
    </row>
    <row r="333" spans="1:12" ht="12.75" customHeight="1">
      <c r="A333" s="30" t="s">
        <v>4833</v>
      </c>
      <c r="B333" s="271" t="s">
        <v>7732</v>
      </c>
      <c r="C333" s="49" t="s">
        <v>7733</v>
      </c>
      <c r="D333" s="272">
        <v>19920935</v>
      </c>
      <c r="E333" s="30" t="s">
        <v>10203</v>
      </c>
      <c r="F333" s="30" t="s">
        <v>3113</v>
      </c>
      <c r="G333" s="30" t="s">
        <v>3065</v>
      </c>
      <c r="H333" s="31">
        <v>79.2</v>
      </c>
      <c r="I333" s="11">
        <v>10</v>
      </c>
      <c r="J333" s="30" t="s">
        <v>6</v>
      </c>
      <c r="K333" s="32">
        <v>41365</v>
      </c>
      <c r="L333" s="6">
        <v>0</v>
      </c>
    </row>
    <row r="334" spans="1:12" ht="12.75" customHeight="1">
      <c r="A334" s="30" t="s">
        <v>4834</v>
      </c>
      <c r="B334" s="271" t="s">
        <v>7745</v>
      </c>
      <c r="C334" s="49" t="s">
        <v>7746</v>
      </c>
      <c r="D334" s="272">
        <v>19921058</v>
      </c>
      <c r="E334" s="30" t="s">
        <v>10203</v>
      </c>
      <c r="F334" s="30" t="s">
        <v>3113</v>
      </c>
      <c r="G334" s="30" t="s">
        <v>3065</v>
      </c>
      <c r="H334" s="31">
        <v>34.792000000000002</v>
      </c>
      <c r="I334" s="11">
        <v>10</v>
      </c>
      <c r="J334" s="30" t="s">
        <v>6</v>
      </c>
      <c r="K334" s="32">
        <v>41365</v>
      </c>
      <c r="L334" s="6">
        <v>0</v>
      </c>
    </row>
    <row r="335" spans="1:12" ht="12.75" customHeight="1">
      <c r="A335" s="30" t="s">
        <v>4835</v>
      </c>
      <c r="B335" s="271" t="s">
        <v>7745</v>
      </c>
      <c r="C335" s="49" t="s">
        <v>7746</v>
      </c>
      <c r="D335" s="272">
        <v>19930033</v>
      </c>
      <c r="E335" s="30" t="s">
        <v>10203</v>
      </c>
      <c r="F335" s="30" t="s">
        <v>3113</v>
      </c>
      <c r="G335" s="30" t="s">
        <v>3065</v>
      </c>
      <c r="H335" s="31">
        <v>34.792000000000002</v>
      </c>
      <c r="I335" s="11">
        <v>10</v>
      </c>
      <c r="J335" s="30" t="s">
        <v>6</v>
      </c>
      <c r="K335" s="32">
        <v>41365</v>
      </c>
      <c r="L335" s="6">
        <v>0</v>
      </c>
    </row>
    <row r="336" spans="1:12" ht="12.75" customHeight="1">
      <c r="A336" s="30" t="s">
        <v>4836</v>
      </c>
      <c r="B336" s="271" t="s">
        <v>7750</v>
      </c>
      <c r="C336" s="49" t="s">
        <v>7751</v>
      </c>
      <c r="D336" s="272">
        <v>19970009</v>
      </c>
      <c r="E336" s="30" t="s">
        <v>10203</v>
      </c>
      <c r="F336" s="30" t="s">
        <v>3113</v>
      </c>
      <c r="G336" s="30" t="s">
        <v>3065</v>
      </c>
      <c r="H336" s="31">
        <v>12.8</v>
      </c>
      <c r="I336" s="11">
        <v>10</v>
      </c>
      <c r="J336" s="30" t="s">
        <v>6</v>
      </c>
      <c r="K336" s="32">
        <v>41365</v>
      </c>
      <c r="L336" s="6">
        <v>0</v>
      </c>
    </row>
    <row r="337" spans="1:12" ht="12.75" customHeight="1">
      <c r="A337" s="30" t="s">
        <v>4837</v>
      </c>
      <c r="B337" s="271" t="s">
        <v>7750</v>
      </c>
      <c r="C337" s="49" t="s">
        <v>7751</v>
      </c>
      <c r="D337" s="272">
        <v>19970010</v>
      </c>
      <c r="E337" s="30" t="s">
        <v>10203</v>
      </c>
      <c r="F337" s="30" t="s">
        <v>3113</v>
      </c>
      <c r="G337" s="30" t="s">
        <v>3065</v>
      </c>
      <c r="H337" s="31">
        <v>12.8</v>
      </c>
      <c r="I337" s="11">
        <v>10</v>
      </c>
      <c r="J337" s="30" t="s">
        <v>6</v>
      </c>
      <c r="K337" s="32">
        <v>41365</v>
      </c>
      <c r="L337" s="6">
        <v>0</v>
      </c>
    </row>
    <row r="338" spans="1:12" ht="12.75" customHeight="1">
      <c r="A338" s="30" t="s">
        <v>4838</v>
      </c>
      <c r="B338" s="271" t="s">
        <v>7757</v>
      </c>
      <c r="C338" s="49" t="s">
        <v>7756</v>
      </c>
      <c r="D338" s="272">
        <v>20110118</v>
      </c>
      <c r="E338" s="30" t="s">
        <v>10204</v>
      </c>
      <c r="F338" s="30" t="s">
        <v>3113</v>
      </c>
      <c r="G338" s="30" t="s">
        <v>3065</v>
      </c>
      <c r="H338" s="31">
        <v>808.34320000000002</v>
      </c>
      <c r="I338" s="11">
        <v>10</v>
      </c>
      <c r="J338" s="30" t="s">
        <v>6</v>
      </c>
      <c r="K338" s="32">
        <v>41365</v>
      </c>
      <c r="L338" s="6">
        <v>0</v>
      </c>
    </row>
    <row r="339" spans="1:12" ht="12.75" customHeight="1">
      <c r="A339" s="30" t="s">
        <v>4839</v>
      </c>
      <c r="B339" s="271" t="s">
        <v>7758</v>
      </c>
      <c r="C339" s="49" t="s">
        <v>7756</v>
      </c>
      <c r="D339" s="272">
        <v>20140060</v>
      </c>
      <c r="E339" s="30" t="s">
        <v>10203</v>
      </c>
      <c r="F339" s="30" t="s">
        <v>3113</v>
      </c>
      <c r="G339" s="30" t="s">
        <v>3065</v>
      </c>
      <c r="H339" s="31">
        <v>51.263999999999996</v>
      </c>
      <c r="I339" s="11">
        <v>10</v>
      </c>
      <c r="J339" s="30" t="s">
        <v>6</v>
      </c>
      <c r="K339" s="32">
        <v>41365</v>
      </c>
      <c r="L339" s="6">
        <v>0</v>
      </c>
    </row>
    <row r="340" spans="1:12" ht="12.75" customHeight="1">
      <c r="A340" s="30" t="s">
        <v>4840</v>
      </c>
      <c r="B340" s="271" t="s">
        <v>7758</v>
      </c>
      <c r="C340" s="49" t="s">
        <v>7756</v>
      </c>
      <c r="D340" s="272">
        <v>20140050</v>
      </c>
      <c r="E340" s="30" t="s">
        <v>10203</v>
      </c>
      <c r="F340" s="30" t="s">
        <v>3113</v>
      </c>
      <c r="G340" s="30" t="s">
        <v>3065</v>
      </c>
      <c r="H340" s="31">
        <v>51.263999999999996</v>
      </c>
      <c r="I340" s="11">
        <v>10</v>
      </c>
      <c r="J340" s="30" t="s">
        <v>6</v>
      </c>
      <c r="K340" s="32">
        <v>41365</v>
      </c>
      <c r="L340" s="6">
        <v>0</v>
      </c>
    </row>
    <row r="341" spans="1:12" ht="12.75" customHeight="1">
      <c r="A341" s="30" t="s">
        <v>4841</v>
      </c>
      <c r="B341" s="271" t="s">
        <v>7785</v>
      </c>
      <c r="C341" s="49" t="s">
        <v>7786</v>
      </c>
      <c r="D341" s="272">
        <v>19860255</v>
      </c>
      <c r="E341" s="30" t="s">
        <v>10203</v>
      </c>
      <c r="F341" s="30" t="s">
        <v>3113</v>
      </c>
      <c r="G341" s="30" t="s">
        <v>3065</v>
      </c>
      <c r="H341" s="31">
        <v>67.2</v>
      </c>
      <c r="I341" s="11">
        <v>10</v>
      </c>
      <c r="J341" s="30" t="s">
        <v>6</v>
      </c>
      <c r="K341" s="32">
        <v>41365</v>
      </c>
      <c r="L341" s="6">
        <v>0</v>
      </c>
    </row>
    <row r="342" spans="1:12" ht="12.75" customHeight="1">
      <c r="A342" s="30" t="s">
        <v>4842</v>
      </c>
      <c r="B342" s="271" t="s">
        <v>7785</v>
      </c>
      <c r="C342" s="49" t="s">
        <v>7786</v>
      </c>
      <c r="D342" s="272">
        <v>20030616</v>
      </c>
      <c r="E342" s="30" t="s">
        <v>10203</v>
      </c>
      <c r="F342" s="30" t="s">
        <v>3113</v>
      </c>
      <c r="G342" s="30" t="s">
        <v>3065</v>
      </c>
      <c r="H342" s="31">
        <v>67.2</v>
      </c>
      <c r="I342" s="11">
        <v>10</v>
      </c>
      <c r="J342" s="30" t="s">
        <v>6</v>
      </c>
      <c r="K342" s="32">
        <v>41365</v>
      </c>
      <c r="L342" s="6">
        <v>0</v>
      </c>
    </row>
    <row r="343" spans="1:12" ht="12.75" customHeight="1">
      <c r="A343" s="30" t="s">
        <v>4843</v>
      </c>
      <c r="B343" s="271" t="s">
        <v>7787</v>
      </c>
      <c r="C343" s="49" t="s">
        <v>7788</v>
      </c>
      <c r="D343" s="272">
        <v>20070512</v>
      </c>
      <c r="E343" s="30" t="s">
        <v>10203</v>
      </c>
      <c r="F343" s="30" t="s">
        <v>3113</v>
      </c>
      <c r="G343" s="30" t="s">
        <v>3065</v>
      </c>
      <c r="H343" s="31">
        <v>37.6</v>
      </c>
      <c r="I343" s="11">
        <v>10</v>
      </c>
      <c r="J343" s="30" t="s">
        <v>6</v>
      </c>
      <c r="K343" s="32">
        <v>41365</v>
      </c>
      <c r="L343" s="6">
        <v>0</v>
      </c>
    </row>
    <row r="344" spans="1:12" ht="12.75" customHeight="1">
      <c r="A344" s="30" t="s">
        <v>4844</v>
      </c>
      <c r="B344" s="271" t="s">
        <v>7877</v>
      </c>
      <c r="C344" s="49" t="s">
        <v>7878</v>
      </c>
      <c r="D344" s="272">
        <v>20050472</v>
      </c>
      <c r="E344" s="30" t="s">
        <v>10203</v>
      </c>
      <c r="F344" s="30" t="s">
        <v>3113</v>
      </c>
      <c r="G344" s="30" t="s">
        <v>3065</v>
      </c>
      <c r="H344" s="31">
        <v>24.352</v>
      </c>
      <c r="I344" s="11">
        <v>10</v>
      </c>
      <c r="J344" s="30" t="s">
        <v>6</v>
      </c>
      <c r="K344" s="32">
        <v>41365</v>
      </c>
      <c r="L344" s="6">
        <v>0</v>
      </c>
    </row>
    <row r="345" spans="1:12" ht="12.75" customHeight="1">
      <c r="A345" s="30" t="s">
        <v>4845</v>
      </c>
      <c r="B345" s="271" t="s">
        <v>7877</v>
      </c>
      <c r="C345" s="49" t="s">
        <v>7878</v>
      </c>
      <c r="D345" s="272">
        <v>20050505</v>
      </c>
      <c r="E345" s="30" t="s">
        <v>10203</v>
      </c>
      <c r="F345" s="30" t="s">
        <v>3113</v>
      </c>
      <c r="G345" s="30" t="s">
        <v>3065</v>
      </c>
      <c r="H345" s="31">
        <v>24.352</v>
      </c>
      <c r="I345" s="11">
        <v>10</v>
      </c>
      <c r="J345" s="30" t="s">
        <v>6</v>
      </c>
      <c r="K345" s="32">
        <v>41365</v>
      </c>
      <c r="L345" s="6">
        <v>0</v>
      </c>
    </row>
    <row r="346" spans="1:12" ht="12.75" customHeight="1">
      <c r="A346" s="30" t="s">
        <v>4846</v>
      </c>
      <c r="B346" s="271" t="s">
        <v>7980</v>
      </c>
      <c r="C346" s="49" t="s">
        <v>7981</v>
      </c>
      <c r="D346" s="272">
        <v>20030002</v>
      </c>
      <c r="E346" s="30" t="s">
        <v>10203</v>
      </c>
      <c r="F346" s="30" t="s">
        <v>3113</v>
      </c>
      <c r="G346" s="30" t="s">
        <v>3065</v>
      </c>
      <c r="H346" s="31">
        <v>119.96</v>
      </c>
      <c r="I346" s="11">
        <v>10</v>
      </c>
      <c r="J346" s="30" t="s">
        <v>6</v>
      </c>
      <c r="K346" s="32">
        <v>41365</v>
      </c>
      <c r="L346" s="6">
        <v>0</v>
      </c>
    </row>
    <row r="347" spans="1:12" ht="12.75" customHeight="1">
      <c r="A347" s="30" t="s">
        <v>4847</v>
      </c>
      <c r="B347" s="271" t="s">
        <v>7980</v>
      </c>
      <c r="C347" s="49" t="s">
        <v>7981</v>
      </c>
      <c r="D347" s="272">
        <v>20070217</v>
      </c>
      <c r="E347" s="30" t="s">
        <v>10203</v>
      </c>
      <c r="F347" s="30" t="s">
        <v>3113</v>
      </c>
      <c r="G347" s="30" t="s">
        <v>3065</v>
      </c>
      <c r="H347" s="31">
        <v>119.96</v>
      </c>
      <c r="I347" s="11">
        <v>10</v>
      </c>
      <c r="J347" s="30" t="s">
        <v>6</v>
      </c>
      <c r="K347" s="32">
        <v>41365</v>
      </c>
      <c r="L347" s="6">
        <v>0</v>
      </c>
    </row>
    <row r="348" spans="1:12" ht="12.75" customHeight="1">
      <c r="A348" s="30" t="s">
        <v>4848</v>
      </c>
      <c r="B348" s="271" t="s">
        <v>8008</v>
      </c>
      <c r="C348" s="49" t="s">
        <v>8009</v>
      </c>
      <c r="D348" s="272">
        <v>19980054</v>
      </c>
      <c r="E348" s="30" t="s">
        <v>10203</v>
      </c>
      <c r="F348" s="30" t="s">
        <v>3113</v>
      </c>
      <c r="G348" s="30" t="s">
        <v>3065</v>
      </c>
      <c r="H348" s="31">
        <v>126.4</v>
      </c>
      <c r="I348" s="11">
        <v>10</v>
      </c>
      <c r="J348" s="30" t="s">
        <v>6</v>
      </c>
      <c r="K348" s="32">
        <v>41365</v>
      </c>
      <c r="L348" s="6">
        <v>0</v>
      </c>
    </row>
    <row r="349" spans="1:12" ht="12.75" customHeight="1">
      <c r="A349" s="30" t="s">
        <v>4849</v>
      </c>
      <c r="B349" s="271" t="s">
        <v>8008</v>
      </c>
      <c r="C349" s="49" t="s">
        <v>8009</v>
      </c>
      <c r="D349" s="272">
        <v>19980218</v>
      </c>
      <c r="E349" s="30" t="s">
        <v>10203</v>
      </c>
      <c r="F349" s="30" t="s">
        <v>3113</v>
      </c>
      <c r="G349" s="30" t="s">
        <v>3065</v>
      </c>
      <c r="H349" s="31">
        <v>126.4</v>
      </c>
      <c r="I349" s="11">
        <v>10</v>
      </c>
      <c r="J349" s="30" t="s">
        <v>6</v>
      </c>
      <c r="K349" s="32">
        <v>41365</v>
      </c>
      <c r="L349" s="6">
        <v>0</v>
      </c>
    </row>
    <row r="350" spans="1:12" ht="12.75" customHeight="1">
      <c r="A350" s="30" t="s">
        <v>4850</v>
      </c>
      <c r="B350" s="271" t="s">
        <v>8042</v>
      </c>
      <c r="C350" s="49" t="s">
        <v>8043</v>
      </c>
      <c r="D350" s="272">
        <v>20030133</v>
      </c>
      <c r="E350" s="30" t="s">
        <v>10203</v>
      </c>
      <c r="F350" s="30" t="s">
        <v>3113</v>
      </c>
      <c r="G350" s="30" t="s">
        <v>3065</v>
      </c>
      <c r="H350" s="31">
        <v>144</v>
      </c>
      <c r="I350" s="11">
        <v>10</v>
      </c>
      <c r="J350" s="30" t="s">
        <v>6</v>
      </c>
      <c r="K350" s="32">
        <v>41365</v>
      </c>
      <c r="L350" s="6">
        <v>0</v>
      </c>
    </row>
    <row r="351" spans="1:12" ht="12.75" customHeight="1">
      <c r="A351" s="30" t="s">
        <v>4851</v>
      </c>
      <c r="B351" s="271" t="s">
        <v>8042</v>
      </c>
      <c r="C351" s="49" t="s">
        <v>8043</v>
      </c>
      <c r="D351" s="272">
        <v>20030171</v>
      </c>
      <c r="E351" s="30" t="s">
        <v>10203</v>
      </c>
      <c r="F351" s="30" t="s">
        <v>3113</v>
      </c>
      <c r="G351" s="30" t="s">
        <v>3065</v>
      </c>
      <c r="H351" s="31">
        <v>144</v>
      </c>
      <c r="I351" s="11">
        <v>10</v>
      </c>
      <c r="J351" s="30" t="s">
        <v>6</v>
      </c>
      <c r="K351" s="32">
        <v>41365</v>
      </c>
      <c r="L351" s="6">
        <v>0</v>
      </c>
    </row>
    <row r="352" spans="1:12" ht="12.75" customHeight="1">
      <c r="A352" s="30" t="s">
        <v>4852</v>
      </c>
      <c r="B352" s="271" t="s">
        <v>8065</v>
      </c>
      <c r="C352" s="49" t="s">
        <v>8066</v>
      </c>
      <c r="D352" s="272">
        <v>19970294</v>
      </c>
      <c r="E352" s="30" t="s">
        <v>10203</v>
      </c>
      <c r="F352" s="30" t="s">
        <v>3113</v>
      </c>
      <c r="G352" s="30" t="s">
        <v>3065</v>
      </c>
      <c r="H352" s="31">
        <v>20</v>
      </c>
      <c r="I352" s="11">
        <v>10</v>
      </c>
      <c r="J352" s="30" t="s">
        <v>6</v>
      </c>
      <c r="K352" s="32">
        <v>41365</v>
      </c>
      <c r="L352" s="6">
        <v>0</v>
      </c>
    </row>
    <row r="353" spans="1:12" ht="12.75" customHeight="1">
      <c r="A353" s="30" t="s">
        <v>4853</v>
      </c>
      <c r="B353" s="271" t="s">
        <v>8065</v>
      </c>
      <c r="C353" s="49" t="s">
        <v>8066</v>
      </c>
      <c r="D353" s="272">
        <v>20030676</v>
      </c>
      <c r="E353" s="30" t="s">
        <v>10203</v>
      </c>
      <c r="F353" s="30" t="s">
        <v>3113</v>
      </c>
      <c r="G353" s="30" t="s">
        <v>3065</v>
      </c>
      <c r="H353" s="31">
        <v>20</v>
      </c>
      <c r="I353" s="11">
        <v>10</v>
      </c>
      <c r="J353" s="30" t="s">
        <v>6</v>
      </c>
      <c r="K353" s="32">
        <v>41365</v>
      </c>
      <c r="L353" s="6">
        <v>0</v>
      </c>
    </row>
    <row r="354" spans="1:12" ht="12.75" customHeight="1">
      <c r="A354" s="30" t="s">
        <v>4854</v>
      </c>
      <c r="B354" s="271" t="s">
        <v>8109</v>
      </c>
      <c r="C354" s="49" t="s">
        <v>8110</v>
      </c>
      <c r="D354" s="272">
        <v>20080194</v>
      </c>
      <c r="E354" s="30" t="s">
        <v>10203</v>
      </c>
      <c r="F354" s="30" t="s">
        <v>3113</v>
      </c>
      <c r="G354" s="30" t="s">
        <v>3065</v>
      </c>
      <c r="H354" s="31">
        <v>189.68</v>
      </c>
      <c r="I354" s="11">
        <v>10</v>
      </c>
      <c r="J354" s="30" t="s">
        <v>6</v>
      </c>
      <c r="K354" s="32">
        <v>41365</v>
      </c>
      <c r="L354" s="6">
        <v>0</v>
      </c>
    </row>
    <row r="355" spans="1:12" ht="12.75" customHeight="1">
      <c r="A355" s="30" t="s">
        <v>4855</v>
      </c>
      <c r="B355" s="271" t="s">
        <v>8109</v>
      </c>
      <c r="C355" s="49" t="s">
        <v>8110</v>
      </c>
      <c r="D355" s="272">
        <v>20090280</v>
      </c>
      <c r="E355" s="30" t="s">
        <v>10203</v>
      </c>
      <c r="F355" s="30" t="s">
        <v>3113</v>
      </c>
      <c r="G355" s="30" t="s">
        <v>3065</v>
      </c>
      <c r="H355" s="31">
        <v>189.68</v>
      </c>
      <c r="I355" s="11">
        <v>10</v>
      </c>
      <c r="J355" s="30" t="s">
        <v>6</v>
      </c>
      <c r="K355" s="32">
        <v>41365</v>
      </c>
      <c r="L355" s="6">
        <v>0</v>
      </c>
    </row>
    <row r="356" spans="1:12" ht="12.75" customHeight="1">
      <c r="A356" s="30" t="s">
        <v>4856</v>
      </c>
      <c r="B356" s="271" t="s">
        <v>8263</v>
      </c>
      <c r="C356" s="49" t="s">
        <v>8264</v>
      </c>
      <c r="D356" s="272">
        <v>20080316</v>
      </c>
      <c r="E356" s="30" t="s">
        <v>10203</v>
      </c>
      <c r="F356" s="30" t="s">
        <v>3113</v>
      </c>
      <c r="G356" s="30" t="s">
        <v>3065</v>
      </c>
      <c r="H356" s="31">
        <v>260</v>
      </c>
      <c r="I356" s="11">
        <v>10</v>
      </c>
      <c r="J356" s="30" t="s">
        <v>6</v>
      </c>
      <c r="K356" s="32">
        <v>41365</v>
      </c>
      <c r="L356" s="6">
        <v>0</v>
      </c>
    </row>
    <row r="357" spans="1:12" ht="12.75" customHeight="1">
      <c r="A357" s="30" t="s">
        <v>4857</v>
      </c>
      <c r="B357" s="271" t="s">
        <v>8263</v>
      </c>
      <c r="C357" s="49" t="s">
        <v>8264</v>
      </c>
      <c r="D357" s="272">
        <v>20090275</v>
      </c>
      <c r="E357" s="30" t="s">
        <v>10203</v>
      </c>
      <c r="F357" s="30" t="s">
        <v>3113</v>
      </c>
      <c r="G357" s="30" t="s">
        <v>3065</v>
      </c>
      <c r="H357" s="31">
        <v>260</v>
      </c>
      <c r="I357" s="11">
        <v>10</v>
      </c>
      <c r="J357" s="30" t="s">
        <v>6</v>
      </c>
      <c r="K357" s="32">
        <v>41365</v>
      </c>
      <c r="L357" s="6">
        <v>0</v>
      </c>
    </row>
    <row r="358" spans="1:12" ht="12.75" customHeight="1">
      <c r="A358" s="30" t="s">
        <v>4858</v>
      </c>
      <c r="B358" s="271" t="s">
        <v>8317</v>
      </c>
      <c r="C358" s="49" t="s">
        <v>8318</v>
      </c>
      <c r="D358" s="272">
        <v>20080264</v>
      </c>
      <c r="E358" s="30" t="s">
        <v>10203</v>
      </c>
      <c r="F358" s="30" t="s">
        <v>3113</v>
      </c>
      <c r="G358" s="30" t="s">
        <v>3065</v>
      </c>
      <c r="H358" s="31">
        <v>93.6</v>
      </c>
      <c r="I358" s="11">
        <v>10</v>
      </c>
      <c r="J358" s="30" t="s">
        <v>6</v>
      </c>
      <c r="K358" s="32">
        <v>41365</v>
      </c>
      <c r="L358" s="6">
        <v>0</v>
      </c>
    </row>
    <row r="359" spans="1:12" ht="12.75" customHeight="1">
      <c r="A359" s="30" t="s">
        <v>4859</v>
      </c>
      <c r="B359" s="271" t="s">
        <v>8317</v>
      </c>
      <c r="C359" s="49" t="s">
        <v>8318</v>
      </c>
      <c r="D359" s="272">
        <v>20100219</v>
      </c>
      <c r="E359" s="30" t="s">
        <v>10203</v>
      </c>
      <c r="F359" s="30" t="s">
        <v>3113</v>
      </c>
      <c r="G359" s="30" t="s">
        <v>3065</v>
      </c>
      <c r="H359" s="31">
        <v>93.6</v>
      </c>
      <c r="I359" s="11">
        <v>10</v>
      </c>
      <c r="J359" s="30" t="s">
        <v>6</v>
      </c>
      <c r="K359" s="32">
        <v>41365</v>
      </c>
      <c r="L359" s="6">
        <v>0</v>
      </c>
    </row>
    <row r="360" spans="1:12" ht="12.75" customHeight="1">
      <c r="A360" s="30" t="s">
        <v>4860</v>
      </c>
      <c r="B360" s="271" t="s">
        <v>8668</v>
      </c>
      <c r="C360" s="49" t="s">
        <v>8669</v>
      </c>
      <c r="D360" s="272">
        <v>19920445</v>
      </c>
      <c r="E360" s="30" t="s">
        <v>10203</v>
      </c>
      <c r="F360" s="30" t="s">
        <v>3113</v>
      </c>
      <c r="G360" s="30" t="s">
        <v>3065</v>
      </c>
      <c r="H360" s="31">
        <v>47.416000000000004</v>
      </c>
      <c r="I360" s="11">
        <v>10</v>
      </c>
      <c r="J360" s="30" t="s">
        <v>6</v>
      </c>
      <c r="K360" s="32">
        <v>41365</v>
      </c>
      <c r="L360" s="6">
        <v>0</v>
      </c>
    </row>
    <row r="361" spans="1:12" ht="12.75" customHeight="1">
      <c r="A361" s="30" t="s">
        <v>4861</v>
      </c>
      <c r="B361" s="271" t="s">
        <v>8668</v>
      </c>
      <c r="C361" s="49" t="s">
        <v>8669</v>
      </c>
      <c r="D361" s="272">
        <v>19920163</v>
      </c>
      <c r="E361" s="30" t="s">
        <v>10203</v>
      </c>
      <c r="F361" s="30" t="s">
        <v>3113</v>
      </c>
      <c r="G361" s="30" t="s">
        <v>3065</v>
      </c>
      <c r="H361" s="31">
        <v>47.416000000000004</v>
      </c>
      <c r="I361" s="11">
        <v>10</v>
      </c>
      <c r="J361" s="30" t="s">
        <v>6</v>
      </c>
      <c r="K361" s="32">
        <v>41365</v>
      </c>
      <c r="L361" s="6">
        <v>0</v>
      </c>
    </row>
    <row r="362" spans="1:12" ht="12.75" customHeight="1">
      <c r="A362" s="30" t="s">
        <v>4862</v>
      </c>
      <c r="B362" s="271" t="s">
        <v>8694</v>
      </c>
      <c r="C362" s="49" t="s">
        <v>8695</v>
      </c>
      <c r="D362" s="272">
        <v>19840488</v>
      </c>
      <c r="E362" s="30" t="s">
        <v>10203</v>
      </c>
      <c r="F362" s="30" t="s">
        <v>3113</v>
      </c>
      <c r="G362" s="30" t="s">
        <v>3065</v>
      </c>
      <c r="H362" s="31">
        <v>137.61000000000001</v>
      </c>
      <c r="I362" s="11">
        <v>10</v>
      </c>
      <c r="J362" s="30" t="s">
        <v>6</v>
      </c>
      <c r="K362" s="32">
        <v>41365</v>
      </c>
      <c r="L362" s="6">
        <v>0</v>
      </c>
    </row>
    <row r="363" spans="1:12" ht="12.75" customHeight="1">
      <c r="A363" s="30" t="s">
        <v>4863</v>
      </c>
      <c r="B363" s="271" t="s">
        <v>8694</v>
      </c>
      <c r="C363" s="49" t="s">
        <v>8695</v>
      </c>
      <c r="D363" s="272">
        <v>20000686</v>
      </c>
      <c r="E363" s="30" t="s">
        <v>10203</v>
      </c>
      <c r="F363" s="30" t="s">
        <v>3113</v>
      </c>
      <c r="G363" s="30" t="s">
        <v>3065</v>
      </c>
      <c r="H363" s="31">
        <v>137.61000000000001</v>
      </c>
      <c r="I363" s="11">
        <v>10</v>
      </c>
      <c r="J363" s="30" t="s">
        <v>6</v>
      </c>
      <c r="K363" s="32">
        <v>41365</v>
      </c>
      <c r="L363" s="6">
        <v>0</v>
      </c>
    </row>
    <row r="364" spans="1:12" ht="12.75" customHeight="1">
      <c r="A364" s="30" t="s">
        <v>4864</v>
      </c>
      <c r="B364" s="271" t="s">
        <v>8696</v>
      </c>
      <c r="C364" s="49" t="s">
        <v>8697</v>
      </c>
      <c r="D364" s="272">
        <v>19870134</v>
      </c>
      <c r="E364" s="30" t="s">
        <v>10203</v>
      </c>
      <c r="F364" s="30" t="s">
        <v>3113</v>
      </c>
      <c r="G364" s="30" t="s">
        <v>3065</v>
      </c>
      <c r="H364" s="31">
        <v>380.39679999999998</v>
      </c>
      <c r="I364" s="11">
        <v>10</v>
      </c>
      <c r="J364" s="30" t="s">
        <v>6</v>
      </c>
      <c r="K364" s="32">
        <v>41365</v>
      </c>
      <c r="L364" s="6">
        <v>0</v>
      </c>
    </row>
    <row r="365" spans="1:12" ht="12.75" customHeight="1">
      <c r="A365" s="30" t="s">
        <v>4865</v>
      </c>
      <c r="B365" s="271" t="s">
        <v>8696</v>
      </c>
      <c r="C365" s="49" t="s">
        <v>8697</v>
      </c>
      <c r="D365" s="272">
        <v>19920260</v>
      </c>
      <c r="E365" s="30" t="s">
        <v>10203</v>
      </c>
      <c r="F365" s="30" t="s">
        <v>3113</v>
      </c>
      <c r="G365" s="30" t="s">
        <v>3065</v>
      </c>
      <c r="H365" s="31">
        <v>380.39679999999998</v>
      </c>
      <c r="I365" s="11">
        <v>10</v>
      </c>
      <c r="J365" s="30" t="s">
        <v>6</v>
      </c>
      <c r="K365" s="32">
        <v>41365</v>
      </c>
      <c r="L365" s="6">
        <v>0</v>
      </c>
    </row>
    <row r="366" spans="1:12" ht="12.75" customHeight="1">
      <c r="A366" s="30" t="s">
        <v>4866</v>
      </c>
      <c r="B366" s="271" t="s">
        <v>8753</v>
      </c>
      <c r="C366" s="49" t="s">
        <v>8754</v>
      </c>
      <c r="D366" s="272">
        <v>19650058</v>
      </c>
      <c r="E366" s="30" t="s">
        <v>10203</v>
      </c>
      <c r="F366" s="30" t="s">
        <v>3113</v>
      </c>
      <c r="G366" s="30" t="s">
        <v>3065</v>
      </c>
      <c r="H366" s="31">
        <v>184.16</v>
      </c>
      <c r="I366" s="11">
        <v>10</v>
      </c>
      <c r="J366" s="30" t="s">
        <v>6</v>
      </c>
      <c r="K366" s="32">
        <v>41365</v>
      </c>
      <c r="L366" s="6">
        <v>0</v>
      </c>
    </row>
    <row r="367" spans="1:12" ht="12.75" customHeight="1">
      <c r="A367" s="30" t="s">
        <v>4867</v>
      </c>
      <c r="B367" s="271" t="s">
        <v>8753</v>
      </c>
      <c r="C367" s="49" t="s">
        <v>8754</v>
      </c>
      <c r="D367" s="272">
        <v>20010013</v>
      </c>
      <c r="E367" s="30" t="s">
        <v>10203</v>
      </c>
      <c r="F367" s="30" t="s">
        <v>3113</v>
      </c>
      <c r="G367" s="30" t="s">
        <v>3065</v>
      </c>
      <c r="H367" s="31">
        <v>184.16</v>
      </c>
      <c r="I367" s="11">
        <v>10</v>
      </c>
      <c r="J367" s="30" t="s">
        <v>6</v>
      </c>
      <c r="K367" s="32">
        <v>41365</v>
      </c>
      <c r="L367" s="6">
        <v>0</v>
      </c>
    </row>
    <row r="368" spans="1:12" ht="12.75" customHeight="1">
      <c r="A368" s="30" t="s">
        <v>4868</v>
      </c>
      <c r="B368" s="271" t="s">
        <v>8793</v>
      </c>
      <c r="C368" s="49" t="s">
        <v>8794</v>
      </c>
      <c r="D368" s="272">
        <v>19950237</v>
      </c>
      <c r="E368" s="30" t="s">
        <v>10203</v>
      </c>
      <c r="F368" s="30" t="s">
        <v>3113</v>
      </c>
      <c r="G368" s="30" t="s">
        <v>3065</v>
      </c>
      <c r="H368" s="31">
        <v>456.28596159999995</v>
      </c>
      <c r="I368" s="11">
        <v>10</v>
      </c>
      <c r="J368" s="30" t="s">
        <v>6</v>
      </c>
      <c r="K368" s="32">
        <v>41365</v>
      </c>
      <c r="L368" s="6">
        <v>0</v>
      </c>
    </row>
    <row r="369" spans="1:12" ht="12.75" customHeight="1">
      <c r="A369" s="30" t="s">
        <v>4869</v>
      </c>
      <c r="B369" s="271" t="s">
        <v>8793</v>
      </c>
      <c r="C369" s="49" t="s">
        <v>8794</v>
      </c>
      <c r="D369" s="272">
        <v>19950238</v>
      </c>
      <c r="E369" s="30" t="s">
        <v>10203</v>
      </c>
      <c r="F369" s="30" t="s">
        <v>3113</v>
      </c>
      <c r="G369" s="30" t="s">
        <v>3065</v>
      </c>
      <c r="H369" s="31">
        <v>456.28596159999995</v>
      </c>
      <c r="I369" s="11">
        <v>10</v>
      </c>
      <c r="J369" s="30" t="s">
        <v>6</v>
      </c>
      <c r="K369" s="32">
        <v>41365</v>
      </c>
      <c r="L369" s="6">
        <v>0</v>
      </c>
    </row>
    <row r="370" spans="1:12" ht="12.75" customHeight="1">
      <c r="A370" s="30" t="s">
        <v>4870</v>
      </c>
      <c r="B370" s="271" t="s">
        <v>8830</v>
      </c>
      <c r="C370" s="49" t="s">
        <v>8831</v>
      </c>
      <c r="D370" s="272">
        <v>19970495</v>
      </c>
      <c r="E370" s="30" t="s">
        <v>10203</v>
      </c>
      <c r="F370" s="30" t="s">
        <v>3113</v>
      </c>
      <c r="G370" s="30" t="s">
        <v>3065</v>
      </c>
      <c r="H370" s="31">
        <v>455.2</v>
      </c>
      <c r="I370" s="11">
        <v>10</v>
      </c>
      <c r="J370" s="30" t="s">
        <v>6</v>
      </c>
      <c r="K370" s="32">
        <v>41365</v>
      </c>
      <c r="L370" s="6">
        <v>0</v>
      </c>
    </row>
    <row r="371" spans="1:12" ht="12.75" customHeight="1">
      <c r="A371" s="30" t="s">
        <v>4871</v>
      </c>
      <c r="B371" s="271" t="s">
        <v>8830</v>
      </c>
      <c r="C371" s="49" t="s">
        <v>8831</v>
      </c>
      <c r="D371" s="272">
        <v>19850106</v>
      </c>
      <c r="E371" s="30" t="s">
        <v>10203</v>
      </c>
      <c r="F371" s="30" t="s">
        <v>3113</v>
      </c>
      <c r="G371" s="30" t="s">
        <v>3065</v>
      </c>
      <c r="H371" s="31">
        <v>455.2</v>
      </c>
      <c r="I371" s="11">
        <v>10</v>
      </c>
      <c r="J371" s="30" t="s">
        <v>6</v>
      </c>
      <c r="K371" s="32">
        <v>41365</v>
      </c>
      <c r="L371" s="6">
        <v>0</v>
      </c>
    </row>
    <row r="372" spans="1:12" ht="12.75" customHeight="1">
      <c r="A372" s="30" t="s">
        <v>4872</v>
      </c>
      <c r="B372" s="271" t="s">
        <v>8841</v>
      </c>
      <c r="C372" s="49" t="s">
        <v>8842</v>
      </c>
      <c r="D372" s="272">
        <v>19790239</v>
      </c>
      <c r="E372" s="30" t="s">
        <v>10203</v>
      </c>
      <c r="F372" s="30" t="s">
        <v>3113</v>
      </c>
      <c r="G372" s="30" t="s">
        <v>3065</v>
      </c>
      <c r="H372" s="31">
        <v>1.6</v>
      </c>
      <c r="I372" s="11">
        <v>10</v>
      </c>
      <c r="J372" s="30" t="s">
        <v>6</v>
      </c>
      <c r="K372" s="32">
        <v>41365</v>
      </c>
      <c r="L372" s="6">
        <v>0</v>
      </c>
    </row>
    <row r="373" spans="1:12" ht="12.75" customHeight="1">
      <c r="A373" s="30" t="s">
        <v>4873</v>
      </c>
      <c r="B373" s="271" t="s">
        <v>8841</v>
      </c>
      <c r="C373" s="49" t="s">
        <v>8842</v>
      </c>
      <c r="D373" s="272">
        <v>19920920</v>
      </c>
      <c r="E373" s="30" t="s">
        <v>10203</v>
      </c>
      <c r="F373" s="30" t="s">
        <v>3113</v>
      </c>
      <c r="G373" s="30" t="s">
        <v>3065</v>
      </c>
      <c r="H373" s="31">
        <v>1.6</v>
      </c>
      <c r="I373" s="11">
        <v>10</v>
      </c>
      <c r="J373" s="30" t="s">
        <v>6</v>
      </c>
      <c r="K373" s="32">
        <v>41365</v>
      </c>
      <c r="L373" s="6">
        <v>0</v>
      </c>
    </row>
    <row r="374" spans="1:12" ht="12.75" customHeight="1">
      <c r="A374" s="30" t="s">
        <v>4874</v>
      </c>
      <c r="B374" s="271" t="s">
        <v>8843</v>
      </c>
      <c r="C374" s="49" t="s">
        <v>8844</v>
      </c>
      <c r="D374" s="272">
        <v>19950053</v>
      </c>
      <c r="E374" s="30" t="s">
        <v>10203</v>
      </c>
      <c r="F374" s="30" t="s">
        <v>3113</v>
      </c>
      <c r="G374" s="30" t="s">
        <v>3065</v>
      </c>
      <c r="H374" s="31">
        <v>893.45698400000003</v>
      </c>
      <c r="I374" s="11">
        <v>10</v>
      </c>
      <c r="J374" s="30" t="s">
        <v>6</v>
      </c>
      <c r="K374" s="32">
        <v>41365</v>
      </c>
      <c r="L374" s="6">
        <v>0</v>
      </c>
    </row>
    <row r="375" spans="1:12" ht="12.75" customHeight="1">
      <c r="A375" s="30" t="s">
        <v>4875</v>
      </c>
      <c r="B375" s="271" t="s">
        <v>8843</v>
      </c>
      <c r="C375" s="49" t="s">
        <v>8844</v>
      </c>
      <c r="D375" s="272">
        <v>20000433</v>
      </c>
      <c r="E375" s="30" t="s">
        <v>10203</v>
      </c>
      <c r="F375" s="30" t="s">
        <v>3113</v>
      </c>
      <c r="G375" s="30" t="s">
        <v>3065</v>
      </c>
      <c r="H375" s="31">
        <v>893.45698400000003</v>
      </c>
      <c r="I375" s="11">
        <v>10</v>
      </c>
      <c r="J375" s="30" t="s">
        <v>6</v>
      </c>
      <c r="K375" s="32">
        <v>41365</v>
      </c>
      <c r="L375" s="6">
        <v>0</v>
      </c>
    </row>
    <row r="376" spans="1:12" ht="12.75" customHeight="1">
      <c r="A376" s="30" t="s">
        <v>4876</v>
      </c>
      <c r="B376" s="271" t="s">
        <v>8864</v>
      </c>
      <c r="C376" s="49" t="s">
        <v>8865</v>
      </c>
      <c r="D376" s="272">
        <v>19800176</v>
      </c>
      <c r="E376" s="30" t="s">
        <v>10203</v>
      </c>
      <c r="F376" s="30" t="s">
        <v>3113</v>
      </c>
      <c r="G376" s="30" t="s">
        <v>3065</v>
      </c>
      <c r="H376" s="31">
        <v>19.68</v>
      </c>
      <c r="I376" s="11">
        <v>10</v>
      </c>
      <c r="J376" s="30" t="s">
        <v>6</v>
      </c>
      <c r="K376" s="32">
        <v>41365</v>
      </c>
      <c r="L376" s="6">
        <v>0</v>
      </c>
    </row>
    <row r="377" spans="1:12" ht="12.75" customHeight="1">
      <c r="A377" s="30" t="s">
        <v>4877</v>
      </c>
      <c r="B377" s="271" t="s">
        <v>8864</v>
      </c>
      <c r="C377" s="49" t="s">
        <v>8865</v>
      </c>
      <c r="D377" s="272">
        <v>19830665</v>
      </c>
      <c r="E377" s="30" t="s">
        <v>10203</v>
      </c>
      <c r="F377" s="30" t="s">
        <v>3113</v>
      </c>
      <c r="G377" s="30" t="s">
        <v>3065</v>
      </c>
      <c r="H377" s="31">
        <v>19.68</v>
      </c>
      <c r="I377" s="11">
        <v>10</v>
      </c>
      <c r="J377" s="30" t="s">
        <v>6</v>
      </c>
      <c r="K377" s="32">
        <v>41365</v>
      </c>
      <c r="L377" s="6">
        <v>0</v>
      </c>
    </row>
    <row r="378" spans="1:12" ht="12.75" customHeight="1">
      <c r="A378" s="30" t="s">
        <v>4878</v>
      </c>
      <c r="B378" s="271" t="s">
        <v>8893</v>
      </c>
      <c r="C378" s="49" t="s">
        <v>8894</v>
      </c>
      <c r="D378" s="272">
        <v>19820156</v>
      </c>
      <c r="E378" s="30" t="s">
        <v>10203</v>
      </c>
      <c r="F378" s="30" t="s">
        <v>3113</v>
      </c>
      <c r="G378" s="30" t="s">
        <v>3065</v>
      </c>
      <c r="H378" s="31">
        <v>882.43200000000002</v>
      </c>
      <c r="I378" s="11">
        <v>10</v>
      </c>
      <c r="J378" s="30" t="s">
        <v>6</v>
      </c>
      <c r="K378" s="32">
        <v>41365</v>
      </c>
      <c r="L378" s="6">
        <v>0</v>
      </c>
    </row>
    <row r="379" spans="1:12" ht="12.75" customHeight="1">
      <c r="A379" s="30" t="s">
        <v>4879</v>
      </c>
      <c r="B379" s="271" t="s">
        <v>8893</v>
      </c>
      <c r="C379" s="49" t="s">
        <v>8894</v>
      </c>
      <c r="D379" s="272">
        <v>19840517</v>
      </c>
      <c r="E379" s="30" t="s">
        <v>10203</v>
      </c>
      <c r="F379" s="30" t="s">
        <v>3113</v>
      </c>
      <c r="G379" s="30" t="s">
        <v>3065</v>
      </c>
      <c r="H379" s="31">
        <v>882.43200000000002</v>
      </c>
      <c r="I379" s="11">
        <v>10</v>
      </c>
      <c r="J379" s="30" t="s">
        <v>6</v>
      </c>
      <c r="K379" s="32">
        <v>41365</v>
      </c>
      <c r="L379" s="6">
        <v>0</v>
      </c>
    </row>
    <row r="380" spans="1:12" ht="12.75" customHeight="1">
      <c r="A380" s="30" t="s">
        <v>4880</v>
      </c>
      <c r="B380" s="271" t="s">
        <v>8954</v>
      </c>
      <c r="C380" s="49" t="s">
        <v>8955</v>
      </c>
      <c r="D380" s="272">
        <v>19830196</v>
      </c>
      <c r="E380" s="30" t="s">
        <v>10203</v>
      </c>
      <c r="F380" s="30" t="s">
        <v>3113</v>
      </c>
      <c r="G380" s="30" t="s">
        <v>3065</v>
      </c>
      <c r="H380" s="31">
        <v>296.56799999999998</v>
      </c>
      <c r="I380" s="11">
        <v>10</v>
      </c>
      <c r="J380" s="30" t="s">
        <v>6</v>
      </c>
      <c r="K380" s="32">
        <v>41365</v>
      </c>
      <c r="L380" s="6">
        <v>0</v>
      </c>
    </row>
    <row r="381" spans="1:12" ht="12.75" customHeight="1">
      <c r="A381" s="30" t="s">
        <v>4881</v>
      </c>
      <c r="B381" s="271" t="s">
        <v>8954</v>
      </c>
      <c r="C381" s="49" t="s">
        <v>8955</v>
      </c>
      <c r="D381" s="272">
        <v>19880236</v>
      </c>
      <c r="E381" s="30" t="s">
        <v>10203</v>
      </c>
      <c r="F381" s="30" t="s">
        <v>3113</v>
      </c>
      <c r="G381" s="30" t="s">
        <v>3065</v>
      </c>
      <c r="H381" s="31">
        <v>296.56799999999998</v>
      </c>
      <c r="I381" s="11">
        <v>10</v>
      </c>
      <c r="J381" s="30" t="s">
        <v>6</v>
      </c>
      <c r="K381" s="32">
        <v>41365</v>
      </c>
      <c r="L381" s="6">
        <v>0</v>
      </c>
    </row>
    <row r="382" spans="1:12" ht="12.75" customHeight="1">
      <c r="A382" s="30" t="s">
        <v>4882</v>
      </c>
      <c r="B382" s="271" t="s">
        <v>8980</v>
      </c>
      <c r="C382" s="49" t="s">
        <v>8981</v>
      </c>
      <c r="D382" s="272">
        <v>19930534</v>
      </c>
      <c r="E382" s="30" t="s">
        <v>10203</v>
      </c>
      <c r="F382" s="30" t="s">
        <v>3113</v>
      </c>
      <c r="G382" s="30" t="s">
        <v>3065</v>
      </c>
      <c r="H382" s="31">
        <v>8108.8</v>
      </c>
      <c r="I382" s="11">
        <v>10</v>
      </c>
      <c r="J382" s="30" t="s">
        <v>6</v>
      </c>
      <c r="K382" s="32">
        <v>41365</v>
      </c>
      <c r="L382" s="6">
        <v>0</v>
      </c>
    </row>
    <row r="383" spans="1:12" ht="12.75" customHeight="1">
      <c r="A383" s="30" t="s">
        <v>4883</v>
      </c>
      <c r="B383" s="271" t="s">
        <v>8980</v>
      </c>
      <c r="C383" s="49" t="s">
        <v>8981</v>
      </c>
      <c r="D383" s="272">
        <v>19950245</v>
      </c>
      <c r="E383" s="30" t="s">
        <v>10203</v>
      </c>
      <c r="F383" s="30" t="s">
        <v>3113</v>
      </c>
      <c r="G383" s="30" t="s">
        <v>3065</v>
      </c>
      <c r="H383" s="31">
        <v>8108.8</v>
      </c>
      <c r="I383" s="11">
        <v>10</v>
      </c>
      <c r="J383" s="30" t="s">
        <v>6</v>
      </c>
      <c r="K383" s="32">
        <v>41365</v>
      </c>
      <c r="L383" s="6">
        <v>0</v>
      </c>
    </row>
    <row r="384" spans="1:12" ht="12.75" customHeight="1">
      <c r="A384" s="30" t="s">
        <v>4884</v>
      </c>
      <c r="B384" s="271" t="s">
        <v>9041</v>
      </c>
      <c r="C384" s="49" t="s">
        <v>9042</v>
      </c>
      <c r="D384" s="272">
        <v>19840464</v>
      </c>
      <c r="E384" s="30" t="s">
        <v>10203</v>
      </c>
      <c r="F384" s="30" t="s">
        <v>3113</v>
      </c>
      <c r="G384" s="30" t="s">
        <v>3065</v>
      </c>
      <c r="H384" s="31">
        <v>182.04000000000002</v>
      </c>
      <c r="I384" s="11">
        <v>10</v>
      </c>
      <c r="J384" s="30" t="s">
        <v>6</v>
      </c>
      <c r="K384" s="32">
        <v>41365</v>
      </c>
      <c r="L384" s="6">
        <v>0</v>
      </c>
    </row>
    <row r="385" spans="1:12" ht="12.75" customHeight="1">
      <c r="A385" s="30" t="s">
        <v>4885</v>
      </c>
      <c r="B385" s="271" t="s">
        <v>9041</v>
      </c>
      <c r="C385" s="49" t="s">
        <v>9042</v>
      </c>
      <c r="D385" s="272">
        <v>19840465</v>
      </c>
      <c r="E385" s="30" t="s">
        <v>10203</v>
      </c>
      <c r="F385" s="30" t="s">
        <v>3113</v>
      </c>
      <c r="G385" s="30" t="s">
        <v>3065</v>
      </c>
      <c r="H385" s="31">
        <v>182.04000000000002</v>
      </c>
      <c r="I385" s="11">
        <v>10</v>
      </c>
      <c r="J385" s="30" t="s">
        <v>6</v>
      </c>
      <c r="K385" s="32">
        <v>41365</v>
      </c>
      <c r="L385" s="6">
        <v>0</v>
      </c>
    </row>
    <row r="386" spans="1:12" ht="12.75" customHeight="1">
      <c r="A386" s="30" t="s">
        <v>4886</v>
      </c>
      <c r="B386" s="271" t="s">
        <v>9104</v>
      </c>
      <c r="C386" s="49" t="s">
        <v>9105</v>
      </c>
      <c r="D386" s="272">
        <v>19920752</v>
      </c>
      <c r="E386" s="30" t="s">
        <v>10203</v>
      </c>
      <c r="F386" s="30" t="s">
        <v>3113</v>
      </c>
      <c r="G386" s="30" t="s">
        <v>3065</v>
      </c>
      <c r="H386" s="31">
        <v>407.44</v>
      </c>
      <c r="I386" s="11">
        <v>10</v>
      </c>
      <c r="J386" s="30" t="s">
        <v>6</v>
      </c>
      <c r="K386" s="32">
        <v>41365</v>
      </c>
      <c r="L386" s="6">
        <v>0</v>
      </c>
    </row>
    <row r="387" spans="1:12" ht="12.75" customHeight="1">
      <c r="A387" s="30" t="s">
        <v>4887</v>
      </c>
      <c r="B387" s="271" t="s">
        <v>9104</v>
      </c>
      <c r="C387" s="49" t="s">
        <v>9105</v>
      </c>
      <c r="D387" s="272">
        <v>19970501</v>
      </c>
      <c r="E387" s="30" t="s">
        <v>10203</v>
      </c>
      <c r="F387" s="30" t="s">
        <v>3113</v>
      </c>
      <c r="G387" s="30" t="s">
        <v>3065</v>
      </c>
      <c r="H387" s="31">
        <v>407.44</v>
      </c>
      <c r="I387" s="11">
        <v>10</v>
      </c>
      <c r="J387" s="30" t="s">
        <v>6</v>
      </c>
      <c r="K387" s="32">
        <v>41365</v>
      </c>
      <c r="L387" s="6">
        <v>0</v>
      </c>
    </row>
    <row r="388" spans="1:12" ht="12.75" customHeight="1">
      <c r="A388" s="30" t="s">
        <v>4888</v>
      </c>
      <c r="B388" s="271" t="s">
        <v>9119</v>
      </c>
      <c r="C388" s="49" t="s">
        <v>9120</v>
      </c>
      <c r="D388" s="272">
        <v>19870268</v>
      </c>
      <c r="E388" s="30" t="s">
        <v>10203</v>
      </c>
      <c r="F388" s="30" t="s">
        <v>3113</v>
      </c>
      <c r="G388" s="30" t="s">
        <v>3065</v>
      </c>
      <c r="H388" s="31">
        <v>204</v>
      </c>
      <c r="I388" s="11">
        <v>10</v>
      </c>
      <c r="J388" s="30" t="s">
        <v>6</v>
      </c>
      <c r="K388" s="32">
        <v>41365</v>
      </c>
      <c r="L388" s="6">
        <v>0</v>
      </c>
    </row>
    <row r="389" spans="1:12" ht="12.75" customHeight="1">
      <c r="A389" s="30" t="s">
        <v>4889</v>
      </c>
      <c r="B389" s="271" t="s">
        <v>9119</v>
      </c>
      <c r="C389" s="49" t="s">
        <v>9120</v>
      </c>
      <c r="D389" s="272">
        <v>20100026</v>
      </c>
      <c r="E389" s="30" t="s">
        <v>10203</v>
      </c>
      <c r="F389" s="30" t="s">
        <v>3113</v>
      </c>
      <c r="G389" s="30" t="s">
        <v>3065</v>
      </c>
      <c r="H389" s="31">
        <v>204</v>
      </c>
      <c r="I389" s="11">
        <v>10</v>
      </c>
      <c r="J389" s="30" t="s">
        <v>6</v>
      </c>
      <c r="K389" s="32">
        <v>41365</v>
      </c>
      <c r="L389" s="6">
        <v>0</v>
      </c>
    </row>
    <row r="390" spans="1:12" ht="12.75" customHeight="1">
      <c r="A390" s="30" t="s">
        <v>4890</v>
      </c>
      <c r="B390" s="271" t="s">
        <v>9163</v>
      </c>
      <c r="C390" s="49" t="s">
        <v>9164</v>
      </c>
      <c r="D390" s="272">
        <v>19780006</v>
      </c>
      <c r="E390" s="30" t="s">
        <v>10203</v>
      </c>
      <c r="F390" s="30" t="s">
        <v>3113</v>
      </c>
      <c r="G390" s="30" t="s">
        <v>3065</v>
      </c>
      <c r="H390" s="31">
        <v>30.431743999999998</v>
      </c>
      <c r="I390" s="11">
        <v>10</v>
      </c>
      <c r="J390" s="30" t="s">
        <v>6</v>
      </c>
      <c r="K390" s="32">
        <v>41365</v>
      </c>
      <c r="L390" s="6">
        <v>0</v>
      </c>
    </row>
    <row r="391" spans="1:12" ht="12.75" customHeight="1">
      <c r="A391" s="30" t="s">
        <v>4891</v>
      </c>
      <c r="B391" s="271" t="s">
        <v>9163</v>
      </c>
      <c r="C391" s="49" t="s">
        <v>9164</v>
      </c>
      <c r="D391" s="272">
        <v>19780113</v>
      </c>
      <c r="E391" s="30" t="s">
        <v>10203</v>
      </c>
      <c r="F391" s="30" t="s">
        <v>3113</v>
      </c>
      <c r="G391" s="30" t="s">
        <v>3065</v>
      </c>
      <c r="H391" s="31">
        <v>30.431743999999998</v>
      </c>
      <c r="I391" s="11">
        <v>10</v>
      </c>
      <c r="J391" s="30" t="s">
        <v>6</v>
      </c>
      <c r="K391" s="32">
        <v>41365</v>
      </c>
      <c r="L391" s="6">
        <v>0</v>
      </c>
    </row>
    <row r="392" spans="1:12" ht="12.75" customHeight="1">
      <c r="A392" s="30" t="s">
        <v>4892</v>
      </c>
      <c r="B392" s="271" t="s">
        <v>9181</v>
      </c>
      <c r="C392" s="49" t="s">
        <v>9182</v>
      </c>
      <c r="D392" s="272">
        <v>19920707</v>
      </c>
      <c r="E392" s="30" t="s">
        <v>10203</v>
      </c>
      <c r="F392" s="30" t="s">
        <v>3113</v>
      </c>
      <c r="G392" s="30" t="s">
        <v>3065</v>
      </c>
      <c r="H392" s="31">
        <v>64.667455999999987</v>
      </c>
      <c r="I392" s="11">
        <v>10</v>
      </c>
      <c r="J392" s="30" t="s">
        <v>6</v>
      </c>
      <c r="K392" s="32">
        <v>41365</v>
      </c>
      <c r="L392" s="6">
        <v>0</v>
      </c>
    </row>
    <row r="393" spans="1:12" ht="12.75" customHeight="1">
      <c r="A393" s="30" t="s">
        <v>4893</v>
      </c>
      <c r="B393" s="271" t="s">
        <v>9181</v>
      </c>
      <c r="C393" s="49" t="s">
        <v>9182</v>
      </c>
      <c r="D393" s="272">
        <v>19920788</v>
      </c>
      <c r="E393" s="30" t="s">
        <v>10203</v>
      </c>
      <c r="F393" s="30" t="s">
        <v>3113</v>
      </c>
      <c r="G393" s="30" t="s">
        <v>3065</v>
      </c>
      <c r="H393" s="31">
        <v>64.667455999999987</v>
      </c>
      <c r="I393" s="11">
        <v>10</v>
      </c>
      <c r="J393" s="30" t="s">
        <v>6</v>
      </c>
      <c r="K393" s="32">
        <v>41365</v>
      </c>
      <c r="L393" s="6">
        <v>0</v>
      </c>
    </row>
    <row r="394" spans="1:12" ht="12.75" customHeight="1">
      <c r="A394" s="30" t="s">
        <v>4894</v>
      </c>
      <c r="B394" s="271" t="s">
        <v>9201</v>
      </c>
      <c r="C394" s="49" t="s">
        <v>9202</v>
      </c>
      <c r="D394" s="272">
        <v>19790110</v>
      </c>
      <c r="E394" s="30" t="s">
        <v>10203</v>
      </c>
      <c r="F394" s="30" t="s">
        <v>3113</v>
      </c>
      <c r="G394" s="30" t="s">
        <v>3065</v>
      </c>
      <c r="H394" s="31">
        <v>138.12799999999999</v>
      </c>
      <c r="I394" s="11">
        <v>10</v>
      </c>
      <c r="J394" s="30" t="s">
        <v>6</v>
      </c>
      <c r="K394" s="32">
        <v>41365</v>
      </c>
      <c r="L394" s="6">
        <v>0</v>
      </c>
    </row>
    <row r="395" spans="1:12" ht="12.75" customHeight="1">
      <c r="A395" s="30" t="s">
        <v>4895</v>
      </c>
      <c r="B395" s="271" t="s">
        <v>9201</v>
      </c>
      <c r="C395" s="49" t="s">
        <v>9202</v>
      </c>
      <c r="D395" s="272">
        <v>19890198</v>
      </c>
      <c r="E395" s="30" t="s">
        <v>10203</v>
      </c>
      <c r="F395" s="30" t="s">
        <v>3113</v>
      </c>
      <c r="G395" s="30" t="s">
        <v>3065</v>
      </c>
      <c r="H395" s="31">
        <v>138.12799999999999</v>
      </c>
      <c r="I395" s="11">
        <v>10</v>
      </c>
      <c r="J395" s="30" t="s">
        <v>6</v>
      </c>
      <c r="K395" s="32">
        <v>41365</v>
      </c>
      <c r="L395" s="6">
        <v>0</v>
      </c>
    </row>
    <row r="396" spans="1:12" ht="12.75" customHeight="1">
      <c r="A396" s="30" t="s">
        <v>4896</v>
      </c>
      <c r="B396" s="271" t="s">
        <v>9241</v>
      </c>
      <c r="C396" s="49" t="s">
        <v>9242</v>
      </c>
      <c r="D396" s="272">
        <v>19750209</v>
      </c>
      <c r="E396" s="30" t="s">
        <v>10203</v>
      </c>
      <c r="F396" s="30" t="s">
        <v>3113</v>
      </c>
      <c r="G396" s="30" t="s">
        <v>3065</v>
      </c>
      <c r="H396" s="31">
        <v>571.98159799999996</v>
      </c>
      <c r="I396" s="11">
        <v>10</v>
      </c>
      <c r="J396" s="30" t="s">
        <v>6</v>
      </c>
      <c r="K396" s="32">
        <v>42095</v>
      </c>
      <c r="L396" s="6">
        <v>57.19327377482071</v>
      </c>
    </row>
    <row r="397" spans="1:12" ht="12.75" customHeight="1">
      <c r="A397" s="30" t="s">
        <v>4897</v>
      </c>
      <c r="B397" s="271" t="s">
        <v>9241</v>
      </c>
      <c r="C397" s="49" t="s">
        <v>9242</v>
      </c>
      <c r="D397" s="272">
        <v>19780204</v>
      </c>
      <c r="E397" s="30" t="s">
        <v>10203</v>
      </c>
      <c r="F397" s="30" t="s">
        <v>3113</v>
      </c>
      <c r="G397" s="30" t="s">
        <v>3065</v>
      </c>
      <c r="H397" s="31">
        <v>571.98159799999996</v>
      </c>
      <c r="I397" s="11">
        <v>10</v>
      </c>
      <c r="J397" s="30" t="s">
        <v>6</v>
      </c>
      <c r="K397" s="32">
        <v>42095</v>
      </c>
      <c r="L397" s="6">
        <v>57.19327377482071</v>
      </c>
    </row>
    <row r="398" spans="1:12" ht="12.75" customHeight="1">
      <c r="A398" s="30" t="s">
        <v>4898</v>
      </c>
      <c r="B398" s="271" t="s">
        <v>9245</v>
      </c>
      <c r="C398" s="49" t="s">
        <v>9246</v>
      </c>
      <c r="D398" s="272">
        <v>19830115</v>
      </c>
      <c r="E398" s="30" t="s">
        <v>10203</v>
      </c>
      <c r="F398" s="30" t="s">
        <v>3113</v>
      </c>
      <c r="G398" s="30" t="s">
        <v>3065</v>
      </c>
      <c r="H398" s="31">
        <v>109.224</v>
      </c>
      <c r="I398" s="11">
        <v>10</v>
      </c>
      <c r="J398" s="30" t="s">
        <v>6</v>
      </c>
      <c r="K398" s="32">
        <v>41365</v>
      </c>
      <c r="L398" s="6">
        <v>0</v>
      </c>
    </row>
    <row r="399" spans="1:12" ht="12.75" customHeight="1">
      <c r="A399" s="30" t="s">
        <v>4899</v>
      </c>
      <c r="B399" s="271" t="s">
        <v>9245</v>
      </c>
      <c r="C399" s="49" t="s">
        <v>9246</v>
      </c>
      <c r="D399" s="272">
        <v>19830116</v>
      </c>
      <c r="E399" s="30" t="s">
        <v>10203</v>
      </c>
      <c r="F399" s="30" t="s">
        <v>3113</v>
      </c>
      <c r="G399" s="30" t="s">
        <v>3065</v>
      </c>
      <c r="H399" s="31">
        <v>109.224</v>
      </c>
      <c r="I399" s="11">
        <v>10</v>
      </c>
      <c r="J399" s="30" t="s">
        <v>6</v>
      </c>
      <c r="K399" s="32">
        <v>41365</v>
      </c>
      <c r="L399" s="6">
        <v>0</v>
      </c>
    </row>
    <row r="400" spans="1:12" ht="12.75" customHeight="1">
      <c r="A400" s="30" t="s">
        <v>4900</v>
      </c>
      <c r="B400" s="271" t="s">
        <v>9313</v>
      </c>
      <c r="C400" s="49" t="s">
        <v>9314</v>
      </c>
      <c r="D400" s="272">
        <v>20000077</v>
      </c>
      <c r="E400" s="30" t="s">
        <v>10203</v>
      </c>
      <c r="F400" s="30" t="s">
        <v>3113</v>
      </c>
      <c r="G400" s="30" t="s">
        <v>3065</v>
      </c>
      <c r="H400" s="31">
        <v>137.47200000000001</v>
      </c>
      <c r="I400" s="11">
        <v>10</v>
      </c>
      <c r="J400" s="30" t="s">
        <v>6</v>
      </c>
      <c r="K400" s="32">
        <v>41365</v>
      </c>
      <c r="L400" s="6">
        <v>0</v>
      </c>
    </row>
    <row r="401" spans="1:12" ht="12.75" customHeight="1">
      <c r="A401" s="30" t="s">
        <v>4901</v>
      </c>
      <c r="B401" s="271" t="s">
        <v>9313</v>
      </c>
      <c r="C401" s="49" t="s">
        <v>9314</v>
      </c>
      <c r="D401" s="272">
        <v>20000237</v>
      </c>
      <c r="E401" s="30" t="s">
        <v>10203</v>
      </c>
      <c r="F401" s="30" t="s">
        <v>3113</v>
      </c>
      <c r="G401" s="30" t="s">
        <v>3065</v>
      </c>
      <c r="H401" s="31">
        <v>137.47200000000001</v>
      </c>
      <c r="I401" s="11">
        <v>10</v>
      </c>
      <c r="J401" s="30" t="s">
        <v>6</v>
      </c>
      <c r="K401" s="32">
        <v>41365</v>
      </c>
      <c r="L401" s="6">
        <v>0</v>
      </c>
    </row>
    <row r="402" spans="1:12" ht="12.75" customHeight="1">
      <c r="A402" s="30" t="s">
        <v>4902</v>
      </c>
      <c r="B402" s="271" t="s">
        <v>9524</v>
      </c>
      <c r="C402" s="49" t="s">
        <v>9525</v>
      </c>
      <c r="D402" s="272">
        <v>20030012</v>
      </c>
      <c r="E402" s="30" t="s">
        <v>10203</v>
      </c>
      <c r="F402" s="30" t="s">
        <v>3113</v>
      </c>
      <c r="G402" s="30" t="s">
        <v>3065</v>
      </c>
      <c r="H402" s="31">
        <v>4</v>
      </c>
      <c r="I402" s="11">
        <v>10</v>
      </c>
      <c r="J402" s="30" t="s">
        <v>6</v>
      </c>
      <c r="K402" s="32">
        <v>41365</v>
      </c>
      <c r="L402" s="6">
        <v>0</v>
      </c>
    </row>
    <row r="403" spans="1:12" ht="12.75" customHeight="1">
      <c r="A403" s="30" t="s">
        <v>4903</v>
      </c>
      <c r="B403" s="271" t="s">
        <v>9524</v>
      </c>
      <c r="C403" s="49" t="s">
        <v>9525</v>
      </c>
      <c r="D403" s="272">
        <v>20030013</v>
      </c>
      <c r="E403" s="30" t="s">
        <v>10203</v>
      </c>
      <c r="F403" s="30" t="s">
        <v>3113</v>
      </c>
      <c r="G403" s="30" t="s">
        <v>3065</v>
      </c>
      <c r="H403" s="31">
        <v>4</v>
      </c>
      <c r="I403" s="11">
        <v>10</v>
      </c>
      <c r="J403" s="30" t="s">
        <v>6</v>
      </c>
      <c r="K403" s="32">
        <v>41365</v>
      </c>
      <c r="L403" s="6">
        <v>0</v>
      </c>
    </row>
    <row r="404" spans="1:12" ht="12.75" customHeight="1">
      <c r="A404" s="30" t="s">
        <v>4904</v>
      </c>
      <c r="B404" s="271" t="s">
        <v>9574</v>
      </c>
      <c r="C404" s="49" t="s">
        <v>9575</v>
      </c>
      <c r="D404" s="272">
        <v>20040436</v>
      </c>
      <c r="E404" s="30" t="s">
        <v>10203</v>
      </c>
      <c r="F404" s="30" t="s">
        <v>3113</v>
      </c>
      <c r="G404" s="30" t="s">
        <v>3065</v>
      </c>
      <c r="H404" s="31">
        <v>11.2</v>
      </c>
      <c r="I404" s="11">
        <v>10</v>
      </c>
      <c r="J404" s="30" t="s">
        <v>6</v>
      </c>
      <c r="K404" s="32">
        <v>41365</v>
      </c>
      <c r="L404" s="6">
        <v>0</v>
      </c>
    </row>
    <row r="405" spans="1:12" ht="12.75" customHeight="1">
      <c r="A405" s="30" t="s">
        <v>4905</v>
      </c>
      <c r="B405" s="271" t="s">
        <v>9574</v>
      </c>
      <c r="C405" s="49" t="s">
        <v>9575</v>
      </c>
      <c r="D405" s="272">
        <v>20040437</v>
      </c>
      <c r="E405" s="30" t="s">
        <v>10203</v>
      </c>
      <c r="F405" s="30" t="s">
        <v>3113</v>
      </c>
      <c r="G405" s="30" t="s">
        <v>3065</v>
      </c>
      <c r="H405" s="31">
        <v>11.2</v>
      </c>
      <c r="I405" s="11">
        <v>10</v>
      </c>
      <c r="J405" s="30" t="s">
        <v>6</v>
      </c>
      <c r="K405" s="32">
        <v>41365</v>
      </c>
      <c r="L405" s="6">
        <v>0</v>
      </c>
    </row>
    <row r="406" spans="1:12" ht="12.75" customHeight="1">
      <c r="A406" s="30" t="s">
        <v>4906</v>
      </c>
      <c r="B406" s="271" t="s">
        <v>9608</v>
      </c>
      <c r="C406" s="49" t="s">
        <v>9609</v>
      </c>
      <c r="D406" s="272">
        <v>19810072</v>
      </c>
      <c r="E406" s="30" t="s">
        <v>10203</v>
      </c>
      <c r="F406" s="30" t="s">
        <v>3113</v>
      </c>
      <c r="G406" s="30" t="s">
        <v>3065</v>
      </c>
      <c r="H406" s="31">
        <v>17</v>
      </c>
      <c r="I406" s="11">
        <v>10</v>
      </c>
      <c r="J406" s="30" t="s">
        <v>6</v>
      </c>
      <c r="K406" s="32">
        <v>41365</v>
      </c>
      <c r="L406" s="6">
        <v>0</v>
      </c>
    </row>
    <row r="407" spans="1:12" ht="12.75" customHeight="1">
      <c r="A407" s="30" t="s">
        <v>4907</v>
      </c>
      <c r="B407" s="271" t="s">
        <v>9608</v>
      </c>
      <c r="C407" s="49" t="s">
        <v>9609</v>
      </c>
      <c r="D407" s="272">
        <v>19950366</v>
      </c>
      <c r="E407" s="30" t="s">
        <v>10203</v>
      </c>
      <c r="F407" s="30" t="s">
        <v>3113</v>
      </c>
      <c r="G407" s="30" t="s">
        <v>3065</v>
      </c>
      <c r="H407" s="31">
        <v>17</v>
      </c>
      <c r="I407" s="11">
        <v>10</v>
      </c>
      <c r="J407" s="30" t="s">
        <v>6</v>
      </c>
      <c r="K407" s="32">
        <v>41365</v>
      </c>
      <c r="L407" s="6">
        <v>0</v>
      </c>
    </row>
    <row r="408" spans="1:12" ht="12.75" customHeight="1">
      <c r="A408" s="30" t="s">
        <v>4908</v>
      </c>
      <c r="B408" s="271" t="s">
        <v>9616</v>
      </c>
      <c r="C408" s="49" t="s">
        <v>9617</v>
      </c>
      <c r="D408" s="272">
        <v>19890112</v>
      </c>
      <c r="E408" s="30" t="s">
        <v>10203</v>
      </c>
      <c r="F408" s="30" t="s">
        <v>3113</v>
      </c>
      <c r="G408" s="30" t="s">
        <v>3065</v>
      </c>
      <c r="H408" s="31">
        <v>171.08346079999998</v>
      </c>
      <c r="I408" s="11">
        <v>10</v>
      </c>
      <c r="J408" s="30" t="s">
        <v>6</v>
      </c>
      <c r="K408" s="32">
        <v>41365</v>
      </c>
      <c r="L408" s="6">
        <v>0</v>
      </c>
    </row>
    <row r="409" spans="1:12" ht="12.75" customHeight="1">
      <c r="A409" s="30" t="s">
        <v>4909</v>
      </c>
      <c r="B409" s="271" t="s">
        <v>9616</v>
      </c>
      <c r="C409" s="49" t="s">
        <v>9617</v>
      </c>
      <c r="D409" s="272">
        <v>19890020</v>
      </c>
      <c r="E409" s="30" t="s">
        <v>10203</v>
      </c>
      <c r="F409" s="30" t="s">
        <v>3113</v>
      </c>
      <c r="G409" s="30" t="s">
        <v>3065</v>
      </c>
      <c r="H409" s="31">
        <v>278.57600000000002</v>
      </c>
      <c r="I409" s="11">
        <v>10</v>
      </c>
      <c r="J409" s="30" t="s">
        <v>6</v>
      </c>
      <c r="K409" s="32">
        <v>41365</v>
      </c>
      <c r="L409" s="6">
        <v>0</v>
      </c>
    </row>
    <row r="410" spans="1:12" ht="12.75" customHeight="1">
      <c r="A410" s="30" t="s">
        <v>4910</v>
      </c>
      <c r="B410" s="271" t="s">
        <v>9726</v>
      </c>
      <c r="C410" s="49" t="s">
        <v>9727</v>
      </c>
      <c r="D410" s="272">
        <v>19800088</v>
      </c>
      <c r="E410" s="30" t="s">
        <v>10203</v>
      </c>
      <c r="F410" s="30" t="s">
        <v>3113</v>
      </c>
      <c r="G410" s="30" t="s">
        <v>3065</v>
      </c>
      <c r="H410" s="31">
        <v>278.57600000000002</v>
      </c>
      <c r="I410" s="11">
        <v>10</v>
      </c>
      <c r="J410" s="30" t="s">
        <v>6</v>
      </c>
      <c r="K410" s="32">
        <v>41365</v>
      </c>
      <c r="L410" s="6">
        <v>0</v>
      </c>
    </row>
    <row r="411" spans="1:12" ht="12.75" customHeight="1">
      <c r="A411" s="30" t="s">
        <v>4911</v>
      </c>
      <c r="B411" s="271" t="s">
        <v>9726</v>
      </c>
      <c r="C411" s="49" t="s">
        <v>9727</v>
      </c>
      <c r="D411" s="272">
        <v>19840406</v>
      </c>
      <c r="E411" s="30" t="s">
        <v>10203</v>
      </c>
      <c r="F411" s="30" t="s">
        <v>3113</v>
      </c>
      <c r="G411" s="30" t="s">
        <v>3065</v>
      </c>
      <c r="H411" s="31">
        <v>278.57600000000002</v>
      </c>
      <c r="I411" s="11">
        <v>10</v>
      </c>
      <c r="J411" s="30" t="s">
        <v>6</v>
      </c>
      <c r="K411" s="32">
        <v>41365</v>
      </c>
      <c r="L411" s="6">
        <v>0</v>
      </c>
    </row>
    <row r="412" spans="1:12" ht="12.75" customHeight="1">
      <c r="A412" s="30" t="s">
        <v>4912</v>
      </c>
      <c r="B412" s="271" t="s">
        <v>9764</v>
      </c>
      <c r="C412" s="49" t="s">
        <v>9765</v>
      </c>
      <c r="D412" s="272">
        <v>19960426</v>
      </c>
      <c r="E412" s="30" t="s">
        <v>10203</v>
      </c>
      <c r="F412" s="30" t="s">
        <v>3113</v>
      </c>
      <c r="G412" s="30" t="s">
        <v>3065</v>
      </c>
      <c r="H412" s="31">
        <v>1.6</v>
      </c>
      <c r="I412" s="11">
        <v>10</v>
      </c>
      <c r="J412" s="30" t="s">
        <v>6</v>
      </c>
      <c r="K412" s="32">
        <v>41365</v>
      </c>
      <c r="L412" s="6">
        <v>0</v>
      </c>
    </row>
    <row r="413" spans="1:12" ht="12.75" customHeight="1">
      <c r="A413" s="30" t="s">
        <v>4913</v>
      </c>
      <c r="B413" s="271" t="s">
        <v>9764</v>
      </c>
      <c r="C413" s="49" t="s">
        <v>9765</v>
      </c>
      <c r="D413" s="272">
        <v>19970479</v>
      </c>
      <c r="E413" s="30" t="s">
        <v>10203</v>
      </c>
      <c r="F413" s="30" t="s">
        <v>3113</v>
      </c>
      <c r="G413" s="30" t="s">
        <v>3065</v>
      </c>
      <c r="H413" s="31">
        <v>1.6</v>
      </c>
      <c r="I413" s="11">
        <v>10</v>
      </c>
      <c r="J413" s="30" t="s">
        <v>6</v>
      </c>
      <c r="K413" s="32">
        <v>41365</v>
      </c>
      <c r="L413" s="6">
        <v>0</v>
      </c>
    </row>
    <row r="414" spans="1:12" ht="12.75" customHeight="1">
      <c r="A414" s="30" t="s">
        <v>4914</v>
      </c>
      <c r="B414" s="271" t="s">
        <v>9766</v>
      </c>
      <c r="C414" s="49" t="s">
        <v>9767</v>
      </c>
      <c r="D414" s="272">
        <v>19920442</v>
      </c>
      <c r="E414" s="30" t="s">
        <v>10203</v>
      </c>
      <c r="F414" s="30" t="s">
        <v>3113</v>
      </c>
      <c r="G414" s="30" t="s">
        <v>3065</v>
      </c>
      <c r="H414" s="31">
        <v>760.6034016000001</v>
      </c>
      <c r="I414" s="11">
        <v>10</v>
      </c>
      <c r="J414" s="30" t="s">
        <v>6</v>
      </c>
      <c r="K414" s="32">
        <v>41365</v>
      </c>
      <c r="L414" s="6">
        <v>0</v>
      </c>
    </row>
    <row r="415" spans="1:12" ht="12.75" customHeight="1">
      <c r="A415" s="30" t="s">
        <v>4915</v>
      </c>
      <c r="B415" s="271" t="s">
        <v>9766</v>
      </c>
      <c r="C415" s="49" t="s">
        <v>9767</v>
      </c>
      <c r="D415" s="272">
        <v>19960441</v>
      </c>
      <c r="E415" s="30" t="s">
        <v>10203</v>
      </c>
      <c r="F415" s="30" t="s">
        <v>3113</v>
      </c>
      <c r="G415" s="30" t="s">
        <v>3065</v>
      </c>
      <c r="H415" s="31">
        <v>760.6034016000001</v>
      </c>
      <c r="I415" s="11">
        <v>10</v>
      </c>
      <c r="J415" s="30" t="s">
        <v>6</v>
      </c>
      <c r="K415" s="32">
        <v>41365</v>
      </c>
      <c r="L415" s="6">
        <v>0</v>
      </c>
    </row>
    <row r="416" spans="1:12" ht="12.75" customHeight="1">
      <c r="A416" s="30" t="s">
        <v>4916</v>
      </c>
      <c r="B416" s="271" t="s">
        <v>9768</v>
      </c>
      <c r="C416" s="49" t="s">
        <v>9769</v>
      </c>
      <c r="D416" s="272">
        <v>19880491</v>
      </c>
      <c r="E416" s="30" t="s">
        <v>10203</v>
      </c>
      <c r="F416" s="30" t="s">
        <v>3113</v>
      </c>
      <c r="G416" s="30" t="s">
        <v>3065</v>
      </c>
      <c r="H416" s="31">
        <v>299.16800000000001</v>
      </c>
      <c r="I416" s="11">
        <v>10</v>
      </c>
      <c r="J416" s="30" t="s">
        <v>6</v>
      </c>
      <c r="K416" s="32">
        <v>41365</v>
      </c>
      <c r="L416" s="6">
        <v>0</v>
      </c>
    </row>
    <row r="417" spans="1:12" ht="12.75" customHeight="1">
      <c r="A417" s="30" t="s">
        <v>4917</v>
      </c>
      <c r="B417" s="271" t="s">
        <v>9768</v>
      </c>
      <c r="C417" s="49" t="s">
        <v>9769</v>
      </c>
      <c r="D417" s="272">
        <v>19930122</v>
      </c>
      <c r="E417" s="30" t="s">
        <v>10203</v>
      </c>
      <c r="F417" s="30" t="s">
        <v>3113</v>
      </c>
      <c r="G417" s="30" t="s">
        <v>3065</v>
      </c>
      <c r="H417" s="31">
        <v>299.16800000000001</v>
      </c>
      <c r="I417" s="11">
        <v>10</v>
      </c>
      <c r="J417" s="30" t="s">
        <v>6</v>
      </c>
      <c r="K417" s="32">
        <v>41365</v>
      </c>
      <c r="L417" s="6">
        <v>0</v>
      </c>
    </row>
    <row r="418" spans="1:12" ht="12.75" customHeight="1">
      <c r="A418" s="30" t="s">
        <v>4918</v>
      </c>
      <c r="B418" s="271" t="s">
        <v>9779</v>
      </c>
      <c r="C418" s="49" t="s">
        <v>9780</v>
      </c>
      <c r="D418" s="272">
        <v>19940244</v>
      </c>
      <c r="E418" s="30" t="s">
        <v>10203</v>
      </c>
      <c r="F418" s="30" t="s">
        <v>3113</v>
      </c>
      <c r="G418" s="30" t="s">
        <v>3065</v>
      </c>
      <c r="H418" s="31">
        <v>31.002339199999994</v>
      </c>
      <c r="I418" s="11">
        <v>10</v>
      </c>
      <c r="J418" s="30" t="s">
        <v>6</v>
      </c>
      <c r="K418" s="32">
        <v>41365</v>
      </c>
      <c r="L418" s="6">
        <v>0</v>
      </c>
    </row>
    <row r="419" spans="1:12" ht="12.75" customHeight="1">
      <c r="A419" s="30" t="s">
        <v>4919</v>
      </c>
      <c r="B419" s="271" t="s">
        <v>9779</v>
      </c>
      <c r="C419" s="49" t="s">
        <v>9780</v>
      </c>
      <c r="D419" s="272">
        <v>19940245</v>
      </c>
      <c r="E419" s="30" t="s">
        <v>10203</v>
      </c>
      <c r="F419" s="30" t="s">
        <v>3113</v>
      </c>
      <c r="G419" s="30" t="s">
        <v>3065</v>
      </c>
      <c r="H419" s="31">
        <v>31.002339199999994</v>
      </c>
      <c r="I419" s="11">
        <v>10</v>
      </c>
      <c r="J419" s="30" t="s">
        <v>6</v>
      </c>
      <c r="K419" s="32">
        <v>41365</v>
      </c>
      <c r="L419" s="6">
        <v>0</v>
      </c>
    </row>
    <row r="420" spans="1:12" ht="12.75" customHeight="1">
      <c r="A420" s="30" t="s">
        <v>4920</v>
      </c>
      <c r="B420" s="271" t="s">
        <v>9836</v>
      </c>
      <c r="C420" s="49" t="s">
        <v>9837</v>
      </c>
      <c r="D420" s="272">
        <v>20040182</v>
      </c>
      <c r="E420" s="30" t="s">
        <v>10203</v>
      </c>
      <c r="F420" s="30" t="s">
        <v>3113</v>
      </c>
      <c r="G420" s="30" t="s">
        <v>3065</v>
      </c>
      <c r="H420" s="31">
        <v>18</v>
      </c>
      <c r="I420" s="11">
        <v>10</v>
      </c>
      <c r="J420" s="30" t="s">
        <v>6</v>
      </c>
      <c r="K420" s="32">
        <v>41365</v>
      </c>
      <c r="L420" s="6">
        <v>0</v>
      </c>
    </row>
    <row r="421" spans="1:12" ht="12.75" customHeight="1">
      <c r="A421" s="30" t="s">
        <v>4921</v>
      </c>
      <c r="B421" s="271" t="s">
        <v>9836</v>
      </c>
      <c r="C421" s="49" t="s">
        <v>9837</v>
      </c>
      <c r="D421" s="272">
        <v>20040183</v>
      </c>
      <c r="E421" s="30" t="s">
        <v>10203</v>
      </c>
      <c r="F421" s="30" t="s">
        <v>3113</v>
      </c>
      <c r="G421" s="30" t="s">
        <v>3065</v>
      </c>
      <c r="H421" s="31">
        <v>18</v>
      </c>
      <c r="I421" s="11">
        <v>10</v>
      </c>
      <c r="J421" s="30" t="s">
        <v>6</v>
      </c>
      <c r="K421" s="32">
        <v>41365</v>
      </c>
      <c r="L421" s="6">
        <v>0</v>
      </c>
    </row>
    <row r="422" spans="1:12" ht="12.75" customHeight="1">
      <c r="A422" s="30" t="s">
        <v>4922</v>
      </c>
      <c r="B422" s="271" t="s">
        <v>9992</v>
      </c>
      <c r="C422" s="49" t="s">
        <v>9993</v>
      </c>
      <c r="D422" s="272">
        <v>19820016</v>
      </c>
      <c r="E422" s="30" t="s">
        <v>10203</v>
      </c>
      <c r="F422" s="30" t="s">
        <v>3113</v>
      </c>
      <c r="G422" s="30" t="s">
        <v>3065</v>
      </c>
      <c r="H422" s="31">
        <v>279.04000000000002</v>
      </c>
      <c r="I422" s="11">
        <v>10</v>
      </c>
      <c r="J422" s="30" t="s">
        <v>6</v>
      </c>
      <c r="K422" s="32">
        <v>41365</v>
      </c>
      <c r="L422" s="6">
        <v>0</v>
      </c>
    </row>
    <row r="423" spans="1:12" ht="12.75" customHeight="1">
      <c r="A423" s="30" t="s">
        <v>4923</v>
      </c>
      <c r="B423" s="271" t="s">
        <v>9992</v>
      </c>
      <c r="C423" s="49" t="s">
        <v>9993</v>
      </c>
      <c r="D423" s="272">
        <v>19910246</v>
      </c>
      <c r="E423" s="30" t="s">
        <v>10203</v>
      </c>
      <c r="F423" s="30" t="s">
        <v>3113</v>
      </c>
      <c r="G423" s="30" t="s">
        <v>3065</v>
      </c>
      <c r="H423" s="31">
        <v>279.04000000000002</v>
      </c>
      <c r="I423" s="11">
        <v>10</v>
      </c>
      <c r="J423" s="30" t="s">
        <v>6</v>
      </c>
      <c r="K423" s="32">
        <v>41365</v>
      </c>
      <c r="L423" s="6">
        <v>0</v>
      </c>
    </row>
    <row r="424" spans="1:12" ht="12.75" customHeight="1">
      <c r="A424" s="30" t="s">
        <v>4924</v>
      </c>
      <c r="B424" s="271" t="s">
        <v>10052</v>
      </c>
      <c r="C424" s="49" t="s">
        <v>10053</v>
      </c>
      <c r="D424" s="272">
        <v>19900321</v>
      </c>
      <c r="E424" s="30" t="s">
        <v>10203</v>
      </c>
      <c r="F424" s="30" t="s">
        <v>3113</v>
      </c>
      <c r="G424" s="30" t="s">
        <v>3065</v>
      </c>
      <c r="H424" s="31">
        <v>85.589280000000002</v>
      </c>
      <c r="I424" s="11">
        <v>10</v>
      </c>
      <c r="J424" s="30" t="s">
        <v>6</v>
      </c>
      <c r="K424" s="32">
        <v>41365</v>
      </c>
      <c r="L424" s="6">
        <v>0</v>
      </c>
    </row>
    <row r="425" spans="1:12" ht="12.75" customHeight="1">
      <c r="A425" s="30" t="s">
        <v>4925</v>
      </c>
      <c r="B425" s="271" t="s">
        <v>10052</v>
      </c>
      <c r="C425" s="49" t="s">
        <v>10053</v>
      </c>
      <c r="D425" s="272">
        <v>19950272</v>
      </c>
      <c r="E425" s="30" t="s">
        <v>10203</v>
      </c>
      <c r="F425" s="30" t="s">
        <v>3113</v>
      </c>
      <c r="G425" s="30" t="s">
        <v>3065</v>
      </c>
      <c r="H425" s="31">
        <v>85.589280000000002</v>
      </c>
      <c r="I425" s="11">
        <v>10</v>
      </c>
      <c r="J425" s="30" t="s">
        <v>6</v>
      </c>
      <c r="K425" s="32">
        <v>41365</v>
      </c>
      <c r="L425" s="6">
        <v>0</v>
      </c>
    </row>
    <row r="426" spans="1:12" ht="12.75" customHeight="1">
      <c r="A426" s="30" t="s">
        <v>4926</v>
      </c>
      <c r="B426" s="271" t="s">
        <v>10066</v>
      </c>
      <c r="C426" s="49" t="s">
        <v>10067</v>
      </c>
      <c r="D426" s="272">
        <v>19950306</v>
      </c>
      <c r="E426" s="30" t="s">
        <v>10203</v>
      </c>
      <c r="F426" s="30" t="s">
        <v>3113</v>
      </c>
      <c r="G426" s="30" t="s">
        <v>3065</v>
      </c>
      <c r="H426" s="31">
        <v>294.76799999999997</v>
      </c>
      <c r="I426" s="11">
        <v>10</v>
      </c>
      <c r="J426" s="30" t="s">
        <v>6</v>
      </c>
      <c r="K426" s="32">
        <v>41365</v>
      </c>
      <c r="L426" s="6">
        <v>0</v>
      </c>
    </row>
    <row r="427" spans="1:12" ht="12.75" customHeight="1">
      <c r="A427" s="30" t="s">
        <v>4927</v>
      </c>
      <c r="B427" s="271" t="s">
        <v>10066</v>
      </c>
      <c r="C427" s="49" t="s">
        <v>10067</v>
      </c>
      <c r="D427" s="272">
        <v>19780102</v>
      </c>
      <c r="E427" s="30" t="s">
        <v>10203</v>
      </c>
      <c r="F427" s="30" t="s">
        <v>3113</v>
      </c>
      <c r="G427" s="30" t="s">
        <v>3065</v>
      </c>
      <c r="H427" s="31">
        <v>294.76799999999997</v>
      </c>
      <c r="I427" s="11">
        <v>10</v>
      </c>
      <c r="J427" s="30" t="s">
        <v>6</v>
      </c>
      <c r="K427" s="32">
        <v>41365</v>
      </c>
      <c r="L427" s="6">
        <v>0</v>
      </c>
    </row>
    <row r="428" spans="1:12" ht="12.75" customHeight="1">
      <c r="A428" s="30" t="s">
        <v>4928</v>
      </c>
      <c r="B428" s="271" t="s">
        <v>10068</v>
      </c>
      <c r="C428" s="49" t="s">
        <v>10069</v>
      </c>
      <c r="D428" s="272">
        <v>19870093</v>
      </c>
      <c r="E428" s="30" t="s">
        <v>10203</v>
      </c>
      <c r="F428" s="30" t="s">
        <v>3113</v>
      </c>
      <c r="G428" s="30" t="s">
        <v>3065</v>
      </c>
      <c r="H428" s="31">
        <v>796.57600000000002</v>
      </c>
      <c r="I428" s="11">
        <v>10</v>
      </c>
      <c r="J428" s="30" t="s">
        <v>6</v>
      </c>
      <c r="K428" s="32">
        <v>41365</v>
      </c>
      <c r="L428" s="6">
        <v>0</v>
      </c>
    </row>
    <row r="429" spans="1:12" ht="12.75" customHeight="1">
      <c r="A429" s="30" t="s">
        <v>4929</v>
      </c>
      <c r="B429" s="271" t="s">
        <v>10068</v>
      </c>
      <c r="C429" s="49" t="s">
        <v>10069</v>
      </c>
      <c r="D429" s="272">
        <v>19950305</v>
      </c>
      <c r="E429" s="30" t="s">
        <v>10203</v>
      </c>
      <c r="F429" s="30" t="s">
        <v>3113</v>
      </c>
      <c r="G429" s="30" t="s">
        <v>3065</v>
      </c>
      <c r="H429" s="31">
        <v>796.57600000000002</v>
      </c>
      <c r="I429" s="11">
        <v>10</v>
      </c>
      <c r="J429" s="30" t="s">
        <v>6</v>
      </c>
      <c r="K429" s="32">
        <v>41365</v>
      </c>
      <c r="L429" s="6">
        <v>0</v>
      </c>
    </row>
    <row r="430" spans="1:12" ht="12.75" customHeight="1">
      <c r="A430" s="30" t="s">
        <v>4930</v>
      </c>
      <c r="B430" s="271" t="s">
        <v>10092</v>
      </c>
      <c r="C430" s="49" t="s">
        <v>10093</v>
      </c>
      <c r="D430" s="272">
        <v>19860035</v>
      </c>
      <c r="E430" s="30" t="s">
        <v>10203</v>
      </c>
      <c r="F430" s="30" t="s">
        <v>3113</v>
      </c>
      <c r="G430" s="30" t="s">
        <v>3065</v>
      </c>
      <c r="H430" s="31">
        <v>605.80799999999999</v>
      </c>
      <c r="I430" s="11">
        <v>10</v>
      </c>
      <c r="J430" s="30" t="s">
        <v>6</v>
      </c>
      <c r="K430" s="32">
        <v>41365</v>
      </c>
      <c r="L430" s="6">
        <v>0</v>
      </c>
    </row>
    <row r="431" spans="1:12" ht="12.75" customHeight="1">
      <c r="A431" s="30" t="s">
        <v>4931</v>
      </c>
      <c r="B431" s="271" t="s">
        <v>10092</v>
      </c>
      <c r="C431" s="49" t="s">
        <v>10093</v>
      </c>
      <c r="D431" s="272">
        <v>19870297</v>
      </c>
      <c r="E431" s="30" t="s">
        <v>10203</v>
      </c>
      <c r="F431" s="30" t="s">
        <v>3113</v>
      </c>
      <c r="G431" s="30" t="s">
        <v>3065</v>
      </c>
      <c r="H431" s="31">
        <v>605.80799999999999</v>
      </c>
      <c r="I431" s="11">
        <v>10</v>
      </c>
      <c r="J431" s="30" t="s">
        <v>6</v>
      </c>
      <c r="K431" s="32">
        <v>41365</v>
      </c>
      <c r="L431" s="6">
        <v>0</v>
      </c>
    </row>
    <row r="432" spans="1:12" ht="12.75" customHeight="1">
      <c r="A432" s="30" t="s">
        <v>4932</v>
      </c>
      <c r="B432" s="271" t="s">
        <v>10094</v>
      </c>
      <c r="C432" s="49" t="s">
        <v>10095</v>
      </c>
      <c r="D432" s="272">
        <v>19740007</v>
      </c>
      <c r="E432" s="30" t="s">
        <v>10203</v>
      </c>
      <c r="F432" s="30" t="s">
        <v>3113</v>
      </c>
      <c r="G432" s="30" t="s">
        <v>3065</v>
      </c>
      <c r="H432" s="31">
        <v>371.94400000000002</v>
      </c>
      <c r="I432" s="11">
        <v>10</v>
      </c>
      <c r="J432" s="30" t="s">
        <v>6</v>
      </c>
      <c r="K432" s="32">
        <v>41365</v>
      </c>
      <c r="L432" s="6">
        <v>0</v>
      </c>
    </row>
    <row r="433" spans="1:12" ht="12.75" customHeight="1">
      <c r="A433" s="30" t="s">
        <v>4933</v>
      </c>
      <c r="B433" s="271" t="s">
        <v>10094</v>
      </c>
      <c r="C433" s="49" t="s">
        <v>10095</v>
      </c>
      <c r="D433" s="272">
        <v>19790192</v>
      </c>
      <c r="E433" s="30" t="s">
        <v>10203</v>
      </c>
      <c r="F433" s="30" t="s">
        <v>3113</v>
      </c>
      <c r="G433" s="30" t="s">
        <v>3065</v>
      </c>
      <c r="H433" s="31">
        <v>371.94400000000002</v>
      </c>
      <c r="I433" s="11">
        <v>10</v>
      </c>
      <c r="J433" s="30" t="s">
        <v>6</v>
      </c>
      <c r="K433" s="32">
        <v>41365</v>
      </c>
      <c r="L433" s="6">
        <v>0</v>
      </c>
    </row>
    <row r="434" spans="1:12" ht="12.75" customHeight="1">
      <c r="A434" s="30" t="s">
        <v>4934</v>
      </c>
      <c r="B434" s="271" t="s">
        <v>10098</v>
      </c>
      <c r="C434" s="49" t="s">
        <v>10097</v>
      </c>
      <c r="D434" s="272">
        <v>19780227</v>
      </c>
      <c r="E434" s="30" t="s">
        <v>10203</v>
      </c>
      <c r="F434" s="30" t="s">
        <v>3113</v>
      </c>
      <c r="G434" s="30" t="s">
        <v>3065</v>
      </c>
      <c r="H434" s="31">
        <v>147.52000000000001</v>
      </c>
      <c r="I434" s="11">
        <v>10</v>
      </c>
      <c r="J434" s="30" t="s">
        <v>6</v>
      </c>
      <c r="K434" s="32">
        <v>41365</v>
      </c>
      <c r="L434" s="6">
        <v>0</v>
      </c>
    </row>
    <row r="435" spans="1:12" ht="12.75" customHeight="1">
      <c r="A435" s="30" t="s">
        <v>4935</v>
      </c>
      <c r="B435" s="271" t="s">
        <v>10098</v>
      </c>
      <c r="C435" s="49" t="s">
        <v>10097</v>
      </c>
      <c r="D435" s="272">
        <v>19920657</v>
      </c>
      <c r="E435" s="30" t="s">
        <v>10203</v>
      </c>
      <c r="F435" s="30" t="s">
        <v>3113</v>
      </c>
      <c r="G435" s="30" t="s">
        <v>3065</v>
      </c>
      <c r="H435" s="31">
        <v>147.52000000000001</v>
      </c>
      <c r="I435" s="11">
        <v>10</v>
      </c>
      <c r="J435" s="30" t="s">
        <v>6</v>
      </c>
      <c r="K435" s="32">
        <v>41365</v>
      </c>
      <c r="L435" s="6">
        <v>0</v>
      </c>
    </row>
    <row r="436" spans="1:12" ht="12.75" customHeight="1">
      <c r="A436" s="30" t="s">
        <v>4936</v>
      </c>
      <c r="B436" s="271" t="s">
        <v>10099</v>
      </c>
      <c r="C436" s="49" t="s">
        <v>10097</v>
      </c>
      <c r="D436" s="272">
        <v>19780228</v>
      </c>
      <c r="E436" s="30" t="s">
        <v>10203</v>
      </c>
      <c r="F436" s="30" t="s">
        <v>3113</v>
      </c>
      <c r="G436" s="30" t="s">
        <v>3065</v>
      </c>
      <c r="H436" s="31">
        <v>260</v>
      </c>
      <c r="I436" s="11">
        <v>10</v>
      </c>
      <c r="J436" s="30" t="s">
        <v>6</v>
      </c>
      <c r="K436" s="32">
        <v>41365</v>
      </c>
      <c r="L436" s="6">
        <v>0</v>
      </c>
    </row>
    <row r="437" spans="1:12" ht="12.75" customHeight="1">
      <c r="A437" s="30" t="s">
        <v>4937</v>
      </c>
      <c r="B437" s="271" t="s">
        <v>10099</v>
      </c>
      <c r="C437" s="49" t="s">
        <v>10097</v>
      </c>
      <c r="D437" s="272">
        <v>19920655</v>
      </c>
      <c r="E437" s="30" t="s">
        <v>10203</v>
      </c>
      <c r="F437" s="30" t="s">
        <v>3113</v>
      </c>
      <c r="G437" s="30" t="s">
        <v>3065</v>
      </c>
      <c r="H437" s="31">
        <v>260</v>
      </c>
      <c r="I437" s="11">
        <v>10</v>
      </c>
      <c r="J437" s="30" t="s">
        <v>6</v>
      </c>
      <c r="K437" s="32">
        <v>41365</v>
      </c>
      <c r="L437" s="6">
        <v>0</v>
      </c>
    </row>
    <row r="438" spans="1:12" ht="12.75" customHeight="1">
      <c r="A438" s="30" t="s">
        <v>4938</v>
      </c>
      <c r="B438" s="271" t="s">
        <v>7013</v>
      </c>
      <c r="C438" s="49" t="s">
        <v>7014</v>
      </c>
      <c r="D438" s="272">
        <v>20160023</v>
      </c>
      <c r="E438" s="30" t="s">
        <v>10203</v>
      </c>
      <c r="F438" s="30" t="s">
        <v>3113</v>
      </c>
      <c r="G438" s="30" t="s">
        <v>3065</v>
      </c>
      <c r="H438" s="31">
        <v>278.95999999999998</v>
      </c>
      <c r="I438" s="11">
        <v>10</v>
      </c>
      <c r="J438" s="30" t="s">
        <v>6</v>
      </c>
      <c r="K438" s="32">
        <v>41365</v>
      </c>
      <c r="L438" s="6">
        <v>0</v>
      </c>
    </row>
    <row r="439" spans="1:12" ht="12.75" customHeight="1">
      <c r="A439" s="30" t="s">
        <v>4939</v>
      </c>
      <c r="B439" s="271" t="s">
        <v>7091</v>
      </c>
      <c r="C439" s="49" t="s">
        <v>7092</v>
      </c>
      <c r="D439" s="272">
        <v>20030337</v>
      </c>
      <c r="E439" s="30" t="s">
        <v>10203</v>
      </c>
      <c r="F439" s="30" t="s">
        <v>3113</v>
      </c>
      <c r="G439" s="30" t="s">
        <v>3065</v>
      </c>
      <c r="H439" s="31">
        <v>184.30224959999998</v>
      </c>
      <c r="I439" s="11">
        <v>10</v>
      </c>
      <c r="J439" s="30" t="s">
        <v>6</v>
      </c>
      <c r="K439" s="32">
        <v>41365</v>
      </c>
      <c r="L439" s="6">
        <v>0</v>
      </c>
    </row>
    <row r="440" spans="1:12" ht="12.75" customHeight="1">
      <c r="A440" s="30" t="s">
        <v>4940</v>
      </c>
      <c r="B440" s="271" t="s">
        <v>7091</v>
      </c>
      <c r="C440" s="49" t="s">
        <v>7092</v>
      </c>
      <c r="D440" s="272">
        <v>20050190</v>
      </c>
      <c r="E440" s="30" t="s">
        <v>10203</v>
      </c>
      <c r="F440" s="30" t="s">
        <v>3113</v>
      </c>
      <c r="G440" s="30" t="s">
        <v>3065</v>
      </c>
      <c r="H440" s="31">
        <v>184.30224959999998</v>
      </c>
      <c r="I440" s="11">
        <v>10</v>
      </c>
      <c r="J440" s="30" t="s">
        <v>6</v>
      </c>
      <c r="K440" s="32">
        <v>41365</v>
      </c>
      <c r="L440" s="6">
        <v>0</v>
      </c>
    </row>
    <row r="441" spans="1:12" ht="12.75" customHeight="1">
      <c r="A441" s="30" t="s">
        <v>4941</v>
      </c>
      <c r="B441" s="271" t="s">
        <v>6735</v>
      </c>
      <c r="C441" s="49" t="s">
        <v>6736</v>
      </c>
      <c r="D441" s="272">
        <v>19840407</v>
      </c>
      <c r="E441" s="30" t="s">
        <v>10203</v>
      </c>
      <c r="F441" s="30" t="s">
        <v>3113</v>
      </c>
      <c r="G441" s="30" t="s">
        <v>3065</v>
      </c>
      <c r="H441" s="31">
        <v>245.50399999999999</v>
      </c>
      <c r="I441" s="11">
        <v>10</v>
      </c>
      <c r="J441" s="30" t="s">
        <v>6</v>
      </c>
      <c r="K441" s="32">
        <v>41365</v>
      </c>
      <c r="L441" s="6">
        <v>0</v>
      </c>
    </row>
    <row r="442" spans="1:12" ht="12.75" customHeight="1">
      <c r="A442" s="30" t="s">
        <v>4942</v>
      </c>
      <c r="B442" s="271" t="s">
        <v>6737</v>
      </c>
      <c r="C442" s="49" t="s">
        <v>6738</v>
      </c>
      <c r="D442" s="272">
        <v>20070565</v>
      </c>
      <c r="E442" s="30" t="s">
        <v>10203</v>
      </c>
      <c r="F442" s="30" t="s">
        <v>3113</v>
      </c>
      <c r="G442" s="30" t="s">
        <v>3065</v>
      </c>
      <c r="H442" s="31">
        <v>61.814480000000003</v>
      </c>
      <c r="I442" s="11">
        <v>10</v>
      </c>
      <c r="J442" s="30" t="s">
        <v>6</v>
      </c>
      <c r="K442" s="32">
        <v>41365</v>
      </c>
      <c r="L442" s="6">
        <v>0</v>
      </c>
    </row>
    <row r="443" spans="1:12" ht="12.75" customHeight="1">
      <c r="A443" s="30" t="s">
        <v>4943</v>
      </c>
      <c r="B443" s="271" t="s">
        <v>6739</v>
      </c>
      <c r="C443" s="49" t="s">
        <v>6740</v>
      </c>
      <c r="D443" s="272">
        <v>19830496</v>
      </c>
      <c r="E443" s="30" t="s">
        <v>10203</v>
      </c>
      <c r="F443" s="30" t="s">
        <v>3113</v>
      </c>
      <c r="G443" s="30" t="s">
        <v>3065</v>
      </c>
      <c r="H443" s="31">
        <v>176.884512</v>
      </c>
      <c r="I443" s="11">
        <v>10</v>
      </c>
      <c r="J443" s="30" t="s">
        <v>6</v>
      </c>
      <c r="K443" s="32">
        <v>41365</v>
      </c>
      <c r="L443" s="6">
        <v>0</v>
      </c>
    </row>
    <row r="444" spans="1:12" ht="12.75" customHeight="1">
      <c r="A444" s="30" t="s">
        <v>4944</v>
      </c>
      <c r="B444" s="271" t="s">
        <v>6741</v>
      </c>
      <c r="C444" s="49" t="s">
        <v>6742</v>
      </c>
      <c r="D444" s="272">
        <v>20060108</v>
      </c>
      <c r="E444" s="30" t="s">
        <v>10203</v>
      </c>
      <c r="F444" s="30" t="s">
        <v>3113</v>
      </c>
      <c r="G444" s="30" t="s">
        <v>3065</v>
      </c>
      <c r="H444" s="31">
        <v>356.54</v>
      </c>
      <c r="I444" s="11">
        <v>10</v>
      </c>
      <c r="J444" s="30" t="s">
        <v>6</v>
      </c>
      <c r="K444" s="32">
        <v>42095</v>
      </c>
      <c r="L444" s="6">
        <v>35.650954336601892</v>
      </c>
    </row>
    <row r="445" spans="1:12" ht="12.75" customHeight="1">
      <c r="A445" s="30" t="s">
        <v>4945</v>
      </c>
      <c r="B445" s="271" t="s">
        <v>6743</v>
      </c>
      <c r="C445" s="49" t="s">
        <v>6744</v>
      </c>
      <c r="D445" s="272">
        <v>19810093</v>
      </c>
      <c r="E445" s="30" t="s">
        <v>10203</v>
      </c>
      <c r="F445" s="30" t="s">
        <v>3113</v>
      </c>
      <c r="G445" s="30" t="s">
        <v>3065</v>
      </c>
      <c r="H445" s="31">
        <v>38.705374399999997</v>
      </c>
      <c r="I445" s="11">
        <v>10</v>
      </c>
      <c r="J445" s="30" t="s">
        <v>6</v>
      </c>
      <c r="K445" s="32">
        <v>41365</v>
      </c>
      <c r="L445" s="6">
        <v>0</v>
      </c>
    </row>
    <row r="446" spans="1:12" ht="12.75" customHeight="1">
      <c r="A446" s="30" t="s">
        <v>4946</v>
      </c>
      <c r="B446" s="271" t="s">
        <v>6745</v>
      </c>
      <c r="C446" s="49" t="s">
        <v>6746</v>
      </c>
      <c r="D446" s="272">
        <v>20100117</v>
      </c>
      <c r="E446" s="30" t="s">
        <v>10203</v>
      </c>
      <c r="F446" s="30" t="s">
        <v>3113</v>
      </c>
      <c r="G446" s="30" t="s">
        <v>3065</v>
      </c>
      <c r="H446" s="31">
        <v>239.68</v>
      </c>
      <c r="I446" s="11">
        <v>10</v>
      </c>
      <c r="J446" s="30" t="s">
        <v>6</v>
      </c>
      <c r="K446" s="32">
        <v>41365</v>
      </c>
      <c r="L446" s="6">
        <v>0</v>
      </c>
    </row>
    <row r="447" spans="1:12" ht="12.75" customHeight="1">
      <c r="A447" s="30" t="s">
        <v>4947</v>
      </c>
      <c r="B447" s="271" t="s">
        <v>6747</v>
      </c>
      <c r="C447" s="49" t="s">
        <v>6748</v>
      </c>
      <c r="D447" s="272">
        <v>19940262</v>
      </c>
      <c r="E447" s="30" t="s">
        <v>10203</v>
      </c>
      <c r="F447" s="30" t="s">
        <v>3113</v>
      </c>
      <c r="G447" s="30" t="s">
        <v>3065</v>
      </c>
      <c r="H447" s="31">
        <v>1.6</v>
      </c>
      <c r="I447" s="11">
        <v>10</v>
      </c>
      <c r="J447" s="30" t="s">
        <v>6</v>
      </c>
      <c r="K447" s="32">
        <v>41365</v>
      </c>
      <c r="L447" s="6">
        <v>0</v>
      </c>
    </row>
    <row r="448" spans="1:12" ht="12.75" customHeight="1">
      <c r="A448" s="30" t="s">
        <v>4948</v>
      </c>
      <c r="B448" s="271" t="s">
        <v>6749</v>
      </c>
      <c r="C448" s="49" t="s">
        <v>6750</v>
      </c>
      <c r="D448" s="272">
        <v>19880583</v>
      </c>
      <c r="E448" s="30" t="s">
        <v>10203</v>
      </c>
      <c r="F448" s="30" t="s">
        <v>3113</v>
      </c>
      <c r="G448" s="30" t="s">
        <v>3065</v>
      </c>
      <c r="H448" s="31">
        <v>1.6</v>
      </c>
      <c r="I448" s="11">
        <v>10</v>
      </c>
      <c r="J448" s="30" t="s">
        <v>6</v>
      </c>
      <c r="K448" s="32">
        <v>41365</v>
      </c>
      <c r="L448" s="6">
        <v>0</v>
      </c>
    </row>
    <row r="449" spans="1:12" ht="12.75" customHeight="1">
      <c r="A449" s="30" t="s">
        <v>4949</v>
      </c>
      <c r="B449" s="271" t="s">
        <v>6751</v>
      </c>
      <c r="C449" s="49" t="s">
        <v>6752</v>
      </c>
      <c r="D449" s="272">
        <v>20060434</v>
      </c>
      <c r="E449" s="30" t="s">
        <v>10203</v>
      </c>
      <c r="F449" s="30" t="s">
        <v>3113</v>
      </c>
      <c r="G449" s="30" t="s">
        <v>3065</v>
      </c>
      <c r="H449" s="31">
        <v>24</v>
      </c>
      <c r="I449" s="11">
        <v>10</v>
      </c>
      <c r="J449" s="30" t="s">
        <v>6</v>
      </c>
      <c r="K449" s="32">
        <v>41365</v>
      </c>
      <c r="L449" s="6">
        <v>0</v>
      </c>
    </row>
    <row r="450" spans="1:12" ht="12.75" customHeight="1">
      <c r="A450" s="30" t="s">
        <v>4950</v>
      </c>
      <c r="B450" s="271" t="s">
        <v>6753</v>
      </c>
      <c r="C450" s="49" t="s">
        <v>6754</v>
      </c>
      <c r="D450" s="272">
        <v>20100119</v>
      </c>
      <c r="E450" s="30" t="s">
        <v>10203</v>
      </c>
      <c r="F450" s="30" t="s">
        <v>3113</v>
      </c>
      <c r="G450" s="30" t="s">
        <v>3065</v>
      </c>
      <c r="H450" s="31">
        <v>175.648</v>
      </c>
      <c r="I450" s="11">
        <v>10</v>
      </c>
      <c r="J450" s="30" t="s">
        <v>6</v>
      </c>
      <c r="K450" s="32">
        <v>41365</v>
      </c>
      <c r="L450" s="6">
        <v>0</v>
      </c>
    </row>
    <row r="451" spans="1:12" ht="12.75" customHeight="1">
      <c r="A451" s="30" t="s">
        <v>4951</v>
      </c>
      <c r="B451" s="271" t="s">
        <v>6755</v>
      </c>
      <c r="C451" s="49" t="s">
        <v>6756</v>
      </c>
      <c r="D451" s="272">
        <v>20060114</v>
      </c>
      <c r="E451" s="30" t="s">
        <v>10203</v>
      </c>
      <c r="F451" s="30" t="s">
        <v>3113</v>
      </c>
      <c r="G451" s="30" t="s">
        <v>3065</v>
      </c>
      <c r="H451" s="31">
        <v>215.2</v>
      </c>
      <c r="I451" s="11">
        <v>10</v>
      </c>
      <c r="J451" s="30" t="s">
        <v>6</v>
      </c>
      <c r="K451" s="32">
        <v>41365</v>
      </c>
      <c r="L451" s="6">
        <v>0</v>
      </c>
    </row>
    <row r="452" spans="1:12" ht="12.75" customHeight="1">
      <c r="A452" s="30" t="s">
        <v>4952</v>
      </c>
      <c r="B452" s="271" t="s">
        <v>6757</v>
      </c>
      <c r="C452" s="49" t="s">
        <v>6758</v>
      </c>
      <c r="D452" s="272">
        <v>20060116</v>
      </c>
      <c r="E452" s="30" t="s">
        <v>10203</v>
      </c>
      <c r="F452" s="30" t="s">
        <v>3113</v>
      </c>
      <c r="G452" s="30" t="s">
        <v>3065</v>
      </c>
      <c r="H452" s="31">
        <v>159.19999999999999</v>
      </c>
      <c r="I452" s="11">
        <v>10</v>
      </c>
      <c r="J452" s="30" t="s">
        <v>6</v>
      </c>
      <c r="K452" s="32">
        <v>41365</v>
      </c>
      <c r="L452" s="6">
        <v>0</v>
      </c>
    </row>
    <row r="453" spans="1:12" ht="12.75" customHeight="1">
      <c r="A453" s="30" t="s">
        <v>4953</v>
      </c>
      <c r="B453" s="271" t="s">
        <v>6759</v>
      </c>
      <c r="C453" s="49" t="s">
        <v>6760</v>
      </c>
      <c r="D453" s="272">
        <v>20030127</v>
      </c>
      <c r="E453" s="30" t="s">
        <v>10203</v>
      </c>
      <c r="F453" s="30" t="s">
        <v>3113</v>
      </c>
      <c r="G453" s="30" t="s">
        <v>3065</v>
      </c>
      <c r="H453" s="31">
        <v>333.6</v>
      </c>
      <c r="I453" s="11">
        <v>10</v>
      </c>
      <c r="J453" s="30" t="s">
        <v>6</v>
      </c>
      <c r="K453" s="32">
        <v>41365</v>
      </c>
      <c r="L453" s="6">
        <v>0</v>
      </c>
    </row>
    <row r="454" spans="1:12" ht="12.75" customHeight="1">
      <c r="A454" s="30" t="s">
        <v>4954</v>
      </c>
      <c r="B454" s="271" t="s">
        <v>6761</v>
      </c>
      <c r="C454" s="49" t="s">
        <v>6762</v>
      </c>
      <c r="D454" s="272">
        <v>20060115</v>
      </c>
      <c r="E454" s="30" t="s">
        <v>10203</v>
      </c>
      <c r="F454" s="30" t="s">
        <v>3113</v>
      </c>
      <c r="G454" s="30" t="s">
        <v>3065</v>
      </c>
      <c r="H454" s="31">
        <v>203.2</v>
      </c>
      <c r="I454" s="11">
        <v>10</v>
      </c>
      <c r="J454" s="30" t="s">
        <v>6</v>
      </c>
      <c r="K454" s="32">
        <v>41365</v>
      </c>
      <c r="L454" s="6">
        <v>0</v>
      </c>
    </row>
    <row r="455" spans="1:12" ht="12.75" customHeight="1">
      <c r="A455" s="30" t="s">
        <v>4955</v>
      </c>
      <c r="B455" s="271" t="s">
        <v>6763</v>
      </c>
      <c r="C455" s="49" t="s">
        <v>6764</v>
      </c>
      <c r="D455" s="272">
        <v>20060113</v>
      </c>
      <c r="E455" s="30" t="s">
        <v>10203</v>
      </c>
      <c r="F455" s="30" t="s">
        <v>3113</v>
      </c>
      <c r="G455" s="30" t="s">
        <v>3065</v>
      </c>
      <c r="H455" s="31">
        <v>203.2</v>
      </c>
      <c r="I455" s="11">
        <v>10</v>
      </c>
      <c r="J455" s="30" t="s">
        <v>6</v>
      </c>
      <c r="K455" s="32">
        <v>41365</v>
      </c>
      <c r="L455" s="6">
        <v>0</v>
      </c>
    </row>
    <row r="456" spans="1:12" ht="12.75" customHeight="1">
      <c r="A456" s="30" t="s">
        <v>4956</v>
      </c>
      <c r="B456" s="271" t="s">
        <v>6765</v>
      </c>
      <c r="C456" s="49" t="s">
        <v>6766</v>
      </c>
      <c r="D456" s="272">
        <v>19910183</v>
      </c>
      <c r="E456" s="30" t="s">
        <v>10203</v>
      </c>
      <c r="F456" s="30" t="s">
        <v>3113</v>
      </c>
      <c r="G456" s="30" t="s">
        <v>3065</v>
      </c>
      <c r="H456" s="31">
        <v>218.47035679999999</v>
      </c>
      <c r="I456" s="11">
        <v>10</v>
      </c>
      <c r="J456" s="30" t="s">
        <v>6</v>
      </c>
      <c r="K456" s="32">
        <v>41365</v>
      </c>
      <c r="L456" s="6">
        <v>0</v>
      </c>
    </row>
    <row r="457" spans="1:12" ht="12.75" customHeight="1">
      <c r="A457" s="30" t="s">
        <v>4957</v>
      </c>
      <c r="B457" s="271" t="s">
        <v>6767</v>
      </c>
      <c r="C457" s="49" t="s">
        <v>6768</v>
      </c>
      <c r="D457" s="272">
        <v>19970035</v>
      </c>
      <c r="E457" s="30" t="s">
        <v>10203</v>
      </c>
      <c r="F457" s="30" t="s">
        <v>3113</v>
      </c>
      <c r="G457" s="30" t="s">
        <v>3065</v>
      </c>
      <c r="H457" s="31">
        <v>37.944580799999997</v>
      </c>
      <c r="I457" s="11">
        <v>10</v>
      </c>
      <c r="J457" s="30" t="s">
        <v>6</v>
      </c>
      <c r="K457" s="32">
        <v>41365</v>
      </c>
      <c r="L457" s="6">
        <v>0</v>
      </c>
    </row>
    <row r="458" spans="1:12" ht="12.75" customHeight="1">
      <c r="A458" s="30" t="s">
        <v>4958</v>
      </c>
      <c r="B458" s="271" t="s">
        <v>6769</v>
      </c>
      <c r="C458" s="49" t="s">
        <v>6770</v>
      </c>
      <c r="D458" s="272">
        <v>20020218</v>
      </c>
      <c r="E458" s="30" t="s">
        <v>10203</v>
      </c>
      <c r="F458" s="30" t="s">
        <v>3113</v>
      </c>
      <c r="G458" s="30" t="s">
        <v>3065</v>
      </c>
      <c r="H458" s="31">
        <v>56.203627199999993</v>
      </c>
      <c r="I458" s="11">
        <v>10</v>
      </c>
      <c r="J458" s="30" t="s">
        <v>6</v>
      </c>
      <c r="K458" s="32">
        <v>41365</v>
      </c>
      <c r="L458" s="6">
        <v>0</v>
      </c>
    </row>
    <row r="459" spans="1:12" ht="12.75" customHeight="1">
      <c r="A459" s="30" t="s">
        <v>4959</v>
      </c>
      <c r="B459" s="271" t="s">
        <v>6771</v>
      </c>
      <c r="C459" s="49" t="s">
        <v>6772</v>
      </c>
      <c r="D459" s="272">
        <v>20070144</v>
      </c>
      <c r="E459" s="30" t="s">
        <v>10203</v>
      </c>
      <c r="F459" s="30" t="s">
        <v>3113</v>
      </c>
      <c r="G459" s="30" t="s">
        <v>3065</v>
      </c>
      <c r="H459" s="31">
        <v>24.8</v>
      </c>
      <c r="I459" s="11">
        <v>10</v>
      </c>
      <c r="J459" s="30" t="s">
        <v>6</v>
      </c>
      <c r="K459" s="32">
        <v>41365</v>
      </c>
      <c r="L459" s="6">
        <v>0</v>
      </c>
    </row>
    <row r="460" spans="1:12" ht="12.75" customHeight="1">
      <c r="A460" s="30" t="s">
        <v>4960</v>
      </c>
      <c r="B460" s="271" t="s">
        <v>6773</v>
      </c>
      <c r="C460" s="49" t="s">
        <v>6774</v>
      </c>
      <c r="D460" s="272">
        <v>20030469</v>
      </c>
      <c r="E460" s="30" t="s">
        <v>10203</v>
      </c>
      <c r="F460" s="30" t="s">
        <v>3113</v>
      </c>
      <c r="G460" s="30" t="s">
        <v>3065</v>
      </c>
      <c r="H460" s="31">
        <v>14.03</v>
      </c>
      <c r="I460" s="11">
        <v>10</v>
      </c>
      <c r="J460" s="30" t="s">
        <v>6</v>
      </c>
      <c r="K460" s="32">
        <v>42095</v>
      </c>
      <c r="L460" s="6">
        <v>1.4028801518553982</v>
      </c>
    </row>
    <row r="461" spans="1:12" ht="12.75" customHeight="1">
      <c r="A461" s="30" t="s">
        <v>4961</v>
      </c>
      <c r="B461" s="271" t="s">
        <v>6775</v>
      </c>
      <c r="C461" s="49" t="s">
        <v>6776</v>
      </c>
      <c r="D461" s="272">
        <v>19970100</v>
      </c>
      <c r="E461" s="30" t="s">
        <v>10203</v>
      </c>
      <c r="F461" s="30" t="s">
        <v>3113</v>
      </c>
      <c r="G461" s="30" t="s">
        <v>3065</v>
      </c>
      <c r="H461" s="31">
        <v>151.56</v>
      </c>
      <c r="I461" s="11">
        <v>10</v>
      </c>
      <c r="J461" s="30" t="s">
        <v>6</v>
      </c>
      <c r="K461" s="32">
        <v>41365</v>
      </c>
      <c r="L461" s="6">
        <v>0</v>
      </c>
    </row>
    <row r="462" spans="1:12" ht="12.75" customHeight="1">
      <c r="A462" s="30" t="s">
        <v>4962</v>
      </c>
      <c r="B462" s="271" t="s">
        <v>6777</v>
      </c>
      <c r="C462" s="49" t="s">
        <v>6778</v>
      </c>
      <c r="D462" s="272">
        <v>19970199</v>
      </c>
      <c r="E462" s="30" t="s">
        <v>10203</v>
      </c>
      <c r="F462" s="30" t="s">
        <v>3113</v>
      </c>
      <c r="G462" s="30" t="s">
        <v>3065</v>
      </c>
      <c r="H462" s="31">
        <v>79.960000000000008</v>
      </c>
      <c r="I462" s="11">
        <v>10</v>
      </c>
      <c r="J462" s="30" t="s">
        <v>6</v>
      </c>
      <c r="K462" s="32">
        <v>41365</v>
      </c>
      <c r="L462" s="6">
        <v>0</v>
      </c>
    </row>
    <row r="463" spans="1:12" ht="12.75" customHeight="1">
      <c r="A463" s="30" t="s">
        <v>4963</v>
      </c>
      <c r="B463" s="271" t="s">
        <v>6779</v>
      </c>
      <c r="C463" s="49" t="s">
        <v>6780</v>
      </c>
      <c r="D463" s="272">
        <v>19910238</v>
      </c>
      <c r="E463" s="30" t="s">
        <v>10203</v>
      </c>
      <c r="F463" s="30" t="s">
        <v>3113</v>
      </c>
      <c r="G463" s="30" t="s">
        <v>3065</v>
      </c>
      <c r="H463" s="31">
        <v>30.401059200000002</v>
      </c>
      <c r="I463" s="11">
        <v>10</v>
      </c>
      <c r="J463" s="30" t="s">
        <v>6</v>
      </c>
      <c r="K463" s="32">
        <v>41365</v>
      </c>
      <c r="L463" s="6">
        <v>0</v>
      </c>
    </row>
    <row r="464" spans="1:12" ht="12.75" customHeight="1">
      <c r="A464" s="30" t="s">
        <v>4964</v>
      </c>
      <c r="B464" s="271" t="s">
        <v>6781</v>
      </c>
      <c r="C464" s="49" t="s">
        <v>6780</v>
      </c>
      <c r="D464" s="272">
        <v>20080145</v>
      </c>
      <c r="E464" s="30" t="s">
        <v>10203</v>
      </c>
      <c r="F464" s="30" t="s">
        <v>3113</v>
      </c>
      <c r="G464" s="30" t="s">
        <v>3065</v>
      </c>
      <c r="H464" s="31">
        <v>88</v>
      </c>
      <c r="I464" s="11">
        <v>10</v>
      </c>
      <c r="J464" s="30" t="s">
        <v>6</v>
      </c>
      <c r="K464" s="32">
        <v>41365</v>
      </c>
      <c r="L464" s="6">
        <v>0</v>
      </c>
    </row>
    <row r="465" spans="1:12" ht="12.75" customHeight="1">
      <c r="A465" s="30" t="s">
        <v>4965</v>
      </c>
      <c r="B465" s="271" t="s">
        <v>6782</v>
      </c>
      <c r="C465" s="49" t="s">
        <v>6783</v>
      </c>
      <c r="D465" s="272">
        <v>19940112</v>
      </c>
      <c r="E465" s="30" t="s">
        <v>10203</v>
      </c>
      <c r="F465" s="30" t="s">
        <v>3113</v>
      </c>
      <c r="G465" s="30" t="s">
        <v>3065</v>
      </c>
      <c r="H465" s="31">
        <v>86.679999999999993</v>
      </c>
      <c r="I465" s="11">
        <v>10</v>
      </c>
      <c r="J465" s="30" t="s">
        <v>6</v>
      </c>
      <c r="K465" s="32">
        <v>41365</v>
      </c>
      <c r="L465" s="6">
        <v>0</v>
      </c>
    </row>
    <row r="466" spans="1:12" ht="12.75" customHeight="1">
      <c r="A466" s="30" t="s">
        <v>4966</v>
      </c>
      <c r="B466" s="271" t="s">
        <v>6784</v>
      </c>
      <c r="C466" s="49" t="s">
        <v>6785</v>
      </c>
      <c r="D466" s="272">
        <v>19930129</v>
      </c>
      <c r="E466" s="30" t="s">
        <v>10203</v>
      </c>
      <c r="F466" s="30" t="s">
        <v>3113</v>
      </c>
      <c r="G466" s="30" t="s">
        <v>3065</v>
      </c>
      <c r="H466" s="31">
        <v>89.6</v>
      </c>
      <c r="I466" s="11">
        <v>10</v>
      </c>
      <c r="J466" s="30" t="s">
        <v>6</v>
      </c>
      <c r="K466" s="32">
        <v>41365</v>
      </c>
      <c r="L466" s="6">
        <v>0</v>
      </c>
    </row>
    <row r="467" spans="1:12" ht="12.75" customHeight="1">
      <c r="A467" s="30" t="s">
        <v>4967</v>
      </c>
      <c r="B467" s="271" t="s">
        <v>6786</v>
      </c>
      <c r="C467" s="49" t="s">
        <v>6787</v>
      </c>
      <c r="D467" s="272">
        <v>19910349</v>
      </c>
      <c r="E467" s="30" t="s">
        <v>10203</v>
      </c>
      <c r="F467" s="30" t="s">
        <v>3113</v>
      </c>
      <c r="G467" s="30" t="s">
        <v>3065</v>
      </c>
      <c r="H467" s="31">
        <v>88.727553599999993</v>
      </c>
      <c r="I467" s="11">
        <v>10</v>
      </c>
      <c r="J467" s="30" t="s">
        <v>6</v>
      </c>
      <c r="K467" s="32">
        <v>41365</v>
      </c>
      <c r="L467" s="6">
        <v>0</v>
      </c>
    </row>
    <row r="468" spans="1:12" ht="12.75" customHeight="1">
      <c r="A468" s="30" t="s">
        <v>4968</v>
      </c>
      <c r="B468" s="271" t="s">
        <v>6786</v>
      </c>
      <c r="C468" s="49" t="s">
        <v>6787</v>
      </c>
      <c r="D468" s="272">
        <v>19910356</v>
      </c>
      <c r="E468" s="30" t="s">
        <v>10203</v>
      </c>
      <c r="F468" s="30" t="s">
        <v>3113</v>
      </c>
      <c r="G468" s="30" t="s">
        <v>3065</v>
      </c>
      <c r="H468" s="31">
        <v>63.720000000000006</v>
      </c>
      <c r="I468" s="11">
        <v>10</v>
      </c>
      <c r="J468" s="30" t="s">
        <v>6</v>
      </c>
      <c r="K468" s="32">
        <v>41365</v>
      </c>
      <c r="L468" s="6">
        <v>0</v>
      </c>
    </row>
    <row r="469" spans="1:12" ht="12.75" customHeight="1">
      <c r="A469" s="30" t="s">
        <v>4969</v>
      </c>
      <c r="B469" s="271" t="s">
        <v>6788</v>
      </c>
      <c r="C469" s="49" t="s">
        <v>6789</v>
      </c>
      <c r="D469" s="272">
        <v>19990096</v>
      </c>
      <c r="E469" s="30" t="s">
        <v>10203</v>
      </c>
      <c r="F469" s="30" t="s">
        <v>3113</v>
      </c>
      <c r="G469" s="30" t="s">
        <v>3065</v>
      </c>
      <c r="H469" s="31">
        <v>89.6</v>
      </c>
      <c r="I469" s="11">
        <v>10</v>
      </c>
      <c r="J469" s="30" t="s">
        <v>6</v>
      </c>
      <c r="K469" s="32">
        <v>41365</v>
      </c>
      <c r="L469" s="6">
        <v>0</v>
      </c>
    </row>
    <row r="470" spans="1:12" ht="12.75" customHeight="1">
      <c r="A470" s="30" t="s">
        <v>4970</v>
      </c>
      <c r="B470" s="271" t="s">
        <v>6790</v>
      </c>
      <c r="C470" s="49" t="s">
        <v>6791</v>
      </c>
      <c r="D470" s="272">
        <v>19910352</v>
      </c>
      <c r="E470" s="30" t="s">
        <v>10203</v>
      </c>
      <c r="F470" s="30" t="s">
        <v>3113</v>
      </c>
      <c r="G470" s="30" t="s">
        <v>3065</v>
      </c>
      <c r="H470" s="31">
        <v>19.875732799999998</v>
      </c>
      <c r="I470" s="11">
        <v>10</v>
      </c>
      <c r="J470" s="30" t="s">
        <v>6</v>
      </c>
      <c r="K470" s="32">
        <v>41365</v>
      </c>
      <c r="L470" s="6">
        <v>0</v>
      </c>
    </row>
    <row r="471" spans="1:12" ht="12.75" customHeight="1">
      <c r="A471" s="30" t="s">
        <v>4971</v>
      </c>
      <c r="B471" s="271" t="s">
        <v>6792</v>
      </c>
      <c r="C471" s="49" t="s">
        <v>6793</v>
      </c>
      <c r="D471" s="272">
        <v>19930064</v>
      </c>
      <c r="E471" s="30" t="s">
        <v>10203</v>
      </c>
      <c r="F471" s="30" t="s">
        <v>3113</v>
      </c>
      <c r="G471" s="30" t="s">
        <v>3065</v>
      </c>
      <c r="H471" s="31">
        <v>27.095999999999997</v>
      </c>
      <c r="I471" s="11">
        <v>10</v>
      </c>
      <c r="J471" s="30" t="s">
        <v>6</v>
      </c>
      <c r="K471" s="32">
        <v>41365</v>
      </c>
      <c r="L471" s="6">
        <v>0</v>
      </c>
    </row>
    <row r="472" spans="1:12" ht="12.75" customHeight="1">
      <c r="A472" s="30" t="s">
        <v>4972</v>
      </c>
      <c r="B472" s="271" t="s">
        <v>6792</v>
      </c>
      <c r="C472" s="49" t="s">
        <v>6793</v>
      </c>
      <c r="D472" s="272">
        <v>19930081</v>
      </c>
      <c r="E472" s="30" t="s">
        <v>10203</v>
      </c>
      <c r="F472" s="30" t="s">
        <v>3113</v>
      </c>
      <c r="G472" s="30" t="s">
        <v>3065</v>
      </c>
      <c r="H472" s="31">
        <v>27.095999999999997</v>
      </c>
      <c r="I472" s="11">
        <v>10</v>
      </c>
      <c r="J472" s="30" t="s">
        <v>6</v>
      </c>
      <c r="K472" s="32">
        <v>41365</v>
      </c>
      <c r="L472" s="6">
        <v>0</v>
      </c>
    </row>
    <row r="473" spans="1:12" ht="12.75" customHeight="1">
      <c r="A473" s="30" t="s">
        <v>4973</v>
      </c>
      <c r="B473" s="271" t="s">
        <v>6792</v>
      </c>
      <c r="C473" s="49" t="s">
        <v>6793</v>
      </c>
      <c r="D473" s="272">
        <v>19930082</v>
      </c>
      <c r="E473" s="30" t="s">
        <v>10203</v>
      </c>
      <c r="F473" s="30" t="s">
        <v>3113</v>
      </c>
      <c r="G473" s="30" t="s">
        <v>3065</v>
      </c>
      <c r="H473" s="31">
        <v>27.095999999999997</v>
      </c>
      <c r="I473" s="11">
        <v>10</v>
      </c>
      <c r="J473" s="30" t="s">
        <v>6</v>
      </c>
      <c r="K473" s="32">
        <v>41365</v>
      </c>
      <c r="L473" s="6">
        <v>0</v>
      </c>
    </row>
    <row r="474" spans="1:12" ht="12.75" customHeight="1">
      <c r="A474" s="30" t="s">
        <v>4974</v>
      </c>
      <c r="B474" s="271" t="s">
        <v>6794</v>
      </c>
      <c r="C474" s="49" t="s">
        <v>6795</v>
      </c>
      <c r="D474" s="272">
        <v>20110001</v>
      </c>
      <c r="E474" s="30" t="s">
        <v>10204</v>
      </c>
      <c r="F474" s="30" t="s">
        <v>3113</v>
      </c>
      <c r="G474" s="30" t="s">
        <v>3065</v>
      </c>
      <c r="H474" s="31">
        <v>9.7001183999999991</v>
      </c>
      <c r="I474" s="11">
        <v>10</v>
      </c>
      <c r="J474" s="30" t="s">
        <v>6</v>
      </c>
      <c r="K474" s="32">
        <v>42461</v>
      </c>
      <c r="L474" s="6">
        <v>1.9419533874734094</v>
      </c>
    </row>
    <row r="475" spans="1:12" ht="12.75" customHeight="1">
      <c r="A475" s="30" t="s">
        <v>4975</v>
      </c>
      <c r="B475" s="271" t="s">
        <v>6796</v>
      </c>
      <c r="C475" s="49" t="s">
        <v>6797</v>
      </c>
      <c r="D475" s="272">
        <v>20000608</v>
      </c>
      <c r="E475" s="30" t="s">
        <v>10203</v>
      </c>
      <c r="F475" s="30" t="s">
        <v>3113</v>
      </c>
      <c r="G475" s="30" t="s">
        <v>3065</v>
      </c>
      <c r="H475" s="31">
        <v>33.094521599999993</v>
      </c>
      <c r="I475" s="11">
        <v>10</v>
      </c>
      <c r="J475" s="30" t="s">
        <v>6</v>
      </c>
      <c r="K475" s="32">
        <v>41365</v>
      </c>
      <c r="L475" s="6">
        <v>0</v>
      </c>
    </row>
    <row r="476" spans="1:12" ht="12.75" customHeight="1">
      <c r="A476" s="30" t="s">
        <v>4976</v>
      </c>
      <c r="B476" s="271" t="s">
        <v>6798</v>
      </c>
      <c r="C476" s="49" t="s">
        <v>6799</v>
      </c>
      <c r="D476" s="272">
        <v>20020092</v>
      </c>
      <c r="E476" s="30" t="s">
        <v>10203</v>
      </c>
      <c r="F476" s="30" t="s">
        <v>3113</v>
      </c>
      <c r="G476" s="30" t="s">
        <v>3065</v>
      </c>
      <c r="H476" s="31">
        <v>79.99199999999999</v>
      </c>
      <c r="I476" s="11">
        <v>10</v>
      </c>
      <c r="J476" s="30" t="s">
        <v>6</v>
      </c>
      <c r="K476" s="32">
        <v>41365</v>
      </c>
      <c r="L476" s="6">
        <v>0</v>
      </c>
    </row>
    <row r="477" spans="1:12" ht="12.75" customHeight="1">
      <c r="A477" s="30" t="s">
        <v>4977</v>
      </c>
      <c r="B477" s="271" t="s">
        <v>6800</v>
      </c>
      <c r="C477" s="49" t="s">
        <v>6801</v>
      </c>
      <c r="D477" s="272">
        <v>20000605</v>
      </c>
      <c r="E477" s="30" t="s">
        <v>10203</v>
      </c>
      <c r="F477" s="30" t="s">
        <v>3113</v>
      </c>
      <c r="G477" s="30" t="s">
        <v>3065</v>
      </c>
      <c r="H477" s="31">
        <v>225.86059999999998</v>
      </c>
      <c r="I477" s="11">
        <v>10</v>
      </c>
      <c r="J477" s="30" t="s">
        <v>6</v>
      </c>
      <c r="K477" s="32">
        <v>41365</v>
      </c>
      <c r="L477" s="6">
        <v>0</v>
      </c>
    </row>
    <row r="478" spans="1:12" ht="12.75" customHeight="1">
      <c r="A478" s="30" t="s">
        <v>4978</v>
      </c>
      <c r="B478" s="271" t="s">
        <v>6802</v>
      </c>
      <c r="C478" s="49" t="s">
        <v>6801</v>
      </c>
      <c r="D478" s="272">
        <v>20000606</v>
      </c>
      <c r="E478" s="30" t="s">
        <v>10203</v>
      </c>
      <c r="F478" s="30" t="s">
        <v>3113</v>
      </c>
      <c r="G478" s="30" t="s">
        <v>3065</v>
      </c>
      <c r="H478" s="31">
        <v>36.944000000000003</v>
      </c>
      <c r="I478" s="11">
        <v>10</v>
      </c>
      <c r="J478" s="30" t="s">
        <v>6</v>
      </c>
      <c r="K478" s="32">
        <v>41365</v>
      </c>
      <c r="L478" s="6">
        <v>0</v>
      </c>
    </row>
    <row r="479" spans="1:12" ht="12.75" customHeight="1">
      <c r="A479" s="30" t="s">
        <v>4979</v>
      </c>
      <c r="B479" s="271" t="s">
        <v>6803</v>
      </c>
      <c r="C479" s="49" t="s">
        <v>6801</v>
      </c>
      <c r="D479" s="272">
        <v>20000609</v>
      </c>
      <c r="E479" s="30" t="s">
        <v>10203</v>
      </c>
      <c r="F479" s="30" t="s">
        <v>3113</v>
      </c>
      <c r="G479" s="30" t="s">
        <v>3065</v>
      </c>
      <c r="H479" s="31">
        <v>32.143999999999998</v>
      </c>
      <c r="I479" s="11">
        <v>10</v>
      </c>
      <c r="J479" s="30" t="s">
        <v>6</v>
      </c>
      <c r="K479" s="32">
        <v>41365</v>
      </c>
      <c r="L479" s="6">
        <v>0</v>
      </c>
    </row>
    <row r="480" spans="1:12" ht="12.75" customHeight="1">
      <c r="A480" s="30" t="s">
        <v>4980</v>
      </c>
      <c r="B480" s="271" t="s">
        <v>6804</v>
      </c>
      <c r="C480" s="49" t="s">
        <v>6805</v>
      </c>
      <c r="D480" s="272">
        <v>20020093</v>
      </c>
      <c r="E480" s="30" t="s">
        <v>10203</v>
      </c>
      <c r="F480" s="30" t="s">
        <v>3113</v>
      </c>
      <c r="G480" s="30" t="s">
        <v>3065</v>
      </c>
      <c r="H480" s="31">
        <v>95.99199999999999</v>
      </c>
      <c r="I480" s="11">
        <v>10</v>
      </c>
      <c r="J480" s="30" t="s">
        <v>6</v>
      </c>
      <c r="K480" s="32">
        <v>41365</v>
      </c>
      <c r="L480" s="6">
        <v>0</v>
      </c>
    </row>
    <row r="481" spans="1:12" ht="12.75" customHeight="1">
      <c r="A481" s="30" t="s">
        <v>4981</v>
      </c>
      <c r="B481" s="271" t="s">
        <v>6806</v>
      </c>
      <c r="C481" s="49" t="s">
        <v>6807</v>
      </c>
      <c r="D481" s="272">
        <v>20020094</v>
      </c>
      <c r="E481" s="30" t="s">
        <v>10203</v>
      </c>
      <c r="F481" s="30" t="s">
        <v>3113</v>
      </c>
      <c r="G481" s="30" t="s">
        <v>3065</v>
      </c>
      <c r="H481" s="31">
        <v>151.99200000000002</v>
      </c>
      <c r="I481" s="11">
        <v>10</v>
      </c>
      <c r="J481" s="30" t="s">
        <v>6</v>
      </c>
      <c r="K481" s="32">
        <v>41365</v>
      </c>
      <c r="L481" s="6">
        <v>0</v>
      </c>
    </row>
    <row r="482" spans="1:12" ht="12.75" customHeight="1">
      <c r="A482" s="30" t="s">
        <v>4982</v>
      </c>
      <c r="B482" s="271" t="s">
        <v>6808</v>
      </c>
      <c r="C482" s="49" t="s">
        <v>6809</v>
      </c>
      <c r="D482" s="272">
        <v>20020095</v>
      </c>
      <c r="E482" s="30" t="s">
        <v>10203</v>
      </c>
      <c r="F482" s="30" t="s">
        <v>3113</v>
      </c>
      <c r="G482" s="30" t="s">
        <v>3065</v>
      </c>
      <c r="H482" s="31">
        <v>139.99200000000002</v>
      </c>
      <c r="I482" s="11">
        <v>10</v>
      </c>
      <c r="J482" s="30" t="s">
        <v>6</v>
      </c>
      <c r="K482" s="32">
        <v>41365</v>
      </c>
      <c r="L482" s="6">
        <v>0</v>
      </c>
    </row>
    <row r="483" spans="1:12" ht="12.75" customHeight="1">
      <c r="A483" s="30" t="s">
        <v>4983</v>
      </c>
      <c r="B483" s="271" t="s">
        <v>6812</v>
      </c>
      <c r="C483" s="49" t="s">
        <v>6813</v>
      </c>
      <c r="D483" s="272">
        <v>20080158</v>
      </c>
      <c r="E483" s="30" t="s">
        <v>10203</v>
      </c>
      <c r="F483" s="30" t="s">
        <v>3113</v>
      </c>
      <c r="G483" s="30" t="s">
        <v>3065</v>
      </c>
      <c r="H483" s="31">
        <v>9.5099199999999995E-2</v>
      </c>
      <c r="I483" s="11">
        <v>10</v>
      </c>
      <c r="J483" s="30" t="s">
        <v>6</v>
      </c>
      <c r="K483" s="32">
        <v>41365</v>
      </c>
      <c r="L483" s="6">
        <v>0</v>
      </c>
    </row>
    <row r="484" spans="1:12" ht="12.75" customHeight="1">
      <c r="A484" s="30" t="s">
        <v>4984</v>
      </c>
      <c r="B484" s="271" t="s">
        <v>6812</v>
      </c>
      <c r="C484" s="49" t="s">
        <v>6813</v>
      </c>
      <c r="D484" s="272">
        <v>20080159</v>
      </c>
      <c r="E484" s="30" t="s">
        <v>10203</v>
      </c>
      <c r="F484" s="30" t="s">
        <v>3113</v>
      </c>
      <c r="G484" s="30" t="s">
        <v>3065</v>
      </c>
      <c r="H484" s="31">
        <v>37.944580799999997</v>
      </c>
      <c r="I484" s="11">
        <v>10</v>
      </c>
      <c r="J484" s="30" t="s">
        <v>6</v>
      </c>
      <c r="K484" s="32">
        <v>41365</v>
      </c>
      <c r="L484" s="6">
        <v>0</v>
      </c>
    </row>
    <row r="485" spans="1:12" ht="12.75" customHeight="1">
      <c r="A485" s="30" t="s">
        <v>4985</v>
      </c>
      <c r="B485" s="271" t="s">
        <v>6814</v>
      </c>
      <c r="C485" s="49" t="s">
        <v>6815</v>
      </c>
      <c r="D485" s="272">
        <v>20070212</v>
      </c>
      <c r="E485" s="30" t="s">
        <v>10203</v>
      </c>
      <c r="F485" s="30" t="s">
        <v>3113</v>
      </c>
      <c r="G485" s="30" t="s">
        <v>3065</v>
      </c>
      <c r="H485" s="31">
        <v>465.00799999999998</v>
      </c>
      <c r="I485" s="11">
        <v>10</v>
      </c>
      <c r="J485" s="30" t="s">
        <v>6</v>
      </c>
      <c r="K485" s="32">
        <v>41365</v>
      </c>
      <c r="L485" s="6">
        <v>0</v>
      </c>
    </row>
    <row r="486" spans="1:12" ht="12.75" customHeight="1">
      <c r="A486" s="30" t="s">
        <v>4986</v>
      </c>
      <c r="B486" s="271" t="s">
        <v>6816</v>
      </c>
      <c r="C486" s="49" t="s">
        <v>6815</v>
      </c>
      <c r="D486" s="272">
        <v>20070303</v>
      </c>
      <c r="E486" s="30" t="s">
        <v>10203</v>
      </c>
      <c r="F486" s="30" t="s">
        <v>3113</v>
      </c>
      <c r="G486" s="30" t="s">
        <v>3065</v>
      </c>
      <c r="H486" s="31">
        <v>562.85599999999999</v>
      </c>
      <c r="I486" s="11">
        <v>10</v>
      </c>
      <c r="J486" s="30" t="s">
        <v>6</v>
      </c>
      <c r="K486" s="32">
        <v>41365</v>
      </c>
      <c r="L486" s="6">
        <v>0</v>
      </c>
    </row>
    <row r="487" spans="1:12" ht="12.75" customHeight="1">
      <c r="A487" s="30" t="s">
        <v>4987</v>
      </c>
      <c r="B487" s="273" t="s">
        <v>6817</v>
      </c>
      <c r="C487" s="49" t="s">
        <v>6818</v>
      </c>
      <c r="D487" s="272">
        <v>20070544</v>
      </c>
      <c r="E487" s="30" t="s">
        <v>2998</v>
      </c>
      <c r="F487" s="30" t="s">
        <v>3113</v>
      </c>
      <c r="G487" s="30" t="s">
        <v>3065</v>
      </c>
      <c r="H487" s="31">
        <v>76.16</v>
      </c>
      <c r="I487" s="11">
        <v>10</v>
      </c>
      <c r="J487" s="30" t="s">
        <v>6</v>
      </c>
      <c r="K487" s="32">
        <v>41365</v>
      </c>
      <c r="L487" s="6">
        <v>0</v>
      </c>
    </row>
    <row r="488" spans="1:12" ht="12.75" customHeight="1">
      <c r="A488" s="30" t="s">
        <v>4988</v>
      </c>
      <c r="B488" s="273" t="s">
        <v>6819</v>
      </c>
      <c r="C488" s="49" t="s">
        <v>6820</v>
      </c>
      <c r="D488" s="272">
        <v>19790150</v>
      </c>
      <c r="E488" s="30" t="s">
        <v>10203</v>
      </c>
      <c r="F488" s="30" t="s">
        <v>3113</v>
      </c>
      <c r="G488" s="30" t="s">
        <v>3065</v>
      </c>
      <c r="H488" s="31">
        <v>33.088000000000001</v>
      </c>
      <c r="I488" s="11">
        <v>10</v>
      </c>
      <c r="J488" s="30" t="s">
        <v>6</v>
      </c>
      <c r="K488" s="32">
        <v>41365</v>
      </c>
      <c r="L488" s="6">
        <v>0</v>
      </c>
    </row>
    <row r="489" spans="1:12" ht="12.75" customHeight="1">
      <c r="A489" s="30" t="s">
        <v>4989</v>
      </c>
      <c r="B489" s="271" t="s">
        <v>6821</v>
      </c>
      <c r="C489" s="49" t="s">
        <v>6822</v>
      </c>
      <c r="D489" s="272">
        <v>19960450</v>
      </c>
      <c r="E489" s="30" t="s">
        <v>10203</v>
      </c>
      <c r="F489" s="30" t="s">
        <v>3113</v>
      </c>
      <c r="G489" s="30" t="s">
        <v>3065</v>
      </c>
      <c r="H489" s="31">
        <v>4</v>
      </c>
      <c r="I489" s="11">
        <v>10</v>
      </c>
      <c r="J489" s="30" t="s">
        <v>6</v>
      </c>
      <c r="K489" s="32">
        <v>41365</v>
      </c>
      <c r="L489" s="6">
        <v>0</v>
      </c>
    </row>
    <row r="490" spans="1:12" ht="12.75" customHeight="1">
      <c r="A490" s="30" t="s">
        <v>4990</v>
      </c>
      <c r="B490" s="271" t="s">
        <v>6823</v>
      </c>
      <c r="C490" s="49" t="s">
        <v>6824</v>
      </c>
      <c r="D490" s="272">
        <v>19870084</v>
      </c>
      <c r="E490" s="30" t="s">
        <v>10203</v>
      </c>
      <c r="F490" s="30" t="s">
        <v>3113</v>
      </c>
      <c r="G490" s="30" t="s">
        <v>3065</v>
      </c>
      <c r="H490" s="31">
        <v>8</v>
      </c>
      <c r="I490" s="11">
        <v>10</v>
      </c>
      <c r="J490" s="30" t="s">
        <v>6</v>
      </c>
      <c r="K490" s="32">
        <v>41365</v>
      </c>
      <c r="L490" s="6">
        <v>0</v>
      </c>
    </row>
    <row r="491" spans="1:12" ht="12.75" customHeight="1">
      <c r="A491" s="30" t="s">
        <v>4991</v>
      </c>
      <c r="B491" s="271" t="s">
        <v>6825</v>
      </c>
      <c r="C491" s="49" t="s">
        <v>6824</v>
      </c>
      <c r="D491" s="272">
        <v>19870085</v>
      </c>
      <c r="E491" s="30" t="s">
        <v>10203</v>
      </c>
      <c r="F491" s="30" t="s">
        <v>3113</v>
      </c>
      <c r="G491" s="30" t="s">
        <v>3065</v>
      </c>
      <c r="H491" s="31">
        <v>8</v>
      </c>
      <c r="I491" s="11">
        <v>10</v>
      </c>
      <c r="J491" s="30" t="s">
        <v>6</v>
      </c>
      <c r="K491" s="32">
        <v>41365</v>
      </c>
      <c r="L491" s="6">
        <v>0</v>
      </c>
    </row>
    <row r="492" spans="1:12" ht="12.75" customHeight="1">
      <c r="A492" s="30" t="s">
        <v>4992</v>
      </c>
      <c r="B492" s="271" t="s">
        <v>6826</v>
      </c>
      <c r="C492" s="49" t="s">
        <v>6827</v>
      </c>
      <c r="D492" s="272">
        <v>19920807</v>
      </c>
      <c r="E492" s="30" t="s">
        <v>10203</v>
      </c>
      <c r="F492" s="30" t="s">
        <v>3113</v>
      </c>
      <c r="G492" s="30" t="s">
        <v>3065</v>
      </c>
      <c r="H492" s="31">
        <v>190.19839999999999</v>
      </c>
      <c r="I492" s="11">
        <v>10</v>
      </c>
      <c r="J492" s="30" t="s">
        <v>6</v>
      </c>
      <c r="K492" s="32">
        <v>41365</v>
      </c>
      <c r="L492" s="6">
        <v>0</v>
      </c>
    </row>
    <row r="493" spans="1:12" ht="12.75" customHeight="1">
      <c r="A493" s="30" t="s">
        <v>4993</v>
      </c>
      <c r="B493" s="271" t="s">
        <v>6826</v>
      </c>
      <c r="C493" s="49" t="s">
        <v>6827</v>
      </c>
      <c r="D493" s="272">
        <v>19920817</v>
      </c>
      <c r="E493" s="30" t="s">
        <v>10203</v>
      </c>
      <c r="F493" s="30" t="s">
        <v>3113</v>
      </c>
      <c r="G493" s="30" t="s">
        <v>3065</v>
      </c>
      <c r="H493" s="31">
        <v>190.19839999999999</v>
      </c>
      <c r="I493" s="11">
        <v>10</v>
      </c>
      <c r="J493" s="30" t="s">
        <v>6</v>
      </c>
      <c r="K493" s="32">
        <v>41365</v>
      </c>
      <c r="L493" s="6">
        <v>0</v>
      </c>
    </row>
    <row r="494" spans="1:12" ht="12.75" customHeight="1">
      <c r="A494" s="30" t="s">
        <v>4994</v>
      </c>
      <c r="B494" s="271" t="s">
        <v>6828</v>
      </c>
      <c r="C494" s="49" t="s">
        <v>6829</v>
      </c>
      <c r="D494" s="272">
        <v>19920814</v>
      </c>
      <c r="E494" s="30" t="s">
        <v>10203</v>
      </c>
      <c r="F494" s="30" t="s">
        <v>3113</v>
      </c>
      <c r="G494" s="30" t="s">
        <v>3065</v>
      </c>
      <c r="H494" s="31">
        <v>95.099199999999996</v>
      </c>
      <c r="I494" s="11">
        <v>10</v>
      </c>
      <c r="J494" s="30" t="s">
        <v>6</v>
      </c>
      <c r="K494" s="32">
        <v>41365</v>
      </c>
      <c r="L494" s="6">
        <v>0</v>
      </c>
    </row>
    <row r="495" spans="1:12" ht="12.75" customHeight="1">
      <c r="A495" s="30" t="s">
        <v>4995</v>
      </c>
      <c r="B495" s="271" t="s">
        <v>6832</v>
      </c>
      <c r="C495" s="49" t="s">
        <v>6833</v>
      </c>
      <c r="D495" s="272">
        <v>19880246</v>
      </c>
      <c r="E495" s="30" t="s">
        <v>10203</v>
      </c>
      <c r="F495" s="30" t="s">
        <v>3113</v>
      </c>
      <c r="G495" s="30" t="s">
        <v>3065</v>
      </c>
      <c r="H495" s="31">
        <v>10</v>
      </c>
      <c r="I495" s="11">
        <v>10</v>
      </c>
      <c r="J495" s="30" t="s">
        <v>6</v>
      </c>
      <c r="K495" s="32">
        <v>41365</v>
      </c>
      <c r="L495" s="6">
        <v>0</v>
      </c>
    </row>
    <row r="496" spans="1:12" ht="12.75" customHeight="1">
      <c r="A496" s="30" t="s">
        <v>4996</v>
      </c>
      <c r="B496" s="271" t="s">
        <v>6834</v>
      </c>
      <c r="C496" s="49" t="s">
        <v>6835</v>
      </c>
      <c r="D496" s="272">
        <v>19960054</v>
      </c>
      <c r="E496" s="30" t="s">
        <v>10203</v>
      </c>
      <c r="F496" s="30" t="s">
        <v>3113</v>
      </c>
      <c r="G496" s="30" t="s">
        <v>3065</v>
      </c>
      <c r="H496" s="31">
        <v>289.62399999999997</v>
      </c>
      <c r="I496" s="11">
        <v>10</v>
      </c>
      <c r="J496" s="30" t="s">
        <v>6</v>
      </c>
      <c r="K496" s="32">
        <v>41365</v>
      </c>
      <c r="L496" s="6">
        <v>0</v>
      </c>
    </row>
    <row r="497" spans="1:12" ht="12.75" customHeight="1">
      <c r="A497" s="30" t="s">
        <v>4997</v>
      </c>
      <c r="B497" s="271" t="s">
        <v>6838</v>
      </c>
      <c r="C497" s="49" t="s">
        <v>6839</v>
      </c>
      <c r="D497" s="272">
        <v>19930350</v>
      </c>
      <c r="E497" s="30" t="s">
        <v>10203</v>
      </c>
      <c r="F497" s="30" t="s">
        <v>3113</v>
      </c>
      <c r="G497" s="30" t="s">
        <v>3065</v>
      </c>
      <c r="H497" s="31">
        <v>513.53567999999996</v>
      </c>
      <c r="I497" s="11">
        <v>10</v>
      </c>
      <c r="J497" s="30" t="s">
        <v>6</v>
      </c>
      <c r="K497" s="32">
        <v>41365</v>
      </c>
      <c r="L497" s="6">
        <v>0</v>
      </c>
    </row>
    <row r="498" spans="1:12" ht="12.75" customHeight="1">
      <c r="A498" s="30" t="s">
        <v>4998</v>
      </c>
      <c r="B498" s="271" t="s">
        <v>6840</v>
      </c>
      <c r="C498" s="49" t="s">
        <v>6841</v>
      </c>
      <c r="D498" s="272">
        <v>19890171</v>
      </c>
      <c r="E498" s="30" t="s">
        <v>10203</v>
      </c>
      <c r="F498" s="30" t="s">
        <v>3113</v>
      </c>
      <c r="G498" s="30" t="s">
        <v>3065</v>
      </c>
      <c r="H498" s="31">
        <v>313.82736</v>
      </c>
      <c r="I498" s="11">
        <v>10</v>
      </c>
      <c r="J498" s="30" t="s">
        <v>6</v>
      </c>
      <c r="K498" s="32">
        <v>41365</v>
      </c>
      <c r="L498" s="6">
        <v>0</v>
      </c>
    </row>
    <row r="499" spans="1:12" ht="12.75" customHeight="1">
      <c r="A499" s="30" t="s">
        <v>4999</v>
      </c>
      <c r="B499" s="271" t="s">
        <v>6842</v>
      </c>
      <c r="C499" s="49" t="s">
        <v>6843</v>
      </c>
      <c r="D499" s="272">
        <v>19790068</v>
      </c>
      <c r="E499" s="30" t="s">
        <v>10203</v>
      </c>
      <c r="F499" s="30" t="s">
        <v>3113</v>
      </c>
      <c r="G499" s="30" t="s">
        <v>3065</v>
      </c>
      <c r="H499" s="31">
        <v>112.97784960000001</v>
      </c>
      <c r="I499" s="11">
        <v>10</v>
      </c>
      <c r="J499" s="30" t="s">
        <v>6</v>
      </c>
      <c r="K499" s="32">
        <v>41365</v>
      </c>
      <c r="L499" s="6">
        <v>0</v>
      </c>
    </row>
    <row r="500" spans="1:12" ht="12.75" customHeight="1">
      <c r="A500" s="30" t="s">
        <v>5000</v>
      </c>
      <c r="B500" s="271" t="s">
        <v>6844</v>
      </c>
      <c r="C500" s="49" t="s">
        <v>6845</v>
      </c>
      <c r="D500" s="272">
        <v>19780216</v>
      </c>
      <c r="E500" s="30" t="s">
        <v>10203</v>
      </c>
      <c r="F500" s="30" t="s">
        <v>3113</v>
      </c>
      <c r="G500" s="30" t="s">
        <v>3065</v>
      </c>
      <c r="H500" s="31">
        <v>118.88800000000001</v>
      </c>
      <c r="I500" s="11">
        <v>10</v>
      </c>
      <c r="J500" s="30" t="s">
        <v>6</v>
      </c>
      <c r="K500" s="32">
        <v>41365</v>
      </c>
      <c r="L500" s="6">
        <v>0</v>
      </c>
    </row>
    <row r="501" spans="1:12" ht="12.75" customHeight="1">
      <c r="A501" s="30" t="s">
        <v>5001</v>
      </c>
      <c r="B501" s="271" t="s">
        <v>6847</v>
      </c>
      <c r="C501" s="49" t="s">
        <v>6848</v>
      </c>
      <c r="D501" s="272">
        <v>19850176</v>
      </c>
      <c r="E501" s="30" t="s">
        <v>10203</v>
      </c>
      <c r="F501" s="30" t="s">
        <v>3113</v>
      </c>
      <c r="G501" s="30" t="s">
        <v>3065</v>
      </c>
      <c r="H501" s="31">
        <v>431.70400000000001</v>
      </c>
      <c r="I501" s="11">
        <v>10</v>
      </c>
      <c r="J501" s="30" t="s">
        <v>6</v>
      </c>
      <c r="K501" s="32">
        <v>41365</v>
      </c>
      <c r="L501" s="6">
        <v>0</v>
      </c>
    </row>
    <row r="502" spans="1:12" ht="12.75" customHeight="1">
      <c r="A502" s="30" t="s">
        <v>5002</v>
      </c>
      <c r="B502" s="273" t="s">
        <v>6849</v>
      </c>
      <c r="C502" s="49" t="s">
        <v>6850</v>
      </c>
      <c r="D502" s="272">
        <v>19870365</v>
      </c>
      <c r="E502" s="30" t="s">
        <v>10203</v>
      </c>
      <c r="F502" s="30" t="s">
        <v>3113</v>
      </c>
      <c r="G502" s="30" t="s">
        <v>3065</v>
      </c>
      <c r="H502" s="31">
        <v>125.21600000000001</v>
      </c>
      <c r="I502" s="11">
        <v>10</v>
      </c>
      <c r="J502" s="30" t="s">
        <v>6</v>
      </c>
      <c r="K502" s="32">
        <v>41365</v>
      </c>
      <c r="L502" s="6">
        <v>0</v>
      </c>
    </row>
    <row r="503" spans="1:12" ht="12.75" customHeight="1">
      <c r="A503" s="30" t="s">
        <v>5003</v>
      </c>
      <c r="B503" s="271" t="s">
        <v>6851</v>
      </c>
      <c r="C503" s="49" t="s">
        <v>6852</v>
      </c>
      <c r="D503" s="272">
        <v>19880395</v>
      </c>
      <c r="E503" s="30" t="s">
        <v>10203</v>
      </c>
      <c r="F503" s="30" t="s">
        <v>3113</v>
      </c>
      <c r="G503" s="30" t="s">
        <v>3065</v>
      </c>
      <c r="H503" s="31">
        <v>469.61599999999999</v>
      </c>
      <c r="I503" s="11">
        <v>10</v>
      </c>
      <c r="J503" s="30" t="s">
        <v>6</v>
      </c>
      <c r="K503" s="32">
        <v>41365</v>
      </c>
      <c r="L503" s="6">
        <v>0</v>
      </c>
    </row>
    <row r="504" spans="1:12" ht="12.75" customHeight="1">
      <c r="A504" s="30" t="s">
        <v>5004</v>
      </c>
      <c r="B504" s="271" t="s">
        <v>6853</v>
      </c>
      <c r="C504" s="49" t="s">
        <v>6854</v>
      </c>
      <c r="D504" s="272">
        <v>19790256</v>
      </c>
      <c r="E504" s="30" t="s">
        <v>10203</v>
      </c>
      <c r="F504" s="30" t="s">
        <v>3113</v>
      </c>
      <c r="G504" s="30" t="s">
        <v>3065</v>
      </c>
      <c r="H504" s="31">
        <v>855.89279999999997</v>
      </c>
      <c r="I504" s="11">
        <v>10</v>
      </c>
      <c r="J504" s="30" t="s">
        <v>6</v>
      </c>
      <c r="K504" s="32">
        <v>41365</v>
      </c>
      <c r="L504" s="6">
        <v>0</v>
      </c>
    </row>
    <row r="505" spans="1:12" ht="12.75" customHeight="1">
      <c r="A505" s="30" t="s">
        <v>5005</v>
      </c>
      <c r="B505" s="271" t="s">
        <v>6855</v>
      </c>
      <c r="C505" s="49" t="s">
        <v>6856</v>
      </c>
      <c r="D505" s="272">
        <v>19840049</v>
      </c>
      <c r="E505" s="30" t="s">
        <v>10203</v>
      </c>
      <c r="F505" s="30" t="s">
        <v>3113</v>
      </c>
      <c r="G505" s="30" t="s">
        <v>3065</v>
      </c>
      <c r="H505" s="31">
        <v>2262.2595704948644</v>
      </c>
      <c r="I505" s="11">
        <v>10</v>
      </c>
      <c r="J505" s="30" t="s">
        <v>6</v>
      </c>
      <c r="K505" s="32">
        <v>41365</v>
      </c>
      <c r="L505" s="6">
        <v>0</v>
      </c>
    </row>
    <row r="506" spans="1:12" ht="12.75" customHeight="1">
      <c r="A506" s="30" t="s">
        <v>5006</v>
      </c>
      <c r="B506" s="271" t="s">
        <v>6857</v>
      </c>
      <c r="C506" s="49" t="s">
        <v>6858</v>
      </c>
      <c r="D506" s="272">
        <v>20040228</v>
      </c>
      <c r="E506" s="30" t="s">
        <v>10203</v>
      </c>
      <c r="F506" s="30" t="s">
        <v>3113</v>
      </c>
      <c r="G506" s="30" t="s">
        <v>3065</v>
      </c>
      <c r="H506" s="31">
        <v>241.26667040000001</v>
      </c>
      <c r="I506" s="11">
        <v>10</v>
      </c>
      <c r="J506" s="30" t="s">
        <v>6</v>
      </c>
      <c r="K506" s="32">
        <v>41365</v>
      </c>
      <c r="L506" s="6">
        <v>0</v>
      </c>
    </row>
    <row r="507" spans="1:12" ht="12.75" customHeight="1">
      <c r="A507" s="30" t="s">
        <v>5007</v>
      </c>
      <c r="B507" s="271" t="s">
        <v>6859</v>
      </c>
      <c r="C507" s="49" t="s">
        <v>6860</v>
      </c>
      <c r="D507" s="272">
        <v>19940128</v>
      </c>
      <c r="E507" s="30" t="s">
        <v>10203</v>
      </c>
      <c r="F507" s="30" t="s">
        <v>3113</v>
      </c>
      <c r="G507" s="30" t="s">
        <v>3065</v>
      </c>
      <c r="H507" s="31">
        <v>1303.9051312000001</v>
      </c>
      <c r="I507" s="11">
        <v>10</v>
      </c>
      <c r="J507" s="30" t="s">
        <v>6</v>
      </c>
      <c r="K507" s="32">
        <v>41365</v>
      </c>
      <c r="L507" s="6">
        <v>0</v>
      </c>
    </row>
    <row r="508" spans="1:12" ht="12.75" customHeight="1">
      <c r="A508" s="30" t="s">
        <v>5008</v>
      </c>
      <c r="B508" s="271" t="s">
        <v>6861</v>
      </c>
      <c r="C508" s="49" t="s">
        <v>6862</v>
      </c>
      <c r="D508" s="272">
        <v>19890107</v>
      </c>
      <c r="E508" s="30" t="s">
        <v>10203</v>
      </c>
      <c r="F508" s="30" t="s">
        <v>3113</v>
      </c>
      <c r="G508" s="30" t="s">
        <v>3065</v>
      </c>
      <c r="H508" s="31">
        <v>42.604441600000001</v>
      </c>
      <c r="I508" s="11">
        <v>10</v>
      </c>
      <c r="J508" s="30" t="s">
        <v>6</v>
      </c>
      <c r="K508" s="32">
        <v>41365</v>
      </c>
      <c r="L508" s="6">
        <v>0</v>
      </c>
    </row>
    <row r="509" spans="1:12" ht="12.75" customHeight="1">
      <c r="A509" s="30" t="s">
        <v>5009</v>
      </c>
      <c r="B509" s="271" t="s">
        <v>6863</v>
      </c>
      <c r="C509" s="49" t="s">
        <v>6862</v>
      </c>
      <c r="D509" s="272">
        <v>19930342</v>
      </c>
      <c r="E509" s="30" t="s">
        <v>10203</v>
      </c>
      <c r="F509" s="30" t="s">
        <v>3113</v>
      </c>
      <c r="G509" s="30" t="s">
        <v>3065</v>
      </c>
      <c r="H509" s="31">
        <v>111.36116320000001</v>
      </c>
      <c r="I509" s="11">
        <v>10</v>
      </c>
      <c r="J509" s="30" t="s">
        <v>6</v>
      </c>
      <c r="K509" s="32">
        <v>41365</v>
      </c>
      <c r="L509" s="6">
        <v>0</v>
      </c>
    </row>
    <row r="510" spans="1:12" ht="12.75" customHeight="1">
      <c r="A510" s="30" t="s">
        <v>5010</v>
      </c>
      <c r="B510" s="271" t="s">
        <v>6864</v>
      </c>
      <c r="C510" s="49" t="s">
        <v>6862</v>
      </c>
      <c r="D510" s="272">
        <v>19930343</v>
      </c>
      <c r="E510" s="30" t="s">
        <v>10203</v>
      </c>
      <c r="F510" s="30" t="s">
        <v>3113</v>
      </c>
      <c r="G510" s="30" t="s">
        <v>3065</v>
      </c>
      <c r="H510" s="31">
        <v>57.927999999999997</v>
      </c>
      <c r="I510" s="11">
        <v>10</v>
      </c>
      <c r="J510" s="30" t="s">
        <v>6</v>
      </c>
      <c r="K510" s="32">
        <v>41365</v>
      </c>
      <c r="L510" s="6">
        <v>0</v>
      </c>
    </row>
    <row r="511" spans="1:12" ht="12.75" customHeight="1">
      <c r="A511" s="30" t="s">
        <v>5011</v>
      </c>
      <c r="B511" s="271" t="s">
        <v>6865</v>
      </c>
      <c r="C511" s="49" t="s">
        <v>6862</v>
      </c>
      <c r="D511" s="272">
        <v>19930344</v>
      </c>
      <c r="E511" s="30" t="s">
        <v>10203</v>
      </c>
      <c r="F511" s="30" t="s">
        <v>3113</v>
      </c>
      <c r="G511" s="30" t="s">
        <v>3065</v>
      </c>
      <c r="H511" s="31">
        <v>236.84</v>
      </c>
      <c r="I511" s="11">
        <v>10</v>
      </c>
      <c r="J511" s="30" t="s">
        <v>6</v>
      </c>
      <c r="K511" s="32">
        <v>41365</v>
      </c>
      <c r="L511" s="6">
        <v>0</v>
      </c>
    </row>
    <row r="512" spans="1:12" ht="12.75" customHeight="1">
      <c r="A512" s="30" t="s">
        <v>5012</v>
      </c>
      <c r="B512" s="271" t="s">
        <v>6866</v>
      </c>
      <c r="C512" s="49" t="s">
        <v>6867</v>
      </c>
      <c r="D512" s="272">
        <v>19900286</v>
      </c>
      <c r="E512" s="30" t="s">
        <v>10203</v>
      </c>
      <c r="F512" s="30" t="s">
        <v>3113</v>
      </c>
      <c r="G512" s="30" t="s">
        <v>3065</v>
      </c>
      <c r="H512" s="31">
        <v>171.864</v>
      </c>
      <c r="I512" s="11">
        <v>10</v>
      </c>
      <c r="J512" s="30" t="s">
        <v>6</v>
      </c>
      <c r="K512" s="32">
        <v>41365</v>
      </c>
      <c r="L512" s="6">
        <v>0</v>
      </c>
    </row>
    <row r="513" spans="1:12" ht="12.75" customHeight="1">
      <c r="A513" s="30" t="s">
        <v>5013</v>
      </c>
      <c r="B513" s="271" t="s">
        <v>6868</v>
      </c>
      <c r="C513" s="49" t="s">
        <v>6869</v>
      </c>
      <c r="D513" s="272">
        <v>20110005</v>
      </c>
      <c r="E513" s="30" t="s">
        <v>10204</v>
      </c>
      <c r="F513" s="30" t="s">
        <v>3113</v>
      </c>
      <c r="G513" s="30" t="s">
        <v>3065</v>
      </c>
      <c r="H513" s="31">
        <v>4.88</v>
      </c>
      <c r="I513" s="11">
        <v>10</v>
      </c>
      <c r="J513" s="30" t="s">
        <v>6</v>
      </c>
      <c r="K513" s="32">
        <v>41365</v>
      </c>
      <c r="L513" s="6">
        <v>0</v>
      </c>
    </row>
    <row r="514" spans="1:12" ht="11.25" customHeight="1">
      <c r="A514" s="30" t="s">
        <v>5014</v>
      </c>
      <c r="B514" s="271" t="s">
        <v>6870</v>
      </c>
      <c r="C514" s="49" t="s">
        <v>6871</v>
      </c>
      <c r="D514" s="272">
        <v>19930500</v>
      </c>
      <c r="E514" s="30" t="s">
        <v>10203</v>
      </c>
      <c r="F514" s="30" t="s">
        <v>3113</v>
      </c>
      <c r="G514" s="30" t="s">
        <v>3065</v>
      </c>
      <c r="H514" s="31">
        <v>4</v>
      </c>
      <c r="I514" s="11">
        <v>10</v>
      </c>
      <c r="J514" s="30" t="s">
        <v>6</v>
      </c>
      <c r="K514" s="32">
        <v>41365</v>
      </c>
      <c r="L514" s="6">
        <v>0</v>
      </c>
    </row>
    <row r="515" spans="1:12" ht="12.75" customHeight="1">
      <c r="A515" s="30" t="s">
        <v>5015</v>
      </c>
      <c r="B515" s="271" t="s">
        <v>6872</v>
      </c>
      <c r="C515" s="49" t="s">
        <v>6873</v>
      </c>
      <c r="D515" s="272">
        <v>19880393</v>
      </c>
      <c r="E515" s="30" t="s">
        <v>10203</v>
      </c>
      <c r="F515" s="30" t="s">
        <v>3113</v>
      </c>
      <c r="G515" s="30" t="s">
        <v>3065</v>
      </c>
      <c r="H515" s="31">
        <v>32.384</v>
      </c>
      <c r="I515" s="11">
        <v>10</v>
      </c>
      <c r="J515" s="30" t="s">
        <v>6</v>
      </c>
      <c r="K515" s="32">
        <v>41365</v>
      </c>
      <c r="L515" s="6">
        <v>0</v>
      </c>
    </row>
    <row r="516" spans="1:12" ht="12.75" customHeight="1">
      <c r="A516" s="30" t="s">
        <v>5016</v>
      </c>
      <c r="B516" s="271" t="s">
        <v>6874</v>
      </c>
      <c r="C516" s="49" t="s">
        <v>6875</v>
      </c>
      <c r="D516" s="272">
        <v>19840380</v>
      </c>
      <c r="E516" s="30" t="s">
        <v>10203</v>
      </c>
      <c r="F516" s="30" t="s">
        <v>3113</v>
      </c>
      <c r="G516" s="30" t="s">
        <v>3065</v>
      </c>
      <c r="H516" s="31">
        <v>3.2</v>
      </c>
      <c r="I516" s="11">
        <v>10</v>
      </c>
      <c r="J516" s="30" t="s">
        <v>6</v>
      </c>
      <c r="K516" s="32">
        <v>41365</v>
      </c>
      <c r="L516" s="6">
        <v>0</v>
      </c>
    </row>
    <row r="517" spans="1:12" ht="12.75" customHeight="1">
      <c r="A517" s="30" t="s">
        <v>5017</v>
      </c>
      <c r="B517" s="271" t="s">
        <v>6876</v>
      </c>
      <c r="C517" s="49" t="s">
        <v>6877</v>
      </c>
      <c r="D517" s="272">
        <v>19840595</v>
      </c>
      <c r="E517" s="30" t="s">
        <v>10203</v>
      </c>
      <c r="F517" s="30" t="s">
        <v>3113</v>
      </c>
      <c r="G517" s="30" t="s">
        <v>3065</v>
      </c>
      <c r="H517" s="31">
        <v>132.78399999999999</v>
      </c>
      <c r="I517" s="11">
        <v>10</v>
      </c>
      <c r="J517" s="30" t="s">
        <v>6</v>
      </c>
      <c r="K517" s="32">
        <v>41365</v>
      </c>
      <c r="L517" s="6">
        <v>0</v>
      </c>
    </row>
    <row r="518" spans="1:12" ht="12.75" customHeight="1">
      <c r="A518" s="30" t="s">
        <v>5018</v>
      </c>
      <c r="B518" s="271" t="s">
        <v>6878</v>
      </c>
      <c r="C518" s="49" t="s">
        <v>6879</v>
      </c>
      <c r="D518" s="272">
        <v>19840569</v>
      </c>
      <c r="E518" s="30" t="s">
        <v>10203</v>
      </c>
      <c r="F518" s="30" t="s">
        <v>3113</v>
      </c>
      <c r="G518" s="30" t="s">
        <v>3065</v>
      </c>
      <c r="H518" s="31">
        <v>957.16800000000001</v>
      </c>
      <c r="I518" s="11">
        <v>10</v>
      </c>
      <c r="J518" s="30" t="s">
        <v>6</v>
      </c>
      <c r="K518" s="32">
        <v>41365</v>
      </c>
      <c r="L518" s="6">
        <v>0</v>
      </c>
    </row>
    <row r="519" spans="1:12" ht="12.75" customHeight="1">
      <c r="A519" s="30" t="s">
        <v>5019</v>
      </c>
      <c r="B519" s="271" t="s">
        <v>6880</v>
      </c>
      <c r="C519" s="49" t="s">
        <v>6881</v>
      </c>
      <c r="D519" s="272">
        <v>19920806</v>
      </c>
      <c r="E519" s="30" t="s">
        <v>10203</v>
      </c>
      <c r="F519" s="30" t="s">
        <v>3113</v>
      </c>
      <c r="G519" s="30" t="s">
        <v>3065</v>
      </c>
      <c r="H519" s="31">
        <v>12</v>
      </c>
      <c r="I519" s="11">
        <v>10</v>
      </c>
      <c r="J519" s="30" t="s">
        <v>6</v>
      </c>
      <c r="K519" s="32">
        <v>41365</v>
      </c>
      <c r="L519" s="6">
        <v>0</v>
      </c>
    </row>
    <row r="520" spans="1:12" ht="12.75" customHeight="1">
      <c r="A520" s="30" t="s">
        <v>5020</v>
      </c>
      <c r="B520" s="271" t="s">
        <v>6882</v>
      </c>
      <c r="C520" s="49" t="s">
        <v>6883</v>
      </c>
      <c r="D520" s="272">
        <v>19920673</v>
      </c>
      <c r="E520" s="30" t="s">
        <v>10203</v>
      </c>
      <c r="F520" s="30" t="s">
        <v>3113</v>
      </c>
      <c r="G520" s="30" t="s">
        <v>3065</v>
      </c>
      <c r="H520" s="31">
        <v>102.48800000000001</v>
      </c>
      <c r="I520" s="11">
        <v>10</v>
      </c>
      <c r="J520" s="30" t="s">
        <v>6</v>
      </c>
      <c r="K520" s="32">
        <v>41365</v>
      </c>
      <c r="L520" s="6">
        <v>0</v>
      </c>
    </row>
    <row r="521" spans="1:12" ht="12.75" customHeight="1">
      <c r="A521" s="30" t="s">
        <v>5021</v>
      </c>
      <c r="B521" s="271" t="s">
        <v>6884</v>
      </c>
      <c r="C521" s="49" t="s">
        <v>6885</v>
      </c>
      <c r="D521" s="272">
        <v>19830318</v>
      </c>
      <c r="E521" s="30" t="s">
        <v>10203</v>
      </c>
      <c r="F521" s="30" t="s">
        <v>3113</v>
      </c>
      <c r="G521" s="30" t="s">
        <v>3065</v>
      </c>
      <c r="H521" s="31">
        <v>10023.455679999999</v>
      </c>
      <c r="I521" s="11">
        <v>10</v>
      </c>
      <c r="J521" s="30" t="s">
        <v>6</v>
      </c>
      <c r="K521" s="32">
        <v>41365</v>
      </c>
      <c r="L521" s="6">
        <v>0</v>
      </c>
    </row>
    <row r="522" spans="1:12" ht="12.75" customHeight="1">
      <c r="A522" s="30" t="s">
        <v>5022</v>
      </c>
      <c r="B522" s="271" t="s">
        <v>6884</v>
      </c>
      <c r="C522" s="49" t="s">
        <v>6885</v>
      </c>
      <c r="D522" s="272">
        <v>19920815</v>
      </c>
      <c r="E522" s="30" t="s">
        <v>10203</v>
      </c>
      <c r="F522" s="30" t="s">
        <v>3113</v>
      </c>
      <c r="G522" s="30" t="s">
        <v>3065</v>
      </c>
      <c r="H522" s="31">
        <v>271.03271999999998</v>
      </c>
      <c r="I522" s="11">
        <v>10</v>
      </c>
      <c r="J522" s="30" t="s">
        <v>6</v>
      </c>
      <c r="K522" s="32">
        <v>41365</v>
      </c>
      <c r="L522" s="6">
        <v>0</v>
      </c>
    </row>
    <row r="523" spans="1:12" ht="12.75" customHeight="1">
      <c r="A523" s="30" t="s">
        <v>5023</v>
      </c>
      <c r="B523" s="271" t="s">
        <v>6884</v>
      </c>
      <c r="C523" s="49" t="s">
        <v>6885</v>
      </c>
      <c r="D523" s="272">
        <v>19920816</v>
      </c>
      <c r="E523" s="30" t="s">
        <v>10203</v>
      </c>
      <c r="F523" s="30" t="s">
        <v>3113</v>
      </c>
      <c r="G523" s="30" t="s">
        <v>3065</v>
      </c>
      <c r="H523" s="31">
        <v>271.03271999999998</v>
      </c>
      <c r="I523" s="11">
        <v>10</v>
      </c>
      <c r="J523" s="30" t="s">
        <v>6</v>
      </c>
      <c r="K523" s="32">
        <v>41365</v>
      </c>
      <c r="L523" s="6">
        <v>0</v>
      </c>
    </row>
    <row r="524" spans="1:12" ht="12.75" customHeight="1">
      <c r="A524" s="30" t="s">
        <v>5024</v>
      </c>
      <c r="B524" s="271" t="s">
        <v>6886</v>
      </c>
      <c r="C524" s="49" t="s">
        <v>6887</v>
      </c>
      <c r="D524" s="272">
        <v>19910314</v>
      </c>
      <c r="E524" s="30" t="s">
        <v>10203</v>
      </c>
      <c r="F524" s="30" t="s">
        <v>3113</v>
      </c>
      <c r="G524" s="30" t="s">
        <v>3065</v>
      </c>
      <c r="H524" s="31">
        <v>24.440494399999999</v>
      </c>
      <c r="I524" s="11">
        <v>10</v>
      </c>
      <c r="J524" s="30" t="s">
        <v>6</v>
      </c>
      <c r="K524" s="32">
        <v>41365</v>
      </c>
      <c r="L524" s="6">
        <v>0</v>
      </c>
    </row>
    <row r="525" spans="1:12" ht="12.75" customHeight="1">
      <c r="A525" s="30" t="s">
        <v>5025</v>
      </c>
      <c r="B525" s="271" t="s">
        <v>6888</v>
      </c>
      <c r="C525" s="49" t="s">
        <v>6889</v>
      </c>
      <c r="D525" s="272">
        <v>20060182</v>
      </c>
      <c r="E525" s="30" t="s">
        <v>10203</v>
      </c>
      <c r="F525" s="30" t="s">
        <v>3113</v>
      </c>
      <c r="G525" s="30" t="s">
        <v>3065</v>
      </c>
      <c r="H525" s="31">
        <v>185.93599999999998</v>
      </c>
      <c r="I525" s="11">
        <v>10</v>
      </c>
      <c r="J525" s="30" t="s">
        <v>6</v>
      </c>
      <c r="K525" s="32">
        <v>41365</v>
      </c>
      <c r="L525" s="6">
        <v>0</v>
      </c>
    </row>
    <row r="526" spans="1:12" ht="12.75" customHeight="1">
      <c r="A526" s="30" t="s">
        <v>5026</v>
      </c>
      <c r="B526" s="271" t="s">
        <v>6890</v>
      </c>
      <c r="C526" s="49" t="s">
        <v>6891</v>
      </c>
      <c r="D526" s="272">
        <v>19870275</v>
      </c>
      <c r="E526" s="30" t="s">
        <v>10203</v>
      </c>
      <c r="F526" s="30" t="s">
        <v>3113</v>
      </c>
      <c r="G526" s="30" t="s">
        <v>3065</v>
      </c>
      <c r="H526" s="31">
        <v>132.95999999999998</v>
      </c>
      <c r="I526" s="11">
        <v>10</v>
      </c>
      <c r="J526" s="30" t="s">
        <v>6</v>
      </c>
      <c r="K526" s="32">
        <v>41365</v>
      </c>
      <c r="L526" s="6">
        <v>0</v>
      </c>
    </row>
    <row r="527" spans="1:12" ht="12.75" customHeight="1">
      <c r="A527" s="30" t="s">
        <v>5027</v>
      </c>
      <c r="B527" s="271" t="s">
        <v>6892</v>
      </c>
      <c r="C527" s="49" t="s">
        <v>6893</v>
      </c>
      <c r="D527" s="272">
        <v>20100155</v>
      </c>
      <c r="E527" s="30" t="s">
        <v>10203</v>
      </c>
      <c r="F527" s="30" t="s">
        <v>3113</v>
      </c>
      <c r="G527" s="30" t="s">
        <v>3065</v>
      </c>
      <c r="H527" s="31">
        <v>200.8</v>
      </c>
      <c r="I527" s="11">
        <v>10</v>
      </c>
      <c r="J527" s="30" t="s">
        <v>6</v>
      </c>
      <c r="K527" s="32">
        <v>41365</v>
      </c>
      <c r="L527" s="6">
        <v>0</v>
      </c>
    </row>
    <row r="528" spans="1:12" ht="12.75" customHeight="1">
      <c r="A528" s="30" t="s">
        <v>5028</v>
      </c>
      <c r="B528" s="271" t="s">
        <v>6894</v>
      </c>
      <c r="C528" s="49" t="s">
        <v>6895</v>
      </c>
      <c r="D528" s="272">
        <v>19790243</v>
      </c>
      <c r="E528" s="30" t="s">
        <v>10203</v>
      </c>
      <c r="F528" s="30" t="s">
        <v>3113</v>
      </c>
      <c r="G528" s="30" t="s">
        <v>3065</v>
      </c>
      <c r="H528" s="31">
        <v>33.094521599999993</v>
      </c>
      <c r="I528" s="11">
        <v>10</v>
      </c>
      <c r="J528" s="30" t="s">
        <v>6</v>
      </c>
      <c r="K528" s="32">
        <v>41365</v>
      </c>
      <c r="L528" s="6">
        <v>0</v>
      </c>
    </row>
    <row r="529" spans="1:12" ht="12.75" customHeight="1">
      <c r="A529" s="30" t="s">
        <v>5029</v>
      </c>
      <c r="B529" s="271" t="s">
        <v>6896</v>
      </c>
      <c r="C529" s="49" t="s">
        <v>6897</v>
      </c>
      <c r="D529" s="272">
        <v>20100244</v>
      </c>
      <c r="E529" s="30" t="s">
        <v>10203</v>
      </c>
      <c r="F529" s="30" t="s">
        <v>3113</v>
      </c>
      <c r="G529" s="30" t="s">
        <v>3065</v>
      </c>
      <c r="H529" s="31">
        <v>341.76</v>
      </c>
      <c r="I529" s="11">
        <v>10</v>
      </c>
      <c r="J529" s="30" t="s">
        <v>6</v>
      </c>
      <c r="K529" s="32">
        <v>41365</v>
      </c>
      <c r="L529" s="6">
        <v>0</v>
      </c>
    </row>
    <row r="530" spans="1:12" ht="12.75" customHeight="1">
      <c r="A530" s="30" t="s">
        <v>5030</v>
      </c>
      <c r="B530" s="271" t="s">
        <v>6898</v>
      </c>
      <c r="C530" s="49" t="s">
        <v>6899</v>
      </c>
      <c r="D530" s="272">
        <v>19790084</v>
      </c>
      <c r="E530" s="30" t="s">
        <v>10203</v>
      </c>
      <c r="F530" s="30" t="s">
        <v>3113</v>
      </c>
      <c r="G530" s="30" t="s">
        <v>3065</v>
      </c>
      <c r="H530" s="31">
        <v>19.919999999999998</v>
      </c>
      <c r="I530" s="11">
        <v>10</v>
      </c>
      <c r="J530" s="30" t="s">
        <v>6</v>
      </c>
      <c r="K530" s="32">
        <v>41365</v>
      </c>
      <c r="L530" s="6">
        <v>0</v>
      </c>
    </row>
    <row r="531" spans="1:12" ht="12.75" customHeight="1">
      <c r="A531" s="30" t="s">
        <v>5031</v>
      </c>
      <c r="B531" s="271" t="s">
        <v>6900</v>
      </c>
      <c r="C531" s="49" t="s">
        <v>6901</v>
      </c>
      <c r="D531" s="272">
        <v>20100151</v>
      </c>
      <c r="E531" s="30" t="s">
        <v>10203</v>
      </c>
      <c r="F531" s="30" t="s">
        <v>3113</v>
      </c>
      <c r="G531" s="30" t="s">
        <v>3065</v>
      </c>
      <c r="H531" s="31">
        <v>228.8</v>
      </c>
      <c r="I531" s="11">
        <v>10</v>
      </c>
      <c r="J531" s="30" t="s">
        <v>6</v>
      </c>
      <c r="K531" s="32">
        <v>41365</v>
      </c>
      <c r="L531" s="6">
        <v>0</v>
      </c>
    </row>
    <row r="532" spans="1:12" ht="12.75" customHeight="1">
      <c r="A532" s="30" t="s">
        <v>5032</v>
      </c>
      <c r="B532" s="271" t="s">
        <v>6902</v>
      </c>
      <c r="C532" s="49" t="s">
        <v>6903</v>
      </c>
      <c r="D532" s="272">
        <v>20070258</v>
      </c>
      <c r="E532" s="30" t="s">
        <v>10203</v>
      </c>
      <c r="F532" s="30" t="s">
        <v>3113</v>
      </c>
      <c r="G532" s="30" t="s">
        <v>3065</v>
      </c>
      <c r="H532" s="31">
        <v>85.679999999999993</v>
      </c>
      <c r="I532" s="11">
        <v>10</v>
      </c>
      <c r="J532" s="30" t="s">
        <v>6</v>
      </c>
      <c r="K532" s="32">
        <v>41365</v>
      </c>
      <c r="L532" s="6">
        <v>0</v>
      </c>
    </row>
    <row r="533" spans="1:12" ht="12.75" customHeight="1">
      <c r="A533" s="30" t="s">
        <v>5033</v>
      </c>
      <c r="B533" s="271" t="s">
        <v>6904</v>
      </c>
      <c r="C533" s="49" t="s">
        <v>6905</v>
      </c>
      <c r="D533" s="272">
        <v>19970388</v>
      </c>
      <c r="E533" s="30" t="s">
        <v>10203</v>
      </c>
      <c r="F533" s="30" t="s">
        <v>3113</v>
      </c>
      <c r="G533" s="30" t="s">
        <v>3065</v>
      </c>
      <c r="H533" s="31">
        <v>36.003734827264239</v>
      </c>
      <c r="I533" s="11">
        <v>10</v>
      </c>
      <c r="J533" s="30" t="s">
        <v>6</v>
      </c>
      <c r="K533" s="32">
        <v>41365</v>
      </c>
      <c r="L533" s="6">
        <v>0</v>
      </c>
    </row>
    <row r="534" spans="1:12" ht="12.75" customHeight="1">
      <c r="A534" s="30" t="s">
        <v>5034</v>
      </c>
      <c r="B534" s="271" t="s">
        <v>6906</v>
      </c>
      <c r="C534" s="49" t="s">
        <v>6907</v>
      </c>
      <c r="D534" s="272">
        <v>19870098</v>
      </c>
      <c r="E534" s="30" t="s">
        <v>10203</v>
      </c>
      <c r="F534" s="30" t="s">
        <v>3113</v>
      </c>
      <c r="G534" s="30" t="s">
        <v>3065</v>
      </c>
      <c r="H534" s="31">
        <v>396.85304239999999</v>
      </c>
      <c r="I534" s="11">
        <v>10</v>
      </c>
      <c r="J534" s="30" t="s">
        <v>6</v>
      </c>
      <c r="K534" s="32">
        <v>41365</v>
      </c>
      <c r="L534" s="6">
        <v>0</v>
      </c>
    </row>
    <row r="535" spans="1:12" ht="12.75" customHeight="1">
      <c r="A535" s="30" t="s">
        <v>5035</v>
      </c>
      <c r="B535" s="271" t="s">
        <v>6908</v>
      </c>
      <c r="C535" s="49" t="s">
        <v>6909</v>
      </c>
      <c r="D535" s="272">
        <v>19930517</v>
      </c>
      <c r="E535" s="30" t="s">
        <v>10203</v>
      </c>
      <c r="F535" s="30" t="s">
        <v>3113</v>
      </c>
      <c r="G535" s="30" t="s">
        <v>3065</v>
      </c>
      <c r="H535" s="31">
        <v>448.45600000000002</v>
      </c>
      <c r="I535" s="11">
        <v>10</v>
      </c>
      <c r="J535" s="30" t="s">
        <v>6</v>
      </c>
      <c r="K535" s="32">
        <v>41365</v>
      </c>
      <c r="L535" s="6">
        <v>0</v>
      </c>
    </row>
    <row r="536" spans="1:12" ht="12.75" customHeight="1">
      <c r="A536" s="30" t="s">
        <v>5036</v>
      </c>
      <c r="B536" s="271" t="s">
        <v>6912</v>
      </c>
      <c r="C536" s="49" t="s">
        <v>6913</v>
      </c>
      <c r="D536" s="272">
        <v>19930283</v>
      </c>
      <c r="E536" s="30" t="s">
        <v>10203</v>
      </c>
      <c r="F536" s="30" t="s">
        <v>3113</v>
      </c>
      <c r="G536" s="30" t="s">
        <v>3065</v>
      </c>
      <c r="H536" s="31">
        <v>572.80799999999999</v>
      </c>
      <c r="I536" s="11">
        <v>10</v>
      </c>
      <c r="J536" s="30" t="s">
        <v>6</v>
      </c>
      <c r="K536" s="32">
        <v>41365</v>
      </c>
      <c r="L536" s="6">
        <v>0</v>
      </c>
    </row>
    <row r="537" spans="1:12" ht="12.75" customHeight="1">
      <c r="A537" s="30" t="s">
        <v>5037</v>
      </c>
      <c r="B537" s="271" t="s">
        <v>6914</v>
      </c>
      <c r="C537" s="49" t="s">
        <v>6915</v>
      </c>
      <c r="D537" s="272">
        <v>19950119</v>
      </c>
      <c r="E537" s="30" t="s">
        <v>10203</v>
      </c>
      <c r="F537" s="30" t="s">
        <v>3113</v>
      </c>
      <c r="G537" s="30" t="s">
        <v>3065</v>
      </c>
      <c r="H537" s="31">
        <v>364.928</v>
      </c>
      <c r="I537" s="11">
        <v>10</v>
      </c>
      <c r="J537" s="30" t="s">
        <v>6</v>
      </c>
      <c r="K537" s="32">
        <v>41365</v>
      </c>
      <c r="L537" s="6">
        <v>0</v>
      </c>
    </row>
    <row r="538" spans="1:12" ht="12.75" customHeight="1">
      <c r="A538" s="30" t="s">
        <v>5038</v>
      </c>
      <c r="B538" s="271" t="s">
        <v>6916</v>
      </c>
      <c r="C538" s="49" t="s">
        <v>6917</v>
      </c>
      <c r="D538" s="272">
        <v>19880467</v>
      </c>
      <c r="E538" s="30" t="s">
        <v>10203</v>
      </c>
      <c r="F538" s="30" t="s">
        <v>3113</v>
      </c>
      <c r="G538" s="30" t="s">
        <v>3065</v>
      </c>
      <c r="H538" s="31">
        <v>5848.4106015999996</v>
      </c>
      <c r="I538" s="11">
        <v>10</v>
      </c>
      <c r="J538" s="30" t="s">
        <v>6</v>
      </c>
      <c r="K538" s="32">
        <v>41365</v>
      </c>
      <c r="L538" s="6">
        <v>0</v>
      </c>
    </row>
    <row r="539" spans="1:12" ht="12.75" customHeight="1">
      <c r="A539" s="30" t="s">
        <v>5039</v>
      </c>
      <c r="B539" s="271" t="s">
        <v>6918</v>
      </c>
      <c r="C539" s="49" t="s">
        <v>6919</v>
      </c>
      <c r="D539" s="272">
        <v>19930347</v>
      </c>
      <c r="E539" s="30" t="s">
        <v>10203</v>
      </c>
      <c r="F539" s="30" t="s">
        <v>3113</v>
      </c>
      <c r="G539" s="30" t="s">
        <v>3065</v>
      </c>
      <c r="H539" s="31">
        <v>662.08063040000002</v>
      </c>
      <c r="I539" s="11">
        <v>10</v>
      </c>
      <c r="J539" s="30" t="s">
        <v>6</v>
      </c>
      <c r="K539" s="32">
        <v>41365</v>
      </c>
      <c r="L539" s="6">
        <v>0</v>
      </c>
    </row>
    <row r="540" spans="1:12" ht="12.75" customHeight="1">
      <c r="A540" s="30" t="s">
        <v>5040</v>
      </c>
      <c r="B540" s="271" t="s">
        <v>6918</v>
      </c>
      <c r="C540" s="49" t="s">
        <v>6919</v>
      </c>
      <c r="D540" s="272">
        <v>19930348</v>
      </c>
      <c r="E540" s="30" t="s">
        <v>10203</v>
      </c>
      <c r="F540" s="30" t="s">
        <v>3113</v>
      </c>
      <c r="G540" s="30" t="s">
        <v>3065</v>
      </c>
      <c r="H540" s="31">
        <v>662.08063040000002</v>
      </c>
      <c r="I540" s="11">
        <v>10</v>
      </c>
      <c r="J540" s="30" t="s">
        <v>6</v>
      </c>
      <c r="K540" s="32">
        <v>41365</v>
      </c>
      <c r="L540" s="6">
        <v>0</v>
      </c>
    </row>
    <row r="541" spans="1:12" ht="12.75" customHeight="1">
      <c r="A541" s="30" t="s">
        <v>5041</v>
      </c>
      <c r="B541" s="271" t="s">
        <v>6918</v>
      </c>
      <c r="C541" s="49" t="s">
        <v>6919</v>
      </c>
      <c r="D541" s="272">
        <v>19930349</v>
      </c>
      <c r="E541" s="30" t="s">
        <v>10203</v>
      </c>
      <c r="F541" s="30" t="s">
        <v>3113</v>
      </c>
      <c r="G541" s="30" t="s">
        <v>3065</v>
      </c>
      <c r="H541" s="31">
        <v>42.231999999999999</v>
      </c>
      <c r="I541" s="11">
        <v>10</v>
      </c>
      <c r="J541" s="30" t="s">
        <v>6</v>
      </c>
      <c r="K541" s="32">
        <v>41365</v>
      </c>
      <c r="L541" s="6">
        <v>0</v>
      </c>
    </row>
    <row r="542" spans="1:12" ht="12.75" customHeight="1">
      <c r="A542" s="30" t="s">
        <v>5042</v>
      </c>
      <c r="B542" s="271" t="s">
        <v>6920</v>
      </c>
      <c r="C542" s="49" t="s">
        <v>6921</v>
      </c>
      <c r="D542" s="272">
        <v>19960341</v>
      </c>
      <c r="E542" s="30" t="s">
        <v>10203</v>
      </c>
      <c r="F542" s="30" t="s">
        <v>3113</v>
      </c>
      <c r="G542" s="30" t="s">
        <v>3065</v>
      </c>
      <c r="H542" s="31">
        <v>520.97868000000005</v>
      </c>
      <c r="I542" s="11">
        <v>10</v>
      </c>
      <c r="J542" s="30" t="s">
        <v>6</v>
      </c>
      <c r="K542" s="32">
        <v>42095</v>
      </c>
      <c r="L542" s="6">
        <v>52.093417655867881</v>
      </c>
    </row>
    <row r="543" spans="1:12" ht="12.75" customHeight="1">
      <c r="A543" s="30" t="s">
        <v>5043</v>
      </c>
      <c r="B543" s="271" t="s">
        <v>6922</v>
      </c>
      <c r="C543" s="49" t="s">
        <v>6923</v>
      </c>
      <c r="D543" s="272">
        <v>19930316</v>
      </c>
      <c r="E543" s="30" t="s">
        <v>10203</v>
      </c>
      <c r="F543" s="30" t="s">
        <v>3113</v>
      </c>
      <c r="G543" s="30" t="s">
        <v>3065</v>
      </c>
      <c r="H543" s="31">
        <v>346.05599999999998</v>
      </c>
      <c r="I543" s="11">
        <v>10</v>
      </c>
      <c r="J543" s="30" t="s">
        <v>6</v>
      </c>
      <c r="K543" s="32">
        <v>41365</v>
      </c>
      <c r="L543" s="6">
        <v>0</v>
      </c>
    </row>
    <row r="544" spans="1:12" ht="12.75" customHeight="1">
      <c r="A544" s="30" t="s">
        <v>5044</v>
      </c>
      <c r="B544" s="271" t="s">
        <v>6924</v>
      </c>
      <c r="C544" s="49" t="s">
        <v>6925</v>
      </c>
      <c r="D544" s="272">
        <v>20030538</v>
      </c>
      <c r="E544" s="30" t="s">
        <v>10203</v>
      </c>
      <c r="F544" s="30" t="s">
        <v>3113</v>
      </c>
      <c r="G544" s="30" t="s">
        <v>3065</v>
      </c>
      <c r="H544" s="31">
        <v>247.25792000000001</v>
      </c>
      <c r="I544" s="11">
        <v>10</v>
      </c>
      <c r="J544" s="30" t="s">
        <v>6</v>
      </c>
      <c r="K544" s="32">
        <v>41365</v>
      </c>
      <c r="L544" s="6">
        <v>0</v>
      </c>
    </row>
    <row r="545" spans="1:12" ht="12.75" customHeight="1">
      <c r="A545" s="30" t="s">
        <v>5045</v>
      </c>
      <c r="B545" s="271" t="s">
        <v>6926</v>
      </c>
      <c r="C545" s="49" t="s">
        <v>6927</v>
      </c>
      <c r="D545" s="272">
        <v>19770382</v>
      </c>
      <c r="E545" s="30" t="s">
        <v>10203</v>
      </c>
      <c r="F545" s="30" t="s">
        <v>3113</v>
      </c>
      <c r="G545" s="30" t="s">
        <v>3065</v>
      </c>
      <c r="H545" s="31">
        <v>119.824</v>
      </c>
      <c r="I545" s="11">
        <v>10</v>
      </c>
      <c r="J545" s="30" t="s">
        <v>6</v>
      </c>
      <c r="K545" s="32">
        <v>41365</v>
      </c>
      <c r="L545" s="6">
        <v>0</v>
      </c>
    </row>
    <row r="546" spans="1:12" ht="12.75" customHeight="1">
      <c r="A546" s="30" t="s">
        <v>5046</v>
      </c>
      <c r="B546" s="271" t="s">
        <v>6928</v>
      </c>
      <c r="C546" s="49" t="s">
        <v>6929</v>
      </c>
      <c r="D546" s="272">
        <v>19920742</v>
      </c>
      <c r="E546" s="30" t="s">
        <v>10203</v>
      </c>
      <c r="F546" s="30" t="s">
        <v>3113</v>
      </c>
      <c r="G546" s="30" t="s">
        <v>3065</v>
      </c>
      <c r="H546" s="31">
        <v>0.8</v>
      </c>
      <c r="I546" s="11">
        <v>10</v>
      </c>
      <c r="J546" s="30" t="s">
        <v>6</v>
      </c>
      <c r="K546" s="32">
        <v>41365</v>
      </c>
      <c r="L546" s="6">
        <v>0</v>
      </c>
    </row>
    <row r="547" spans="1:12" ht="12.75" customHeight="1">
      <c r="A547" s="30" t="s">
        <v>5047</v>
      </c>
      <c r="B547" s="271" t="s">
        <v>6930</v>
      </c>
      <c r="C547" s="49" t="s">
        <v>6931</v>
      </c>
      <c r="D547" s="272">
        <v>20070227</v>
      </c>
      <c r="E547" s="30" t="s">
        <v>10203</v>
      </c>
      <c r="F547" s="30" t="s">
        <v>3113</v>
      </c>
      <c r="G547" s="30" t="s">
        <v>3065</v>
      </c>
      <c r="H547" s="31">
        <v>116.16800000000001</v>
      </c>
      <c r="I547" s="11">
        <v>10</v>
      </c>
      <c r="J547" s="30" t="s">
        <v>6</v>
      </c>
      <c r="K547" s="32">
        <v>41365</v>
      </c>
      <c r="L547" s="6">
        <v>0</v>
      </c>
    </row>
    <row r="548" spans="1:12" ht="12.75" customHeight="1">
      <c r="A548" s="30" t="s">
        <v>5048</v>
      </c>
      <c r="B548" s="271" t="s">
        <v>6932</v>
      </c>
      <c r="C548" s="49" t="s">
        <v>6933</v>
      </c>
      <c r="D548" s="272">
        <v>20060053</v>
      </c>
      <c r="E548" s="30" t="s">
        <v>10203</v>
      </c>
      <c r="F548" s="30" t="s">
        <v>3113</v>
      </c>
      <c r="G548" s="30" t="s">
        <v>3065</v>
      </c>
      <c r="H548" s="31">
        <v>9.6866120000000002</v>
      </c>
      <c r="I548" s="11">
        <v>10</v>
      </c>
      <c r="J548" s="30" t="s">
        <v>6</v>
      </c>
      <c r="K548" s="32">
        <v>41365</v>
      </c>
      <c r="L548" s="6">
        <v>0</v>
      </c>
    </row>
    <row r="549" spans="1:12" ht="12.75" customHeight="1">
      <c r="A549" s="30" t="s">
        <v>5049</v>
      </c>
      <c r="B549" s="271" t="s">
        <v>6934</v>
      </c>
      <c r="C549" s="49" t="s">
        <v>6935</v>
      </c>
      <c r="D549" s="272">
        <v>20040048</v>
      </c>
      <c r="E549" s="30" t="s">
        <v>10203</v>
      </c>
      <c r="F549" s="30" t="s">
        <v>3113</v>
      </c>
      <c r="G549" s="30" t="s">
        <v>3065</v>
      </c>
      <c r="H549" s="31">
        <v>75.2</v>
      </c>
      <c r="I549" s="11">
        <v>10</v>
      </c>
      <c r="J549" s="30" t="s">
        <v>6</v>
      </c>
      <c r="K549" s="32">
        <v>41365</v>
      </c>
      <c r="L549" s="6">
        <v>0</v>
      </c>
    </row>
    <row r="550" spans="1:12" ht="12.75" customHeight="1">
      <c r="A550" s="30" t="s">
        <v>5050</v>
      </c>
      <c r="B550" s="271" t="s">
        <v>6936</v>
      </c>
      <c r="C550" s="49" t="s">
        <v>6937</v>
      </c>
      <c r="D550" s="272">
        <v>19940057</v>
      </c>
      <c r="E550" s="30" t="s">
        <v>10203</v>
      </c>
      <c r="F550" s="30" t="s">
        <v>3113</v>
      </c>
      <c r="G550" s="30" t="s">
        <v>3065</v>
      </c>
      <c r="H550" s="31">
        <v>146.12</v>
      </c>
      <c r="I550" s="11">
        <v>10</v>
      </c>
      <c r="J550" s="30" t="s">
        <v>6</v>
      </c>
      <c r="K550" s="32">
        <v>41365</v>
      </c>
      <c r="L550" s="6">
        <v>0</v>
      </c>
    </row>
    <row r="551" spans="1:12" ht="12.75" customHeight="1">
      <c r="A551" s="30" t="s">
        <v>5051</v>
      </c>
      <c r="B551" s="271" t="s">
        <v>6938</v>
      </c>
      <c r="C551" s="49" t="s">
        <v>6939</v>
      </c>
      <c r="D551" s="272">
        <v>20100074</v>
      </c>
      <c r="E551" s="30" t="s">
        <v>10203</v>
      </c>
      <c r="F551" s="30" t="s">
        <v>3113</v>
      </c>
      <c r="G551" s="30" t="s">
        <v>3065</v>
      </c>
      <c r="H551" s="31">
        <v>68</v>
      </c>
      <c r="I551" s="11">
        <v>10</v>
      </c>
      <c r="J551" s="30" t="s">
        <v>6</v>
      </c>
      <c r="K551" s="32">
        <v>41365</v>
      </c>
      <c r="L551" s="6">
        <v>0</v>
      </c>
    </row>
    <row r="552" spans="1:12" ht="12.75" customHeight="1">
      <c r="A552" s="30" t="s">
        <v>5052</v>
      </c>
      <c r="B552" s="271" t="s">
        <v>6940</v>
      </c>
      <c r="C552" s="49" t="s">
        <v>6941</v>
      </c>
      <c r="D552" s="272">
        <v>20100078</v>
      </c>
      <c r="E552" s="30" t="s">
        <v>10203</v>
      </c>
      <c r="F552" s="30" t="s">
        <v>3113</v>
      </c>
      <c r="G552" s="30" t="s">
        <v>3065</v>
      </c>
      <c r="H552" s="31">
        <v>43.175036800000001</v>
      </c>
      <c r="I552" s="11">
        <v>10</v>
      </c>
      <c r="J552" s="30" t="s">
        <v>6</v>
      </c>
      <c r="K552" s="32">
        <v>41365</v>
      </c>
      <c r="L552" s="6">
        <v>0</v>
      </c>
    </row>
    <row r="553" spans="1:12" ht="12.75" customHeight="1">
      <c r="A553" s="30" t="s">
        <v>5053</v>
      </c>
      <c r="B553" s="271" t="s">
        <v>6942</v>
      </c>
      <c r="C553" s="49" t="s">
        <v>6943</v>
      </c>
      <c r="D553" s="272">
        <v>20060084</v>
      </c>
      <c r="E553" s="30" t="s">
        <v>10203</v>
      </c>
      <c r="F553" s="30" t="s">
        <v>3113</v>
      </c>
      <c r="G553" s="30" t="s">
        <v>3065</v>
      </c>
      <c r="H553" s="31">
        <v>79.2</v>
      </c>
      <c r="I553" s="11">
        <v>10</v>
      </c>
      <c r="J553" s="30" t="s">
        <v>6</v>
      </c>
      <c r="K553" s="32">
        <v>41365</v>
      </c>
      <c r="L553" s="6">
        <v>0</v>
      </c>
    </row>
    <row r="554" spans="1:12" ht="12.75" customHeight="1">
      <c r="A554" s="30" t="s">
        <v>5054</v>
      </c>
      <c r="B554" s="271" t="s">
        <v>6944</v>
      </c>
      <c r="C554" s="49" t="s">
        <v>6945</v>
      </c>
      <c r="D554" s="272">
        <v>20040113</v>
      </c>
      <c r="E554" s="30" t="s">
        <v>10203</v>
      </c>
      <c r="F554" s="30" t="s">
        <v>3113</v>
      </c>
      <c r="G554" s="30" t="s">
        <v>3065</v>
      </c>
      <c r="H554" s="31">
        <v>147.488</v>
      </c>
      <c r="I554" s="11">
        <v>10</v>
      </c>
      <c r="J554" s="30" t="s">
        <v>6</v>
      </c>
      <c r="K554" s="32">
        <v>41365</v>
      </c>
      <c r="L554" s="6">
        <v>0</v>
      </c>
    </row>
    <row r="555" spans="1:12" ht="12.75" customHeight="1">
      <c r="A555" s="30" t="s">
        <v>5055</v>
      </c>
      <c r="B555" s="271" t="s">
        <v>6946</v>
      </c>
      <c r="C555" s="49" t="s">
        <v>6947</v>
      </c>
      <c r="D555" s="272">
        <v>20060136</v>
      </c>
      <c r="E555" s="30" t="s">
        <v>10203</v>
      </c>
      <c r="F555" s="30" t="s">
        <v>3113</v>
      </c>
      <c r="G555" s="30" t="s">
        <v>3065</v>
      </c>
      <c r="H555" s="31">
        <v>176.8</v>
      </c>
      <c r="I555" s="11">
        <v>10</v>
      </c>
      <c r="J555" s="30" t="s">
        <v>6</v>
      </c>
      <c r="K555" s="32">
        <v>41365</v>
      </c>
      <c r="L555" s="6">
        <v>0</v>
      </c>
    </row>
    <row r="556" spans="1:12" ht="12.75" customHeight="1">
      <c r="A556" s="30" t="s">
        <v>5056</v>
      </c>
      <c r="B556" s="271" t="s">
        <v>6948</v>
      </c>
      <c r="C556" s="49" t="s">
        <v>6949</v>
      </c>
      <c r="D556" s="272">
        <v>20050333</v>
      </c>
      <c r="E556" s="30" t="s">
        <v>10203</v>
      </c>
      <c r="F556" s="30" t="s">
        <v>3113</v>
      </c>
      <c r="G556" s="30" t="s">
        <v>3065</v>
      </c>
      <c r="H556" s="31">
        <v>90.736000000000004</v>
      </c>
      <c r="I556" s="11">
        <v>10</v>
      </c>
      <c r="J556" s="30" t="s">
        <v>6</v>
      </c>
      <c r="K556" s="32">
        <v>41365</v>
      </c>
      <c r="L556" s="6">
        <v>0</v>
      </c>
    </row>
    <row r="557" spans="1:12" ht="12.75" customHeight="1">
      <c r="A557" s="30" t="s">
        <v>5057</v>
      </c>
      <c r="B557" s="271" t="s">
        <v>6950</v>
      </c>
      <c r="C557" s="49" t="s">
        <v>6951</v>
      </c>
      <c r="D557" s="272">
        <v>20090463</v>
      </c>
      <c r="E557" s="30" t="s">
        <v>10203</v>
      </c>
      <c r="F557" s="30" t="s">
        <v>3113</v>
      </c>
      <c r="G557" s="30" t="s">
        <v>3065</v>
      </c>
      <c r="H557" s="31">
        <v>104.8</v>
      </c>
      <c r="I557" s="11">
        <v>10</v>
      </c>
      <c r="J557" s="30" t="s">
        <v>6</v>
      </c>
      <c r="K557" s="32">
        <v>41365</v>
      </c>
      <c r="L557" s="6">
        <v>0</v>
      </c>
    </row>
    <row r="558" spans="1:12" ht="12.75" customHeight="1">
      <c r="A558" s="30" t="s">
        <v>5058</v>
      </c>
      <c r="B558" s="271" t="s">
        <v>6952</v>
      </c>
      <c r="C558" s="49" t="s">
        <v>6953</v>
      </c>
      <c r="D558" s="272">
        <v>19840576</v>
      </c>
      <c r="E558" s="30" t="s">
        <v>10203</v>
      </c>
      <c r="F558" s="30" t="s">
        <v>3113</v>
      </c>
      <c r="G558" s="30" t="s">
        <v>3065</v>
      </c>
      <c r="H558" s="31">
        <v>292.12</v>
      </c>
      <c r="I558" s="11">
        <v>10</v>
      </c>
      <c r="J558" s="30" t="s">
        <v>6</v>
      </c>
      <c r="K558" s="32">
        <v>41365</v>
      </c>
      <c r="L558" s="6">
        <v>0</v>
      </c>
    </row>
    <row r="559" spans="1:12" ht="12.75" customHeight="1">
      <c r="A559" s="30" t="s">
        <v>5059</v>
      </c>
      <c r="B559" s="271" t="s">
        <v>6954</v>
      </c>
      <c r="C559" s="49" t="s">
        <v>6955</v>
      </c>
      <c r="D559" s="272">
        <v>19860068</v>
      </c>
      <c r="E559" s="30" t="s">
        <v>10203</v>
      </c>
      <c r="F559" s="30" t="s">
        <v>3113</v>
      </c>
      <c r="G559" s="30" t="s">
        <v>3065</v>
      </c>
      <c r="H559" s="31">
        <v>75.603864000000002</v>
      </c>
      <c r="I559" s="11">
        <v>10</v>
      </c>
      <c r="J559" s="30" t="s">
        <v>6</v>
      </c>
      <c r="K559" s="32">
        <v>41365</v>
      </c>
      <c r="L559" s="6">
        <v>0</v>
      </c>
    </row>
    <row r="560" spans="1:12" ht="12.75" customHeight="1">
      <c r="A560" s="30" t="s">
        <v>5060</v>
      </c>
      <c r="B560" s="271" t="s">
        <v>6956</v>
      </c>
      <c r="C560" s="49" t="s">
        <v>6957</v>
      </c>
      <c r="D560" s="272">
        <v>19920923</v>
      </c>
      <c r="E560" s="30" t="s">
        <v>10203</v>
      </c>
      <c r="F560" s="30" t="s">
        <v>3113</v>
      </c>
      <c r="G560" s="30" t="s">
        <v>3065</v>
      </c>
      <c r="H560" s="31">
        <v>1.6</v>
      </c>
      <c r="I560" s="11">
        <v>10</v>
      </c>
      <c r="J560" s="30" t="s">
        <v>6</v>
      </c>
      <c r="K560" s="32">
        <v>41365</v>
      </c>
      <c r="L560" s="6">
        <v>0</v>
      </c>
    </row>
    <row r="561" spans="1:12" ht="12.75" customHeight="1">
      <c r="A561" s="30" t="s">
        <v>5061</v>
      </c>
      <c r="B561" s="271" t="s">
        <v>6958</v>
      </c>
      <c r="C561" s="49" t="s">
        <v>6959</v>
      </c>
      <c r="D561" s="272">
        <v>20080018</v>
      </c>
      <c r="E561" s="30" t="s">
        <v>10203</v>
      </c>
      <c r="F561" s="30" t="s">
        <v>3113</v>
      </c>
      <c r="G561" s="30" t="s">
        <v>3065</v>
      </c>
      <c r="H561" s="31">
        <v>78.400000000000006</v>
      </c>
      <c r="I561" s="11">
        <v>10</v>
      </c>
      <c r="J561" s="30" t="s">
        <v>6</v>
      </c>
      <c r="K561" s="32">
        <v>41365</v>
      </c>
      <c r="L561" s="6">
        <v>0</v>
      </c>
    </row>
    <row r="562" spans="1:12" ht="12.75" customHeight="1">
      <c r="A562" s="30" t="s">
        <v>5062</v>
      </c>
      <c r="B562" s="271" t="s">
        <v>6960</v>
      </c>
      <c r="C562" s="49" t="s">
        <v>6961</v>
      </c>
      <c r="D562" s="272">
        <v>20080043</v>
      </c>
      <c r="E562" s="30" t="s">
        <v>10203</v>
      </c>
      <c r="F562" s="30" t="s">
        <v>3113</v>
      </c>
      <c r="G562" s="30" t="s">
        <v>3065</v>
      </c>
      <c r="H562" s="31">
        <v>76</v>
      </c>
      <c r="I562" s="11">
        <v>10</v>
      </c>
      <c r="J562" s="30" t="s">
        <v>6</v>
      </c>
      <c r="K562" s="32">
        <v>41365</v>
      </c>
      <c r="L562" s="6">
        <v>0</v>
      </c>
    </row>
    <row r="563" spans="1:12" ht="12.75" customHeight="1">
      <c r="A563" s="30" t="s">
        <v>5063</v>
      </c>
      <c r="B563" s="271" t="s">
        <v>6962</v>
      </c>
      <c r="C563" s="49" t="s">
        <v>6963</v>
      </c>
      <c r="D563" s="272">
        <v>20090271</v>
      </c>
      <c r="E563" s="30" t="s">
        <v>10203</v>
      </c>
      <c r="F563" s="30" t="s">
        <v>3113</v>
      </c>
      <c r="G563" s="30" t="s">
        <v>3065</v>
      </c>
      <c r="H563" s="31">
        <v>149.59104159999998</v>
      </c>
      <c r="I563" s="11">
        <v>10</v>
      </c>
      <c r="J563" s="30" t="s">
        <v>6</v>
      </c>
      <c r="K563" s="32">
        <v>41365</v>
      </c>
      <c r="L563" s="6">
        <v>0</v>
      </c>
    </row>
    <row r="564" spans="1:12" ht="12.75" customHeight="1">
      <c r="A564" s="30" t="s">
        <v>5064</v>
      </c>
      <c r="B564" s="271" t="s">
        <v>6964</v>
      </c>
      <c r="C564" s="49" t="s">
        <v>6965</v>
      </c>
      <c r="D564" s="272">
        <v>20120074</v>
      </c>
      <c r="E564" s="30" t="s">
        <v>10203</v>
      </c>
      <c r="F564" s="30" t="s">
        <v>3113</v>
      </c>
      <c r="G564" s="30" t="s">
        <v>3065</v>
      </c>
      <c r="H564" s="31">
        <v>6466.4603023999998</v>
      </c>
      <c r="I564" s="11">
        <v>10</v>
      </c>
      <c r="J564" s="30" t="s">
        <v>6</v>
      </c>
      <c r="K564" s="32">
        <v>41365</v>
      </c>
      <c r="L564" s="6">
        <v>0</v>
      </c>
    </row>
    <row r="565" spans="1:12" ht="12.75" customHeight="1">
      <c r="A565" s="30" t="s">
        <v>5065</v>
      </c>
      <c r="B565" s="271" t="s">
        <v>6966</v>
      </c>
      <c r="C565" s="49" t="s">
        <v>6967</v>
      </c>
      <c r="D565" s="272">
        <v>20060189</v>
      </c>
      <c r="E565" s="30" t="s">
        <v>10203</v>
      </c>
      <c r="F565" s="30" t="s">
        <v>3113</v>
      </c>
      <c r="G565" s="30" t="s">
        <v>3065</v>
      </c>
      <c r="H565" s="31">
        <v>174.304</v>
      </c>
      <c r="I565" s="11">
        <v>10</v>
      </c>
      <c r="J565" s="30" t="s">
        <v>6</v>
      </c>
      <c r="K565" s="32">
        <v>41365</v>
      </c>
      <c r="L565" s="6">
        <v>0</v>
      </c>
    </row>
    <row r="566" spans="1:12" ht="12.75" customHeight="1">
      <c r="A566" s="30" t="s">
        <v>5066</v>
      </c>
      <c r="B566" s="271" t="s">
        <v>6968</v>
      </c>
      <c r="C566" s="49" t="s">
        <v>6969</v>
      </c>
      <c r="D566" s="272">
        <v>20060139</v>
      </c>
      <c r="E566" s="30" t="s">
        <v>10203</v>
      </c>
      <c r="F566" s="30" t="s">
        <v>3113</v>
      </c>
      <c r="G566" s="30" t="s">
        <v>3065</v>
      </c>
      <c r="H566" s="31">
        <v>220</v>
      </c>
      <c r="I566" s="11">
        <v>10</v>
      </c>
      <c r="J566" s="30" t="s">
        <v>6</v>
      </c>
      <c r="K566" s="32">
        <v>41365</v>
      </c>
      <c r="L566" s="6">
        <v>0</v>
      </c>
    </row>
    <row r="567" spans="1:12" ht="12.75" customHeight="1">
      <c r="A567" s="30" t="s">
        <v>5067</v>
      </c>
      <c r="B567" s="271" t="s">
        <v>6970</v>
      </c>
      <c r="C567" s="49" t="s">
        <v>6969</v>
      </c>
      <c r="D567" s="272">
        <v>20090470</v>
      </c>
      <c r="E567" s="30" t="s">
        <v>10203</v>
      </c>
      <c r="F567" s="30" t="s">
        <v>3113</v>
      </c>
      <c r="G567" s="30" t="s">
        <v>3065</v>
      </c>
      <c r="H567" s="31">
        <v>144</v>
      </c>
      <c r="I567" s="11">
        <v>10</v>
      </c>
      <c r="J567" s="30" t="s">
        <v>6</v>
      </c>
      <c r="K567" s="32">
        <v>41365</v>
      </c>
      <c r="L567" s="6">
        <v>0</v>
      </c>
    </row>
    <row r="568" spans="1:12" ht="12.75" customHeight="1">
      <c r="A568" s="30" t="s">
        <v>5068</v>
      </c>
      <c r="B568" s="271" t="s">
        <v>6971</v>
      </c>
      <c r="C568" s="49" t="s">
        <v>6972</v>
      </c>
      <c r="D568" s="272">
        <v>20080307</v>
      </c>
      <c r="E568" s="30" t="s">
        <v>10203</v>
      </c>
      <c r="F568" s="30" t="s">
        <v>3113</v>
      </c>
      <c r="G568" s="30" t="s">
        <v>3065</v>
      </c>
      <c r="H568" s="31">
        <v>268</v>
      </c>
      <c r="I568" s="11">
        <v>10</v>
      </c>
      <c r="J568" s="30" t="s">
        <v>6</v>
      </c>
      <c r="K568" s="32">
        <v>41365</v>
      </c>
      <c r="L568" s="6">
        <v>0</v>
      </c>
    </row>
    <row r="569" spans="1:12" ht="12.75" customHeight="1">
      <c r="A569" s="30" t="s">
        <v>5069</v>
      </c>
      <c r="B569" s="271" t="s">
        <v>6973</v>
      </c>
      <c r="C569" s="49" t="s">
        <v>6974</v>
      </c>
      <c r="D569" s="272">
        <v>20070601</v>
      </c>
      <c r="E569" s="30" t="s">
        <v>10203</v>
      </c>
      <c r="F569" s="30" t="s">
        <v>3113</v>
      </c>
      <c r="G569" s="30" t="s">
        <v>3065</v>
      </c>
      <c r="H569" s="31">
        <v>200</v>
      </c>
      <c r="I569" s="11">
        <v>10</v>
      </c>
      <c r="J569" s="30" t="s">
        <v>6</v>
      </c>
      <c r="K569" s="32">
        <v>41365</v>
      </c>
      <c r="L569" s="6">
        <v>0</v>
      </c>
    </row>
    <row r="570" spans="1:12" ht="12.75" customHeight="1">
      <c r="A570" s="30" t="s">
        <v>5070</v>
      </c>
      <c r="B570" s="271" t="s">
        <v>6975</v>
      </c>
      <c r="C570" s="49" t="s">
        <v>6976</v>
      </c>
      <c r="D570" s="272">
        <v>20050306</v>
      </c>
      <c r="E570" s="30" t="s">
        <v>10203</v>
      </c>
      <c r="F570" s="30" t="s">
        <v>3113</v>
      </c>
      <c r="G570" s="30" t="s">
        <v>3065</v>
      </c>
      <c r="H570" s="31">
        <v>179</v>
      </c>
      <c r="I570" s="11">
        <v>10</v>
      </c>
      <c r="J570" s="30" t="s">
        <v>6</v>
      </c>
      <c r="K570" s="32">
        <v>41365</v>
      </c>
      <c r="L570" s="6">
        <v>0</v>
      </c>
    </row>
    <row r="571" spans="1:12" ht="12.75" customHeight="1">
      <c r="A571" s="30" t="s">
        <v>5071</v>
      </c>
      <c r="B571" s="271" t="s">
        <v>6977</v>
      </c>
      <c r="C571" s="49" t="s">
        <v>6978</v>
      </c>
      <c r="D571" s="272">
        <v>20060687</v>
      </c>
      <c r="E571" s="30" t="s">
        <v>10203</v>
      </c>
      <c r="F571" s="30" t="s">
        <v>3113</v>
      </c>
      <c r="G571" s="30" t="s">
        <v>3065</v>
      </c>
      <c r="H571" s="31">
        <v>104</v>
      </c>
      <c r="I571" s="11">
        <v>10</v>
      </c>
      <c r="J571" s="30" t="s">
        <v>6</v>
      </c>
      <c r="K571" s="32">
        <v>41365</v>
      </c>
      <c r="L571" s="6">
        <v>0</v>
      </c>
    </row>
    <row r="572" spans="1:12" ht="12.75" customHeight="1">
      <c r="A572" s="30" t="s">
        <v>5072</v>
      </c>
      <c r="B572" s="271" t="s">
        <v>6979</v>
      </c>
      <c r="C572" s="49" t="s">
        <v>6980</v>
      </c>
      <c r="D572" s="272">
        <v>20070479</v>
      </c>
      <c r="E572" s="30" t="s">
        <v>10203</v>
      </c>
      <c r="F572" s="30" t="s">
        <v>3113</v>
      </c>
      <c r="G572" s="30" t="s">
        <v>3065</v>
      </c>
      <c r="H572" s="31">
        <v>187.92000000000002</v>
      </c>
      <c r="I572" s="11">
        <v>10</v>
      </c>
      <c r="J572" s="30" t="s">
        <v>6</v>
      </c>
      <c r="K572" s="32">
        <v>41365</v>
      </c>
      <c r="L572" s="6">
        <v>0</v>
      </c>
    </row>
    <row r="573" spans="1:12" ht="12.75" customHeight="1">
      <c r="A573" s="30" t="s">
        <v>5073</v>
      </c>
      <c r="B573" s="271" t="s">
        <v>6981</v>
      </c>
      <c r="C573" s="49" t="s">
        <v>6982</v>
      </c>
      <c r="D573" s="272">
        <v>20090273</v>
      </c>
      <c r="E573" s="30" t="s">
        <v>10203</v>
      </c>
      <c r="F573" s="30" t="s">
        <v>3113</v>
      </c>
      <c r="G573" s="30" t="s">
        <v>3065</v>
      </c>
      <c r="H573" s="31">
        <v>183.648</v>
      </c>
      <c r="I573" s="11">
        <v>10</v>
      </c>
      <c r="J573" s="30" t="s">
        <v>6</v>
      </c>
      <c r="K573" s="32">
        <v>41365</v>
      </c>
      <c r="L573" s="6">
        <v>0</v>
      </c>
    </row>
    <row r="574" spans="1:12" ht="12.75" customHeight="1">
      <c r="A574" s="30" t="s">
        <v>5074</v>
      </c>
      <c r="B574" s="271" t="s">
        <v>6983</v>
      </c>
      <c r="C574" s="49" t="s">
        <v>6984</v>
      </c>
      <c r="D574" s="272">
        <v>20090449</v>
      </c>
      <c r="E574" s="30" t="s">
        <v>10203</v>
      </c>
      <c r="F574" s="30" t="s">
        <v>3113</v>
      </c>
      <c r="G574" s="30" t="s">
        <v>3065</v>
      </c>
      <c r="H574" s="31">
        <v>201.6</v>
      </c>
      <c r="I574" s="11">
        <v>10</v>
      </c>
      <c r="J574" s="30" t="s">
        <v>6</v>
      </c>
      <c r="K574" s="32">
        <v>41365</v>
      </c>
      <c r="L574" s="6">
        <v>0</v>
      </c>
    </row>
    <row r="575" spans="1:12" ht="12.75" customHeight="1">
      <c r="A575" s="30" t="s">
        <v>5075</v>
      </c>
      <c r="B575" s="271" t="s">
        <v>6985</v>
      </c>
      <c r="C575" s="49" t="s">
        <v>6986</v>
      </c>
      <c r="D575" s="272">
        <v>20070475</v>
      </c>
      <c r="E575" s="30" t="s">
        <v>10203</v>
      </c>
      <c r="F575" s="30" t="s">
        <v>3113</v>
      </c>
      <c r="G575" s="30" t="s">
        <v>3065</v>
      </c>
      <c r="H575" s="31">
        <v>160</v>
      </c>
      <c r="I575" s="11">
        <v>10</v>
      </c>
      <c r="J575" s="30" t="s">
        <v>6</v>
      </c>
      <c r="K575" s="32">
        <v>41365</v>
      </c>
      <c r="L575" s="6">
        <v>0</v>
      </c>
    </row>
    <row r="576" spans="1:12" ht="12.75" customHeight="1">
      <c r="A576" s="30" t="s">
        <v>5076</v>
      </c>
      <c r="B576" s="271" t="s">
        <v>6987</v>
      </c>
      <c r="C576" s="49" t="s">
        <v>6988</v>
      </c>
      <c r="D576" s="272">
        <v>20090337</v>
      </c>
      <c r="E576" s="30" t="s">
        <v>10203</v>
      </c>
      <c r="F576" s="30" t="s">
        <v>3113</v>
      </c>
      <c r="G576" s="30" t="s">
        <v>3065</v>
      </c>
      <c r="H576" s="31">
        <v>355.2</v>
      </c>
      <c r="I576" s="11">
        <v>10</v>
      </c>
      <c r="J576" s="30" t="s">
        <v>6</v>
      </c>
      <c r="K576" s="32">
        <v>41365</v>
      </c>
      <c r="L576" s="6">
        <v>0</v>
      </c>
    </row>
    <row r="577" spans="1:12" ht="12.75" customHeight="1">
      <c r="A577" s="30" t="s">
        <v>5077</v>
      </c>
      <c r="B577" s="271" t="s">
        <v>6989</v>
      </c>
      <c r="C577" s="49" t="s">
        <v>6990</v>
      </c>
      <c r="D577" s="272">
        <v>19840092</v>
      </c>
      <c r="E577" s="30" t="s">
        <v>10203</v>
      </c>
      <c r="F577" s="30" t="s">
        <v>3113</v>
      </c>
      <c r="G577" s="30" t="s">
        <v>3065</v>
      </c>
      <c r="H577" s="31">
        <v>543.83199999999999</v>
      </c>
      <c r="I577" s="11">
        <v>10</v>
      </c>
      <c r="J577" s="30" t="s">
        <v>6</v>
      </c>
      <c r="K577" s="32">
        <v>41365</v>
      </c>
      <c r="L577" s="6">
        <v>0</v>
      </c>
    </row>
    <row r="578" spans="1:12" ht="12.75" customHeight="1">
      <c r="A578" s="30" t="s">
        <v>5078</v>
      </c>
      <c r="B578" s="271" t="s">
        <v>6991</v>
      </c>
      <c r="C578" s="49" t="s">
        <v>6992</v>
      </c>
      <c r="D578" s="272">
        <v>20070255</v>
      </c>
      <c r="E578" s="30" t="s">
        <v>10203</v>
      </c>
      <c r="F578" s="30" t="s">
        <v>3113</v>
      </c>
      <c r="G578" s="30" t="s">
        <v>3065</v>
      </c>
      <c r="H578" s="31">
        <v>77.760000000000005</v>
      </c>
      <c r="I578" s="11">
        <v>10</v>
      </c>
      <c r="J578" s="30" t="s">
        <v>6</v>
      </c>
      <c r="K578" s="32">
        <v>41365</v>
      </c>
      <c r="L578" s="6">
        <v>0</v>
      </c>
    </row>
    <row r="579" spans="1:12" ht="12.75" customHeight="1">
      <c r="A579" s="30" t="s">
        <v>5079</v>
      </c>
      <c r="B579" s="271" t="s">
        <v>6993</v>
      </c>
      <c r="C579" s="49" t="s">
        <v>6994</v>
      </c>
      <c r="D579" s="272">
        <v>20060404</v>
      </c>
      <c r="E579" s="30" t="s">
        <v>10203</v>
      </c>
      <c r="F579" s="30" t="s">
        <v>3113</v>
      </c>
      <c r="G579" s="30" t="s">
        <v>3065</v>
      </c>
      <c r="H579" s="31">
        <v>29.861148800000002</v>
      </c>
      <c r="I579" s="11">
        <v>10</v>
      </c>
      <c r="J579" s="30" t="s">
        <v>6</v>
      </c>
      <c r="K579" s="32">
        <v>41365</v>
      </c>
      <c r="L579" s="6">
        <v>0</v>
      </c>
    </row>
    <row r="580" spans="1:12" ht="12.75" customHeight="1">
      <c r="A580" s="30" t="s">
        <v>5080</v>
      </c>
      <c r="B580" s="271" t="s">
        <v>6995</v>
      </c>
      <c r="C580" s="49" t="s">
        <v>6996</v>
      </c>
      <c r="D580" s="272">
        <v>20110006</v>
      </c>
      <c r="E580" s="30" t="s">
        <v>10203</v>
      </c>
      <c r="F580" s="30" t="s">
        <v>3113</v>
      </c>
      <c r="G580" s="30" t="s">
        <v>3065</v>
      </c>
      <c r="H580" s="31">
        <v>33.094521599999993</v>
      </c>
      <c r="I580" s="11">
        <v>10</v>
      </c>
      <c r="J580" s="30" t="s">
        <v>6</v>
      </c>
      <c r="K580" s="32">
        <v>41365</v>
      </c>
      <c r="L580" s="6">
        <v>0</v>
      </c>
    </row>
    <row r="581" spans="1:12" ht="12.75" customHeight="1">
      <c r="A581" s="30" t="s">
        <v>5081</v>
      </c>
      <c r="B581" s="271" t="s">
        <v>6997</v>
      </c>
      <c r="C581" s="49" t="s">
        <v>6998</v>
      </c>
      <c r="D581" s="272">
        <v>19870013</v>
      </c>
      <c r="E581" s="30" t="s">
        <v>10203</v>
      </c>
      <c r="F581" s="30" t="s">
        <v>3113</v>
      </c>
      <c r="G581" s="30" t="s">
        <v>3065</v>
      </c>
      <c r="H581" s="31">
        <v>184.68</v>
      </c>
      <c r="I581" s="11">
        <v>10</v>
      </c>
      <c r="J581" s="30" t="s">
        <v>6</v>
      </c>
      <c r="K581" s="32">
        <v>41365</v>
      </c>
      <c r="L581" s="6">
        <v>0</v>
      </c>
    </row>
    <row r="582" spans="1:12" ht="12.75" customHeight="1">
      <c r="A582" s="30" t="s">
        <v>5082</v>
      </c>
      <c r="B582" s="271" t="s">
        <v>6999</v>
      </c>
      <c r="C582" s="49" t="s">
        <v>7000</v>
      </c>
      <c r="D582" s="272">
        <v>20100085</v>
      </c>
      <c r="E582" s="30" t="s">
        <v>10203</v>
      </c>
      <c r="F582" s="30" t="s">
        <v>3113</v>
      </c>
      <c r="G582" s="30" t="s">
        <v>3065</v>
      </c>
      <c r="H582" s="31">
        <v>68.8</v>
      </c>
      <c r="I582" s="11">
        <v>10</v>
      </c>
      <c r="J582" s="30" t="s">
        <v>6</v>
      </c>
      <c r="K582" s="32">
        <v>41365</v>
      </c>
      <c r="L582" s="6">
        <v>0</v>
      </c>
    </row>
    <row r="583" spans="1:12" ht="12.75" customHeight="1">
      <c r="A583" s="30" t="s">
        <v>5083</v>
      </c>
      <c r="B583" s="271" t="s">
        <v>7001</v>
      </c>
      <c r="C583" s="49" t="s">
        <v>7002</v>
      </c>
      <c r="D583" s="272">
        <v>19790065</v>
      </c>
      <c r="E583" s="30" t="s">
        <v>10203</v>
      </c>
      <c r="F583" s="30" t="s">
        <v>3113</v>
      </c>
      <c r="G583" s="30" t="s">
        <v>3065</v>
      </c>
      <c r="H583" s="31">
        <v>387.12800000000004</v>
      </c>
      <c r="I583" s="11">
        <v>10</v>
      </c>
      <c r="J583" s="30" t="s">
        <v>6</v>
      </c>
      <c r="K583" s="32">
        <v>41365</v>
      </c>
      <c r="L583" s="6">
        <v>0</v>
      </c>
    </row>
    <row r="584" spans="1:12" ht="12.75" customHeight="1">
      <c r="A584" s="30" t="s">
        <v>5084</v>
      </c>
      <c r="B584" s="271" t="s">
        <v>7003</v>
      </c>
      <c r="C584" s="49" t="s">
        <v>7004</v>
      </c>
      <c r="D584" s="272">
        <v>20060661</v>
      </c>
      <c r="E584" s="30" t="s">
        <v>10203</v>
      </c>
      <c r="F584" s="30" t="s">
        <v>3113</v>
      </c>
      <c r="G584" s="30" t="s">
        <v>3065</v>
      </c>
      <c r="H584" s="31">
        <v>125.28</v>
      </c>
      <c r="I584" s="11">
        <v>10</v>
      </c>
      <c r="J584" s="30" t="s">
        <v>6</v>
      </c>
      <c r="K584" s="32">
        <v>41365</v>
      </c>
      <c r="L584" s="6">
        <v>0</v>
      </c>
    </row>
    <row r="585" spans="1:12" ht="12.75" customHeight="1">
      <c r="A585" s="30" t="s">
        <v>5085</v>
      </c>
      <c r="B585" s="271" t="s">
        <v>7005</v>
      </c>
      <c r="C585" s="49" t="s">
        <v>7006</v>
      </c>
      <c r="D585" s="272">
        <v>19880174</v>
      </c>
      <c r="E585" s="30" t="s">
        <v>10203</v>
      </c>
      <c r="F585" s="30" t="s">
        <v>3113</v>
      </c>
      <c r="G585" s="30" t="s">
        <v>3065</v>
      </c>
      <c r="H585" s="31">
        <v>4</v>
      </c>
      <c r="I585" s="11">
        <v>10</v>
      </c>
      <c r="J585" s="30" t="s">
        <v>6</v>
      </c>
      <c r="K585" s="32">
        <v>41365</v>
      </c>
      <c r="L585" s="6">
        <v>0</v>
      </c>
    </row>
    <row r="586" spans="1:12" ht="12.75" customHeight="1">
      <c r="A586" s="30" t="s">
        <v>5086</v>
      </c>
      <c r="B586" s="271" t="s">
        <v>7007</v>
      </c>
      <c r="C586" s="49" t="s">
        <v>7008</v>
      </c>
      <c r="D586" s="272">
        <v>19980086</v>
      </c>
      <c r="E586" s="30" t="s">
        <v>10203</v>
      </c>
      <c r="F586" s="30" t="s">
        <v>3113</v>
      </c>
      <c r="G586" s="30" t="s">
        <v>3065</v>
      </c>
      <c r="H586" s="31">
        <v>12</v>
      </c>
      <c r="I586" s="11">
        <v>10</v>
      </c>
      <c r="J586" s="30" t="s">
        <v>6</v>
      </c>
      <c r="K586" s="32">
        <v>41365</v>
      </c>
      <c r="L586" s="6">
        <v>0</v>
      </c>
    </row>
    <row r="587" spans="1:12" ht="12.75" customHeight="1">
      <c r="A587" s="30" t="s">
        <v>5087</v>
      </c>
      <c r="B587" s="271" t="s">
        <v>7011</v>
      </c>
      <c r="C587" s="49" t="s">
        <v>7012</v>
      </c>
      <c r="D587" s="272">
        <v>19760236</v>
      </c>
      <c r="E587" s="30" t="s">
        <v>10203</v>
      </c>
      <c r="F587" s="30" t="s">
        <v>3113</v>
      </c>
      <c r="G587" s="30" t="s">
        <v>3065</v>
      </c>
      <c r="H587" s="31">
        <v>1324.3520000000001</v>
      </c>
      <c r="I587" s="11">
        <v>10</v>
      </c>
      <c r="J587" s="30" t="s">
        <v>6</v>
      </c>
      <c r="K587" s="32">
        <v>41365</v>
      </c>
      <c r="L587" s="6">
        <v>0</v>
      </c>
    </row>
    <row r="588" spans="1:12" ht="12.75" customHeight="1">
      <c r="A588" s="30" t="s">
        <v>5088</v>
      </c>
      <c r="B588" s="271" t="s">
        <v>7015</v>
      </c>
      <c r="C588" s="49" t="s">
        <v>7016</v>
      </c>
      <c r="D588" s="272">
        <v>19880574</v>
      </c>
      <c r="E588" s="30" t="s">
        <v>10203</v>
      </c>
      <c r="F588" s="30" t="s">
        <v>3113</v>
      </c>
      <c r="G588" s="30" t="s">
        <v>3065</v>
      </c>
      <c r="H588" s="31">
        <v>1018.8928288</v>
      </c>
      <c r="I588" s="11">
        <v>10</v>
      </c>
      <c r="J588" s="30" t="s">
        <v>6</v>
      </c>
      <c r="K588" s="32">
        <v>41365</v>
      </c>
      <c r="L588" s="6">
        <v>0</v>
      </c>
    </row>
    <row r="589" spans="1:12" ht="12.75" customHeight="1">
      <c r="A589" s="30" t="s">
        <v>5089</v>
      </c>
      <c r="B589" s="271" t="s">
        <v>7017</v>
      </c>
      <c r="C589" s="49" t="s">
        <v>7018</v>
      </c>
      <c r="D589" s="272">
        <v>20070254</v>
      </c>
      <c r="E589" s="30" t="s">
        <v>10203</v>
      </c>
      <c r="F589" s="30" t="s">
        <v>3113</v>
      </c>
      <c r="G589" s="30" t="s">
        <v>3065</v>
      </c>
      <c r="H589" s="31">
        <v>61.6</v>
      </c>
      <c r="I589" s="11">
        <v>10</v>
      </c>
      <c r="J589" s="30" t="s">
        <v>6</v>
      </c>
      <c r="K589" s="32">
        <v>41365</v>
      </c>
      <c r="L589" s="6">
        <v>0</v>
      </c>
    </row>
    <row r="590" spans="1:12" ht="12.75" customHeight="1">
      <c r="A590" s="30" t="s">
        <v>5090</v>
      </c>
      <c r="B590" s="271" t="s">
        <v>7019</v>
      </c>
      <c r="C590" s="49" t="s">
        <v>7020</v>
      </c>
      <c r="D590" s="272">
        <v>19890111</v>
      </c>
      <c r="E590" s="30" t="s">
        <v>10203</v>
      </c>
      <c r="F590" s="30" t="s">
        <v>3113</v>
      </c>
      <c r="G590" s="30" t="s">
        <v>3065</v>
      </c>
      <c r="H590" s="31">
        <v>103.864</v>
      </c>
      <c r="I590" s="11">
        <v>10</v>
      </c>
      <c r="J590" s="30" t="s">
        <v>6</v>
      </c>
      <c r="K590" s="32">
        <v>41365</v>
      </c>
      <c r="L590" s="6">
        <v>0</v>
      </c>
    </row>
    <row r="591" spans="1:12" ht="12.75" customHeight="1">
      <c r="A591" s="30" t="s">
        <v>5091</v>
      </c>
      <c r="B591" s="271" t="s">
        <v>7021</v>
      </c>
      <c r="C591" s="49" t="s">
        <v>7022</v>
      </c>
      <c r="D591" s="272">
        <v>19880540</v>
      </c>
      <c r="E591" s="30" t="s">
        <v>10203</v>
      </c>
      <c r="F591" s="30" t="s">
        <v>3113</v>
      </c>
      <c r="G591" s="30" t="s">
        <v>3065</v>
      </c>
      <c r="H591" s="31">
        <v>12</v>
      </c>
      <c r="I591" s="11">
        <v>10</v>
      </c>
      <c r="J591" s="30" t="s">
        <v>6</v>
      </c>
      <c r="K591" s="32">
        <v>41365</v>
      </c>
      <c r="L591" s="6">
        <v>0</v>
      </c>
    </row>
    <row r="592" spans="1:12" ht="12.75" customHeight="1">
      <c r="A592" s="30" t="s">
        <v>5092</v>
      </c>
      <c r="B592" s="271" t="s">
        <v>7023</v>
      </c>
      <c r="C592" s="49" t="s">
        <v>7024</v>
      </c>
      <c r="D592" s="272">
        <v>20150168</v>
      </c>
      <c r="E592" s="30" t="s">
        <v>10203</v>
      </c>
      <c r="F592" s="30" t="s">
        <v>3113</v>
      </c>
      <c r="G592" s="30" t="s">
        <v>3065</v>
      </c>
      <c r="H592" s="31">
        <v>189.44</v>
      </c>
      <c r="I592" s="11">
        <v>10</v>
      </c>
      <c r="J592" s="30" t="s">
        <v>6</v>
      </c>
      <c r="K592" s="32">
        <v>42095</v>
      </c>
      <c r="L592" s="6">
        <v>18.942381751068215</v>
      </c>
    </row>
    <row r="593" spans="1:12" ht="12.75" customHeight="1">
      <c r="A593" s="30" t="s">
        <v>5093</v>
      </c>
      <c r="B593" s="271" t="s">
        <v>7025</v>
      </c>
      <c r="C593" s="49" t="s">
        <v>7026</v>
      </c>
      <c r="D593" s="272">
        <v>20130004</v>
      </c>
      <c r="E593" s="30" t="s">
        <v>10203</v>
      </c>
      <c r="F593" s="30" t="s">
        <v>3113</v>
      </c>
      <c r="G593" s="30" t="s">
        <v>3065</v>
      </c>
      <c r="H593" s="31">
        <v>53.56</v>
      </c>
      <c r="I593" s="11">
        <v>10</v>
      </c>
      <c r="J593" s="30" t="s">
        <v>6</v>
      </c>
      <c r="K593" s="32">
        <v>42095</v>
      </c>
      <c r="L593" s="6">
        <v>5.355542475650406</v>
      </c>
    </row>
    <row r="594" spans="1:12" ht="12.75" customHeight="1">
      <c r="A594" s="30" t="s">
        <v>5094</v>
      </c>
      <c r="B594" s="271" t="s">
        <v>7027</v>
      </c>
      <c r="C594" s="49" t="s">
        <v>7028</v>
      </c>
      <c r="D594" s="272">
        <v>20080190</v>
      </c>
      <c r="E594" s="30" t="s">
        <v>10203</v>
      </c>
      <c r="F594" s="30" t="s">
        <v>3113</v>
      </c>
      <c r="G594" s="30" t="s">
        <v>3065</v>
      </c>
      <c r="H594" s="31">
        <v>388.76799999999997</v>
      </c>
      <c r="I594" s="11">
        <v>10</v>
      </c>
      <c r="J594" s="30" t="s">
        <v>6</v>
      </c>
      <c r="K594" s="32">
        <v>41365</v>
      </c>
      <c r="L594" s="6">
        <v>0</v>
      </c>
    </row>
    <row r="595" spans="1:12" ht="12.75" customHeight="1">
      <c r="A595" s="30" t="s">
        <v>5095</v>
      </c>
      <c r="B595" s="271" t="s">
        <v>7029</v>
      </c>
      <c r="C595" s="49" t="s">
        <v>7030</v>
      </c>
      <c r="D595" s="272">
        <v>19970287</v>
      </c>
      <c r="E595" s="30" t="s">
        <v>10203</v>
      </c>
      <c r="F595" s="30" t="s">
        <v>3113</v>
      </c>
      <c r="G595" s="30" t="s">
        <v>3065</v>
      </c>
      <c r="H595" s="31">
        <v>95.955092800000003</v>
      </c>
      <c r="I595" s="11">
        <v>10</v>
      </c>
      <c r="J595" s="30" t="s">
        <v>6</v>
      </c>
      <c r="K595" s="32">
        <v>41365</v>
      </c>
      <c r="L595" s="6">
        <v>0</v>
      </c>
    </row>
    <row r="596" spans="1:12" ht="12.75" customHeight="1">
      <c r="A596" s="30" t="s">
        <v>5096</v>
      </c>
      <c r="B596" s="271" t="s">
        <v>7031</v>
      </c>
      <c r="C596" s="49" t="s">
        <v>7032</v>
      </c>
      <c r="D596" s="272">
        <v>19950127</v>
      </c>
      <c r="E596" s="30" t="s">
        <v>10203</v>
      </c>
      <c r="F596" s="30" t="s">
        <v>3113</v>
      </c>
      <c r="G596" s="30" t="s">
        <v>3065</v>
      </c>
      <c r="H596" s="31">
        <v>247.25792000000001</v>
      </c>
      <c r="I596" s="11">
        <v>10</v>
      </c>
      <c r="J596" s="30" t="s">
        <v>6</v>
      </c>
      <c r="K596" s="32">
        <v>41365</v>
      </c>
      <c r="L596" s="6">
        <v>0</v>
      </c>
    </row>
    <row r="597" spans="1:12" ht="12.75" customHeight="1">
      <c r="A597" s="30" t="s">
        <v>5097</v>
      </c>
      <c r="B597" s="271" t="s">
        <v>7033</v>
      </c>
      <c r="C597" s="49" t="s">
        <v>7034</v>
      </c>
      <c r="D597" s="272">
        <v>19900226</v>
      </c>
      <c r="E597" s="30" t="s">
        <v>10203</v>
      </c>
      <c r="F597" s="30" t="s">
        <v>3113</v>
      </c>
      <c r="G597" s="30" t="s">
        <v>3065</v>
      </c>
      <c r="H597" s="31">
        <v>49.356484800000004</v>
      </c>
      <c r="I597" s="11">
        <v>10</v>
      </c>
      <c r="J597" s="30" t="s">
        <v>6</v>
      </c>
      <c r="K597" s="32">
        <v>41365</v>
      </c>
      <c r="L597" s="6">
        <v>0</v>
      </c>
    </row>
    <row r="598" spans="1:12" ht="12.75" customHeight="1">
      <c r="A598" s="30" t="s">
        <v>5098</v>
      </c>
      <c r="B598" s="271" t="s">
        <v>7035</v>
      </c>
      <c r="C598" s="49" t="s">
        <v>7036</v>
      </c>
      <c r="D598" s="272">
        <v>20090203</v>
      </c>
      <c r="E598" s="30" t="s">
        <v>10203</v>
      </c>
      <c r="F598" s="30" t="s">
        <v>3113</v>
      </c>
      <c r="G598" s="30" t="s">
        <v>3065</v>
      </c>
      <c r="H598" s="31">
        <v>138.4</v>
      </c>
      <c r="I598" s="11">
        <v>10</v>
      </c>
      <c r="J598" s="30" t="s">
        <v>6</v>
      </c>
      <c r="K598" s="32">
        <v>41365</v>
      </c>
      <c r="L598" s="6">
        <v>0</v>
      </c>
    </row>
    <row r="599" spans="1:12" ht="12.75" customHeight="1">
      <c r="A599" s="30" t="s">
        <v>5099</v>
      </c>
      <c r="B599" s="271" t="s">
        <v>7037</v>
      </c>
      <c r="C599" s="49" t="s">
        <v>7038</v>
      </c>
      <c r="D599" s="272">
        <v>19820094</v>
      </c>
      <c r="E599" s="30" t="s">
        <v>10203</v>
      </c>
      <c r="F599" s="30" t="s">
        <v>3113</v>
      </c>
      <c r="G599" s="30" t="s">
        <v>3065</v>
      </c>
      <c r="H599" s="31">
        <v>512.58468800000003</v>
      </c>
      <c r="I599" s="11">
        <v>10</v>
      </c>
      <c r="J599" s="30" t="s">
        <v>6</v>
      </c>
      <c r="K599" s="32">
        <v>41365</v>
      </c>
      <c r="L599" s="6">
        <v>0</v>
      </c>
    </row>
    <row r="600" spans="1:12" ht="12.75" customHeight="1">
      <c r="A600" s="30" t="s">
        <v>5100</v>
      </c>
      <c r="B600" s="271" t="s">
        <v>7039</v>
      </c>
      <c r="C600" s="49" t="s">
        <v>7040</v>
      </c>
      <c r="D600" s="272">
        <v>19940229</v>
      </c>
      <c r="E600" s="30" t="s">
        <v>10203</v>
      </c>
      <c r="F600" s="30" t="s">
        <v>3113</v>
      </c>
      <c r="G600" s="30" t="s">
        <v>3065</v>
      </c>
      <c r="H600" s="31">
        <v>0.8</v>
      </c>
      <c r="I600" s="11">
        <v>10</v>
      </c>
      <c r="J600" s="30" t="s">
        <v>6</v>
      </c>
      <c r="K600" s="32">
        <v>41365</v>
      </c>
      <c r="L600" s="6">
        <v>0</v>
      </c>
    </row>
    <row r="601" spans="1:12" ht="12.75" customHeight="1">
      <c r="A601" s="30" t="s">
        <v>5101</v>
      </c>
      <c r="B601" s="271" t="s">
        <v>7041</v>
      </c>
      <c r="C601" s="49" t="s">
        <v>7042</v>
      </c>
      <c r="D601" s="272">
        <v>19890089</v>
      </c>
      <c r="E601" s="30" t="s">
        <v>10203</v>
      </c>
      <c r="F601" s="30" t="s">
        <v>3113</v>
      </c>
      <c r="G601" s="30" t="s">
        <v>3065</v>
      </c>
      <c r="H601" s="31">
        <v>1340.1379263999997</v>
      </c>
      <c r="I601" s="11">
        <v>10</v>
      </c>
      <c r="J601" s="30" t="s">
        <v>6</v>
      </c>
      <c r="K601" s="32">
        <v>41365</v>
      </c>
      <c r="L601" s="6">
        <v>0</v>
      </c>
    </row>
    <row r="602" spans="1:12" ht="12.75" customHeight="1">
      <c r="A602" s="30" t="s">
        <v>5102</v>
      </c>
      <c r="B602" s="271" t="s">
        <v>7043</v>
      </c>
      <c r="C602" s="49" t="s">
        <v>7044</v>
      </c>
      <c r="D602" s="272">
        <v>19820060</v>
      </c>
      <c r="E602" s="30" t="s">
        <v>10203</v>
      </c>
      <c r="F602" s="30" t="s">
        <v>3113</v>
      </c>
      <c r="G602" s="30" t="s">
        <v>3065</v>
      </c>
      <c r="H602" s="31">
        <v>134.18497120000001</v>
      </c>
      <c r="I602" s="11">
        <v>10</v>
      </c>
      <c r="J602" s="30" t="s">
        <v>6</v>
      </c>
      <c r="K602" s="32">
        <v>41365</v>
      </c>
      <c r="L602" s="6">
        <v>0</v>
      </c>
    </row>
    <row r="603" spans="1:12" ht="12.75" customHeight="1">
      <c r="A603" s="30" t="s">
        <v>5103</v>
      </c>
      <c r="B603" s="271" t="s">
        <v>7045</v>
      </c>
      <c r="C603" s="49" t="s">
        <v>7046</v>
      </c>
      <c r="D603" s="272">
        <v>20000860</v>
      </c>
      <c r="E603" s="30" t="s">
        <v>10203</v>
      </c>
      <c r="F603" s="30" t="s">
        <v>3113</v>
      </c>
      <c r="G603" s="30" t="s">
        <v>3065</v>
      </c>
      <c r="H603" s="31">
        <v>89.6</v>
      </c>
      <c r="I603" s="11">
        <v>10</v>
      </c>
      <c r="J603" s="30" t="s">
        <v>6</v>
      </c>
      <c r="K603" s="32">
        <v>41365</v>
      </c>
      <c r="L603" s="6">
        <v>0</v>
      </c>
    </row>
    <row r="604" spans="1:12" ht="12.75" customHeight="1">
      <c r="A604" s="30" t="s">
        <v>5104</v>
      </c>
      <c r="B604" s="271" t="s">
        <v>7047</v>
      </c>
      <c r="C604" s="49" t="s">
        <v>7048</v>
      </c>
      <c r="D604" s="272">
        <v>19970285</v>
      </c>
      <c r="E604" s="30" t="s">
        <v>10203</v>
      </c>
      <c r="F604" s="30" t="s">
        <v>3113</v>
      </c>
      <c r="G604" s="30" t="s">
        <v>3065</v>
      </c>
      <c r="H604" s="31">
        <v>0.8</v>
      </c>
      <c r="I604" s="11">
        <v>10</v>
      </c>
      <c r="J604" s="30" t="s">
        <v>6</v>
      </c>
      <c r="K604" s="32">
        <v>41365</v>
      </c>
      <c r="L604" s="6">
        <v>0</v>
      </c>
    </row>
    <row r="605" spans="1:12" ht="12.75" customHeight="1">
      <c r="A605" s="30" t="s">
        <v>5105</v>
      </c>
      <c r="B605" s="271" t="s">
        <v>7049</v>
      </c>
      <c r="C605" s="49" t="s">
        <v>7050</v>
      </c>
      <c r="D605" s="272">
        <v>19830648</v>
      </c>
      <c r="E605" s="30" t="s">
        <v>10203</v>
      </c>
      <c r="F605" s="30" t="s">
        <v>3113</v>
      </c>
      <c r="G605" s="30" t="s">
        <v>3065</v>
      </c>
      <c r="H605" s="31">
        <v>28.736000000000001</v>
      </c>
      <c r="I605" s="11">
        <v>10</v>
      </c>
      <c r="J605" s="30" t="s">
        <v>6</v>
      </c>
      <c r="K605" s="32">
        <v>41365</v>
      </c>
      <c r="L605" s="6">
        <v>0</v>
      </c>
    </row>
    <row r="606" spans="1:12" ht="12.75" customHeight="1">
      <c r="A606" s="30" t="s">
        <v>5106</v>
      </c>
      <c r="B606" s="271" t="s">
        <v>7051</v>
      </c>
      <c r="C606" s="49" t="s">
        <v>7052</v>
      </c>
      <c r="D606" s="272">
        <v>19820063</v>
      </c>
      <c r="E606" s="30" t="s">
        <v>10203</v>
      </c>
      <c r="F606" s="30" t="s">
        <v>3113</v>
      </c>
      <c r="G606" s="30" t="s">
        <v>3065</v>
      </c>
      <c r="H606" s="31">
        <v>1.6</v>
      </c>
      <c r="I606" s="11">
        <v>10</v>
      </c>
      <c r="J606" s="30" t="s">
        <v>6</v>
      </c>
      <c r="K606" s="32">
        <v>41365</v>
      </c>
      <c r="L606" s="6">
        <v>0</v>
      </c>
    </row>
    <row r="607" spans="1:12" ht="12.75" customHeight="1">
      <c r="A607" s="30" t="s">
        <v>5107</v>
      </c>
      <c r="B607" s="271" t="s">
        <v>7053</v>
      </c>
      <c r="C607" s="49" t="s">
        <v>7054</v>
      </c>
      <c r="D607" s="272">
        <v>19780135</v>
      </c>
      <c r="E607" s="30" t="s">
        <v>10203</v>
      </c>
      <c r="F607" s="30" t="s">
        <v>3113</v>
      </c>
      <c r="G607" s="30" t="s">
        <v>3065</v>
      </c>
      <c r="H607" s="31">
        <v>608.63487999999995</v>
      </c>
      <c r="I607" s="11">
        <v>10</v>
      </c>
      <c r="J607" s="30" t="s">
        <v>6</v>
      </c>
      <c r="K607" s="32">
        <v>41365</v>
      </c>
      <c r="L607" s="6">
        <v>0</v>
      </c>
    </row>
    <row r="608" spans="1:12" ht="12.75" customHeight="1">
      <c r="A608" s="30" t="s">
        <v>5108</v>
      </c>
      <c r="B608" s="271" t="s">
        <v>7055</v>
      </c>
      <c r="C608" s="49" t="s">
        <v>7056</v>
      </c>
      <c r="D608" s="272">
        <v>20040045</v>
      </c>
      <c r="E608" s="30" t="s">
        <v>10203</v>
      </c>
      <c r="F608" s="30" t="s">
        <v>3113</v>
      </c>
      <c r="G608" s="30" t="s">
        <v>3065</v>
      </c>
      <c r="H608" s="31">
        <v>164.8</v>
      </c>
      <c r="I608" s="11">
        <v>10</v>
      </c>
      <c r="J608" s="30" t="s">
        <v>6</v>
      </c>
      <c r="K608" s="32">
        <v>41365</v>
      </c>
      <c r="L608" s="6">
        <v>0</v>
      </c>
    </row>
    <row r="609" spans="1:12" ht="12.75" customHeight="1">
      <c r="A609" s="30" t="s">
        <v>5109</v>
      </c>
      <c r="B609" s="273" t="s">
        <v>7057</v>
      </c>
      <c r="C609" s="49" t="s">
        <v>7058</v>
      </c>
      <c r="D609" s="272">
        <v>20100171</v>
      </c>
      <c r="E609" s="30" t="s">
        <v>10203</v>
      </c>
      <c r="F609" s="30" t="s">
        <v>3113</v>
      </c>
      <c r="G609" s="30" t="s">
        <v>3065</v>
      </c>
      <c r="H609" s="31">
        <v>218.648</v>
      </c>
      <c r="I609" s="11">
        <v>10</v>
      </c>
      <c r="J609" s="30" t="s">
        <v>6</v>
      </c>
      <c r="K609" s="32">
        <v>41365</v>
      </c>
      <c r="L609" s="6">
        <v>0</v>
      </c>
    </row>
    <row r="610" spans="1:12" ht="12.75" customHeight="1">
      <c r="A610" s="30" t="s">
        <v>5110</v>
      </c>
      <c r="B610" s="273" t="s">
        <v>7059</v>
      </c>
      <c r="C610" s="49" t="s">
        <v>7060</v>
      </c>
      <c r="D610" s="272">
        <v>20080147</v>
      </c>
      <c r="E610" s="30" t="s">
        <v>10203</v>
      </c>
      <c r="F610" s="30" t="s">
        <v>3113</v>
      </c>
      <c r="G610" s="30" t="s">
        <v>3065</v>
      </c>
      <c r="H610" s="31">
        <v>443.44756960000007</v>
      </c>
      <c r="I610" s="11">
        <v>10</v>
      </c>
      <c r="J610" s="30" t="s">
        <v>6</v>
      </c>
      <c r="K610" s="32">
        <v>41365</v>
      </c>
      <c r="L610" s="6">
        <v>0</v>
      </c>
    </row>
    <row r="611" spans="1:12" ht="12.75" customHeight="1">
      <c r="A611" s="30" t="s">
        <v>5111</v>
      </c>
      <c r="B611" s="273" t="s">
        <v>7061</v>
      </c>
      <c r="C611" s="49" t="s">
        <v>7062</v>
      </c>
      <c r="D611" s="272">
        <v>20120032</v>
      </c>
      <c r="E611" s="30" t="s">
        <v>10203</v>
      </c>
      <c r="F611" s="30" t="s">
        <v>3113</v>
      </c>
      <c r="G611" s="30" t="s">
        <v>3065</v>
      </c>
      <c r="H611" s="31">
        <v>236.8</v>
      </c>
      <c r="I611" s="11">
        <v>10</v>
      </c>
      <c r="J611" s="30" t="s">
        <v>6</v>
      </c>
      <c r="K611" s="32">
        <v>41365</v>
      </c>
      <c r="L611" s="6">
        <v>0</v>
      </c>
    </row>
    <row r="612" spans="1:12" ht="12.75" customHeight="1">
      <c r="A612" s="30" t="s">
        <v>5112</v>
      </c>
      <c r="B612" s="271" t="s">
        <v>7063</v>
      </c>
      <c r="C612" s="49" t="s">
        <v>7064</v>
      </c>
      <c r="D612" s="272">
        <v>19830292</v>
      </c>
      <c r="E612" s="30" t="s">
        <v>10203</v>
      </c>
      <c r="F612" s="30" t="s">
        <v>3113</v>
      </c>
      <c r="G612" s="30" t="s">
        <v>3065</v>
      </c>
      <c r="H612" s="31">
        <v>10.120000000000001</v>
      </c>
      <c r="I612" s="11">
        <v>10</v>
      </c>
      <c r="J612" s="30" t="s">
        <v>6</v>
      </c>
      <c r="K612" s="32">
        <v>41365</v>
      </c>
      <c r="L612" s="6">
        <v>0</v>
      </c>
    </row>
    <row r="613" spans="1:12" ht="12.75" customHeight="1">
      <c r="A613" s="30" t="s">
        <v>5113</v>
      </c>
      <c r="B613" s="271" t="s">
        <v>7065</v>
      </c>
      <c r="C613" s="49" t="s">
        <v>7066</v>
      </c>
      <c r="D613" s="272">
        <v>19830631</v>
      </c>
      <c r="E613" s="30" t="s">
        <v>10203</v>
      </c>
      <c r="F613" s="30" t="s">
        <v>3113</v>
      </c>
      <c r="G613" s="30" t="s">
        <v>3065</v>
      </c>
      <c r="H613" s="31">
        <v>37.944580799999997</v>
      </c>
      <c r="I613" s="11">
        <v>10</v>
      </c>
      <c r="J613" s="30" t="s">
        <v>6</v>
      </c>
      <c r="K613" s="32">
        <v>41365</v>
      </c>
      <c r="L613" s="6">
        <v>0</v>
      </c>
    </row>
    <row r="614" spans="1:12" ht="12.75" customHeight="1">
      <c r="A614" s="30" t="s">
        <v>5114</v>
      </c>
      <c r="B614" s="271" t="s">
        <v>7067</v>
      </c>
      <c r="C614" s="49" t="s">
        <v>7068</v>
      </c>
      <c r="D614" s="272">
        <v>19820012</v>
      </c>
      <c r="E614" s="30" t="s">
        <v>10203</v>
      </c>
      <c r="F614" s="30" t="s">
        <v>3113</v>
      </c>
      <c r="G614" s="30" t="s">
        <v>3065</v>
      </c>
      <c r="H614" s="31">
        <v>128.00352319999999</v>
      </c>
      <c r="I614" s="11">
        <v>10</v>
      </c>
      <c r="J614" s="30" t="s">
        <v>6</v>
      </c>
      <c r="K614" s="32">
        <v>41365</v>
      </c>
      <c r="L614" s="6">
        <v>0</v>
      </c>
    </row>
    <row r="615" spans="1:12" ht="12.75" customHeight="1">
      <c r="A615" s="30" t="s">
        <v>5115</v>
      </c>
      <c r="B615" s="271" t="s">
        <v>7069</v>
      </c>
      <c r="C615" s="49" t="s">
        <v>7070</v>
      </c>
      <c r="D615" s="272">
        <v>19820047</v>
      </c>
      <c r="E615" s="30" t="s">
        <v>10203</v>
      </c>
      <c r="F615" s="30" t="s">
        <v>3113</v>
      </c>
      <c r="G615" s="30" t="s">
        <v>3065</v>
      </c>
      <c r="H615" s="31">
        <v>665.24799999999993</v>
      </c>
      <c r="I615" s="11">
        <v>10</v>
      </c>
      <c r="J615" s="30" t="s">
        <v>6</v>
      </c>
      <c r="K615" s="32">
        <v>41365</v>
      </c>
      <c r="L615" s="6">
        <v>0</v>
      </c>
    </row>
    <row r="616" spans="1:12" ht="12.75" customHeight="1">
      <c r="A616" s="30" t="s">
        <v>5116</v>
      </c>
      <c r="B616" s="271" t="s">
        <v>7071</v>
      </c>
      <c r="C616" s="49" t="s">
        <v>7072</v>
      </c>
      <c r="D616" s="272">
        <v>19830333</v>
      </c>
      <c r="E616" s="30" t="s">
        <v>10203</v>
      </c>
      <c r="F616" s="30" t="s">
        <v>3113</v>
      </c>
      <c r="G616" s="30" t="s">
        <v>3065</v>
      </c>
      <c r="H616" s="31">
        <v>74.936000000000007</v>
      </c>
      <c r="I616" s="11">
        <v>10</v>
      </c>
      <c r="J616" s="30" t="s">
        <v>6</v>
      </c>
      <c r="K616" s="32">
        <v>41365</v>
      </c>
      <c r="L616" s="6">
        <v>0</v>
      </c>
    </row>
    <row r="617" spans="1:12" ht="12.75" customHeight="1">
      <c r="A617" s="30" t="s">
        <v>5117</v>
      </c>
      <c r="B617" s="271" t="s">
        <v>7073</v>
      </c>
      <c r="C617" s="49" t="s">
        <v>7074</v>
      </c>
      <c r="D617" s="272">
        <v>19950132</v>
      </c>
      <c r="E617" s="30" t="s">
        <v>10203</v>
      </c>
      <c r="F617" s="30" t="s">
        <v>3113</v>
      </c>
      <c r="G617" s="30" t="s">
        <v>3065</v>
      </c>
      <c r="H617" s="31">
        <v>658.75215839999987</v>
      </c>
      <c r="I617" s="11">
        <v>10</v>
      </c>
      <c r="J617" s="30" t="s">
        <v>6</v>
      </c>
      <c r="K617" s="32">
        <v>41365</v>
      </c>
      <c r="L617" s="6">
        <v>0</v>
      </c>
    </row>
    <row r="618" spans="1:12" ht="12.75" customHeight="1">
      <c r="A618" s="30" t="s">
        <v>5118</v>
      </c>
      <c r="B618" s="271" t="s">
        <v>7075</v>
      </c>
      <c r="C618" s="49" t="s">
        <v>7076</v>
      </c>
      <c r="D618" s="272">
        <v>20010262</v>
      </c>
      <c r="E618" s="30" t="s">
        <v>10203</v>
      </c>
      <c r="F618" s="30" t="s">
        <v>3113</v>
      </c>
      <c r="G618" s="30" t="s">
        <v>3065</v>
      </c>
      <c r="H618" s="31">
        <v>368.84000000000003</v>
      </c>
      <c r="I618" s="11">
        <v>10</v>
      </c>
      <c r="J618" s="30" t="s">
        <v>6</v>
      </c>
      <c r="K618" s="32">
        <v>41365</v>
      </c>
      <c r="L618" s="6">
        <v>0</v>
      </c>
    </row>
    <row r="619" spans="1:12" ht="12.75" customHeight="1">
      <c r="A619" s="30" t="s">
        <v>5119</v>
      </c>
      <c r="B619" s="271" t="s">
        <v>7077</v>
      </c>
      <c r="C619" s="49" t="s">
        <v>7078</v>
      </c>
      <c r="D619" s="272">
        <v>20090245</v>
      </c>
      <c r="E619" s="30" t="s">
        <v>10203</v>
      </c>
      <c r="F619" s="30" t="s">
        <v>3113</v>
      </c>
      <c r="G619" s="30" t="s">
        <v>3065</v>
      </c>
      <c r="H619" s="31">
        <v>184</v>
      </c>
      <c r="I619" s="11">
        <v>10</v>
      </c>
      <c r="J619" s="30" t="s">
        <v>6</v>
      </c>
      <c r="K619" s="32">
        <v>41365</v>
      </c>
      <c r="L619" s="6">
        <v>0</v>
      </c>
    </row>
    <row r="620" spans="1:12" ht="12.75" customHeight="1">
      <c r="A620" s="30" t="s">
        <v>5120</v>
      </c>
      <c r="B620" s="271" t="s">
        <v>7079</v>
      </c>
      <c r="C620" s="49" t="s">
        <v>7080</v>
      </c>
      <c r="D620" s="272">
        <v>20050127</v>
      </c>
      <c r="E620" s="30" t="s">
        <v>10203</v>
      </c>
      <c r="F620" s="30" t="s">
        <v>3113</v>
      </c>
      <c r="G620" s="30" t="s">
        <v>3065</v>
      </c>
      <c r="H620" s="31">
        <v>63.327999999999996</v>
      </c>
      <c r="I620" s="11">
        <v>10</v>
      </c>
      <c r="J620" s="30" t="s">
        <v>6</v>
      </c>
      <c r="K620" s="32">
        <v>41365</v>
      </c>
      <c r="L620" s="6">
        <v>0</v>
      </c>
    </row>
    <row r="621" spans="1:12" ht="12.75" customHeight="1">
      <c r="A621" s="30" t="s">
        <v>5121</v>
      </c>
      <c r="B621" s="271" t="s">
        <v>7081</v>
      </c>
      <c r="C621" s="49" t="s">
        <v>7082</v>
      </c>
      <c r="D621" s="272">
        <v>20140075</v>
      </c>
      <c r="E621" s="30" t="s">
        <v>10203</v>
      </c>
      <c r="F621" s="30" t="s">
        <v>3113</v>
      </c>
      <c r="G621" s="30" t="s">
        <v>3065</v>
      </c>
      <c r="H621" s="31">
        <v>134.11199999999999</v>
      </c>
      <c r="I621" s="11">
        <v>10</v>
      </c>
      <c r="J621" s="30" t="s">
        <v>6</v>
      </c>
      <c r="K621" s="32">
        <v>41365</v>
      </c>
      <c r="L621" s="6">
        <v>0</v>
      </c>
    </row>
    <row r="622" spans="1:12" ht="12.75" customHeight="1">
      <c r="A622" s="30" t="s">
        <v>5122</v>
      </c>
      <c r="B622" s="271" t="s">
        <v>7083</v>
      </c>
      <c r="C622" s="49" t="s">
        <v>7084</v>
      </c>
      <c r="D622" s="272">
        <v>19770394</v>
      </c>
      <c r="E622" s="30" t="s">
        <v>10203</v>
      </c>
      <c r="F622" s="30" t="s">
        <v>3113</v>
      </c>
      <c r="G622" s="30" t="s">
        <v>3065</v>
      </c>
      <c r="H622" s="31">
        <v>845.51200000000006</v>
      </c>
      <c r="I622" s="11">
        <v>10</v>
      </c>
      <c r="J622" s="30" t="s">
        <v>6</v>
      </c>
      <c r="K622" s="32">
        <v>41365</v>
      </c>
      <c r="L622" s="6">
        <v>0</v>
      </c>
    </row>
    <row r="623" spans="1:12" ht="12.75" customHeight="1">
      <c r="A623" s="30" t="s">
        <v>5123</v>
      </c>
      <c r="B623" s="271" t="s">
        <v>7085</v>
      </c>
      <c r="C623" s="49" t="s">
        <v>7086</v>
      </c>
      <c r="D623" s="272">
        <v>19970187</v>
      </c>
      <c r="E623" s="30" t="s">
        <v>10203</v>
      </c>
      <c r="F623" s="30" t="s">
        <v>3113</v>
      </c>
      <c r="G623" s="30" t="s">
        <v>3065</v>
      </c>
      <c r="H623" s="31">
        <v>31.72</v>
      </c>
      <c r="I623" s="11">
        <v>10</v>
      </c>
      <c r="J623" s="30" t="s">
        <v>6</v>
      </c>
      <c r="K623" s="32">
        <v>41365</v>
      </c>
      <c r="L623" s="6">
        <v>0</v>
      </c>
    </row>
    <row r="624" spans="1:12" ht="12.75" customHeight="1">
      <c r="A624" s="30" t="s">
        <v>5124</v>
      </c>
      <c r="B624" s="271" t="s">
        <v>7087</v>
      </c>
      <c r="C624" s="49" t="s">
        <v>7088</v>
      </c>
      <c r="D624" s="272">
        <v>19990297</v>
      </c>
      <c r="E624" s="30" t="s">
        <v>10203</v>
      </c>
      <c r="F624" s="30" t="s">
        <v>3113</v>
      </c>
      <c r="G624" s="30" t="s">
        <v>3065</v>
      </c>
      <c r="H624" s="31">
        <v>32.239999999999995</v>
      </c>
      <c r="I624" s="11">
        <v>10</v>
      </c>
      <c r="J624" s="30" t="s">
        <v>6</v>
      </c>
      <c r="K624" s="32">
        <v>41365</v>
      </c>
      <c r="L624" s="6">
        <v>0</v>
      </c>
    </row>
    <row r="625" spans="1:12" ht="12.75" customHeight="1">
      <c r="A625" s="30" t="s">
        <v>5125</v>
      </c>
      <c r="B625" s="271" t="s">
        <v>7089</v>
      </c>
      <c r="C625" s="49" t="s">
        <v>7090</v>
      </c>
      <c r="D625" s="272">
        <v>20090119</v>
      </c>
      <c r="E625" s="30" t="s">
        <v>10203</v>
      </c>
      <c r="F625" s="30" t="s">
        <v>3113</v>
      </c>
      <c r="G625" s="30" t="s">
        <v>3065</v>
      </c>
      <c r="H625" s="31">
        <v>184.492448</v>
      </c>
      <c r="I625" s="11">
        <v>10</v>
      </c>
      <c r="J625" s="30" t="s">
        <v>6</v>
      </c>
      <c r="K625" s="32">
        <v>41365</v>
      </c>
      <c r="L625" s="6">
        <v>0</v>
      </c>
    </row>
    <row r="626" spans="1:12" ht="12.75" customHeight="1">
      <c r="A626" s="30" t="s">
        <v>5126</v>
      </c>
      <c r="B626" s="271" t="s">
        <v>7093</v>
      </c>
      <c r="C626" s="49" t="s">
        <v>7092</v>
      </c>
      <c r="D626" s="272">
        <v>20050189</v>
      </c>
      <c r="E626" s="30" t="s">
        <v>10203</v>
      </c>
      <c r="F626" s="30" t="s">
        <v>3113</v>
      </c>
      <c r="G626" s="30" t="s">
        <v>3065</v>
      </c>
      <c r="H626" s="31">
        <v>184.30224959999998</v>
      </c>
      <c r="I626" s="11">
        <v>10</v>
      </c>
      <c r="J626" s="30" t="s">
        <v>6</v>
      </c>
      <c r="K626" s="32">
        <v>41365</v>
      </c>
      <c r="L626" s="6">
        <v>0</v>
      </c>
    </row>
    <row r="627" spans="1:12" ht="12.75" customHeight="1">
      <c r="A627" s="30" t="s">
        <v>5127</v>
      </c>
      <c r="B627" s="271" t="s">
        <v>7094</v>
      </c>
      <c r="C627" s="49" t="s">
        <v>7095</v>
      </c>
      <c r="D627" s="272">
        <v>20070549</v>
      </c>
      <c r="E627" s="30" t="s">
        <v>10203</v>
      </c>
      <c r="F627" s="30" t="s">
        <v>3113</v>
      </c>
      <c r="G627" s="30" t="s">
        <v>3065</v>
      </c>
      <c r="H627" s="31">
        <v>314.12800000000004</v>
      </c>
      <c r="I627" s="11">
        <v>10</v>
      </c>
      <c r="J627" s="30" t="s">
        <v>6</v>
      </c>
      <c r="K627" s="32">
        <v>41365</v>
      </c>
      <c r="L627" s="6">
        <v>0</v>
      </c>
    </row>
    <row r="628" spans="1:12" ht="12.75" customHeight="1">
      <c r="A628" s="30" t="s">
        <v>5128</v>
      </c>
      <c r="B628" s="271" t="s">
        <v>7096</v>
      </c>
      <c r="C628" s="49" t="s">
        <v>7097</v>
      </c>
      <c r="D628" s="272">
        <v>20070019</v>
      </c>
      <c r="E628" s="30" t="s">
        <v>10203</v>
      </c>
      <c r="F628" s="30" t="s">
        <v>3113</v>
      </c>
      <c r="G628" s="30" t="s">
        <v>3065</v>
      </c>
      <c r="H628" s="31">
        <v>189.722904</v>
      </c>
      <c r="I628" s="11">
        <v>10</v>
      </c>
      <c r="J628" s="30" t="s">
        <v>6</v>
      </c>
      <c r="K628" s="32">
        <v>41365</v>
      </c>
      <c r="L628" s="6">
        <v>0</v>
      </c>
    </row>
    <row r="629" spans="1:12" ht="12.75" customHeight="1">
      <c r="A629" s="30" t="s">
        <v>5129</v>
      </c>
      <c r="B629" s="271" t="s">
        <v>7098</v>
      </c>
      <c r="C629" s="49" t="s">
        <v>7099</v>
      </c>
      <c r="D629" s="272">
        <v>19830189</v>
      </c>
      <c r="E629" s="30" t="s">
        <v>10203</v>
      </c>
      <c r="F629" s="30" t="s">
        <v>3113</v>
      </c>
      <c r="G629" s="30" t="s">
        <v>3065</v>
      </c>
      <c r="H629" s="31">
        <v>54.2</v>
      </c>
      <c r="I629" s="11">
        <v>10</v>
      </c>
      <c r="J629" s="30" t="s">
        <v>6</v>
      </c>
      <c r="K629" s="32">
        <v>41365</v>
      </c>
      <c r="L629" s="6">
        <v>0</v>
      </c>
    </row>
    <row r="630" spans="1:12" ht="12.75" customHeight="1">
      <c r="A630" s="30" t="s">
        <v>5130</v>
      </c>
      <c r="B630" s="271" t="s">
        <v>7100</v>
      </c>
      <c r="C630" s="49" t="s">
        <v>7101</v>
      </c>
      <c r="D630" s="272">
        <v>19820162</v>
      </c>
      <c r="E630" s="30" t="s">
        <v>10203</v>
      </c>
      <c r="F630" s="30" t="s">
        <v>3113</v>
      </c>
      <c r="G630" s="30" t="s">
        <v>3065</v>
      </c>
      <c r="H630" s="31">
        <v>9.5099199999999995E-2</v>
      </c>
      <c r="I630" s="11">
        <v>10</v>
      </c>
      <c r="J630" s="30" t="s">
        <v>6</v>
      </c>
      <c r="K630" s="32">
        <v>41365</v>
      </c>
      <c r="L630" s="6">
        <v>0</v>
      </c>
    </row>
    <row r="631" spans="1:12" ht="12.75" customHeight="1">
      <c r="A631" s="30" t="s">
        <v>5131</v>
      </c>
      <c r="B631" s="271" t="s">
        <v>7102</v>
      </c>
      <c r="C631" s="49" t="s">
        <v>7103</v>
      </c>
      <c r="D631" s="272">
        <v>20090404</v>
      </c>
      <c r="E631" s="30" t="s">
        <v>10203</v>
      </c>
      <c r="F631" s="30" t="s">
        <v>3113</v>
      </c>
      <c r="G631" s="30" t="s">
        <v>3065</v>
      </c>
      <c r="H631" s="31">
        <v>244.11999999999998</v>
      </c>
      <c r="I631" s="11">
        <v>10</v>
      </c>
      <c r="J631" s="30" t="s">
        <v>6</v>
      </c>
      <c r="K631" s="32">
        <v>41365</v>
      </c>
      <c r="L631" s="6">
        <v>0</v>
      </c>
    </row>
    <row r="632" spans="1:12" ht="12.75" customHeight="1">
      <c r="A632" s="30" t="s">
        <v>5132</v>
      </c>
      <c r="B632" s="271" t="s">
        <v>7104</v>
      </c>
      <c r="C632" s="49" t="s">
        <v>7105</v>
      </c>
      <c r="D632" s="272">
        <v>20070325</v>
      </c>
      <c r="E632" s="30" t="s">
        <v>10203</v>
      </c>
      <c r="F632" s="30" t="s">
        <v>3113</v>
      </c>
      <c r="G632" s="30" t="s">
        <v>3065</v>
      </c>
      <c r="H632" s="31">
        <v>244.11999999999998</v>
      </c>
      <c r="I632" s="11">
        <v>10</v>
      </c>
      <c r="J632" s="30" t="s">
        <v>6</v>
      </c>
      <c r="K632" s="32">
        <v>41365</v>
      </c>
      <c r="L632" s="6">
        <v>0</v>
      </c>
    </row>
    <row r="633" spans="1:12" ht="12.75" customHeight="1">
      <c r="A633" s="30" t="s">
        <v>5133</v>
      </c>
      <c r="B633" s="271" t="s">
        <v>7106</v>
      </c>
      <c r="C633" s="49" t="s">
        <v>7107</v>
      </c>
      <c r="D633" s="272">
        <v>20070556</v>
      </c>
      <c r="E633" s="30" t="s">
        <v>10203</v>
      </c>
      <c r="F633" s="30" t="s">
        <v>3113</v>
      </c>
      <c r="G633" s="30" t="s">
        <v>3065</v>
      </c>
      <c r="H633" s="31">
        <v>135.256</v>
      </c>
      <c r="I633" s="11">
        <v>10</v>
      </c>
      <c r="J633" s="30" t="s">
        <v>6</v>
      </c>
      <c r="K633" s="32">
        <v>41365</v>
      </c>
      <c r="L633" s="6">
        <v>0</v>
      </c>
    </row>
    <row r="634" spans="1:12" ht="12.75" customHeight="1">
      <c r="A634" s="30" t="s">
        <v>5134</v>
      </c>
      <c r="B634" s="271" t="s">
        <v>7108</v>
      </c>
      <c r="C634" s="49" t="s">
        <v>7109</v>
      </c>
      <c r="D634" s="272">
        <v>19960177</v>
      </c>
      <c r="E634" s="30" t="s">
        <v>10203</v>
      </c>
      <c r="F634" s="30" t="s">
        <v>3113</v>
      </c>
      <c r="G634" s="30" t="s">
        <v>3065</v>
      </c>
      <c r="H634" s="31">
        <v>6.8</v>
      </c>
      <c r="I634" s="11">
        <v>10</v>
      </c>
      <c r="J634" s="30" t="s">
        <v>6</v>
      </c>
      <c r="K634" s="32">
        <v>41365</v>
      </c>
      <c r="L634" s="6">
        <v>0</v>
      </c>
    </row>
    <row r="635" spans="1:12" ht="12.75" customHeight="1">
      <c r="A635" s="30" t="s">
        <v>5135</v>
      </c>
      <c r="B635" s="271" t="s">
        <v>7110</v>
      </c>
      <c r="C635" s="49" t="s">
        <v>7111</v>
      </c>
      <c r="D635" s="272">
        <v>19830197</v>
      </c>
      <c r="E635" s="30" t="s">
        <v>10203</v>
      </c>
      <c r="F635" s="30" t="s">
        <v>3113</v>
      </c>
      <c r="G635" s="30" t="s">
        <v>3065</v>
      </c>
      <c r="H635" s="31">
        <v>855.89279999999997</v>
      </c>
      <c r="I635" s="11">
        <v>10</v>
      </c>
      <c r="J635" s="30" t="s">
        <v>6</v>
      </c>
      <c r="K635" s="32">
        <v>41365</v>
      </c>
      <c r="L635" s="6">
        <v>0</v>
      </c>
    </row>
    <row r="636" spans="1:12" ht="12.75" customHeight="1">
      <c r="A636" s="30" t="s">
        <v>5136</v>
      </c>
      <c r="B636" s="271" t="s">
        <v>7112</v>
      </c>
      <c r="C636" s="49" t="s">
        <v>7113</v>
      </c>
      <c r="D636" s="272">
        <v>19830307</v>
      </c>
      <c r="E636" s="30" t="s">
        <v>10203</v>
      </c>
      <c r="F636" s="30" t="s">
        <v>3113</v>
      </c>
      <c r="G636" s="30" t="s">
        <v>3065</v>
      </c>
      <c r="H636" s="31">
        <v>1035.0596928</v>
      </c>
      <c r="I636" s="11">
        <v>10</v>
      </c>
      <c r="J636" s="30" t="s">
        <v>6</v>
      </c>
      <c r="K636" s="32">
        <v>41365</v>
      </c>
      <c r="L636" s="6">
        <v>0</v>
      </c>
    </row>
    <row r="637" spans="1:12" ht="12.75" customHeight="1">
      <c r="A637" s="30" t="s">
        <v>5137</v>
      </c>
      <c r="B637" s="271" t="s">
        <v>7114</v>
      </c>
      <c r="C637" s="49" t="s">
        <v>7115</v>
      </c>
      <c r="D637" s="272">
        <v>19940329</v>
      </c>
      <c r="E637" s="30" t="s">
        <v>10203</v>
      </c>
      <c r="F637" s="30" t="s">
        <v>3113</v>
      </c>
      <c r="G637" s="30" t="s">
        <v>3065</v>
      </c>
      <c r="H637" s="31">
        <v>206.46036319999999</v>
      </c>
      <c r="I637" s="11">
        <v>10</v>
      </c>
      <c r="J637" s="30" t="s">
        <v>6</v>
      </c>
      <c r="K637" s="32">
        <v>41365</v>
      </c>
      <c r="L637" s="6">
        <v>0</v>
      </c>
    </row>
    <row r="638" spans="1:12" ht="12.75" customHeight="1">
      <c r="A638" s="30" t="s">
        <v>5138</v>
      </c>
      <c r="B638" s="271" t="s">
        <v>7116</v>
      </c>
      <c r="C638" s="49" t="s">
        <v>7117</v>
      </c>
      <c r="D638" s="272">
        <v>19880367</v>
      </c>
      <c r="E638" s="30" t="s">
        <v>10203</v>
      </c>
      <c r="F638" s="30" t="s">
        <v>3113</v>
      </c>
      <c r="G638" s="30" t="s">
        <v>3065</v>
      </c>
      <c r="H638" s="31">
        <v>19.875732799999998</v>
      </c>
      <c r="I638" s="11">
        <v>10</v>
      </c>
      <c r="J638" s="30" t="s">
        <v>6</v>
      </c>
      <c r="K638" s="32">
        <v>41365</v>
      </c>
      <c r="L638" s="6">
        <v>0</v>
      </c>
    </row>
    <row r="639" spans="1:12" ht="12.75" customHeight="1">
      <c r="A639" s="30" t="s">
        <v>5139</v>
      </c>
      <c r="B639" s="271" t="s">
        <v>7118</v>
      </c>
      <c r="C639" s="49" t="s">
        <v>7119</v>
      </c>
      <c r="D639" s="272">
        <v>20050442</v>
      </c>
      <c r="E639" s="30" t="s">
        <v>10203</v>
      </c>
      <c r="F639" s="30" t="s">
        <v>3113</v>
      </c>
      <c r="G639" s="30" t="s">
        <v>3065</v>
      </c>
      <c r="H639" s="31">
        <v>14.43</v>
      </c>
      <c r="I639" s="11">
        <v>10</v>
      </c>
      <c r="J639" s="30" t="s">
        <v>6</v>
      </c>
      <c r="K639" s="32">
        <v>42095</v>
      </c>
      <c r="L639" s="6">
        <v>1.4428767349446483</v>
      </c>
    </row>
    <row r="640" spans="1:12" ht="12.75" customHeight="1">
      <c r="A640" s="30" t="s">
        <v>5140</v>
      </c>
      <c r="B640" s="271" t="s">
        <v>7120</v>
      </c>
      <c r="C640" s="49" t="s">
        <v>7121</v>
      </c>
      <c r="D640" s="272">
        <v>20040064</v>
      </c>
      <c r="E640" s="30" t="s">
        <v>10203</v>
      </c>
      <c r="F640" s="30" t="s">
        <v>3113</v>
      </c>
      <c r="G640" s="30" t="s">
        <v>3065</v>
      </c>
      <c r="H640" s="31">
        <v>282.44462399999998</v>
      </c>
      <c r="I640" s="11">
        <v>10</v>
      </c>
      <c r="J640" s="30" t="s">
        <v>6</v>
      </c>
      <c r="K640" s="32">
        <v>41365</v>
      </c>
      <c r="L640" s="6">
        <v>0</v>
      </c>
    </row>
    <row r="641" spans="1:12" ht="12.75" customHeight="1">
      <c r="A641" s="30" t="s">
        <v>5141</v>
      </c>
      <c r="B641" s="271" t="s">
        <v>7122</v>
      </c>
      <c r="C641" s="49" t="s">
        <v>7123</v>
      </c>
      <c r="D641" s="272">
        <v>19940272</v>
      </c>
      <c r="E641" s="30" t="s">
        <v>10203</v>
      </c>
      <c r="F641" s="30" t="s">
        <v>3113</v>
      </c>
      <c r="G641" s="30" t="s">
        <v>3065</v>
      </c>
      <c r="H641" s="31">
        <v>33.094521599999993</v>
      </c>
      <c r="I641" s="11">
        <v>10</v>
      </c>
      <c r="J641" s="30" t="s">
        <v>6</v>
      </c>
      <c r="K641" s="32">
        <v>41365</v>
      </c>
      <c r="L641" s="6">
        <v>0</v>
      </c>
    </row>
    <row r="642" spans="1:12" ht="12.75" customHeight="1">
      <c r="A642" s="30" t="s">
        <v>5142</v>
      </c>
      <c r="B642" s="271" t="s">
        <v>7124</v>
      </c>
      <c r="C642" s="49" t="s">
        <v>7125</v>
      </c>
      <c r="D642" s="272">
        <v>19880125</v>
      </c>
      <c r="E642" s="30" t="s">
        <v>10203</v>
      </c>
      <c r="F642" s="30" t="s">
        <v>3113</v>
      </c>
      <c r="G642" s="30" t="s">
        <v>3065</v>
      </c>
      <c r="H642" s="31">
        <v>18.354145599999999</v>
      </c>
      <c r="I642" s="11">
        <v>10</v>
      </c>
      <c r="J642" s="30" t="s">
        <v>6</v>
      </c>
      <c r="K642" s="32">
        <v>41365</v>
      </c>
      <c r="L642" s="6">
        <v>0</v>
      </c>
    </row>
    <row r="643" spans="1:12" ht="12.75" customHeight="1">
      <c r="A643" s="30" t="s">
        <v>5143</v>
      </c>
      <c r="B643" s="271" t="s">
        <v>7128</v>
      </c>
      <c r="C643" s="49" t="s">
        <v>7129</v>
      </c>
      <c r="D643" s="272">
        <v>19880388</v>
      </c>
      <c r="E643" s="30" t="s">
        <v>10203</v>
      </c>
      <c r="F643" s="30" t="s">
        <v>3113</v>
      </c>
      <c r="G643" s="30" t="s">
        <v>3065</v>
      </c>
      <c r="H643" s="31">
        <v>580.41599999999994</v>
      </c>
      <c r="I643" s="11">
        <v>10</v>
      </c>
      <c r="J643" s="30" t="s">
        <v>6</v>
      </c>
      <c r="K643" s="32">
        <v>41365</v>
      </c>
      <c r="L643" s="6">
        <v>0</v>
      </c>
    </row>
    <row r="644" spans="1:12" ht="12.75" customHeight="1">
      <c r="A644" s="30" t="s">
        <v>5144</v>
      </c>
      <c r="B644" s="271" t="s">
        <v>7098</v>
      </c>
      <c r="C644" s="49" t="s">
        <v>7130</v>
      </c>
      <c r="D644" s="272">
        <v>20010040</v>
      </c>
      <c r="E644" s="30" t="s">
        <v>10203</v>
      </c>
      <c r="F644" s="30" t="s">
        <v>3113</v>
      </c>
      <c r="G644" s="30" t="s">
        <v>3065</v>
      </c>
      <c r="H644" s="31">
        <v>53.731048000000001</v>
      </c>
      <c r="I644" s="11">
        <v>10</v>
      </c>
      <c r="J644" s="30" t="s">
        <v>6</v>
      </c>
      <c r="K644" s="32">
        <v>41365</v>
      </c>
      <c r="L644" s="6">
        <v>0</v>
      </c>
    </row>
    <row r="645" spans="1:12" ht="12.75" customHeight="1">
      <c r="A645" s="30" t="s">
        <v>5145</v>
      </c>
      <c r="B645" s="271" t="s">
        <v>7131</v>
      </c>
      <c r="C645" s="49" t="s">
        <v>7130</v>
      </c>
      <c r="D645" s="272">
        <v>20150172</v>
      </c>
      <c r="E645" s="30" t="s">
        <v>10203</v>
      </c>
      <c r="F645" s="30" t="s">
        <v>3113</v>
      </c>
      <c r="G645" s="30" t="s">
        <v>3065</v>
      </c>
      <c r="H645" s="31">
        <v>46.657031999999994</v>
      </c>
      <c r="I645" s="11">
        <v>10</v>
      </c>
      <c r="J645" s="30" t="s">
        <v>6</v>
      </c>
      <c r="K645" s="32">
        <v>42095</v>
      </c>
      <c r="L645" s="6">
        <v>4.6653046427143465</v>
      </c>
    </row>
    <row r="646" spans="1:12" ht="12.75" customHeight="1">
      <c r="A646" s="30" t="s">
        <v>5146</v>
      </c>
      <c r="B646" s="271" t="s">
        <v>7132</v>
      </c>
      <c r="C646" s="49" t="s">
        <v>7133</v>
      </c>
      <c r="D646" s="272">
        <v>19920769</v>
      </c>
      <c r="E646" s="30" t="s">
        <v>10203</v>
      </c>
      <c r="F646" s="30" t="s">
        <v>3113</v>
      </c>
      <c r="G646" s="30" t="s">
        <v>3065</v>
      </c>
      <c r="H646" s="31">
        <v>121.45599999999999</v>
      </c>
      <c r="I646" s="11">
        <v>10</v>
      </c>
      <c r="J646" s="30" t="s">
        <v>6</v>
      </c>
      <c r="K646" s="32">
        <v>41365</v>
      </c>
      <c r="L646" s="6">
        <v>0</v>
      </c>
    </row>
    <row r="647" spans="1:12" ht="12.75" customHeight="1">
      <c r="A647" s="30" t="s">
        <v>5147</v>
      </c>
      <c r="B647" s="271" t="s">
        <v>7134</v>
      </c>
      <c r="C647" s="49" t="s">
        <v>7135</v>
      </c>
      <c r="D647" s="272">
        <v>19870031</v>
      </c>
      <c r="E647" s="30" t="s">
        <v>10203</v>
      </c>
      <c r="F647" s="30" t="s">
        <v>3113</v>
      </c>
      <c r="G647" s="30" t="s">
        <v>3065</v>
      </c>
      <c r="H647" s="31">
        <v>20</v>
      </c>
      <c r="I647" s="11">
        <v>10</v>
      </c>
      <c r="J647" s="30" t="s">
        <v>6</v>
      </c>
      <c r="K647" s="32">
        <v>41365</v>
      </c>
      <c r="L647" s="6">
        <v>0</v>
      </c>
    </row>
    <row r="648" spans="1:12" ht="12.75" customHeight="1">
      <c r="A648" s="30" t="s">
        <v>5148</v>
      </c>
      <c r="B648" s="271" t="s">
        <v>7136</v>
      </c>
      <c r="C648" s="49" t="s">
        <v>7137</v>
      </c>
      <c r="D648" s="272">
        <v>20140021</v>
      </c>
      <c r="E648" s="30" t="s">
        <v>10203</v>
      </c>
      <c r="F648" s="30" t="s">
        <v>3113</v>
      </c>
      <c r="G648" s="30" t="s">
        <v>3065</v>
      </c>
      <c r="H648" s="31">
        <v>1189.104</v>
      </c>
      <c r="I648" s="11">
        <v>10</v>
      </c>
      <c r="J648" s="30" t="s">
        <v>6</v>
      </c>
      <c r="K648" s="32">
        <v>41365</v>
      </c>
      <c r="L648" s="6">
        <v>0</v>
      </c>
    </row>
    <row r="649" spans="1:12" ht="12.75" customHeight="1">
      <c r="A649" s="30" t="s">
        <v>5149</v>
      </c>
      <c r="B649" s="271" t="s">
        <v>7138</v>
      </c>
      <c r="C649" s="49" t="s">
        <v>7139</v>
      </c>
      <c r="D649" s="272">
        <v>19870030</v>
      </c>
      <c r="E649" s="30" t="s">
        <v>10203</v>
      </c>
      <c r="F649" s="30" t="s">
        <v>3113</v>
      </c>
      <c r="G649" s="30" t="s">
        <v>3065</v>
      </c>
      <c r="H649" s="31">
        <v>71.324399999999997</v>
      </c>
      <c r="I649" s="11">
        <v>10</v>
      </c>
      <c r="J649" s="30" t="s">
        <v>6</v>
      </c>
      <c r="K649" s="32">
        <v>41365</v>
      </c>
      <c r="L649" s="6">
        <v>0</v>
      </c>
    </row>
    <row r="650" spans="1:12" ht="12.75" customHeight="1">
      <c r="A650" s="30" t="s">
        <v>5150</v>
      </c>
      <c r="B650" s="271" t="s">
        <v>7140</v>
      </c>
      <c r="C650" s="49" t="s">
        <v>7141</v>
      </c>
      <c r="D650" s="272">
        <v>19920914</v>
      </c>
      <c r="E650" s="30" t="s">
        <v>10203</v>
      </c>
      <c r="F650" s="30" t="s">
        <v>3113</v>
      </c>
      <c r="G650" s="30" t="s">
        <v>3065</v>
      </c>
      <c r="H650" s="31">
        <v>1.6</v>
      </c>
      <c r="I650" s="11">
        <v>10</v>
      </c>
      <c r="J650" s="30" t="s">
        <v>6</v>
      </c>
      <c r="K650" s="32">
        <v>41365</v>
      </c>
      <c r="L650" s="6">
        <v>0</v>
      </c>
    </row>
    <row r="651" spans="1:12" ht="12.75" customHeight="1">
      <c r="A651" s="30" t="s">
        <v>5151</v>
      </c>
      <c r="B651" s="271" t="s">
        <v>7142</v>
      </c>
      <c r="C651" s="49" t="s">
        <v>7143</v>
      </c>
      <c r="D651" s="272">
        <v>20120060</v>
      </c>
      <c r="E651" s="30" t="s">
        <v>10203</v>
      </c>
      <c r="F651" s="30" t="s">
        <v>3113</v>
      </c>
      <c r="G651" s="30" t="s">
        <v>3065</v>
      </c>
      <c r="H651" s="31">
        <v>155.16</v>
      </c>
      <c r="I651" s="11">
        <v>10</v>
      </c>
      <c r="J651" s="30" t="s">
        <v>6</v>
      </c>
      <c r="K651" s="32">
        <v>41365</v>
      </c>
      <c r="L651" s="6">
        <v>0</v>
      </c>
    </row>
    <row r="652" spans="1:12" ht="12.75" customHeight="1">
      <c r="A652" s="30" t="s">
        <v>5152</v>
      </c>
      <c r="B652" s="271" t="s">
        <v>7144</v>
      </c>
      <c r="C652" s="49" t="s">
        <v>7143</v>
      </c>
      <c r="D652" s="272">
        <v>20140081</v>
      </c>
      <c r="E652" s="30" t="s">
        <v>10203</v>
      </c>
      <c r="F652" s="30" t="s">
        <v>3113</v>
      </c>
      <c r="G652" s="30" t="s">
        <v>3065</v>
      </c>
      <c r="H652" s="31">
        <v>457.95200000000006</v>
      </c>
      <c r="I652" s="11">
        <v>10</v>
      </c>
      <c r="J652" s="30" t="s">
        <v>6</v>
      </c>
      <c r="K652" s="32">
        <v>41365</v>
      </c>
      <c r="L652" s="6">
        <v>0</v>
      </c>
    </row>
    <row r="653" spans="1:12" ht="12.75" customHeight="1">
      <c r="A653" s="30" t="s">
        <v>5153</v>
      </c>
      <c r="B653" s="271" t="s">
        <v>7145</v>
      </c>
      <c r="C653" s="49" t="s">
        <v>7146</v>
      </c>
      <c r="D653" s="272">
        <v>19870124</v>
      </c>
      <c r="E653" s="30" t="s">
        <v>10203</v>
      </c>
      <c r="F653" s="30" t="s">
        <v>3113</v>
      </c>
      <c r="G653" s="30" t="s">
        <v>3065</v>
      </c>
      <c r="H653" s="31">
        <v>53.635948799999994</v>
      </c>
      <c r="I653" s="11">
        <v>10</v>
      </c>
      <c r="J653" s="30" t="s">
        <v>6</v>
      </c>
      <c r="K653" s="32">
        <v>41365</v>
      </c>
      <c r="L653" s="6">
        <v>0</v>
      </c>
    </row>
    <row r="654" spans="1:12" ht="12.75" customHeight="1">
      <c r="A654" s="30" t="s">
        <v>5154</v>
      </c>
      <c r="B654" s="271" t="s">
        <v>7147</v>
      </c>
      <c r="C654" s="49" t="s">
        <v>7148</v>
      </c>
      <c r="D654" s="272">
        <v>20090420</v>
      </c>
      <c r="E654" s="30" t="s">
        <v>10203</v>
      </c>
      <c r="F654" s="30" t="s">
        <v>3113</v>
      </c>
      <c r="G654" s="30" t="s">
        <v>3065</v>
      </c>
      <c r="H654" s="31">
        <v>192</v>
      </c>
      <c r="I654" s="11">
        <v>10</v>
      </c>
      <c r="J654" s="30" t="s">
        <v>6</v>
      </c>
      <c r="K654" s="32">
        <v>41365</v>
      </c>
      <c r="L654" s="6">
        <v>0</v>
      </c>
    </row>
    <row r="655" spans="1:12" ht="12.75" customHeight="1">
      <c r="A655" s="30" t="s">
        <v>5155</v>
      </c>
      <c r="B655" s="271" t="s">
        <v>7149</v>
      </c>
      <c r="C655" s="49" t="s">
        <v>7150</v>
      </c>
      <c r="D655" s="272">
        <v>20110161</v>
      </c>
      <c r="E655" s="30" t="s">
        <v>10203</v>
      </c>
      <c r="F655" s="30" t="s">
        <v>3113</v>
      </c>
      <c r="G655" s="30" t="s">
        <v>3065</v>
      </c>
      <c r="H655" s="31">
        <v>313.34399999999999</v>
      </c>
      <c r="I655" s="11">
        <v>10</v>
      </c>
      <c r="J655" s="30" t="s">
        <v>6</v>
      </c>
      <c r="K655" s="32">
        <v>41365</v>
      </c>
      <c r="L655" s="6">
        <v>0</v>
      </c>
    </row>
    <row r="656" spans="1:12" ht="12.75" customHeight="1">
      <c r="A656" s="30" t="s">
        <v>5156</v>
      </c>
      <c r="B656" s="271" t="s">
        <v>7151</v>
      </c>
      <c r="C656" s="49" t="s">
        <v>7152</v>
      </c>
      <c r="D656" s="272">
        <v>19840463</v>
      </c>
      <c r="E656" s="30" t="s">
        <v>10203</v>
      </c>
      <c r="F656" s="30" t="s">
        <v>3113</v>
      </c>
      <c r="G656" s="30" t="s">
        <v>3065</v>
      </c>
      <c r="H656" s="31">
        <v>520.66812000000004</v>
      </c>
      <c r="I656" s="11">
        <v>10</v>
      </c>
      <c r="J656" s="30" t="s">
        <v>6</v>
      </c>
      <c r="K656" s="32">
        <v>41365</v>
      </c>
      <c r="L656" s="6">
        <v>0</v>
      </c>
    </row>
    <row r="657" spans="1:12" ht="12.75" customHeight="1">
      <c r="A657" s="30" t="s">
        <v>5157</v>
      </c>
      <c r="B657" s="271" t="s">
        <v>7153</v>
      </c>
      <c r="C657" s="49" t="s">
        <v>7154</v>
      </c>
      <c r="D657" s="272">
        <v>20140042</v>
      </c>
      <c r="E657" s="30" t="s">
        <v>10203</v>
      </c>
      <c r="F657" s="30" t="s">
        <v>3113</v>
      </c>
      <c r="G657" s="30" t="s">
        <v>3065</v>
      </c>
      <c r="H657" s="31">
        <v>254.16</v>
      </c>
      <c r="I657" s="11">
        <v>10</v>
      </c>
      <c r="J657" s="30" t="s">
        <v>6</v>
      </c>
      <c r="K657" s="32">
        <v>41365</v>
      </c>
      <c r="L657" s="6">
        <v>0</v>
      </c>
    </row>
    <row r="658" spans="1:12" ht="12.75" customHeight="1">
      <c r="A658" s="30" t="s">
        <v>5158</v>
      </c>
      <c r="B658" s="271" t="s">
        <v>7155</v>
      </c>
      <c r="C658" s="49" t="s">
        <v>7154</v>
      </c>
      <c r="D658" s="272">
        <v>20140138</v>
      </c>
      <c r="E658" s="30" t="s">
        <v>10203</v>
      </c>
      <c r="F658" s="30" t="s">
        <v>3113</v>
      </c>
      <c r="G658" s="30" t="s">
        <v>3065</v>
      </c>
      <c r="H658" s="31">
        <v>151.19999999999999</v>
      </c>
      <c r="I658" s="11">
        <v>10</v>
      </c>
      <c r="J658" s="30" t="s">
        <v>6</v>
      </c>
      <c r="K658" s="32">
        <v>41365</v>
      </c>
      <c r="L658" s="6">
        <v>0</v>
      </c>
    </row>
    <row r="659" spans="1:12" ht="12.75" customHeight="1">
      <c r="A659" s="30" t="s">
        <v>5159</v>
      </c>
      <c r="B659" s="271" t="s">
        <v>7156</v>
      </c>
      <c r="C659" s="49" t="s">
        <v>7157</v>
      </c>
      <c r="D659" s="272">
        <v>20150050</v>
      </c>
      <c r="E659" s="30" t="s">
        <v>10203</v>
      </c>
      <c r="F659" s="30" t="s">
        <v>3113</v>
      </c>
      <c r="G659" s="30" t="s">
        <v>3065</v>
      </c>
      <c r="H659" s="31">
        <v>948.94</v>
      </c>
      <c r="I659" s="11">
        <v>10</v>
      </c>
      <c r="J659" s="30" t="s">
        <v>6</v>
      </c>
      <c r="K659" s="32">
        <v>42095</v>
      </c>
      <c r="L659" s="6">
        <v>94.885893891779233</v>
      </c>
    </row>
    <row r="660" spans="1:12" ht="12.75" customHeight="1">
      <c r="A660" s="30" t="s">
        <v>5160</v>
      </c>
      <c r="B660" s="271" t="s">
        <v>7158</v>
      </c>
      <c r="C660" s="49" t="s">
        <v>7159</v>
      </c>
      <c r="D660" s="272">
        <v>19820036</v>
      </c>
      <c r="E660" s="30" t="s">
        <v>10203</v>
      </c>
      <c r="F660" s="30" t="s">
        <v>3113</v>
      </c>
      <c r="G660" s="30" t="s">
        <v>3065</v>
      </c>
      <c r="H660" s="31">
        <v>159.76665599999998</v>
      </c>
      <c r="I660" s="11">
        <v>10</v>
      </c>
      <c r="J660" s="30" t="s">
        <v>6</v>
      </c>
      <c r="K660" s="32">
        <v>41365</v>
      </c>
      <c r="L660" s="6">
        <v>0</v>
      </c>
    </row>
    <row r="661" spans="1:12" ht="12.75" customHeight="1">
      <c r="A661" s="30" t="s">
        <v>5161</v>
      </c>
      <c r="B661" s="271" t="s">
        <v>7160</v>
      </c>
      <c r="C661" s="49" t="s">
        <v>7161</v>
      </c>
      <c r="D661" s="272">
        <v>19820038</v>
      </c>
      <c r="E661" s="30" t="s">
        <v>10203</v>
      </c>
      <c r="F661" s="30" t="s">
        <v>3113</v>
      </c>
      <c r="G661" s="30" t="s">
        <v>3065</v>
      </c>
      <c r="H661" s="31">
        <v>91.485430399999984</v>
      </c>
      <c r="I661" s="11">
        <v>10</v>
      </c>
      <c r="J661" s="30" t="s">
        <v>6</v>
      </c>
      <c r="K661" s="32">
        <v>41365</v>
      </c>
      <c r="L661" s="6">
        <v>0</v>
      </c>
    </row>
    <row r="662" spans="1:12" ht="12.75" customHeight="1">
      <c r="A662" s="30" t="s">
        <v>5162</v>
      </c>
      <c r="B662" s="271" t="s">
        <v>7162</v>
      </c>
      <c r="C662" s="49" t="s">
        <v>7163</v>
      </c>
      <c r="D662" s="272">
        <v>20060241</v>
      </c>
      <c r="E662" s="30" t="s">
        <v>10203</v>
      </c>
      <c r="F662" s="30" t="s">
        <v>3113</v>
      </c>
      <c r="G662" s="30" t="s">
        <v>3065</v>
      </c>
      <c r="H662" s="31">
        <v>74.8</v>
      </c>
      <c r="I662" s="11">
        <v>10</v>
      </c>
      <c r="J662" s="30" t="s">
        <v>6</v>
      </c>
      <c r="K662" s="32">
        <v>41365</v>
      </c>
      <c r="L662" s="6">
        <v>0</v>
      </c>
    </row>
    <row r="663" spans="1:12" ht="12.75" customHeight="1">
      <c r="A663" s="30" t="s">
        <v>5163</v>
      </c>
      <c r="B663" s="271" t="s">
        <v>7164</v>
      </c>
      <c r="C663" s="49" t="s">
        <v>7165</v>
      </c>
      <c r="D663" s="272">
        <v>19840604</v>
      </c>
      <c r="E663" s="30" t="s">
        <v>10203</v>
      </c>
      <c r="F663" s="30" t="s">
        <v>3113</v>
      </c>
      <c r="G663" s="30" t="s">
        <v>3065</v>
      </c>
      <c r="H663" s="31">
        <v>114.46400000000001</v>
      </c>
      <c r="I663" s="11">
        <v>10</v>
      </c>
      <c r="J663" s="30" t="s">
        <v>6</v>
      </c>
      <c r="K663" s="32">
        <v>41365</v>
      </c>
      <c r="L663" s="6">
        <v>0</v>
      </c>
    </row>
    <row r="664" spans="1:12" ht="12.75" customHeight="1">
      <c r="A664" s="30" t="s">
        <v>5164</v>
      </c>
      <c r="B664" s="271" t="s">
        <v>7166</v>
      </c>
      <c r="C664" s="49" t="s">
        <v>7167</v>
      </c>
      <c r="D664" s="272">
        <v>19890119</v>
      </c>
      <c r="E664" s="30" t="s">
        <v>10203</v>
      </c>
      <c r="F664" s="30" t="s">
        <v>3113</v>
      </c>
      <c r="G664" s="30" t="s">
        <v>3065</v>
      </c>
      <c r="H664" s="31">
        <v>33.094521599999993</v>
      </c>
      <c r="I664" s="11">
        <v>10</v>
      </c>
      <c r="J664" s="30" t="s">
        <v>6</v>
      </c>
      <c r="K664" s="32">
        <v>41365</v>
      </c>
      <c r="L664" s="6">
        <v>0</v>
      </c>
    </row>
    <row r="665" spans="1:12" ht="12.75" customHeight="1">
      <c r="A665" s="30" t="s">
        <v>5165</v>
      </c>
      <c r="B665" s="271" t="s">
        <v>7168</v>
      </c>
      <c r="C665" s="49" t="s">
        <v>7169</v>
      </c>
      <c r="D665" s="272">
        <v>20050626</v>
      </c>
      <c r="E665" s="30" t="s">
        <v>10203</v>
      </c>
      <c r="F665" s="30" t="s">
        <v>3113</v>
      </c>
      <c r="G665" s="30" t="s">
        <v>3065</v>
      </c>
      <c r="H665" s="31">
        <v>71.2</v>
      </c>
      <c r="I665" s="11">
        <v>10</v>
      </c>
      <c r="J665" s="30" t="s">
        <v>6</v>
      </c>
      <c r="K665" s="32">
        <v>41365</v>
      </c>
      <c r="L665" s="6">
        <v>0</v>
      </c>
    </row>
    <row r="666" spans="1:12" ht="12.75" customHeight="1">
      <c r="A666" s="30" t="s">
        <v>5166</v>
      </c>
      <c r="B666" s="271" t="s">
        <v>7170</v>
      </c>
      <c r="C666" s="49" t="s">
        <v>7171</v>
      </c>
      <c r="D666" s="272">
        <v>20120053</v>
      </c>
      <c r="E666" s="30" t="s">
        <v>10203</v>
      </c>
      <c r="F666" s="30" t="s">
        <v>3113</v>
      </c>
      <c r="G666" s="30" t="s">
        <v>3065</v>
      </c>
      <c r="H666" s="31">
        <v>273.60000000000002</v>
      </c>
      <c r="I666" s="11">
        <v>10</v>
      </c>
      <c r="J666" s="30" t="s">
        <v>6</v>
      </c>
      <c r="K666" s="32">
        <v>41365</v>
      </c>
      <c r="L666" s="6">
        <v>0</v>
      </c>
    </row>
    <row r="667" spans="1:12" ht="12.75" customHeight="1">
      <c r="A667" s="30" t="s">
        <v>5167</v>
      </c>
      <c r="B667" s="271" t="s">
        <v>7172</v>
      </c>
      <c r="C667" s="49" t="s">
        <v>7173</v>
      </c>
      <c r="D667" s="272">
        <v>20060235</v>
      </c>
      <c r="E667" s="30" t="s">
        <v>10203</v>
      </c>
      <c r="F667" s="30" t="s">
        <v>3113</v>
      </c>
      <c r="G667" s="30" t="s">
        <v>3065</v>
      </c>
      <c r="H667" s="31">
        <v>217.12913360000002</v>
      </c>
      <c r="I667" s="11">
        <v>10</v>
      </c>
      <c r="J667" s="30" t="s">
        <v>6</v>
      </c>
      <c r="K667" s="32">
        <v>41365</v>
      </c>
      <c r="L667" s="6">
        <v>0</v>
      </c>
    </row>
    <row r="668" spans="1:12" ht="12.75" customHeight="1">
      <c r="A668" s="30" t="s">
        <v>5168</v>
      </c>
      <c r="B668" s="271" t="s">
        <v>7174</v>
      </c>
      <c r="C668" s="49" t="s">
        <v>7175</v>
      </c>
      <c r="D668" s="272">
        <v>20050628</v>
      </c>
      <c r="E668" s="30" t="s">
        <v>10203</v>
      </c>
      <c r="F668" s="30" t="s">
        <v>3113</v>
      </c>
      <c r="G668" s="30" t="s">
        <v>3065</v>
      </c>
      <c r="H668" s="31">
        <v>27.2</v>
      </c>
      <c r="I668" s="11">
        <v>10</v>
      </c>
      <c r="J668" s="30" t="s">
        <v>6</v>
      </c>
      <c r="K668" s="32">
        <v>41365</v>
      </c>
      <c r="L668" s="6">
        <v>0</v>
      </c>
    </row>
    <row r="669" spans="1:12" ht="12.75" customHeight="1">
      <c r="A669" s="30" t="s">
        <v>5169</v>
      </c>
      <c r="B669" s="271" t="s">
        <v>7176</v>
      </c>
      <c r="C669" s="49" t="s">
        <v>7177</v>
      </c>
      <c r="D669" s="272">
        <v>20070401</v>
      </c>
      <c r="E669" s="30" t="s">
        <v>10203</v>
      </c>
      <c r="F669" s="30" t="s">
        <v>3113</v>
      </c>
      <c r="G669" s="30" t="s">
        <v>3065</v>
      </c>
      <c r="H669" s="31">
        <v>351.42399999999998</v>
      </c>
      <c r="I669" s="11">
        <v>10</v>
      </c>
      <c r="J669" s="30" t="s">
        <v>6</v>
      </c>
      <c r="K669" s="32">
        <v>41365</v>
      </c>
      <c r="L669" s="6">
        <v>0</v>
      </c>
    </row>
    <row r="670" spans="1:12" ht="12.75" customHeight="1">
      <c r="A670" s="30" t="s">
        <v>5170</v>
      </c>
      <c r="B670" s="271" t="s">
        <v>7178</v>
      </c>
      <c r="C670" s="49" t="s">
        <v>7179</v>
      </c>
      <c r="D670" s="272">
        <v>19820040</v>
      </c>
      <c r="E670" s="30" t="s">
        <v>10203</v>
      </c>
      <c r="F670" s="30" t="s">
        <v>3113</v>
      </c>
      <c r="G670" s="30" t="s">
        <v>3065</v>
      </c>
      <c r="H670" s="31">
        <v>6.6400000000000006</v>
      </c>
      <c r="I670" s="11">
        <v>10</v>
      </c>
      <c r="J670" s="30" t="s">
        <v>6</v>
      </c>
      <c r="K670" s="32">
        <v>41365</v>
      </c>
      <c r="L670" s="6">
        <v>0</v>
      </c>
    </row>
    <row r="671" spans="1:12" ht="12.75" customHeight="1">
      <c r="A671" s="30" t="s">
        <v>5171</v>
      </c>
      <c r="B671" s="271" t="s">
        <v>7180</v>
      </c>
      <c r="C671" s="49" t="s">
        <v>7181</v>
      </c>
      <c r="D671" s="272">
        <v>20140107</v>
      </c>
      <c r="E671" s="30" t="s">
        <v>10203</v>
      </c>
      <c r="F671" s="30" t="s">
        <v>3113</v>
      </c>
      <c r="G671" s="30" t="s">
        <v>3065</v>
      </c>
      <c r="H671" s="31">
        <v>197.47200000000001</v>
      </c>
      <c r="I671" s="11">
        <v>10</v>
      </c>
      <c r="J671" s="30" t="s">
        <v>6</v>
      </c>
      <c r="K671" s="32">
        <v>41365</v>
      </c>
      <c r="L671" s="6">
        <v>0</v>
      </c>
    </row>
    <row r="672" spans="1:12" ht="12.75" customHeight="1">
      <c r="A672" s="30" t="s">
        <v>5172</v>
      </c>
      <c r="B672" s="271" t="s">
        <v>7182</v>
      </c>
      <c r="C672" s="49" t="s">
        <v>7183</v>
      </c>
      <c r="D672" s="272">
        <v>20080253</v>
      </c>
      <c r="E672" s="30" t="s">
        <v>10203</v>
      </c>
      <c r="F672" s="30" t="s">
        <v>3113</v>
      </c>
      <c r="G672" s="30" t="s">
        <v>3065</v>
      </c>
      <c r="H672" s="31">
        <v>61.2</v>
      </c>
      <c r="I672" s="11">
        <v>10</v>
      </c>
      <c r="J672" s="30" t="s">
        <v>6</v>
      </c>
      <c r="K672" s="32">
        <v>41365</v>
      </c>
      <c r="L672" s="6">
        <v>0</v>
      </c>
    </row>
    <row r="673" spans="1:12" ht="12.75" customHeight="1">
      <c r="A673" s="30" t="s">
        <v>5173</v>
      </c>
      <c r="B673" s="271" t="s">
        <v>7184</v>
      </c>
      <c r="C673" s="49" t="s">
        <v>7185</v>
      </c>
      <c r="D673" s="272">
        <v>20090207</v>
      </c>
      <c r="E673" s="30" t="s">
        <v>10203</v>
      </c>
      <c r="F673" s="30" t="s">
        <v>3113</v>
      </c>
      <c r="G673" s="30" t="s">
        <v>3065</v>
      </c>
      <c r="H673" s="31">
        <v>136</v>
      </c>
      <c r="I673" s="11">
        <v>10</v>
      </c>
      <c r="J673" s="30" t="s">
        <v>6</v>
      </c>
      <c r="K673" s="32">
        <v>41365</v>
      </c>
      <c r="L673" s="6">
        <v>0</v>
      </c>
    </row>
    <row r="674" spans="1:12" ht="12.75" customHeight="1">
      <c r="A674" s="30" t="s">
        <v>5174</v>
      </c>
      <c r="B674" s="271" t="s">
        <v>7186</v>
      </c>
      <c r="C674" s="49" t="s">
        <v>7187</v>
      </c>
      <c r="D674" s="272">
        <v>20140063</v>
      </c>
      <c r="E674" s="30" t="s">
        <v>10203</v>
      </c>
      <c r="F674" s="30" t="s">
        <v>3113</v>
      </c>
      <c r="G674" s="30" t="s">
        <v>3065</v>
      </c>
      <c r="H674" s="31">
        <v>211.55199999999999</v>
      </c>
      <c r="I674" s="11">
        <v>10</v>
      </c>
      <c r="J674" s="30" t="s">
        <v>6</v>
      </c>
      <c r="K674" s="32">
        <v>41365</v>
      </c>
      <c r="L674" s="6">
        <v>0</v>
      </c>
    </row>
    <row r="675" spans="1:12" ht="12.75" customHeight="1">
      <c r="A675" s="30" t="s">
        <v>5175</v>
      </c>
      <c r="B675" s="273" t="s">
        <v>7188</v>
      </c>
      <c r="C675" s="49" t="s">
        <v>7189</v>
      </c>
      <c r="D675" s="272">
        <v>20100100</v>
      </c>
      <c r="E675" s="30" t="s">
        <v>10203</v>
      </c>
      <c r="F675" s="30" t="s">
        <v>3113</v>
      </c>
      <c r="G675" s="30" t="s">
        <v>3065</v>
      </c>
      <c r="H675" s="31">
        <v>157.6</v>
      </c>
      <c r="I675" s="11">
        <v>10</v>
      </c>
      <c r="J675" s="30" t="s">
        <v>6</v>
      </c>
      <c r="K675" s="32">
        <v>41365</v>
      </c>
      <c r="L675" s="6">
        <v>0</v>
      </c>
    </row>
    <row r="676" spans="1:12" ht="12.75" customHeight="1">
      <c r="A676" s="30" t="s">
        <v>5176</v>
      </c>
      <c r="B676" s="271" t="s">
        <v>7190</v>
      </c>
      <c r="C676" s="49" t="s">
        <v>7191</v>
      </c>
      <c r="D676" s="272">
        <v>20080116</v>
      </c>
      <c r="E676" s="30" t="s">
        <v>10203</v>
      </c>
      <c r="F676" s="30" t="s">
        <v>3113</v>
      </c>
      <c r="G676" s="30" t="s">
        <v>3065</v>
      </c>
      <c r="H676" s="31">
        <v>307.49599999999998</v>
      </c>
      <c r="I676" s="11">
        <v>10</v>
      </c>
      <c r="J676" s="30" t="s">
        <v>6</v>
      </c>
      <c r="K676" s="32">
        <v>41365</v>
      </c>
      <c r="L676" s="6">
        <v>0</v>
      </c>
    </row>
    <row r="677" spans="1:12" ht="12.75" customHeight="1">
      <c r="A677" s="30" t="s">
        <v>5177</v>
      </c>
      <c r="B677" s="271" t="s">
        <v>7192</v>
      </c>
      <c r="C677" s="49" t="s">
        <v>7193</v>
      </c>
      <c r="D677" s="272">
        <v>20000335</v>
      </c>
      <c r="E677" s="30" t="s">
        <v>10203</v>
      </c>
      <c r="F677" s="30" t="s">
        <v>3113</v>
      </c>
      <c r="G677" s="30" t="s">
        <v>3065</v>
      </c>
      <c r="H677" s="31">
        <v>199.80341920000001</v>
      </c>
      <c r="I677" s="11">
        <v>10</v>
      </c>
      <c r="J677" s="30" t="s">
        <v>6</v>
      </c>
      <c r="K677" s="32">
        <v>41365</v>
      </c>
      <c r="L677" s="6">
        <v>0</v>
      </c>
    </row>
    <row r="678" spans="1:12" ht="12.75" customHeight="1">
      <c r="A678" s="30" t="s">
        <v>5178</v>
      </c>
      <c r="B678" s="271" t="s">
        <v>7194</v>
      </c>
      <c r="C678" s="49" t="s">
        <v>7195</v>
      </c>
      <c r="D678" s="272">
        <v>20030685</v>
      </c>
      <c r="E678" s="30" t="s">
        <v>10203</v>
      </c>
      <c r="F678" s="30" t="s">
        <v>3113</v>
      </c>
      <c r="G678" s="30" t="s">
        <v>3065</v>
      </c>
      <c r="H678" s="31">
        <v>9.6866120000000002</v>
      </c>
      <c r="I678" s="11">
        <v>10</v>
      </c>
      <c r="J678" s="30" t="s">
        <v>6</v>
      </c>
      <c r="K678" s="32">
        <v>41365</v>
      </c>
      <c r="L678" s="6">
        <v>0</v>
      </c>
    </row>
    <row r="679" spans="1:12" ht="12.75" customHeight="1">
      <c r="A679" s="30" t="s">
        <v>5179</v>
      </c>
      <c r="B679" s="271" t="s">
        <v>7196</v>
      </c>
      <c r="C679" s="49" t="s">
        <v>7197</v>
      </c>
      <c r="D679" s="272">
        <v>20070529</v>
      </c>
      <c r="E679" s="30" t="s">
        <v>10203</v>
      </c>
      <c r="F679" s="30" t="s">
        <v>3113</v>
      </c>
      <c r="G679" s="30" t="s">
        <v>3065</v>
      </c>
      <c r="H679" s="31">
        <v>9.2799999999999994</v>
      </c>
      <c r="I679" s="11">
        <v>10</v>
      </c>
      <c r="J679" s="30" t="s">
        <v>6</v>
      </c>
      <c r="K679" s="32">
        <v>41365</v>
      </c>
      <c r="L679" s="6">
        <v>0</v>
      </c>
    </row>
    <row r="680" spans="1:12" ht="12.75" customHeight="1">
      <c r="A680" s="30" t="s">
        <v>5180</v>
      </c>
      <c r="B680" s="271" t="s">
        <v>7198</v>
      </c>
      <c r="C680" s="49" t="s">
        <v>7199</v>
      </c>
      <c r="D680" s="272">
        <v>20000178</v>
      </c>
      <c r="E680" s="30" t="s">
        <v>10203</v>
      </c>
      <c r="F680" s="30" t="s">
        <v>3113</v>
      </c>
      <c r="G680" s="30" t="s">
        <v>3065</v>
      </c>
      <c r="H680" s="31">
        <v>29.506910399999999</v>
      </c>
      <c r="I680" s="11">
        <v>10</v>
      </c>
      <c r="J680" s="30" t="s">
        <v>6</v>
      </c>
      <c r="K680" s="32">
        <v>41365</v>
      </c>
      <c r="L680" s="6">
        <v>0</v>
      </c>
    </row>
    <row r="681" spans="1:12" ht="12.75" customHeight="1">
      <c r="A681" s="30" t="s">
        <v>5181</v>
      </c>
      <c r="B681" s="271" t="s">
        <v>7200</v>
      </c>
      <c r="C681" s="49" t="s">
        <v>7201</v>
      </c>
      <c r="D681" s="272">
        <v>20070458</v>
      </c>
      <c r="E681" s="30" t="s">
        <v>10203</v>
      </c>
      <c r="F681" s="30" t="s">
        <v>3113</v>
      </c>
      <c r="G681" s="30" t="s">
        <v>3065</v>
      </c>
      <c r="H681" s="31">
        <v>227.2</v>
      </c>
      <c r="I681" s="11">
        <v>10</v>
      </c>
      <c r="J681" s="30" t="s">
        <v>6</v>
      </c>
      <c r="K681" s="32">
        <v>41365</v>
      </c>
      <c r="L681" s="6">
        <v>0</v>
      </c>
    </row>
    <row r="682" spans="1:12" ht="12.75" customHeight="1">
      <c r="A682" s="30" t="s">
        <v>5182</v>
      </c>
      <c r="B682" s="271" t="s">
        <v>7202</v>
      </c>
      <c r="C682" s="49" t="s">
        <v>7203</v>
      </c>
      <c r="D682" s="272">
        <v>20050627</v>
      </c>
      <c r="E682" s="30" t="s">
        <v>10203</v>
      </c>
      <c r="F682" s="30" t="s">
        <v>3113</v>
      </c>
      <c r="G682" s="30" t="s">
        <v>3065</v>
      </c>
      <c r="H682" s="31">
        <v>79.2</v>
      </c>
      <c r="I682" s="11">
        <v>10</v>
      </c>
      <c r="J682" s="30" t="s">
        <v>6</v>
      </c>
      <c r="K682" s="32">
        <v>41365</v>
      </c>
      <c r="L682" s="6">
        <v>0</v>
      </c>
    </row>
    <row r="683" spans="1:12" ht="12.75" customHeight="1">
      <c r="A683" s="30" t="s">
        <v>5183</v>
      </c>
      <c r="B683" s="271" t="s">
        <v>7204</v>
      </c>
      <c r="C683" s="49" t="s">
        <v>7205</v>
      </c>
      <c r="D683" s="272">
        <v>19970296</v>
      </c>
      <c r="E683" s="30" t="s">
        <v>10203</v>
      </c>
      <c r="F683" s="30" t="s">
        <v>3113</v>
      </c>
      <c r="G683" s="30" t="s">
        <v>3065</v>
      </c>
      <c r="H683" s="31">
        <v>1.6</v>
      </c>
      <c r="I683" s="11">
        <v>10</v>
      </c>
      <c r="J683" s="30" t="s">
        <v>6</v>
      </c>
      <c r="K683" s="32">
        <v>41365</v>
      </c>
      <c r="L683" s="6">
        <v>0</v>
      </c>
    </row>
    <row r="684" spans="1:12" ht="12.75" customHeight="1">
      <c r="A684" s="30" t="s">
        <v>5184</v>
      </c>
      <c r="B684" s="271" t="s">
        <v>7206</v>
      </c>
      <c r="C684" s="49" t="s">
        <v>7207</v>
      </c>
      <c r="D684" s="272">
        <v>19950358</v>
      </c>
      <c r="E684" s="30" t="s">
        <v>10203</v>
      </c>
      <c r="F684" s="30" t="s">
        <v>3113</v>
      </c>
      <c r="G684" s="30" t="s">
        <v>3065</v>
      </c>
      <c r="H684" s="31">
        <v>456.47615999999999</v>
      </c>
      <c r="I684" s="11">
        <v>10</v>
      </c>
      <c r="J684" s="30" t="s">
        <v>6</v>
      </c>
      <c r="K684" s="32">
        <v>41365</v>
      </c>
      <c r="L684" s="6">
        <v>0</v>
      </c>
    </row>
    <row r="685" spans="1:12" ht="12.75" customHeight="1">
      <c r="A685" s="30" t="s">
        <v>5185</v>
      </c>
      <c r="B685" s="271" t="s">
        <v>7208</v>
      </c>
      <c r="C685" s="49" t="s">
        <v>7209</v>
      </c>
      <c r="D685" s="272">
        <v>20120054</v>
      </c>
      <c r="E685" s="30" t="s">
        <v>10203</v>
      </c>
      <c r="F685" s="30" t="s">
        <v>3113</v>
      </c>
      <c r="G685" s="30" t="s">
        <v>3065</v>
      </c>
      <c r="H685" s="31">
        <v>194.46</v>
      </c>
      <c r="I685" s="11">
        <v>10</v>
      </c>
      <c r="J685" s="30" t="s">
        <v>6</v>
      </c>
      <c r="K685" s="32">
        <v>42095</v>
      </c>
      <c r="L685" s="6">
        <v>19.444338868838269</v>
      </c>
    </row>
    <row r="686" spans="1:12">
      <c r="A686" s="30" t="s">
        <v>5186</v>
      </c>
      <c r="B686" s="271" t="s">
        <v>7210</v>
      </c>
      <c r="C686" s="49" t="s">
        <v>7211</v>
      </c>
      <c r="D686" s="272">
        <v>20050653</v>
      </c>
      <c r="E686" s="30" t="s">
        <v>10203</v>
      </c>
      <c r="F686" s="30" t="s">
        <v>3113</v>
      </c>
      <c r="G686" s="30" t="s">
        <v>3065</v>
      </c>
      <c r="H686" s="31">
        <v>70.048000000000002</v>
      </c>
      <c r="I686" s="11">
        <v>10</v>
      </c>
      <c r="J686" s="30" t="s">
        <v>6</v>
      </c>
      <c r="K686" s="32">
        <v>41365</v>
      </c>
      <c r="L686" s="6">
        <v>0</v>
      </c>
    </row>
    <row r="687" spans="1:12">
      <c r="A687" s="30" t="s">
        <v>5187</v>
      </c>
      <c r="B687" s="271" t="s">
        <v>7212</v>
      </c>
      <c r="C687" s="49" t="s">
        <v>7213</v>
      </c>
      <c r="D687" s="272">
        <v>20110166</v>
      </c>
      <c r="E687" s="30" t="s">
        <v>10203</v>
      </c>
      <c r="F687" s="30" t="s">
        <v>3113</v>
      </c>
      <c r="G687" s="30" t="s">
        <v>3065</v>
      </c>
      <c r="H687" s="31">
        <v>80</v>
      </c>
      <c r="I687" s="11">
        <v>10</v>
      </c>
      <c r="J687" s="30" t="s">
        <v>6</v>
      </c>
      <c r="K687" s="32">
        <v>41365</v>
      </c>
      <c r="L687" s="6">
        <v>0</v>
      </c>
    </row>
    <row r="688" spans="1:12" ht="12.75" customHeight="1">
      <c r="A688" s="30" t="s">
        <v>5188</v>
      </c>
      <c r="B688" s="271" t="s">
        <v>7214</v>
      </c>
      <c r="C688" s="49" t="s">
        <v>7215</v>
      </c>
      <c r="D688" s="272">
        <v>20040416</v>
      </c>
      <c r="E688" s="30" t="s">
        <v>10203</v>
      </c>
      <c r="F688" s="30" t="s">
        <v>3113</v>
      </c>
      <c r="G688" s="30" t="s">
        <v>3065</v>
      </c>
      <c r="H688" s="31">
        <v>178.82975999999999</v>
      </c>
      <c r="I688" s="11">
        <v>10</v>
      </c>
      <c r="J688" s="30" t="s">
        <v>6</v>
      </c>
      <c r="K688" s="32">
        <v>41365</v>
      </c>
      <c r="L688" s="6">
        <v>0</v>
      </c>
    </row>
    <row r="689" spans="1:12">
      <c r="A689" s="30" t="s">
        <v>5189</v>
      </c>
      <c r="B689" s="271" t="s">
        <v>7216</v>
      </c>
      <c r="C689" s="49" t="s">
        <v>7217</v>
      </c>
      <c r="D689" s="272">
        <v>20040129</v>
      </c>
      <c r="E689" s="30" t="s">
        <v>10203</v>
      </c>
      <c r="F689" s="30" t="s">
        <v>3113</v>
      </c>
      <c r="G689" s="30" t="s">
        <v>3065</v>
      </c>
      <c r="H689" s="31">
        <v>10.4</v>
      </c>
      <c r="I689" s="11">
        <v>10</v>
      </c>
      <c r="J689" s="30" t="s">
        <v>6</v>
      </c>
      <c r="K689" s="32">
        <v>41365</v>
      </c>
      <c r="L689" s="6">
        <v>0</v>
      </c>
    </row>
    <row r="690" spans="1:12">
      <c r="A690" s="30" t="s">
        <v>5190</v>
      </c>
      <c r="B690" s="271" t="s">
        <v>7218</v>
      </c>
      <c r="C690" s="49" t="s">
        <v>7219</v>
      </c>
      <c r="D690" s="274">
        <v>19910251</v>
      </c>
      <c r="E690" s="30" t="s">
        <v>10203</v>
      </c>
      <c r="F690" s="30" t="s">
        <v>3113</v>
      </c>
      <c r="G690" s="30" t="s">
        <v>3065</v>
      </c>
      <c r="H690" s="31">
        <v>287.10399999999998</v>
      </c>
      <c r="I690" s="11">
        <v>10</v>
      </c>
      <c r="J690" s="30" t="s">
        <v>6</v>
      </c>
      <c r="K690" s="32">
        <v>41365</v>
      </c>
      <c r="L690" s="6">
        <v>0</v>
      </c>
    </row>
    <row r="691" spans="1:12" ht="12.75" customHeight="1">
      <c r="A691" s="30" t="s">
        <v>5191</v>
      </c>
      <c r="B691" s="271" t="s">
        <v>7218</v>
      </c>
      <c r="C691" s="49" t="s">
        <v>7219</v>
      </c>
      <c r="D691" s="272">
        <v>19910252</v>
      </c>
      <c r="E691" s="30" t="s">
        <v>10203</v>
      </c>
      <c r="F691" s="30" t="s">
        <v>3113</v>
      </c>
      <c r="G691" s="30" t="s">
        <v>3065</v>
      </c>
      <c r="H691" s="31">
        <v>287.10399999999998</v>
      </c>
      <c r="I691" s="11">
        <v>10</v>
      </c>
      <c r="J691" s="30" t="s">
        <v>6</v>
      </c>
      <c r="K691" s="32">
        <v>41365</v>
      </c>
      <c r="L691" s="6">
        <v>0</v>
      </c>
    </row>
    <row r="692" spans="1:12">
      <c r="A692" s="30" t="s">
        <v>5192</v>
      </c>
      <c r="B692" s="271" t="s">
        <v>7218</v>
      </c>
      <c r="C692" s="49" t="s">
        <v>7219</v>
      </c>
      <c r="D692" s="272">
        <v>19910253</v>
      </c>
      <c r="E692" s="30" t="s">
        <v>10203</v>
      </c>
      <c r="F692" s="30" t="s">
        <v>3113</v>
      </c>
      <c r="G692" s="30" t="s">
        <v>3065</v>
      </c>
      <c r="H692" s="31">
        <v>287.10399999999998</v>
      </c>
      <c r="I692" s="11">
        <v>10</v>
      </c>
      <c r="J692" s="30" t="s">
        <v>6</v>
      </c>
      <c r="K692" s="32">
        <v>41365</v>
      </c>
      <c r="L692" s="6">
        <v>0</v>
      </c>
    </row>
    <row r="693" spans="1:12">
      <c r="A693" s="30" t="s">
        <v>5193</v>
      </c>
      <c r="B693" s="271" t="s">
        <v>7220</v>
      </c>
      <c r="C693" s="49" t="s">
        <v>7221</v>
      </c>
      <c r="D693" s="272">
        <v>20000854</v>
      </c>
      <c r="E693" s="30" t="s">
        <v>10203</v>
      </c>
      <c r="F693" s="30" t="s">
        <v>3113</v>
      </c>
      <c r="G693" s="30" t="s">
        <v>3065</v>
      </c>
      <c r="H693" s="31">
        <v>474.54500799999994</v>
      </c>
      <c r="I693" s="11">
        <v>10</v>
      </c>
      <c r="J693" s="30" t="s">
        <v>6</v>
      </c>
      <c r="K693" s="32">
        <v>41365</v>
      </c>
      <c r="L693" s="6">
        <v>0</v>
      </c>
    </row>
    <row r="694" spans="1:12">
      <c r="A694" s="30" t="s">
        <v>5194</v>
      </c>
      <c r="B694" s="271" t="s">
        <v>7222</v>
      </c>
      <c r="C694" s="49" t="s">
        <v>7223</v>
      </c>
      <c r="D694" s="272">
        <v>20060403</v>
      </c>
      <c r="E694" s="30" t="s">
        <v>10203</v>
      </c>
      <c r="F694" s="30" t="s">
        <v>3113</v>
      </c>
      <c r="G694" s="30" t="s">
        <v>3065</v>
      </c>
      <c r="H694" s="31">
        <v>19.2</v>
      </c>
      <c r="I694" s="11">
        <v>10</v>
      </c>
      <c r="J694" s="30" t="s">
        <v>6</v>
      </c>
      <c r="K694" s="32">
        <v>41365</v>
      </c>
      <c r="L694" s="6">
        <v>0</v>
      </c>
    </row>
    <row r="695" spans="1:12">
      <c r="A695" s="30" t="s">
        <v>5195</v>
      </c>
      <c r="B695" s="271" t="s">
        <v>7224</v>
      </c>
      <c r="C695" s="49" t="s">
        <v>7225</v>
      </c>
      <c r="D695" s="272">
        <v>20060466</v>
      </c>
      <c r="E695" s="30" t="s">
        <v>10203</v>
      </c>
      <c r="F695" s="30" t="s">
        <v>3113</v>
      </c>
      <c r="G695" s="30" t="s">
        <v>3065</v>
      </c>
      <c r="H695" s="31">
        <v>243.2</v>
      </c>
      <c r="I695" s="11">
        <v>10</v>
      </c>
      <c r="J695" s="30" t="s">
        <v>6</v>
      </c>
      <c r="K695" s="32">
        <v>41365</v>
      </c>
      <c r="L695" s="6">
        <v>0</v>
      </c>
    </row>
    <row r="696" spans="1:12">
      <c r="A696" s="30" t="s">
        <v>5196</v>
      </c>
      <c r="B696" s="271" t="s">
        <v>7226</v>
      </c>
      <c r="C696" s="49" t="s">
        <v>7227</v>
      </c>
      <c r="D696" s="272">
        <v>19880368</v>
      </c>
      <c r="E696" s="30" t="s">
        <v>10203</v>
      </c>
      <c r="F696" s="30" t="s">
        <v>3113</v>
      </c>
      <c r="G696" s="30" t="s">
        <v>3065</v>
      </c>
      <c r="H696" s="31">
        <v>179.92768640000003</v>
      </c>
      <c r="I696" s="11">
        <v>10</v>
      </c>
      <c r="J696" s="30" t="s">
        <v>6</v>
      </c>
      <c r="K696" s="32">
        <v>41365</v>
      </c>
      <c r="L696" s="6">
        <v>0</v>
      </c>
    </row>
    <row r="697" spans="1:12">
      <c r="A697" s="30" t="s">
        <v>5197</v>
      </c>
      <c r="B697" s="271" t="s">
        <v>7228</v>
      </c>
      <c r="C697" s="49" t="s">
        <v>7229</v>
      </c>
      <c r="D697" s="272">
        <v>19960253</v>
      </c>
      <c r="E697" s="30" t="s">
        <v>10203</v>
      </c>
      <c r="F697" s="30" t="s">
        <v>3113</v>
      </c>
      <c r="G697" s="30" t="s">
        <v>3065</v>
      </c>
      <c r="H697" s="31">
        <v>23.964998399999999</v>
      </c>
      <c r="I697" s="11">
        <v>10</v>
      </c>
      <c r="J697" s="30" t="s">
        <v>6</v>
      </c>
      <c r="K697" s="32">
        <v>41365</v>
      </c>
      <c r="L697" s="6">
        <v>0</v>
      </c>
    </row>
    <row r="698" spans="1:12">
      <c r="A698" s="30" t="s">
        <v>5198</v>
      </c>
      <c r="B698" s="271" t="s">
        <v>7230</v>
      </c>
      <c r="C698" s="49" t="s">
        <v>7231</v>
      </c>
      <c r="D698" s="272">
        <v>20020190</v>
      </c>
      <c r="E698" s="30" t="s">
        <v>10203</v>
      </c>
      <c r="F698" s="30" t="s">
        <v>3113</v>
      </c>
      <c r="G698" s="30" t="s">
        <v>3065</v>
      </c>
      <c r="H698" s="31">
        <v>87.2</v>
      </c>
      <c r="I698" s="11">
        <v>10</v>
      </c>
      <c r="J698" s="30" t="s">
        <v>6</v>
      </c>
      <c r="K698" s="32">
        <v>41365</v>
      </c>
      <c r="L698" s="6">
        <v>0</v>
      </c>
    </row>
    <row r="699" spans="1:12">
      <c r="A699" s="30" t="s">
        <v>5199</v>
      </c>
      <c r="B699" s="271" t="s">
        <v>7232</v>
      </c>
      <c r="C699" s="49" t="s">
        <v>7233</v>
      </c>
      <c r="D699" s="272">
        <v>20010131</v>
      </c>
      <c r="E699" s="30" t="s">
        <v>2998</v>
      </c>
      <c r="F699" s="30" t="s">
        <v>3113</v>
      </c>
      <c r="G699" s="30" t="s">
        <v>3065</v>
      </c>
      <c r="H699" s="31">
        <v>129.6</v>
      </c>
      <c r="I699" s="11">
        <v>10</v>
      </c>
      <c r="J699" s="30" t="s">
        <v>6</v>
      </c>
      <c r="K699" s="32">
        <v>41365</v>
      </c>
      <c r="L699" s="6">
        <v>0</v>
      </c>
    </row>
    <row r="700" spans="1:12">
      <c r="A700" s="30" t="s">
        <v>5200</v>
      </c>
      <c r="B700" s="271" t="s">
        <v>7234</v>
      </c>
      <c r="C700" s="49" t="s">
        <v>7235</v>
      </c>
      <c r="D700" s="272">
        <v>20060071</v>
      </c>
      <c r="E700" s="30" t="s">
        <v>10203</v>
      </c>
      <c r="F700" s="30" t="s">
        <v>3113</v>
      </c>
      <c r="G700" s="30" t="s">
        <v>3065</v>
      </c>
      <c r="H700" s="31">
        <v>175.2</v>
      </c>
      <c r="I700" s="11">
        <v>10</v>
      </c>
      <c r="J700" s="30" t="s">
        <v>6</v>
      </c>
      <c r="K700" s="32">
        <v>41365</v>
      </c>
      <c r="L700" s="6">
        <v>0</v>
      </c>
    </row>
    <row r="701" spans="1:12">
      <c r="A701" s="30" t="s">
        <v>5201</v>
      </c>
      <c r="B701" s="271" t="s">
        <v>7236</v>
      </c>
      <c r="C701" s="49" t="s">
        <v>7237</v>
      </c>
      <c r="D701" s="272">
        <v>20010204</v>
      </c>
      <c r="E701" s="30" t="s">
        <v>10203</v>
      </c>
      <c r="F701" s="30" t="s">
        <v>3113</v>
      </c>
      <c r="G701" s="30" t="s">
        <v>3065</v>
      </c>
      <c r="H701" s="31">
        <v>156.52000000000001</v>
      </c>
      <c r="I701" s="11">
        <v>10</v>
      </c>
      <c r="J701" s="30" t="s">
        <v>6</v>
      </c>
      <c r="K701" s="32">
        <v>41365</v>
      </c>
      <c r="L701" s="6">
        <v>0</v>
      </c>
    </row>
    <row r="702" spans="1:12">
      <c r="A702" s="30" t="s">
        <v>5202</v>
      </c>
      <c r="B702" s="271" t="s">
        <v>7238</v>
      </c>
      <c r="C702" s="49" t="s">
        <v>7239</v>
      </c>
      <c r="D702" s="272">
        <v>19940121</v>
      </c>
      <c r="E702" s="30" t="s">
        <v>10203</v>
      </c>
      <c r="F702" s="30" t="s">
        <v>3113</v>
      </c>
      <c r="G702" s="30" t="s">
        <v>3065</v>
      </c>
      <c r="H702" s="31">
        <v>80.8</v>
      </c>
      <c r="I702" s="11">
        <v>10</v>
      </c>
      <c r="J702" s="30" t="s">
        <v>6</v>
      </c>
      <c r="K702" s="32">
        <v>41365</v>
      </c>
      <c r="L702" s="6">
        <v>0</v>
      </c>
    </row>
    <row r="703" spans="1:12">
      <c r="A703" s="30" t="s">
        <v>5203</v>
      </c>
      <c r="B703" s="271" t="s">
        <v>7240</v>
      </c>
      <c r="C703" s="49" t="s">
        <v>7241</v>
      </c>
      <c r="D703" s="272">
        <v>20070603</v>
      </c>
      <c r="E703" s="30" t="s">
        <v>10203</v>
      </c>
      <c r="F703" s="30" t="s">
        <v>3113</v>
      </c>
      <c r="G703" s="30" t="s">
        <v>3065</v>
      </c>
      <c r="H703" s="31">
        <v>80</v>
      </c>
      <c r="I703" s="11">
        <v>10</v>
      </c>
      <c r="J703" s="30" t="s">
        <v>6</v>
      </c>
      <c r="K703" s="32">
        <v>41365</v>
      </c>
      <c r="L703" s="6">
        <v>0</v>
      </c>
    </row>
    <row r="704" spans="1:12">
      <c r="A704" s="30" t="s">
        <v>5204</v>
      </c>
      <c r="B704" s="271" t="s">
        <v>7242</v>
      </c>
      <c r="C704" s="49" t="s">
        <v>7243</v>
      </c>
      <c r="D704" s="272">
        <v>19970108</v>
      </c>
      <c r="E704" s="30" t="s">
        <v>10203</v>
      </c>
      <c r="F704" s="30" t="s">
        <v>3113</v>
      </c>
      <c r="G704" s="30" t="s">
        <v>3065</v>
      </c>
      <c r="H704" s="31">
        <v>33.968000000000004</v>
      </c>
      <c r="I704" s="11">
        <v>10</v>
      </c>
      <c r="J704" s="30" t="s">
        <v>6</v>
      </c>
      <c r="K704" s="32">
        <v>41365</v>
      </c>
      <c r="L704" s="6">
        <v>0</v>
      </c>
    </row>
    <row r="705" spans="1:12">
      <c r="A705" s="30" t="s">
        <v>5205</v>
      </c>
      <c r="B705" s="271" t="s">
        <v>7244</v>
      </c>
      <c r="C705" s="49" t="s">
        <v>7245</v>
      </c>
      <c r="D705" s="272">
        <v>20070635</v>
      </c>
      <c r="E705" s="30" t="s">
        <v>10203</v>
      </c>
      <c r="F705" s="30" t="s">
        <v>3113</v>
      </c>
      <c r="G705" s="30" t="s">
        <v>3065</v>
      </c>
      <c r="H705" s="31">
        <v>115.2</v>
      </c>
      <c r="I705" s="11">
        <v>10</v>
      </c>
      <c r="J705" s="30" t="s">
        <v>6</v>
      </c>
      <c r="K705" s="32">
        <v>41365</v>
      </c>
      <c r="L705" s="6">
        <v>0</v>
      </c>
    </row>
    <row r="706" spans="1:12">
      <c r="A706" s="30" t="s">
        <v>5206</v>
      </c>
      <c r="B706" s="271" t="s">
        <v>7246</v>
      </c>
      <c r="C706" s="49" t="s">
        <v>7247</v>
      </c>
      <c r="D706" s="272">
        <v>20100269</v>
      </c>
      <c r="E706" s="30" t="s">
        <v>10203</v>
      </c>
      <c r="F706" s="30" t="s">
        <v>3113</v>
      </c>
      <c r="G706" s="30" t="s">
        <v>3065</v>
      </c>
      <c r="H706" s="31">
        <v>239.56</v>
      </c>
      <c r="I706" s="11">
        <v>10</v>
      </c>
      <c r="J706" s="30" t="s">
        <v>6</v>
      </c>
      <c r="K706" s="32">
        <v>42095</v>
      </c>
      <c r="L706" s="6">
        <v>23.953953612151071</v>
      </c>
    </row>
    <row r="707" spans="1:12">
      <c r="A707" s="30" t="s">
        <v>5207</v>
      </c>
      <c r="B707" s="271" t="s">
        <v>7248</v>
      </c>
      <c r="C707" s="49" t="s">
        <v>7249</v>
      </c>
      <c r="D707" s="272">
        <v>20060655</v>
      </c>
      <c r="E707" s="30" t="s">
        <v>10203</v>
      </c>
      <c r="F707" s="30" t="s">
        <v>3113</v>
      </c>
      <c r="G707" s="30" t="s">
        <v>3065</v>
      </c>
      <c r="H707" s="31">
        <v>182.7</v>
      </c>
      <c r="I707" s="11">
        <v>10</v>
      </c>
      <c r="J707" s="30" t="s">
        <v>6</v>
      </c>
      <c r="K707" s="32">
        <v>42095</v>
      </c>
      <c r="L707" s="6">
        <v>18.268439326014384</v>
      </c>
    </row>
    <row r="708" spans="1:12">
      <c r="A708" s="30" t="s">
        <v>5208</v>
      </c>
      <c r="B708" s="271" t="s">
        <v>7250</v>
      </c>
      <c r="C708" s="49" t="s">
        <v>7251</v>
      </c>
      <c r="D708" s="272">
        <v>20080191</v>
      </c>
      <c r="E708" s="30" t="s">
        <v>10203</v>
      </c>
      <c r="F708" s="30" t="s">
        <v>3113</v>
      </c>
      <c r="G708" s="30" t="s">
        <v>3065</v>
      </c>
      <c r="H708" s="31">
        <v>179.488</v>
      </c>
      <c r="I708" s="11">
        <v>10</v>
      </c>
      <c r="J708" s="30" t="s">
        <v>6</v>
      </c>
      <c r="K708" s="32">
        <v>41365</v>
      </c>
      <c r="L708" s="6">
        <v>0</v>
      </c>
    </row>
    <row r="709" spans="1:12" ht="12.75" customHeight="1">
      <c r="A709" s="30" t="s">
        <v>5209</v>
      </c>
      <c r="B709" s="271" t="s">
        <v>7252</v>
      </c>
      <c r="C709" s="49" t="s">
        <v>7253</v>
      </c>
      <c r="D709" s="272">
        <v>20080310</v>
      </c>
      <c r="E709" s="30" t="s">
        <v>10203</v>
      </c>
      <c r="F709" s="30" t="s">
        <v>3113</v>
      </c>
      <c r="G709" s="30" t="s">
        <v>3065</v>
      </c>
      <c r="H709" s="31">
        <v>96</v>
      </c>
      <c r="I709" s="11">
        <v>10</v>
      </c>
      <c r="J709" s="30" t="s">
        <v>6</v>
      </c>
      <c r="K709" s="32">
        <v>41365</v>
      </c>
      <c r="L709" s="6">
        <v>0</v>
      </c>
    </row>
    <row r="710" spans="1:12">
      <c r="A710" s="30" t="s">
        <v>5210</v>
      </c>
      <c r="B710" s="271" t="s">
        <v>7254</v>
      </c>
      <c r="C710" s="49" t="s">
        <v>7255</v>
      </c>
      <c r="D710" s="272">
        <v>20070499</v>
      </c>
      <c r="E710" s="30" t="s">
        <v>10203</v>
      </c>
      <c r="F710" s="30" t="s">
        <v>3113</v>
      </c>
      <c r="G710" s="30" t="s">
        <v>3065</v>
      </c>
      <c r="H710" s="31">
        <v>230.096</v>
      </c>
      <c r="I710" s="11">
        <v>10</v>
      </c>
      <c r="J710" s="30" t="s">
        <v>6</v>
      </c>
      <c r="K710" s="32">
        <v>41365</v>
      </c>
      <c r="L710" s="6">
        <v>0</v>
      </c>
    </row>
    <row r="711" spans="1:12">
      <c r="A711" s="30" t="s">
        <v>5211</v>
      </c>
      <c r="B711" s="271" t="s">
        <v>7256</v>
      </c>
      <c r="C711" s="49" t="s">
        <v>7257</v>
      </c>
      <c r="D711" s="272">
        <v>19940251</v>
      </c>
      <c r="E711" s="30" t="s">
        <v>10203</v>
      </c>
      <c r="F711" s="30" t="s">
        <v>3113</v>
      </c>
      <c r="G711" s="30" t="s">
        <v>3065</v>
      </c>
      <c r="H711" s="31">
        <v>1.6</v>
      </c>
      <c r="I711" s="11">
        <v>10</v>
      </c>
      <c r="J711" s="30" t="s">
        <v>6</v>
      </c>
      <c r="K711" s="32">
        <v>41365</v>
      </c>
      <c r="L711" s="6">
        <v>0</v>
      </c>
    </row>
    <row r="712" spans="1:12">
      <c r="A712" s="30" t="s">
        <v>5212</v>
      </c>
      <c r="B712" s="271" t="s">
        <v>7258</v>
      </c>
      <c r="C712" s="49" t="s">
        <v>7259</v>
      </c>
      <c r="D712" s="272">
        <v>19890252</v>
      </c>
      <c r="E712" s="30" t="s">
        <v>10203</v>
      </c>
      <c r="F712" s="30" t="s">
        <v>3113</v>
      </c>
      <c r="G712" s="30" t="s">
        <v>3065</v>
      </c>
      <c r="H712" s="31">
        <v>228.23808</v>
      </c>
      <c r="I712" s="11">
        <v>10</v>
      </c>
      <c r="J712" s="30" t="s">
        <v>6</v>
      </c>
      <c r="K712" s="32">
        <v>41365</v>
      </c>
      <c r="L712" s="6">
        <v>0</v>
      </c>
    </row>
    <row r="713" spans="1:12">
      <c r="A713" s="30" t="s">
        <v>5213</v>
      </c>
      <c r="B713" s="271" t="s">
        <v>7260</v>
      </c>
      <c r="C713" s="49" t="s">
        <v>7261</v>
      </c>
      <c r="D713" s="272">
        <v>19960080</v>
      </c>
      <c r="E713" s="30" t="s">
        <v>10203</v>
      </c>
      <c r="F713" s="30" t="s">
        <v>3113</v>
      </c>
      <c r="G713" s="30" t="s">
        <v>3065</v>
      </c>
      <c r="H713" s="31">
        <v>32.607999999999997</v>
      </c>
      <c r="I713" s="11">
        <v>10</v>
      </c>
      <c r="J713" s="30" t="s">
        <v>6</v>
      </c>
      <c r="K713" s="32">
        <v>41365</v>
      </c>
      <c r="L713" s="6">
        <v>0</v>
      </c>
    </row>
    <row r="714" spans="1:12">
      <c r="A714" s="30" t="s">
        <v>5214</v>
      </c>
      <c r="B714" s="271" t="s">
        <v>7262</v>
      </c>
      <c r="C714" s="49" t="s">
        <v>7263</v>
      </c>
      <c r="D714" s="272">
        <v>19940226</v>
      </c>
      <c r="E714" s="30" t="s">
        <v>10203</v>
      </c>
      <c r="F714" s="30" t="s">
        <v>3113</v>
      </c>
      <c r="G714" s="30" t="s">
        <v>3065</v>
      </c>
      <c r="H714" s="31">
        <v>2.4</v>
      </c>
      <c r="I714" s="11">
        <v>10</v>
      </c>
      <c r="J714" s="30" t="s">
        <v>6</v>
      </c>
      <c r="K714" s="32">
        <v>41365</v>
      </c>
      <c r="L714" s="6">
        <v>0</v>
      </c>
    </row>
    <row r="715" spans="1:12">
      <c r="A715" s="30" t="s">
        <v>5215</v>
      </c>
      <c r="B715" s="271" t="s">
        <v>7264</v>
      </c>
      <c r="C715" s="49" t="s">
        <v>7265</v>
      </c>
      <c r="D715" s="272">
        <v>19880120</v>
      </c>
      <c r="E715" s="30" t="s">
        <v>10203</v>
      </c>
      <c r="F715" s="30" t="s">
        <v>3113</v>
      </c>
      <c r="G715" s="30" t="s">
        <v>3065</v>
      </c>
      <c r="H715" s="31">
        <v>646.37599999999998</v>
      </c>
      <c r="I715" s="11">
        <v>10</v>
      </c>
      <c r="J715" s="30" t="s">
        <v>6</v>
      </c>
      <c r="K715" s="32">
        <v>41365</v>
      </c>
      <c r="L715" s="6">
        <v>0</v>
      </c>
    </row>
    <row r="716" spans="1:12">
      <c r="A716" s="30" t="s">
        <v>5216</v>
      </c>
      <c r="B716" s="271" t="s">
        <v>7266</v>
      </c>
      <c r="C716" s="49" t="s">
        <v>7267</v>
      </c>
      <c r="D716" s="272">
        <v>19840377</v>
      </c>
      <c r="E716" s="30" t="s">
        <v>10203</v>
      </c>
      <c r="F716" s="30" t="s">
        <v>3113</v>
      </c>
      <c r="G716" s="30" t="s">
        <v>3065</v>
      </c>
      <c r="H716" s="31">
        <v>79.488</v>
      </c>
      <c r="I716" s="11">
        <v>10</v>
      </c>
      <c r="J716" s="30" t="s">
        <v>6</v>
      </c>
      <c r="K716" s="32">
        <v>41365</v>
      </c>
      <c r="L716" s="6">
        <v>0</v>
      </c>
    </row>
    <row r="717" spans="1:12">
      <c r="A717" s="30" t="s">
        <v>5217</v>
      </c>
      <c r="B717" s="271" t="s">
        <v>7268</v>
      </c>
      <c r="C717" s="49" t="s">
        <v>7269</v>
      </c>
      <c r="D717" s="272">
        <v>20040417</v>
      </c>
      <c r="E717" s="30" t="s">
        <v>10203</v>
      </c>
      <c r="F717" s="30" t="s">
        <v>3113</v>
      </c>
      <c r="G717" s="30" t="s">
        <v>3065</v>
      </c>
      <c r="H717" s="31">
        <v>85.6</v>
      </c>
      <c r="I717" s="11">
        <v>10</v>
      </c>
      <c r="J717" s="30" t="s">
        <v>6</v>
      </c>
      <c r="K717" s="32">
        <v>41365</v>
      </c>
      <c r="L717" s="6">
        <v>0</v>
      </c>
    </row>
    <row r="718" spans="1:12">
      <c r="A718" s="30" t="s">
        <v>5218</v>
      </c>
      <c r="B718" s="271" t="s">
        <v>7270</v>
      </c>
      <c r="C718" s="49" t="s">
        <v>7271</v>
      </c>
      <c r="D718" s="272">
        <v>19870269</v>
      </c>
      <c r="E718" s="30" t="s">
        <v>10203</v>
      </c>
      <c r="F718" s="30" t="s">
        <v>3113</v>
      </c>
      <c r="G718" s="30" t="s">
        <v>3065</v>
      </c>
      <c r="H718" s="31">
        <v>33.094521599999993</v>
      </c>
      <c r="I718" s="11">
        <v>10</v>
      </c>
      <c r="J718" s="30" t="s">
        <v>6</v>
      </c>
      <c r="K718" s="32">
        <v>41365</v>
      </c>
      <c r="L718" s="6">
        <v>0</v>
      </c>
    </row>
    <row r="719" spans="1:12">
      <c r="A719" s="30" t="s">
        <v>5219</v>
      </c>
      <c r="B719" s="271" t="s">
        <v>7272</v>
      </c>
      <c r="C719" s="49" t="s">
        <v>7273</v>
      </c>
      <c r="D719" s="272">
        <v>19820044</v>
      </c>
      <c r="E719" s="30" t="s">
        <v>10203</v>
      </c>
      <c r="F719" s="30" t="s">
        <v>3113</v>
      </c>
      <c r="G719" s="30" t="s">
        <v>3065</v>
      </c>
      <c r="H719" s="31">
        <v>6.32</v>
      </c>
      <c r="I719" s="11">
        <v>10</v>
      </c>
      <c r="J719" s="30" t="s">
        <v>6</v>
      </c>
      <c r="K719" s="32">
        <v>41365</v>
      </c>
      <c r="L719" s="6">
        <v>0</v>
      </c>
    </row>
    <row r="720" spans="1:12">
      <c r="A720" s="30" t="s">
        <v>5220</v>
      </c>
      <c r="B720" s="271" t="s">
        <v>7274</v>
      </c>
      <c r="C720" s="49" t="s">
        <v>7275</v>
      </c>
      <c r="D720" s="272">
        <v>19960077</v>
      </c>
      <c r="E720" s="30" t="s">
        <v>10203</v>
      </c>
      <c r="F720" s="30" t="s">
        <v>3113</v>
      </c>
      <c r="G720" s="30" t="s">
        <v>3065</v>
      </c>
      <c r="H720" s="31">
        <v>378.87521279999999</v>
      </c>
      <c r="I720" s="11">
        <v>10</v>
      </c>
      <c r="J720" s="30" t="s">
        <v>6</v>
      </c>
      <c r="K720" s="32">
        <v>41365</v>
      </c>
      <c r="L720" s="6">
        <v>0</v>
      </c>
    </row>
    <row r="721" spans="1:12">
      <c r="A721" s="30" t="s">
        <v>5221</v>
      </c>
      <c r="B721" s="271" t="s">
        <v>7276</v>
      </c>
      <c r="C721" s="49" t="s">
        <v>7277</v>
      </c>
      <c r="D721" s="272">
        <v>20010146</v>
      </c>
      <c r="E721" s="30" t="s">
        <v>10203</v>
      </c>
      <c r="F721" s="30" t="s">
        <v>3113</v>
      </c>
      <c r="G721" s="30" t="s">
        <v>3065</v>
      </c>
      <c r="H721" s="31">
        <v>72</v>
      </c>
      <c r="I721" s="11">
        <v>10</v>
      </c>
      <c r="J721" s="30" t="s">
        <v>6</v>
      </c>
      <c r="K721" s="32">
        <v>41365</v>
      </c>
      <c r="L721" s="6">
        <v>0</v>
      </c>
    </row>
    <row r="722" spans="1:12">
      <c r="A722" s="30" t="s">
        <v>5222</v>
      </c>
      <c r="B722" s="271" t="s">
        <v>7278</v>
      </c>
      <c r="C722" s="49" t="s">
        <v>7279</v>
      </c>
      <c r="D722" s="272">
        <v>19830639</v>
      </c>
      <c r="E722" s="30" t="s">
        <v>10203</v>
      </c>
      <c r="F722" s="30" t="s">
        <v>3113</v>
      </c>
      <c r="G722" s="30" t="s">
        <v>3065</v>
      </c>
      <c r="H722" s="31">
        <v>40.808</v>
      </c>
      <c r="I722" s="11">
        <v>10</v>
      </c>
      <c r="J722" s="30" t="s">
        <v>6</v>
      </c>
      <c r="K722" s="32">
        <v>41365</v>
      </c>
      <c r="L722" s="6">
        <v>0</v>
      </c>
    </row>
    <row r="723" spans="1:12">
      <c r="A723" s="30" t="s">
        <v>5223</v>
      </c>
      <c r="B723" s="271" t="s">
        <v>7280</v>
      </c>
      <c r="C723" s="49" t="s">
        <v>7281</v>
      </c>
      <c r="D723" s="272">
        <v>20010200</v>
      </c>
      <c r="E723" s="30" t="s">
        <v>10203</v>
      </c>
      <c r="F723" s="30" t="s">
        <v>3113</v>
      </c>
      <c r="G723" s="30" t="s">
        <v>3065</v>
      </c>
      <c r="H723" s="31">
        <v>1887.5</v>
      </c>
      <c r="I723" s="11">
        <v>10</v>
      </c>
      <c r="J723" s="30" t="s">
        <v>6</v>
      </c>
      <c r="K723" s="32">
        <v>42095</v>
      </c>
      <c r="L723" s="6">
        <v>188.73387645239245</v>
      </c>
    </row>
    <row r="724" spans="1:12">
      <c r="A724" s="30" t="s">
        <v>5224</v>
      </c>
      <c r="B724" s="271" t="s">
        <v>7282</v>
      </c>
      <c r="C724" s="49" t="s">
        <v>7283</v>
      </c>
      <c r="D724" s="272">
        <v>20100173</v>
      </c>
      <c r="E724" s="30" t="s">
        <v>10203</v>
      </c>
      <c r="F724" s="30" t="s">
        <v>3113</v>
      </c>
      <c r="G724" s="30" t="s">
        <v>3065</v>
      </c>
      <c r="H724" s="31">
        <v>632.79999999999995</v>
      </c>
      <c r="I724" s="11">
        <v>10</v>
      </c>
      <c r="J724" s="30" t="s">
        <v>6</v>
      </c>
      <c r="K724" s="32">
        <v>41365</v>
      </c>
      <c r="L724" s="6">
        <v>0</v>
      </c>
    </row>
    <row r="725" spans="1:12">
      <c r="A725" s="30" t="s">
        <v>5225</v>
      </c>
      <c r="B725" s="271" t="s">
        <v>7284</v>
      </c>
      <c r="C725" s="49" t="s">
        <v>7285</v>
      </c>
      <c r="D725" s="272">
        <v>20040530</v>
      </c>
      <c r="E725" s="30" t="s">
        <v>10203</v>
      </c>
      <c r="F725" s="30" t="s">
        <v>3113</v>
      </c>
      <c r="G725" s="30" t="s">
        <v>3065</v>
      </c>
      <c r="H725" s="31">
        <v>32.04</v>
      </c>
      <c r="I725" s="11">
        <v>10</v>
      </c>
      <c r="J725" s="30" t="s">
        <v>6</v>
      </c>
      <c r="K725" s="32">
        <v>41365</v>
      </c>
      <c r="L725" s="6">
        <v>0</v>
      </c>
    </row>
    <row r="726" spans="1:12">
      <c r="A726" s="30" t="s">
        <v>5226</v>
      </c>
      <c r="B726" s="271" t="s">
        <v>7228</v>
      </c>
      <c r="C726" s="49" t="s">
        <v>7286</v>
      </c>
      <c r="D726" s="272">
        <v>19960256</v>
      </c>
      <c r="E726" s="30" t="s">
        <v>10203</v>
      </c>
      <c r="F726" s="30" t="s">
        <v>3113</v>
      </c>
      <c r="G726" s="30" t="s">
        <v>3065</v>
      </c>
      <c r="H726" s="31">
        <v>36.993588799999998</v>
      </c>
      <c r="I726" s="11">
        <v>10</v>
      </c>
      <c r="J726" s="30" t="s">
        <v>6</v>
      </c>
      <c r="K726" s="32">
        <v>41365</v>
      </c>
      <c r="L726" s="6">
        <v>0</v>
      </c>
    </row>
    <row r="727" spans="1:12">
      <c r="A727" s="30" t="s">
        <v>5227</v>
      </c>
      <c r="B727" s="271" t="s">
        <v>7287</v>
      </c>
      <c r="C727" s="49" t="s">
        <v>7288</v>
      </c>
      <c r="D727" s="272">
        <v>20090267</v>
      </c>
      <c r="E727" s="30" t="s">
        <v>10203</v>
      </c>
      <c r="F727" s="30" t="s">
        <v>3113</v>
      </c>
      <c r="G727" s="30" t="s">
        <v>3065</v>
      </c>
      <c r="H727" s="31">
        <v>329</v>
      </c>
      <c r="I727" s="11">
        <v>10</v>
      </c>
      <c r="J727" s="30" t="s">
        <v>6</v>
      </c>
      <c r="K727" s="32">
        <v>42095</v>
      </c>
      <c r="L727" s="6">
        <v>32.897189590907068</v>
      </c>
    </row>
    <row r="728" spans="1:12">
      <c r="A728" s="30" t="s">
        <v>5228</v>
      </c>
      <c r="B728" s="271" t="s">
        <v>7289</v>
      </c>
      <c r="C728" s="49" t="s">
        <v>7290</v>
      </c>
      <c r="D728" s="272">
        <v>20070207</v>
      </c>
      <c r="E728" s="30" t="s">
        <v>10203</v>
      </c>
      <c r="F728" s="30" t="s">
        <v>3113</v>
      </c>
      <c r="G728" s="30" t="s">
        <v>3065</v>
      </c>
      <c r="H728" s="31">
        <v>311.44988000000001</v>
      </c>
      <c r="I728" s="11">
        <v>10</v>
      </c>
      <c r="J728" s="30" t="s">
        <v>6</v>
      </c>
      <c r="K728" s="32">
        <v>41365</v>
      </c>
      <c r="L728" s="6">
        <v>0</v>
      </c>
    </row>
    <row r="729" spans="1:12">
      <c r="A729" s="30" t="s">
        <v>5229</v>
      </c>
      <c r="B729" s="271" t="s">
        <v>7291</v>
      </c>
      <c r="C729" s="49" t="s">
        <v>7292</v>
      </c>
      <c r="D729" s="272">
        <v>20070313</v>
      </c>
      <c r="E729" s="30" t="s">
        <v>10203</v>
      </c>
      <c r="F729" s="30" t="s">
        <v>3113</v>
      </c>
      <c r="G729" s="30" t="s">
        <v>3065</v>
      </c>
      <c r="H729" s="31">
        <v>290.12</v>
      </c>
      <c r="I729" s="11">
        <v>10</v>
      </c>
      <c r="J729" s="30" t="s">
        <v>6</v>
      </c>
      <c r="K729" s="32">
        <v>41365</v>
      </c>
      <c r="L729" s="6">
        <v>0</v>
      </c>
    </row>
    <row r="730" spans="1:12">
      <c r="A730" s="30" t="s">
        <v>5230</v>
      </c>
      <c r="B730" s="271" t="s">
        <v>7293</v>
      </c>
      <c r="C730" s="49" t="s">
        <v>7294</v>
      </c>
      <c r="D730" s="272">
        <v>19870029</v>
      </c>
      <c r="E730" s="30" t="s">
        <v>10203</v>
      </c>
      <c r="F730" s="30" t="s">
        <v>3113</v>
      </c>
      <c r="G730" s="30" t="s">
        <v>3065</v>
      </c>
      <c r="H730" s="31">
        <v>188.59899999999999</v>
      </c>
      <c r="I730" s="11">
        <v>10</v>
      </c>
      <c r="J730" s="30" t="s">
        <v>6</v>
      </c>
      <c r="K730" s="32">
        <v>42095</v>
      </c>
      <c r="L730" s="6">
        <v>18.858288935123067</v>
      </c>
    </row>
    <row r="731" spans="1:12">
      <c r="A731" s="30" t="s">
        <v>5231</v>
      </c>
      <c r="B731" s="271" t="s">
        <v>7295</v>
      </c>
      <c r="C731" s="49" t="s">
        <v>7296</v>
      </c>
      <c r="D731" s="272">
        <v>19930387</v>
      </c>
      <c r="E731" s="30" t="s">
        <v>10203</v>
      </c>
      <c r="F731" s="30" t="s">
        <v>3113</v>
      </c>
      <c r="G731" s="30" t="s">
        <v>3065</v>
      </c>
      <c r="H731" s="31">
        <v>185.35999999999999</v>
      </c>
      <c r="I731" s="11">
        <v>10</v>
      </c>
      <c r="J731" s="30" t="s">
        <v>6</v>
      </c>
      <c r="K731" s="32">
        <v>41365</v>
      </c>
      <c r="L731" s="6">
        <v>0</v>
      </c>
    </row>
    <row r="732" spans="1:12">
      <c r="A732" s="30" t="s">
        <v>5232</v>
      </c>
      <c r="B732" s="271" t="s">
        <v>7297</v>
      </c>
      <c r="C732" s="49" t="s">
        <v>7296</v>
      </c>
      <c r="D732" s="272">
        <v>19930388</v>
      </c>
      <c r="E732" s="30" t="s">
        <v>10203</v>
      </c>
      <c r="F732" s="30" t="s">
        <v>3113</v>
      </c>
      <c r="G732" s="30" t="s">
        <v>3065</v>
      </c>
      <c r="H732" s="31">
        <v>241.07647200000002</v>
      </c>
      <c r="I732" s="11">
        <v>10</v>
      </c>
      <c r="J732" s="30" t="s">
        <v>6</v>
      </c>
      <c r="K732" s="32">
        <v>41365</v>
      </c>
      <c r="L732" s="6">
        <v>0</v>
      </c>
    </row>
    <row r="733" spans="1:12">
      <c r="A733" s="30" t="s">
        <v>5233</v>
      </c>
      <c r="B733" s="271" t="s">
        <v>7298</v>
      </c>
      <c r="C733" s="49" t="s">
        <v>7296</v>
      </c>
      <c r="D733" s="272">
        <v>19930389</v>
      </c>
      <c r="E733" s="30" t="s">
        <v>10203</v>
      </c>
      <c r="F733" s="30" t="s">
        <v>3113</v>
      </c>
      <c r="G733" s="30" t="s">
        <v>3065</v>
      </c>
      <c r="H733" s="31">
        <v>71.567999999999998</v>
      </c>
      <c r="I733" s="11">
        <v>10</v>
      </c>
      <c r="J733" s="30" t="s">
        <v>6</v>
      </c>
      <c r="K733" s="32">
        <v>41365</v>
      </c>
      <c r="L733" s="6">
        <v>0</v>
      </c>
    </row>
    <row r="734" spans="1:12">
      <c r="A734" s="30" t="s">
        <v>5234</v>
      </c>
      <c r="B734" s="271" t="s">
        <v>7299</v>
      </c>
      <c r="C734" s="49" t="s">
        <v>7300</v>
      </c>
      <c r="D734" s="272">
        <v>19890194</v>
      </c>
      <c r="E734" s="30" t="s">
        <v>10203</v>
      </c>
      <c r="F734" s="30" t="s">
        <v>3113</v>
      </c>
      <c r="G734" s="30" t="s">
        <v>3065</v>
      </c>
      <c r="H734" s="31">
        <v>131.33000000000001</v>
      </c>
      <c r="I734" s="11">
        <v>10</v>
      </c>
      <c r="J734" s="30" t="s">
        <v>6</v>
      </c>
      <c r="K734" s="32">
        <v>42095</v>
      </c>
      <c r="L734" s="6">
        <v>13.131878142777611</v>
      </c>
    </row>
    <row r="735" spans="1:12">
      <c r="A735" s="30" t="s">
        <v>5235</v>
      </c>
      <c r="B735" s="271" t="s">
        <v>7301</v>
      </c>
      <c r="C735" s="49" t="s">
        <v>7302</v>
      </c>
      <c r="D735" s="272">
        <v>20080359</v>
      </c>
      <c r="E735" s="30" t="s">
        <v>10203</v>
      </c>
      <c r="F735" s="30" t="s">
        <v>3113</v>
      </c>
      <c r="G735" s="30" t="s">
        <v>3065</v>
      </c>
      <c r="H735" s="31">
        <v>228.208</v>
      </c>
      <c r="I735" s="11">
        <v>10</v>
      </c>
      <c r="J735" s="30" t="s">
        <v>6</v>
      </c>
      <c r="K735" s="32">
        <v>41365</v>
      </c>
      <c r="L735" s="6">
        <v>0</v>
      </c>
    </row>
    <row r="736" spans="1:12">
      <c r="A736" s="30" t="s">
        <v>5236</v>
      </c>
      <c r="B736" s="271" t="s">
        <v>7303</v>
      </c>
      <c r="C736" s="49" t="s">
        <v>7304</v>
      </c>
      <c r="D736" s="272">
        <v>20000721</v>
      </c>
      <c r="E736" s="30" t="s">
        <v>10203</v>
      </c>
      <c r="F736" s="30" t="s">
        <v>3113</v>
      </c>
      <c r="G736" s="30" t="s">
        <v>3065</v>
      </c>
      <c r="H736" s="31">
        <v>190.1033008</v>
      </c>
      <c r="I736" s="11">
        <v>10</v>
      </c>
      <c r="J736" s="30" t="s">
        <v>6</v>
      </c>
      <c r="K736" s="32">
        <v>41365</v>
      </c>
      <c r="L736" s="6">
        <v>0</v>
      </c>
    </row>
    <row r="737" spans="1:12">
      <c r="A737" s="30" t="s">
        <v>5237</v>
      </c>
      <c r="B737" s="271" t="s">
        <v>7305</v>
      </c>
      <c r="C737" s="49" t="s">
        <v>7306</v>
      </c>
      <c r="D737" s="272">
        <v>19960394</v>
      </c>
      <c r="E737" s="30" t="s">
        <v>10203</v>
      </c>
      <c r="F737" s="30" t="s">
        <v>3113</v>
      </c>
      <c r="G737" s="30" t="s">
        <v>3065</v>
      </c>
      <c r="H737" s="31">
        <v>336.80799999999999</v>
      </c>
      <c r="I737" s="11">
        <v>10</v>
      </c>
      <c r="J737" s="30" t="s">
        <v>6</v>
      </c>
      <c r="K737" s="32">
        <v>41365</v>
      </c>
      <c r="L737" s="6">
        <v>0</v>
      </c>
    </row>
    <row r="738" spans="1:12">
      <c r="A738" s="30" t="s">
        <v>5238</v>
      </c>
      <c r="B738" s="271" t="s">
        <v>7308</v>
      </c>
      <c r="C738" s="49" t="s">
        <v>7309</v>
      </c>
      <c r="D738" s="272">
        <v>19950164</v>
      </c>
      <c r="E738" s="30" t="s">
        <v>10203</v>
      </c>
      <c r="F738" s="30" t="s">
        <v>3113</v>
      </c>
      <c r="G738" s="30" t="s">
        <v>3065</v>
      </c>
      <c r="H738" s="31">
        <v>51.991999999999997</v>
      </c>
      <c r="I738" s="11">
        <v>10</v>
      </c>
      <c r="J738" s="30" t="s">
        <v>6</v>
      </c>
      <c r="K738" s="32">
        <v>41365</v>
      </c>
      <c r="L738" s="6">
        <v>0</v>
      </c>
    </row>
    <row r="739" spans="1:12">
      <c r="A739" s="30" t="s">
        <v>5239</v>
      </c>
      <c r="B739" s="271" t="s">
        <v>7310</v>
      </c>
      <c r="C739" s="49" t="s">
        <v>7311</v>
      </c>
      <c r="D739" s="272">
        <v>19930396</v>
      </c>
      <c r="E739" s="30" t="s">
        <v>10203</v>
      </c>
      <c r="F739" s="30" t="s">
        <v>3113</v>
      </c>
      <c r="G739" s="30" t="s">
        <v>3065</v>
      </c>
      <c r="H739" s="31">
        <v>150.416</v>
      </c>
      <c r="I739" s="11">
        <v>10</v>
      </c>
      <c r="J739" s="30" t="s">
        <v>6</v>
      </c>
      <c r="K739" s="32">
        <v>41365</v>
      </c>
      <c r="L739" s="6">
        <v>0</v>
      </c>
    </row>
    <row r="740" spans="1:12">
      <c r="A740" s="30" t="s">
        <v>5240</v>
      </c>
      <c r="B740" s="271" t="s">
        <v>7312</v>
      </c>
      <c r="C740" s="49" t="s">
        <v>7313</v>
      </c>
      <c r="D740" s="272">
        <v>19860269</v>
      </c>
      <c r="E740" s="30" t="s">
        <v>10203</v>
      </c>
      <c r="F740" s="30" t="s">
        <v>3113</v>
      </c>
      <c r="G740" s="30" t="s">
        <v>3065</v>
      </c>
      <c r="H740" s="31">
        <v>188.71</v>
      </c>
      <c r="I740" s="11">
        <v>10</v>
      </c>
      <c r="J740" s="30" t="s">
        <v>6</v>
      </c>
      <c r="K740" s="32">
        <v>42095</v>
      </c>
      <c r="L740" s="6">
        <v>18.869387986930313</v>
      </c>
    </row>
    <row r="741" spans="1:12">
      <c r="A741" s="30" t="s">
        <v>5241</v>
      </c>
      <c r="B741" s="271" t="s">
        <v>7075</v>
      </c>
      <c r="C741" s="49" t="s">
        <v>7314</v>
      </c>
      <c r="D741" s="272">
        <v>20000618</v>
      </c>
      <c r="E741" s="30" t="s">
        <v>10203</v>
      </c>
      <c r="F741" s="30" t="s">
        <v>3113</v>
      </c>
      <c r="G741" s="30" t="s">
        <v>3065</v>
      </c>
      <c r="H741" s="31">
        <v>475.02050399999996</v>
      </c>
      <c r="I741" s="11">
        <v>10</v>
      </c>
      <c r="J741" s="30" t="s">
        <v>6</v>
      </c>
      <c r="K741" s="32">
        <v>41365</v>
      </c>
      <c r="L741" s="6">
        <v>0</v>
      </c>
    </row>
    <row r="742" spans="1:12">
      <c r="A742" s="30" t="s">
        <v>5242</v>
      </c>
      <c r="B742" s="271" t="s">
        <v>7315</v>
      </c>
      <c r="C742" s="49" t="s">
        <v>7316</v>
      </c>
      <c r="D742" s="272">
        <v>19860128</v>
      </c>
      <c r="E742" s="30" t="s">
        <v>10203</v>
      </c>
      <c r="F742" s="30" t="s">
        <v>3113</v>
      </c>
      <c r="G742" s="30" t="s">
        <v>3065</v>
      </c>
      <c r="H742" s="31">
        <v>10</v>
      </c>
      <c r="I742" s="11">
        <v>10</v>
      </c>
      <c r="J742" s="30" t="s">
        <v>6</v>
      </c>
      <c r="K742" s="32">
        <v>42095</v>
      </c>
      <c r="L742" s="6">
        <v>0.99991457723121879</v>
      </c>
    </row>
    <row r="743" spans="1:12">
      <c r="A743" s="30" t="s">
        <v>5243</v>
      </c>
      <c r="B743" s="271" t="s">
        <v>7317</v>
      </c>
      <c r="C743" s="49" t="s">
        <v>7318</v>
      </c>
      <c r="D743" s="272">
        <v>20150059</v>
      </c>
      <c r="E743" s="30" t="s">
        <v>10203</v>
      </c>
      <c r="F743" s="30" t="s">
        <v>3113</v>
      </c>
      <c r="G743" s="30" t="s">
        <v>3065</v>
      </c>
      <c r="H743" s="31">
        <v>550.79147999999998</v>
      </c>
      <c r="I743" s="11">
        <v>10</v>
      </c>
      <c r="J743" s="30" t="s">
        <v>6</v>
      </c>
      <c r="K743" s="32">
        <v>42095</v>
      </c>
      <c r="L743" s="6">
        <v>55.074442986675713</v>
      </c>
    </row>
    <row r="744" spans="1:12">
      <c r="A744" s="30" t="s">
        <v>5244</v>
      </c>
      <c r="B744" s="271" t="s">
        <v>7319</v>
      </c>
      <c r="C744" s="49" t="s">
        <v>7320</v>
      </c>
      <c r="D744" s="274">
        <v>19880199</v>
      </c>
      <c r="E744" s="30" t="s">
        <v>10203</v>
      </c>
      <c r="F744" s="30" t="s">
        <v>3113</v>
      </c>
      <c r="G744" s="30" t="s">
        <v>3065</v>
      </c>
      <c r="H744" s="31">
        <v>2</v>
      </c>
      <c r="I744" s="11">
        <v>10</v>
      </c>
      <c r="J744" s="30" t="s">
        <v>6</v>
      </c>
      <c r="K744" s="32">
        <v>41365</v>
      </c>
      <c r="L744" s="6">
        <v>0</v>
      </c>
    </row>
    <row r="745" spans="1:12">
      <c r="A745" s="30" t="s">
        <v>5245</v>
      </c>
      <c r="B745" s="271" t="s">
        <v>7321</v>
      </c>
      <c r="C745" s="49" t="s">
        <v>7322</v>
      </c>
      <c r="D745" s="272">
        <v>19940228</v>
      </c>
      <c r="E745" s="30" t="s">
        <v>10203</v>
      </c>
      <c r="F745" s="30" t="s">
        <v>3113</v>
      </c>
      <c r="G745" s="30" t="s">
        <v>3065</v>
      </c>
      <c r="H745" s="31">
        <v>9.3439999999999994</v>
      </c>
      <c r="I745" s="11">
        <v>10</v>
      </c>
      <c r="J745" s="30" t="s">
        <v>6</v>
      </c>
      <c r="K745" s="32">
        <v>41365</v>
      </c>
      <c r="L745" s="6">
        <v>0</v>
      </c>
    </row>
    <row r="746" spans="1:12">
      <c r="A746" s="30" t="s">
        <v>5246</v>
      </c>
      <c r="B746" s="271" t="s">
        <v>7323</v>
      </c>
      <c r="C746" s="49" t="s">
        <v>7324</v>
      </c>
      <c r="D746" s="272">
        <v>19960190</v>
      </c>
      <c r="E746" s="30" t="s">
        <v>10203</v>
      </c>
      <c r="F746" s="30" t="s">
        <v>3113</v>
      </c>
      <c r="G746" s="30" t="s">
        <v>3065</v>
      </c>
      <c r="H746" s="31">
        <v>112.24</v>
      </c>
      <c r="I746" s="11">
        <v>10</v>
      </c>
      <c r="J746" s="30" t="s">
        <v>6</v>
      </c>
      <c r="K746" s="32">
        <v>42095</v>
      </c>
      <c r="L746" s="6">
        <v>11.223041214843185</v>
      </c>
    </row>
    <row r="747" spans="1:12">
      <c r="A747" s="30" t="s">
        <v>5247</v>
      </c>
      <c r="B747" s="271" t="s">
        <v>7325</v>
      </c>
      <c r="C747" s="49" t="s">
        <v>7326</v>
      </c>
      <c r="D747" s="272">
        <v>19890115</v>
      </c>
      <c r="E747" s="30" t="s">
        <v>10203</v>
      </c>
      <c r="F747" s="30" t="s">
        <v>3113</v>
      </c>
      <c r="G747" s="30" t="s">
        <v>3065</v>
      </c>
      <c r="H747" s="31">
        <v>223.38802079999996</v>
      </c>
      <c r="I747" s="11">
        <v>10</v>
      </c>
      <c r="J747" s="30" t="s">
        <v>6</v>
      </c>
      <c r="K747" s="32">
        <v>41365</v>
      </c>
      <c r="L747" s="6">
        <v>0</v>
      </c>
    </row>
    <row r="748" spans="1:12">
      <c r="A748" s="30" t="s">
        <v>5248</v>
      </c>
      <c r="B748" s="271" t="s">
        <v>7327</v>
      </c>
      <c r="C748" s="49" t="s">
        <v>7326</v>
      </c>
      <c r="D748" s="272">
        <v>19930143</v>
      </c>
      <c r="E748" s="30" t="s">
        <v>10203</v>
      </c>
      <c r="F748" s="30" t="s">
        <v>3113</v>
      </c>
      <c r="G748" s="30" t="s">
        <v>3065</v>
      </c>
      <c r="H748" s="31">
        <v>145.744</v>
      </c>
      <c r="I748" s="11">
        <v>10</v>
      </c>
      <c r="J748" s="30" t="s">
        <v>6</v>
      </c>
      <c r="K748" s="32">
        <v>41365</v>
      </c>
      <c r="L748" s="6">
        <v>0</v>
      </c>
    </row>
    <row r="749" spans="1:12">
      <c r="A749" s="30" t="s">
        <v>5249</v>
      </c>
      <c r="B749" s="271" t="s">
        <v>7328</v>
      </c>
      <c r="C749" s="49" t="s">
        <v>7329</v>
      </c>
      <c r="D749" s="272">
        <v>19940279</v>
      </c>
      <c r="E749" s="30" t="s">
        <v>10203</v>
      </c>
      <c r="F749" s="30" t="s">
        <v>3113</v>
      </c>
      <c r="G749" s="30" t="s">
        <v>3065</v>
      </c>
      <c r="H749" s="31">
        <v>9.5099199999999993</v>
      </c>
      <c r="I749" s="11">
        <v>10</v>
      </c>
      <c r="J749" s="30" t="s">
        <v>6</v>
      </c>
      <c r="K749" s="32">
        <v>41365</v>
      </c>
      <c r="L749" s="6">
        <v>0</v>
      </c>
    </row>
    <row r="750" spans="1:12">
      <c r="A750" s="30" t="s">
        <v>5250</v>
      </c>
      <c r="B750" s="271" t="s">
        <v>7330</v>
      </c>
      <c r="C750" s="49" t="s">
        <v>7331</v>
      </c>
      <c r="D750" s="272">
        <v>19930115</v>
      </c>
      <c r="E750" s="30" t="s">
        <v>10203</v>
      </c>
      <c r="F750" s="30" t="s">
        <v>3113</v>
      </c>
      <c r="G750" s="30" t="s">
        <v>3065</v>
      </c>
      <c r="H750" s="31">
        <v>32.799999999999997</v>
      </c>
      <c r="I750" s="11">
        <v>10</v>
      </c>
      <c r="J750" s="30" t="s">
        <v>6</v>
      </c>
      <c r="K750" s="32">
        <v>41365</v>
      </c>
      <c r="L750" s="6">
        <v>0</v>
      </c>
    </row>
    <row r="751" spans="1:12">
      <c r="A751" s="30" t="s">
        <v>5251</v>
      </c>
      <c r="B751" s="271" t="s">
        <v>7332</v>
      </c>
      <c r="C751" s="49" t="s">
        <v>7333</v>
      </c>
      <c r="D751" s="272">
        <v>19940324</v>
      </c>
      <c r="E751" s="30" t="s">
        <v>10203</v>
      </c>
      <c r="F751" s="30" t="s">
        <v>3113</v>
      </c>
      <c r="G751" s="30" t="s">
        <v>3065</v>
      </c>
      <c r="H751" s="31">
        <v>2.4</v>
      </c>
      <c r="I751" s="11">
        <v>10</v>
      </c>
      <c r="J751" s="30" t="s">
        <v>6</v>
      </c>
      <c r="K751" s="32">
        <v>41365</v>
      </c>
      <c r="L751" s="6">
        <v>0</v>
      </c>
    </row>
    <row r="752" spans="1:12">
      <c r="A752" s="30" t="s">
        <v>5252</v>
      </c>
      <c r="B752" s="271" t="s">
        <v>7334</v>
      </c>
      <c r="C752" s="49" t="s">
        <v>7335</v>
      </c>
      <c r="D752" s="272">
        <v>19930149</v>
      </c>
      <c r="E752" s="30" t="s">
        <v>10203</v>
      </c>
      <c r="F752" s="30" t="s">
        <v>3113</v>
      </c>
      <c r="G752" s="30" t="s">
        <v>3065</v>
      </c>
      <c r="H752" s="31">
        <v>1160.2102399999999</v>
      </c>
      <c r="I752" s="11">
        <v>10</v>
      </c>
      <c r="J752" s="30" t="s">
        <v>6</v>
      </c>
      <c r="K752" s="32">
        <v>41365</v>
      </c>
      <c r="L752" s="6">
        <v>0</v>
      </c>
    </row>
    <row r="753" spans="1:12">
      <c r="A753" s="30" t="s">
        <v>5253</v>
      </c>
      <c r="B753" s="271" t="s">
        <v>7336</v>
      </c>
      <c r="C753" s="49" t="s">
        <v>7337</v>
      </c>
      <c r="D753" s="272">
        <v>19970214</v>
      </c>
      <c r="E753" s="30" t="s">
        <v>10203</v>
      </c>
      <c r="F753" s="30" t="s">
        <v>3113</v>
      </c>
      <c r="G753" s="30" t="s">
        <v>3065</v>
      </c>
      <c r="H753" s="31">
        <v>72.111999999999995</v>
      </c>
      <c r="I753" s="11">
        <v>10</v>
      </c>
      <c r="J753" s="30" t="s">
        <v>6</v>
      </c>
      <c r="K753" s="32">
        <v>41365</v>
      </c>
      <c r="L753" s="6">
        <v>0</v>
      </c>
    </row>
    <row r="754" spans="1:12">
      <c r="A754" s="30" t="s">
        <v>5254</v>
      </c>
      <c r="B754" s="271" t="s">
        <v>7340</v>
      </c>
      <c r="C754" s="49" t="s">
        <v>7341</v>
      </c>
      <c r="D754" s="272">
        <v>20090255</v>
      </c>
      <c r="E754" s="30" t="s">
        <v>2998</v>
      </c>
      <c r="F754" s="30" t="s">
        <v>3113</v>
      </c>
      <c r="G754" s="30" t="s">
        <v>3065</v>
      </c>
      <c r="H754" s="31">
        <v>5165.2166639999996</v>
      </c>
      <c r="I754" s="11">
        <v>10</v>
      </c>
      <c r="J754" s="30" t="s">
        <v>6</v>
      </c>
      <c r="K754" s="32">
        <v>42095</v>
      </c>
      <c r="L754" s="6">
        <v>516.47754368912047</v>
      </c>
    </row>
    <row r="755" spans="1:12">
      <c r="A755" s="30" t="s">
        <v>5255</v>
      </c>
      <c r="B755" s="271" t="s">
        <v>7344</v>
      </c>
      <c r="C755" s="49" t="s">
        <v>7345</v>
      </c>
      <c r="D755" s="272">
        <v>20100301</v>
      </c>
      <c r="E755" s="30" t="s">
        <v>10203</v>
      </c>
      <c r="F755" s="30" t="s">
        <v>3113</v>
      </c>
      <c r="G755" s="30" t="s">
        <v>3065</v>
      </c>
      <c r="H755" s="31">
        <v>719.2</v>
      </c>
      <c r="I755" s="11">
        <v>10</v>
      </c>
      <c r="J755" s="30" t="s">
        <v>6</v>
      </c>
      <c r="K755" s="32">
        <v>42095</v>
      </c>
      <c r="L755" s="6">
        <v>71.913856394469192</v>
      </c>
    </row>
    <row r="756" spans="1:12">
      <c r="A756" s="30" t="s">
        <v>5256</v>
      </c>
      <c r="B756" s="271" t="s">
        <v>7348</v>
      </c>
      <c r="C756" s="49" t="s">
        <v>7349</v>
      </c>
      <c r="D756" s="272">
        <v>20040375</v>
      </c>
      <c r="E756" s="30" t="s">
        <v>10203</v>
      </c>
      <c r="F756" s="30" t="s">
        <v>3113</v>
      </c>
      <c r="G756" s="30" t="s">
        <v>3065</v>
      </c>
      <c r="H756" s="31">
        <v>302.52034400000002</v>
      </c>
      <c r="I756" s="11">
        <v>10</v>
      </c>
      <c r="J756" s="30" t="s">
        <v>6</v>
      </c>
      <c r="K756" s="32">
        <v>41365</v>
      </c>
      <c r="L756" s="6">
        <v>0</v>
      </c>
    </row>
    <row r="757" spans="1:12">
      <c r="A757" s="30" t="s">
        <v>5257</v>
      </c>
      <c r="B757" s="271" t="s">
        <v>7350</v>
      </c>
      <c r="C757" s="49" t="s">
        <v>7351</v>
      </c>
      <c r="D757" s="272">
        <v>20140012</v>
      </c>
      <c r="E757" s="30" t="s">
        <v>10203</v>
      </c>
      <c r="F757" s="30" t="s">
        <v>3113</v>
      </c>
      <c r="G757" s="30" t="s">
        <v>3065</v>
      </c>
      <c r="H757" s="31">
        <v>80.834320000000005</v>
      </c>
      <c r="I757" s="11">
        <v>10</v>
      </c>
      <c r="J757" s="30" t="s">
        <v>6</v>
      </c>
      <c r="K757" s="32">
        <v>42461</v>
      </c>
      <c r="L757" s="6">
        <v>16.182944895611726</v>
      </c>
    </row>
    <row r="758" spans="1:12">
      <c r="A758" s="30" t="s">
        <v>5258</v>
      </c>
      <c r="B758" s="271" t="s">
        <v>7354</v>
      </c>
      <c r="C758" s="49" t="s">
        <v>7355</v>
      </c>
      <c r="D758" s="272">
        <v>20070246</v>
      </c>
      <c r="E758" s="30" t="s">
        <v>10203</v>
      </c>
      <c r="F758" s="30" t="s">
        <v>3113</v>
      </c>
      <c r="G758" s="30" t="s">
        <v>3065</v>
      </c>
      <c r="H758" s="31">
        <v>187.93599999999998</v>
      </c>
      <c r="I758" s="11">
        <v>10</v>
      </c>
      <c r="J758" s="30" t="s">
        <v>6</v>
      </c>
      <c r="K758" s="32">
        <v>42461</v>
      </c>
      <c r="L758" s="6">
        <v>37.624587327532254</v>
      </c>
    </row>
    <row r="759" spans="1:12">
      <c r="A759" s="30" t="s">
        <v>5259</v>
      </c>
      <c r="B759" s="271" t="s">
        <v>7356</v>
      </c>
      <c r="C759" s="49" t="s">
        <v>7357</v>
      </c>
      <c r="D759" s="272">
        <v>20080093</v>
      </c>
      <c r="E759" s="30" t="s">
        <v>10203</v>
      </c>
      <c r="F759" s="30" t="s">
        <v>3113</v>
      </c>
      <c r="G759" s="30" t="s">
        <v>3065</v>
      </c>
      <c r="H759" s="31">
        <v>15.959999999999999</v>
      </c>
      <c r="I759" s="11">
        <v>10</v>
      </c>
      <c r="J759" s="30" t="s">
        <v>6</v>
      </c>
      <c r="K759" s="32">
        <v>42461</v>
      </c>
      <c r="L759" s="6">
        <v>3.1951750263249963</v>
      </c>
    </row>
    <row r="760" spans="1:12">
      <c r="A760" s="30" t="s">
        <v>5260</v>
      </c>
      <c r="B760" s="271" t="s">
        <v>7358</v>
      </c>
      <c r="C760" s="49" t="s">
        <v>7359</v>
      </c>
      <c r="D760" s="272">
        <v>20070623</v>
      </c>
      <c r="E760" s="30" t="s">
        <v>10203</v>
      </c>
      <c r="F760" s="30" t="s">
        <v>3113</v>
      </c>
      <c r="G760" s="30" t="s">
        <v>3065</v>
      </c>
      <c r="H760" s="31">
        <v>34</v>
      </c>
      <c r="I760" s="11">
        <v>10</v>
      </c>
      <c r="J760" s="30" t="s">
        <v>6</v>
      </c>
      <c r="K760" s="32">
        <v>41365</v>
      </c>
      <c r="L760" s="6">
        <v>0</v>
      </c>
    </row>
    <row r="761" spans="1:12">
      <c r="A761" s="30" t="s">
        <v>5261</v>
      </c>
      <c r="B761" s="271" t="s">
        <v>7360</v>
      </c>
      <c r="C761" s="49" t="s">
        <v>7361</v>
      </c>
      <c r="D761" s="272">
        <v>19940672</v>
      </c>
      <c r="E761" s="30" t="s">
        <v>10203</v>
      </c>
      <c r="F761" s="30" t="s">
        <v>3113</v>
      </c>
      <c r="G761" s="30" t="s">
        <v>3065</v>
      </c>
      <c r="H761" s="31">
        <v>1</v>
      </c>
      <c r="I761" s="11">
        <v>10</v>
      </c>
      <c r="J761" s="30" t="s">
        <v>6</v>
      </c>
      <c r="K761" s="32">
        <v>42095</v>
      </c>
      <c r="L761" s="6">
        <v>9.9991457723121846E-2</v>
      </c>
    </row>
    <row r="762" spans="1:12">
      <c r="A762" s="30" t="s">
        <v>5262</v>
      </c>
      <c r="B762" s="271" t="s">
        <v>7362</v>
      </c>
      <c r="C762" s="49" t="s">
        <v>7363</v>
      </c>
      <c r="D762" s="272">
        <v>20090231</v>
      </c>
      <c r="E762" s="30" t="s">
        <v>10203</v>
      </c>
      <c r="F762" s="30" t="s">
        <v>3113</v>
      </c>
      <c r="G762" s="30" t="s">
        <v>3065</v>
      </c>
      <c r="H762" s="31">
        <v>160</v>
      </c>
      <c r="I762" s="11">
        <v>10</v>
      </c>
      <c r="J762" s="30" t="s">
        <v>6</v>
      </c>
      <c r="K762" s="32">
        <v>41365</v>
      </c>
      <c r="L762" s="6">
        <v>0</v>
      </c>
    </row>
    <row r="763" spans="1:12">
      <c r="A763" s="30" t="s">
        <v>5263</v>
      </c>
      <c r="B763" s="271" t="s">
        <v>7364</v>
      </c>
      <c r="C763" s="49" t="s">
        <v>7365</v>
      </c>
      <c r="D763" s="272">
        <v>19840499</v>
      </c>
      <c r="E763" s="30" t="s">
        <v>10203</v>
      </c>
      <c r="F763" s="30" t="s">
        <v>3113</v>
      </c>
      <c r="G763" s="30" t="s">
        <v>3065</v>
      </c>
      <c r="H763" s="31">
        <v>17.600000000000001</v>
      </c>
      <c r="I763" s="11">
        <v>10</v>
      </c>
      <c r="J763" s="30" t="s">
        <v>6</v>
      </c>
      <c r="K763" s="32">
        <v>41365</v>
      </c>
      <c r="L763" s="6">
        <v>0</v>
      </c>
    </row>
    <row r="764" spans="1:12">
      <c r="A764" s="30" t="s">
        <v>5264</v>
      </c>
      <c r="B764" s="271" t="s">
        <v>7366</v>
      </c>
      <c r="C764" s="49" t="s">
        <v>7367</v>
      </c>
      <c r="D764" s="272">
        <v>20100289</v>
      </c>
      <c r="E764" s="30" t="s">
        <v>10203</v>
      </c>
      <c r="F764" s="30" t="s">
        <v>3113</v>
      </c>
      <c r="G764" s="30" t="s">
        <v>3065</v>
      </c>
      <c r="H764" s="31">
        <v>145.15199999999999</v>
      </c>
      <c r="I764" s="11">
        <v>10</v>
      </c>
      <c r="J764" s="30" t="s">
        <v>6</v>
      </c>
      <c r="K764" s="32">
        <v>41365</v>
      </c>
      <c r="L764" s="6">
        <v>0</v>
      </c>
    </row>
    <row r="765" spans="1:12">
      <c r="A765" s="30" t="s">
        <v>5265</v>
      </c>
      <c r="B765" s="271" t="s">
        <v>7368</v>
      </c>
      <c r="C765" s="49" t="s">
        <v>7369</v>
      </c>
      <c r="D765" s="272">
        <v>20070283</v>
      </c>
      <c r="E765" s="30" t="s">
        <v>10203</v>
      </c>
      <c r="F765" s="30" t="s">
        <v>3113</v>
      </c>
      <c r="G765" s="30" t="s">
        <v>3065</v>
      </c>
      <c r="H765" s="31">
        <v>131.78399999999999</v>
      </c>
      <c r="I765" s="11">
        <v>10</v>
      </c>
      <c r="J765" s="30" t="s">
        <v>6</v>
      </c>
      <c r="K765" s="32">
        <v>41365</v>
      </c>
      <c r="L765" s="6">
        <v>0</v>
      </c>
    </row>
    <row r="766" spans="1:12">
      <c r="A766" s="30" t="s">
        <v>5266</v>
      </c>
      <c r="B766" s="271" t="s">
        <v>7370</v>
      </c>
      <c r="C766" s="49" t="s">
        <v>7371</v>
      </c>
      <c r="D766" s="272" t="s">
        <v>11754</v>
      </c>
      <c r="E766" s="30" t="s">
        <v>10204</v>
      </c>
      <c r="F766" s="30" t="s">
        <v>3113</v>
      </c>
      <c r="G766" s="30" t="s">
        <v>3065</v>
      </c>
      <c r="H766" s="31">
        <v>5.6</v>
      </c>
      <c r="I766" s="11">
        <v>10</v>
      </c>
      <c r="J766" s="30" t="s">
        <v>6</v>
      </c>
      <c r="K766" s="32">
        <v>41365</v>
      </c>
      <c r="L766" s="6">
        <v>0</v>
      </c>
    </row>
    <row r="767" spans="1:12">
      <c r="A767" s="30" t="s">
        <v>5267</v>
      </c>
      <c r="B767" s="271" t="s">
        <v>7372</v>
      </c>
      <c r="C767" s="49" t="s">
        <v>7371</v>
      </c>
      <c r="D767" s="272">
        <v>20110040</v>
      </c>
      <c r="E767" s="30" t="s">
        <v>10204</v>
      </c>
      <c r="F767" s="30" t="s">
        <v>3113</v>
      </c>
      <c r="G767" s="30" t="s">
        <v>3065</v>
      </c>
      <c r="H767" s="31">
        <v>5.6</v>
      </c>
      <c r="I767" s="11">
        <v>10</v>
      </c>
      <c r="J767" s="30" t="s">
        <v>6</v>
      </c>
      <c r="K767" s="32">
        <v>41365</v>
      </c>
      <c r="L767" s="6">
        <v>0</v>
      </c>
    </row>
    <row r="768" spans="1:12">
      <c r="A768" s="30" t="s">
        <v>5268</v>
      </c>
      <c r="B768" s="271" t="s">
        <v>7373</v>
      </c>
      <c r="C768" s="49" t="s">
        <v>7374</v>
      </c>
      <c r="D768" s="272">
        <v>20100118</v>
      </c>
      <c r="E768" s="30" t="s">
        <v>10203</v>
      </c>
      <c r="F768" s="30" t="s">
        <v>3113</v>
      </c>
      <c r="G768" s="30" t="s">
        <v>3065</v>
      </c>
      <c r="H768" s="31">
        <v>171.83199999999999</v>
      </c>
      <c r="I768" s="11">
        <v>10</v>
      </c>
      <c r="J768" s="30" t="s">
        <v>6</v>
      </c>
      <c r="K768" s="32">
        <v>41365</v>
      </c>
      <c r="L768" s="6">
        <v>0</v>
      </c>
    </row>
    <row r="769" spans="1:12">
      <c r="A769" s="30" t="s">
        <v>5269</v>
      </c>
      <c r="B769" s="271" t="s">
        <v>7375</v>
      </c>
      <c r="C769" s="49" t="s">
        <v>7376</v>
      </c>
      <c r="D769" s="272">
        <v>19880172</v>
      </c>
      <c r="E769" s="30" t="s">
        <v>10203</v>
      </c>
      <c r="F769" s="30" t="s">
        <v>3113</v>
      </c>
      <c r="G769" s="30" t="s">
        <v>3065</v>
      </c>
      <c r="H769" s="31">
        <v>20.399999999999999</v>
      </c>
      <c r="I769" s="11">
        <v>10</v>
      </c>
      <c r="J769" s="30" t="s">
        <v>6</v>
      </c>
      <c r="K769" s="32">
        <v>41365</v>
      </c>
      <c r="L769" s="6">
        <v>0</v>
      </c>
    </row>
    <row r="770" spans="1:12">
      <c r="A770" s="30" t="s">
        <v>5270</v>
      </c>
      <c r="B770" s="271" t="s">
        <v>7377</v>
      </c>
      <c r="C770" s="49" t="s">
        <v>7378</v>
      </c>
      <c r="D770" s="272">
        <v>20030142</v>
      </c>
      <c r="E770" s="30" t="s">
        <v>10203</v>
      </c>
      <c r="F770" s="30" t="s">
        <v>3113</v>
      </c>
      <c r="G770" s="30" t="s">
        <v>3065</v>
      </c>
      <c r="H770" s="31">
        <v>9.2159999999999993</v>
      </c>
      <c r="I770" s="11">
        <v>10</v>
      </c>
      <c r="J770" s="30" t="s">
        <v>6</v>
      </c>
      <c r="K770" s="32">
        <v>41365</v>
      </c>
      <c r="L770" s="6">
        <v>0</v>
      </c>
    </row>
    <row r="771" spans="1:12">
      <c r="A771" s="30" t="s">
        <v>5271</v>
      </c>
      <c r="B771" s="271" t="s">
        <v>7381</v>
      </c>
      <c r="C771" s="49" t="s">
        <v>7382</v>
      </c>
      <c r="D771" s="272">
        <v>20050613</v>
      </c>
      <c r="E771" s="30" t="s">
        <v>10203</v>
      </c>
      <c r="F771" s="30" t="s">
        <v>3113</v>
      </c>
      <c r="G771" s="30" t="s">
        <v>3065</v>
      </c>
      <c r="H771" s="31">
        <v>100.8</v>
      </c>
      <c r="I771" s="11">
        <v>10</v>
      </c>
      <c r="J771" s="30" t="s">
        <v>6</v>
      </c>
      <c r="K771" s="32">
        <v>41365</v>
      </c>
      <c r="L771" s="6">
        <v>0</v>
      </c>
    </row>
    <row r="772" spans="1:12">
      <c r="A772" s="30" t="s">
        <v>5272</v>
      </c>
      <c r="B772" s="273" t="s">
        <v>7383</v>
      </c>
      <c r="C772" s="49" t="s">
        <v>7384</v>
      </c>
      <c r="D772" s="272">
        <v>20050623</v>
      </c>
      <c r="E772" s="30" t="s">
        <v>10203</v>
      </c>
      <c r="F772" s="30" t="s">
        <v>3113</v>
      </c>
      <c r="G772" s="30" t="s">
        <v>3065</v>
      </c>
      <c r="H772" s="31">
        <v>384.87199999999996</v>
      </c>
      <c r="I772" s="11">
        <v>10</v>
      </c>
      <c r="J772" s="30" t="s">
        <v>6</v>
      </c>
      <c r="K772" s="32">
        <v>41365</v>
      </c>
      <c r="L772" s="6">
        <v>0</v>
      </c>
    </row>
    <row r="773" spans="1:12">
      <c r="A773" s="30" t="s">
        <v>5273</v>
      </c>
      <c r="B773" s="273" t="s">
        <v>7385</v>
      </c>
      <c r="C773" s="49" t="s">
        <v>7386</v>
      </c>
      <c r="D773" s="272">
        <v>19860096</v>
      </c>
      <c r="E773" s="30" t="s">
        <v>10203</v>
      </c>
      <c r="F773" s="30" t="s">
        <v>3113</v>
      </c>
      <c r="G773" s="30" t="s">
        <v>3065</v>
      </c>
      <c r="H773" s="31">
        <v>7.1599999999999993</v>
      </c>
      <c r="I773" s="11">
        <v>10</v>
      </c>
      <c r="J773" s="30" t="s">
        <v>6</v>
      </c>
      <c r="K773" s="32">
        <v>41365</v>
      </c>
      <c r="L773" s="6">
        <v>0</v>
      </c>
    </row>
    <row r="774" spans="1:12">
      <c r="A774" s="30" t="s">
        <v>5274</v>
      </c>
      <c r="B774" s="271" t="s">
        <v>7387</v>
      </c>
      <c r="C774" s="49" t="s">
        <v>7388</v>
      </c>
      <c r="D774" s="272">
        <v>20010203</v>
      </c>
      <c r="E774" s="30" t="s">
        <v>10203</v>
      </c>
      <c r="F774" s="30" t="s">
        <v>3113</v>
      </c>
      <c r="G774" s="30" t="s">
        <v>3065</v>
      </c>
      <c r="H774" s="31">
        <v>155.19999999999999</v>
      </c>
      <c r="I774" s="11">
        <v>10</v>
      </c>
      <c r="J774" s="30" t="s">
        <v>6</v>
      </c>
      <c r="K774" s="32">
        <v>41365</v>
      </c>
      <c r="L774" s="6">
        <v>0</v>
      </c>
    </row>
    <row r="775" spans="1:12">
      <c r="A775" s="30" t="s">
        <v>5275</v>
      </c>
      <c r="B775" s="271" t="s">
        <v>7391</v>
      </c>
      <c r="C775" s="49" t="s">
        <v>7392</v>
      </c>
      <c r="D775" s="272">
        <v>19890140</v>
      </c>
      <c r="E775" s="30" t="s">
        <v>10203</v>
      </c>
      <c r="F775" s="30" t="s">
        <v>3113</v>
      </c>
      <c r="G775" s="30" t="s">
        <v>3065</v>
      </c>
      <c r="H775" s="31">
        <v>100</v>
      </c>
      <c r="I775" s="11">
        <v>10</v>
      </c>
      <c r="J775" s="30" t="s">
        <v>6</v>
      </c>
      <c r="K775" s="32">
        <v>41365</v>
      </c>
      <c r="L775" s="6">
        <v>0</v>
      </c>
    </row>
    <row r="776" spans="1:12">
      <c r="A776" s="30" t="s">
        <v>5276</v>
      </c>
      <c r="B776" s="273" t="s">
        <v>7393</v>
      </c>
      <c r="C776" s="49" t="s">
        <v>7394</v>
      </c>
      <c r="D776" s="272">
        <v>19970456</v>
      </c>
      <c r="E776" s="30" t="s">
        <v>10203</v>
      </c>
      <c r="F776" s="30" t="s">
        <v>3113</v>
      </c>
      <c r="G776" s="30" t="s">
        <v>3065</v>
      </c>
      <c r="H776" s="31">
        <v>2.4</v>
      </c>
      <c r="I776" s="11">
        <v>10</v>
      </c>
      <c r="J776" s="30" t="s">
        <v>6</v>
      </c>
      <c r="K776" s="32">
        <v>41365</v>
      </c>
      <c r="L776" s="6">
        <v>0</v>
      </c>
    </row>
    <row r="777" spans="1:12">
      <c r="A777" s="30" t="s">
        <v>5277</v>
      </c>
      <c r="B777" s="271" t="s">
        <v>7395</v>
      </c>
      <c r="C777" s="49" t="s">
        <v>7396</v>
      </c>
      <c r="D777" s="272">
        <v>19870060</v>
      </c>
      <c r="E777" s="30" t="s">
        <v>10203</v>
      </c>
      <c r="F777" s="30" t="s">
        <v>3113</v>
      </c>
      <c r="G777" s="30" t="s">
        <v>3065</v>
      </c>
      <c r="H777" s="31">
        <v>12</v>
      </c>
      <c r="I777" s="11">
        <v>10</v>
      </c>
      <c r="J777" s="30" t="s">
        <v>6</v>
      </c>
      <c r="K777" s="32">
        <v>41365</v>
      </c>
      <c r="L777" s="6">
        <v>0</v>
      </c>
    </row>
    <row r="778" spans="1:12">
      <c r="A778" s="30" t="s">
        <v>5278</v>
      </c>
      <c r="B778" s="271" t="s">
        <v>7397</v>
      </c>
      <c r="C778" s="49" t="s">
        <v>7398</v>
      </c>
      <c r="D778" s="272">
        <v>19970425</v>
      </c>
      <c r="E778" s="30" t="s">
        <v>10203</v>
      </c>
      <c r="F778" s="30" t="s">
        <v>3113</v>
      </c>
      <c r="G778" s="30" t="s">
        <v>3065</v>
      </c>
      <c r="H778" s="31">
        <v>1103.1507200000001</v>
      </c>
      <c r="I778" s="11">
        <v>10</v>
      </c>
      <c r="J778" s="30" t="s">
        <v>6</v>
      </c>
      <c r="K778" s="32">
        <v>41365</v>
      </c>
      <c r="L778" s="6">
        <v>0</v>
      </c>
    </row>
    <row r="779" spans="1:12">
      <c r="A779" s="30" t="s">
        <v>5279</v>
      </c>
      <c r="B779" s="271" t="s">
        <v>7399</v>
      </c>
      <c r="C779" s="49" t="s">
        <v>7400</v>
      </c>
      <c r="D779" s="272">
        <v>20070323</v>
      </c>
      <c r="E779" s="30" t="s">
        <v>10203</v>
      </c>
      <c r="F779" s="30" t="s">
        <v>3113</v>
      </c>
      <c r="G779" s="30" t="s">
        <v>3065</v>
      </c>
      <c r="H779" s="31">
        <v>244.8</v>
      </c>
      <c r="I779" s="11">
        <v>10</v>
      </c>
      <c r="J779" s="30" t="s">
        <v>6</v>
      </c>
      <c r="K779" s="32">
        <v>41365</v>
      </c>
      <c r="L779" s="6">
        <v>0</v>
      </c>
    </row>
    <row r="780" spans="1:12">
      <c r="A780" s="30" t="s">
        <v>5280</v>
      </c>
      <c r="B780" s="271" t="s">
        <v>7401</v>
      </c>
      <c r="C780" s="49" t="s">
        <v>7402</v>
      </c>
      <c r="D780" s="272">
        <v>20070387</v>
      </c>
      <c r="E780" s="30" t="s">
        <v>10203</v>
      </c>
      <c r="F780" s="30" t="s">
        <v>3113</v>
      </c>
      <c r="G780" s="30" t="s">
        <v>3065</v>
      </c>
      <c r="H780" s="31">
        <v>252.8</v>
      </c>
      <c r="I780" s="11">
        <v>10</v>
      </c>
      <c r="J780" s="30" t="s">
        <v>6</v>
      </c>
      <c r="K780" s="32">
        <v>41365</v>
      </c>
      <c r="L780" s="6">
        <v>0</v>
      </c>
    </row>
    <row r="781" spans="1:12">
      <c r="A781" s="30" t="s">
        <v>5281</v>
      </c>
      <c r="B781" s="271" t="s">
        <v>7403</v>
      </c>
      <c r="C781" s="49" t="s">
        <v>7404</v>
      </c>
      <c r="D781" s="272">
        <v>19870032</v>
      </c>
      <c r="E781" s="30" t="s">
        <v>10203</v>
      </c>
      <c r="F781" s="30" t="s">
        <v>3113</v>
      </c>
      <c r="G781" s="30" t="s">
        <v>3065</v>
      </c>
      <c r="H781" s="31">
        <v>215.98400000000001</v>
      </c>
      <c r="I781" s="11">
        <v>10</v>
      </c>
      <c r="J781" s="30" t="s">
        <v>6</v>
      </c>
      <c r="K781" s="32">
        <v>41365</v>
      </c>
      <c r="L781" s="6">
        <v>0</v>
      </c>
    </row>
    <row r="782" spans="1:12">
      <c r="A782" s="30" t="s">
        <v>5282</v>
      </c>
      <c r="B782" s="271" t="s">
        <v>7405</v>
      </c>
      <c r="C782" s="49" t="s">
        <v>7406</v>
      </c>
      <c r="D782" s="272">
        <v>20090235</v>
      </c>
      <c r="E782" s="30" t="s">
        <v>10203</v>
      </c>
      <c r="F782" s="30" t="s">
        <v>3113</v>
      </c>
      <c r="G782" s="30" t="s">
        <v>3065</v>
      </c>
      <c r="H782" s="31">
        <v>280</v>
      </c>
      <c r="I782" s="11">
        <v>10</v>
      </c>
      <c r="J782" s="30" t="s">
        <v>6</v>
      </c>
      <c r="K782" s="32">
        <v>41365</v>
      </c>
      <c r="L782" s="6">
        <v>0</v>
      </c>
    </row>
    <row r="783" spans="1:12">
      <c r="A783" s="30" t="s">
        <v>5283</v>
      </c>
      <c r="B783" s="271" t="s">
        <v>7407</v>
      </c>
      <c r="C783" s="49" t="s">
        <v>7408</v>
      </c>
      <c r="D783" s="272">
        <v>19910067</v>
      </c>
      <c r="E783" s="30" t="s">
        <v>10203</v>
      </c>
      <c r="F783" s="30" t="s">
        <v>3113</v>
      </c>
      <c r="G783" s="30" t="s">
        <v>3065</v>
      </c>
      <c r="H783" s="31">
        <v>1.8079999999999998</v>
      </c>
      <c r="I783" s="11">
        <v>10</v>
      </c>
      <c r="J783" s="30" t="s">
        <v>6</v>
      </c>
      <c r="K783" s="32">
        <v>41365</v>
      </c>
      <c r="L783" s="6">
        <v>0</v>
      </c>
    </row>
    <row r="784" spans="1:12">
      <c r="A784" s="30" t="s">
        <v>5284</v>
      </c>
      <c r="B784" s="273" t="s">
        <v>7409</v>
      </c>
      <c r="C784" s="49" t="s">
        <v>7410</v>
      </c>
      <c r="D784" s="272">
        <v>20060641</v>
      </c>
      <c r="E784" s="30" t="s">
        <v>10203</v>
      </c>
      <c r="F784" s="30" t="s">
        <v>3113</v>
      </c>
      <c r="G784" s="30" t="s">
        <v>3065</v>
      </c>
      <c r="H784" s="31">
        <v>1052.27</v>
      </c>
      <c r="I784" s="11">
        <v>10</v>
      </c>
      <c r="J784" s="30" t="s">
        <v>6</v>
      </c>
      <c r="K784" s="32">
        <v>42095</v>
      </c>
      <c r="L784" s="6">
        <v>105.21801121830941</v>
      </c>
    </row>
    <row r="785" spans="1:12">
      <c r="A785" s="30" t="s">
        <v>5285</v>
      </c>
      <c r="B785" s="271" t="s">
        <v>7411</v>
      </c>
      <c r="C785" s="49" t="s">
        <v>7412</v>
      </c>
      <c r="D785" s="272">
        <v>20000265</v>
      </c>
      <c r="E785" s="30" t="s">
        <v>2998</v>
      </c>
      <c r="F785" s="30" t="s">
        <v>3113</v>
      </c>
      <c r="G785" s="30" t="s">
        <v>3065</v>
      </c>
      <c r="H785" s="31">
        <v>91.960926399999991</v>
      </c>
      <c r="I785" s="11">
        <v>10</v>
      </c>
      <c r="J785" s="30" t="s">
        <v>6</v>
      </c>
      <c r="K785" s="32">
        <v>41365</v>
      </c>
      <c r="L785" s="6">
        <v>0</v>
      </c>
    </row>
    <row r="786" spans="1:12">
      <c r="A786" s="30" t="s">
        <v>5286</v>
      </c>
      <c r="B786" s="271" t="s">
        <v>7413</v>
      </c>
      <c r="C786" s="49" t="s">
        <v>7414</v>
      </c>
      <c r="D786" s="272">
        <v>20060188</v>
      </c>
      <c r="E786" s="30" t="s">
        <v>10203</v>
      </c>
      <c r="F786" s="30" t="s">
        <v>3113</v>
      </c>
      <c r="G786" s="30" t="s">
        <v>3065</v>
      </c>
      <c r="H786" s="31">
        <v>502.71</v>
      </c>
      <c r="I786" s="11">
        <v>10</v>
      </c>
      <c r="J786" s="30" t="s">
        <v>6</v>
      </c>
      <c r="K786" s="32">
        <v>42095</v>
      </c>
      <c r="L786" s="6">
        <v>50.266705711990511</v>
      </c>
    </row>
    <row r="787" spans="1:12">
      <c r="A787" s="30" t="s">
        <v>5287</v>
      </c>
      <c r="B787" s="271" t="s">
        <v>7415</v>
      </c>
      <c r="C787" s="49" t="s">
        <v>7416</v>
      </c>
      <c r="D787" s="272">
        <v>20100239</v>
      </c>
      <c r="E787" s="30" t="s">
        <v>10203</v>
      </c>
      <c r="F787" s="30" t="s">
        <v>3113</v>
      </c>
      <c r="G787" s="30" t="s">
        <v>3065</v>
      </c>
      <c r="H787" s="31">
        <v>457.72799999999995</v>
      </c>
      <c r="I787" s="11">
        <v>10</v>
      </c>
      <c r="J787" s="30" t="s">
        <v>6</v>
      </c>
      <c r="K787" s="32">
        <v>41365</v>
      </c>
      <c r="L787" s="6">
        <v>0</v>
      </c>
    </row>
    <row r="788" spans="1:12">
      <c r="A788" s="30" t="s">
        <v>5288</v>
      </c>
      <c r="B788" s="271" t="s">
        <v>7417</v>
      </c>
      <c r="C788" s="49" t="s">
        <v>7418</v>
      </c>
      <c r="D788" s="272">
        <v>20030255</v>
      </c>
      <c r="E788" s="30" t="s">
        <v>10203</v>
      </c>
      <c r="F788" s="30" t="s">
        <v>3113</v>
      </c>
      <c r="G788" s="30" t="s">
        <v>3065</v>
      </c>
      <c r="H788" s="31">
        <v>190</v>
      </c>
      <c r="I788" s="11">
        <v>10</v>
      </c>
      <c r="J788" s="30" t="s">
        <v>6</v>
      </c>
      <c r="K788" s="32">
        <v>42095</v>
      </c>
      <c r="L788" s="6">
        <v>18.998376967393142</v>
      </c>
    </row>
    <row r="789" spans="1:12">
      <c r="A789" s="30" t="s">
        <v>5289</v>
      </c>
      <c r="B789" s="271" t="s">
        <v>7419</v>
      </c>
      <c r="C789" s="49" t="s">
        <v>7420</v>
      </c>
      <c r="D789" s="272">
        <v>20030165</v>
      </c>
      <c r="E789" s="30" t="s">
        <v>10203</v>
      </c>
      <c r="F789" s="30" t="s">
        <v>3113</v>
      </c>
      <c r="G789" s="30" t="s">
        <v>3065</v>
      </c>
      <c r="H789" s="31">
        <v>5244.3810000000003</v>
      </c>
      <c r="I789" s="11">
        <v>10</v>
      </c>
      <c r="J789" s="30" t="s">
        <v>6</v>
      </c>
      <c r="K789" s="32">
        <v>42095</v>
      </c>
      <c r="L789" s="6">
        <v>524.39330104544274</v>
      </c>
    </row>
    <row r="790" spans="1:12">
      <c r="A790" s="30" t="s">
        <v>5290</v>
      </c>
      <c r="B790" s="271" t="s">
        <v>7421</v>
      </c>
      <c r="C790" s="49" t="s">
        <v>7422</v>
      </c>
      <c r="D790" s="272">
        <v>20060384</v>
      </c>
      <c r="E790" s="30" t="s">
        <v>10203</v>
      </c>
      <c r="F790" s="30" t="s">
        <v>3113</v>
      </c>
      <c r="G790" s="30" t="s">
        <v>3065</v>
      </c>
      <c r="H790" s="31">
        <v>42.984838399999994</v>
      </c>
      <c r="I790" s="11">
        <v>10</v>
      </c>
      <c r="J790" s="30" t="s">
        <v>6</v>
      </c>
      <c r="K790" s="32">
        <v>41365</v>
      </c>
      <c r="L790" s="6">
        <v>0</v>
      </c>
    </row>
    <row r="791" spans="1:12">
      <c r="A791" s="30" t="s">
        <v>5291</v>
      </c>
      <c r="B791" s="271" t="s">
        <v>7423</v>
      </c>
      <c r="C791" s="49" t="s">
        <v>7424</v>
      </c>
      <c r="D791" s="272">
        <v>19870331</v>
      </c>
      <c r="E791" s="30" t="s">
        <v>10203</v>
      </c>
      <c r="F791" s="30" t="s">
        <v>3113</v>
      </c>
      <c r="G791" s="30" t="s">
        <v>3065</v>
      </c>
      <c r="H791" s="31">
        <v>71.324399999999997</v>
      </c>
      <c r="I791" s="11">
        <v>10</v>
      </c>
      <c r="J791" s="30" t="s">
        <v>6</v>
      </c>
      <c r="K791" s="32">
        <v>41365</v>
      </c>
      <c r="L791" s="6">
        <v>0</v>
      </c>
    </row>
    <row r="792" spans="1:12">
      <c r="A792" s="30" t="s">
        <v>5292</v>
      </c>
      <c r="B792" s="271" t="s">
        <v>7425</v>
      </c>
      <c r="C792" s="49" t="s">
        <v>7426</v>
      </c>
      <c r="D792" s="272">
        <v>20040562</v>
      </c>
      <c r="E792" s="30" t="s">
        <v>10203</v>
      </c>
      <c r="F792" s="30" t="s">
        <v>3113</v>
      </c>
      <c r="G792" s="30" t="s">
        <v>3065</v>
      </c>
      <c r="H792" s="31">
        <v>248.8</v>
      </c>
      <c r="I792" s="11">
        <v>10</v>
      </c>
      <c r="J792" s="30" t="s">
        <v>6</v>
      </c>
      <c r="K792" s="32">
        <v>41365</v>
      </c>
      <c r="L792" s="6">
        <v>0</v>
      </c>
    </row>
    <row r="793" spans="1:12">
      <c r="A793" s="30" t="s">
        <v>5293</v>
      </c>
      <c r="B793" s="271" t="s">
        <v>7427</v>
      </c>
      <c r="C793" s="49" t="s">
        <v>7428</v>
      </c>
      <c r="D793" s="272">
        <v>20040561</v>
      </c>
      <c r="E793" s="30" t="s">
        <v>10203</v>
      </c>
      <c r="F793" s="30" t="s">
        <v>3113</v>
      </c>
      <c r="G793" s="30" t="s">
        <v>3065</v>
      </c>
      <c r="H793" s="31">
        <v>232.8</v>
      </c>
      <c r="I793" s="11">
        <v>10</v>
      </c>
      <c r="J793" s="30" t="s">
        <v>6</v>
      </c>
      <c r="K793" s="32">
        <v>41365</v>
      </c>
      <c r="L793" s="6">
        <v>0</v>
      </c>
    </row>
    <row r="794" spans="1:12">
      <c r="A794" s="30" t="s">
        <v>5294</v>
      </c>
      <c r="B794" s="271" t="s">
        <v>7427</v>
      </c>
      <c r="C794" s="49" t="s">
        <v>7428</v>
      </c>
      <c r="D794" s="272">
        <v>20090210</v>
      </c>
      <c r="E794" s="30" t="s">
        <v>10203</v>
      </c>
      <c r="F794" s="30" t="s">
        <v>3113</v>
      </c>
      <c r="G794" s="30" t="s">
        <v>3065</v>
      </c>
      <c r="H794" s="31">
        <v>336</v>
      </c>
      <c r="I794" s="11">
        <v>10</v>
      </c>
      <c r="J794" s="30" t="s">
        <v>6</v>
      </c>
      <c r="K794" s="32">
        <v>41365</v>
      </c>
      <c r="L794" s="6">
        <v>0</v>
      </c>
    </row>
    <row r="795" spans="1:12">
      <c r="A795" s="30" t="s">
        <v>5295</v>
      </c>
      <c r="B795" s="271" t="s">
        <v>7429</v>
      </c>
      <c r="C795" s="49" t="s">
        <v>7430</v>
      </c>
      <c r="D795" s="272">
        <v>19800081</v>
      </c>
      <c r="E795" s="30" t="s">
        <v>10203</v>
      </c>
      <c r="F795" s="30" t="s">
        <v>3113</v>
      </c>
      <c r="G795" s="30" t="s">
        <v>3065</v>
      </c>
      <c r="H795" s="31">
        <v>414.78399999999999</v>
      </c>
      <c r="I795" s="11">
        <v>10</v>
      </c>
      <c r="J795" s="30" t="s">
        <v>6</v>
      </c>
      <c r="K795" s="32">
        <v>41365</v>
      </c>
      <c r="L795" s="6">
        <v>0</v>
      </c>
    </row>
    <row r="796" spans="1:12">
      <c r="A796" s="30" t="s">
        <v>5296</v>
      </c>
      <c r="B796" s="271" t="s">
        <v>7431</v>
      </c>
      <c r="C796" s="49" t="s">
        <v>7432</v>
      </c>
      <c r="D796" s="272">
        <v>20090469</v>
      </c>
      <c r="E796" s="30" t="s">
        <v>10203</v>
      </c>
      <c r="F796" s="30" t="s">
        <v>3113</v>
      </c>
      <c r="G796" s="30" t="s">
        <v>3065</v>
      </c>
      <c r="H796" s="31">
        <v>226.4</v>
      </c>
      <c r="I796" s="11">
        <v>10</v>
      </c>
      <c r="J796" s="30" t="s">
        <v>6</v>
      </c>
      <c r="K796" s="32">
        <v>41365</v>
      </c>
      <c r="L796" s="6">
        <v>0</v>
      </c>
    </row>
    <row r="797" spans="1:12">
      <c r="A797" s="30" t="s">
        <v>5297</v>
      </c>
      <c r="B797" s="271" t="s">
        <v>7433</v>
      </c>
      <c r="C797" s="49" t="s">
        <v>7434</v>
      </c>
      <c r="D797" s="272">
        <v>20050003</v>
      </c>
      <c r="E797" s="30" t="s">
        <v>10203</v>
      </c>
      <c r="F797" s="30" t="s">
        <v>3113</v>
      </c>
      <c r="G797" s="30" t="s">
        <v>3065</v>
      </c>
      <c r="H797" s="31">
        <v>145.6</v>
      </c>
      <c r="I797" s="11">
        <v>10</v>
      </c>
      <c r="J797" s="30" t="s">
        <v>6</v>
      </c>
      <c r="K797" s="32">
        <v>41365</v>
      </c>
      <c r="L797" s="6">
        <v>0</v>
      </c>
    </row>
    <row r="798" spans="1:12">
      <c r="A798" s="30" t="s">
        <v>5298</v>
      </c>
      <c r="B798" s="271" t="s">
        <v>7435</v>
      </c>
      <c r="C798" s="49" t="s">
        <v>7434</v>
      </c>
      <c r="D798" s="272">
        <v>20070488</v>
      </c>
      <c r="E798" s="30" t="s">
        <v>10203</v>
      </c>
      <c r="F798" s="30" t="s">
        <v>3113</v>
      </c>
      <c r="G798" s="30" t="s">
        <v>3065</v>
      </c>
      <c r="H798" s="31">
        <v>169.6</v>
      </c>
      <c r="I798" s="11">
        <v>10</v>
      </c>
      <c r="J798" s="30" t="s">
        <v>6</v>
      </c>
      <c r="K798" s="32">
        <v>41365</v>
      </c>
      <c r="L798" s="6">
        <v>0</v>
      </c>
    </row>
    <row r="799" spans="1:12">
      <c r="A799" s="30" t="s">
        <v>5299</v>
      </c>
      <c r="B799" s="271" t="s">
        <v>7438</v>
      </c>
      <c r="C799" s="49" t="s">
        <v>7439</v>
      </c>
      <c r="D799" s="272">
        <v>19900274</v>
      </c>
      <c r="E799" s="30" t="s">
        <v>10203</v>
      </c>
      <c r="F799" s="30" t="s">
        <v>3113</v>
      </c>
      <c r="G799" s="30" t="s">
        <v>3065</v>
      </c>
      <c r="H799" s="31">
        <v>341.88162399999999</v>
      </c>
      <c r="I799" s="11">
        <v>10</v>
      </c>
      <c r="J799" s="30" t="s">
        <v>6</v>
      </c>
      <c r="K799" s="32">
        <v>41365</v>
      </c>
      <c r="L799" s="6">
        <v>0</v>
      </c>
    </row>
    <row r="800" spans="1:12">
      <c r="A800" s="30" t="s">
        <v>5300</v>
      </c>
      <c r="B800" s="271" t="s">
        <v>7440</v>
      </c>
      <c r="C800" s="49" t="s">
        <v>7441</v>
      </c>
      <c r="D800" s="272">
        <v>20100363</v>
      </c>
      <c r="E800" s="30" t="s">
        <v>10203</v>
      </c>
      <c r="F800" s="30" t="s">
        <v>3113</v>
      </c>
      <c r="G800" s="30" t="s">
        <v>3065</v>
      </c>
      <c r="H800" s="31">
        <v>63.2</v>
      </c>
      <c r="I800" s="11">
        <v>10</v>
      </c>
      <c r="J800" s="30" t="s">
        <v>6</v>
      </c>
      <c r="K800" s="32">
        <v>41365</v>
      </c>
      <c r="L800" s="6">
        <v>0</v>
      </c>
    </row>
    <row r="801" spans="1:12">
      <c r="A801" s="30" t="s">
        <v>5301</v>
      </c>
      <c r="B801" s="271" t="s">
        <v>7442</v>
      </c>
      <c r="C801" s="49" t="s">
        <v>7443</v>
      </c>
      <c r="D801" s="272">
        <v>20100362</v>
      </c>
      <c r="E801" s="30" t="s">
        <v>10203</v>
      </c>
      <c r="F801" s="30" t="s">
        <v>3113</v>
      </c>
      <c r="G801" s="30" t="s">
        <v>3065</v>
      </c>
      <c r="H801" s="31">
        <v>63.2</v>
      </c>
      <c r="I801" s="11">
        <v>10</v>
      </c>
      <c r="J801" s="30" t="s">
        <v>6</v>
      </c>
      <c r="K801" s="32">
        <v>41365</v>
      </c>
      <c r="L801" s="6">
        <v>0</v>
      </c>
    </row>
    <row r="802" spans="1:12">
      <c r="A802" s="30" t="s">
        <v>5302</v>
      </c>
      <c r="B802" s="271" t="s">
        <v>7444</v>
      </c>
      <c r="C802" s="49" t="s">
        <v>7445</v>
      </c>
      <c r="D802" s="272">
        <v>20080204</v>
      </c>
      <c r="E802" s="30" t="s">
        <v>10203</v>
      </c>
      <c r="F802" s="30" t="s">
        <v>3113</v>
      </c>
      <c r="G802" s="30" t="s">
        <v>3065</v>
      </c>
      <c r="H802" s="31">
        <v>44.007999999999996</v>
      </c>
      <c r="I802" s="11">
        <v>10</v>
      </c>
      <c r="J802" s="30" t="s">
        <v>6</v>
      </c>
      <c r="K802" s="32">
        <v>41365</v>
      </c>
      <c r="L802" s="6">
        <v>0</v>
      </c>
    </row>
    <row r="803" spans="1:12">
      <c r="A803" s="30" t="s">
        <v>5303</v>
      </c>
      <c r="B803" s="271" t="s">
        <v>7446</v>
      </c>
      <c r="C803" s="49" t="s">
        <v>7447</v>
      </c>
      <c r="D803" s="272">
        <v>20110063</v>
      </c>
      <c r="E803" s="30" t="s">
        <v>10203</v>
      </c>
      <c r="F803" s="30" t="s">
        <v>3113</v>
      </c>
      <c r="G803" s="30" t="s">
        <v>3065</v>
      </c>
      <c r="H803" s="31">
        <v>324.8</v>
      </c>
      <c r="I803" s="11">
        <v>10</v>
      </c>
      <c r="J803" s="30" t="s">
        <v>6</v>
      </c>
      <c r="K803" s="32">
        <v>41365</v>
      </c>
      <c r="L803" s="6">
        <v>0</v>
      </c>
    </row>
    <row r="804" spans="1:12">
      <c r="A804" s="30" t="s">
        <v>5304</v>
      </c>
      <c r="B804" s="271" t="s">
        <v>7448</v>
      </c>
      <c r="C804" s="49" t="s">
        <v>7447</v>
      </c>
      <c r="D804" s="272">
        <v>20110064</v>
      </c>
      <c r="E804" s="30" t="s">
        <v>10203</v>
      </c>
      <c r="F804" s="30" t="s">
        <v>3113</v>
      </c>
      <c r="G804" s="30" t="s">
        <v>3065</v>
      </c>
      <c r="H804" s="31">
        <v>528.79999999999995</v>
      </c>
      <c r="I804" s="11">
        <v>10</v>
      </c>
      <c r="J804" s="30" t="s">
        <v>6</v>
      </c>
      <c r="K804" s="32">
        <v>42095</v>
      </c>
      <c r="L804" s="6">
        <v>52.875482843986845</v>
      </c>
    </row>
    <row r="805" spans="1:12">
      <c r="A805" s="30" t="s">
        <v>5305</v>
      </c>
      <c r="B805" s="271" t="s">
        <v>7449</v>
      </c>
      <c r="C805" s="49" t="s">
        <v>7447</v>
      </c>
      <c r="D805" s="272">
        <v>20110065</v>
      </c>
      <c r="E805" s="30" t="s">
        <v>10203</v>
      </c>
      <c r="F805" s="30" t="s">
        <v>3113</v>
      </c>
      <c r="G805" s="30" t="s">
        <v>3065</v>
      </c>
      <c r="H805" s="31">
        <v>276</v>
      </c>
      <c r="I805" s="11">
        <v>10</v>
      </c>
      <c r="J805" s="30" t="s">
        <v>6</v>
      </c>
      <c r="K805" s="32">
        <v>41365</v>
      </c>
      <c r="L805" s="6">
        <v>0</v>
      </c>
    </row>
    <row r="806" spans="1:12">
      <c r="A806" s="30" t="s">
        <v>5306</v>
      </c>
      <c r="B806" s="271" t="s">
        <v>7450</v>
      </c>
      <c r="C806" s="49" t="s">
        <v>7447</v>
      </c>
      <c r="D806" s="272">
        <v>20110066</v>
      </c>
      <c r="E806" s="30" t="s">
        <v>10203</v>
      </c>
      <c r="F806" s="30" t="s">
        <v>3113</v>
      </c>
      <c r="G806" s="30" t="s">
        <v>3065</v>
      </c>
      <c r="H806" s="31">
        <v>497.6</v>
      </c>
      <c r="I806" s="11">
        <v>10</v>
      </c>
      <c r="J806" s="30" t="s">
        <v>6</v>
      </c>
      <c r="K806" s="32">
        <v>41365</v>
      </c>
      <c r="L806" s="6">
        <v>0</v>
      </c>
    </row>
    <row r="807" spans="1:12">
      <c r="A807" s="30" t="s">
        <v>5307</v>
      </c>
      <c r="B807" s="271" t="s">
        <v>7451</v>
      </c>
      <c r="C807" s="49" t="s">
        <v>7447</v>
      </c>
      <c r="D807" s="272">
        <v>20110062</v>
      </c>
      <c r="E807" s="30" t="s">
        <v>10203</v>
      </c>
      <c r="F807" s="30" t="s">
        <v>3113</v>
      </c>
      <c r="G807" s="30" t="s">
        <v>3065</v>
      </c>
      <c r="H807" s="31">
        <v>735</v>
      </c>
      <c r="I807" s="11">
        <v>10</v>
      </c>
      <c r="J807" s="30" t="s">
        <v>6</v>
      </c>
      <c r="K807" s="32">
        <v>42095</v>
      </c>
      <c r="L807" s="6">
        <v>73.493721426494517</v>
      </c>
    </row>
    <row r="808" spans="1:12" ht="12.75" customHeight="1">
      <c r="A808" s="30" t="s">
        <v>5308</v>
      </c>
      <c r="B808" s="271" t="s">
        <v>7452</v>
      </c>
      <c r="C808" s="49" t="s">
        <v>7453</v>
      </c>
      <c r="D808" s="272">
        <v>20110069</v>
      </c>
      <c r="E808" s="30" t="s">
        <v>10203</v>
      </c>
      <c r="F808" s="30" t="s">
        <v>3113</v>
      </c>
      <c r="G808" s="30" t="s">
        <v>3065</v>
      </c>
      <c r="H808" s="31">
        <v>152</v>
      </c>
      <c r="I808" s="11">
        <v>10</v>
      </c>
      <c r="J808" s="30" t="s">
        <v>6</v>
      </c>
      <c r="K808" s="32">
        <v>41365</v>
      </c>
      <c r="L808" s="6">
        <v>0</v>
      </c>
    </row>
    <row r="809" spans="1:12">
      <c r="A809" s="30" t="s">
        <v>5309</v>
      </c>
      <c r="B809" s="271" t="s">
        <v>7454</v>
      </c>
      <c r="C809" s="49" t="s">
        <v>7455</v>
      </c>
      <c r="D809" s="272">
        <v>20060663</v>
      </c>
      <c r="E809" s="30" t="s">
        <v>10203</v>
      </c>
      <c r="F809" s="30" t="s">
        <v>3113</v>
      </c>
      <c r="G809" s="30" t="s">
        <v>3065</v>
      </c>
      <c r="H809" s="31">
        <v>733.58400000000006</v>
      </c>
      <c r="I809" s="11">
        <v>10</v>
      </c>
      <c r="J809" s="30" t="s">
        <v>6</v>
      </c>
      <c r="K809" s="32">
        <v>41365</v>
      </c>
      <c r="L809" s="6">
        <v>0</v>
      </c>
    </row>
    <row r="810" spans="1:12">
      <c r="A810" s="30" t="s">
        <v>5310</v>
      </c>
      <c r="B810" s="271" t="s">
        <v>7456</v>
      </c>
      <c r="C810" s="49" t="s">
        <v>7457</v>
      </c>
      <c r="D810" s="272">
        <v>19940254</v>
      </c>
      <c r="E810" s="30" t="s">
        <v>10203</v>
      </c>
      <c r="F810" s="30" t="s">
        <v>3113</v>
      </c>
      <c r="G810" s="30" t="s">
        <v>3065</v>
      </c>
      <c r="H810" s="31">
        <v>89.107950399999993</v>
      </c>
      <c r="I810" s="11">
        <v>10</v>
      </c>
      <c r="J810" s="30" t="s">
        <v>6</v>
      </c>
      <c r="K810" s="32">
        <v>41365</v>
      </c>
      <c r="L810" s="6">
        <v>0</v>
      </c>
    </row>
    <row r="811" spans="1:12">
      <c r="A811" s="30" t="s">
        <v>5311</v>
      </c>
      <c r="B811" s="271" t="s">
        <v>7458</v>
      </c>
      <c r="C811" s="49" t="s">
        <v>7459</v>
      </c>
      <c r="D811" s="272">
        <v>20090339</v>
      </c>
      <c r="E811" s="30" t="s">
        <v>10203</v>
      </c>
      <c r="F811" s="30" t="s">
        <v>3113</v>
      </c>
      <c r="G811" s="30" t="s">
        <v>3065</v>
      </c>
      <c r="H811" s="31">
        <v>1455.01776</v>
      </c>
      <c r="I811" s="11">
        <v>10</v>
      </c>
      <c r="J811" s="30" t="s">
        <v>6</v>
      </c>
      <c r="K811" s="32">
        <v>41365</v>
      </c>
      <c r="L811" s="6">
        <v>0</v>
      </c>
    </row>
    <row r="812" spans="1:12">
      <c r="A812" s="30" t="s">
        <v>5312</v>
      </c>
      <c r="B812" s="271" t="s">
        <v>7460</v>
      </c>
      <c r="C812" s="49" t="s">
        <v>7461</v>
      </c>
      <c r="D812" s="272">
        <v>19930196</v>
      </c>
      <c r="E812" s="30" t="s">
        <v>10203</v>
      </c>
      <c r="F812" s="30" t="s">
        <v>3113</v>
      </c>
      <c r="G812" s="30" t="s">
        <v>3065</v>
      </c>
      <c r="H812" s="31">
        <v>55.679999999999993</v>
      </c>
      <c r="I812" s="11">
        <v>10</v>
      </c>
      <c r="J812" s="30" t="s">
        <v>6</v>
      </c>
      <c r="K812" s="32">
        <v>41365</v>
      </c>
      <c r="L812" s="6">
        <v>0</v>
      </c>
    </row>
    <row r="813" spans="1:12">
      <c r="A813" s="30" t="s">
        <v>5313</v>
      </c>
      <c r="B813" s="271" t="s">
        <v>7466</v>
      </c>
      <c r="C813" s="49" t="s">
        <v>7467</v>
      </c>
      <c r="D813" s="272">
        <v>20060640</v>
      </c>
      <c r="E813" s="30" t="s">
        <v>10203</v>
      </c>
      <c r="F813" s="30" t="s">
        <v>3113</v>
      </c>
      <c r="G813" s="30" t="s">
        <v>3065</v>
      </c>
      <c r="H813" s="31">
        <v>208.096</v>
      </c>
      <c r="I813" s="11">
        <v>10</v>
      </c>
      <c r="J813" s="30" t="s">
        <v>6</v>
      </c>
      <c r="K813" s="32">
        <v>41365</v>
      </c>
      <c r="L813" s="6">
        <v>0</v>
      </c>
    </row>
    <row r="814" spans="1:12">
      <c r="A814" s="30" t="s">
        <v>5314</v>
      </c>
      <c r="B814" s="271" t="s">
        <v>7468</v>
      </c>
      <c r="C814" s="49" t="s">
        <v>7469</v>
      </c>
      <c r="D814" s="272">
        <v>20080382</v>
      </c>
      <c r="E814" s="30" t="s">
        <v>10203</v>
      </c>
      <c r="F814" s="30" t="s">
        <v>3113</v>
      </c>
      <c r="G814" s="30" t="s">
        <v>3065</v>
      </c>
      <c r="H814" s="31">
        <v>265.80226399999998</v>
      </c>
      <c r="I814" s="11">
        <v>10</v>
      </c>
      <c r="J814" s="30" t="s">
        <v>6</v>
      </c>
      <c r="K814" s="32">
        <v>41365</v>
      </c>
      <c r="L814" s="6">
        <v>0</v>
      </c>
    </row>
    <row r="815" spans="1:12">
      <c r="A815" s="30" t="s">
        <v>5315</v>
      </c>
      <c r="B815" s="271" t="s">
        <v>7470</v>
      </c>
      <c r="C815" s="49" t="s">
        <v>7471</v>
      </c>
      <c r="D815" s="272">
        <v>19900253</v>
      </c>
      <c r="E815" s="30" t="s">
        <v>10203</v>
      </c>
      <c r="F815" s="30" t="s">
        <v>3113</v>
      </c>
      <c r="G815" s="30" t="s">
        <v>3065</v>
      </c>
      <c r="H815" s="31">
        <v>25.6</v>
      </c>
      <c r="I815" s="11">
        <v>10</v>
      </c>
      <c r="J815" s="30" t="s">
        <v>6</v>
      </c>
      <c r="K815" s="32">
        <v>41365</v>
      </c>
      <c r="L815" s="6">
        <v>0</v>
      </c>
    </row>
    <row r="816" spans="1:12">
      <c r="A816" s="30" t="s">
        <v>5316</v>
      </c>
      <c r="B816" s="271" t="s">
        <v>7472</v>
      </c>
      <c r="C816" s="49" t="s">
        <v>7473</v>
      </c>
      <c r="D816" s="272">
        <v>19860175</v>
      </c>
      <c r="E816" s="30" t="s">
        <v>10203</v>
      </c>
      <c r="F816" s="30" t="s">
        <v>3113</v>
      </c>
      <c r="G816" s="30" t="s">
        <v>3065</v>
      </c>
      <c r="H816" s="31">
        <v>135.21600000000001</v>
      </c>
      <c r="I816" s="11">
        <v>10</v>
      </c>
      <c r="J816" s="30" t="s">
        <v>6</v>
      </c>
      <c r="K816" s="32">
        <v>41365</v>
      </c>
      <c r="L816" s="6">
        <v>0</v>
      </c>
    </row>
    <row r="817" spans="1:12">
      <c r="A817" s="30" t="s">
        <v>5317</v>
      </c>
      <c r="B817" s="271" t="s">
        <v>7474</v>
      </c>
      <c r="C817" s="49" t="s">
        <v>7475</v>
      </c>
      <c r="D817" s="272">
        <v>20010202</v>
      </c>
      <c r="E817" s="30" t="s">
        <v>10203</v>
      </c>
      <c r="F817" s="30" t="s">
        <v>3113</v>
      </c>
      <c r="G817" s="30" t="s">
        <v>3065</v>
      </c>
      <c r="H817" s="31">
        <v>285.60000000000002</v>
      </c>
      <c r="I817" s="11">
        <v>10</v>
      </c>
      <c r="J817" s="30" t="s">
        <v>6</v>
      </c>
      <c r="K817" s="32">
        <v>41365</v>
      </c>
      <c r="L817" s="6">
        <v>0</v>
      </c>
    </row>
    <row r="818" spans="1:12">
      <c r="A818" s="30" t="s">
        <v>5318</v>
      </c>
      <c r="B818" s="271" t="s">
        <v>7476</v>
      </c>
      <c r="C818" s="49" t="s">
        <v>7477</v>
      </c>
      <c r="D818" s="272">
        <v>20070675</v>
      </c>
      <c r="E818" s="30" t="s">
        <v>10203</v>
      </c>
      <c r="F818" s="30" t="s">
        <v>3113</v>
      </c>
      <c r="G818" s="30" t="s">
        <v>3065</v>
      </c>
      <c r="H818" s="31">
        <v>425.904</v>
      </c>
      <c r="I818" s="11">
        <v>10</v>
      </c>
      <c r="J818" s="30" t="s">
        <v>6</v>
      </c>
      <c r="K818" s="32">
        <v>41365</v>
      </c>
      <c r="L818" s="6">
        <v>0</v>
      </c>
    </row>
    <row r="819" spans="1:12">
      <c r="A819" s="30" t="s">
        <v>5319</v>
      </c>
      <c r="B819" s="271" t="s">
        <v>7478</v>
      </c>
      <c r="C819" s="49" t="s">
        <v>7479</v>
      </c>
      <c r="D819" s="272">
        <v>20020189</v>
      </c>
      <c r="E819" s="30" t="s">
        <v>10203</v>
      </c>
      <c r="F819" s="30" t="s">
        <v>3113</v>
      </c>
      <c r="G819" s="30" t="s">
        <v>3065</v>
      </c>
      <c r="H819" s="31">
        <v>215.2</v>
      </c>
      <c r="I819" s="11">
        <v>10</v>
      </c>
      <c r="J819" s="30" t="s">
        <v>6</v>
      </c>
      <c r="K819" s="32">
        <v>41365</v>
      </c>
      <c r="L819" s="6">
        <v>0</v>
      </c>
    </row>
    <row r="820" spans="1:12">
      <c r="A820" s="30" t="s">
        <v>5320</v>
      </c>
      <c r="B820" s="271" t="s">
        <v>7480</v>
      </c>
      <c r="C820" s="49" t="s">
        <v>7481</v>
      </c>
      <c r="D820" s="272">
        <v>20100097</v>
      </c>
      <c r="E820" s="30" t="s">
        <v>10203</v>
      </c>
      <c r="F820" s="30" t="s">
        <v>3113</v>
      </c>
      <c r="G820" s="30" t="s">
        <v>3065</v>
      </c>
      <c r="H820" s="31">
        <v>182.4</v>
      </c>
      <c r="I820" s="11">
        <v>10</v>
      </c>
      <c r="J820" s="30" t="s">
        <v>6</v>
      </c>
      <c r="K820" s="32">
        <v>41365</v>
      </c>
      <c r="L820" s="6">
        <v>0</v>
      </c>
    </row>
    <row r="821" spans="1:12">
      <c r="A821" s="30" t="s">
        <v>5321</v>
      </c>
      <c r="B821" s="271" t="s">
        <v>7482</v>
      </c>
      <c r="C821" s="49" t="s">
        <v>7483</v>
      </c>
      <c r="D821" s="272">
        <v>19800082</v>
      </c>
      <c r="E821" s="30" t="s">
        <v>10203</v>
      </c>
      <c r="F821" s="30" t="s">
        <v>3113</v>
      </c>
      <c r="G821" s="30" t="s">
        <v>3065</v>
      </c>
      <c r="H821" s="31">
        <v>380.30170080000005</v>
      </c>
      <c r="I821" s="11">
        <v>10</v>
      </c>
      <c r="J821" s="30" t="s">
        <v>6</v>
      </c>
      <c r="K821" s="32">
        <v>41365</v>
      </c>
      <c r="L821" s="6">
        <v>0</v>
      </c>
    </row>
    <row r="822" spans="1:12">
      <c r="A822" s="30" t="s">
        <v>5322</v>
      </c>
      <c r="B822" s="271" t="s">
        <v>7484</v>
      </c>
      <c r="C822" s="49" t="s">
        <v>7485</v>
      </c>
      <c r="D822" s="272">
        <v>20060073</v>
      </c>
      <c r="E822" s="30" t="s">
        <v>10203</v>
      </c>
      <c r="F822" s="30" t="s">
        <v>3113</v>
      </c>
      <c r="G822" s="30" t="s">
        <v>3065</v>
      </c>
      <c r="H822" s="31">
        <v>106.4</v>
      </c>
      <c r="I822" s="11">
        <v>10</v>
      </c>
      <c r="J822" s="30" t="s">
        <v>6</v>
      </c>
      <c r="K822" s="32">
        <v>41365</v>
      </c>
      <c r="L822" s="6">
        <v>0</v>
      </c>
    </row>
    <row r="823" spans="1:12">
      <c r="A823" s="30" t="s">
        <v>5323</v>
      </c>
      <c r="B823" s="271" t="s">
        <v>7486</v>
      </c>
      <c r="C823" s="49" t="s">
        <v>7487</v>
      </c>
      <c r="D823" s="272">
        <v>20070392</v>
      </c>
      <c r="E823" s="30" t="s">
        <v>10203</v>
      </c>
      <c r="F823" s="30" t="s">
        <v>3113</v>
      </c>
      <c r="G823" s="30" t="s">
        <v>3065</v>
      </c>
      <c r="H823" s="31">
        <v>405.952</v>
      </c>
      <c r="I823" s="11">
        <v>10</v>
      </c>
      <c r="J823" s="30" t="s">
        <v>6</v>
      </c>
      <c r="K823" s="32">
        <v>41365</v>
      </c>
      <c r="L823" s="6">
        <v>0</v>
      </c>
    </row>
    <row r="824" spans="1:12">
      <c r="A824" s="30" t="s">
        <v>5324</v>
      </c>
      <c r="B824" s="271" t="s">
        <v>7488</v>
      </c>
      <c r="C824" s="49" t="s">
        <v>7489</v>
      </c>
      <c r="D824" s="272">
        <v>19920939</v>
      </c>
      <c r="E824" s="30" t="s">
        <v>10203</v>
      </c>
      <c r="F824" s="30" t="s">
        <v>3113</v>
      </c>
      <c r="G824" s="30" t="s">
        <v>3065</v>
      </c>
      <c r="H824" s="31">
        <v>1.6</v>
      </c>
      <c r="I824" s="11">
        <v>10</v>
      </c>
      <c r="J824" s="30" t="s">
        <v>6</v>
      </c>
      <c r="K824" s="32">
        <v>41365</v>
      </c>
      <c r="L824" s="6">
        <v>0</v>
      </c>
    </row>
    <row r="825" spans="1:12">
      <c r="A825" s="30" t="s">
        <v>5325</v>
      </c>
      <c r="B825" s="271" t="s">
        <v>7490</v>
      </c>
      <c r="C825" s="49" t="s">
        <v>7491</v>
      </c>
      <c r="D825" s="272">
        <v>19850210</v>
      </c>
      <c r="E825" s="30" t="s">
        <v>10203</v>
      </c>
      <c r="F825" s="30" t="s">
        <v>3113</v>
      </c>
      <c r="G825" s="30" t="s">
        <v>3065</v>
      </c>
      <c r="H825" s="31">
        <v>241.07647200000002</v>
      </c>
      <c r="I825" s="11">
        <v>10</v>
      </c>
      <c r="J825" s="30" t="s">
        <v>6</v>
      </c>
      <c r="K825" s="32">
        <v>41365</v>
      </c>
      <c r="L825" s="6">
        <v>0</v>
      </c>
    </row>
    <row r="826" spans="1:12">
      <c r="A826" s="30" t="s">
        <v>5326</v>
      </c>
      <c r="B826" s="271" t="s">
        <v>7492</v>
      </c>
      <c r="C826" s="49" t="s">
        <v>7491</v>
      </c>
      <c r="D826" s="272">
        <v>19850211</v>
      </c>
      <c r="E826" s="30" t="s">
        <v>10203</v>
      </c>
      <c r="F826" s="30" t="s">
        <v>3113</v>
      </c>
      <c r="G826" s="30" t="s">
        <v>3065</v>
      </c>
      <c r="H826" s="31">
        <v>11.959999999999999</v>
      </c>
      <c r="I826" s="11">
        <v>10</v>
      </c>
      <c r="J826" s="30" t="s">
        <v>6</v>
      </c>
      <c r="K826" s="32">
        <v>41365</v>
      </c>
      <c r="L826" s="6">
        <v>0</v>
      </c>
    </row>
    <row r="827" spans="1:12">
      <c r="A827" s="30" t="s">
        <v>5327</v>
      </c>
      <c r="B827" s="271" t="s">
        <v>7493</v>
      </c>
      <c r="C827" s="49" t="s">
        <v>7494</v>
      </c>
      <c r="D827" s="272">
        <v>20060431</v>
      </c>
      <c r="E827" s="30" t="s">
        <v>10203</v>
      </c>
      <c r="F827" s="30" t="s">
        <v>3113</v>
      </c>
      <c r="G827" s="30" t="s">
        <v>3065</v>
      </c>
      <c r="H827" s="31">
        <v>33.527999999999999</v>
      </c>
      <c r="I827" s="11">
        <v>10</v>
      </c>
      <c r="J827" s="30" t="s">
        <v>6</v>
      </c>
      <c r="K827" s="32">
        <v>41365</v>
      </c>
      <c r="L827" s="6">
        <v>0</v>
      </c>
    </row>
    <row r="828" spans="1:12">
      <c r="A828" s="30" t="s">
        <v>5328</v>
      </c>
      <c r="B828" s="271" t="s">
        <v>7495</v>
      </c>
      <c r="C828" s="49" t="s">
        <v>7496</v>
      </c>
      <c r="D828" s="272">
        <v>20080037</v>
      </c>
      <c r="E828" s="30" t="s">
        <v>10203</v>
      </c>
      <c r="F828" s="30" t="s">
        <v>3113</v>
      </c>
      <c r="G828" s="30" t="s">
        <v>3065</v>
      </c>
      <c r="H828" s="31">
        <v>112</v>
      </c>
      <c r="I828" s="11">
        <v>10</v>
      </c>
      <c r="J828" s="30" t="s">
        <v>6</v>
      </c>
      <c r="K828" s="32">
        <v>41365</v>
      </c>
      <c r="L828" s="6">
        <v>0</v>
      </c>
    </row>
    <row r="829" spans="1:12">
      <c r="A829" s="30" t="s">
        <v>5329</v>
      </c>
      <c r="B829" s="271" t="s">
        <v>7497</v>
      </c>
      <c r="C829" s="49" t="s">
        <v>7498</v>
      </c>
      <c r="D829" s="272">
        <v>20090220</v>
      </c>
      <c r="E829" s="30" t="s">
        <v>10203</v>
      </c>
      <c r="F829" s="30" t="s">
        <v>3113</v>
      </c>
      <c r="G829" s="30" t="s">
        <v>3065</v>
      </c>
      <c r="H829" s="31">
        <v>1509.8489999999999</v>
      </c>
      <c r="I829" s="11">
        <v>10</v>
      </c>
      <c r="J829" s="30" t="s">
        <v>6</v>
      </c>
      <c r="K829" s="32">
        <v>42095</v>
      </c>
      <c r="L829" s="6">
        <v>150.97200245179789</v>
      </c>
    </row>
    <row r="830" spans="1:12">
      <c r="A830" s="30" t="s">
        <v>5330</v>
      </c>
      <c r="B830" s="271" t="s">
        <v>7499</v>
      </c>
      <c r="C830" s="49" t="s">
        <v>7500</v>
      </c>
      <c r="D830" s="272">
        <v>19830504</v>
      </c>
      <c r="E830" s="30" t="s">
        <v>10203</v>
      </c>
      <c r="F830" s="30" t="s">
        <v>3113</v>
      </c>
      <c r="G830" s="30" t="s">
        <v>3065</v>
      </c>
      <c r="H830" s="31">
        <v>184.34399999999999</v>
      </c>
      <c r="I830" s="11">
        <v>10</v>
      </c>
      <c r="J830" s="30" t="s">
        <v>6</v>
      </c>
      <c r="K830" s="32">
        <v>41365</v>
      </c>
      <c r="L830" s="6">
        <v>0</v>
      </c>
    </row>
    <row r="831" spans="1:12">
      <c r="A831" s="30" t="s">
        <v>5331</v>
      </c>
      <c r="B831" s="271" t="s">
        <v>7501</v>
      </c>
      <c r="C831" s="49" t="s">
        <v>7500</v>
      </c>
      <c r="D831" s="272">
        <v>20060665</v>
      </c>
      <c r="E831" s="30" t="s">
        <v>10203</v>
      </c>
      <c r="F831" s="30" t="s">
        <v>3113</v>
      </c>
      <c r="G831" s="30" t="s">
        <v>3065</v>
      </c>
      <c r="H831" s="31">
        <v>421.2</v>
      </c>
      <c r="I831" s="11">
        <v>10</v>
      </c>
      <c r="J831" s="30" t="s">
        <v>6</v>
      </c>
      <c r="K831" s="32">
        <v>41365</v>
      </c>
      <c r="L831" s="6">
        <v>0</v>
      </c>
    </row>
    <row r="832" spans="1:12">
      <c r="A832" s="30" t="s">
        <v>5332</v>
      </c>
      <c r="B832" s="271" t="s">
        <v>7502</v>
      </c>
      <c r="C832" s="49" t="s">
        <v>7503</v>
      </c>
      <c r="D832" s="272">
        <v>19960259</v>
      </c>
      <c r="E832" s="30" t="s">
        <v>10203</v>
      </c>
      <c r="F832" s="30" t="s">
        <v>3113</v>
      </c>
      <c r="G832" s="30" t="s">
        <v>3065</v>
      </c>
      <c r="H832" s="31">
        <v>2.8</v>
      </c>
      <c r="I832" s="11">
        <v>10</v>
      </c>
      <c r="J832" s="30" t="s">
        <v>6</v>
      </c>
      <c r="K832" s="32">
        <v>41365</v>
      </c>
      <c r="L832" s="6">
        <v>0</v>
      </c>
    </row>
    <row r="833" spans="1:12">
      <c r="A833" s="30" t="s">
        <v>5333</v>
      </c>
      <c r="B833" s="271" t="s">
        <v>7504</v>
      </c>
      <c r="C833" s="49" t="s">
        <v>7505</v>
      </c>
      <c r="D833" s="272">
        <v>19890302</v>
      </c>
      <c r="E833" s="30" t="s">
        <v>10203</v>
      </c>
      <c r="F833" s="30" t="s">
        <v>3113</v>
      </c>
      <c r="G833" s="30" t="s">
        <v>3065</v>
      </c>
      <c r="H833" s="31">
        <v>769</v>
      </c>
      <c r="I833" s="11">
        <v>10</v>
      </c>
      <c r="J833" s="30" t="s">
        <v>6</v>
      </c>
      <c r="K833" s="32">
        <v>42095</v>
      </c>
      <c r="L833" s="6">
        <v>76.893430989080713</v>
      </c>
    </row>
    <row r="834" spans="1:12">
      <c r="A834" s="30" t="s">
        <v>5334</v>
      </c>
      <c r="B834" s="271" t="s">
        <v>7506</v>
      </c>
      <c r="C834" s="49" t="s">
        <v>7507</v>
      </c>
      <c r="D834" s="272">
        <v>20050255</v>
      </c>
      <c r="E834" s="30" t="s">
        <v>10203</v>
      </c>
      <c r="F834" s="30" t="s">
        <v>3113</v>
      </c>
      <c r="G834" s="30" t="s">
        <v>3065</v>
      </c>
      <c r="H834" s="31">
        <v>75.599999999999994</v>
      </c>
      <c r="I834" s="11">
        <v>10</v>
      </c>
      <c r="J834" s="30" t="s">
        <v>6</v>
      </c>
      <c r="K834" s="32">
        <v>41365</v>
      </c>
      <c r="L834" s="6">
        <v>0</v>
      </c>
    </row>
    <row r="835" spans="1:12">
      <c r="A835" s="30" t="s">
        <v>5335</v>
      </c>
      <c r="B835" s="271" t="s">
        <v>7510</v>
      </c>
      <c r="C835" s="49" t="s">
        <v>7511</v>
      </c>
      <c r="D835" s="272">
        <v>19890301</v>
      </c>
      <c r="E835" s="30" t="s">
        <v>10203</v>
      </c>
      <c r="F835" s="30" t="s">
        <v>3113</v>
      </c>
      <c r="G835" s="30" t="s">
        <v>3065</v>
      </c>
      <c r="H835" s="31">
        <v>88.063999999999993</v>
      </c>
      <c r="I835" s="11">
        <v>10</v>
      </c>
      <c r="J835" s="30" t="s">
        <v>6</v>
      </c>
      <c r="K835" s="32">
        <v>41365</v>
      </c>
      <c r="L835" s="6">
        <v>0</v>
      </c>
    </row>
    <row r="836" spans="1:12">
      <c r="A836" s="30" t="s">
        <v>5336</v>
      </c>
      <c r="B836" s="271" t="s">
        <v>7512</v>
      </c>
      <c r="C836" s="49" t="s">
        <v>7513</v>
      </c>
      <c r="D836" s="272">
        <v>20060273</v>
      </c>
      <c r="E836" s="30" t="s">
        <v>10203</v>
      </c>
      <c r="F836" s="30" t="s">
        <v>3113</v>
      </c>
      <c r="G836" s="30" t="s">
        <v>3065</v>
      </c>
      <c r="H836" s="31">
        <v>94.5</v>
      </c>
      <c r="I836" s="11">
        <v>10</v>
      </c>
      <c r="J836" s="30" t="s">
        <v>6</v>
      </c>
      <c r="K836" s="32">
        <v>42461</v>
      </c>
      <c r="L836" s="6">
        <v>18.918799497976941</v>
      </c>
    </row>
    <row r="837" spans="1:12">
      <c r="A837" s="30" t="s">
        <v>5337</v>
      </c>
      <c r="B837" s="271" t="s">
        <v>7514</v>
      </c>
      <c r="C837" s="49" t="s">
        <v>7515</v>
      </c>
      <c r="D837" s="272">
        <v>19990114</v>
      </c>
      <c r="E837" s="30" t="s">
        <v>10203</v>
      </c>
      <c r="F837" s="30" t="s">
        <v>3113</v>
      </c>
      <c r="G837" s="30" t="s">
        <v>3065</v>
      </c>
      <c r="H837" s="31">
        <v>482.05784479999994</v>
      </c>
      <c r="I837" s="11">
        <v>10</v>
      </c>
      <c r="J837" s="30" t="s">
        <v>6</v>
      </c>
      <c r="K837" s="32">
        <v>41365</v>
      </c>
      <c r="L837" s="6">
        <v>0</v>
      </c>
    </row>
    <row r="838" spans="1:12">
      <c r="A838" s="30" t="s">
        <v>5338</v>
      </c>
      <c r="B838" s="271" t="s">
        <v>7516</v>
      </c>
      <c r="C838" s="49" t="s">
        <v>7517</v>
      </c>
      <c r="D838" s="272">
        <v>20040610</v>
      </c>
      <c r="E838" s="30" t="s">
        <v>10203</v>
      </c>
      <c r="F838" s="30" t="s">
        <v>3113</v>
      </c>
      <c r="G838" s="30" t="s">
        <v>3065</v>
      </c>
      <c r="H838" s="31">
        <v>471.32</v>
      </c>
      <c r="I838" s="11">
        <v>10</v>
      </c>
      <c r="J838" s="30" t="s">
        <v>6</v>
      </c>
      <c r="K838" s="32">
        <v>41365</v>
      </c>
      <c r="L838" s="6">
        <v>0</v>
      </c>
    </row>
    <row r="839" spans="1:12">
      <c r="A839" s="30" t="s">
        <v>5339</v>
      </c>
      <c r="B839" s="271" t="s">
        <v>7174</v>
      </c>
      <c r="C839" s="49" t="s">
        <v>7518</v>
      </c>
      <c r="D839" s="272">
        <v>19970112</v>
      </c>
      <c r="E839" s="30" t="s">
        <v>10203</v>
      </c>
      <c r="F839" s="30" t="s">
        <v>3113</v>
      </c>
      <c r="G839" s="30" t="s">
        <v>3065</v>
      </c>
      <c r="H839" s="31">
        <v>16.968</v>
      </c>
      <c r="I839" s="11">
        <v>10</v>
      </c>
      <c r="J839" s="30" t="s">
        <v>6</v>
      </c>
      <c r="K839" s="32">
        <v>41365</v>
      </c>
      <c r="L839" s="6">
        <v>0</v>
      </c>
    </row>
    <row r="840" spans="1:12">
      <c r="A840" s="30" t="s">
        <v>5340</v>
      </c>
      <c r="B840" s="271" t="s">
        <v>7519</v>
      </c>
      <c r="C840" s="49" t="s">
        <v>7520</v>
      </c>
      <c r="D840" s="272">
        <v>19800186</v>
      </c>
      <c r="E840" s="30" t="s">
        <v>10203</v>
      </c>
      <c r="F840" s="30" t="s">
        <v>3113</v>
      </c>
      <c r="G840" s="30" t="s">
        <v>3065</v>
      </c>
      <c r="H840" s="31">
        <v>368.69600000000003</v>
      </c>
      <c r="I840" s="11">
        <v>10</v>
      </c>
      <c r="J840" s="30" t="s">
        <v>6</v>
      </c>
      <c r="K840" s="32">
        <v>41365</v>
      </c>
      <c r="L840" s="6">
        <v>0</v>
      </c>
    </row>
    <row r="841" spans="1:12">
      <c r="A841" s="30" t="s">
        <v>5341</v>
      </c>
      <c r="B841" s="271" t="s">
        <v>7521</v>
      </c>
      <c r="C841" s="49" t="s">
        <v>7522</v>
      </c>
      <c r="D841" s="272">
        <v>19820090</v>
      </c>
      <c r="E841" s="30" t="s">
        <v>10203</v>
      </c>
      <c r="F841" s="30" t="s">
        <v>3113</v>
      </c>
      <c r="G841" s="30" t="s">
        <v>3065</v>
      </c>
      <c r="H841" s="31">
        <v>34.384</v>
      </c>
      <c r="I841" s="11">
        <v>10</v>
      </c>
      <c r="J841" s="30" t="s">
        <v>6</v>
      </c>
      <c r="K841" s="32">
        <v>41365</v>
      </c>
      <c r="L841" s="6">
        <v>0</v>
      </c>
    </row>
    <row r="842" spans="1:12">
      <c r="A842" s="30" t="s">
        <v>5342</v>
      </c>
      <c r="B842" s="271" t="s">
        <v>7523</v>
      </c>
      <c r="C842" s="49" t="s">
        <v>7524</v>
      </c>
      <c r="D842" s="272">
        <v>20060232</v>
      </c>
      <c r="E842" s="30" t="s">
        <v>10203</v>
      </c>
      <c r="F842" s="30" t="s">
        <v>3113</v>
      </c>
      <c r="G842" s="30" t="s">
        <v>3065</v>
      </c>
      <c r="H842" s="31">
        <v>146.19999999999999</v>
      </c>
      <c r="I842" s="11">
        <v>10</v>
      </c>
      <c r="J842" s="30" t="s">
        <v>6</v>
      </c>
      <c r="K842" s="32">
        <v>41365</v>
      </c>
      <c r="L842" s="6">
        <v>0</v>
      </c>
    </row>
    <row r="843" spans="1:12">
      <c r="A843" s="30" t="s">
        <v>5343</v>
      </c>
      <c r="B843" s="271" t="s">
        <v>7525</v>
      </c>
      <c r="C843" s="49" t="s">
        <v>7526</v>
      </c>
      <c r="D843" s="272">
        <v>19850085</v>
      </c>
      <c r="E843" s="30" t="s">
        <v>10203</v>
      </c>
      <c r="F843" s="30" t="s">
        <v>3113</v>
      </c>
      <c r="G843" s="30" t="s">
        <v>3065</v>
      </c>
      <c r="H843" s="31">
        <v>915.88799999999992</v>
      </c>
      <c r="I843" s="11">
        <v>10</v>
      </c>
      <c r="J843" s="30" t="s">
        <v>6</v>
      </c>
      <c r="K843" s="32">
        <v>41365</v>
      </c>
      <c r="L843" s="6">
        <v>0</v>
      </c>
    </row>
    <row r="844" spans="1:12">
      <c r="A844" s="30" t="s">
        <v>5344</v>
      </c>
      <c r="B844" s="271" t="s">
        <v>7527</v>
      </c>
      <c r="C844" s="49" t="s">
        <v>7528</v>
      </c>
      <c r="D844" s="272">
        <v>19820046</v>
      </c>
      <c r="E844" s="30" t="s">
        <v>10203</v>
      </c>
      <c r="F844" s="30" t="s">
        <v>3113</v>
      </c>
      <c r="G844" s="30" t="s">
        <v>3065</v>
      </c>
      <c r="H844" s="31">
        <v>75.889161599999994</v>
      </c>
      <c r="I844" s="11">
        <v>10</v>
      </c>
      <c r="J844" s="30" t="s">
        <v>6</v>
      </c>
      <c r="K844" s="32">
        <v>41365</v>
      </c>
      <c r="L844" s="6">
        <v>0</v>
      </c>
    </row>
    <row r="845" spans="1:12">
      <c r="A845" s="30" t="s">
        <v>5345</v>
      </c>
      <c r="B845" s="271" t="s">
        <v>7533</v>
      </c>
      <c r="C845" s="49" t="s">
        <v>7532</v>
      </c>
      <c r="D845" s="272">
        <v>20110057</v>
      </c>
      <c r="E845" s="30" t="s">
        <v>10204</v>
      </c>
      <c r="F845" s="30" t="s">
        <v>3113</v>
      </c>
      <c r="G845" s="30" t="s">
        <v>3065</v>
      </c>
      <c r="H845" s="31">
        <v>66.56944</v>
      </c>
      <c r="I845" s="11">
        <v>10</v>
      </c>
      <c r="J845" s="30" t="s">
        <v>6</v>
      </c>
      <c r="K845" s="32">
        <v>41365</v>
      </c>
      <c r="L845" s="6">
        <v>0</v>
      </c>
    </row>
    <row r="846" spans="1:12">
      <c r="A846" s="30" t="s">
        <v>5346</v>
      </c>
      <c r="B846" s="271" t="s">
        <v>7534</v>
      </c>
      <c r="C846" s="49" t="s">
        <v>7535</v>
      </c>
      <c r="D846" s="272">
        <v>19940315</v>
      </c>
      <c r="E846" s="30" t="s">
        <v>10203</v>
      </c>
      <c r="F846" s="30" t="s">
        <v>3113</v>
      </c>
      <c r="G846" s="30" t="s">
        <v>3065</v>
      </c>
      <c r="H846" s="31">
        <v>1.6</v>
      </c>
      <c r="I846" s="11">
        <v>10</v>
      </c>
      <c r="J846" s="30" t="s">
        <v>6</v>
      </c>
      <c r="K846" s="32">
        <v>41365</v>
      </c>
      <c r="L846" s="6">
        <v>0</v>
      </c>
    </row>
    <row r="847" spans="1:12">
      <c r="A847" s="30" t="s">
        <v>5347</v>
      </c>
      <c r="B847" s="271" t="s">
        <v>7536</v>
      </c>
      <c r="C847" s="49" t="s">
        <v>7537</v>
      </c>
      <c r="D847" s="272">
        <v>20070454</v>
      </c>
      <c r="E847" s="30" t="s">
        <v>10203</v>
      </c>
      <c r="F847" s="30" t="s">
        <v>3113</v>
      </c>
      <c r="G847" s="30" t="s">
        <v>3065</v>
      </c>
      <c r="H847" s="31">
        <v>458.4</v>
      </c>
      <c r="I847" s="11">
        <v>10</v>
      </c>
      <c r="J847" s="30" t="s">
        <v>6</v>
      </c>
      <c r="K847" s="32">
        <v>41365</v>
      </c>
      <c r="L847" s="6">
        <v>0</v>
      </c>
    </row>
    <row r="848" spans="1:12">
      <c r="A848" s="30" t="s">
        <v>5348</v>
      </c>
      <c r="B848" s="271" t="s">
        <v>7538</v>
      </c>
      <c r="C848" s="49" t="s">
        <v>7539</v>
      </c>
      <c r="D848" s="272">
        <v>20080199</v>
      </c>
      <c r="E848" s="30" t="s">
        <v>10203</v>
      </c>
      <c r="F848" s="30" t="s">
        <v>3113</v>
      </c>
      <c r="G848" s="30" t="s">
        <v>3065</v>
      </c>
      <c r="H848" s="31">
        <v>145.65600000000001</v>
      </c>
      <c r="I848" s="11">
        <v>10</v>
      </c>
      <c r="J848" s="30" t="s">
        <v>6</v>
      </c>
      <c r="K848" s="32">
        <v>41365</v>
      </c>
      <c r="L848" s="6">
        <v>0</v>
      </c>
    </row>
    <row r="849" spans="1:12">
      <c r="A849" s="30" t="s">
        <v>5349</v>
      </c>
      <c r="B849" s="271" t="s">
        <v>7540</v>
      </c>
      <c r="C849" s="49" t="s">
        <v>7541</v>
      </c>
      <c r="D849" s="272">
        <v>20070674</v>
      </c>
      <c r="E849" s="30" t="s">
        <v>10203</v>
      </c>
      <c r="F849" s="30" t="s">
        <v>3113</v>
      </c>
      <c r="G849" s="30" t="s">
        <v>3065</v>
      </c>
      <c r="H849" s="31">
        <v>126.768</v>
      </c>
      <c r="I849" s="11">
        <v>10</v>
      </c>
      <c r="J849" s="30" t="s">
        <v>6</v>
      </c>
      <c r="K849" s="32">
        <v>41365</v>
      </c>
      <c r="L849" s="6">
        <v>0</v>
      </c>
    </row>
    <row r="850" spans="1:12">
      <c r="A850" s="30" t="s">
        <v>5350</v>
      </c>
      <c r="B850" s="271" t="s">
        <v>7542</v>
      </c>
      <c r="C850" s="49" t="s">
        <v>7543</v>
      </c>
      <c r="D850" s="272">
        <v>19960073</v>
      </c>
      <c r="E850" s="30" t="s">
        <v>10203</v>
      </c>
      <c r="F850" s="30" t="s">
        <v>3113</v>
      </c>
      <c r="G850" s="30" t="s">
        <v>3065</v>
      </c>
      <c r="H850" s="31">
        <v>1.6</v>
      </c>
      <c r="I850" s="11">
        <v>10</v>
      </c>
      <c r="J850" s="30" t="s">
        <v>6</v>
      </c>
      <c r="K850" s="32">
        <v>41365</v>
      </c>
      <c r="L850" s="6">
        <v>0</v>
      </c>
    </row>
    <row r="851" spans="1:12">
      <c r="A851" s="30" t="s">
        <v>5351</v>
      </c>
      <c r="B851" s="271" t="s">
        <v>7544</v>
      </c>
      <c r="C851" s="49" t="s">
        <v>7545</v>
      </c>
      <c r="D851" s="272">
        <v>19950018</v>
      </c>
      <c r="E851" s="30" t="s">
        <v>10203</v>
      </c>
      <c r="F851" s="30" t="s">
        <v>3113</v>
      </c>
      <c r="G851" s="30" t="s">
        <v>3065</v>
      </c>
      <c r="H851" s="31">
        <v>109.21600000000001</v>
      </c>
      <c r="I851" s="11">
        <v>10</v>
      </c>
      <c r="J851" s="30" t="s">
        <v>6</v>
      </c>
      <c r="K851" s="32">
        <v>41365</v>
      </c>
      <c r="L851" s="6">
        <v>0</v>
      </c>
    </row>
    <row r="852" spans="1:12">
      <c r="A852" s="30" t="s">
        <v>5352</v>
      </c>
      <c r="B852" s="271" t="s">
        <v>7546</v>
      </c>
      <c r="C852" s="49" t="s">
        <v>7547</v>
      </c>
      <c r="D852" s="272">
        <v>19970038</v>
      </c>
      <c r="E852" s="30" t="s">
        <v>10203</v>
      </c>
      <c r="F852" s="30" t="s">
        <v>3113</v>
      </c>
      <c r="G852" s="30" t="s">
        <v>3065</v>
      </c>
      <c r="H852" s="31">
        <v>122.57599999999999</v>
      </c>
      <c r="I852" s="11">
        <v>10</v>
      </c>
      <c r="J852" s="30" t="s">
        <v>6</v>
      </c>
      <c r="K852" s="32">
        <v>41365</v>
      </c>
      <c r="L852" s="6">
        <v>0</v>
      </c>
    </row>
    <row r="853" spans="1:12">
      <c r="A853" s="30" t="s">
        <v>5353</v>
      </c>
      <c r="B853" s="271" t="s">
        <v>7548</v>
      </c>
      <c r="C853" s="49" t="s">
        <v>7549</v>
      </c>
      <c r="D853" s="272">
        <v>20150061</v>
      </c>
      <c r="E853" s="30" t="s">
        <v>10203</v>
      </c>
      <c r="F853" s="30" t="s">
        <v>3113</v>
      </c>
      <c r="G853" s="30" t="s">
        <v>3065</v>
      </c>
      <c r="H853" s="31">
        <v>481.99200000000002</v>
      </c>
      <c r="I853" s="11">
        <v>10</v>
      </c>
      <c r="J853" s="30" t="s">
        <v>6</v>
      </c>
      <c r="K853" s="32">
        <v>42095</v>
      </c>
      <c r="L853" s="6">
        <v>48.195082690882913</v>
      </c>
    </row>
    <row r="854" spans="1:12">
      <c r="A854" s="30" t="s">
        <v>5354</v>
      </c>
      <c r="B854" s="271" t="s">
        <v>7550</v>
      </c>
      <c r="C854" s="49" t="s">
        <v>7551</v>
      </c>
      <c r="D854" s="272">
        <v>19950125</v>
      </c>
      <c r="E854" s="30" t="s">
        <v>10203</v>
      </c>
      <c r="F854" s="30" t="s">
        <v>3113</v>
      </c>
      <c r="G854" s="30" t="s">
        <v>3065</v>
      </c>
      <c r="H854" s="31">
        <v>155.464</v>
      </c>
      <c r="I854" s="11">
        <v>10</v>
      </c>
      <c r="J854" s="30" t="s">
        <v>6</v>
      </c>
      <c r="K854" s="32">
        <v>41365</v>
      </c>
      <c r="L854" s="6">
        <v>0</v>
      </c>
    </row>
    <row r="855" spans="1:12">
      <c r="A855" s="30" t="s">
        <v>5355</v>
      </c>
      <c r="B855" s="271" t="s">
        <v>7552</v>
      </c>
      <c r="C855" s="49" t="s">
        <v>7553</v>
      </c>
      <c r="D855" s="272">
        <v>19980033</v>
      </c>
      <c r="E855" s="30" t="s">
        <v>10203</v>
      </c>
      <c r="F855" s="30" t="s">
        <v>3113</v>
      </c>
      <c r="G855" s="30" t="s">
        <v>3065</v>
      </c>
      <c r="H855" s="31">
        <v>1.6</v>
      </c>
      <c r="I855" s="11">
        <v>10</v>
      </c>
      <c r="J855" s="30" t="s">
        <v>6</v>
      </c>
      <c r="K855" s="32">
        <v>41365</v>
      </c>
      <c r="L855" s="6">
        <v>0</v>
      </c>
    </row>
    <row r="856" spans="1:12">
      <c r="A856" s="30" t="s">
        <v>5356</v>
      </c>
      <c r="B856" s="271" t="s">
        <v>7554</v>
      </c>
      <c r="C856" s="49" t="s">
        <v>7555</v>
      </c>
      <c r="D856" s="272">
        <v>19950089</v>
      </c>
      <c r="E856" s="30" t="s">
        <v>10203</v>
      </c>
      <c r="F856" s="30" t="s">
        <v>3113</v>
      </c>
      <c r="G856" s="30" t="s">
        <v>3065</v>
      </c>
      <c r="H856" s="31">
        <v>122.01600000000001</v>
      </c>
      <c r="I856" s="11">
        <v>10</v>
      </c>
      <c r="J856" s="30" t="s">
        <v>6</v>
      </c>
      <c r="K856" s="32">
        <v>41365</v>
      </c>
      <c r="L856" s="6">
        <v>0</v>
      </c>
    </row>
    <row r="857" spans="1:12">
      <c r="A857" s="30" t="s">
        <v>5357</v>
      </c>
      <c r="B857" s="271" t="s">
        <v>7556</v>
      </c>
      <c r="C857" s="49" t="s">
        <v>7557</v>
      </c>
      <c r="D857" s="272">
        <v>19900084</v>
      </c>
      <c r="E857" s="30" t="s">
        <v>10203</v>
      </c>
      <c r="F857" s="30" t="s">
        <v>3113</v>
      </c>
      <c r="G857" s="30" t="s">
        <v>3065</v>
      </c>
      <c r="H857" s="31">
        <v>66.032000000000011</v>
      </c>
      <c r="I857" s="11">
        <v>10</v>
      </c>
      <c r="J857" s="30" t="s">
        <v>6</v>
      </c>
      <c r="K857" s="32">
        <v>41365</v>
      </c>
      <c r="L857" s="6">
        <v>0</v>
      </c>
    </row>
    <row r="858" spans="1:12">
      <c r="A858" s="30" t="s">
        <v>5358</v>
      </c>
      <c r="B858" s="271" t="s">
        <v>7558</v>
      </c>
      <c r="C858" s="49" t="s">
        <v>7559</v>
      </c>
      <c r="D858" s="272">
        <v>20150044</v>
      </c>
      <c r="E858" s="30" t="s">
        <v>10203</v>
      </c>
      <c r="F858" s="30" t="s">
        <v>3113</v>
      </c>
      <c r="G858" s="30" t="s">
        <v>3065</v>
      </c>
      <c r="H858" s="31">
        <v>502.07499999999999</v>
      </c>
      <c r="I858" s="11">
        <v>10</v>
      </c>
      <c r="J858" s="30" t="s">
        <v>6</v>
      </c>
      <c r="K858" s="32">
        <v>42095</v>
      </c>
      <c r="L858" s="6">
        <v>50.203211136336421</v>
      </c>
    </row>
    <row r="859" spans="1:12">
      <c r="A859" s="30" t="s">
        <v>5359</v>
      </c>
      <c r="B859" s="271" t="s">
        <v>7560</v>
      </c>
      <c r="C859" s="49" t="s">
        <v>7561</v>
      </c>
      <c r="D859" s="272">
        <v>19930418</v>
      </c>
      <c r="E859" s="30" t="s">
        <v>10203</v>
      </c>
      <c r="F859" s="30" t="s">
        <v>3113</v>
      </c>
      <c r="G859" s="30" t="s">
        <v>3065</v>
      </c>
      <c r="H859" s="31">
        <v>94.455999999999989</v>
      </c>
      <c r="I859" s="11">
        <v>10</v>
      </c>
      <c r="J859" s="30" t="s">
        <v>6</v>
      </c>
      <c r="K859" s="32">
        <v>41365</v>
      </c>
      <c r="L859" s="6">
        <v>0</v>
      </c>
    </row>
    <row r="860" spans="1:12">
      <c r="A860" s="30" t="s">
        <v>5360</v>
      </c>
      <c r="B860" s="271" t="s">
        <v>7562</v>
      </c>
      <c r="C860" s="49" t="s">
        <v>7563</v>
      </c>
      <c r="D860" s="272">
        <v>20100281</v>
      </c>
      <c r="E860" s="30" t="s">
        <v>10203</v>
      </c>
      <c r="F860" s="30" t="s">
        <v>3113</v>
      </c>
      <c r="G860" s="30" t="s">
        <v>3065</v>
      </c>
      <c r="H860" s="31">
        <v>128</v>
      </c>
      <c r="I860" s="11">
        <v>10</v>
      </c>
      <c r="J860" s="30" t="s">
        <v>6</v>
      </c>
      <c r="K860" s="32">
        <v>41365</v>
      </c>
      <c r="L860" s="6">
        <v>0</v>
      </c>
    </row>
    <row r="861" spans="1:12">
      <c r="A861" s="30" t="s">
        <v>5361</v>
      </c>
      <c r="B861" s="271" t="s">
        <v>7564</v>
      </c>
      <c r="C861" s="49" t="s">
        <v>7565</v>
      </c>
      <c r="D861" s="272">
        <v>19840348</v>
      </c>
      <c r="E861" s="30" t="s">
        <v>10203</v>
      </c>
      <c r="F861" s="30" t="s">
        <v>3113</v>
      </c>
      <c r="G861" s="30" t="s">
        <v>3065</v>
      </c>
      <c r="H861" s="31">
        <v>9.16</v>
      </c>
      <c r="I861" s="11">
        <v>10</v>
      </c>
      <c r="J861" s="30" t="s">
        <v>6</v>
      </c>
      <c r="K861" s="32">
        <v>41365</v>
      </c>
      <c r="L861" s="6">
        <v>0</v>
      </c>
    </row>
    <row r="862" spans="1:12">
      <c r="A862" s="30" t="s">
        <v>5362</v>
      </c>
      <c r="B862" s="271" t="s">
        <v>7566</v>
      </c>
      <c r="C862" s="49" t="s">
        <v>7567</v>
      </c>
      <c r="D862" s="272">
        <v>19900138</v>
      </c>
      <c r="E862" s="30" t="s">
        <v>10203</v>
      </c>
      <c r="F862" s="30" t="s">
        <v>3113</v>
      </c>
      <c r="G862" s="30" t="s">
        <v>3065</v>
      </c>
      <c r="H862" s="31">
        <v>4.4000000000000004</v>
      </c>
      <c r="I862" s="11">
        <v>10</v>
      </c>
      <c r="J862" s="30" t="s">
        <v>6</v>
      </c>
      <c r="K862" s="32">
        <v>41365</v>
      </c>
      <c r="L862" s="6">
        <v>0</v>
      </c>
    </row>
    <row r="863" spans="1:12">
      <c r="A863" s="30" t="s">
        <v>5363</v>
      </c>
      <c r="B863" s="271" t="s">
        <v>7568</v>
      </c>
      <c r="C863" s="49" t="s">
        <v>7569</v>
      </c>
      <c r="D863" s="272">
        <v>20110104</v>
      </c>
      <c r="E863" s="30" t="s">
        <v>10204</v>
      </c>
      <c r="F863" s="30" t="s">
        <v>3113</v>
      </c>
      <c r="G863" s="30" t="s">
        <v>3065</v>
      </c>
      <c r="H863" s="31">
        <v>4.7200000000000006</v>
      </c>
      <c r="I863" s="11">
        <v>10</v>
      </c>
      <c r="J863" s="30" t="s">
        <v>6</v>
      </c>
      <c r="K863" s="32">
        <v>41365</v>
      </c>
      <c r="L863" s="6">
        <v>0</v>
      </c>
    </row>
    <row r="864" spans="1:12">
      <c r="A864" s="30" t="s">
        <v>5364</v>
      </c>
      <c r="B864" s="271" t="s">
        <v>7570</v>
      </c>
      <c r="C864" s="49" t="s">
        <v>7569</v>
      </c>
      <c r="D864" s="272">
        <v>20110105</v>
      </c>
      <c r="E864" s="30" t="s">
        <v>10204</v>
      </c>
      <c r="F864" s="30" t="s">
        <v>3113</v>
      </c>
      <c r="G864" s="30" t="s">
        <v>3065</v>
      </c>
      <c r="H864" s="31">
        <v>17.28</v>
      </c>
      <c r="I864" s="11">
        <v>10</v>
      </c>
      <c r="J864" s="30" t="s">
        <v>6</v>
      </c>
      <c r="K864" s="32">
        <v>41365</v>
      </c>
      <c r="L864" s="6">
        <v>0</v>
      </c>
    </row>
    <row r="865" spans="1:12">
      <c r="A865" s="30" t="s">
        <v>5365</v>
      </c>
      <c r="B865" s="271" t="s">
        <v>7571</v>
      </c>
      <c r="C865" s="49" t="s">
        <v>7569</v>
      </c>
      <c r="D865" s="272">
        <v>20110106</v>
      </c>
      <c r="E865" s="30" t="s">
        <v>10204</v>
      </c>
      <c r="F865" s="30" t="s">
        <v>3113</v>
      </c>
      <c r="G865" s="30" t="s">
        <v>3065</v>
      </c>
      <c r="H865" s="31">
        <v>6.08</v>
      </c>
      <c r="I865" s="11">
        <v>10</v>
      </c>
      <c r="J865" s="30" t="s">
        <v>6</v>
      </c>
      <c r="K865" s="32">
        <v>41365</v>
      </c>
      <c r="L865" s="6">
        <v>0</v>
      </c>
    </row>
    <row r="866" spans="1:12">
      <c r="A866" s="30" t="s">
        <v>5366</v>
      </c>
      <c r="B866" s="271" t="s">
        <v>7572</v>
      </c>
      <c r="C866" s="49" t="s">
        <v>7573</v>
      </c>
      <c r="D866" s="272">
        <v>19950176</v>
      </c>
      <c r="E866" s="30" t="s">
        <v>10203</v>
      </c>
      <c r="F866" s="30" t="s">
        <v>3113</v>
      </c>
      <c r="G866" s="30" t="s">
        <v>3065</v>
      </c>
      <c r="H866" s="31">
        <v>13.2</v>
      </c>
      <c r="I866" s="11">
        <v>10</v>
      </c>
      <c r="J866" s="30" t="s">
        <v>6</v>
      </c>
      <c r="K866" s="32">
        <v>41365</v>
      </c>
      <c r="L866" s="6">
        <v>0</v>
      </c>
    </row>
    <row r="867" spans="1:12">
      <c r="A867" s="30" t="s">
        <v>5367</v>
      </c>
      <c r="B867" s="271" t="s">
        <v>7576</v>
      </c>
      <c r="C867" s="49" t="s">
        <v>7577</v>
      </c>
      <c r="D867" s="272">
        <v>20040321</v>
      </c>
      <c r="E867" s="30" t="s">
        <v>10203</v>
      </c>
      <c r="F867" s="30" t="s">
        <v>3113</v>
      </c>
      <c r="G867" s="30" t="s">
        <v>3065</v>
      </c>
      <c r="H867" s="31">
        <v>42.616</v>
      </c>
      <c r="I867" s="11">
        <v>10</v>
      </c>
      <c r="J867" s="30" t="s">
        <v>6</v>
      </c>
      <c r="K867" s="32">
        <v>41365</v>
      </c>
      <c r="L867" s="6">
        <v>0</v>
      </c>
    </row>
    <row r="868" spans="1:12">
      <c r="A868" s="30" t="s">
        <v>5368</v>
      </c>
      <c r="B868" s="271" t="s">
        <v>7578</v>
      </c>
      <c r="C868" s="49" t="s">
        <v>7579</v>
      </c>
      <c r="D868" s="272">
        <v>19830135</v>
      </c>
      <c r="E868" s="30" t="s">
        <v>10203</v>
      </c>
      <c r="F868" s="30" t="s">
        <v>3113</v>
      </c>
      <c r="G868" s="30" t="s">
        <v>3065</v>
      </c>
      <c r="H868" s="31">
        <v>116.7818176</v>
      </c>
      <c r="I868" s="11">
        <v>10</v>
      </c>
      <c r="J868" s="30" t="s">
        <v>6</v>
      </c>
      <c r="K868" s="32">
        <v>41365</v>
      </c>
      <c r="L868" s="6">
        <v>0</v>
      </c>
    </row>
    <row r="869" spans="1:12">
      <c r="A869" s="30" t="s">
        <v>5369</v>
      </c>
      <c r="B869" s="271" t="s">
        <v>7580</v>
      </c>
      <c r="C869" s="49" t="s">
        <v>7581</v>
      </c>
      <c r="D869" s="272">
        <v>19830064</v>
      </c>
      <c r="E869" s="30" t="s">
        <v>10203</v>
      </c>
      <c r="F869" s="30" t="s">
        <v>3113</v>
      </c>
      <c r="G869" s="30" t="s">
        <v>3065</v>
      </c>
      <c r="H869" s="31">
        <v>180.68847999999997</v>
      </c>
      <c r="I869" s="11">
        <v>10</v>
      </c>
      <c r="J869" s="30" t="s">
        <v>6</v>
      </c>
      <c r="K869" s="32">
        <v>41365</v>
      </c>
      <c r="L869" s="6">
        <v>0</v>
      </c>
    </row>
    <row r="870" spans="1:12">
      <c r="A870" s="30" t="s">
        <v>5370</v>
      </c>
      <c r="B870" s="271" t="s">
        <v>7582</v>
      </c>
      <c r="C870" s="49" t="s">
        <v>7583</v>
      </c>
      <c r="D870" s="272">
        <v>19830026</v>
      </c>
      <c r="E870" s="30" t="s">
        <v>10203</v>
      </c>
      <c r="F870" s="30" t="s">
        <v>3113</v>
      </c>
      <c r="G870" s="30" t="s">
        <v>3065</v>
      </c>
      <c r="H870" s="31">
        <v>64.857654400000001</v>
      </c>
      <c r="I870" s="11">
        <v>10</v>
      </c>
      <c r="J870" s="30" t="s">
        <v>6</v>
      </c>
      <c r="K870" s="32">
        <v>41365</v>
      </c>
      <c r="L870" s="6">
        <v>0</v>
      </c>
    </row>
    <row r="871" spans="1:12">
      <c r="A871" s="30" t="s">
        <v>5371</v>
      </c>
      <c r="B871" s="271" t="s">
        <v>7584</v>
      </c>
      <c r="C871" s="49" t="s">
        <v>7585</v>
      </c>
      <c r="D871" s="272">
        <v>19890065</v>
      </c>
      <c r="E871" s="30" t="s">
        <v>10203</v>
      </c>
      <c r="F871" s="30" t="s">
        <v>3113</v>
      </c>
      <c r="G871" s="30" t="s">
        <v>3065</v>
      </c>
      <c r="H871" s="31">
        <v>35.07</v>
      </c>
      <c r="I871" s="11">
        <v>10</v>
      </c>
      <c r="J871" s="30" t="s">
        <v>6</v>
      </c>
      <c r="K871" s="32">
        <v>42095</v>
      </c>
      <c r="L871" s="6">
        <v>3.506700422349883</v>
      </c>
    </row>
    <row r="872" spans="1:12">
      <c r="A872" s="30" t="s">
        <v>5372</v>
      </c>
      <c r="B872" s="271" t="s">
        <v>7586</v>
      </c>
      <c r="C872" s="49" t="s">
        <v>7587</v>
      </c>
      <c r="D872" s="272">
        <v>19760245</v>
      </c>
      <c r="E872" s="30" t="s">
        <v>10203</v>
      </c>
      <c r="F872" s="30" t="s">
        <v>3113</v>
      </c>
      <c r="G872" s="30" t="s">
        <v>3065</v>
      </c>
      <c r="H872" s="31">
        <v>405.56799999999998</v>
      </c>
      <c r="I872" s="11">
        <v>10</v>
      </c>
      <c r="J872" s="30" t="s">
        <v>6</v>
      </c>
      <c r="K872" s="32">
        <v>42461</v>
      </c>
      <c r="L872" s="6">
        <v>81.194282272968422</v>
      </c>
    </row>
    <row r="873" spans="1:12">
      <c r="A873" s="30" t="s">
        <v>5373</v>
      </c>
      <c r="B873" s="271" t="s">
        <v>7588</v>
      </c>
      <c r="C873" s="49" t="s">
        <v>7589</v>
      </c>
      <c r="D873" s="272">
        <v>19800209</v>
      </c>
      <c r="E873" s="30" t="s">
        <v>10203</v>
      </c>
      <c r="F873" s="30" t="s">
        <v>3113</v>
      </c>
      <c r="G873" s="30" t="s">
        <v>3065</v>
      </c>
      <c r="H873" s="31">
        <v>193.33667359999998</v>
      </c>
      <c r="I873" s="11">
        <v>10</v>
      </c>
      <c r="J873" s="30" t="s">
        <v>6</v>
      </c>
      <c r="K873" s="32">
        <v>41365</v>
      </c>
      <c r="L873" s="6">
        <v>0</v>
      </c>
    </row>
    <row r="874" spans="1:12">
      <c r="A874" s="30" t="s">
        <v>5374</v>
      </c>
      <c r="B874" s="271" t="s">
        <v>7590</v>
      </c>
      <c r="C874" s="49" t="s">
        <v>7591</v>
      </c>
      <c r="D874" s="272">
        <v>19970195</v>
      </c>
      <c r="E874" s="30" t="s">
        <v>10203</v>
      </c>
      <c r="F874" s="30" t="s">
        <v>3113</v>
      </c>
      <c r="G874" s="30" t="s">
        <v>3065</v>
      </c>
      <c r="H874" s="31">
        <v>25.167999999999999</v>
      </c>
      <c r="I874" s="11">
        <v>10</v>
      </c>
      <c r="J874" s="30" t="s">
        <v>6</v>
      </c>
      <c r="K874" s="32">
        <v>41365</v>
      </c>
      <c r="L874" s="6">
        <v>0</v>
      </c>
    </row>
    <row r="875" spans="1:12">
      <c r="A875" s="30" t="s">
        <v>5375</v>
      </c>
      <c r="B875" s="271" t="s">
        <v>7592</v>
      </c>
      <c r="C875" s="49" t="s">
        <v>7593</v>
      </c>
      <c r="D875" s="272">
        <v>20070264</v>
      </c>
      <c r="E875" s="30" t="s">
        <v>10203</v>
      </c>
      <c r="F875" s="30" t="s">
        <v>3113</v>
      </c>
      <c r="G875" s="30" t="s">
        <v>3065</v>
      </c>
      <c r="H875" s="31">
        <v>356.16927199999998</v>
      </c>
      <c r="I875" s="11">
        <v>10</v>
      </c>
      <c r="J875" s="30" t="s">
        <v>6</v>
      </c>
      <c r="K875" s="32">
        <v>41365</v>
      </c>
      <c r="L875" s="6">
        <v>0</v>
      </c>
    </row>
    <row r="876" spans="1:12">
      <c r="A876" s="30" t="s">
        <v>5376</v>
      </c>
      <c r="B876" s="271" t="s">
        <v>7594</v>
      </c>
      <c r="C876" s="49" t="s">
        <v>7595</v>
      </c>
      <c r="D876" s="272">
        <v>19950112</v>
      </c>
      <c r="E876" s="30" t="s">
        <v>10203</v>
      </c>
      <c r="F876" s="30" t="s">
        <v>3113</v>
      </c>
      <c r="G876" s="30" t="s">
        <v>3065</v>
      </c>
      <c r="H876" s="31">
        <v>66.8</v>
      </c>
      <c r="I876" s="11">
        <v>10</v>
      </c>
      <c r="J876" s="30" t="s">
        <v>6</v>
      </c>
      <c r="K876" s="32">
        <v>41365</v>
      </c>
      <c r="L876" s="6">
        <v>0</v>
      </c>
    </row>
    <row r="877" spans="1:12">
      <c r="A877" s="30" t="s">
        <v>5377</v>
      </c>
      <c r="B877" s="271" t="s">
        <v>7596</v>
      </c>
      <c r="C877" s="49" t="s">
        <v>7597</v>
      </c>
      <c r="D877" s="272">
        <v>19800013</v>
      </c>
      <c r="E877" s="30" t="s">
        <v>10203</v>
      </c>
      <c r="F877" s="30" t="s">
        <v>3113</v>
      </c>
      <c r="G877" s="30" t="s">
        <v>3065</v>
      </c>
      <c r="H877" s="31">
        <v>144.16</v>
      </c>
      <c r="I877" s="11">
        <v>10</v>
      </c>
      <c r="J877" s="30" t="s">
        <v>6</v>
      </c>
      <c r="K877" s="32">
        <v>41365</v>
      </c>
      <c r="L877" s="6">
        <v>0</v>
      </c>
    </row>
    <row r="878" spans="1:12">
      <c r="A878" s="30" t="s">
        <v>5378</v>
      </c>
      <c r="B878" s="271" t="s">
        <v>7600</v>
      </c>
      <c r="C878" s="49" t="s">
        <v>7601</v>
      </c>
      <c r="D878" s="272">
        <v>19890327</v>
      </c>
      <c r="E878" s="30" t="s">
        <v>10203</v>
      </c>
      <c r="F878" s="30" t="s">
        <v>3113</v>
      </c>
      <c r="G878" s="30" t="s">
        <v>3065</v>
      </c>
      <c r="H878" s="31">
        <v>154.15580319999998</v>
      </c>
      <c r="I878" s="11">
        <v>10</v>
      </c>
      <c r="J878" s="30" t="s">
        <v>6</v>
      </c>
      <c r="K878" s="32">
        <v>41365</v>
      </c>
      <c r="L878" s="6">
        <v>0</v>
      </c>
    </row>
    <row r="879" spans="1:12">
      <c r="A879" s="30" t="s">
        <v>5379</v>
      </c>
      <c r="B879" s="271" t="s">
        <v>7602</v>
      </c>
      <c r="C879" s="49" t="s">
        <v>7603</v>
      </c>
      <c r="D879" s="272">
        <v>19960074</v>
      </c>
      <c r="E879" s="30" t="s">
        <v>10203</v>
      </c>
      <c r="F879" s="30" t="s">
        <v>3113</v>
      </c>
      <c r="G879" s="30" t="s">
        <v>3065</v>
      </c>
      <c r="H879" s="31">
        <v>20</v>
      </c>
      <c r="I879" s="11">
        <v>10</v>
      </c>
      <c r="J879" s="30" t="s">
        <v>6</v>
      </c>
      <c r="K879" s="32">
        <v>41365</v>
      </c>
      <c r="L879" s="6">
        <v>0</v>
      </c>
    </row>
    <row r="880" spans="1:12">
      <c r="A880" s="30" t="s">
        <v>5380</v>
      </c>
      <c r="B880" s="271" t="s">
        <v>7604</v>
      </c>
      <c r="C880" s="49" t="s">
        <v>7605</v>
      </c>
      <c r="D880" s="272">
        <v>19860152</v>
      </c>
      <c r="E880" s="30" t="s">
        <v>10203</v>
      </c>
      <c r="F880" s="30" t="s">
        <v>3113</v>
      </c>
      <c r="G880" s="30" t="s">
        <v>3065</v>
      </c>
      <c r="H880" s="31">
        <v>230.416</v>
      </c>
      <c r="I880" s="11">
        <v>10</v>
      </c>
      <c r="J880" s="30" t="s">
        <v>6</v>
      </c>
      <c r="K880" s="32">
        <v>41365</v>
      </c>
      <c r="L880" s="6">
        <v>0</v>
      </c>
    </row>
    <row r="881" spans="1:12">
      <c r="A881" s="30" t="s">
        <v>5381</v>
      </c>
      <c r="B881" s="271" t="s">
        <v>7606</v>
      </c>
      <c r="C881" s="49" t="s">
        <v>7607</v>
      </c>
      <c r="D881" s="272">
        <v>19770383</v>
      </c>
      <c r="E881" s="30" t="s">
        <v>10203</v>
      </c>
      <c r="F881" s="30" t="s">
        <v>3113</v>
      </c>
      <c r="G881" s="30" t="s">
        <v>3065</v>
      </c>
      <c r="H881" s="31">
        <v>94.623703999999989</v>
      </c>
      <c r="I881" s="11">
        <v>10</v>
      </c>
      <c r="J881" s="30" t="s">
        <v>6</v>
      </c>
      <c r="K881" s="32">
        <v>41365</v>
      </c>
      <c r="L881" s="6">
        <v>0</v>
      </c>
    </row>
    <row r="882" spans="1:12">
      <c r="A882" s="30" t="s">
        <v>5382</v>
      </c>
      <c r="B882" s="271" t="s">
        <v>7608</v>
      </c>
      <c r="C882" s="49" t="s">
        <v>7609</v>
      </c>
      <c r="D882" s="272">
        <v>19830142</v>
      </c>
      <c r="E882" s="30" t="s">
        <v>10203</v>
      </c>
      <c r="F882" s="30" t="s">
        <v>3113</v>
      </c>
      <c r="G882" s="30" t="s">
        <v>3065</v>
      </c>
      <c r="H882" s="31">
        <v>71.984000000000009</v>
      </c>
      <c r="I882" s="11">
        <v>10</v>
      </c>
      <c r="J882" s="30" t="s">
        <v>6</v>
      </c>
      <c r="K882" s="32">
        <v>41365</v>
      </c>
      <c r="L882" s="6">
        <v>0</v>
      </c>
    </row>
    <row r="883" spans="1:12">
      <c r="A883" s="30" t="s">
        <v>5383</v>
      </c>
      <c r="B883" s="271" t="s">
        <v>7610</v>
      </c>
      <c r="C883" s="49" t="s">
        <v>7611</v>
      </c>
      <c r="D883" s="272">
        <v>19960262</v>
      </c>
      <c r="E883" s="30" t="s">
        <v>10203</v>
      </c>
      <c r="F883" s="30" t="s">
        <v>3113</v>
      </c>
      <c r="G883" s="30" t="s">
        <v>3065</v>
      </c>
      <c r="H883" s="31">
        <v>1.3599999999999999</v>
      </c>
      <c r="I883" s="11">
        <v>10</v>
      </c>
      <c r="J883" s="30" t="s">
        <v>6</v>
      </c>
      <c r="K883" s="32">
        <v>41365</v>
      </c>
      <c r="L883" s="6">
        <v>0</v>
      </c>
    </row>
    <row r="884" spans="1:12">
      <c r="A884" s="30" t="s">
        <v>5384</v>
      </c>
      <c r="B884" s="271" t="s">
        <v>7612</v>
      </c>
      <c r="C884" s="49" t="s">
        <v>7613</v>
      </c>
      <c r="D884" s="272">
        <v>19760337</v>
      </c>
      <c r="E884" s="30" t="s">
        <v>10203</v>
      </c>
      <c r="F884" s="30" t="s">
        <v>3113</v>
      </c>
      <c r="G884" s="30" t="s">
        <v>3065</v>
      </c>
      <c r="H884" s="31">
        <v>171.2</v>
      </c>
      <c r="I884" s="11">
        <v>10</v>
      </c>
      <c r="J884" s="30" t="s">
        <v>6</v>
      </c>
      <c r="K884" s="32">
        <v>41365</v>
      </c>
      <c r="L884" s="6">
        <v>0</v>
      </c>
    </row>
    <row r="885" spans="1:12">
      <c r="A885" s="30" t="s">
        <v>5385</v>
      </c>
      <c r="B885" s="271" t="s">
        <v>7614</v>
      </c>
      <c r="C885" s="49" t="s">
        <v>7615</v>
      </c>
      <c r="D885" s="272">
        <v>19940264</v>
      </c>
      <c r="E885" s="30" t="s">
        <v>10203</v>
      </c>
      <c r="F885" s="30" t="s">
        <v>3113</v>
      </c>
      <c r="G885" s="30" t="s">
        <v>3065</v>
      </c>
      <c r="H885" s="31">
        <v>1.6</v>
      </c>
      <c r="I885" s="11">
        <v>10</v>
      </c>
      <c r="J885" s="30" t="s">
        <v>6</v>
      </c>
      <c r="K885" s="32">
        <v>41365</v>
      </c>
      <c r="L885" s="6">
        <v>0</v>
      </c>
    </row>
    <row r="886" spans="1:12">
      <c r="A886" s="30" t="s">
        <v>5386</v>
      </c>
      <c r="B886" s="271" t="s">
        <v>7616</v>
      </c>
      <c r="C886" s="49" t="s">
        <v>7617</v>
      </c>
      <c r="D886" s="272">
        <v>19970415</v>
      </c>
      <c r="E886" s="30" t="s">
        <v>10203</v>
      </c>
      <c r="F886" s="30" t="s">
        <v>3113</v>
      </c>
      <c r="G886" s="30" t="s">
        <v>3065</v>
      </c>
      <c r="H886" s="31">
        <v>37.432000000000002</v>
      </c>
      <c r="I886" s="11">
        <v>10</v>
      </c>
      <c r="J886" s="30" t="s">
        <v>6</v>
      </c>
      <c r="K886" s="32">
        <v>41365</v>
      </c>
      <c r="L886" s="6">
        <v>0</v>
      </c>
    </row>
    <row r="887" spans="1:12">
      <c r="A887" s="30" t="s">
        <v>5387</v>
      </c>
      <c r="B887" s="271" t="s">
        <v>7618</v>
      </c>
      <c r="C887" s="49" t="s">
        <v>7619</v>
      </c>
      <c r="D887" s="272">
        <v>19950061</v>
      </c>
      <c r="E887" s="30" t="s">
        <v>10203</v>
      </c>
      <c r="F887" s="30" t="s">
        <v>3113</v>
      </c>
      <c r="G887" s="30" t="s">
        <v>3065</v>
      </c>
      <c r="H887" s="31">
        <v>150.792</v>
      </c>
      <c r="I887" s="11">
        <v>10</v>
      </c>
      <c r="J887" s="30" t="s">
        <v>6</v>
      </c>
      <c r="K887" s="32">
        <v>41365</v>
      </c>
      <c r="L887" s="6">
        <v>0</v>
      </c>
    </row>
    <row r="888" spans="1:12">
      <c r="A888" s="30" t="s">
        <v>5388</v>
      </c>
      <c r="B888" s="271" t="s">
        <v>7620</v>
      </c>
      <c r="C888" s="49" t="s">
        <v>7621</v>
      </c>
      <c r="D888" s="272">
        <v>19870182</v>
      </c>
      <c r="E888" s="30" t="s">
        <v>10203</v>
      </c>
      <c r="F888" s="30" t="s">
        <v>3113</v>
      </c>
      <c r="G888" s="30" t="s">
        <v>3065</v>
      </c>
      <c r="H888" s="31">
        <v>215.98400000000001</v>
      </c>
      <c r="I888" s="11">
        <v>10</v>
      </c>
      <c r="J888" s="30" t="s">
        <v>6</v>
      </c>
      <c r="K888" s="32">
        <v>41365</v>
      </c>
      <c r="L888" s="6">
        <v>0</v>
      </c>
    </row>
    <row r="889" spans="1:12">
      <c r="A889" s="30" t="s">
        <v>5389</v>
      </c>
      <c r="B889" s="271" t="s">
        <v>7622</v>
      </c>
      <c r="C889" s="49" t="s">
        <v>7623</v>
      </c>
      <c r="D889" s="272">
        <v>19830081</v>
      </c>
      <c r="E889" s="30" t="s">
        <v>10203</v>
      </c>
      <c r="F889" s="30" t="s">
        <v>3113</v>
      </c>
      <c r="G889" s="30" t="s">
        <v>3065</v>
      </c>
      <c r="H889" s="31">
        <v>110.60799999999999</v>
      </c>
      <c r="I889" s="11">
        <v>10</v>
      </c>
      <c r="J889" s="30" t="s">
        <v>6</v>
      </c>
      <c r="K889" s="32">
        <v>41365</v>
      </c>
      <c r="L889" s="6">
        <v>0</v>
      </c>
    </row>
    <row r="890" spans="1:12">
      <c r="A890" s="30" t="s">
        <v>5390</v>
      </c>
      <c r="B890" s="271" t="s">
        <v>7624</v>
      </c>
      <c r="C890" s="49" t="s">
        <v>7625</v>
      </c>
      <c r="D890" s="272">
        <v>19870095</v>
      </c>
      <c r="E890" s="30" t="s">
        <v>10203</v>
      </c>
      <c r="F890" s="30" t="s">
        <v>3113</v>
      </c>
      <c r="G890" s="30" t="s">
        <v>3065</v>
      </c>
      <c r="H890" s="31">
        <v>60</v>
      </c>
      <c r="I890" s="11">
        <v>10</v>
      </c>
      <c r="J890" s="30" t="s">
        <v>6</v>
      </c>
      <c r="K890" s="32">
        <v>41365</v>
      </c>
      <c r="L890" s="6">
        <v>0</v>
      </c>
    </row>
    <row r="891" spans="1:12">
      <c r="A891" s="30" t="s">
        <v>5391</v>
      </c>
      <c r="B891" s="271" t="s">
        <v>7624</v>
      </c>
      <c r="C891" s="49" t="s">
        <v>7625</v>
      </c>
      <c r="D891" s="272">
        <v>19880168</v>
      </c>
      <c r="E891" s="30" t="s">
        <v>10203</v>
      </c>
      <c r="F891" s="30" t="s">
        <v>3113</v>
      </c>
      <c r="G891" s="30" t="s">
        <v>3065</v>
      </c>
      <c r="H891" s="31">
        <v>68</v>
      </c>
      <c r="I891" s="11">
        <v>10</v>
      </c>
      <c r="J891" s="30" t="s">
        <v>6</v>
      </c>
      <c r="K891" s="32">
        <v>41365</v>
      </c>
      <c r="L891" s="6">
        <v>0</v>
      </c>
    </row>
    <row r="892" spans="1:12">
      <c r="A892" s="30" t="s">
        <v>5392</v>
      </c>
      <c r="B892" s="271" t="s">
        <v>7624</v>
      </c>
      <c r="C892" s="49" t="s">
        <v>7625</v>
      </c>
      <c r="D892" s="272">
        <v>19900280</v>
      </c>
      <c r="E892" s="30" t="s">
        <v>10203</v>
      </c>
      <c r="F892" s="30" t="s">
        <v>3113</v>
      </c>
      <c r="G892" s="30" t="s">
        <v>3065</v>
      </c>
      <c r="H892" s="31">
        <v>237.6529008</v>
      </c>
      <c r="I892" s="11">
        <v>10</v>
      </c>
      <c r="J892" s="30" t="s">
        <v>6</v>
      </c>
      <c r="K892" s="32">
        <v>41365</v>
      </c>
      <c r="L892" s="6">
        <v>0</v>
      </c>
    </row>
    <row r="893" spans="1:12">
      <c r="A893" s="30" t="s">
        <v>5393</v>
      </c>
      <c r="B893" s="271" t="s">
        <v>7624</v>
      </c>
      <c r="C893" s="49" t="s">
        <v>7625</v>
      </c>
      <c r="D893" s="272">
        <v>19910027</v>
      </c>
      <c r="E893" s="30" t="s">
        <v>10203</v>
      </c>
      <c r="F893" s="30" t="s">
        <v>3113</v>
      </c>
      <c r="G893" s="30" t="s">
        <v>3065</v>
      </c>
      <c r="H893" s="31">
        <v>96</v>
      </c>
      <c r="I893" s="11">
        <v>10</v>
      </c>
      <c r="J893" s="30" t="s">
        <v>6</v>
      </c>
      <c r="K893" s="32">
        <v>41365</v>
      </c>
      <c r="L893" s="6">
        <v>0</v>
      </c>
    </row>
    <row r="894" spans="1:12">
      <c r="A894" s="30" t="s">
        <v>5394</v>
      </c>
      <c r="B894" s="271" t="s">
        <v>7626</v>
      </c>
      <c r="C894" s="49" t="s">
        <v>7627</v>
      </c>
      <c r="D894" s="272">
        <v>19880497</v>
      </c>
      <c r="E894" s="30" t="s">
        <v>10203</v>
      </c>
      <c r="F894" s="30" t="s">
        <v>3113</v>
      </c>
      <c r="G894" s="30" t="s">
        <v>3065</v>
      </c>
      <c r="H894" s="31">
        <v>725.93599999999992</v>
      </c>
      <c r="I894" s="11">
        <v>10</v>
      </c>
      <c r="J894" s="30" t="s">
        <v>6</v>
      </c>
      <c r="K894" s="32">
        <v>41365</v>
      </c>
      <c r="L894" s="6">
        <v>0</v>
      </c>
    </row>
    <row r="895" spans="1:12">
      <c r="A895" s="30" t="s">
        <v>5395</v>
      </c>
      <c r="B895" s="271" t="s">
        <v>7628</v>
      </c>
      <c r="C895" s="49" t="s">
        <v>7629</v>
      </c>
      <c r="D895" s="272">
        <v>19880569</v>
      </c>
      <c r="E895" s="30" t="s">
        <v>10203</v>
      </c>
      <c r="F895" s="30" t="s">
        <v>3113</v>
      </c>
      <c r="G895" s="30" t="s">
        <v>3065</v>
      </c>
      <c r="H895" s="31">
        <v>1.6</v>
      </c>
      <c r="I895" s="11">
        <v>10</v>
      </c>
      <c r="J895" s="30" t="s">
        <v>6</v>
      </c>
      <c r="K895" s="32">
        <v>41365</v>
      </c>
      <c r="L895" s="6">
        <v>0</v>
      </c>
    </row>
    <row r="896" spans="1:12">
      <c r="A896" s="30" t="s">
        <v>5396</v>
      </c>
      <c r="B896" s="271" t="s">
        <v>7630</v>
      </c>
      <c r="C896" s="49" t="s">
        <v>7631</v>
      </c>
      <c r="D896" s="272">
        <v>20140113</v>
      </c>
      <c r="E896" s="30" t="s">
        <v>10203</v>
      </c>
      <c r="F896" s="30" t="s">
        <v>3113</v>
      </c>
      <c r="G896" s="30" t="s">
        <v>3065</v>
      </c>
      <c r="H896" s="31">
        <v>179.64000000000001</v>
      </c>
      <c r="I896" s="11">
        <v>10</v>
      </c>
      <c r="J896" s="30" t="s">
        <v>6</v>
      </c>
      <c r="K896" s="32">
        <v>41365</v>
      </c>
      <c r="L896" s="6">
        <v>0</v>
      </c>
    </row>
    <row r="897" spans="1:12">
      <c r="A897" s="30" t="s">
        <v>5397</v>
      </c>
      <c r="B897" s="271" t="s">
        <v>7632</v>
      </c>
      <c r="C897" s="49" t="s">
        <v>7633</v>
      </c>
      <c r="D897" s="272">
        <v>19770366</v>
      </c>
      <c r="E897" s="30" t="s">
        <v>10203</v>
      </c>
      <c r="F897" s="30" t="s">
        <v>3113</v>
      </c>
      <c r="G897" s="30" t="s">
        <v>3065</v>
      </c>
      <c r="H897" s="31">
        <v>431.096</v>
      </c>
      <c r="I897" s="11">
        <v>10</v>
      </c>
      <c r="J897" s="30" t="s">
        <v>6</v>
      </c>
      <c r="K897" s="32">
        <v>41365</v>
      </c>
      <c r="L897" s="6">
        <v>0</v>
      </c>
    </row>
    <row r="898" spans="1:12">
      <c r="A898" s="30" t="s">
        <v>5398</v>
      </c>
      <c r="B898" s="271" t="s">
        <v>7634</v>
      </c>
      <c r="C898" s="49" t="s">
        <v>7635</v>
      </c>
      <c r="D898" s="272">
        <v>19950096</v>
      </c>
      <c r="E898" s="30" t="s">
        <v>10203</v>
      </c>
      <c r="F898" s="30" t="s">
        <v>3113</v>
      </c>
      <c r="G898" s="30" t="s">
        <v>3065</v>
      </c>
      <c r="H898" s="31">
        <v>143.40799999999999</v>
      </c>
      <c r="I898" s="11">
        <v>10</v>
      </c>
      <c r="J898" s="30" t="s">
        <v>6</v>
      </c>
      <c r="K898" s="32">
        <v>41365</v>
      </c>
      <c r="L898" s="6">
        <v>0</v>
      </c>
    </row>
    <row r="899" spans="1:12">
      <c r="A899" s="30" t="s">
        <v>5399</v>
      </c>
      <c r="B899" s="271" t="s">
        <v>7636</v>
      </c>
      <c r="C899" s="49" t="s">
        <v>7637</v>
      </c>
      <c r="D899" s="272">
        <v>20060463</v>
      </c>
      <c r="E899" s="30" t="s">
        <v>10203</v>
      </c>
      <c r="F899" s="30" t="s">
        <v>3113</v>
      </c>
      <c r="G899" s="30" t="s">
        <v>3065</v>
      </c>
      <c r="H899" s="31">
        <v>120.649</v>
      </c>
      <c r="I899" s="11">
        <v>10</v>
      </c>
      <c r="J899" s="30" t="s">
        <v>6</v>
      </c>
      <c r="K899" s="32">
        <v>42095</v>
      </c>
      <c r="L899" s="6">
        <v>12.063869382836922</v>
      </c>
    </row>
    <row r="900" spans="1:12">
      <c r="A900" s="30" t="s">
        <v>5400</v>
      </c>
      <c r="B900" s="271" t="s">
        <v>7638</v>
      </c>
      <c r="C900" s="49" t="s">
        <v>7639</v>
      </c>
      <c r="D900" s="272">
        <v>20120030</v>
      </c>
      <c r="E900" s="30" t="s">
        <v>10203</v>
      </c>
      <c r="F900" s="30" t="s">
        <v>3113</v>
      </c>
      <c r="G900" s="30" t="s">
        <v>3065</v>
      </c>
      <c r="H900" s="31">
        <v>92.8</v>
      </c>
      <c r="I900" s="11">
        <v>10</v>
      </c>
      <c r="J900" s="30" t="s">
        <v>6</v>
      </c>
      <c r="K900" s="32">
        <v>41365</v>
      </c>
      <c r="L900" s="6">
        <v>0</v>
      </c>
    </row>
    <row r="901" spans="1:12">
      <c r="A901" s="30" t="s">
        <v>5401</v>
      </c>
      <c r="B901" s="271" t="s">
        <v>7640</v>
      </c>
      <c r="C901" s="49" t="s">
        <v>7641</v>
      </c>
      <c r="D901" s="272">
        <v>20140115</v>
      </c>
      <c r="E901" s="30" t="s">
        <v>10203</v>
      </c>
      <c r="F901" s="30" t="s">
        <v>3113</v>
      </c>
      <c r="G901" s="30" t="s">
        <v>3065</v>
      </c>
      <c r="H901" s="31">
        <v>182.88</v>
      </c>
      <c r="I901" s="11">
        <v>10</v>
      </c>
      <c r="J901" s="30" t="s">
        <v>6</v>
      </c>
      <c r="K901" s="32">
        <v>41365</v>
      </c>
      <c r="L901" s="6">
        <v>0</v>
      </c>
    </row>
    <row r="902" spans="1:12">
      <c r="A902" s="30" t="s">
        <v>5402</v>
      </c>
      <c r="B902" s="271" t="s">
        <v>7644</v>
      </c>
      <c r="C902" s="49" t="s">
        <v>7645</v>
      </c>
      <c r="D902" s="272">
        <v>20100228</v>
      </c>
      <c r="E902" s="30" t="s">
        <v>10203</v>
      </c>
      <c r="F902" s="30" t="s">
        <v>3113</v>
      </c>
      <c r="G902" s="30" t="s">
        <v>3065</v>
      </c>
      <c r="H902" s="31">
        <v>120.196</v>
      </c>
      <c r="I902" s="11">
        <v>10</v>
      </c>
      <c r="J902" s="30" t="s">
        <v>6</v>
      </c>
      <c r="K902" s="32">
        <v>42095</v>
      </c>
      <c r="L902" s="6">
        <v>12.018573252488373</v>
      </c>
    </row>
    <row r="903" spans="1:12">
      <c r="A903" s="30" t="s">
        <v>5403</v>
      </c>
      <c r="B903" s="271" t="s">
        <v>7646</v>
      </c>
      <c r="C903" s="49" t="s">
        <v>7647</v>
      </c>
      <c r="D903" s="272">
        <v>20150005</v>
      </c>
      <c r="E903" s="30" t="s">
        <v>10203</v>
      </c>
      <c r="F903" s="30" t="s">
        <v>3113</v>
      </c>
      <c r="G903" s="30" t="s">
        <v>3065</v>
      </c>
      <c r="H903" s="31">
        <v>80</v>
      </c>
      <c r="I903" s="11">
        <v>10</v>
      </c>
      <c r="J903" s="30" t="s">
        <v>6</v>
      </c>
      <c r="K903" s="32">
        <v>41365</v>
      </c>
      <c r="L903" s="6">
        <v>0</v>
      </c>
    </row>
    <row r="904" spans="1:12">
      <c r="A904" s="30" t="s">
        <v>5404</v>
      </c>
      <c r="B904" s="271" t="s">
        <v>7648</v>
      </c>
      <c r="C904" s="49" t="s">
        <v>7649</v>
      </c>
      <c r="D904" s="272">
        <v>20150118</v>
      </c>
      <c r="E904" s="30" t="s">
        <v>10203</v>
      </c>
      <c r="F904" s="30" t="s">
        <v>3113</v>
      </c>
      <c r="G904" s="30" t="s">
        <v>3065</v>
      </c>
      <c r="H904" s="31">
        <v>430.8</v>
      </c>
      <c r="I904" s="11">
        <v>10</v>
      </c>
      <c r="J904" s="30" t="s">
        <v>6</v>
      </c>
      <c r="K904" s="32">
        <v>42095</v>
      </c>
      <c r="L904" s="6">
        <v>43.076319987120911</v>
      </c>
    </row>
    <row r="905" spans="1:12">
      <c r="A905" s="30" t="s">
        <v>5405</v>
      </c>
      <c r="B905" s="271" t="s">
        <v>7650</v>
      </c>
      <c r="C905" s="49" t="s">
        <v>11746</v>
      </c>
      <c r="D905" s="272">
        <v>20110251</v>
      </c>
      <c r="E905" s="30" t="s">
        <v>10203</v>
      </c>
      <c r="F905" s="30" t="s">
        <v>3113</v>
      </c>
      <c r="G905" s="30" t="s">
        <v>3065</v>
      </c>
      <c r="H905" s="31">
        <v>230</v>
      </c>
      <c r="I905" s="11">
        <v>10</v>
      </c>
      <c r="J905" s="30" t="s">
        <v>6</v>
      </c>
      <c r="K905" s="32">
        <v>42095</v>
      </c>
      <c r="L905" s="6">
        <v>22.998035276318035</v>
      </c>
    </row>
    <row r="906" spans="1:12">
      <c r="A906" s="30" t="s">
        <v>5406</v>
      </c>
      <c r="B906" s="271" t="s">
        <v>7651</v>
      </c>
      <c r="C906" s="49" t="s">
        <v>7652</v>
      </c>
      <c r="D906" s="272">
        <v>20110151</v>
      </c>
      <c r="E906" s="30" t="s">
        <v>10203</v>
      </c>
      <c r="F906" s="30" t="s">
        <v>3113</v>
      </c>
      <c r="G906" s="30" t="s">
        <v>3065</v>
      </c>
      <c r="H906" s="31">
        <v>98.89</v>
      </c>
      <c r="I906" s="11">
        <v>10</v>
      </c>
      <c r="J906" s="30" t="s">
        <v>6</v>
      </c>
      <c r="K906" s="32">
        <v>42095</v>
      </c>
      <c r="L906" s="6">
        <v>9.8881552542395248</v>
      </c>
    </row>
    <row r="907" spans="1:12">
      <c r="A907" s="30" t="s">
        <v>5407</v>
      </c>
      <c r="B907" s="271" t="s">
        <v>7653</v>
      </c>
      <c r="C907" s="49" t="s">
        <v>7654</v>
      </c>
      <c r="D907" s="272">
        <v>20020080</v>
      </c>
      <c r="E907" s="30" t="s">
        <v>10203</v>
      </c>
      <c r="F907" s="30" t="s">
        <v>3113</v>
      </c>
      <c r="G907" s="30" t="s">
        <v>3065</v>
      </c>
      <c r="H907" s="31">
        <v>72.8</v>
      </c>
      <c r="I907" s="11">
        <v>10</v>
      </c>
      <c r="J907" s="30" t="s">
        <v>6</v>
      </c>
      <c r="K907" s="32">
        <v>41365</v>
      </c>
      <c r="L907" s="6">
        <v>0</v>
      </c>
    </row>
    <row r="908" spans="1:12">
      <c r="A908" s="30" t="s">
        <v>5408</v>
      </c>
      <c r="B908" s="271" t="s">
        <v>7655</v>
      </c>
      <c r="C908" s="49" t="s">
        <v>7656</v>
      </c>
      <c r="D908" s="272">
        <v>20110237</v>
      </c>
      <c r="E908" s="30" t="s">
        <v>10203</v>
      </c>
      <c r="F908" s="30" t="s">
        <v>3113</v>
      </c>
      <c r="G908" s="30" t="s">
        <v>3065</v>
      </c>
      <c r="H908" s="31">
        <v>189.722904</v>
      </c>
      <c r="I908" s="11">
        <v>10</v>
      </c>
      <c r="J908" s="30" t="s">
        <v>6</v>
      </c>
      <c r="K908" s="32">
        <v>41365</v>
      </c>
      <c r="L908" s="6">
        <v>0</v>
      </c>
    </row>
    <row r="909" spans="1:12">
      <c r="A909" s="30" t="s">
        <v>5409</v>
      </c>
      <c r="B909" s="271" t="s">
        <v>7657</v>
      </c>
      <c r="C909" s="49" t="s">
        <v>7658</v>
      </c>
      <c r="D909" s="272">
        <v>19880116</v>
      </c>
      <c r="E909" s="30" t="s">
        <v>10203</v>
      </c>
      <c r="F909" s="30" t="s">
        <v>3113</v>
      </c>
      <c r="G909" s="30" t="s">
        <v>3065</v>
      </c>
      <c r="H909" s="31">
        <v>16.0717648</v>
      </c>
      <c r="I909" s="11">
        <v>10</v>
      </c>
      <c r="J909" s="30" t="s">
        <v>6</v>
      </c>
      <c r="K909" s="32">
        <v>41365</v>
      </c>
      <c r="L909" s="6">
        <v>0</v>
      </c>
    </row>
    <row r="910" spans="1:12">
      <c r="A910" s="30" t="s">
        <v>5410</v>
      </c>
      <c r="B910" s="271" t="s">
        <v>7659</v>
      </c>
      <c r="C910" s="49" t="s">
        <v>7660</v>
      </c>
      <c r="D910" s="272">
        <v>20100046</v>
      </c>
      <c r="E910" s="30" t="s">
        <v>10203</v>
      </c>
      <c r="F910" s="30" t="s">
        <v>3113</v>
      </c>
      <c r="G910" s="30" t="s">
        <v>3065</v>
      </c>
      <c r="H910" s="31">
        <v>7.3226383999999998</v>
      </c>
      <c r="I910" s="11">
        <v>10</v>
      </c>
      <c r="J910" s="30" t="s">
        <v>6</v>
      </c>
      <c r="K910" s="32">
        <v>41365</v>
      </c>
      <c r="L910" s="6">
        <v>0</v>
      </c>
    </row>
    <row r="911" spans="1:12">
      <c r="A911" s="30" t="s">
        <v>5411</v>
      </c>
      <c r="B911" s="271" t="s">
        <v>7661</v>
      </c>
      <c r="C911" s="49" t="s">
        <v>7662</v>
      </c>
      <c r="D911" s="272">
        <v>19920901</v>
      </c>
      <c r="E911" s="30" t="s">
        <v>10203</v>
      </c>
      <c r="F911" s="30" t="s">
        <v>3113</v>
      </c>
      <c r="G911" s="30" t="s">
        <v>3065</v>
      </c>
      <c r="H911" s="31">
        <v>3.6239999999999997</v>
      </c>
      <c r="I911" s="11">
        <v>10</v>
      </c>
      <c r="J911" s="30" t="s">
        <v>6</v>
      </c>
      <c r="K911" s="32">
        <v>42095</v>
      </c>
      <c r="L911" s="6">
        <v>0.3623690427885935</v>
      </c>
    </row>
    <row r="912" spans="1:12">
      <c r="A912" s="30" t="s">
        <v>5412</v>
      </c>
      <c r="B912" s="271" t="s">
        <v>7663</v>
      </c>
      <c r="C912" s="49" t="s">
        <v>7664</v>
      </c>
      <c r="D912" s="272">
        <v>19880150</v>
      </c>
      <c r="E912" s="30" t="s">
        <v>10203</v>
      </c>
      <c r="F912" s="30" t="s">
        <v>3113</v>
      </c>
      <c r="G912" s="30" t="s">
        <v>3065</v>
      </c>
      <c r="H912" s="31">
        <v>24.142017600000003</v>
      </c>
      <c r="I912" s="11">
        <v>10</v>
      </c>
      <c r="J912" s="30" t="s">
        <v>6</v>
      </c>
      <c r="K912" s="32">
        <v>41365</v>
      </c>
      <c r="L912" s="6">
        <v>0</v>
      </c>
    </row>
    <row r="913" spans="1:12">
      <c r="A913" s="30" t="s">
        <v>5413</v>
      </c>
      <c r="B913" s="271" t="s">
        <v>7665</v>
      </c>
      <c r="C913" s="49" t="s">
        <v>7666</v>
      </c>
      <c r="D913" s="272">
        <v>20060586</v>
      </c>
      <c r="E913" s="30" t="s">
        <v>10203</v>
      </c>
      <c r="F913" s="30" t="s">
        <v>3113</v>
      </c>
      <c r="G913" s="30" t="s">
        <v>3065</v>
      </c>
      <c r="H913" s="31">
        <v>227.2</v>
      </c>
      <c r="I913" s="11">
        <v>10</v>
      </c>
      <c r="J913" s="30" t="s">
        <v>6</v>
      </c>
      <c r="K913" s="32">
        <v>41365</v>
      </c>
      <c r="L913" s="6">
        <v>0</v>
      </c>
    </row>
    <row r="914" spans="1:12">
      <c r="A914" s="30" t="s">
        <v>5414</v>
      </c>
      <c r="B914" s="271" t="s">
        <v>7669</v>
      </c>
      <c r="C914" s="49" t="s">
        <v>7670</v>
      </c>
      <c r="D914" s="272">
        <v>20080040</v>
      </c>
      <c r="E914" s="30" t="s">
        <v>10203</v>
      </c>
      <c r="F914" s="30" t="s">
        <v>3113</v>
      </c>
      <c r="G914" s="30" t="s">
        <v>3065</v>
      </c>
      <c r="H914" s="31">
        <v>14.55</v>
      </c>
      <c r="I914" s="11">
        <v>10</v>
      </c>
      <c r="J914" s="30" t="s">
        <v>6</v>
      </c>
      <c r="K914" s="32">
        <v>42095</v>
      </c>
      <c r="L914" s="6">
        <v>1.4548757098714233</v>
      </c>
    </row>
    <row r="915" spans="1:12">
      <c r="A915" s="30" t="s">
        <v>5415</v>
      </c>
      <c r="B915" s="271" t="s">
        <v>7671</v>
      </c>
      <c r="C915" s="49" t="s">
        <v>7672</v>
      </c>
      <c r="D915" s="272">
        <v>19840564</v>
      </c>
      <c r="E915" s="30" t="s">
        <v>10203</v>
      </c>
      <c r="F915" s="30" t="s">
        <v>3113</v>
      </c>
      <c r="G915" s="30" t="s">
        <v>3065</v>
      </c>
      <c r="H915" s="31">
        <v>9.9846616000000008</v>
      </c>
      <c r="I915" s="11">
        <v>10</v>
      </c>
      <c r="J915" s="30" t="s">
        <v>6</v>
      </c>
      <c r="K915" s="32">
        <v>41365</v>
      </c>
      <c r="L915" s="6">
        <v>0</v>
      </c>
    </row>
    <row r="916" spans="1:12">
      <c r="A916" s="30" t="s">
        <v>5416</v>
      </c>
      <c r="B916" s="271" t="s">
        <v>7673</v>
      </c>
      <c r="C916" s="49" t="s">
        <v>7674</v>
      </c>
      <c r="D916" s="272">
        <v>20110111</v>
      </c>
      <c r="E916" s="30" t="s">
        <v>10204</v>
      </c>
      <c r="F916" s="30" t="s">
        <v>3113</v>
      </c>
      <c r="G916" s="30" t="s">
        <v>3065</v>
      </c>
      <c r="H916" s="31">
        <v>0.8</v>
      </c>
      <c r="I916" s="11">
        <v>10</v>
      </c>
      <c r="J916" s="30" t="s">
        <v>6</v>
      </c>
      <c r="K916" s="32">
        <v>41365</v>
      </c>
      <c r="L916" s="6">
        <v>0</v>
      </c>
    </row>
    <row r="917" spans="1:12">
      <c r="A917" s="30" t="s">
        <v>5417</v>
      </c>
      <c r="B917" s="271" t="s">
        <v>7675</v>
      </c>
      <c r="C917" s="49" t="s">
        <v>7676</v>
      </c>
      <c r="D917" s="272">
        <v>19830119</v>
      </c>
      <c r="E917" s="30" t="s">
        <v>10203</v>
      </c>
      <c r="F917" s="30" t="s">
        <v>3113</v>
      </c>
      <c r="G917" s="30" t="s">
        <v>3065</v>
      </c>
      <c r="H917" s="31">
        <v>89.6</v>
      </c>
      <c r="I917" s="11">
        <v>10</v>
      </c>
      <c r="J917" s="30" t="s">
        <v>6</v>
      </c>
      <c r="K917" s="32">
        <v>41365</v>
      </c>
      <c r="L917" s="6">
        <v>0</v>
      </c>
    </row>
    <row r="918" spans="1:12">
      <c r="A918" s="30" t="s">
        <v>5418</v>
      </c>
      <c r="B918" s="271" t="s">
        <v>7679</v>
      </c>
      <c r="C918" s="49" t="s">
        <v>7680</v>
      </c>
      <c r="D918" s="272">
        <v>20110071</v>
      </c>
      <c r="E918" s="30" t="s">
        <v>10203</v>
      </c>
      <c r="F918" s="30" t="s">
        <v>3113</v>
      </c>
      <c r="G918" s="30" t="s">
        <v>3065</v>
      </c>
      <c r="H918" s="31">
        <v>177.6</v>
      </c>
      <c r="I918" s="11">
        <v>10</v>
      </c>
      <c r="J918" s="30" t="s">
        <v>6</v>
      </c>
      <c r="K918" s="32">
        <v>41365</v>
      </c>
      <c r="L918" s="6">
        <v>0</v>
      </c>
    </row>
    <row r="919" spans="1:12">
      <c r="A919" s="30" t="s">
        <v>5419</v>
      </c>
      <c r="B919" s="271" t="s">
        <v>7683</v>
      </c>
      <c r="C919" s="49" t="s">
        <v>7684</v>
      </c>
      <c r="D919" s="272">
        <v>20030613</v>
      </c>
      <c r="E919" s="30" t="s">
        <v>10203</v>
      </c>
      <c r="F919" s="30" t="s">
        <v>3113</v>
      </c>
      <c r="G919" s="30" t="s">
        <v>3065</v>
      </c>
      <c r="H919" s="31">
        <v>9.6866120000000002</v>
      </c>
      <c r="I919" s="11">
        <v>10</v>
      </c>
      <c r="J919" s="30" t="s">
        <v>6</v>
      </c>
      <c r="K919" s="32">
        <v>41365</v>
      </c>
      <c r="L919" s="6">
        <v>0</v>
      </c>
    </row>
    <row r="920" spans="1:12">
      <c r="A920" s="30" t="s">
        <v>5420</v>
      </c>
      <c r="B920" s="271" t="s">
        <v>7689</v>
      </c>
      <c r="C920" s="49" t="s">
        <v>7690</v>
      </c>
      <c r="D920" s="272">
        <v>19870107</v>
      </c>
      <c r="E920" s="30" t="s">
        <v>10203</v>
      </c>
      <c r="F920" s="30" t="s">
        <v>3113</v>
      </c>
      <c r="G920" s="30" t="s">
        <v>3065</v>
      </c>
      <c r="H920" s="31">
        <v>140.80000000000001</v>
      </c>
      <c r="I920" s="11">
        <v>10</v>
      </c>
      <c r="J920" s="30" t="s">
        <v>6</v>
      </c>
      <c r="K920" s="32">
        <v>41365</v>
      </c>
      <c r="L920" s="6">
        <v>0</v>
      </c>
    </row>
    <row r="921" spans="1:12">
      <c r="A921" s="30" t="s">
        <v>5421</v>
      </c>
      <c r="B921" s="271" t="s">
        <v>7689</v>
      </c>
      <c r="C921" s="49" t="s">
        <v>7690</v>
      </c>
      <c r="D921" s="272">
        <v>19870139</v>
      </c>
      <c r="E921" s="30" t="s">
        <v>10203</v>
      </c>
      <c r="F921" s="30" t="s">
        <v>3113</v>
      </c>
      <c r="G921" s="30" t="s">
        <v>3065</v>
      </c>
      <c r="H921" s="31">
        <v>234.08</v>
      </c>
      <c r="I921" s="11">
        <v>10</v>
      </c>
      <c r="J921" s="30" t="s">
        <v>6</v>
      </c>
      <c r="K921" s="32">
        <v>41365</v>
      </c>
      <c r="L921" s="6">
        <v>0</v>
      </c>
    </row>
    <row r="922" spans="1:12">
      <c r="A922" s="30" t="s">
        <v>5422</v>
      </c>
      <c r="B922" s="271" t="s">
        <v>7691</v>
      </c>
      <c r="C922" s="49" t="s">
        <v>7692</v>
      </c>
      <c r="D922" s="272">
        <v>20160026</v>
      </c>
      <c r="E922" s="30" t="s">
        <v>10203</v>
      </c>
      <c r="F922" s="30" t="s">
        <v>3113</v>
      </c>
      <c r="G922" s="30" t="s">
        <v>3065</v>
      </c>
      <c r="H922" s="31">
        <v>120</v>
      </c>
      <c r="I922" s="11">
        <v>10</v>
      </c>
      <c r="J922" s="30" t="s">
        <v>6</v>
      </c>
      <c r="K922" s="32">
        <v>41365</v>
      </c>
      <c r="L922" s="6">
        <v>0</v>
      </c>
    </row>
    <row r="923" spans="1:12">
      <c r="A923" s="30" t="s">
        <v>5423</v>
      </c>
      <c r="B923" s="271" t="s">
        <v>7693</v>
      </c>
      <c r="C923" s="49" t="s">
        <v>7694</v>
      </c>
      <c r="D923" s="272">
        <v>20040386</v>
      </c>
      <c r="E923" s="30" t="s">
        <v>10203</v>
      </c>
      <c r="F923" s="30" t="s">
        <v>3113</v>
      </c>
      <c r="G923" s="30" t="s">
        <v>3065</v>
      </c>
      <c r="H923" s="31">
        <v>108</v>
      </c>
      <c r="I923" s="11">
        <v>10</v>
      </c>
      <c r="J923" s="30" t="s">
        <v>6</v>
      </c>
      <c r="K923" s="32">
        <v>41365</v>
      </c>
      <c r="L923" s="6">
        <v>0</v>
      </c>
    </row>
    <row r="924" spans="1:12">
      <c r="A924" s="30" t="s">
        <v>5424</v>
      </c>
      <c r="B924" s="271" t="s">
        <v>7695</v>
      </c>
      <c r="C924" s="49" t="s">
        <v>7696</v>
      </c>
      <c r="D924" s="272">
        <v>20130461</v>
      </c>
      <c r="E924" s="30" t="s">
        <v>10204</v>
      </c>
      <c r="F924" s="30" t="s">
        <v>3113</v>
      </c>
      <c r="G924" s="30" t="s">
        <v>3065</v>
      </c>
      <c r="H924" s="31">
        <v>243.2</v>
      </c>
      <c r="I924" s="11">
        <v>10</v>
      </c>
      <c r="J924" s="30" t="s">
        <v>6</v>
      </c>
      <c r="K924" s="32">
        <v>41365</v>
      </c>
      <c r="L924" s="6">
        <v>0</v>
      </c>
    </row>
    <row r="925" spans="1:12">
      <c r="A925" s="30" t="s">
        <v>5425</v>
      </c>
      <c r="B925" s="271" t="s">
        <v>7697</v>
      </c>
      <c r="C925" s="49" t="s">
        <v>7698</v>
      </c>
      <c r="D925" s="272">
        <v>19860187</v>
      </c>
      <c r="E925" s="30" t="s">
        <v>10203</v>
      </c>
      <c r="F925" s="30" t="s">
        <v>3113</v>
      </c>
      <c r="G925" s="30" t="s">
        <v>3065</v>
      </c>
      <c r="H925" s="31">
        <v>158.71199999999999</v>
      </c>
      <c r="I925" s="11">
        <v>10</v>
      </c>
      <c r="J925" s="30" t="s">
        <v>6</v>
      </c>
      <c r="K925" s="32">
        <v>41365</v>
      </c>
      <c r="L925" s="6">
        <v>0</v>
      </c>
    </row>
    <row r="926" spans="1:12">
      <c r="A926" s="30" t="s">
        <v>5426</v>
      </c>
      <c r="B926" s="271" t="s">
        <v>7699</v>
      </c>
      <c r="C926" s="49" t="s">
        <v>7700</v>
      </c>
      <c r="D926" s="272">
        <v>19940148</v>
      </c>
      <c r="E926" s="30" t="s">
        <v>10203</v>
      </c>
      <c r="F926" s="30" t="s">
        <v>3113</v>
      </c>
      <c r="G926" s="30" t="s">
        <v>3065</v>
      </c>
      <c r="H926" s="31">
        <v>33.094521599999993</v>
      </c>
      <c r="I926" s="11">
        <v>10</v>
      </c>
      <c r="J926" s="30" t="s">
        <v>6</v>
      </c>
      <c r="K926" s="32">
        <v>41365</v>
      </c>
      <c r="L926" s="6">
        <v>0</v>
      </c>
    </row>
    <row r="927" spans="1:12">
      <c r="A927" s="30" t="s">
        <v>5427</v>
      </c>
      <c r="B927" s="271" t="s">
        <v>7701</v>
      </c>
      <c r="C927" s="49" t="s">
        <v>7702</v>
      </c>
      <c r="D927" s="272">
        <v>20080052</v>
      </c>
      <c r="E927" s="30" t="s">
        <v>10203</v>
      </c>
      <c r="F927" s="30" t="s">
        <v>3113</v>
      </c>
      <c r="G927" s="30" t="s">
        <v>3065</v>
      </c>
      <c r="H927" s="31">
        <v>76.174459199999987</v>
      </c>
      <c r="I927" s="11">
        <v>10</v>
      </c>
      <c r="J927" s="30" t="s">
        <v>6</v>
      </c>
      <c r="K927" s="32">
        <v>41365</v>
      </c>
      <c r="L927" s="6">
        <v>0</v>
      </c>
    </row>
    <row r="928" spans="1:12">
      <c r="A928" s="30" t="s">
        <v>5428</v>
      </c>
      <c r="B928" s="271" t="s">
        <v>7703</v>
      </c>
      <c r="C928" s="49" t="s">
        <v>7704</v>
      </c>
      <c r="D928" s="272">
        <v>19990039</v>
      </c>
      <c r="E928" s="30" t="s">
        <v>10203</v>
      </c>
      <c r="F928" s="30" t="s">
        <v>3113</v>
      </c>
      <c r="G928" s="30" t="s">
        <v>3065</v>
      </c>
      <c r="H928" s="31">
        <v>89.6</v>
      </c>
      <c r="I928" s="11">
        <v>10</v>
      </c>
      <c r="J928" s="30" t="s">
        <v>6</v>
      </c>
      <c r="K928" s="32">
        <v>41365</v>
      </c>
      <c r="L928" s="6">
        <v>0</v>
      </c>
    </row>
    <row r="929" spans="1:12">
      <c r="A929" s="30" t="s">
        <v>5429</v>
      </c>
      <c r="B929" s="271" t="s">
        <v>7705</v>
      </c>
      <c r="C929" s="49" t="s">
        <v>7706</v>
      </c>
      <c r="D929" s="272">
        <v>19940149</v>
      </c>
      <c r="E929" s="30" t="s">
        <v>10203</v>
      </c>
      <c r="F929" s="30" t="s">
        <v>3113</v>
      </c>
      <c r="G929" s="30" t="s">
        <v>3065</v>
      </c>
      <c r="H929" s="31">
        <v>67.055999999999997</v>
      </c>
      <c r="I929" s="11">
        <v>10</v>
      </c>
      <c r="J929" s="30" t="s">
        <v>6</v>
      </c>
      <c r="K929" s="32">
        <v>41365</v>
      </c>
      <c r="L929" s="6">
        <v>0</v>
      </c>
    </row>
    <row r="930" spans="1:12">
      <c r="A930" s="30" t="s">
        <v>5430</v>
      </c>
      <c r="B930" s="271" t="s">
        <v>7707</v>
      </c>
      <c r="C930" s="49" t="s">
        <v>7708</v>
      </c>
      <c r="D930" s="272">
        <v>20100115</v>
      </c>
      <c r="E930" s="30" t="s">
        <v>10203</v>
      </c>
      <c r="F930" s="30" t="s">
        <v>3113</v>
      </c>
      <c r="G930" s="30" t="s">
        <v>3065</v>
      </c>
      <c r="H930" s="31">
        <v>104.4</v>
      </c>
      <c r="I930" s="11">
        <v>10</v>
      </c>
      <c r="J930" s="30" t="s">
        <v>6</v>
      </c>
      <c r="K930" s="32">
        <v>41365</v>
      </c>
      <c r="L930" s="6">
        <v>0</v>
      </c>
    </row>
    <row r="931" spans="1:12">
      <c r="A931" s="30" t="s">
        <v>5431</v>
      </c>
      <c r="B931" s="271" t="s">
        <v>7711</v>
      </c>
      <c r="C931" s="49" t="s">
        <v>7712</v>
      </c>
      <c r="D931" s="272">
        <v>19950118</v>
      </c>
      <c r="E931" s="30" t="s">
        <v>10203</v>
      </c>
      <c r="F931" s="30" t="s">
        <v>3113</v>
      </c>
      <c r="G931" s="30" t="s">
        <v>3065</v>
      </c>
      <c r="H931" s="31">
        <v>281.11323519999996</v>
      </c>
      <c r="I931" s="11">
        <v>10</v>
      </c>
      <c r="J931" s="30" t="s">
        <v>6</v>
      </c>
      <c r="K931" s="32">
        <v>41365</v>
      </c>
      <c r="L931" s="6">
        <v>0</v>
      </c>
    </row>
    <row r="932" spans="1:12">
      <c r="A932" s="30" t="s">
        <v>5432</v>
      </c>
      <c r="B932" s="271" t="s">
        <v>7713</v>
      </c>
      <c r="C932" s="49" t="s">
        <v>7714</v>
      </c>
      <c r="D932" s="272">
        <v>19950117</v>
      </c>
      <c r="E932" s="30" t="s">
        <v>10203</v>
      </c>
      <c r="F932" s="30" t="s">
        <v>3113</v>
      </c>
      <c r="G932" s="30" t="s">
        <v>3065</v>
      </c>
      <c r="H932" s="31">
        <v>0.8</v>
      </c>
      <c r="I932" s="11">
        <v>10</v>
      </c>
      <c r="J932" s="30" t="s">
        <v>6</v>
      </c>
      <c r="K932" s="32">
        <v>41365</v>
      </c>
      <c r="L932" s="6">
        <v>0</v>
      </c>
    </row>
    <row r="933" spans="1:12">
      <c r="A933" s="30" t="s">
        <v>5433</v>
      </c>
      <c r="B933" s="271" t="s">
        <v>7715</v>
      </c>
      <c r="C933" s="49" t="s">
        <v>7716</v>
      </c>
      <c r="D933" s="272">
        <v>20080039</v>
      </c>
      <c r="E933" s="30" t="s">
        <v>10203</v>
      </c>
      <c r="F933" s="30" t="s">
        <v>3113</v>
      </c>
      <c r="G933" s="30" t="s">
        <v>3065</v>
      </c>
      <c r="H933" s="31">
        <v>95.099199999999996</v>
      </c>
      <c r="I933" s="11">
        <v>10</v>
      </c>
      <c r="J933" s="30" t="s">
        <v>6</v>
      </c>
      <c r="K933" s="32">
        <v>41365</v>
      </c>
      <c r="L933" s="6">
        <v>0</v>
      </c>
    </row>
    <row r="934" spans="1:12">
      <c r="A934" s="30" t="s">
        <v>5434</v>
      </c>
      <c r="B934" s="271" t="s">
        <v>7717</v>
      </c>
      <c r="C934" s="49" t="s">
        <v>7718</v>
      </c>
      <c r="D934" s="272">
        <v>19770435</v>
      </c>
      <c r="E934" s="30" t="s">
        <v>10203</v>
      </c>
      <c r="F934" s="30" t="s">
        <v>3113</v>
      </c>
      <c r="G934" s="30" t="s">
        <v>3065</v>
      </c>
      <c r="H934" s="31">
        <v>37.852299199999997</v>
      </c>
      <c r="I934" s="11">
        <v>10</v>
      </c>
      <c r="J934" s="30" t="s">
        <v>6</v>
      </c>
      <c r="K934" s="32">
        <v>41365</v>
      </c>
      <c r="L934" s="6">
        <v>0</v>
      </c>
    </row>
    <row r="935" spans="1:12">
      <c r="A935" s="30" t="s">
        <v>5435</v>
      </c>
      <c r="B935" s="271" t="s">
        <v>7719</v>
      </c>
      <c r="C935" s="49" t="s">
        <v>7718</v>
      </c>
      <c r="D935" s="272">
        <v>19800211</v>
      </c>
      <c r="E935" s="30" t="s">
        <v>10203</v>
      </c>
      <c r="F935" s="30" t="s">
        <v>3113</v>
      </c>
      <c r="G935" s="30" t="s">
        <v>3065</v>
      </c>
      <c r="H935" s="31">
        <v>27.463999999999999</v>
      </c>
      <c r="I935" s="11">
        <v>10</v>
      </c>
      <c r="J935" s="30" t="s">
        <v>6</v>
      </c>
      <c r="K935" s="32">
        <v>41365</v>
      </c>
      <c r="L935" s="6">
        <v>0</v>
      </c>
    </row>
    <row r="936" spans="1:12">
      <c r="A936" s="30" t="s">
        <v>5436</v>
      </c>
      <c r="B936" s="271" t="s">
        <v>7720</v>
      </c>
      <c r="C936" s="49" t="s">
        <v>7721</v>
      </c>
      <c r="D936" s="272">
        <v>19870133</v>
      </c>
      <c r="E936" s="30" t="s">
        <v>10203</v>
      </c>
      <c r="F936" s="30" t="s">
        <v>3113</v>
      </c>
      <c r="G936" s="30" t="s">
        <v>3065</v>
      </c>
      <c r="H936" s="31">
        <v>15.16</v>
      </c>
      <c r="I936" s="11">
        <v>10</v>
      </c>
      <c r="J936" s="30" t="s">
        <v>6</v>
      </c>
      <c r="K936" s="32">
        <v>41365</v>
      </c>
      <c r="L936" s="6">
        <v>0</v>
      </c>
    </row>
    <row r="937" spans="1:12">
      <c r="A937" s="30" t="s">
        <v>5437</v>
      </c>
      <c r="B937" s="271" t="s">
        <v>7722</v>
      </c>
      <c r="C937" s="49" t="s">
        <v>7723</v>
      </c>
      <c r="D937" s="272">
        <v>19840567</v>
      </c>
      <c r="E937" s="30" t="s">
        <v>10203</v>
      </c>
      <c r="F937" s="30" t="s">
        <v>3113</v>
      </c>
      <c r="G937" s="30" t="s">
        <v>3065</v>
      </c>
      <c r="H937" s="31">
        <v>72.8</v>
      </c>
      <c r="I937" s="11">
        <v>10</v>
      </c>
      <c r="J937" s="30" t="s">
        <v>6</v>
      </c>
      <c r="K937" s="32">
        <v>41365</v>
      </c>
      <c r="L937" s="6">
        <v>0</v>
      </c>
    </row>
    <row r="938" spans="1:12">
      <c r="A938" s="30" t="s">
        <v>5438</v>
      </c>
      <c r="B938" s="271" t="s">
        <v>7724</v>
      </c>
      <c r="C938" s="49" t="s">
        <v>7725</v>
      </c>
      <c r="D938" s="272">
        <v>19880334</v>
      </c>
      <c r="E938" s="30" t="s">
        <v>10203</v>
      </c>
      <c r="F938" s="30" t="s">
        <v>3113</v>
      </c>
      <c r="G938" s="30" t="s">
        <v>3065</v>
      </c>
      <c r="H938" s="31">
        <v>17793.060319999997</v>
      </c>
      <c r="I938" s="11">
        <v>10</v>
      </c>
      <c r="J938" s="30" t="s">
        <v>6</v>
      </c>
      <c r="K938" s="32">
        <v>41365</v>
      </c>
      <c r="L938" s="6">
        <v>0</v>
      </c>
    </row>
    <row r="939" spans="1:12">
      <c r="A939" s="30" t="s">
        <v>5439</v>
      </c>
      <c r="B939" s="271" t="s">
        <v>7726</v>
      </c>
      <c r="C939" s="49" t="s">
        <v>7727</v>
      </c>
      <c r="D939" s="272">
        <v>19840481</v>
      </c>
      <c r="E939" s="30" t="s">
        <v>10203</v>
      </c>
      <c r="F939" s="30" t="s">
        <v>3113</v>
      </c>
      <c r="G939" s="30" t="s">
        <v>3065</v>
      </c>
      <c r="H939" s="31">
        <v>430.71199999999999</v>
      </c>
      <c r="I939" s="11">
        <v>10</v>
      </c>
      <c r="J939" s="30" t="s">
        <v>6</v>
      </c>
      <c r="K939" s="32">
        <v>41365</v>
      </c>
      <c r="L939" s="6">
        <v>0</v>
      </c>
    </row>
    <row r="940" spans="1:12">
      <c r="A940" s="30" t="s">
        <v>5440</v>
      </c>
      <c r="B940" s="271" t="s">
        <v>7728</v>
      </c>
      <c r="C940" s="49" t="s">
        <v>7729</v>
      </c>
      <c r="D940" s="272">
        <v>19850125</v>
      </c>
      <c r="E940" s="30" t="s">
        <v>10203</v>
      </c>
      <c r="F940" s="30" t="s">
        <v>3113</v>
      </c>
      <c r="G940" s="30" t="s">
        <v>3065</v>
      </c>
      <c r="H940" s="31">
        <v>18.631999999999998</v>
      </c>
      <c r="I940" s="11">
        <v>10</v>
      </c>
      <c r="J940" s="30" t="s">
        <v>6</v>
      </c>
      <c r="K940" s="32">
        <v>41365</v>
      </c>
      <c r="L940" s="6">
        <v>0</v>
      </c>
    </row>
    <row r="941" spans="1:12">
      <c r="A941" s="30" t="s">
        <v>5441</v>
      </c>
      <c r="B941" s="271" t="s">
        <v>7730</v>
      </c>
      <c r="C941" s="49" t="s">
        <v>7731</v>
      </c>
      <c r="D941" s="272">
        <v>19840419</v>
      </c>
      <c r="E941" s="30" t="s">
        <v>10203</v>
      </c>
      <c r="F941" s="30" t="s">
        <v>3113</v>
      </c>
      <c r="G941" s="30" t="s">
        <v>3065</v>
      </c>
      <c r="H941" s="31">
        <v>114.11904</v>
      </c>
      <c r="I941" s="11">
        <v>10</v>
      </c>
      <c r="J941" s="30" t="s">
        <v>6</v>
      </c>
      <c r="K941" s="32">
        <v>41365</v>
      </c>
      <c r="L941" s="6">
        <v>0</v>
      </c>
    </row>
    <row r="942" spans="1:12">
      <c r="A942" s="30" t="s">
        <v>5442</v>
      </c>
      <c r="B942" s="271" t="s">
        <v>7732</v>
      </c>
      <c r="C942" s="49" t="s">
        <v>7733</v>
      </c>
      <c r="D942" s="272">
        <v>20040434</v>
      </c>
      <c r="E942" s="30" t="s">
        <v>10203</v>
      </c>
      <c r="F942" s="30" t="s">
        <v>3113</v>
      </c>
      <c r="G942" s="30" t="s">
        <v>3065</v>
      </c>
      <c r="H942" s="31">
        <v>61.6</v>
      </c>
      <c r="I942" s="11">
        <v>10</v>
      </c>
      <c r="J942" s="30" t="s">
        <v>6</v>
      </c>
      <c r="K942" s="32">
        <v>41365</v>
      </c>
      <c r="L942" s="6">
        <v>0</v>
      </c>
    </row>
    <row r="943" spans="1:12">
      <c r="A943" s="30" t="s">
        <v>5443</v>
      </c>
      <c r="B943" s="271" t="s">
        <v>7737</v>
      </c>
      <c r="C943" s="49" t="s">
        <v>7738</v>
      </c>
      <c r="D943" s="272">
        <v>19870066</v>
      </c>
      <c r="E943" s="30" t="s">
        <v>10203</v>
      </c>
      <c r="F943" s="30" t="s">
        <v>3113</v>
      </c>
      <c r="G943" s="30" t="s">
        <v>3065</v>
      </c>
      <c r="H943" s="31">
        <v>6</v>
      </c>
      <c r="I943" s="11">
        <v>10</v>
      </c>
      <c r="J943" s="30" t="s">
        <v>6</v>
      </c>
      <c r="K943" s="32">
        <v>41365</v>
      </c>
      <c r="L943" s="6">
        <v>0</v>
      </c>
    </row>
    <row r="944" spans="1:12">
      <c r="A944" s="30" t="s">
        <v>5444</v>
      </c>
      <c r="B944" s="271" t="s">
        <v>7739</v>
      </c>
      <c r="C944" s="49" t="s">
        <v>7740</v>
      </c>
      <c r="D944" s="272">
        <v>19940142</v>
      </c>
      <c r="E944" s="30" t="s">
        <v>10203</v>
      </c>
      <c r="F944" s="30" t="s">
        <v>3113</v>
      </c>
      <c r="G944" s="30" t="s">
        <v>3065</v>
      </c>
      <c r="H944" s="31">
        <v>2282.3807999999999</v>
      </c>
      <c r="I944" s="11">
        <v>10</v>
      </c>
      <c r="J944" s="30" t="s">
        <v>6</v>
      </c>
      <c r="K944" s="32">
        <v>41365</v>
      </c>
      <c r="L944" s="6">
        <v>0</v>
      </c>
    </row>
    <row r="945" spans="1:12">
      <c r="A945" s="30" t="s">
        <v>5445</v>
      </c>
      <c r="B945" s="271" t="s">
        <v>7741</v>
      </c>
      <c r="C945" s="49" t="s">
        <v>7742</v>
      </c>
      <c r="D945" s="272">
        <v>20110112</v>
      </c>
      <c r="E945" s="30" t="s">
        <v>10204</v>
      </c>
      <c r="F945" s="30" t="s">
        <v>3113</v>
      </c>
      <c r="G945" s="30" t="s">
        <v>3065</v>
      </c>
      <c r="H945" s="31">
        <v>190.19839999999999</v>
      </c>
      <c r="I945" s="11">
        <v>10</v>
      </c>
      <c r="J945" s="30" t="s">
        <v>6</v>
      </c>
      <c r="K945" s="32">
        <v>41365</v>
      </c>
      <c r="L945" s="6">
        <v>0</v>
      </c>
    </row>
    <row r="946" spans="1:12">
      <c r="A946" s="30" t="s">
        <v>5446</v>
      </c>
      <c r="B946" s="271" t="s">
        <v>7747</v>
      </c>
      <c r="C946" s="49" t="s">
        <v>7748</v>
      </c>
      <c r="D946" s="272">
        <v>19850042</v>
      </c>
      <c r="E946" s="30" t="s">
        <v>10203</v>
      </c>
      <c r="F946" s="30" t="s">
        <v>3113</v>
      </c>
      <c r="G946" s="30" t="s">
        <v>3065</v>
      </c>
      <c r="H946" s="31">
        <v>353.19</v>
      </c>
      <c r="I946" s="11">
        <v>10</v>
      </c>
      <c r="J946" s="30" t="s">
        <v>6</v>
      </c>
      <c r="K946" s="32">
        <v>42095</v>
      </c>
      <c r="L946" s="6">
        <v>35.315982953229351</v>
      </c>
    </row>
    <row r="947" spans="1:12">
      <c r="A947" s="30" t="s">
        <v>5447</v>
      </c>
      <c r="B947" s="271" t="s">
        <v>7749</v>
      </c>
      <c r="C947" s="49" t="s">
        <v>7748</v>
      </c>
      <c r="D947" s="272">
        <v>20110113</v>
      </c>
      <c r="E947" s="30" t="s">
        <v>10204</v>
      </c>
      <c r="F947" s="30" t="s">
        <v>3113</v>
      </c>
      <c r="G947" s="30" t="s">
        <v>3065</v>
      </c>
      <c r="H947" s="31">
        <v>242.91199999999998</v>
      </c>
      <c r="I947" s="11">
        <v>10</v>
      </c>
      <c r="J947" s="30" t="s">
        <v>6</v>
      </c>
      <c r="K947" s="32">
        <v>41365</v>
      </c>
      <c r="L947" s="6">
        <v>0</v>
      </c>
    </row>
    <row r="948" spans="1:12">
      <c r="A948" s="30" t="s">
        <v>5448</v>
      </c>
      <c r="B948" s="271" t="s">
        <v>7749</v>
      </c>
      <c r="C948" s="49" t="s">
        <v>7748</v>
      </c>
      <c r="D948" s="272">
        <v>20110114</v>
      </c>
      <c r="E948" s="30" t="s">
        <v>10204</v>
      </c>
      <c r="F948" s="30" t="s">
        <v>3113</v>
      </c>
      <c r="G948" s="30" t="s">
        <v>3065</v>
      </c>
      <c r="H948" s="31">
        <v>242.91199999999998</v>
      </c>
      <c r="I948" s="11">
        <v>10</v>
      </c>
      <c r="J948" s="30" t="s">
        <v>6</v>
      </c>
      <c r="K948" s="32">
        <v>41365</v>
      </c>
      <c r="L948" s="6">
        <v>0</v>
      </c>
    </row>
    <row r="949" spans="1:12">
      <c r="A949" s="30" t="s">
        <v>5449</v>
      </c>
      <c r="B949" s="271" t="s">
        <v>7752</v>
      </c>
      <c r="C949" s="49" t="s">
        <v>7753</v>
      </c>
      <c r="D949" s="272">
        <v>19880213</v>
      </c>
      <c r="E949" s="30" t="s">
        <v>10203</v>
      </c>
      <c r="F949" s="30" t="s">
        <v>3113</v>
      </c>
      <c r="G949" s="30" t="s">
        <v>3065</v>
      </c>
      <c r="H949" s="31">
        <v>432.05600000000004</v>
      </c>
      <c r="I949" s="11">
        <v>10</v>
      </c>
      <c r="J949" s="30" t="s">
        <v>6</v>
      </c>
      <c r="K949" s="32">
        <v>41365</v>
      </c>
      <c r="L949" s="6">
        <v>0</v>
      </c>
    </row>
    <row r="950" spans="1:12">
      <c r="A950" s="30" t="s">
        <v>5450</v>
      </c>
      <c r="B950" s="271" t="s">
        <v>7754</v>
      </c>
      <c r="C950" s="49" t="s">
        <v>7755</v>
      </c>
      <c r="D950" s="272">
        <v>19750152</v>
      </c>
      <c r="E950" s="30" t="s">
        <v>10203</v>
      </c>
      <c r="F950" s="30" t="s">
        <v>3113</v>
      </c>
      <c r="G950" s="30" t="s">
        <v>3065</v>
      </c>
      <c r="H950" s="31">
        <v>266.88</v>
      </c>
      <c r="I950" s="11">
        <v>10</v>
      </c>
      <c r="J950" s="30" t="s">
        <v>6</v>
      </c>
      <c r="K950" s="32">
        <v>41365</v>
      </c>
      <c r="L950" s="6">
        <v>0</v>
      </c>
    </row>
    <row r="951" spans="1:12">
      <c r="A951" s="30" t="s">
        <v>5451</v>
      </c>
      <c r="B951" s="271" t="s">
        <v>7757</v>
      </c>
      <c r="C951" s="49" t="s">
        <v>7756</v>
      </c>
      <c r="D951" s="272">
        <v>20110119</v>
      </c>
      <c r="E951" s="30" t="s">
        <v>10204</v>
      </c>
      <c r="F951" s="30" t="s">
        <v>3113</v>
      </c>
      <c r="G951" s="30" t="s">
        <v>3065</v>
      </c>
      <c r="H951" s="31">
        <v>808.34320000000002</v>
      </c>
      <c r="I951" s="11">
        <v>10</v>
      </c>
      <c r="J951" s="30" t="s">
        <v>6</v>
      </c>
      <c r="K951" s="32">
        <v>41365</v>
      </c>
      <c r="L951" s="6">
        <v>0</v>
      </c>
    </row>
    <row r="952" spans="1:12">
      <c r="A952" s="30" t="s">
        <v>5452</v>
      </c>
      <c r="B952" s="271" t="s">
        <v>7759</v>
      </c>
      <c r="C952" s="49" t="s">
        <v>7760</v>
      </c>
      <c r="D952" s="272">
        <v>19920942</v>
      </c>
      <c r="E952" s="30" t="s">
        <v>10203</v>
      </c>
      <c r="F952" s="30" t="s">
        <v>3113</v>
      </c>
      <c r="G952" s="30" t="s">
        <v>3065</v>
      </c>
      <c r="H952" s="31">
        <v>423.83</v>
      </c>
      <c r="I952" s="11">
        <v>10</v>
      </c>
      <c r="J952" s="30" t="s">
        <v>6</v>
      </c>
      <c r="K952" s="32">
        <v>42095</v>
      </c>
      <c r="L952" s="6">
        <v>42.3793795267908</v>
      </c>
    </row>
    <row r="953" spans="1:12">
      <c r="A953" s="30" t="s">
        <v>5453</v>
      </c>
      <c r="B953" s="271" t="s">
        <v>7763</v>
      </c>
      <c r="C953" s="49" t="s">
        <v>7764</v>
      </c>
      <c r="D953" s="272">
        <v>20110121</v>
      </c>
      <c r="E953" s="30" t="s">
        <v>10204</v>
      </c>
      <c r="F953" s="30" t="s">
        <v>3113</v>
      </c>
      <c r="G953" s="30" t="s">
        <v>3065</v>
      </c>
      <c r="H953" s="31">
        <v>6</v>
      </c>
      <c r="I953" s="11">
        <v>10</v>
      </c>
      <c r="J953" s="30" t="s">
        <v>6</v>
      </c>
      <c r="K953" s="32">
        <v>41365</v>
      </c>
      <c r="L953" s="6">
        <v>0</v>
      </c>
    </row>
    <row r="954" spans="1:12">
      <c r="A954" s="30" t="s">
        <v>5454</v>
      </c>
      <c r="B954" s="271" t="s">
        <v>7765</v>
      </c>
      <c r="C954" s="49" t="s">
        <v>7766</v>
      </c>
      <c r="D954" s="272">
        <v>19950137</v>
      </c>
      <c r="E954" s="30" t="s">
        <v>10203</v>
      </c>
      <c r="F954" s="30" t="s">
        <v>3113</v>
      </c>
      <c r="G954" s="30" t="s">
        <v>3065</v>
      </c>
      <c r="H954" s="31">
        <v>35.968000000000004</v>
      </c>
      <c r="I954" s="11">
        <v>10</v>
      </c>
      <c r="J954" s="30" t="s">
        <v>6</v>
      </c>
      <c r="K954" s="32">
        <v>41365</v>
      </c>
      <c r="L954" s="6">
        <v>0</v>
      </c>
    </row>
    <row r="955" spans="1:12">
      <c r="A955" s="30" t="s">
        <v>5455</v>
      </c>
      <c r="B955" s="271" t="s">
        <v>7767</v>
      </c>
      <c r="C955" s="49" t="s">
        <v>7768</v>
      </c>
      <c r="D955" s="272">
        <v>19800212</v>
      </c>
      <c r="E955" s="30" t="s">
        <v>10203</v>
      </c>
      <c r="F955" s="30" t="s">
        <v>3113</v>
      </c>
      <c r="G955" s="30" t="s">
        <v>3065</v>
      </c>
      <c r="H955" s="31">
        <v>139.524</v>
      </c>
      <c r="I955" s="11">
        <v>10</v>
      </c>
      <c r="J955" s="30" t="s">
        <v>6</v>
      </c>
      <c r="K955" s="32">
        <v>42095</v>
      </c>
      <c r="L955" s="6">
        <v>13.951208147360866</v>
      </c>
    </row>
    <row r="956" spans="1:12">
      <c r="A956" s="30" t="s">
        <v>5456</v>
      </c>
      <c r="B956" s="271" t="s">
        <v>7769</v>
      </c>
      <c r="C956" s="49" t="s">
        <v>7770</v>
      </c>
      <c r="D956" s="272">
        <v>19880436</v>
      </c>
      <c r="E956" s="30" t="s">
        <v>10203</v>
      </c>
      <c r="F956" s="30" t="s">
        <v>3113</v>
      </c>
      <c r="G956" s="30" t="s">
        <v>3065</v>
      </c>
      <c r="H956" s="31">
        <v>56.488924800000007</v>
      </c>
      <c r="I956" s="11">
        <v>10</v>
      </c>
      <c r="J956" s="30" t="s">
        <v>6</v>
      </c>
      <c r="K956" s="32">
        <v>41365</v>
      </c>
      <c r="L956" s="6">
        <v>0</v>
      </c>
    </row>
    <row r="957" spans="1:12">
      <c r="A957" s="30" t="s">
        <v>5457</v>
      </c>
      <c r="B957" s="271" t="s">
        <v>7771</v>
      </c>
      <c r="C957" s="49" t="s">
        <v>7772</v>
      </c>
      <c r="D957" s="272">
        <v>20060461</v>
      </c>
      <c r="E957" s="30" t="s">
        <v>10203</v>
      </c>
      <c r="F957" s="30" t="s">
        <v>3113</v>
      </c>
      <c r="G957" s="30" t="s">
        <v>3065</v>
      </c>
      <c r="H957" s="31">
        <v>86.4</v>
      </c>
      <c r="I957" s="11">
        <v>10</v>
      </c>
      <c r="J957" s="30" t="s">
        <v>6</v>
      </c>
      <c r="K957" s="32">
        <v>41365</v>
      </c>
      <c r="L957" s="6">
        <v>0</v>
      </c>
    </row>
    <row r="958" spans="1:12">
      <c r="A958" s="30" t="s">
        <v>5458</v>
      </c>
      <c r="B958" s="271" t="s">
        <v>7773</v>
      </c>
      <c r="C958" s="49" t="s">
        <v>7774</v>
      </c>
      <c r="D958" s="272">
        <v>20070141</v>
      </c>
      <c r="E958" s="30" t="s">
        <v>10203</v>
      </c>
      <c r="F958" s="30" t="s">
        <v>3113</v>
      </c>
      <c r="G958" s="30" t="s">
        <v>3065</v>
      </c>
      <c r="H958" s="31">
        <v>55.8232304</v>
      </c>
      <c r="I958" s="11">
        <v>10</v>
      </c>
      <c r="J958" s="30" t="s">
        <v>6</v>
      </c>
      <c r="K958" s="32">
        <v>41365</v>
      </c>
      <c r="L958" s="6">
        <v>0</v>
      </c>
    </row>
    <row r="959" spans="1:12">
      <c r="A959" s="30" t="s">
        <v>5459</v>
      </c>
      <c r="B959" s="271" t="s">
        <v>7775</v>
      </c>
      <c r="C959" s="49" t="s">
        <v>7776</v>
      </c>
      <c r="D959" s="272">
        <v>20050036</v>
      </c>
      <c r="E959" s="30" t="s">
        <v>10203</v>
      </c>
      <c r="F959" s="30" t="s">
        <v>3113</v>
      </c>
      <c r="G959" s="30" t="s">
        <v>3065</v>
      </c>
      <c r="H959" s="31">
        <v>32.799999999999997</v>
      </c>
      <c r="I959" s="11">
        <v>10</v>
      </c>
      <c r="J959" s="30" t="s">
        <v>6</v>
      </c>
      <c r="K959" s="32">
        <v>41365</v>
      </c>
      <c r="L959" s="6">
        <v>0</v>
      </c>
    </row>
    <row r="960" spans="1:12">
      <c r="A960" s="30" t="s">
        <v>5460</v>
      </c>
      <c r="B960" s="271" t="s">
        <v>7777</v>
      </c>
      <c r="C960" s="49" t="s">
        <v>7778</v>
      </c>
      <c r="D960" s="272">
        <v>19880167</v>
      </c>
      <c r="E960" s="30" t="s">
        <v>10203</v>
      </c>
      <c r="F960" s="30" t="s">
        <v>3113</v>
      </c>
      <c r="G960" s="30" t="s">
        <v>3065</v>
      </c>
      <c r="H960" s="31">
        <v>205</v>
      </c>
      <c r="I960" s="11">
        <v>10</v>
      </c>
      <c r="J960" s="30" t="s">
        <v>6</v>
      </c>
      <c r="K960" s="32">
        <v>41365</v>
      </c>
      <c r="L960" s="6">
        <v>0</v>
      </c>
    </row>
    <row r="961" spans="1:12">
      <c r="A961" s="30" t="s">
        <v>5461</v>
      </c>
      <c r="B961" s="271" t="s">
        <v>7779</v>
      </c>
      <c r="C961" s="49" t="s">
        <v>7780</v>
      </c>
      <c r="D961" s="272">
        <v>20030435</v>
      </c>
      <c r="E961" s="30" t="s">
        <v>10203</v>
      </c>
      <c r="F961" s="30" t="s">
        <v>3113</v>
      </c>
      <c r="G961" s="30" t="s">
        <v>3065</v>
      </c>
      <c r="H961" s="31">
        <v>79.693129600000006</v>
      </c>
      <c r="I961" s="11">
        <v>10</v>
      </c>
      <c r="J961" s="30" t="s">
        <v>6</v>
      </c>
      <c r="K961" s="32">
        <v>41365</v>
      </c>
      <c r="L961" s="6">
        <v>0</v>
      </c>
    </row>
    <row r="962" spans="1:12">
      <c r="A962" s="30" t="s">
        <v>5462</v>
      </c>
      <c r="B962" s="271" t="s">
        <v>7781</v>
      </c>
      <c r="C962" s="49" t="s">
        <v>7782</v>
      </c>
      <c r="D962" s="272">
        <v>19970007</v>
      </c>
      <c r="E962" s="30" t="s">
        <v>10203</v>
      </c>
      <c r="F962" s="30" t="s">
        <v>3113</v>
      </c>
      <c r="G962" s="30" t="s">
        <v>3065</v>
      </c>
      <c r="H962" s="31">
        <v>7.2</v>
      </c>
      <c r="I962" s="11">
        <v>10</v>
      </c>
      <c r="J962" s="30" t="s">
        <v>6</v>
      </c>
      <c r="K962" s="32">
        <v>41365</v>
      </c>
      <c r="L962" s="6">
        <v>0</v>
      </c>
    </row>
    <row r="963" spans="1:12">
      <c r="A963" s="30" t="s">
        <v>5463</v>
      </c>
      <c r="B963" s="271" t="s">
        <v>7783</v>
      </c>
      <c r="C963" s="49" t="s">
        <v>7784</v>
      </c>
      <c r="D963" s="272">
        <v>20110109</v>
      </c>
      <c r="E963" s="30" t="s">
        <v>10203</v>
      </c>
      <c r="F963" s="30" t="s">
        <v>3113</v>
      </c>
      <c r="G963" s="30" t="s">
        <v>3065</v>
      </c>
      <c r="H963" s="31">
        <v>234.4</v>
      </c>
      <c r="I963" s="11">
        <v>10</v>
      </c>
      <c r="J963" s="30" t="s">
        <v>6</v>
      </c>
      <c r="K963" s="32">
        <v>41365</v>
      </c>
      <c r="L963" s="6">
        <v>0</v>
      </c>
    </row>
    <row r="964" spans="1:12">
      <c r="A964" s="30" t="s">
        <v>5464</v>
      </c>
      <c r="B964" s="271" t="s">
        <v>7791</v>
      </c>
      <c r="C964" s="49" t="s">
        <v>7792</v>
      </c>
      <c r="D964" s="272">
        <v>20040484</v>
      </c>
      <c r="E964" s="30" t="s">
        <v>10203</v>
      </c>
      <c r="F964" s="30" t="s">
        <v>3113</v>
      </c>
      <c r="G964" s="30" t="s">
        <v>3065</v>
      </c>
      <c r="H964" s="31">
        <v>36</v>
      </c>
      <c r="I964" s="11">
        <v>10</v>
      </c>
      <c r="J964" s="30" t="s">
        <v>6</v>
      </c>
      <c r="K964" s="32">
        <v>41365</v>
      </c>
      <c r="L964" s="6">
        <v>0</v>
      </c>
    </row>
    <row r="965" spans="1:12">
      <c r="A965" s="30" t="s">
        <v>5465</v>
      </c>
      <c r="B965" s="271" t="s">
        <v>7793</v>
      </c>
      <c r="C965" s="49" t="s">
        <v>7794</v>
      </c>
      <c r="D965" s="272">
        <v>19860254</v>
      </c>
      <c r="E965" s="30" t="s">
        <v>10203</v>
      </c>
      <c r="F965" s="30" t="s">
        <v>3113</v>
      </c>
      <c r="G965" s="30" t="s">
        <v>3065</v>
      </c>
      <c r="H965" s="31">
        <v>787.68</v>
      </c>
      <c r="I965" s="11">
        <v>10</v>
      </c>
      <c r="J965" s="30" t="s">
        <v>6</v>
      </c>
      <c r="K965" s="32">
        <v>42095</v>
      </c>
      <c r="L965" s="6">
        <v>78.761271419348503</v>
      </c>
    </row>
    <row r="966" spans="1:12">
      <c r="A966" s="30" t="s">
        <v>5466</v>
      </c>
      <c r="B966" s="271" t="s">
        <v>7795</v>
      </c>
      <c r="C966" s="49" t="s">
        <v>7796</v>
      </c>
      <c r="D966" s="272">
        <v>19970040</v>
      </c>
      <c r="E966" s="30" t="s">
        <v>10203</v>
      </c>
      <c r="F966" s="30" t="s">
        <v>3113</v>
      </c>
      <c r="G966" s="30" t="s">
        <v>3065</v>
      </c>
      <c r="H966" s="31">
        <v>504.512</v>
      </c>
      <c r="I966" s="11">
        <v>10</v>
      </c>
      <c r="J966" s="30" t="s">
        <v>6</v>
      </c>
      <c r="K966" s="32">
        <v>41365</v>
      </c>
      <c r="L966" s="6">
        <v>0</v>
      </c>
    </row>
    <row r="967" spans="1:12">
      <c r="A967" s="30" t="s">
        <v>5467</v>
      </c>
      <c r="B967" s="271" t="s">
        <v>7797</v>
      </c>
      <c r="C967" s="49" t="s">
        <v>7798</v>
      </c>
      <c r="D967" s="272">
        <v>20070280</v>
      </c>
      <c r="E967" s="30" t="s">
        <v>10203</v>
      </c>
      <c r="F967" s="30" t="s">
        <v>3113</v>
      </c>
      <c r="G967" s="30" t="s">
        <v>3065</v>
      </c>
      <c r="H967" s="31">
        <v>42.335999999999999</v>
      </c>
      <c r="I967" s="11">
        <v>10</v>
      </c>
      <c r="J967" s="30" t="s">
        <v>6</v>
      </c>
      <c r="K967" s="32">
        <v>41365</v>
      </c>
      <c r="L967" s="6">
        <v>0</v>
      </c>
    </row>
    <row r="968" spans="1:12">
      <c r="A968" s="30" t="s">
        <v>5468</v>
      </c>
      <c r="B968" s="273" t="s">
        <v>7799</v>
      </c>
      <c r="C968" s="49" t="s">
        <v>7800</v>
      </c>
      <c r="D968" s="272">
        <v>19950016</v>
      </c>
      <c r="E968" s="30" t="s">
        <v>10203</v>
      </c>
      <c r="F968" s="30" t="s">
        <v>3113</v>
      </c>
      <c r="G968" s="30" t="s">
        <v>3065</v>
      </c>
      <c r="H968" s="31">
        <v>1.6</v>
      </c>
      <c r="I968" s="11">
        <v>10</v>
      </c>
      <c r="J968" s="30" t="s">
        <v>6</v>
      </c>
      <c r="K968" s="32">
        <v>41365</v>
      </c>
      <c r="L968" s="6">
        <v>0</v>
      </c>
    </row>
    <row r="969" spans="1:12">
      <c r="A969" s="30" t="s">
        <v>5469</v>
      </c>
      <c r="B969" s="271" t="s">
        <v>7801</v>
      </c>
      <c r="C969" s="49" t="s">
        <v>7802</v>
      </c>
      <c r="D969" s="272">
        <v>19990092</v>
      </c>
      <c r="E969" s="30" t="s">
        <v>10203</v>
      </c>
      <c r="F969" s="30" t="s">
        <v>3113</v>
      </c>
      <c r="G969" s="30" t="s">
        <v>3065</v>
      </c>
      <c r="H969" s="31">
        <v>240.88800000000001</v>
      </c>
      <c r="I969" s="11">
        <v>10</v>
      </c>
      <c r="J969" s="30" t="s">
        <v>6</v>
      </c>
      <c r="K969" s="32">
        <v>41365</v>
      </c>
      <c r="L969" s="6">
        <v>0</v>
      </c>
    </row>
    <row r="970" spans="1:12">
      <c r="A970" s="30" t="s">
        <v>5470</v>
      </c>
      <c r="B970" s="271" t="s">
        <v>7803</v>
      </c>
      <c r="C970" s="49" t="s">
        <v>7804</v>
      </c>
      <c r="D970" s="272">
        <v>19790283</v>
      </c>
      <c r="E970" s="30" t="s">
        <v>10203</v>
      </c>
      <c r="F970" s="30" t="s">
        <v>3113</v>
      </c>
      <c r="G970" s="30" t="s">
        <v>3065</v>
      </c>
      <c r="H970" s="31">
        <v>109.04</v>
      </c>
      <c r="I970" s="11">
        <v>10</v>
      </c>
      <c r="J970" s="30" t="s">
        <v>6</v>
      </c>
      <c r="K970" s="32">
        <v>41365</v>
      </c>
      <c r="L970" s="6">
        <v>0</v>
      </c>
    </row>
    <row r="971" spans="1:12">
      <c r="A971" s="30" t="s">
        <v>5471</v>
      </c>
      <c r="B971" s="271" t="s">
        <v>7805</v>
      </c>
      <c r="C971" s="49" t="s">
        <v>7806</v>
      </c>
      <c r="D971" s="272">
        <v>19800136</v>
      </c>
      <c r="E971" s="30" t="s">
        <v>10203</v>
      </c>
      <c r="F971" s="30" t="s">
        <v>3113</v>
      </c>
      <c r="G971" s="30" t="s">
        <v>3065</v>
      </c>
      <c r="H971" s="31">
        <v>92.176000000000002</v>
      </c>
      <c r="I971" s="11">
        <v>10</v>
      </c>
      <c r="J971" s="30" t="s">
        <v>6</v>
      </c>
      <c r="K971" s="32">
        <v>41365</v>
      </c>
      <c r="L971" s="6">
        <v>0</v>
      </c>
    </row>
    <row r="972" spans="1:12">
      <c r="A972" s="30" t="s">
        <v>5472</v>
      </c>
      <c r="B972" s="271" t="s">
        <v>7807</v>
      </c>
      <c r="C972" s="49" t="s">
        <v>7808</v>
      </c>
      <c r="D972" s="272">
        <v>19750132</v>
      </c>
      <c r="E972" s="30" t="s">
        <v>10203</v>
      </c>
      <c r="F972" s="30" t="s">
        <v>3113</v>
      </c>
      <c r="G972" s="30" t="s">
        <v>3065</v>
      </c>
      <c r="H972" s="31">
        <v>185.14400000000001</v>
      </c>
      <c r="I972" s="11">
        <v>10</v>
      </c>
      <c r="J972" s="30" t="s">
        <v>6</v>
      </c>
      <c r="K972" s="32">
        <v>41365</v>
      </c>
      <c r="L972" s="6">
        <v>0</v>
      </c>
    </row>
    <row r="973" spans="1:12">
      <c r="A973" s="30" t="s">
        <v>5473</v>
      </c>
      <c r="B973" s="271" t="s">
        <v>7809</v>
      </c>
      <c r="C973" s="49" t="s">
        <v>7810</v>
      </c>
      <c r="D973" s="272">
        <v>19880366</v>
      </c>
      <c r="E973" s="30" t="s">
        <v>10203</v>
      </c>
      <c r="F973" s="30" t="s">
        <v>3113</v>
      </c>
      <c r="G973" s="30" t="s">
        <v>3065</v>
      </c>
      <c r="H973" s="31">
        <v>188.51637199999999</v>
      </c>
      <c r="I973" s="11">
        <v>10</v>
      </c>
      <c r="J973" s="30" t="s">
        <v>6</v>
      </c>
      <c r="K973" s="32">
        <v>41365</v>
      </c>
      <c r="L973" s="6">
        <v>0</v>
      </c>
    </row>
    <row r="974" spans="1:12">
      <c r="A974" s="30" t="s">
        <v>5474</v>
      </c>
      <c r="B974" s="271" t="s">
        <v>7811</v>
      </c>
      <c r="C974" s="49" t="s">
        <v>7812</v>
      </c>
      <c r="D974" s="272">
        <v>19950167</v>
      </c>
      <c r="E974" s="30" t="s">
        <v>10203</v>
      </c>
      <c r="F974" s="30" t="s">
        <v>3113</v>
      </c>
      <c r="G974" s="30" t="s">
        <v>3065</v>
      </c>
      <c r="H974" s="31">
        <v>42</v>
      </c>
      <c r="I974" s="11">
        <v>10</v>
      </c>
      <c r="J974" s="30" t="s">
        <v>6</v>
      </c>
      <c r="K974" s="32">
        <v>41365</v>
      </c>
      <c r="L974" s="6">
        <v>0</v>
      </c>
    </row>
    <row r="975" spans="1:12">
      <c r="A975" s="30" t="s">
        <v>5475</v>
      </c>
      <c r="B975" s="271" t="s">
        <v>7813</v>
      </c>
      <c r="C975" s="49" t="s">
        <v>7814</v>
      </c>
      <c r="D975" s="272">
        <v>20130047</v>
      </c>
      <c r="E975" s="30" t="s">
        <v>10203</v>
      </c>
      <c r="F975" s="30" t="s">
        <v>3113</v>
      </c>
      <c r="G975" s="30" t="s">
        <v>3065</v>
      </c>
      <c r="H975" s="31">
        <v>176</v>
      </c>
      <c r="I975" s="11">
        <v>10</v>
      </c>
      <c r="J975" s="30" t="s">
        <v>6</v>
      </c>
      <c r="K975" s="32">
        <v>41365</v>
      </c>
      <c r="L975" s="6">
        <v>0</v>
      </c>
    </row>
    <row r="976" spans="1:12">
      <c r="A976" s="30" t="s">
        <v>5476</v>
      </c>
      <c r="B976" s="271" t="s">
        <v>7815</v>
      </c>
      <c r="C976" s="49" t="s">
        <v>7816</v>
      </c>
      <c r="D976" s="272">
        <v>20040407</v>
      </c>
      <c r="E976" s="30" t="s">
        <v>10203</v>
      </c>
      <c r="F976" s="30" t="s">
        <v>3113</v>
      </c>
      <c r="G976" s="30" t="s">
        <v>3065</v>
      </c>
      <c r="H976" s="31">
        <v>75.2</v>
      </c>
      <c r="I976" s="11">
        <v>10</v>
      </c>
      <c r="J976" s="30" t="s">
        <v>6</v>
      </c>
      <c r="K976" s="32">
        <v>41365</v>
      </c>
      <c r="L976" s="6">
        <v>0</v>
      </c>
    </row>
    <row r="977" spans="1:12">
      <c r="A977" s="30" t="s">
        <v>5477</v>
      </c>
      <c r="B977" s="271" t="s">
        <v>7817</v>
      </c>
      <c r="C977" s="49" t="s">
        <v>7818</v>
      </c>
      <c r="D977" s="272">
        <v>19820003</v>
      </c>
      <c r="E977" s="30" t="s">
        <v>10203</v>
      </c>
      <c r="F977" s="30" t="s">
        <v>3113</v>
      </c>
      <c r="G977" s="30" t="s">
        <v>3065</v>
      </c>
      <c r="H977" s="31">
        <v>27.7689664</v>
      </c>
      <c r="I977" s="11">
        <v>10</v>
      </c>
      <c r="J977" s="30" t="s">
        <v>6</v>
      </c>
      <c r="K977" s="32">
        <v>41365</v>
      </c>
      <c r="L977" s="6">
        <v>0</v>
      </c>
    </row>
    <row r="978" spans="1:12">
      <c r="A978" s="30" t="s">
        <v>5478</v>
      </c>
      <c r="B978" s="271" t="s">
        <v>7819</v>
      </c>
      <c r="C978" s="49" t="s">
        <v>7820</v>
      </c>
      <c r="D978" s="272">
        <v>19860179</v>
      </c>
      <c r="E978" s="30" t="s">
        <v>10203</v>
      </c>
      <c r="F978" s="30" t="s">
        <v>3113</v>
      </c>
      <c r="G978" s="30" t="s">
        <v>3065</v>
      </c>
      <c r="H978" s="31">
        <v>9.24</v>
      </c>
      <c r="I978" s="11">
        <v>10</v>
      </c>
      <c r="J978" s="30" t="s">
        <v>6</v>
      </c>
      <c r="K978" s="32">
        <v>41365</v>
      </c>
      <c r="L978" s="6">
        <v>0</v>
      </c>
    </row>
    <row r="979" spans="1:12">
      <c r="A979" s="30" t="s">
        <v>5479</v>
      </c>
      <c r="B979" s="271" t="s">
        <v>7821</v>
      </c>
      <c r="C979" s="49" t="s">
        <v>7822</v>
      </c>
      <c r="D979" s="272">
        <v>19960007</v>
      </c>
      <c r="E979" s="30" t="s">
        <v>10203</v>
      </c>
      <c r="F979" s="30" t="s">
        <v>3113</v>
      </c>
      <c r="G979" s="30" t="s">
        <v>3065</v>
      </c>
      <c r="H979" s="31">
        <v>134.27199999999999</v>
      </c>
      <c r="I979" s="11">
        <v>10</v>
      </c>
      <c r="J979" s="30" t="s">
        <v>6</v>
      </c>
      <c r="K979" s="32">
        <v>41365</v>
      </c>
      <c r="L979" s="6">
        <v>0</v>
      </c>
    </row>
    <row r="980" spans="1:12">
      <c r="A980" s="30" t="s">
        <v>5480</v>
      </c>
      <c r="B980" s="271" t="s">
        <v>7823</v>
      </c>
      <c r="C980" s="49" t="s">
        <v>7824</v>
      </c>
      <c r="D980" s="272">
        <v>19940263</v>
      </c>
      <c r="E980" s="30" t="s">
        <v>10203</v>
      </c>
      <c r="F980" s="30" t="s">
        <v>3113</v>
      </c>
      <c r="G980" s="30" t="s">
        <v>3065</v>
      </c>
      <c r="H980" s="31">
        <v>119.024</v>
      </c>
      <c r="I980" s="11">
        <v>10</v>
      </c>
      <c r="J980" s="30" t="s">
        <v>6</v>
      </c>
      <c r="K980" s="32">
        <v>41365</v>
      </c>
      <c r="L980" s="6">
        <v>0</v>
      </c>
    </row>
    <row r="981" spans="1:12">
      <c r="A981" s="30" t="s">
        <v>5481</v>
      </c>
      <c r="B981" s="271" t="s">
        <v>7825</v>
      </c>
      <c r="C981" s="49" t="s">
        <v>7826</v>
      </c>
      <c r="D981" s="272">
        <v>19890032</v>
      </c>
      <c r="E981" s="30" t="s">
        <v>10203</v>
      </c>
      <c r="F981" s="30" t="s">
        <v>3113</v>
      </c>
      <c r="G981" s="30" t="s">
        <v>3065</v>
      </c>
      <c r="H981" s="31">
        <v>101.256</v>
      </c>
      <c r="I981" s="11">
        <v>10</v>
      </c>
      <c r="J981" s="30" t="s">
        <v>6</v>
      </c>
      <c r="K981" s="32">
        <v>41365</v>
      </c>
      <c r="L981" s="6">
        <v>0</v>
      </c>
    </row>
    <row r="982" spans="1:12">
      <c r="A982" s="30" t="s">
        <v>5482</v>
      </c>
      <c r="B982" s="271" t="s">
        <v>7827</v>
      </c>
      <c r="C982" s="49" t="s">
        <v>7828</v>
      </c>
      <c r="D982" s="272">
        <v>19900155</v>
      </c>
      <c r="E982" s="30" t="s">
        <v>10203</v>
      </c>
      <c r="F982" s="30" t="s">
        <v>3113</v>
      </c>
      <c r="G982" s="30" t="s">
        <v>3065</v>
      </c>
      <c r="H982" s="31">
        <v>44.36</v>
      </c>
      <c r="I982" s="11">
        <v>10</v>
      </c>
      <c r="J982" s="30" t="s">
        <v>6</v>
      </c>
      <c r="K982" s="32">
        <v>42095</v>
      </c>
      <c r="L982" s="6">
        <v>4.4356210645976901</v>
      </c>
    </row>
    <row r="983" spans="1:12">
      <c r="A983" s="30" t="s">
        <v>5483</v>
      </c>
      <c r="B983" s="271" t="s">
        <v>7829</v>
      </c>
      <c r="C983" s="49" t="s">
        <v>7830</v>
      </c>
      <c r="D983" s="272">
        <v>19740010</v>
      </c>
      <c r="E983" s="30" t="s">
        <v>10203</v>
      </c>
      <c r="F983" s="30" t="s">
        <v>3113</v>
      </c>
      <c r="G983" s="30" t="s">
        <v>3065</v>
      </c>
      <c r="H983" s="31">
        <v>8</v>
      </c>
      <c r="I983" s="11">
        <v>10</v>
      </c>
      <c r="J983" s="30" t="s">
        <v>6</v>
      </c>
      <c r="K983" s="32">
        <v>41365</v>
      </c>
      <c r="L983" s="6">
        <v>0</v>
      </c>
    </row>
    <row r="984" spans="1:12">
      <c r="A984" s="30" t="s">
        <v>5484</v>
      </c>
      <c r="B984" s="271" t="s">
        <v>7831</v>
      </c>
      <c r="C984" s="49" t="s">
        <v>7832</v>
      </c>
      <c r="D984" s="272">
        <v>19930249</v>
      </c>
      <c r="E984" s="30" t="s">
        <v>10203</v>
      </c>
      <c r="F984" s="30" t="s">
        <v>3113</v>
      </c>
      <c r="G984" s="30" t="s">
        <v>3065</v>
      </c>
      <c r="H984" s="31">
        <v>101.824</v>
      </c>
      <c r="I984" s="11">
        <v>10</v>
      </c>
      <c r="J984" s="30" t="s">
        <v>6</v>
      </c>
      <c r="K984" s="32">
        <v>41365</v>
      </c>
      <c r="L984" s="6">
        <v>0</v>
      </c>
    </row>
    <row r="985" spans="1:12">
      <c r="A985" s="30" t="s">
        <v>5485</v>
      </c>
      <c r="B985" s="271" t="s">
        <v>7833</v>
      </c>
      <c r="C985" s="49" t="s">
        <v>7834</v>
      </c>
      <c r="D985" s="272">
        <v>19940019</v>
      </c>
      <c r="E985" s="30" t="s">
        <v>10203</v>
      </c>
      <c r="F985" s="30" t="s">
        <v>3113</v>
      </c>
      <c r="G985" s="30" t="s">
        <v>3065</v>
      </c>
      <c r="H985" s="31">
        <v>3699.3588799999998</v>
      </c>
      <c r="I985" s="11">
        <v>10</v>
      </c>
      <c r="J985" s="30" t="s">
        <v>6</v>
      </c>
      <c r="K985" s="32">
        <v>41365</v>
      </c>
      <c r="L985" s="6">
        <v>0</v>
      </c>
    </row>
    <row r="986" spans="1:12">
      <c r="A986" s="30" t="s">
        <v>5486</v>
      </c>
      <c r="B986" s="271" t="s">
        <v>7835</v>
      </c>
      <c r="C986" s="49" t="s">
        <v>7836</v>
      </c>
      <c r="D986" s="272">
        <v>19850121</v>
      </c>
      <c r="E986" s="30" t="s">
        <v>10203</v>
      </c>
      <c r="F986" s="30" t="s">
        <v>3113</v>
      </c>
      <c r="G986" s="30" t="s">
        <v>3065</v>
      </c>
      <c r="H986" s="31">
        <v>155.584</v>
      </c>
      <c r="I986" s="11">
        <v>10</v>
      </c>
      <c r="J986" s="30" t="s">
        <v>6</v>
      </c>
      <c r="K986" s="32">
        <v>41365</v>
      </c>
      <c r="L986" s="6">
        <v>0</v>
      </c>
    </row>
    <row r="987" spans="1:12">
      <c r="A987" s="30" t="s">
        <v>5487</v>
      </c>
      <c r="B987" s="271" t="s">
        <v>7837</v>
      </c>
      <c r="C987" s="49" t="s">
        <v>7838</v>
      </c>
      <c r="D987" s="272">
        <v>20090234</v>
      </c>
      <c r="E987" s="30" t="s">
        <v>10203</v>
      </c>
      <c r="F987" s="30" t="s">
        <v>3113</v>
      </c>
      <c r="G987" s="30" t="s">
        <v>3065</v>
      </c>
      <c r="H987" s="31">
        <v>136</v>
      </c>
      <c r="I987" s="11">
        <v>10</v>
      </c>
      <c r="J987" s="30" t="s">
        <v>6</v>
      </c>
      <c r="K987" s="32">
        <v>42461</v>
      </c>
      <c r="L987" s="6">
        <v>27.22705536216791</v>
      </c>
    </row>
    <row r="988" spans="1:12">
      <c r="A988" s="30" t="s">
        <v>5488</v>
      </c>
      <c r="B988" s="271" t="s">
        <v>7839</v>
      </c>
      <c r="C988" s="49" t="s">
        <v>7840</v>
      </c>
      <c r="D988" s="272">
        <v>19920460</v>
      </c>
      <c r="E988" s="30" t="s">
        <v>10203</v>
      </c>
      <c r="F988" s="30" t="s">
        <v>3113</v>
      </c>
      <c r="G988" s="30" t="s">
        <v>3065</v>
      </c>
      <c r="H988" s="31">
        <v>33.094521599999993</v>
      </c>
      <c r="I988" s="11">
        <v>10</v>
      </c>
      <c r="J988" s="30" t="s">
        <v>6</v>
      </c>
      <c r="K988" s="32">
        <v>41365</v>
      </c>
      <c r="L988" s="6">
        <v>0</v>
      </c>
    </row>
    <row r="989" spans="1:12">
      <c r="A989" s="30" t="s">
        <v>5489</v>
      </c>
      <c r="B989" s="271" t="s">
        <v>7841</v>
      </c>
      <c r="C989" s="49" t="s">
        <v>7842</v>
      </c>
      <c r="D989" s="272">
        <v>19950248</v>
      </c>
      <c r="E989" s="30" t="s">
        <v>10203</v>
      </c>
      <c r="F989" s="30" t="s">
        <v>3113</v>
      </c>
      <c r="G989" s="30" t="s">
        <v>3065</v>
      </c>
      <c r="H989" s="31">
        <v>145.93599999999998</v>
      </c>
      <c r="I989" s="11">
        <v>10</v>
      </c>
      <c r="J989" s="30" t="s">
        <v>6</v>
      </c>
      <c r="K989" s="32">
        <v>41365</v>
      </c>
      <c r="L989" s="6">
        <v>0</v>
      </c>
    </row>
    <row r="990" spans="1:12">
      <c r="A990" s="30" t="s">
        <v>5490</v>
      </c>
      <c r="B990" s="271" t="s">
        <v>7844</v>
      </c>
      <c r="C990" s="49" t="s">
        <v>7845</v>
      </c>
      <c r="D990" s="272">
        <v>19780215</v>
      </c>
      <c r="E990" s="30" t="s">
        <v>10203</v>
      </c>
      <c r="F990" s="30" t="s">
        <v>3113</v>
      </c>
      <c r="G990" s="30" t="s">
        <v>3065</v>
      </c>
      <c r="H990" s="31">
        <v>93.28</v>
      </c>
      <c r="I990" s="11">
        <v>10</v>
      </c>
      <c r="J990" s="30" t="s">
        <v>6</v>
      </c>
      <c r="K990" s="32">
        <v>41365</v>
      </c>
      <c r="L990" s="6">
        <v>0</v>
      </c>
    </row>
    <row r="991" spans="1:12">
      <c r="A991" s="30" t="s">
        <v>5491</v>
      </c>
      <c r="B991" s="271" t="s">
        <v>7846</v>
      </c>
      <c r="C991" s="49" t="s">
        <v>7847</v>
      </c>
      <c r="D991" s="272">
        <v>20150049</v>
      </c>
      <c r="E991" s="30" t="s">
        <v>10203</v>
      </c>
      <c r="F991" s="30" t="s">
        <v>3113</v>
      </c>
      <c r="G991" s="30" t="s">
        <v>3065</v>
      </c>
      <c r="H991" s="31">
        <v>175</v>
      </c>
      <c r="I991" s="11">
        <v>10</v>
      </c>
      <c r="J991" s="30" t="s">
        <v>6</v>
      </c>
      <c r="K991" s="32">
        <v>42095</v>
      </c>
      <c r="L991" s="6">
        <v>17.498505101546328</v>
      </c>
    </row>
    <row r="992" spans="1:12">
      <c r="A992" s="30" t="s">
        <v>5492</v>
      </c>
      <c r="B992" s="271" t="s">
        <v>7848</v>
      </c>
      <c r="C992" s="49" t="s">
        <v>7849</v>
      </c>
      <c r="D992" s="272">
        <v>20100120</v>
      </c>
      <c r="E992" s="30" t="s">
        <v>10203</v>
      </c>
      <c r="F992" s="30" t="s">
        <v>3113</v>
      </c>
      <c r="G992" s="30" t="s">
        <v>3065</v>
      </c>
      <c r="H992" s="31">
        <v>104</v>
      </c>
      <c r="I992" s="11">
        <v>10</v>
      </c>
      <c r="J992" s="30" t="s">
        <v>6</v>
      </c>
      <c r="K992" s="32">
        <v>41365</v>
      </c>
      <c r="L992" s="6">
        <v>0</v>
      </c>
    </row>
    <row r="993" spans="1:12">
      <c r="A993" s="30" t="s">
        <v>5493</v>
      </c>
      <c r="B993" s="271" t="s">
        <v>7850</v>
      </c>
      <c r="C993" s="49" t="s">
        <v>7851</v>
      </c>
      <c r="D993" s="272">
        <v>20000081</v>
      </c>
      <c r="E993" s="30" t="s">
        <v>10203</v>
      </c>
      <c r="F993" s="30" t="s">
        <v>3113</v>
      </c>
      <c r="G993" s="30" t="s">
        <v>3065</v>
      </c>
      <c r="H993" s="31">
        <v>51.512</v>
      </c>
      <c r="I993" s="11">
        <v>10</v>
      </c>
      <c r="J993" s="30" t="s">
        <v>6</v>
      </c>
      <c r="K993" s="32">
        <v>41365</v>
      </c>
      <c r="L993" s="6">
        <v>0</v>
      </c>
    </row>
    <row r="994" spans="1:12">
      <c r="A994" s="30" t="s">
        <v>5494</v>
      </c>
      <c r="B994" s="271" t="s">
        <v>7852</v>
      </c>
      <c r="C994" s="49" t="s">
        <v>7853</v>
      </c>
      <c r="D994" s="272">
        <v>19830085</v>
      </c>
      <c r="E994" s="30" t="s">
        <v>10203</v>
      </c>
      <c r="F994" s="30" t="s">
        <v>3113</v>
      </c>
      <c r="G994" s="30" t="s">
        <v>3065</v>
      </c>
      <c r="H994" s="31">
        <v>190.98399999999998</v>
      </c>
      <c r="I994" s="11">
        <v>10</v>
      </c>
      <c r="J994" s="30" t="s">
        <v>6</v>
      </c>
      <c r="K994" s="32">
        <v>41365</v>
      </c>
      <c r="L994" s="6">
        <v>0</v>
      </c>
    </row>
    <row r="995" spans="1:12">
      <c r="A995" s="30" t="s">
        <v>5495</v>
      </c>
      <c r="B995" s="271" t="s">
        <v>7854</v>
      </c>
      <c r="C995" s="49" t="s">
        <v>7855</v>
      </c>
      <c r="D995" s="272">
        <v>20030667</v>
      </c>
      <c r="E995" s="30" t="s">
        <v>10203</v>
      </c>
      <c r="F995" s="30" t="s">
        <v>3113</v>
      </c>
      <c r="G995" s="30" t="s">
        <v>3065</v>
      </c>
      <c r="H995" s="31">
        <v>16.8</v>
      </c>
      <c r="I995" s="11">
        <v>10</v>
      </c>
      <c r="J995" s="30" t="s">
        <v>6</v>
      </c>
      <c r="K995" s="32">
        <v>41365</v>
      </c>
      <c r="L995" s="6">
        <v>0</v>
      </c>
    </row>
    <row r="996" spans="1:12">
      <c r="A996" s="30" t="s">
        <v>5496</v>
      </c>
      <c r="B996" s="271" t="s">
        <v>7856</v>
      </c>
      <c r="C996" s="49" t="s">
        <v>7857</v>
      </c>
      <c r="D996" s="272">
        <v>19830641</v>
      </c>
      <c r="E996" s="30" t="s">
        <v>10203</v>
      </c>
      <c r="F996" s="30" t="s">
        <v>3113</v>
      </c>
      <c r="G996" s="30" t="s">
        <v>3065</v>
      </c>
      <c r="H996" s="31">
        <v>67.055999999999997</v>
      </c>
      <c r="I996" s="11">
        <v>10</v>
      </c>
      <c r="J996" s="30" t="s">
        <v>6</v>
      </c>
      <c r="K996" s="32">
        <v>41365</v>
      </c>
      <c r="L996" s="6">
        <v>0</v>
      </c>
    </row>
    <row r="997" spans="1:12">
      <c r="A997" s="30" t="s">
        <v>5497</v>
      </c>
      <c r="B997" s="271" t="s">
        <v>7858</v>
      </c>
      <c r="C997" s="49" t="s">
        <v>7859</v>
      </c>
      <c r="D997" s="272">
        <v>20100358</v>
      </c>
      <c r="E997" s="30" t="s">
        <v>10203</v>
      </c>
      <c r="F997" s="30" t="s">
        <v>3113</v>
      </c>
      <c r="G997" s="30" t="s">
        <v>3065</v>
      </c>
      <c r="H997" s="31">
        <v>862.89</v>
      </c>
      <c r="I997" s="11">
        <v>10</v>
      </c>
      <c r="J997" s="30" t="s">
        <v>6</v>
      </c>
      <c r="K997" s="32">
        <v>42095</v>
      </c>
      <c r="L997" s="6">
        <v>86.281628954704715</v>
      </c>
    </row>
    <row r="998" spans="1:12">
      <c r="A998" s="30" t="s">
        <v>5498</v>
      </c>
      <c r="B998" s="271" t="s">
        <v>7863</v>
      </c>
      <c r="C998" s="49" t="s">
        <v>7864</v>
      </c>
      <c r="D998" s="272">
        <v>20040410</v>
      </c>
      <c r="E998" s="30" t="s">
        <v>10203</v>
      </c>
      <c r="F998" s="30" t="s">
        <v>3113</v>
      </c>
      <c r="G998" s="30" t="s">
        <v>3065</v>
      </c>
      <c r="H998" s="31">
        <v>118.08200000000001</v>
      </c>
      <c r="I998" s="11">
        <v>10</v>
      </c>
      <c r="J998" s="30" t="s">
        <v>6</v>
      </c>
      <c r="K998" s="32">
        <v>42095</v>
      </c>
      <c r="L998" s="6">
        <v>11.807191310861695</v>
      </c>
    </row>
    <row r="999" spans="1:12">
      <c r="A999" s="30" t="s">
        <v>5499</v>
      </c>
      <c r="B999" s="271" t="s">
        <v>7865</v>
      </c>
      <c r="C999" s="49" t="s">
        <v>7866</v>
      </c>
      <c r="D999" s="272">
        <v>19920664</v>
      </c>
      <c r="E999" s="30" t="s">
        <v>10203</v>
      </c>
      <c r="F999" s="30" t="s">
        <v>3113</v>
      </c>
      <c r="G999" s="30" t="s">
        <v>3065</v>
      </c>
      <c r="H999" s="31">
        <v>532.55552</v>
      </c>
      <c r="I999" s="11">
        <v>10</v>
      </c>
      <c r="J999" s="30" t="s">
        <v>6</v>
      </c>
      <c r="K999" s="32">
        <v>41365</v>
      </c>
      <c r="L999" s="6">
        <v>0</v>
      </c>
    </row>
    <row r="1000" spans="1:12">
      <c r="A1000" s="30" t="s">
        <v>5500</v>
      </c>
      <c r="B1000" s="271" t="s">
        <v>7867</v>
      </c>
      <c r="C1000" s="49" t="s">
        <v>7868</v>
      </c>
      <c r="D1000" s="272">
        <v>20080075</v>
      </c>
      <c r="E1000" s="30" t="s">
        <v>10203</v>
      </c>
      <c r="F1000" s="30" t="s">
        <v>3113</v>
      </c>
      <c r="G1000" s="30" t="s">
        <v>3065</v>
      </c>
      <c r="H1000" s="31">
        <v>39.96</v>
      </c>
      <c r="I1000" s="11">
        <v>10</v>
      </c>
      <c r="J1000" s="30" t="s">
        <v>6</v>
      </c>
      <c r="K1000" s="32">
        <v>41365</v>
      </c>
      <c r="L1000" s="6">
        <v>0</v>
      </c>
    </row>
    <row r="1001" spans="1:12">
      <c r="A1001" s="30" t="s">
        <v>5501</v>
      </c>
      <c r="B1001" s="271" t="s">
        <v>7869</v>
      </c>
      <c r="C1001" s="49" t="s">
        <v>7870</v>
      </c>
      <c r="D1001" s="272">
        <v>19950038</v>
      </c>
      <c r="E1001" s="30" t="s">
        <v>10203</v>
      </c>
      <c r="F1001" s="30" t="s">
        <v>3113</v>
      </c>
      <c r="G1001" s="30" t="s">
        <v>3065</v>
      </c>
      <c r="H1001" s="31">
        <v>79.2</v>
      </c>
      <c r="I1001" s="11">
        <v>10</v>
      </c>
      <c r="J1001" s="30" t="s">
        <v>6</v>
      </c>
      <c r="K1001" s="32">
        <v>41365</v>
      </c>
      <c r="L1001" s="6">
        <v>0</v>
      </c>
    </row>
    <row r="1002" spans="1:12">
      <c r="A1002" s="30" t="s">
        <v>5502</v>
      </c>
      <c r="B1002" s="271" t="s">
        <v>7871</v>
      </c>
      <c r="C1002" s="49" t="s">
        <v>7872</v>
      </c>
      <c r="D1002" s="272">
        <v>20060648</v>
      </c>
      <c r="E1002" s="30" t="s">
        <v>10203</v>
      </c>
      <c r="F1002" s="30" t="s">
        <v>3113</v>
      </c>
      <c r="G1002" s="30" t="s">
        <v>3065</v>
      </c>
      <c r="H1002" s="31">
        <v>208.8</v>
      </c>
      <c r="I1002" s="11">
        <v>10</v>
      </c>
      <c r="J1002" s="30" t="s">
        <v>6</v>
      </c>
      <c r="K1002" s="32">
        <v>41365</v>
      </c>
      <c r="L1002" s="6">
        <v>0</v>
      </c>
    </row>
    <row r="1003" spans="1:12">
      <c r="A1003" s="30" t="s">
        <v>5503</v>
      </c>
      <c r="B1003" s="271" t="s">
        <v>7873</v>
      </c>
      <c r="C1003" s="49" t="s">
        <v>7874</v>
      </c>
      <c r="D1003" s="272">
        <v>20040027</v>
      </c>
      <c r="E1003" s="30" t="s">
        <v>10203</v>
      </c>
      <c r="F1003" s="30" t="s">
        <v>3113</v>
      </c>
      <c r="G1003" s="30" t="s">
        <v>3065</v>
      </c>
      <c r="H1003" s="31">
        <v>77.56</v>
      </c>
      <c r="I1003" s="11">
        <v>10</v>
      </c>
      <c r="J1003" s="30" t="s">
        <v>6</v>
      </c>
      <c r="K1003" s="32">
        <v>42095</v>
      </c>
      <c r="L1003" s="6">
        <v>7.7553374610053396</v>
      </c>
    </row>
    <row r="1004" spans="1:12">
      <c r="A1004" s="30" t="s">
        <v>5504</v>
      </c>
      <c r="B1004" s="271" t="s">
        <v>7875</v>
      </c>
      <c r="C1004" s="49" t="s">
        <v>7876</v>
      </c>
      <c r="D1004" s="272">
        <v>20090046</v>
      </c>
      <c r="E1004" s="30" t="s">
        <v>10203</v>
      </c>
      <c r="F1004" s="30" t="s">
        <v>3113</v>
      </c>
      <c r="G1004" s="30" t="s">
        <v>3065</v>
      </c>
      <c r="H1004" s="31">
        <v>7.4177375999999997</v>
      </c>
      <c r="I1004" s="11">
        <v>10</v>
      </c>
      <c r="J1004" s="30" t="s">
        <v>6</v>
      </c>
      <c r="K1004" s="32">
        <v>41365</v>
      </c>
      <c r="L1004" s="6">
        <v>0</v>
      </c>
    </row>
    <row r="1005" spans="1:12">
      <c r="A1005" s="30" t="s">
        <v>5505</v>
      </c>
      <c r="B1005" s="271" t="s">
        <v>7881</v>
      </c>
      <c r="C1005" s="49" t="s">
        <v>7882</v>
      </c>
      <c r="D1005" s="272">
        <v>20050638</v>
      </c>
      <c r="E1005" s="30" t="s">
        <v>10203</v>
      </c>
      <c r="F1005" s="30" t="s">
        <v>3113</v>
      </c>
      <c r="G1005" s="30" t="s">
        <v>3065</v>
      </c>
      <c r="H1005" s="31">
        <v>431.42679600000002</v>
      </c>
      <c r="I1005" s="11">
        <v>10</v>
      </c>
      <c r="J1005" s="30" t="s">
        <v>6</v>
      </c>
      <c r="K1005" s="32">
        <v>41365</v>
      </c>
      <c r="L1005" s="6">
        <v>0</v>
      </c>
    </row>
    <row r="1006" spans="1:12">
      <c r="A1006" s="30" t="s">
        <v>5506</v>
      </c>
      <c r="B1006" s="271" t="s">
        <v>7883</v>
      </c>
      <c r="C1006" s="49" t="s">
        <v>7884</v>
      </c>
      <c r="D1006" s="272">
        <v>20030411</v>
      </c>
      <c r="E1006" s="30" t="s">
        <v>10203</v>
      </c>
      <c r="F1006" s="30" t="s">
        <v>3113</v>
      </c>
      <c r="G1006" s="30" t="s">
        <v>3065</v>
      </c>
      <c r="H1006" s="31">
        <v>26.4</v>
      </c>
      <c r="I1006" s="11">
        <v>10</v>
      </c>
      <c r="J1006" s="30" t="s">
        <v>6</v>
      </c>
      <c r="K1006" s="32">
        <v>41365</v>
      </c>
      <c r="L1006" s="6">
        <v>0</v>
      </c>
    </row>
    <row r="1007" spans="1:12">
      <c r="A1007" s="30" t="s">
        <v>5507</v>
      </c>
      <c r="B1007" s="271" t="s">
        <v>7885</v>
      </c>
      <c r="C1007" s="49" t="s">
        <v>7886</v>
      </c>
      <c r="D1007" s="272">
        <v>19990258</v>
      </c>
      <c r="E1007" s="30" t="s">
        <v>10203</v>
      </c>
      <c r="F1007" s="30" t="s">
        <v>3113</v>
      </c>
      <c r="G1007" s="30" t="s">
        <v>3065</v>
      </c>
      <c r="H1007" s="31">
        <v>288.976</v>
      </c>
      <c r="I1007" s="11">
        <v>10</v>
      </c>
      <c r="J1007" s="30" t="s">
        <v>6</v>
      </c>
      <c r="K1007" s="32">
        <v>41365</v>
      </c>
      <c r="L1007" s="6">
        <v>0</v>
      </c>
    </row>
    <row r="1008" spans="1:12">
      <c r="A1008" s="30" t="s">
        <v>5508</v>
      </c>
      <c r="B1008" s="271" t="s">
        <v>7887</v>
      </c>
      <c r="C1008" s="49" t="s">
        <v>7888</v>
      </c>
      <c r="D1008" s="272">
        <v>19910206</v>
      </c>
      <c r="E1008" s="30" t="s">
        <v>10203</v>
      </c>
      <c r="F1008" s="30" t="s">
        <v>3113</v>
      </c>
      <c r="G1008" s="30" t="s">
        <v>3065</v>
      </c>
      <c r="H1008" s="31">
        <v>63.624000000000002</v>
      </c>
      <c r="I1008" s="11">
        <v>10</v>
      </c>
      <c r="J1008" s="30" t="s">
        <v>6</v>
      </c>
      <c r="K1008" s="32">
        <v>41365</v>
      </c>
      <c r="L1008" s="6">
        <v>0</v>
      </c>
    </row>
    <row r="1009" spans="1:12">
      <c r="A1009" s="30" t="s">
        <v>5509</v>
      </c>
      <c r="B1009" s="271" t="s">
        <v>7889</v>
      </c>
      <c r="C1009" s="49" t="s">
        <v>7890</v>
      </c>
      <c r="D1009" s="272">
        <v>19780141</v>
      </c>
      <c r="E1009" s="30" t="s">
        <v>10203</v>
      </c>
      <c r="F1009" s="30" t="s">
        <v>3113</v>
      </c>
      <c r="G1009" s="30" t="s">
        <v>3065</v>
      </c>
      <c r="H1009" s="31">
        <v>215.13600000000002</v>
      </c>
      <c r="I1009" s="11">
        <v>10</v>
      </c>
      <c r="J1009" s="30" t="s">
        <v>6</v>
      </c>
      <c r="K1009" s="32">
        <v>41365</v>
      </c>
      <c r="L1009" s="6">
        <v>0</v>
      </c>
    </row>
    <row r="1010" spans="1:12">
      <c r="A1010" s="30" t="s">
        <v>5510</v>
      </c>
      <c r="B1010" s="271" t="s">
        <v>7889</v>
      </c>
      <c r="C1010" s="49" t="s">
        <v>7890</v>
      </c>
      <c r="D1010" s="272">
        <v>19780142</v>
      </c>
      <c r="E1010" s="30" t="s">
        <v>10203</v>
      </c>
      <c r="F1010" s="30" t="s">
        <v>3113</v>
      </c>
      <c r="G1010" s="30" t="s">
        <v>3065</v>
      </c>
      <c r="H1010" s="31">
        <v>215.13600000000002</v>
      </c>
      <c r="I1010" s="11">
        <v>10</v>
      </c>
      <c r="J1010" s="30" t="s">
        <v>6</v>
      </c>
      <c r="K1010" s="32">
        <v>41365</v>
      </c>
      <c r="L1010" s="6">
        <v>0</v>
      </c>
    </row>
    <row r="1011" spans="1:12">
      <c r="A1011" s="30" t="s">
        <v>5511</v>
      </c>
      <c r="B1011" s="271" t="s">
        <v>7889</v>
      </c>
      <c r="C1011" s="49" t="s">
        <v>7890</v>
      </c>
      <c r="D1011" s="272">
        <v>19780143</v>
      </c>
      <c r="E1011" s="30" t="s">
        <v>10203</v>
      </c>
      <c r="F1011" s="30" t="s">
        <v>3113</v>
      </c>
      <c r="G1011" s="30" t="s">
        <v>3065</v>
      </c>
      <c r="H1011" s="31">
        <v>215.13600000000002</v>
      </c>
      <c r="I1011" s="11">
        <v>10</v>
      </c>
      <c r="J1011" s="30" t="s">
        <v>6</v>
      </c>
      <c r="K1011" s="32">
        <v>41365</v>
      </c>
      <c r="L1011" s="6">
        <v>0</v>
      </c>
    </row>
    <row r="1012" spans="1:12">
      <c r="A1012" s="30" t="s">
        <v>5512</v>
      </c>
      <c r="B1012" s="271" t="s">
        <v>7891</v>
      </c>
      <c r="C1012" s="49" t="s">
        <v>7892</v>
      </c>
      <c r="D1012" s="272">
        <v>19970526</v>
      </c>
      <c r="E1012" s="30" t="s">
        <v>10203</v>
      </c>
      <c r="F1012" s="30" t="s">
        <v>3113</v>
      </c>
      <c r="G1012" s="30" t="s">
        <v>3065</v>
      </c>
      <c r="H1012" s="31">
        <v>56.239999999999995</v>
      </c>
      <c r="I1012" s="11">
        <v>10</v>
      </c>
      <c r="J1012" s="30" t="s">
        <v>6</v>
      </c>
      <c r="K1012" s="32">
        <v>41365</v>
      </c>
      <c r="L1012" s="6">
        <v>0</v>
      </c>
    </row>
    <row r="1013" spans="1:12">
      <c r="A1013" s="30" t="s">
        <v>5513</v>
      </c>
      <c r="B1013" s="271" t="s">
        <v>7893</v>
      </c>
      <c r="C1013" s="49" t="s">
        <v>7894</v>
      </c>
      <c r="D1013" s="272">
        <v>19980088</v>
      </c>
      <c r="E1013" s="30" t="s">
        <v>10203</v>
      </c>
      <c r="F1013" s="30" t="s">
        <v>3113</v>
      </c>
      <c r="G1013" s="30" t="s">
        <v>3065</v>
      </c>
      <c r="H1013" s="31">
        <v>50.36</v>
      </c>
      <c r="I1013" s="11">
        <v>10</v>
      </c>
      <c r="J1013" s="30" t="s">
        <v>6</v>
      </c>
      <c r="K1013" s="32">
        <v>41365</v>
      </c>
      <c r="L1013" s="6">
        <v>0</v>
      </c>
    </row>
    <row r="1014" spans="1:12">
      <c r="A1014" s="30" t="s">
        <v>5514</v>
      </c>
      <c r="B1014" s="271" t="s">
        <v>7895</v>
      </c>
      <c r="C1014" s="49" t="s">
        <v>7896</v>
      </c>
      <c r="D1014" s="272">
        <v>19950304</v>
      </c>
      <c r="E1014" s="30" t="s">
        <v>10203</v>
      </c>
      <c r="F1014" s="30" t="s">
        <v>3113</v>
      </c>
      <c r="G1014" s="30" t="s">
        <v>3065</v>
      </c>
      <c r="H1014" s="31">
        <v>71.41</v>
      </c>
      <c r="I1014" s="11">
        <v>10</v>
      </c>
      <c r="J1014" s="30" t="s">
        <v>6</v>
      </c>
      <c r="K1014" s="32">
        <v>42095</v>
      </c>
      <c r="L1014" s="6">
        <v>7.1403899960081283</v>
      </c>
    </row>
    <row r="1015" spans="1:12">
      <c r="A1015" s="30" t="s">
        <v>5515</v>
      </c>
      <c r="B1015" s="271" t="s">
        <v>7897</v>
      </c>
      <c r="C1015" s="49" t="s">
        <v>7898</v>
      </c>
      <c r="D1015" s="272">
        <v>19860167</v>
      </c>
      <c r="E1015" s="30" t="s">
        <v>10203</v>
      </c>
      <c r="F1015" s="30" t="s">
        <v>3113</v>
      </c>
      <c r="G1015" s="30" t="s">
        <v>3065</v>
      </c>
      <c r="H1015" s="31">
        <v>4.8</v>
      </c>
      <c r="I1015" s="11">
        <v>10</v>
      </c>
      <c r="J1015" s="30" t="s">
        <v>6</v>
      </c>
      <c r="K1015" s="32">
        <v>41365</v>
      </c>
      <c r="L1015" s="6">
        <v>0</v>
      </c>
    </row>
    <row r="1016" spans="1:12">
      <c r="A1016" s="30" t="s">
        <v>5516</v>
      </c>
      <c r="B1016" s="271" t="s">
        <v>7899</v>
      </c>
      <c r="C1016" s="49" t="s">
        <v>7898</v>
      </c>
      <c r="D1016" s="272">
        <v>19900121</v>
      </c>
      <c r="E1016" s="30" t="s">
        <v>10203</v>
      </c>
      <c r="F1016" s="30" t="s">
        <v>3113</v>
      </c>
      <c r="G1016" s="30" t="s">
        <v>3065</v>
      </c>
      <c r="H1016" s="31">
        <v>4.8</v>
      </c>
      <c r="I1016" s="11">
        <v>10</v>
      </c>
      <c r="J1016" s="30" t="s">
        <v>6</v>
      </c>
      <c r="K1016" s="32">
        <v>41365</v>
      </c>
      <c r="L1016" s="6">
        <v>0</v>
      </c>
    </row>
    <row r="1017" spans="1:12">
      <c r="A1017" s="30" t="s">
        <v>5517</v>
      </c>
      <c r="B1017" s="271" t="s">
        <v>7900</v>
      </c>
      <c r="C1017" s="49" t="s">
        <v>7901</v>
      </c>
      <c r="D1017" s="272">
        <v>19890215</v>
      </c>
      <c r="E1017" s="30" t="s">
        <v>10203</v>
      </c>
      <c r="F1017" s="30" t="s">
        <v>3113</v>
      </c>
      <c r="G1017" s="30" t="s">
        <v>3065</v>
      </c>
      <c r="H1017" s="31">
        <v>0.8</v>
      </c>
      <c r="I1017" s="11">
        <v>10</v>
      </c>
      <c r="J1017" s="30" t="s">
        <v>6</v>
      </c>
      <c r="K1017" s="32">
        <v>41365</v>
      </c>
      <c r="L1017" s="6">
        <v>0</v>
      </c>
    </row>
    <row r="1018" spans="1:12">
      <c r="A1018" s="30" t="s">
        <v>5518</v>
      </c>
      <c r="B1018" s="271" t="s">
        <v>7902</v>
      </c>
      <c r="C1018" s="49" t="s">
        <v>7903</v>
      </c>
      <c r="D1018" s="272">
        <v>19790208</v>
      </c>
      <c r="E1018" s="30" t="s">
        <v>10203</v>
      </c>
      <c r="F1018" s="30" t="s">
        <v>3113</v>
      </c>
      <c r="G1018" s="30" t="s">
        <v>3065</v>
      </c>
      <c r="H1018" s="31">
        <v>3.2</v>
      </c>
      <c r="I1018" s="11">
        <v>10</v>
      </c>
      <c r="J1018" s="30" t="s">
        <v>6</v>
      </c>
      <c r="K1018" s="32">
        <v>41365</v>
      </c>
      <c r="L1018" s="6">
        <v>0</v>
      </c>
    </row>
    <row r="1019" spans="1:12">
      <c r="A1019" s="30" t="s">
        <v>5519</v>
      </c>
      <c r="B1019" s="271" t="s">
        <v>7904</v>
      </c>
      <c r="C1019" s="49" t="s">
        <v>7905</v>
      </c>
      <c r="D1019" s="272">
        <v>19840624</v>
      </c>
      <c r="E1019" s="30" t="s">
        <v>10203</v>
      </c>
      <c r="F1019" s="30" t="s">
        <v>3113</v>
      </c>
      <c r="G1019" s="30" t="s">
        <v>3065</v>
      </c>
      <c r="H1019" s="31">
        <v>1578.64672</v>
      </c>
      <c r="I1019" s="11">
        <v>10</v>
      </c>
      <c r="J1019" s="30" t="s">
        <v>6</v>
      </c>
      <c r="K1019" s="32">
        <v>41365</v>
      </c>
      <c r="L1019" s="6">
        <v>0</v>
      </c>
    </row>
    <row r="1020" spans="1:12">
      <c r="A1020" s="30" t="s">
        <v>5520</v>
      </c>
      <c r="B1020" s="271" t="s">
        <v>7906</v>
      </c>
      <c r="C1020" s="49" t="s">
        <v>7907</v>
      </c>
      <c r="D1020" s="272">
        <v>19870155</v>
      </c>
      <c r="E1020" s="30" t="s">
        <v>10203</v>
      </c>
      <c r="F1020" s="30" t="s">
        <v>3113</v>
      </c>
      <c r="G1020" s="30" t="s">
        <v>3065</v>
      </c>
      <c r="H1020" s="31">
        <v>1426.0125039999998</v>
      </c>
      <c r="I1020" s="11">
        <v>10</v>
      </c>
      <c r="J1020" s="30" t="s">
        <v>6</v>
      </c>
      <c r="K1020" s="32">
        <v>41365</v>
      </c>
      <c r="L1020" s="6">
        <v>0</v>
      </c>
    </row>
    <row r="1021" spans="1:12">
      <c r="A1021" s="30" t="s">
        <v>5521</v>
      </c>
      <c r="B1021" s="271" t="s">
        <v>7908</v>
      </c>
      <c r="C1021" s="49" t="s">
        <v>7907</v>
      </c>
      <c r="D1021" s="272">
        <v>19870156</v>
      </c>
      <c r="E1021" s="30" t="s">
        <v>10203</v>
      </c>
      <c r="F1021" s="30" t="s">
        <v>3113</v>
      </c>
      <c r="G1021" s="30" t="s">
        <v>3065</v>
      </c>
      <c r="H1021" s="31">
        <v>294.32398000000001</v>
      </c>
      <c r="I1021" s="11">
        <v>10</v>
      </c>
      <c r="J1021" s="30" t="s">
        <v>6</v>
      </c>
      <c r="K1021" s="32">
        <v>41365</v>
      </c>
      <c r="L1021" s="6">
        <v>0</v>
      </c>
    </row>
    <row r="1022" spans="1:12">
      <c r="A1022" s="30" t="s">
        <v>5522</v>
      </c>
      <c r="B1022" s="271" t="s">
        <v>7909</v>
      </c>
      <c r="C1022" s="49" t="s">
        <v>7910</v>
      </c>
      <c r="D1022" s="272">
        <v>20040221</v>
      </c>
      <c r="E1022" s="30" t="s">
        <v>10203</v>
      </c>
      <c r="F1022" s="30" t="s">
        <v>3113</v>
      </c>
      <c r="G1022" s="30" t="s">
        <v>3065</v>
      </c>
      <c r="H1022" s="31">
        <v>246.14</v>
      </c>
      <c r="I1022" s="11">
        <v>10</v>
      </c>
      <c r="J1022" s="30" t="s">
        <v>6</v>
      </c>
      <c r="K1022" s="32">
        <v>42095</v>
      </c>
      <c r="L1022" s="6">
        <v>24.611897403969166</v>
      </c>
    </row>
    <row r="1023" spans="1:12">
      <c r="A1023" s="30" t="s">
        <v>5523</v>
      </c>
      <c r="B1023" s="271" t="s">
        <v>7911</v>
      </c>
      <c r="C1023" s="49" t="s">
        <v>7912</v>
      </c>
      <c r="D1023" s="272">
        <v>20140141</v>
      </c>
      <c r="E1023" s="30" t="s">
        <v>10203</v>
      </c>
      <c r="F1023" s="30" t="s">
        <v>3113</v>
      </c>
      <c r="G1023" s="30" t="s">
        <v>3065</v>
      </c>
      <c r="H1023" s="31">
        <v>60.249000000000002</v>
      </c>
      <c r="I1023" s="11">
        <v>10</v>
      </c>
      <c r="J1023" s="30" t="s">
        <v>6</v>
      </c>
      <c r="K1023" s="32">
        <v>42095</v>
      </c>
      <c r="L1023" s="6">
        <v>6.0243853363603641</v>
      </c>
    </row>
    <row r="1024" spans="1:12">
      <c r="A1024" s="30" t="s">
        <v>5524</v>
      </c>
      <c r="B1024" s="271" t="s">
        <v>7914</v>
      </c>
      <c r="C1024" s="49" t="s">
        <v>7915</v>
      </c>
      <c r="D1024" s="272">
        <v>19990450</v>
      </c>
      <c r="E1024" s="30" t="s">
        <v>10203</v>
      </c>
      <c r="F1024" s="30" t="s">
        <v>3113</v>
      </c>
      <c r="G1024" s="30" t="s">
        <v>3065</v>
      </c>
      <c r="H1024" s="31">
        <v>92.56</v>
      </c>
      <c r="I1024" s="11">
        <v>10</v>
      </c>
      <c r="J1024" s="30" t="s">
        <v>6</v>
      </c>
      <c r="K1024" s="32">
        <v>41365</v>
      </c>
      <c r="L1024" s="6">
        <v>0</v>
      </c>
    </row>
    <row r="1025" spans="1:12">
      <c r="A1025" s="30" t="s">
        <v>5525</v>
      </c>
      <c r="B1025" s="271" t="s">
        <v>7916</v>
      </c>
      <c r="C1025" s="49" t="s">
        <v>7917</v>
      </c>
      <c r="D1025" s="272">
        <v>19930448</v>
      </c>
      <c r="E1025" s="30" t="s">
        <v>10203</v>
      </c>
      <c r="F1025" s="30" t="s">
        <v>3113</v>
      </c>
      <c r="G1025" s="30" t="s">
        <v>3065</v>
      </c>
      <c r="H1025" s="31">
        <v>188.816</v>
      </c>
      <c r="I1025" s="11">
        <v>10</v>
      </c>
      <c r="J1025" s="30" t="s">
        <v>6</v>
      </c>
      <c r="K1025" s="32">
        <v>41365</v>
      </c>
      <c r="L1025" s="6">
        <v>0</v>
      </c>
    </row>
    <row r="1026" spans="1:12">
      <c r="A1026" s="30" t="s">
        <v>5526</v>
      </c>
      <c r="B1026" s="271" t="s">
        <v>7918</v>
      </c>
      <c r="C1026" s="49" t="s">
        <v>7919</v>
      </c>
      <c r="D1026" s="272">
        <v>20010124</v>
      </c>
      <c r="E1026" s="30" t="s">
        <v>10203</v>
      </c>
      <c r="F1026" s="30" t="s">
        <v>3113</v>
      </c>
      <c r="G1026" s="30" t="s">
        <v>3065</v>
      </c>
      <c r="H1026" s="31">
        <v>133.928</v>
      </c>
      <c r="I1026" s="11">
        <v>10</v>
      </c>
      <c r="J1026" s="30" t="s">
        <v>6</v>
      </c>
      <c r="K1026" s="32">
        <v>41365</v>
      </c>
      <c r="L1026" s="6">
        <v>0</v>
      </c>
    </row>
    <row r="1027" spans="1:12">
      <c r="A1027" s="30" t="s">
        <v>5527</v>
      </c>
      <c r="B1027" s="271" t="s">
        <v>7920</v>
      </c>
      <c r="C1027" s="49" t="s">
        <v>7921</v>
      </c>
      <c r="D1027" s="272">
        <v>19860168</v>
      </c>
      <c r="E1027" s="30" t="s">
        <v>10203</v>
      </c>
      <c r="F1027" s="30" t="s">
        <v>3113</v>
      </c>
      <c r="G1027" s="30" t="s">
        <v>3065</v>
      </c>
      <c r="H1027" s="31">
        <v>9.24</v>
      </c>
      <c r="I1027" s="11">
        <v>10</v>
      </c>
      <c r="J1027" s="30" t="s">
        <v>6</v>
      </c>
      <c r="K1027" s="32">
        <v>41365</v>
      </c>
      <c r="L1027" s="6">
        <v>0</v>
      </c>
    </row>
    <row r="1028" spans="1:12">
      <c r="A1028" s="30" t="s">
        <v>5528</v>
      </c>
      <c r="B1028" s="271" t="s">
        <v>7922</v>
      </c>
      <c r="C1028" s="49" t="s">
        <v>7923</v>
      </c>
      <c r="D1028" s="272">
        <v>19860189</v>
      </c>
      <c r="E1028" s="30" t="s">
        <v>10203</v>
      </c>
      <c r="F1028" s="30" t="s">
        <v>3113</v>
      </c>
      <c r="G1028" s="30" t="s">
        <v>3065</v>
      </c>
      <c r="H1028" s="31">
        <v>18</v>
      </c>
      <c r="I1028" s="11">
        <v>10</v>
      </c>
      <c r="J1028" s="30" t="s">
        <v>6</v>
      </c>
      <c r="K1028" s="32">
        <v>41365</v>
      </c>
      <c r="L1028" s="6">
        <v>0</v>
      </c>
    </row>
    <row r="1029" spans="1:12">
      <c r="A1029" s="30" t="s">
        <v>5529</v>
      </c>
      <c r="B1029" s="271" t="s">
        <v>7926</v>
      </c>
      <c r="C1029" s="49" t="s">
        <v>7927</v>
      </c>
      <c r="D1029" s="272">
        <v>19940182</v>
      </c>
      <c r="E1029" s="30" t="s">
        <v>10203</v>
      </c>
      <c r="F1029" s="30" t="s">
        <v>3113</v>
      </c>
      <c r="G1029" s="30" t="s">
        <v>3065</v>
      </c>
      <c r="H1029" s="31">
        <v>94.832000000000008</v>
      </c>
      <c r="I1029" s="11">
        <v>10</v>
      </c>
      <c r="J1029" s="30" t="s">
        <v>6</v>
      </c>
      <c r="K1029" s="32">
        <v>41365</v>
      </c>
      <c r="L1029" s="6">
        <v>0</v>
      </c>
    </row>
    <row r="1030" spans="1:12">
      <c r="A1030" s="30" t="s">
        <v>5530</v>
      </c>
      <c r="B1030" s="271" t="s">
        <v>7928</v>
      </c>
      <c r="C1030" s="49" t="s">
        <v>7929</v>
      </c>
      <c r="D1030" s="272">
        <v>19870041</v>
      </c>
      <c r="E1030" s="30" t="s">
        <v>10203</v>
      </c>
      <c r="F1030" s="30" t="s">
        <v>3113</v>
      </c>
      <c r="G1030" s="30" t="s">
        <v>3065</v>
      </c>
      <c r="H1030" s="31">
        <v>0.8</v>
      </c>
      <c r="I1030" s="11">
        <v>10</v>
      </c>
      <c r="J1030" s="30" t="s">
        <v>6</v>
      </c>
      <c r="K1030" s="32">
        <v>41365</v>
      </c>
      <c r="L1030" s="6">
        <v>0</v>
      </c>
    </row>
    <row r="1031" spans="1:12">
      <c r="A1031" s="30" t="s">
        <v>5531</v>
      </c>
      <c r="B1031" s="271" t="s">
        <v>7928</v>
      </c>
      <c r="C1031" s="49" t="s">
        <v>7930</v>
      </c>
      <c r="D1031" s="272">
        <v>19940234</v>
      </c>
      <c r="E1031" s="30" t="s">
        <v>10203</v>
      </c>
      <c r="F1031" s="30" t="s">
        <v>3113</v>
      </c>
      <c r="G1031" s="30" t="s">
        <v>3065</v>
      </c>
      <c r="H1031" s="31">
        <v>1.6</v>
      </c>
      <c r="I1031" s="11">
        <v>10</v>
      </c>
      <c r="J1031" s="30" t="s">
        <v>6</v>
      </c>
      <c r="K1031" s="32">
        <v>41365</v>
      </c>
      <c r="L1031" s="6">
        <v>0</v>
      </c>
    </row>
    <row r="1032" spans="1:12">
      <c r="A1032" s="30" t="s">
        <v>5532</v>
      </c>
      <c r="B1032" s="271" t="s">
        <v>7931</v>
      </c>
      <c r="C1032" s="49" t="s">
        <v>7932</v>
      </c>
      <c r="D1032" s="272">
        <v>19830005</v>
      </c>
      <c r="E1032" s="30" t="s">
        <v>10203</v>
      </c>
      <c r="F1032" s="30" t="s">
        <v>3113</v>
      </c>
      <c r="G1032" s="30" t="s">
        <v>3065</v>
      </c>
      <c r="H1032" s="31">
        <v>71.432000000000002</v>
      </c>
      <c r="I1032" s="11">
        <v>10</v>
      </c>
      <c r="J1032" s="30" t="s">
        <v>6</v>
      </c>
      <c r="K1032" s="32">
        <v>41365</v>
      </c>
      <c r="L1032" s="6">
        <v>0</v>
      </c>
    </row>
    <row r="1033" spans="1:12">
      <c r="A1033" s="30" t="s">
        <v>5533</v>
      </c>
      <c r="B1033" s="271" t="s">
        <v>7933</v>
      </c>
      <c r="C1033" s="49" t="s">
        <v>7934</v>
      </c>
      <c r="D1033" s="272">
        <v>19900127</v>
      </c>
      <c r="E1033" s="30" t="s">
        <v>10203</v>
      </c>
      <c r="F1033" s="30" t="s">
        <v>3113</v>
      </c>
      <c r="G1033" s="30" t="s">
        <v>3065</v>
      </c>
      <c r="H1033" s="31">
        <v>28.52976</v>
      </c>
      <c r="I1033" s="11">
        <v>10</v>
      </c>
      <c r="J1033" s="30" t="s">
        <v>6</v>
      </c>
      <c r="K1033" s="32">
        <v>41365</v>
      </c>
      <c r="L1033" s="6">
        <v>0</v>
      </c>
    </row>
    <row r="1034" spans="1:12">
      <c r="A1034" s="30" t="s">
        <v>5534</v>
      </c>
      <c r="B1034" s="271" t="s">
        <v>7935</v>
      </c>
      <c r="C1034" s="49" t="s">
        <v>7936</v>
      </c>
      <c r="D1034" s="272">
        <v>20020195</v>
      </c>
      <c r="E1034" s="30" t="s">
        <v>10203</v>
      </c>
      <c r="F1034" s="30" t="s">
        <v>3113</v>
      </c>
      <c r="G1034" s="30" t="s">
        <v>3065</v>
      </c>
      <c r="H1034" s="31">
        <v>9.5099199999999995E-2</v>
      </c>
      <c r="I1034" s="11">
        <v>10</v>
      </c>
      <c r="J1034" s="30" t="s">
        <v>6</v>
      </c>
      <c r="K1034" s="32">
        <v>41365</v>
      </c>
      <c r="L1034" s="6">
        <v>0</v>
      </c>
    </row>
    <row r="1035" spans="1:12">
      <c r="A1035" s="30" t="s">
        <v>5535</v>
      </c>
      <c r="B1035" s="271" t="s">
        <v>7937</v>
      </c>
      <c r="C1035" s="49" t="s">
        <v>7936</v>
      </c>
      <c r="D1035" s="272">
        <v>20020204</v>
      </c>
      <c r="E1035" s="30" t="s">
        <v>10203</v>
      </c>
      <c r="F1035" s="30" t="s">
        <v>3113</v>
      </c>
      <c r="G1035" s="30" t="s">
        <v>3065</v>
      </c>
      <c r="H1035" s="31">
        <v>9.5099199999999995E-2</v>
      </c>
      <c r="I1035" s="11">
        <v>10</v>
      </c>
      <c r="J1035" s="30" t="s">
        <v>6</v>
      </c>
      <c r="K1035" s="32">
        <v>41365</v>
      </c>
      <c r="L1035" s="6">
        <v>0</v>
      </c>
    </row>
    <row r="1036" spans="1:12">
      <c r="A1036" s="30" t="s">
        <v>5536</v>
      </c>
      <c r="B1036" s="271" t="s">
        <v>7938</v>
      </c>
      <c r="C1036" s="49" t="s">
        <v>7939</v>
      </c>
      <c r="D1036" s="272">
        <v>19870081</v>
      </c>
      <c r="E1036" s="30" t="s">
        <v>10203</v>
      </c>
      <c r="F1036" s="30" t="s">
        <v>3113</v>
      </c>
      <c r="G1036" s="30" t="s">
        <v>3065</v>
      </c>
      <c r="H1036" s="31">
        <v>158.27199999999999</v>
      </c>
      <c r="I1036" s="11">
        <v>10</v>
      </c>
      <c r="J1036" s="30" t="s">
        <v>6</v>
      </c>
      <c r="K1036" s="32">
        <v>41365</v>
      </c>
      <c r="L1036" s="6">
        <v>0</v>
      </c>
    </row>
    <row r="1037" spans="1:12">
      <c r="A1037" s="30" t="s">
        <v>5537</v>
      </c>
      <c r="B1037" s="271" t="s">
        <v>7940</v>
      </c>
      <c r="C1037" s="49" t="s">
        <v>7941</v>
      </c>
      <c r="D1037" s="272">
        <v>19840084</v>
      </c>
      <c r="E1037" s="30" t="s">
        <v>10203</v>
      </c>
      <c r="F1037" s="30" t="s">
        <v>3113</v>
      </c>
      <c r="G1037" s="30" t="s">
        <v>3065</v>
      </c>
      <c r="H1037" s="31">
        <v>6.4</v>
      </c>
      <c r="I1037" s="11">
        <v>10</v>
      </c>
      <c r="J1037" s="30" t="s">
        <v>6</v>
      </c>
      <c r="K1037" s="32">
        <v>41365</v>
      </c>
      <c r="L1037" s="6">
        <v>0</v>
      </c>
    </row>
    <row r="1038" spans="1:12">
      <c r="A1038" s="30" t="s">
        <v>5538</v>
      </c>
      <c r="B1038" s="271" t="s">
        <v>7942</v>
      </c>
      <c r="C1038" s="49" t="s">
        <v>7943</v>
      </c>
      <c r="D1038" s="272">
        <v>20020194</v>
      </c>
      <c r="E1038" s="30" t="s">
        <v>10203</v>
      </c>
      <c r="F1038" s="30" t="s">
        <v>3113</v>
      </c>
      <c r="G1038" s="30" t="s">
        <v>3065</v>
      </c>
      <c r="H1038" s="31">
        <v>120</v>
      </c>
      <c r="I1038" s="11">
        <v>10</v>
      </c>
      <c r="J1038" s="30" t="s">
        <v>6</v>
      </c>
      <c r="K1038" s="32">
        <v>41365</v>
      </c>
      <c r="L1038" s="6">
        <v>0</v>
      </c>
    </row>
    <row r="1039" spans="1:12">
      <c r="A1039" s="30" t="s">
        <v>5539</v>
      </c>
      <c r="B1039" s="271" t="s">
        <v>7944</v>
      </c>
      <c r="C1039" s="49" t="s">
        <v>7945</v>
      </c>
      <c r="D1039" s="272">
        <v>19850103</v>
      </c>
      <c r="E1039" s="30" t="s">
        <v>10203</v>
      </c>
      <c r="F1039" s="30" t="s">
        <v>3113</v>
      </c>
      <c r="G1039" s="30" t="s">
        <v>3065</v>
      </c>
      <c r="H1039" s="31">
        <v>11.992000000000001</v>
      </c>
      <c r="I1039" s="11">
        <v>10</v>
      </c>
      <c r="J1039" s="30" t="s">
        <v>6</v>
      </c>
      <c r="K1039" s="32">
        <v>41365</v>
      </c>
      <c r="L1039" s="6">
        <v>0</v>
      </c>
    </row>
    <row r="1040" spans="1:12">
      <c r="A1040" s="30" t="s">
        <v>5540</v>
      </c>
      <c r="B1040" s="271" t="s">
        <v>7946</v>
      </c>
      <c r="C1040" s="49" t="s">
        <v>7947</v>
      </c>
      <c r="D1040" s="272">
        <v>20020196</v>
      </c>
      <c r="E1040" s="30" t="s">
        <v>10203</v>
      </c>
      <c r="F1040" s="30" t="s">
        <v>3113</v>
      </c>
      <c r="G1040" s="30" t="s">
        <v>3065</v>
      </c>
      <c r="H1040" s="31">
        <v>104</v>
      </c>
      <c r="I1040" s="11">
        <v>10</v>
      </c>
      <c r="J1040" s="30" t="s">
        <v>6</v>
      </c>
      <c r="K1040" s="32">
        <v>41365</v>
      </c>
      <c r="L1040" s="6">
        <v>0</v>
      </c>
    </row>
    <row r="1041" spans="1:12">
      <c r="A1041" s="30" t="s">
        <v>5541</v>
      </c>
      <c r="B1041" s="271" t="s">
        <v>7948</v>
      </c>
      <c r="C1041" s="49" t="s">
        <v>7949</v>
      </c>
      <c r="D1041" s="272">
        <v>20020193</v>
      </c>
      <c r="E1041" s="30" t="s">
        <v>10203</v>
      </c>
      <c r="F1041" s="30" t="s">
        <v>3113</v>
      </c>
      <c r="G1041" s="30" t="s">
        <v>3065</v>
      </c>
      <c r="H1041" s="31">
        <v>88</v>
      </c>
      <c r="I1041" s="11">
        <v>10</v>
      </c>
      <c r="J1041" s="30" t="s">
        <v>6</v>
      </c>
      <c r="K1041" s="32">
        <v>41365</v>
      </c>
      <c r="L1041" s="6">
        <v>0</v>
      </c>
    </row>
    <row r="1042" spans="1:12">
      <c r="A1042" s="30" t="s">
        <v>5542</v>
      </c>
      <c r="B1042" s="271" t="s">
        <v>7950</v>
      </c>
      <c r="C1042" s="49" t="s">
        <v>7951</v>
      </c>
      <c r="D1042" s="272">
        <v>20040609</v>
      </c>
      <c r="E1042" s="30" t="s">
        <v>10203</v>
      </c>
      <c r="F1042" s="30" t="s">
        <v>3113</v>
      </c>
      <c r="G1042" s="30" t="s">
        <v>3065</v>
      </c>
      <c r="H1042" s="31">
        <v>130.84800000000001</v>
      </c>
      <c r="I1042" s="11">
        <v>10</v>
      </c>
      <c r="J1042" s="30" t="s">
        <v>6</v>
      </c>
      <c r="K1042" s="32">
        <v>41365</v>
      </c>
      <c r="L1042" s="6">
        <v>0</v>
      </c>
    </row>
    <row r="1043" spans="1:12">
      <c r="A1043" s="30" t="s">
        <v>5543</v>
      </c>
      <c r="B1043" s="271" t="s">
        <v>7952</v>
      </c>
      <c r="C1043" s="49" t="s">
        <v>7953</v>
      </c>
      <c r="D1043" s="272">
        <v>19820068</v>
      </c>
      <c r="E1043" s="30" t="s">
        <v>10203</v>
      </c>
      <c r="F1043" s="30" t="s">
        <v>3113</v>
      </c>
      <c r="G1043" s="30" t="s">
        <v>3065</v>
      </c>
      <c r="H1043" s="31">
        <v>259.56</v>
      </c>
      <c r="I1043" s="11">
        <v>10</v>
      </c>
      <c r="J1043" s="30" t="s">
        <v>6</v>
      </c>
      <c r="K1043" s="32">
        <v>41365</v>
      </c>
      <c r="L1043" s="6">
        <v>0</v>
      </c>
    </row>
    <row r="1044" spans="1:12">
      <c r="A1044" s="30" t="s">
        <v>5544</v>
      </c>
      <c r="B1044" s="271" t="s">
        <v>7954</v>
      </c>
      <c r="C1044" s="49" t="s">
        <v>7955</v>
      </c>
      <c r="D1044" s="272">
        <v>19830009</v>
      </c>
      <c r="E1044" s="30" t="s">
        <v>10203</v>
      </c>
      <c r="F1044" s="30" t="s">
        <v>3113</v>
      </c>
      <c r="G1044" s="30" t="s">
        <v>3065</v>
      </c>
      <c r="H1044" s="31">
        <v>4.24</v>
      </c>
      <c r="I1044" s="11">
        <v>10</v>
      </c>
      <c r="J1044" s="30" t="s">
        <v>6</v>
      </c>
      <c r="K1044" s="32">
        <v>41365</v>
      </c>
      <c r="L1044" s="6">
        <v>0</v>
      </c>
    </row>
    <row r="1045" spans="1:12">
      <c r="A1045" s="30" t="s">
        <v>5545</v>
      </c>
      <c r="B1045" s="271" t="s">
        <v>7956</v>
      </c>
      <c r="C1045" s="49" t="s">
        <v>7957</v>
      </c>
      <c r="D1045" s="272">
        <v>19990206</v>
      </c>
      <c r="E1045" s="30" t="s">
        <v>10203</v>
      </c>
      <c r="F1045" s="30" t="s">
        <v>3113</v>
      </c>
      <c r="G1045" s="30" t="s">
        <v>3065</v>
      </c>
      <c r="H1045" s="31">
        <v>287.21600000000001</v>
      </c>
      <c r="I1045" s="11">
        <v>10</v>
      </c>
      <c r="J1045" s="30" t="s">
        <v>6</v>
      </c>
      <c r="K1045" s="32">
        <v>41365</v>
      </c>
      <c r="L1045" s="6">
        <v>0</v>
      </c>
    </row>
    <row r="1046" spans="1:12">
      <c r="A1046" s="30" t="s">
        <v>5546</v>
      </c>
      <c r="B1046" s="271" t="s">
        <v>7958</v>
      </c>
      <c r="C1046" s="49" t="s">
        <v>7959</v>
      </c>
      <c r="D1046" s="272">
        <v>19840450</v>
      </c>
      <c r="E1046" s="30" t="s">
        <v>10203</v>
      </c>
      <c r="F1046" s="30" t="s">
        <v>3113</v>
      </c>
      <c r="G1046" s="30" t="s">
        <v>3065</v>
      </c>
      <c r="H1046" s="31">
        <v>0.64</v>
      </c>
      <c r="I1046" s="11">
        <v>10</v>
      </c>
      <c r="J1046" s="30" t="s">
        <v>6</v>
      </c>
      <c r="K1046" s="32">
        <v>41365</v>
      </c>
      <c r="L1046" s="6">
        <v>0</v>
      </c>
    </row>
    <row r="1047" spans="1:12">
      <c r="A1047" s="30" t="s">
        <v>5547</v>
      </c>
      <c r="B1047" s="271" t="s">
        <v>7960</v>
      </c>
      <c r="C1047" s="49" t="s">
        <v>7961</v>
      </c>
      <c r="D1047" s="272">
        <v>19940682</v>
      </c>
      <c r="E1047" s="30" t="s">
        <v>10203</v>
      </c>
      <c r="F1047" s="30" t="s">
        <v>3113</v>
      </c>
      <c r="G1047" s="30" t="s">
        <v>3065</v>
      </c>
      <c r="H1047" s="31">
        <v>0.8</v>
      </c>
      <c r="I1047" s="11">
        <v>10</v>
      </c>
      <c r="J1047" s="30" t="s">
        <v>6</v>
      </c>
      <c r="K1047" s="32">
        <v>41365</v>
      </c>
      <c r="L1047" s="6">
        <v>0</v>
      </c>
    </row>
    <row r="1048" spans="1:12">
      <c r="A1048" s="30" t="s">
        <v>5548</v>
      </c>
      <c r="B1048" s="271" t="s">
        <v>7962</v>
      </c>
      <c r="C1048" s="49" t="s">
        <v>7963</v>
      </c>
      <c r="D1048" s="272">
        <v>19840358</v>
      </c>
      <c r="E1048" s="30" t="s">
        <v>10203</v>
      </c>
      <c r="F1048" s="30" t="s">
        <v>3113</v>
      </c>
      <c r="G1048" s="30" t="s">
        <v>3065</v>
      </c>
      <c r="H1048" s="31">
        <v>9.16</v>
      </c>
      <c r="I1048" s="11">
        <v>10</v>
      </c>
      <c r="J1048" s="30" t="s">
        <v>6</v>
      </c>
      <c r="K1048" s="32">
        <v>41365</v>
      </c>
      <c r="L1048" s="6">
        <v>0</v>
      </c>
    </row>
    <row r="1049" spans="1:12">
      <c r="A1049" s="30" t="s">
        <v>5549</v>
      </c>
      <c r="B1049" s="271" t="s">
        <v>7964</v>
      </c>
      <c r="C1049" s="49" t="s">
        <v>7965</v>
      </c>
      <c r="D1049" s="272">
        <v>19880363</v>
      </c>
      <c r="E1049" s="30" t="s">
        <v>10203</v>
      </c>
      <c r="F1049" s="30" t="s">
        <v>3113</v>
      </c>
      <c r="G1049" s="30" t="s">
        <v>3065</v>
      </c>
      <c r="H1049" s="31">
        <v>9.5099199999999993</v>
      </c>
      <c r="I1049" s="11">
        <v>10</v>
      </c>
      <c r="J1049" s="30" t="s">
        <v>6</v>
      </c>
      <c r="K1049" s="32">
        <v>41365</v>
      </c>
      <c r="L1049" s="6">
        <v>0</v>
      </c>
    </row>
    <row r="1050" spans="1:12">
      <c r="A1050" s="30" t="s">
        <v>5550</v>
      </c>
      <c r="B1050" s="271" t="s">
        <v>7966</v>
      </c>
      <c r="C1050" s="49" t="s">
        <v>7967</v>
      </c>
      <c r="D1050" s="272">
        <v>19930192</v>
      </c>
      <c r="E1050" s="30" t="s">
        <v>10203</v>
      </c>
      <c r="F1050" s="30" t="s">
        <v>3113</v>
      </c>
      <c r="G1050" s="30" t="s">
        <v>3065</v>
      </c>
      <c r="H1050" s="31">
        <v>9.5099199999999993</v>
      </c>
      <c r="I1050" s="11">
        <v>10</v>
      </c>
      <c r="J1050" s="30" t="s">
        <v>6</v>
      </c>
      <c r="K1050" s="32">
        <v>41365</v>
      </c>
      <c r="L1050" s="6">
        <v>0</v>
      </c>
    </row>
    <row r="1051" spans="1:12">
      <c r="A1051" s="30" t="s">
        <v>5551</v>
      </c>
      <c r="B1051" s="271" t="s">
        <v>7968</v>
      </c>
      <c r="C1051" s="49" t="s">
        <v>7969</v>
      </c>
      <c r="D1051" s="272">
        <v>20080049</v>
      </c>
      <c r="E1051" s="30" t="s">
        <v>10203</v>
      </c>
      <c r="F1051" s="30" t="s">
        <v>3113</v>
      </c>
      <c r="G1051" s="30" t="s">
        <v>3065</v>
      </c>
      <c r="H1051" s="31">
        <v>64</v>
      </c>
      <c r="I1051" s="11">
        <v>10</v>
      </c>
      <c r="J1051" s="30" t="s">
        <v>6</v>
      </c>
      <c r="K1051" s="32">
        <v>41365</v>
      </c>
      <c r="L1051" s="6">
        <v>0</v>
      </c>
    </row>
    <row r="1052" spans="1:12">
      <c r="A1052" s="30" t="s">
        <v>5552</v>
      </c>
      <c r="B1052" s="271" t="s">
        <v>7970</v>
      </c>
      <c r="C1052" s="49" t="s">
        <v>7971</v>
      </c>
      <c r="D1052" s="272">
        <v>20000555</v>
      </c>
      <c r="E1052" s="30" t="s">
        <v>10203</v>
      </c>
      <c r="F1052" s="30" t="s">
        <v>3113</v>
      </c>
      <c r="G1052" s="30" t="s">
        <v>3065</v>
      </c>
      <c r="H1052" s="31">
        <v>110.096</v>
      </c>
      <c r="I1052" s="11">
        <v>10</v>
      </c>
      <c r="J1052" s="30" t="s">
        <v>6</v>
      </c>
      <c r="K1052" s="32">
        <v>41365</v>
      </c>
      <c r="L1052" s="6">
        <v>0</v>
      </c>
    </row>
    <row r="1053" spans="1:12">
      <c r="A1053" s="30" t="s">
        <v>5553</v>
      </c>
      <c r="B1053" s="271" t="s">
        <v>7972</v>
      </c>
      <c r="C1053" s="49" t="s">
        <v>7973</v>
      </c>
      <c r="D1053" s="272">
        <v>19840439</v>
      </c>
      <c r="E1053" s="30" t="s">
        <v>10203</v>
      </c>
      <c r="F1053" s="30" t="s">
        <v>3113</v>
      </c>
      <c r="G1053" s="30" t="s">
        <v>3065</v>
      </c>
      <c r="H1053" s="31">
        <v>9.9920000000000009</v>
      </c>
      <c r="I1053" s="11">
        <v>10</v>
      </c>
      <c r="J1053" s="30" t="s">
        <v>6</v>
      </c>
      <c r="K1053" s="32">
        <v>41365</v>
      </c>
      <c r="L1053" s="6">
        <v>0</v>
      </c>
    </row>
    <row r="1054" spans="1:12">
      <c r="A1054" s="30" t="s">
        <v>5554</v>
      </c>
      <c r="B1054" s="271" t="s">
        <v>7974</v>
      </c>
      <c r="C1054" s="49" t="s">
        <v>7975</v>
      </c>
      <c r="D1054" s="272">
        <v>19840349</v>
      </c>
      <c r="E1054" s="30" t="s">
        <v>10203</v>
      </c>
      <c r="F1054" s="30" t="s">
        <v>3113</v>
      </c>
      <c r="G1054" s="30" t="s">
        <v>3065</v>
      </c>
      <c r="H1054" s="31">
        <v>17.16</v>
      </c>
      <c r="I1054" s="11">
        <v>10</v>
      </c>
      <c r="J1054" s="30" t="s">
        <v>6</v>
      </c>
      <c r="K1054" s="32">
        <v>41365</v>
      </c>
      <c r="L1054" s="6">
        <v>0</v>
      </c>
    </row>
    <row r="1055" spans="1:12">
      <c r="A1055" s="30" t="s">
        <v>5555</v>
      </c>
      <c r="B1055" s="271" t="s">
        <v>7976</v>
      </c>
      <c r="C1055" s="49" t="s">
        <v>7977</v>
      </c>
      <c r="D1055" s="272">
        <v>20070626</v>
      </c>
      <c r="E1055" s="30" t="s">
        <v>10203</v>
      </c>
      <c r="F1055" s="30" t="s">
        <v>3113</v>
      </c>
      <c r="G1055" s="30" t="s">
        <v>3065</v>
      </c>
      <c r="H1055" s="31">
        <v>24</v>
      </c>
      <c r="I1055" s="11">
        <v>10</v>
      </c>
      <c r="J1055" s="30" t="s">
        <v>6</v>
      </c>
      <c r="K1055" s="32">
        <v>41365</v>
      </c>
      <c r="L1055" s="6">
        <v>0</v>
      </c>
    </row>
    <row r="1056" spans="1:12">
      <c r="A1056" s="30" t="s">
        <v>5556</v>
      </c>
      <c r="B1056" s="271" t="s">
        <v>7978</v>
      </c>
      <c r="C1056" s="49" t="s">
        <v>7979</v>
      </c>
      <c r="D1056" s="272">
        <v>19970377</v>
      </c>
      <c r="E1056" s="30" t="s">
        <v>10203</v>
      </c>
      <c r="F1056" s="30" t="s">
        <v>3113</v>
      </c>
      <c r="G1056" s="30" t="s">
        <v>3065</v>
      </c>
      <c r="H1056" s="31">
        <v>796</v>
      </c>
      <c r="I1056" s="11">
        <v>10</v>
      </c>
      <c r="J1056" s="30" t="s">
        <v>6</v>
      </c>
      <c r="K1056" s="32">
        <v>41365</v>
      </c>
      <c r="L1056" s="6">
        <v>0</v>
      </c>
    </row>
    <row r="1057" spans="1:12">
      <c r="A1057" s="30" t="s">
        <v>5557</v>
      </c>
      <c r="B1057" s="271" t="s">
        <v>7982</v>
      </c>
      <c r="C1057" s="49" t="s">
        <v>7983</v>
      </c>
      <c r="D1057" s="272">
        <v>20040413</v>
      </c>
      <c r="E1057" s="30" t="s">
        <v>10203</v>
      </c>
      <c r="F1057" s="30" t="s">
        <v>3113</v>
      </c>
      <c r="G1057" s="30" t="s">
        <v>3065</v>
      </c>
      <c r="H1057" s="31">
        <v>24.8</v>
      </c>
      <c r="I1057" s="11">
        <v>10</v>
      </c>
      <c r="J1057" s="30" t="s">
        <v>6</v>
      </c>
      <c r="K1057" s="32">
        <v>41365</v>
      </c>
      <c r="L1057" s="6">
        <v>0</v>
      </c>
    </row>
    <row r="1058" spans="1:12">
      <c r="A1058" s="30" t="s">
        <v>5558</v>
      </c>
      <c r="B1058" s="271" t="s">
        <v>7984</v>
      </c>
      <c r="C1058" s="49" t="s">
        <v>7985</v>
      </c>
      <c r="D1058" s="272">
        <v>20000862</v>
      </c>
      <c r="E1058" s="30" t="s">
        <v>10203</v>
      </c>
      <c r="F1058" s="30" t="s">
        <v>3113</v>
      </c>
      <c r="G1058" s="30" t="s">
        <v>3065</v>
      </c>
      <c r="H1058" s="31">
        <v>2.4</v>
      </c>
      <c r="I1058" s="11">
        <v>10</v>
      </c>
      <c r="J1058" s="30" t="s">
        <v>6</v>
      </c>
      <c r="K1058" s="32">
        <v>41365</v>
      </c>
      <c r="L1058" s="6">
        <v>0</v>
      </c>
    </row>
    <row r="1059" spans="1:12">
      <c r="A1059" s="30" t="s">
        <v>5559</v>
      </c>
      <c r="B1059" s="271" t="s">
        <v>7986</v>
      </c>
      <c r="C1059" s="49" t="s">
        <v>7987</v>
      </c>
      <c r="D1059" s="272">
        <v>20000850</v>
      </c>
      <c r="E1059" s="30" t="s">
        <v>10203</v>
      </c>
      <c r="F1059" s="30" t="s">
        <v>3113</v>
      </c>
      <c r="G1059" s="30" t="s">
        <v>3065</v>
      </c>
      <c r="H1059" s="31">
        <v>207.12605760000002</v>
      </c>
      <c r="I1059" s="11">
        <v>10</v>
      </c>
      <c r="J1059" s="30" t="s">
        <v>6</v>
      </c>
      <c r="K1059" s="32">
        <v>41365</v>
      </c>
      <c r="L1059" s="6">
        <v>0</v>
      </c>
    </row>
    <row r="1060" spans="1:12">
      <c r="A1060" s="30" t="s">
        <v>5560</v>
      </c>
      <c r="B1060" s="271" t="s">
        <v>7988</v>
      </c>
      <c r="C1060" s="49" t="s">
        <v>7989</v>
      </c>
      <c r="D1060" s="272">
        <v>20000856</v>
      </c>
      <c r="E1060" s="30" t="s">
        <v>10203</v>
      </c>
      <c r="F1060" s="30" t="s">
        <v>3113</v>
      </c>
      <c r="G1060" s="30" t="s">
        <v>3065</v>
      </c>
      <c r="H1060" s="31">
        <v>89.488347199999993</v>
      </c>
      <c r="I1060" s="11">
        <v>10</v>
      </c>
      <c r="J1060" s="30" t="s">
        <v>6</v>
      </c>
      <c r="K1060" s="32">
        <v>41365</v>
      </c>
      <c r="L1060" s="6">
        <v>0</v>
      </c>
    </row>
    <row r="1061" spans="1:12">
      <c r="A1061" s="30" t="s">
        <v>5561</v>
      </c>
      <c r="B1061" s="271" t="s">
        <v>7990</v>
      </c>
      <c r="C1061" s="49" t="s">
        <v>7991</v>
      </c>
      <c r="D1061" s="272">
        <v>20040603</v>
      </c>
      <c r="E1061" s="30" t="s">
        <v>10203</v>
      </c>
      <c r="F1061" s="30" t="s">
        <v>3113</v>
      </c>
      <c r="G1061" s="30" t="s">
        <v>3065</v>
      </c>
      <c r="H1061" s="31">
        <v>180.59338079999998</v>
      </c>
      <c r="I1061" s="11">
        <v>10</v>
      </c>
      <c r="J1061" s="30" t="s">
        <v>6</v>
      </c>
      <c r="K1061" s="32">
        <v>41365</v>
      </c>
      <c r="L1061" s="6">
        <v>0</v>
      </c>
    </row>
    <row r="1062" spans="1:12">
      <c r="A1062" s="30" t="s">
        <v>5562</v>
      </c>
      <c r="B1062" s="271" t="s">
        <v>7992</v>
      </c>
      <c r="C1062" s="49" t="s">
        <v>7993</v>
      </c>
      <c r="D1062" s="272">
        <v>19980103</v>
      </c>
      <c r="E1062" s="30" t="s">
        <v>10203</v>
      </c>
      <c r="F1062" s="30" t="s">
        <v>3113</v>
      </c>
      <c r="G1062" s="30" t="s">
        <v>3065</v>
      </c>
      <c r="H1062" s="31">
        <v>95.960000000000008</v>
      </c>
      <c r="I1062" s="11">
        <v>10</v>
      </c>
      <c r="J1062" s="30" t="s">
        <v>6</v>
      </c>
      <c r="K1062" s="32">
        <v>41365</v>
      </c>
      <c r="L1062" s="6">
        <v>0</v>
      </c>
    </row>
    <row r="1063" spans="1:12">
      <c r="A1063" s="30" t="s">
        <v>5563</v>
      </c>
      <c r="B1063" s="271" t="s">
        <v>7994</v>
      </c>
      <c r="C1063" s="49" t="s">
        <v>7995</v>
      </c>
      <c r="D1063" s="272">
        <v>20000853</v>
      </c>
      <c r="E1063" s="30" t="s">
        <v>10203</v>
      </c>
      <c r="F1063" s="30" t="s">
        <v>3113</v>
      </c>
      <c r="G1063" s="30" t="s">
        <v>3065</v>
      </c>
      <c r="H1063" s="31">
        <v>5.5439999999999996</v>
      </c>
      <c r="I1063" s="11">
        <v>10</v>
      </c>
      <c r="J1063" s="30" t="s">
        <v>6</v>
      </c>
      <c r="K1063" s="32">
        <v>41365</v>
      </c>
      <c r="L1063" s="6">
        <v>0</v>
      </c>
    </row>
    <row r="1064" spans="1:12">
      <c r="A1064" s="30" t="s">
        <v>5564</v>
      </c>
      <c r="B1064" s="271" t="s">
        <v>7996</v>
      </c>
      <c r="C1064" s="49" t="s">
        <v>7997</v>
      </c>
      <c r="D1064" s="272">
        <v>20090460</v>
      </c>
      <c r="E1064" s="30" t="s">
        <v>10203</v>
      </c>
      <c r="F1064" s="30" t="s">
        <v>3113</v>
      </c>
      <c r="G1064" s="30" t="s">
        <v>3065</v>
      </c>
      <c r="H1064" s="31">
        <v>90.736000000000004</v>
      </c>
      <c r="I1064" s="11">
        <v>10</v>
      </c>
      <c r="J1064" s="30" t="s">
        <v>6</v>
      </c>
      <c r="K1064" s="32">
        <v>41365</v>
      </c>
      <c r="L1064" s="6">
        <v>0</v>
      </c>
    </row>
    <row r="1065" spans="1:12">
      <c r="A1065" s="30" t="s">
        <v>5565</v>
      </c>
      <c r="B1065" s="271" t="s">
        <v>7998</v>
      </c>
      <c r="C1065" s="49" t="s">
        <v>7999</v>
      </c>
      <c r="D1065" s="272">
        <v>19890071</v>
      </c>
      <c r="E1065" s="30" t="s">
        <v>10203</v>
      </c>
      <c r="F1065" s="30" t="s">
        <v>3113</v>
      </c>
      <c r="G1065" s="30" t="s">
        <v>3065</v>
      </c>
      <c r="H1065" s="31">
        <v>518.83999999999992</v>
      </c>
      <c r="I1065" s="11">
        <v>10</v>
      </c>
      <c r="J1065" s="30" t="s">
        <v>6</v>
      </c>
      <c r="K1065" s="32">
        <v>41365</v>
      </c>
      <c r="L1065" s="6">
        <v>0</v>
      </c>
    </row>
    <row r="1066" spans="1:12">
      <c r="A1066" s="30" t="s">
        <v>5566</v>
      </c>
      <c r="B1066" s="271" t="s">
        <v>8000</v>
      </c>
      <c r="C1066" s="49" t="s">
        <v>8001</v>
      </c>
      <c r="D1066" s="272">
        <v>20050310</v>
      </c>
      <c r="E1066" s="30" t="s">
        <v>10203</v>
      </c>
      <c r="F1066" s="30" t="s">
        <v>3113</v>
      </c>
      <c r="G1066" s="30" t="s">
        <v>3065</v>
      </c>
      <c r="H1066" s="31">
        <v>90.736000000000004</v>
      </c>
      <c r="I1066" s="11">
        <v>10</v>
      </c>
      <c r="J1066" s="30" t="s">
        <v>6</v>
      </c>
      <c r="K1066" s="32">
        <v>41365</v>
      </c>
      <c r="L1066" s="6">
        <v>0</v>
      </c>
    </row>
    <row r="1067" spans="1:12">
      <c r="A1067" s="30" t="s">
        <v>5567</v>
      </c>
      <c r="B1067" s="271" t="s">
        <v>8002</v>
      </c>
      <c r="C1067" s="49" t="s">
        <v>8003</v>
      </c>
      <c r="D1067" s="272">
        <v>19920952</v>
      </c>
      <c r="E1067" s="30" t="s">
        <v>10203</v>
      </c>
      <c r="F1067" s="30" t="s">
        <v>3113</v>
      </c>
      <c r="G1067" s="30" t="s">
        <v>3065</v>
      </c>
      <c r="H1067" s="31">
        <v>4.4320000000000004</v>
      </c>
      <c r="I1067" s="11">
        <v>10</v>
      </c>
      <c r="J1067" s="30" t="s">
        <v>6</v>
      </c>
      <c r="K1067" s="32">
        <v>41365</v>
      </c>
      <c r="L1067" s="6">
        <v>0</v>
      </c>
    </row>
    <row r="1068" spans="1:12">
      <c r="A1068" s="30" t="s">
        <v>5568</v>
      </c>
      <c r="B1068" s="271" t="s">
        <v>8004</v>
      </c>
      <c r="C1068" s="49" t="s">
        <v>8005</v>
      </c>
      <c r="D1068" s="272">
        <v>19880041</v>
      </c>
      <c r="E1068" s="30" t="s">
        <v>10203</v>
      </c>
      <c r="F1068" s="30" t="s">
        <v>3113</v>
      </c>
      <c r="G1068" s="30" t="s">
        <v>3065</v>
      </c>
      <c r="H1068" s="31">
        <v>19.856000000000002</v>
      </c>
      <c r="I1068" s="11">
        <v>10</v>
      </c>
      <c r="J1068" s="30" t="s">
        <v>6</v>
      </c>
      <c r="K1068" s="32">
        <v>41365</v>
      </c>
      <c r="L1068" s="6">
        <v>0</v>
      </c>
    </row>
    <row r="1069" spans="1:12">
      <c r="A1069" s="30" t="s">
        <v>5569</v>
      </c>
      <c r="B1069" s="271" t="s">
        <v>8006</v>
      </c>
      <c r="C1069" s="49" t="s">
        <v>8007</v>
      </c>
      <c r="D1069" s="272">
        <v>19920948</v>
      </c>
      <c r="E1069" s="30" t="s">
        <v>10203</v>
      </c>
      <c r="F1069" s="30" t="s">
        <v>3113</v>
      </c>
      <c r="G1069" s="30" t="s">
        <v>3065</v>
      </c>
      <c r="H1069" s="31">
        <v>1.6</v>
      </c>
      <c r="I1069" s="11">
        <v>10</v>
      </c>
      <c r="J1069" s="30" t="s">
        <v>6</v>
      </c>
      <c r="K1069" s="32">
        <v>41365</v>
      </c>
      <c r="L1069" s="6">
        <v>0</v>
      </c>
    </row>
    <row r="1070" spans="1:12">
      <c r="A1070" s="30" t="s">
        <v>5570</v>
      </c>
      <c r="B1070" s="271" t="s">
        <v>8010</v>
      </c>
      <c r="C1070" s="49" t="s">
        <v>8011</v>
      </c>
      <c r="D1070" s="272">
        <v>19920940</v>
      </c>
      <c r="E1070" s="30" t="s">
        <v>10203</v>
      </c>
      <c r="F1070" s="30" t="s">
        <v>3113</v>
      </c>
      <c r="G1070" s="30" t="s">
        <v>3065</v>
      </c>
      <c r="H1070" s="31">
        <v>62.6</v>
      </c>
      <c r="I1070" s="11">
        <v>10</v>
      </c>
      <c r="J1070" s="30" t="s">
        <v>6</v>
      </c>
      <c r="K1070" s="32">
        <v>41365</v>
      </c>
      <c r="L1070" s="6">
        <v>0</v>
      </c>
    </row>
    <row r="1071" spans="1:12">
      <c r="A1071" s="30" t="s">
        <v>5571</v>
      </c>
      <c r="B1071" s="271" t="s">
        <v>8012</v>
      </c>
      <c r="C1071" s="49" t="s">
        <v>8013</v>
      </c>
      <c r="D1071" s="272">
        <v>19920652</v>
      </c>
      <c r="E1071" s="30" t="s">
        <v>10203</v>
      </c>
      <c r="F1071" s="30" t="s">
        <v>3113</v>
      </c>
      <c r="G1071" s="30" t="s">
        <v>3065</v>
      </c>
      <c r="H1071" s="31">
        <v>34.616108799999999</v>
      </c>
      <c r="I1071" s="11">
        <v>10</v>
      </c>
      <c r="J1071" s="30" t="s">
        <v>6</v>
      </c>
      <c r="K1071" s="32">
        <v>41365</v>
      </c>
      <c r="L1071" s="6">
        <v>0</v>
      </c>
    </row>
    <row r="1072" spans="1:12">
      <c r="A1072" s="30" t="s">
        <v>5572</v>
      </c>
      <c r="B1072" s="271" t="s">
        <v>8014</v>
      </c>
      <c r="C1072" s="49" t="s">
        <v>8015</v>
      </c>
      <c r="D1072" s="272">
        <v>19880339</v>
      </c>
      <c r="E1072" s="30" t="s">
        <v>10203</v>
      </c>
      <c r="F1072" s="30" t="s">
        <v>3113</v>
      </c>
      <c r="G1072" s="30" t="s">
        <v>3065</v>
      </c>
      <c r="H1072" s="31">
        <v>13.2</v>
      </c>
      <c r="I1072" s="11">
        <v>10</v>
      </c>
      <c r="J1072" s="30" t="s">
        <v>6</v>
      </c>
      <c r="K1072" s="32">
        <v>41365</v>
      </c>
      <c r="L1072" s="6">
        <v>0</v>
      </c>
    </row>
    <row r="1073" spans="1:12">
      <c r="A1073" s="30" t="s">
        <v>5573</v>
      </c>
      <c r="B1073" s="271" t="s">
        <v>8016</v>
      </c>
      <c r="C1073" s="49" t="s">
        <v>8017</v>
      </c>
      <c r="D1073" s="272">
        <v>19880338</v>
      </c>
      <c r="E1073" s="30" t="s">
        <v>10203</v>
      </c>
      <c r="F1073" s="30" t="s">
        <v>3113</v>
      </c>
      <c r="G1073" s="30" t="s">
        <v>3065</v>
      </c>
      <c r="H1073" s="31">
        <v>9.5599999999999987</v>
      </c>
      <c r="I1073" s="11">
        <v>10</v>
      </c>
      <c r="J1073" s="30" t="s">
        <v>6</v>
      </c>
      <c r="K1073" s="32">
        <v>41365</v>
      </c>
      <c r="L1073" s="6">
        <v>0</v>
      </c>
    </row>
    <row r="1074" spans="1:12">
      <c r="A1074" s="30" t="s">
        <v>5574</v>
      </c>
      <c r="B1074" s="271" t="s">
        <v>8018</v>
      </c>
      <c r="C1074" s="49" t="s">
        <v>8019</v>
      </c>
      <c r="D1074" s="272">
        <v>19920946</v>
      </c>
      <c r="E1074" s="30" t="s">
        <v>10203</v>
      </c>
      <c r="F1074" s="30" t="s">
        <v>3113</v>
      </c>
      <c r="G1074" s="30" t="s">
        <v>3065</v>
      </c>
      <c r="H1074" s="31">
        <v>4</v>
      </c>
      <c r="I1074" s="11">
        <v>10</v>
      </c>
      <c r="J1074" s="30" t="s">
        <v>6</v>
      </c>
      <c r="K1074" s="32">
        <v>41365</v>
      </c>
      <c r="L1074" s="6">
        <v>0</v>
      </c>
    </row>
    <row r="1075" spans="1:12">
      <c r="A1075" s="30" t="s">
        <v>5575</v>
      </c>
      <c r="B1075" s="271" t="s">
        <v>8020</v>
      </c>
      <c r="C1075" s="49" t="s">
        <v>8021</v>
      </c>
      <c r="D1075" s="272">
        <v>20150146</v>
      </c>
      <c r="E1075" s="30" t="s">
        <v>10203</v>
      </c>
      <c r="F1075" s="30" t="s">
        <v>3113</v>
      </c>
      <c r="G1075" s="30" t="s">
        <v>3065</v>
      </c>
      <c r="H1075" s="31">
        <v>125.43</v>
      </c>
      <c r="I1075" s="11">
        <v>10</v>
      </c>
      <c r="J1075" s="30" t="s">
        <v>6</v>
      </c>
      <c r="K1075" s="32">
        <v>42095</v>
      </c>
      <c r="L1075" s="6">
        <v>12.541928542211172</v>
      </c>
    </row>
    <row r="1076" spans="1:12">
      <c r="A1076" s="30" t="s">
        <v>5576</v>
      </c>
      <c r="B1076" s="271" t="s">
        <v>8022</v>
      </c>
      <c r="C1076" s="49" t="s">
        <v>8023</v>
      </c>
      <c r="D1076" s="272">
        <v>20100278</v>
      </c>
      <c r="E1076" s="30" t="s">
        <v>10203</v>
      </c>
      <c r="F1076" s="30" t="s">
        <v>3113</v>
      </c>
      <c r="G1076" s="30" t="s">
        <v>3065</v>
      </c>
      <c r="H1076" s="31">
        <v>178.56800000000001</v>
      </c>
      <c r="I1076" s="11">
        <v>10</v>
      </c>
      <c r="J1076" s="30" t="s">
        <v>6</v>
      </c>
      <c r="K1076" s="32">
        <v>41365</v>
      </c>
      <c r="L1076" s="6">
        <v>0</v>
      </c>
    </row>
    <row r="1077" spans="1:12">
      <c r="A1077" s="30" t="s">
        <v>5577</v>
      </c>
      <c r="B1077" s="271" t="s">
        <v>8024</v>
      </c>
      <c r="C1077" s="49" t="s">
        <v>8025</v>
      </c>
      <c r="D1077" s="272">
        <v>20060017</v>
      </c>
      <c r="E1077" s="30" t="s">
        <v>10203</v>
      </c>
      <c r="F1077" s="30" t="s">
        <v>3113</v>
      </c>
      <c r="G1077" s="30" t="s">
        <v>3065</v>
      </c>
      <c r="H1077" s="31">
        <v>25</v>
      </c>
      <c r="I1077" s="11">
        <v>10</v>
      </c>
      <c r="J1077" s="30" t="s">
        <v>6</v>
      </c>
      <c r="K1077" s="32">
        <v>42095</v>
      </c>
      <c r="L1077" s="6">
        <v>2.4997864430780474</v>
      </c>
    </row>
    <row r="1078" spans="1:12">
      <c r="A1078" s="30" t="s">
        <v>5578</v>
      </c>
      <c r="B1078" s="271" t="s">
        <v>8026</v>
      </c>
      <c r="C1078" s="49" t="s">
        <v>8027</v>
      </c>
      <c r="D1078" s="272">
        <v>19850208</v>
      </c>
      <c r="E1078" s="30" t="s">
        <v>10203</v>
      </c>
      <c r="F1078" s="30" t="s">
        <v>3113</v>
      </c>
      <c r="G1078" s="30" t="s">
        <v>3065</v>
      </c>
      <c r="H1078" s="31">
        <v>27.160000000000004</v>
      </c>
      <c r="I1078" s="11">
        <v>10</v>
      </c>
      <c r="J1078" s="30" t="s">
        <v>6</v>
      </c>
      <c r="K1078" s="32">
        <v>41365</v>
      </c>
      <c r="L1078" s="6">
        <v>0</v>
      </c>
    </row>
    <row r="1079" spans="1:12">
      <c r="A1079" s="30" t="s">
        <v>5579</v>
      </c>
      <c r="B1079" s="271" t="s">
        <v>8028</v>
      </c>
      <c r="C1079" s="49" t="s">
        <v>8029</v>
      </c>
      <c r="D1079" s="272">
        <v>20070473</v>
      </c>
      <c r="E1079" s="30" t="s">
        <v>10203</v>
      </c>
      <c r="F1079" s="30" t="s">
        <v>3113</v>
      </c>
      <c r="G1079" s="30" t="s">
        <v>3065</v>
      </c>
      <c r="H1079" s="31">
        <v>73.95</v>
      </c>
      <c r="I1079" s="11">
        <v>10</v>
      </c>
      <c r="J1079" s="30" t="s">
        <v>6</v>
      </c>
      <c r="K1079" s="32">
        <v>42095</v>
      </c>
      <c r="L1079" s="6">
        <v>7.3943682986248609</v>
      </c>
    </row>
    <row r="1080" spans="1:12">
      <c r="A1080" s="30" t="s">
        <v>5580</v>
      </c>
      <c r="B1080" s="271" t="s">
        <v>8030</v>
      </c>
      <c r="C1080" s="49" t="s">
        <v>8031</v>
      </c>
      <c r="D1080" s="272">
        <v>20090121</v>
      </c>
      <c r="E1080" s="30" t="s">
        <v>10203</v>
      </c>
      <c r="F1080" s="30" t="s">
        <v>3113</v>
      </c>
      <c r="G1080" s="30" t="s">
        <v>3065</v>
      </c>
      <c r="H1080" s="31">
        <v>2440</v>
      </c>
      <c r="I1080" s="11">
        <v>10</v>
      </c>
      <c r="J1080" s="30" t="s">
        <v>6</v>
      </c>
      <c r="K1080" s="32">
        <v>41365</v>
      </c>
      <c r="L1080" s="6">
        <v>0</v>
      </c>
    </row>
    <row r="1081" spans="1:12">
      <c r="A1081" s="30" t="s">
        <v>5581</v>
      </c>
      <c r="B1081" s="271" t="s">
        <v>8032</v>
      </c>
      <c r="C1081" s="49" t="s">
        <v>8033</v>
      </c>
      <c r="D1081" s="272">
        <v>20070023</v>
      </c>
      <c r="E1081" s="30" t="s">
        <v>10203</v>
      </c>
      <c r="F1081" s="30" t="s">
        <v>3113</v>
      </c>
      <c r="G1081" s="30" t="s">
        <v>3065</v>
      </c>
      <c r="H1081" s="31">
        <v>396</v>
      </c>
      <c r="I1081" s="11">
        <v>10</v>
      </c>
      <c r="J1081" s="30" t="s">
        <v>6</v>
      </c>
      <c r="K1081" s="32">
        <v>41365</v>
      </c>
      <c r="L1081" s="6">
        <v>0</v>
      </c>
    </row>
    <row r="1082" spans="1:12">
      <c r="A1082" s="30" t="s">
        <v>5582</v>
      </c>
      <c r="B1082" s="271" t="s">
        <v>8034</v>
      </c>
      <c r="C1082" s="49" t="s">
        <v>8035</v>
      </c>
      <c r="D1082" s="272">
        <v>20150062</v>
      </c>
      <c r="E1082" s="30" t="s">
        <v>10203</v>
      </c>
      <c r="F1082" s="30" t="s">
        <v>3113</v>
      </c>
      <c r="G1082" s="30" t="s">
        <v>3065</v>
      </c>
      <c r="H1082" s="31">
        <v>0.149064</v>
      </c>
      <c r="I1082" s="11">
        <v>10</v>
      </c>
      <c r="J1082" s="30" t="s">
        <v>6</v>
      </c>
      <c r="K1082" s="32">
        <v>42095</v>
      </c>
      <c r="L1082" s="6">
        <v>1.4905126654039438E-2</v>
      </c>
    </row>
    <row r="1083" spans="1:12">
      <c r="A1083" s="30" t="s">
        <v>5583</v>
      </c>
      <c r="B1083" s="271" t="s">
        <v>8036</v>
      </c>
      <c r="C1083" s="49" t="s">
        <v>8037</v>
      </c>
      <c r="D1083" s="272">
        <v>20070530</v>
      </c>
      <c r="E1083" s="30" t="s">
        <v>10203</v>
      </c>
      <c r="F1083" s="30" t="s">
        <v>3113</v>
      </c>
      <c r="G1083" s="30" t="s">
        <v>3065</v>
      </c>
      <c r="H1083" s="31">
        <v>343.49599999999998</v>
      </c>
      <c r="I1083" s="11">
        <v>10</v>
      </c>
      <c r="J1083" s="30" t="s">
        <v>6</v>
      </c>
      <c r="K1083" s="32">
        <v>41365</v>
      </c>
      <c r="L1083" s="6">
        <v>0</v>
      </c>
    </row>
    <row r="1084" spans="1:12">
      <c r="A1084" s="30" t="s">
        <v>5584</v>
      </c>
      <c r="B1084" s="271" t="s">
        <v>8038</v>
      </c>
      <c r="C1084" s="49" t="s">
        <v>8039</v>
      </c>
      <c r="D1084" s="272">
        <v>20080209</v>
      </c>
      <c r="E1084" s="30" t="s">
        <v>10203</v>
      </c>
      <c r="F1084" s="30" t="s">
        <v>3113</v>
      </c>
      <c r="G1084" s="30" t="s">
        <v>3065</v>
      </c>
      <c r="H1084" s="31">
        <v>273.976</v>
      </c>
      <c r="I1084" s="11">
        <v>10</v>
      </c>
      <c r="J1084" s="30" t="s">
        <v>6</v>
      </c>
      <c r="K1084" s="32">
        <v>41365</v>
      </c>
      <c r="L1084" s="6">
        <v>0</v>
      </c>
    </row>
    <row r="1085" spans="1:12">
      <c r="A1085" s="30" t="s">
        <v>5585</v>
      </c>
      <c r="B1085" s="271" t="s">
        <v>8040</v>
      </c>
      <c r="C1085" s="49" t="s">
        <v>8041</v>
      </c>
      <c r="D1085" s="272">
        <v>20090031</v>
      </c>
      <c r="E1085" s="30" t="s">
        <v>10203</v>
      </c>
      <c r="F1085" s="30" t="s">
        <v>3113</v>
      </c>
      <c r="G1085" s="30" t="s">
        <v>3065</v>
      </c>
      <c r="H1085" s="31">
        <v>432.8</v>
      </c>
      <c r="I1085" s="11">
        <v>10</v>
      </c>
      <c r="J1085" s="30" t="s">
        <v>6</v>
      </c>
      <c r="K1085" s="32">
        <v>41365</v>
      </c>
      <c r="L1085" s="6">
        <v>0</v>
      </c>
    </row>
    <row r="1086" spans="1:12">
      <c r="A1086" s="30" t="s">
        <v>5586</v>
      </c>
      <c r="B1086" s="271" t="s">
        <v>8044</v>
      </c>
      <c r="C1086" s="49" t="s">
        <v>8045</v>
      </c>
      <c r="D1086" s="272">
        <v>20040084</v>
      </c>
      <c r="E1086" s="30" t="s">
        <v>10203</v>
      </c>
      <c r="F1086" s="30" t="s">
        <v>3113</v>
      </c>
      <c r="G1086" s="30" t="s">
        <v>3065</v>
      </c>
      <c r="H1086" s="31">
        <v>22.4</v>
      </c>
      <c r="I1086" s="11">
        <v>10</v>
      </c>
      <c r="J1086" s="30" t="s">
        <v>6</v>
      </c>
      <c r="K1086" s="32">
        <v>41365</v>
      </c>
      <c r="L1086" s="6">
        <v>0</v>
      </c>
    </row>
    <row r="1087" spans="1:12">
      <c r="A1087" s="30" t="s">
        <v>5587</v>
      </c>
      <c r="B1087" s="271" t="s">
        <v>8046</v>
      </c>
      <c r="C1087" s="49" t="s">
        <v>8047</v>
      </c>
      <c r="D1087" s="272">
        <v>20020372</v>
      </c>
      <c r="E1087" s="30" t="s">
        <v>10203</v>
      </c>
      <c r="F1087" s="30" t="s">
        <v>3113</v>
      </c>
      <c r="G1087" s="30" t="s">
        <v>3065</v>
      </c>
      <c r="H1087" s="31">
        <v>96</v>
      </c>
      <c r="I1087" s="11">
        <v>10</v>
      </c>
      <c r="J1087" s="30" t="s">
        <v>6</v>
      </c>
      <c r="K1087" s="32">
        <v>41365</v>
      </c>
      <c r="L1087" s="6">
        <v>0</v>
      </c>
    </row>
    <row r="1088" spans="1:12">
      <c r="A1088" s="30" t="s">
        <v>5588</v>
      </c>
      <c r="B1088" s="271" t="s">
        <v>8048</v>
      </c>
      <c r="C1088" s="49" t="s">
        <v>8049</v>
      </c>
      <c r="D1088" s="272">
        <v>20000857</v>
      </c>
      <c r="E1088" s="30" t="s">
        <v>10203</v>
      </c>
      <c r="F1088" s="30" t="s">
        <v>3113</v>
      </c>
      <c r="G1088" s="30" t="s">
        <v>3065</v>
      </c>
      <c r="H1088" s="31">
        <v>0.151</v>
      </c>
      <c r="I1088" s="11">
        <v>10</v>
      </c>
      <c r="J1088" s="30" t="s">
        <v>6</v>
      </c>
      <c r="K1088" s="32">
        <v>42095</v>
      </c>
      <c r="L1088" s="6">
        <v>1.5098710116191384E-2</v>
      </c>
    </row>
    <row r="1089" spans="1:12">
      <c r="A1089" s="30" t="s">
        <v>5589</v>
      </c>
      <c r="B1089" s="271" t="s">
        <v>8050</v>
      </c>
      <c r="C1089" s="49" t="s">
        <v>8051</v>
      </c>
      <c r="D1089" s="272">
        <v>20040511</v>
      </c>
      <c r="E1089" s="30" t="s">
        <v>10203</v>
      </c>
      <c r="F1089" s="30" t="s">
        <v>3113</v>
      </c>
      <c r="G1089" s="30" t="s">
        <v>3065</v>
      </c>
      <c r="H1089" s="31">
        <v>0.38039679999999998</v>
      </c>
      <c r="I1089" s="11">
        <v>10</v>
      </c>
      <c r="J1089" s="30" t="s">
        <v>6</v>
      </c>
      <c r="K1089" s="32">
        <v>41365</v>
      </c>
      <c r="L1089" s="6">
        <v>0</v>
      </c>
    </row>
    <row r="1090" spans="1:12">
      <c r="A1090" s="30" t="s">
        <v>5590</v>
      </c>
      <c r="B1090" s="271" t="s">
        <v>8052</v>
      </c>
      <c r="C1090" s="49" t="s">
        <v>8053</v>
      </c>
      <c r="D1090" s="272">
        <v>20000638</v>
      </c>
      <c r="E1090" s="30" t="s">
        <v>10203</v>
      </c>
      <c r="F1090" s="30" t="s">
        <v>3113</v>
      </c>
      <c r="G1090" s="30" t="s">
        <v>3065</v>
      </c>
      <c r="H1090" s="31">
        <v>267.56987999999996</v>
      </c>
      <c r="I1090" s="11">
        <v>10</v>
      </c>
      <c r="J1090" s="30" t="s">
        <v>6</v>
      </c>
      <c r="K1090" s="32">
        <v>42095</v>
      </c>
      <c r="L1090" s="6">
        <v>26.754702344000773</v>
      </c>
    </row>
    <row r="1091" spans="1:12">
      <c r="A1091" s="30" t="s">
        <v>5591</v>
      </c>
      <c r="B1091" s="271" t="s">
        <v>8054</v>
      </c>
      <c r="C1091" s="49" t="s">
        <v>8055</v>
      </c>
      <c r="D1091" s="272">
        <v>20000654</v>
      </c>
      <c r="E1091" s="30" t="s">
        <v>10203</v>
      </c>
      <c r="F1091" s="30" t="s">
        <v>3113</v>
      </c>
      <c r="G1091" s="30" t="s">
        <v>3065</v>
      </c>
      <c r="H1091" s="31">
        <v>34.126679199999998</v>
      </c>
      <c r="I1091" s="11">
        <v>10</v>
      </c>
      <c r="J1091" s="30" t="s">
        <v>6</v>
      </c>
      <c r="K1091" s="32">
        <v>41365</v>
      </c>
      <c r="L1091" s="6">
        <v>0</v>
      </c>
    </row>
    <row r="1092" spans="1:12">
      <c r="A1092" s="30" t="s">
        <v>5592</v>
      </c>
      <c r="B1092" s="271" t="s">
        <v>8056</v>
      </c>
      <c r="C1092" s="49" t="s">
        <v>8057</v>
      </c>
      <c r="D1092" s="272">
        <v>20060261</v>
      </c>
      <c r="E1092" s="30" t="s">
        <v>10203</v>
      </c>
      <c r="F1092" s="30" t="s">
        <v>3113</v>
      </c>
      <c r="G1092" s="30" t="s">
        <v>3065</v>
      </c>
      <c r="H1092" s="31">
        <v>199.2</v>
      </c>
      <c r="I1092" s="11">
        <v>10</v>
      </c>
      <c r="J1092" s="30" t="s">
        <v>6</v>
      </c>
      <c r="K1092" s="32">
        <v>41365</v>
      </c>
      <c r="L1092" s="6">
        <v>0</v>
      </c>
    </row>
    <row r="1093" spans="1:12">
      <c r="A1093" s="30" t="s">
        <v>5593</v>
      </c>
      <c r="B1093" s="271" t="s">
        <v>8058</v>
      </c>
      <c r="C1093" s="49" t="s">
        <v>8059</v>
      </c>
      <c r="D1093" s="272">
        <v>20030479</v>
      </c>
      <c r="E1093" s="30" t="s">
        <v>10203</v>
      </c>
      <c r="F1093" s="30" t="s">
        <v>3113</v>
      </c>
      <c r="G1093" s="30" t="s">
        <v>3065</v>
      </c>
      <c r="H1093" s="31">
        <v>137.50399999999999</v>
      </c>
      <c r="I1093" s="11">
        <v>10</v>
      </c>
      <c r="J1093" s="30" t="s">
        <v>6</v>
      </c>
      <c r="K1093" s="32">
        <v>41365</v>
      </c>
      <c r="L1093" s="6">
        <v>0</v>
      </c>
    </row>
    <row r="1094" spans="1:12">
      <c r="A1094" s="30" t="s">
        <v>5594</v>
      </c>
      <c r="B1094" s="271" t="s">
        <v>8060</v>
      </c>
      <c r="C1094" s="49" t="s">
        <v>8061</v>
      </c>
      <c r="D1094" s="272">
        <v>20060559</v>
      </c>
      <c r="E1094" s="30" t="s">
        <v>10203</v>
      </c>
      <c r="F1094" s="30" t="s">
        <v>3113</v>
      </c>
      <c r="G1094" s="30" t="s">
        <v>3065</v>
      </c>
      <c r="H1094" s="31">
        <v>92.88</v>
      </c>
      <c r="I1094" s="11">
        <v>10</v>
      </c>
      <c r="J1094" s="30" t="s">
        <v>6</v>
      </c>
      <c r="K1094" s="32">
        <v>41365</v>
      </c>
      <c r="L1094" s="6">
        <v>0</v>
      </c>
    </row>
    <row r="1095" spans="1:12">
      <c r="A1095" s="30" t="s">
        <v>5595</v>
      </c>
      <c r="B1095" s="271" t="s">
        <v>8062</v>
      </c>
      <c r="C1095" s="49" t="s">
        <v>8061</v>
      </c>
      <c r="D1095" s="272">
        <v>20130014</v>
      </c>
      <c r="E1095" s="30" t="s">
        <v>10203</v>
      </c>
      <c r="F1095" s="30" t="s">
        <v>3113</v>
      </c>
      <c r="G1095" s="30" t="s">
        <v>3065</v>
      </c>
      <c r="H1095" s="31">
        <v>86.92</v>
      </c>
      <c r="I1095" s="11">
        <v>10</v>
      </c>
      <c r="J1095" s="30" t="s">
        <v>6</v>
      </c>
      <c r="K1095" s="32">
        <v>41365</v>
      </c>
      <c r="L1095" s="6">
        <v>0</v>
      </c>
    </row>
    <row r="1096" spans="1:12">
      <c r="A1096" s="30" t="s">
        <v>5596</v>
      </c>
      <c r="B1096" s="271" t="s">
        <v>8063</v>
      </c>
      <c r="C1096" s="49" t="s">
        <v>8064</v>
      </c>
      <c r="D1096" s="272">
        <v>20020387</v>
      </c>
      <c r="E1096" s="30" t="s">
        <v>10203</v>
      </c>
      <c r="F1096" s="30" t="s">
        <v>3113</v>
      </c>
      <c r="G1096" s="30" t="s">
        <v>3065</v>
      </c>
      <c r="H1096" s="31">
        <v>70.400000000000006</v>
      </c>
      <c r="I1096" s="11">
        <v>10</v>
      </c>
      <c r="J1096" s="30" t="s">
        <v>6</v>
      </c>
      <c r="K1096" s="32">
        <v>41365</v>
      </c>
      <c r="L1096" s="6">
        <v>0</v>
      </c>
    </row>
    <row r="1097" spans="1:12">
      <c r="A1097" s="30" t="s">
        <v>5597</v>
      </c>
      <c r="B1097" s="271" t="s">
        <v>8067</v>
      </c>
      <c r="C1097" s="49" t="s">
        <v>8068</v>
      </c>
      <c r="D1097" s="272">
        <v>20070286</v>
      </c>
      <c r="E1097" s="30" t="s">
        <v>10203</v>
      </c>
      <c r="F1097" s="30" t="s">
        <v>3113</v>
      </c>
      <c r="G1097" s="30" t="s">
        <v>3065</v>
      </c>
      <c r="H1097" s="31">
        <v>197.68</v>
      </c>
      <c r="I1097" s="11">
        <v>10</v>
      </c>
      <c r="J1097" s="30" t="s">
        <v>6</v>
      </c>
      <c r="K1097" s="32">
        <v>41365</v>
      </c>
      <c r="L1097" s="6">
        <v>0</v>
      </c>
    </row>
    <row r="1098" spans="1:12">
      <c r="A1098" s="30" t="s">
        <v>5598</v>
      </c>
      <c r="B1098" s="271" t="s">
        <v>8069</v>
      </c>
      <c r="C1098" s="49" t="s">
        <v>8070</v>
      </c>
      <c r="D1098" s="272">
        <v>20070285</v>
      </c>
      <c r="E1098" s="30" t="s">
        <v>10203</v>
      </c>
      <c r="F1098" s="30" t="s">
        <v>3113</v>
      </c>
      <c r="G1098" s="30" t="s">
        <v>3065</v>
      </c>
      <c r="H1098" s="31">
        <v>166.464</v>
      </c>
      <c r="I1098" s="11">
        <v>10</v>
      </c>
      <c r="J1098" s="30" t="s">
        <v>6</v>
      </c>
      <c r="K1098" s="32">
        <v>41365</v>
      </c>
      <c r="L1098" s="6">
        <v>0</v>
      </c>
    </row>
    <row r="1099" spans="1:12">
      <c r="A1099" s="30" t="s">
        <v>5599</v>
      </c>
      <c r="B1099" s="271" t="s">
        <v>8071</v>
      </c>
      <c r="C1099" s="49" t="s">
        <v>8072</v>
      </c>
      <c r="D1099" s="272">
        <v>20090004</v>
      </c>
      <c r="E1099" s="30" t="s">
        <v>10203</v>
      </c>
      <c r="F1099" s="30" t="s">
        <v>3113</v>
      </c>
      <c r="G1099" s="30" t="s">
        <v>3065</v>
      </c>
      <c r="H1099" s="31">
        <v>111.6464608</v>
      </c>
      <c r="I1099" s="11">
        <v>10</v>
      </c>
      <c r="J1099" s="30" t="s">
        <v>6</v>
      </c>
      <c r="K1099" s="32">
        <v>41365</v>
      </c>
      <c r="L1099" s="6">
        <v>0</v>
      </c>
    </row>
    <row r="1100" spans="1:12">
      <c r="A1100" s="30" t="s">
        <v>5600</v>
      </c>
      <c r="B1100" s="271" t="s">
        <v>8073</v>
      </c>
      <c r="C1100" s="49" t="s">
        <v>8074</v>
      </c>
      <c r="D1100" s="272">
        <v>20060456</v>
      </c>
      <c r="E1100" s="30" t="s">
        <v>10203</v>
      </c>
      <c r="F1100" s="30" t="s">
        <v>3113</v>
      </c>
      <c r="G1100" s="30" t="s">
        <v>3065</v>
      </c>
      <c r="H1100" s="31">
        <v>14.4</v>
      </c>
      <c r="I1100" s="11">
        <v>10</v>
      </c>
      <c r="J1100" s="30" t="s">
        <v>6</v>
      </c>
      <c r="K1100" s="32">
        <v>41365</v>
      </c>
      <c r="L1100" s="6">
        <v>0</v>
      </c>
    </row>
    <row r="1101" spans="1:12">
      <c r="A1101" s="30" t="s">
        <v>5601</v>
      </c>
      <c r="B1101" s="271" t="s">
        <v>8075</v>
      </c>
      <c r="C1101" s="49" t="s">
        <v>8076</v>
      </c>
      <c r="D1101" s="272">
        <v>20070305</v>
      </c>
      <c r="E1101" s="30" t="s">
        <v>10203</v>
      </c>
      <c r="F1101" s="30" t="s">
        <v>3113</v>
      </c>
      <c r="G1101" s="30" t="s">
        <v>3065</v>
      </c>
      <c r="H1101" s="31">
        <v>154.24</v>
      </c>
      <c r="I1101" s="11">
        <v>10</v>
      </c>
      <c r="J1101" s="30" t="s">
        <v>6</v>
      </c>
      <c r="K1101" s="32">
        <v>41365</v>
      </c>
      <c r="L1101" s="6">
        <v>0</v>
      </c>
    </row>
    <row r="1102" spans="1:12">
      <c r="A1102" s="30" t="s">
        <v>5602</v>
      </c>
      <c r="B1102" s="271" t="s">
        <v>8077</v>
      </c>
      <c r="C1102" s="49" t="s">
        <v>8078</v>
      </c>
      <c r="D1102" s="272">
        <v>20110152</v>
      </c>
      <c r="E1102" s="30" t="s">
        <v>10203</v>
      </c>
      <c r="F1102" s="30" t="s">
        <v>3113</v>
      </c>
      <c r="G1102" s="30" t="s">
        <v>3065</v>
      </c>
      <c r="H1102" s="31">
        <v>195.072</v>
      </c>
      <c r="I1102" s="11">
        <v>10</v>
      </c>
      <c r="J1102" s="30" t="s">
        <v>6</v>
      </c>
      <c r="K1102" s="32">
        <v>41365</v>
      </c>
      <c r="L1102" s="6">
        <v>0</v>
      </c>
    </row>
    <row r="1103" spans="1:12">
      <c r="A1103" s="30" t="s">
        <v>5603</v>
      </c>
      <c r="B1103" s="271" t="s">
        <v>8079</v>
      </c>
      <c r="C1103" s="49" t="s">
        <v>8080</v>
      </c>
      <c r="D1103" s="272">
        <v>20090005</v>
      </c>
      <c r="E1103" s="30" t="s">
        <v>10203</v>
      </c>
      <c r="F1103" s="30" t="s">
        <v>3113</v>
      </c>
      <c r="G1103" s="30" t="s">
        <v>3065</v>
      </c>
      <c r="H1103" s="31">
        <v>76</v>
      </c>
      <c r="I1103" s="11">
        <v>10</v>
      </c>
      <c r="J1103" s="30" t="s">
        <v>6</v>
      </c>
      <c r="K1103" s="32">
        <v>41365</v>
      </c>
      <c r="L1103" s="6">
        <v>0</v>
      </c>
    </row>
    <row r="1104" spans="1:12">
      <c r="A1104" s="30" t="s">
        <v>5604</v>
      </c>
      <c r="B1104" s="271" t="s">
        <v>8081</v>
      </c>
      <c r="C1104" s="49" t="s">
        <v>8082</v>
      </c>
      <c r="D1104" s="272">
        <v>20060457</v>
      </c>
      <c r="E1104" s="30" t="s">
        <v>10203</v>
      </c>
      <c r="F1104" s="30" t="s">
        <v>3113</v>
      </c>
      <c r="G1104" s="30" t="s">
        <v>3065</v>
      </c>
      <c r="H1104" s="31">
        <v>14.4</v>
      </c>
      <c r="I1104" s="11">
        <v>10</v>
      </c>
      <c r="J1104" s="30" t="s">
        <v>6</v>
      </c>
      <c r="K1104" s="32">
        <v>41365</v>
      </c>
      <c r="L1104" s="6">
        <v>0</v>
      </c>
    </row>
    <row r="1105" spans="1:12">
      <c r="A1105" s="30" t="s">
        <v>5605</v>
      </c>
      <c r="B1105" s="271" t="s">
        <v>8083</v>
      </c>
      <c r="C1105" s="49" t="s">
        <v>8084</v>
      </c>
      <c r="D1105" s="272">
        <v>20070001</v>
      </c>
      <c r="E1105" s="30" t="s">
        <v>10203</v>
      </c>
      <c r="F1105" s="30" t="s">
        <v>3113</v>
      </c>
      <c r="G1105" s="30" t="s">
        <v>3065</v>
      </c>
      <c r="H1105" s="31">
        <v>126.08</v>
      </c>
      <c r="I1105" s="11">
        <v>10</v>
      </c>
      <c r="J1105" s="30" t="s">
        <v>6</v>
      </c>
      <c r="K1105" s="32">
        <v>41365</v>
      </c>
      <c r="L1105" s="6">
        <v>0</v>
      </c>
    </row>
    <row r="1106" spans="1:12">
      <c r="A1106" s="30" t="s">
        <v>5606</v>
      </c>
      <c r="B1106" s="271" t="s">
        <v>8085</v>
      </c>
      <c r="C1106" s="49" t="s">
        <v>8086</v>
      </c>
      <c r="D1106" s="272">
        <v>20080322</v>
      </c>
      <c r="E1106" s="30" t="s">
        <v>10203</v>
      </c>
      <c r="F1106" s="30" t="s">
        <v>3113</v>
      </c>
      <c r="G1106" s="30" t="s">
        <v>3065</v>
      </c>
      <c r="H1106" s="31">
        <v>479.2</v>
      </c>
      <c r="I1106" s="11">
        <v>10</v>
      </c>
      <c r="J1106" s="30" t="s">
        <v>6</v>
      </c>
      <c r="K1106" s="32">
        <v>41365</v>
      </c>
      <c r="L1106" s="6">
        <v>0</v>
      </c>
    </row>
    <row r="1107" spans="1:12">
      <c r="A1107" s="30" t="s">
        <v>5607</v>
      </c>
      <c r="B1107" s="271" t="s">
        <v>8083</v>
      </c>
      <c r="C1107" s="49" t="s">
        <v>8087</v>
      </c>
      <c r="D1107" s="272">
        <v>20060448</v>
      </c>
      <c r="E1107" s="30" t="s">
        <v>10203</v>
      </c>
      <c r="F1107" s="30" t="s">
        <v>3113</v>
      </c>
      <c r="G1107" s="30" t="s">
        <v>3065</v>
      </c>
      <c r="H1107" s="31">
        <v>105.6</v>
      </c>
      <c r="I1107" s="11">
        <v>10</v>
      </c>
      <c r="J1107" s="30" t="s">
        <v>6</v>
      </c>
      <c r="K1107" s="32">
        <v>41365</v>
      </c>
      <c r="L1107" s="6">
        <v>0</v>
      </c>
    </row>
    <row r="1108" spans="1:12">
      <c r="A1108" s="30" t="s">
        <v>5608</v>
      </c>
      <c r="B1108" s="271" t="s">
        <v>8088</v>
      </c>
      <c r="C1108" s="49" t="s">
        <v>8089</v>
      </c>
      <c r="D1108" s="272">
        <v>20110143</v>
      </c>
      <c r="E1108" s="30" t="s">
        <v>10203</v>
      </c>
      <c r="F1108" s="30" t="s">
        <v>3113</v>
      </c>
      <c r="G1108" s="30" t="s">
        <v>3065</v>
      </c>
      <c r="H1108" s="31">
        <v>112.896</v>
      </c>
      <c r="I1108" s="11">
        <v>10</v>
      </c>
      <c r="J1108" s="30" t="s">
        <v>6</v>
      </c>
      <c r="K1108" s="32">
        <v>41365</v>
      </c>
      <c r="L1108" s="6">
        <v>0</v>
      </c>
    </row>
    <row r="1109" spans="1:12">
      <c r="A1109" s="30" t="s">
        <v>5609</v>
      </c>
      <c r="B1109" s="271" t="s">
        <v>8090</v>
      </c>
      <c r="C1109" s="49" t="s">
        <v>8091</v>
      </c>
      <c r="D1109" s="272">
        <v>19970293</v>
      </c>
      <c r="E1109" s="30" t="s">
        <v>10203</v>
      </c>
      <c r="F1109" s="30" t="s">
        <v>3113</v>
      </c>
      <c r="G1109" s="30" t="s">
        <v>3065</v>
      </c>
      <c r="H1109" s="31">
        <v>1.6</v>
      </c>
      <c r="I1109" s="11">
        <v>10</v>
      </c>
      <c r="J1109" s="30" t="s">
        <v>6</v>
      </c>
      <c r="K1109" s="32">
        <v>41365</v>
      </c>
      <c r="L1109" s="6">
        <v>0</v>
      </c>
    </row>
    <row r="1110" spans="1:12">
      <c r="A1110" s="30" t="s">
        <v>5610</v>
      </c>
      <c r="B1110" s="271" t="s">
        <v>8092</v>
      </c>
      <c r="C1110" s="49" t="s">
        <v>8093</v>
      </c>
      <c r="D1110" s="272">
        <v>20070194</v>
      </c>
      <c r="E1110" s="30" t="s">
        <v>10203</v>
      </c>
      <c r="F1110" s="30" t="s">
        <v>3113</v>
      </c>
      <c r="G1110" s="30" t="s">
        <v>3065</v>
      </c>
      <c r="H1110" s="31">
        <v>295.2</v>
      </c>
      <c r="I1110" s="11">
        <v>10</v>
      </c>
      <c r="J1110" s="30" t="s">
        <v>6</v>
      </c>
      <c r="K1110" s="32">
        <v>41365</v>
      </c>
      <c r="L1110" s="6">
        <v>0</v>
      </c>
    </row>
    <row r="1111" spans="1:12">
      <c r="A1111" s="30" t="s">
        <v>5611</v>
      </c>
      <c r="B1111" s="271" t="s">
        <v>10189</v>
      </c>
      <c r="C1111" s="49" t="s">
        <v>8094</v>
      </c>
      <c r="D1111" s="272">
        <v>20050287</v>
      </c>
      <c r="E1111" s="30" t="s">
        <v>10203</v>
      </c>
      <c r="F1111" s="30" t="s">
        <v>3113</v>
      </c>
      <c r="G1111" s="30" t="s">
        <v>3065</v>
      </c>
      <c r="H1111" s="31">
        <v>414</v>
      </c>
      <c r="I1111" s="11">
        <v>10</v>
      </c>
      <c r="J1111" s="30" t="s">
        <v>6</v>
      </c>
      <c r="K1111" s="32">
        <v>41365</v>
      </c>
      <c r="L1111" s="6">
        <v>0</v>
      </c>
    </row>
    <row r="1112" spans="1:12">
      <c r="A1112" s="30" t="s">
        <v>5612</v>
      </c>
      <c r="B1112" s="271" t="s">
        <v>8095</v>
      </c>
      <c r="C1112" s="49" t="s">
        <v>8096</v>
      </c>
      <c r="D1112" s="272">
        <v>20080315</v>
      </c>
      <c r="E1112" s="30" t="s">
        <v>10203</v>
      </c>
      <c r="F1112" s="30" t="s">
        <v>3113</v>
      </c>
      <c r="G1112" s="30" t="s">
        <v>3065</v>
      </c>
      <c r="H1112" s="31">
        <v>144</v>
      </c>
      <c r="I1112" s="11">
        <v>10</v>
      </c>
      <c r="J1112" s="30" t="s">
        <v>6</v>
      </c>
      <c r="K1112" s="32">
        <v>41365</v>
      </c>
      <c r="L1112" s="6">
        <v>0</v>
      </c>
    </row>
    <row r="1113" spans="1:12">
      <c r="A1113" s="30" t="s">
        <v>5613</v>
      </c>
      <c r="B1113" s="271" t="s">
        <v>8097</v>
      </c>
      <c r="C1113" s="49" t="s">
        <v>8098</v>
      </c>
      <c r="D1113" s="272">
        <v>20030117</v>
      </c>
      <c r="E1113" s="30" t="s">
        <v>10203</v>
      </c>
      <c r="F1113" s="30" t="s">
        <v>3113</v>
      </c>
      <c r="G1113" s="30" t="s">
        <v>3065</v>
      </c>
      <c r="H1113" s="31">
        <v>32</v>
      </c>
      <c r="I1113" s="11">
        <v>10</v>
      </c>
      <c r="J1113" s="30" t="s">
        <v>6</v>
      </c>
      <c r="K1113" s="32">
        <v>41365</v>
      </c>
      <c r="L1113" s="6">
        <v>0</v>
      </c>
    </row>
    <row r="1114" spans="1:12">
      <c r="A1114" s="30" t="s">
        <v>5614</v>
      </c>
      <c r="B1114" s="271" t="s">
        <v>8099</v>
      </c>
      <c r="C1114" s="49" t="s">
        <v>8100</v>
      </c>
      <c r="D1114" s="272">
        <v>20070629</v>
      </c>
      <c r="E1114" s="30" t="s">
        <v>10203</v>
      </c>
      <c r="F1114" s="30" t="s">
        <v>3113</v>
      </c>
      <c r="G1114" s="30" t="s">
        <v>3065</v>
      </c>
      <c r="H1114" s="31">
        <v>330.4</v>
      </c>
      <c r="I1114" s="11">
        <v>10</v>
      </c>
      <c r="J1114" s="30" t="s">
        <v>6</v>
      </c>
      <c r="K1114" s="32">
        <v>41365</v>
      </c>
      <c r="L1114" s="6">
        <v>0</v>
      </c>
    </row>
    <row r="1115" spans="1:12">
      <c r="A1115" s="30" t="s">
        <v>5615</v>
      </c>
      <c r="B1115" s="271" t="s">
        <v>8101</v>
      </c>
      <c r="C1115" s="49" t="s">
        <v>8102</v>
      </c>
      <c r="D1115" s="272">
        <v>20050212</v>
      </c>
      <c r="E1115" s="30" t="s">
        <v>10203</v>
      </c>
      <c r="F1115" s="30" t="s">
        <v>3113</v>
      </c>
      <c r="G1115" s="30" t="s">
        <v>3065</v>
      </c>
      <c r="H1115" s="31">
        <v>225.2</v>
      </c>
      <c r="I1115" s="11">
        <v>10</v>
      </c>
      <c r="J1115" s="30" t="s">
        <v>6</v>
      </c>
      <c r="K1115" s="32">
        <v>41365</v>
      </c>
      <c r="L1115" s="6">
        <v>0</v>
      </c>
    </row>
    <row r="1116" spans="1:12">
      <c r="A1116" s="30" t="s">
        <v>5616</v>
      </c>
      <c r="B1116" s="271" t="s">
        <v>8103</v>
      </c>
      <c r="C1116" s="49" t="s">
        <v>8104</v>
      </c>
      <c r="D1116" s="272">
        <v>20060693</v>
      </c>
      <c r="E1116" s="30" t="s">
        <v>10203</v>
      </c>
      <c r="F1116" s="30" t="s">
        <v>3113</v>
      </c>
      <c r="G1116" s="30" t="s">
        <v>3065</v>
      </c>
      <c r="H1116" s="31">
        <v>228</v>
      </c>
      <c r="I1116" s="11">
        <v>10</v>
      </c>
      <c r="J1116" s="30" t="s">
        <v>6</v>
      </c>
      <c r="K1116" s="32">
        <v>41365</v>
      </c>
      <c r="L1116" s="6">
        <v>0</v>
      </c>
    </row>
    <row r="1117" spans="1:12">
      <c r="A1117" s="30" t="s">
        <v>5617</v>
      </c>
      <c r="B1117" s="271" t="s">
        <v>8105</v>
      </c>
      <c r="C1117" s="49" t="s">
        <v>8106</v>
      </c>
      <c r="D1117" s="272">
        <v>20060583</v>
      </c>
      <c r="E1117" s="30" t="s">
        <v>10203</v>
      </c>
      <c r="F1117" s="30" t="s">
        <v>3113</v>
      </c>
      <c r="G1117" s="30" t="s">
        <v>3065</v>
      </c>
      <c r="H1117" s="31">
        <v>129.19999999999999</v>
      </c>
      <c r="I1117" s="11">
        <v>10</v>
      </c>
      <c r="J1117" s="30" t="s">
        <v>6</v>
      </c>
      <c r="K1117" s="32">
        <v>41365</v>
      </c>
      <c r="L1117" s="6">
        <v>0</v>
      </c>
    </row>
    <row r="1118" spans="1:12">
      <c r="A1118" s="30" t="s">
        <v>5618</v>
      </c>
      <c r="B1118" s="271" t="s">
        <v>8107</v>
      </c>
      <c r="C1118" s="49" t="s">
        <v>8108</v>
      </c>
      <c r="D1118" s="272">
        <v>20070628</v>
      </c>
      <c r="E1118" s="30" t="s">
        <v>10203</v>
      </c>
      <c r="F1118" s="30" t="s">
        <v>3113</v>
      </c>
      <c r="G1118" s="30" t="s">
        <v>3065</v>
      </c>
      <c r="H1118" s="31">
        <v>48.74</v>
      </c>
      <c r="I1118" s="11">
        <v>10</v>
      </c>
      <c r="J1118" s="30" t="s">
        <v>6</v>
      </c>
      <c r="K1118" s="32">
        <v>42095</v>
      </c>
      <c r="L1118" s="6">
        <v>4.8735836494249565</v>
      </c>
    </row>
    <row r="1119" spans="1:12">
      <c r="A1119" s="30" t="s">
        <v>5619</v>
      </c>
      <c r="B1119" s="271" t="s">
        <v>8111</v>
      </c>
      <c r="C1119" s="49" t="s">
        <v>8112</v>
      </c>
      <c r="D1119" s="272">
        <v>20080277</v>
      </c>
      <c r="E1119" s="30" t="s">
        <v>10203</v>
      </c>
      <c r="F1119" s="30" t="s">
        <v>3113</v>
      </c>
      <c r="G1119" s="30" t="s">
        <v>3065</v>
      </c>
      <c r="H1119" s="31">
        <v>19.431999999999999</v>
      </c>
      <c r="I1119" s="11">
        <v>10</v>
      </c>
      <c r="J1119" s="30" t="s">
        <v>6</v>
      </c>
      <c r="K1119" s="32">
        <v>41365</v>
      </c>
      <c r="L1119" s="6">
        <v>0</v>
      </c>
    </row>
    <row r="1120" spans="1:12">
      <c r="A1120" s="30" t="s">
        <v>5620</v>
      </c>
      <c r="B1120" s="271" t="s">
        <v>8115</v>
      </c>
      <c r="C1120" s="49" t="s">
        <v>8116</v>
      </c>
      <c r="D1120" s="272">
        <v>20090288</v>
      </c>
      <c r="E1120" s="30" t="s">
        <v>10203</v>
      </c>
      <c r="F1120" s="30" t="s">
        <v>3113</v>
      </c>
      <c r="G1120" s="30" t="s">
        <v>3065</v>
      </c>
      <c r="H1120" s="31">
        <v>429.6</v>
      </c>
      <c r="I1120" s="11">
        <v>10</v>
      </c>
      <c r="J1120" s="30" t="s">
        <v>6</v>
      </c>
      <c r="K1120" s="32">
        <v>41365</v>
      </c>
      <c r="L1120" s="6">
        <v>0</v>
      </c>
    </row>
    <row r="1121" spans="1:12">
      <c r="A1121" s="30" t="s">
        <v>5621</v>
      </c>
      <c r="B1121" s="271" t="s">
        <v>8119</v>
      </c>
      <c r="C1121" s="49" t="s">
        <v>8120</v>
      </c>
      <c r="D1121" s="272">
        <v>20080021</v>
      </c>
      <c r="E1121" s="30" t="s">
        <v>10203</v>
      </c>
      <c r="F1121" s="30" t="s">
        <v>3113</v>
      </c>
      <c r="G1121" s="30" t="s">
        <v>3065</v>
      </c>
      <c r="H1121" s="31">
        <v>79.2</v>
      </c>
      <c r="I1121" s="11">
        <v>10</v>
      </c>
      <c r="J1121" s="30" t="s">
        <v>6</v>
      </c>
      <c r="K1121" s="32">
        <v>41365</v>
      </c>
      <c r="L1121" s="6">
        <v>0</v>
      </c>
    </row>
    <row r="1122" spans="1:12">
      <c r="A1122" s="30" t="s">
        <v>5622</v>
      </c>
      <c r="B1122" s="271" t="s">
        <v>8121</v>
      </c>
      <c r="C1122" s="49" t="s">
        <v>8122</v>
      </c>
      <c r="D1122" s="272">
        <v>20060554</v>
      </c>
      <c r="E1122" s="30" t="s">
        <v>10203</v>
      </c>
      <c r="F1122" s="30" t="s">
        <v>3113</v>
      </c>
      <c r="G1122" s="30" t="s">
        <v>3065</v>
      </c>
      <c r="H1122" s="31">
        <v>107.944</v>
      </c>
      <c r="I1122" s="11">
        <v>10</v>
      </c>
      <c r="J1122" s="30" t="s">
        <v>6</v>
      </c>
      <c r="K1122" s="32">
        <v>41365</v>
      </c>
      <c r="L1122" s="6">
        <v>0</v>
      </c>
    </row>
    <row r="1123" spans="1:12">
      <c r="A1123" s="30" t="s">
        <v>5623</v>
      </c>
      <c r="B1123" s="271" t="s">
        <v>8123</v>
      </c>
      <c r="C1123" s="49" t="s">
        <v>8124</v>
      </c>
      <c r="D1123" s="272">
        <v>20000861</v>
      </c>
      <c r="E1123" s="30" t="s">
        <v>10203</v>
      </c>
      <c r="F1123" s="30" t="s">
        <v>3113</v>
      </c>
      <c r="G1123" s="30" t="s">
        <v>3065</v>
      </c>
      <c r="H1123" s="31">
        <v>249.6</v>
      </c>
      <c r="I1123" s="11">
        <v>10</v>
      </c>
      <c r="J1123" s="30" t="s">
        <v>6</v>
      </c>
      <c r="K1123" s="32">
        <v>41365</v>
      </c>
      <c r="L1123" s="6">
        <v>0</v>
      </c>
    </row>
    <row r="1124" spans="1:12">
      <c r="A1124" s="30" t="s">
        <v>5624</v>
      </c>
      <c r="B1124" s="271" t="s">
        <v>8125</v>
      </c>
      <c r="C1124" s="49" t="s">
        <v>8126</v>
      </c>
      <c r="D1124" s="272">
        <v>20080314</v>
      </c>
      <c r="E1124" s="30" t="s">
        <v>10203</v>
      </c>
      <c r="F1124" s="30" t="s">
        <v>3113</v>
      </c>
      <c r="G1124" s="30" t="s">
        <v>3065</v>
      </c>
      <c r="H1124" s="31">
        <v>79.2</v>
      </c>
      <c r="I1124" s="11">
        <v>10</v>
      </c>
      <c r="J1124" s="30" t="s">
        <v>6</v>
      </c>
      <c r="K1124" s="32">
        <v>41365</v>
      </c>
      <c r="L1124" s="6">
        <v>0</v>
      </c>
    </row>
    <row r="1125" spans="1:12">
      <c r="A1125" s="30" t="s">
        <v>5625</v>
      </c>
      <c r="B1125" s="271" t="s">
        <v>8127</v>
      </c>
      <c r="C1125" s="49" t="s">
        <v>8128</v>
      </c>
      <c r="D1125" s="272">
        <v>20090287</v>
      </c>
      <c r="E1125" s="30" t="s">
        <v>10203</v>
      </c>
      <c r="F1125" s="30" t="s">
        <v>3113</v>
      </c>
      <c r="G1125" s="30" t="s">
        <v>3065</v>
      </c>
      <c r="H1125" s="31">
        <v>479.2</v>
      </c>
      <c r="I1125" s="11">
        <v>10</v>
      </c>
      <c r="J1125" s="30" t="s">
        <v>6</v>
      </c>
      <c r="K1125" s="32">
        <v>41365</v>
      </c>
      <c r="L1125" s="6">
        <v>0</v>
      </c>
    </row>
    <row r="1126" spans="1:12">
      <c r="A1126" s="30" t="s">
        <v>5626</v>
      </c>
      <c r="B1126" s="271" t="s">
        <v>8129</v>
      </c>
      <c r="C1126" s="49" t="s">
        <v>8130</v>
      </c>
      <c r="D1126" s="272">
        <v>20050338</v>
      </c>
      <c r="E1126" s="30" t="s">
        <v>10203</v>
      </c>
      <c r="F1126" s="30" t="s">
        <v>3113</v>
      </c>
      <c r="G1126" s="30" t="s">
        <v>3065</v>
      </c>
      <c r="H1126" s="31">
        <v>255.2</v>
      </c>
      <c r="I1126" s="11">
        <v>10</v>
      </c>
      <c r="J1126" s="30" t="s">
        <v>6</v>
      </c>
      <c r="K1126" s="32">
        <v>41365</v>
      </c>
      <c r="L1126" s="6">
        <v>0</v>
      </c>
    </row>
    <row r="1127" spans="1:12">
      <c r="A1127" s="30" t="s">
        <v>5627</v>
      </c>
      <c r="B1127" s="271" t="s">
        <v>8131</v>
      </c>
      <c r="C1127" s="49" t="s">
        <v>8132</v>
      </c>
      <c r="D1127" s="272">
        <v>20070636</v>
      </c>
      <c r="E1127" s="30" t="s">
        <v>10203</v>
      </c>
      <c r="F1127" s="30" t="s">
        <v>3113</v>
      </c>
      <c r="G1127" s="30" t="s">
        <v>3065</v>
      </c>
      <c r="H1127" s="31">
        <v>157.6</v>
      </c>
      <c r="I1127" s="11">
        <v>10</v>
      </c>
      <c r="J1127" s="30" t="s">
        <v>6</v>
      </c>
      <c r="K1127" s="32">
        <v>41365</v>
      </c>
      <c r="L1127" s="6">
        <v>0</v>
      </c>
    </row>
    <row r="1128" spans="1:12">
      <c r="A1128" s="30" t="s">
        <v>5628</v>
      </c>
      <c r="B1128" s="271" t="s">
        <v>8133</v>
      </c>
      <c r="C1128" s="49" t="s">
        <v>8134</v>
      </c>
      <c r="D1128" s="272">
        <v>20060155</v>
      </c>
      <c r="E1128" s="30" t="s">
        <v>10203</v>
      </c>
      <c r="F1128" s="30" t="s">
        <v>3113</v>
      </c>
      <c r="G1128" s="30" t="s">
        <v>3065</v>
      </c>
      <c r="H1128" s="31">
        <v>19.119999999999997</v>
      </c>
      <c r="I1128" s="11">
        <v>10</v>
      </c>
      <c r="J1128" s="30" t="s">
        <v>6</v>
      </c>
      <c r="K1128" s="32">
        <v>41365</v>
      </c>
      <c r="L1128" s="6">
        <v>0</v>
      </c>
    </row>
    <row r="1129" spans="1:12">
      <c r="A1129" s="30" t="s">
        <v>5629</v>
      </c>
      <c r="B1129" s="271" t="s">
        <v>8135</v>
      </c>
      <c r="C1129" s="49" t="s">
        <v>8136</v>
      </c>
      <c r="D1129" s="272">
        <v>20080142</v>
      </c>
      <c r="E1129" s="30" t="s">
        <v>10203</v>
      </c>
      <c r="F1129" s="30" t="s">
        <v>3113</v>
      </c>
      <c r="G1129" s="30" t="s">
        <v>3065</v>
      </c>
      <c r="H1129" s="31">
        <v>106.048</v>
      </c>
      <c r="I1129" s="11">
        <v>10</v>
      </c>
      <c r="J1129" s="30" t="s">
        <v>6</v>
      </c>
      <c r="K1129" s="32">
        <v>41365</v>
      </c>
      <c r="L1129" s="6">
        <v>0</v>
      </c>
    </row>
    <row r="1130" spans="1:12">
      <c r="A1130" s="30" t="s">
        <v>5630</v>
      </c>
      <c r="B1130" s="271" t="s">
        <v>8137</v>
      </c>
      <c r="C1130" s="49" t="s">
        <v>8138</v>
      </c>
      <c r="D1130" s="272">
        <v>20080388</v>
      </c>
      <c r="E1130" s="30" t="s">
        <v>10203</v>
      </c>
      <c r="F1130" s="30" t="s">
        <v>3113</v>
      </c>
      <c r="G1130" s="30" t="s">
        <v>3065</v>
      </c>
      <c r="H1130" s="31">
        <v>169.6</v>
      </c>
      <c r="I1130" s="11">
        <v>10</v>
      </c>
      <c r="J1130" s="30" t="s">
        <v>6</v>
      </c>
      <c r="K1130" s="32">
        <v>41365</v>
      </c>
      <c r="L1130" s="6">
        <v>0</v>
      </c>
    </row>
    <row r="1131" spans="1:12">
      <c r="A1131" s="30" t="s">
        <v>5631</v>
      </c>
      <c r="B1131" s="271" t="s">
        <v>8139</v>
      </c>
      <c r="C1131" s="49" t="s">
        <v>8140</v>
      </c>
      <c r="D1131" s="272">
        <v>20040083</v>
      </c>
      <c r="E1131" s="30" t="s">
        <v>10203</v>
      </c>
      <c r="F1131" s="30" t="s">
        <v>3113</v>
      </c>
      <c r="G1131" s="30" t="s">
        <v>3065</v>
      </c>
      <c r="H1131" s="31">
        <v>65.599999999999994</v>
      </c>
      <c r="I1131" s="11">
        <v>10</v>
      </c>
      <c r="J1131" s="30" t="s">
        <v>6</v>
      </c>
      <c r="K1131" s="32">
        <v>41365</v>
      </c>
      <c r="L1131" s="6">
        <v>0</v>
      </c>
    </row>
    <row r="1132" spans="1:12">
      <c r="A1132" s="30" t="s">
        <v>5632</v>
      </c>
      <c r="B1132" s="271" t="s">
        <v>8141</v>
      </c>
      <c r="C1132" s="49" t="s">
        <v>8142</v>
      </c>
      <c r="D1132" s="272">
        <v>20060578</v>
      </c>
      <c r="E1132" s="30" t="s">
        <v>10203</v>
      </c>
      <c r="F1132" s="30" t="s">
        <v>3113</v>
      </c>
      <c r="G1132" s="30" t="s">
        <v>3065</v>
      </c>
      <c r="H1132" s="31">
        <v>107.944</v>
      </c>
      <c r="I1132" s="11">
        <v>10</v>
      </c>
      <c r="J1132" s="30" t="s">
        <v>6</v>
      </c>
      <c r="K1132" s="32">
        <v>41365</v>
      </c>
      <c r="L1132" s="6">
        <v>0</v>
      </c>
    </row>
    <row r="1133" spans="1:12">
      <c r="A1133" s="30" t="s">
        <v>5633</v>
      </c>
      <c r="B1133" s="271" t="s">
        <v>8143</v>
      </c>
      <c r="C1133" s="49" t="s">
        <v>8144</v>
      </c>
      <c r="D1133" s="272">
        <v>20060229</v>
      </c>
      <c r="E1133" s="30" t="s">
        <v>10203</v>
      </c>
      <c r="F1133" s="30" t="s">
        <v>3113</v>
      </c>
      <c r="G1133" s="30" t="s">
        <v>3065</v>
      </c>
      <c r="H1133" s="31">
        <v>392</v>
      </c>
      <c r="I1133" s="11">
        <v>10</v>
      </c>
      <c r="J1133" s="30" t="s">
        <v>6</v>
      </c>
      <c r="K1133" s="32">
        <v>41365</v>
      </c>
      <c r="L1133" s="6">
        <v>0</v>
      </c>
    </row>
    <row r="1134" spans="1:12">
      <c r="A1134" s="30" t="s">
        <v>5634</v>
      </c>
      <c r="B1134" s="271" t="s">
        <v>8145</v>
      </c>
      <c r="C1134" s="49" t="s">
        <v>8146</v>
      </c>
      <c r="D1134" s="272">
        <v>20060085</v>
      </c>
      <c r="E1134" s="30" t="s">
        <v>10203</v>
      </c>
      <c r="F1134" s="30" t="s">
        <v>3113</v>
      </c>
      <c r="G1134" s="30" t="s">
        <v>3065</v>
      </c>
      <c r="H1134" s="31">
        <v>79.2</v>
      </c>
      <c r="I1134" s="11">
        <v>10</v>
      </c>
      <c r="J1134" s="30" t="s">
        <v>6</v>
      </c>
      <c r="K1134" s="32">
        <v>41365</v>
      </c>
      <c r="L1134" s="6">
        <v>0</v>
      </c>
    </row>
    <row r="1135" spans="1:12">
      <c r="A1135" s="30" t="s">
        <v>5635</v>
      </c>
      <c r="B1135" s="271" t="s">
        <v>8147</v>
      </c>
      <c r="C1135" s="49" t="s">
        <v>8148</v>
      </c>
      <c r="D1135" s="272">
        <v>20070480</v>
      </c>
      <c r="E1135" s="30" t="s">
        <v>10203</v>
      </c>
      <c r="F1135" s="30" t="s">
        <v>3113</v>
      </c>
      <c r="G1135" s="30" t="s">
        <v>3065</v>
      </c>
      <c r="H1135" s="31">
        <v>78.08</v>
      </c>
      <c r="I1135" s="11">
        <v>10</v>
      </c>
      <c r="J1135" s="30" t="s">
        <v>6</v>
      </c>
      <c r="K1135" s="32">
        <v>41365</v>
      </c>
      <c r="L1135" s="6">
        <v>0</v>
      </c>
    </row>
    <row r="1136" spans="1:12">
      <c r="A1136" s="30" t="s">
        <v>5636</v>
      </c>
      <c r="B1136" s="271" t="s">
        <v>8149</v>
      </c>
      <c r="C1136" s="49" t="s">
        <v>8150</v>
      </c>
      <c r="D1136" s="272">
        <v>20040038</v>
      </c>
      <c r="E1136" s="30" t="s">
        <v>10203</v>
      </c>
      <c r="F1136" s="30" t="s">
        <v>3113</v>
      </c>
      <c r="G1136" s="30" t="s">
        <v>3065</v>
      </c>
      <c r="H1136" s="31">
        <v>7.3226383999999998</v>
      </c>
      <c r="I1136" s="11">
        <v>10</v>
      </c>
      <c r="J1136" s="30" t="s">
        <v>6</v>
      </c>
      <c r="K1136" s="32">
        <v>41365</v>
      </c>
      <c r="L1136" s="6">
        <v>0</v>
      </c>
    </row>
    <row r="1137" spans="1:12">
      <c r="A1137" s="30" t="s">
        <v>5637</v>
      </c>
      <c r="B1137" s="271" t="s">
        <v>8151</v>
      </c>
      <c r="C1137" s="49" t="s">
        <v>8152</v>
      </c>
      <c r="D1137" s="272">
        <v>20060555</v>
      </c>
      <c r="E1137" s="30" t="s">
        <v>10203</v>
      </c>
      <c r="F1137" s="30" t="s">
        <v>3113</v>
      </c>
      <c r="G1137" s="30" t="s">
        <v>3065</v>
      </c>
      <c r="H1137" s="31">
        <v>107.944</v>
      </c>
      <c r="I1137" s="11">
        <v>10</v>
      </c>
      <c r="J1137" s="30" t="s">
        <v>6</v>
      </c>
      <c r="K1137" s="32">
        <v>41365</v>
      </c>
      <c r="L1137" s="6">
        <v>0</v>
      </c>
    </row>
    <row r="1138" spans="1:12">
      <c r="A1138" s="30" t="s">
        <v>5638</v>
      </c>
      <c r="B1138" s="271" t="s">
        <v>8153</v>
      </c>
      <c r="C1138" s="49" t="s">
        <v>8154</v>
      </c>
      <c r="D1138" s="272">
        <v>20050332</v>
      </c>
      <c r="E1138" s="30" t="s">
        <v>10203</v>
      </c>
      <c r="F1138" s="30" t="s">
        <v>3113</v>
      </c>
      <c r="G1138" s="30" t="s">
        <v>3065</v>
      </c>
      <c r="H1138" s="31">
        <v>90.736000000000004</v>
      </c>
      <c r="I1138" s="11">
        <v>10</v>
      </c>
      <c r="J1138" s="30" t="s">
        <v>6</v>
      </c>
      <c r="K1138" s="32">
        <v>41365</v>
      </c>
      <c r="L1138" s="6">
        <v>0</v>
      </c>
    </row>
    <row r="1139" spans="1:12">
      <c r="A1139" s="30" t="s">
        <v>5639</v>
      </c>
      <c r="B1139" s="271" t="s">
        <v>8155</v>
      </c>
      <c r="C1139" s="49" t="s">
        <v>8156</v>
      </c>
      <c r="D1139" s="272">
        <v>19920933</v>
      </c>
      <c r="E1139" s="30" t="s">
        <v>10203</v>
      </c>
      <c r="F1139" s="30" t="s">
        <v>3113</v>
      </c>
      <c r="G1139" s="30" t="s">
        <v>3065</v>
      </c>
      <c r="H1139" s="31">
        <v>1.6</v>
      </c>
      <c r="I1139" s="11">
        <v>10</v>
      </c>
      <c r="J1139" s="30" t="s">
        <v>6</v>
      </c>
      <c r="K1139" s="32">
        <v>41365</v>
      </c>
      <c r="L1139" s="6">
        <v>0</v>
      </c>
    </row>
    <row r="1140" spans="1:12">
      <c r="A1140" s="30" t="s">
        <v>5640</v>
      </c>
      <c r="B1140" s="271" t="s">
        <v>8157</v>
      </c>
      <c r="C1140" s="49" t="s">
        <v>8158</v>
      </c>
      <c r="D1140" s="272">
        <v>20060134</v>
      </c>
      <c r="E1140" s="30" t="s">
        <v>10203</v>
      </c>
      <c r="F1140" s="30" t="s">
        <v>3113</v>
      </c>
      <c r="G1140" s="30" t="s">
        <v>3065</v>
      </c>
      <c r="H1140" s="31">
        <v>199.2</v>
      </c>
      <c r="I1140" s="11">
        <v>10</v>
      </c>
      <c r="J1140" s="30" t="s">
        <v>6</v>
      </c>
      <c r="K1140" s="32">
        <v>41365</v>
      </c>
      <c r="L1140" s="6">
        <v>0</v>
      </c>
    </row>
    <row r="1141" spans="1:12">
      <c r="A1141" s="30" t="s">
        <v>5641</v>
      </c>
      <c r="B1141" s="271" t="s">
        <v>8159</v>
      </c>
      <c r="C1141" s="49" t="s">
        <v>8160</v>
      </c>
      <c r="D1141" s="272">
        <v>20030113</v>
      </c>
      <c r="E1141" s="30" t="s">
        <v>10203</v>
      </c>
      <c r="F1141" s="30" t="s">
        <v>3113</v>
      </c>
      <c r="G1141" s="30" t="s">
        <v>3065</v>
      </c>
      <c r="H1141" s="31">
        <v>62.4</v>
      </c>
      <c r="I1141" s="11">
        <v>10</v>
      </c>
      <c r="J1141" s="30" t="s">
        <v>6</v>
      </c>
      <c r="K1141" s="32">
        <v>41365</v>
      </c>
      <c r="L1141" s="6">
        <v>0</v>
      </c>
    </row>
    <row r="1142" spans="1:12">
      <c r="A1142" s="30" t="s">
        <v>5642</v>
      </c>
      <c r="B1142" s="271" t="s">
        <v>8161</v>
      </c>
      <c r="C1142" s="49" t="s">
        <v>8162</v>
      </c>
      <c r="D1142" s="272">
        <v>20080023</v>
      </c>
      <c r="E1142" s="30" t="s">
        <v>10203</v>
      </c>
      <c r="F1142" s="30" t="s">
        <v>3113</v>
      </c>
      <c r="G1142" s="30" t="s">
        <v>3065</v>
      </c>
      <c r="H1142" s="31">
        <v>59.2</v>
      </c>
      <c r="I1142" s="11">
        <v>10</v>
      </c>
      <c r="J1142" s="30" t="s">
        <v>6</v>
      </c>
      <c r="K1142" s="32">
        <v>41365</v>
      </c>
      <c r="L1142" s="6">
        <v>0</v>
      </c>
    </row>
    <row r="1143" spans="1:12">
      <c r="A1143" s="30" t="s">
        <v>5643</v>
      </c>
      <c r="B1143" s="271" t="s">
        <v>8163</v>
      </c>
      <c r="C1143" s="49" t="s">
        <v>8164</v>
      </c>
      <c r="D1143" s="272">
        <v>20050328</v>
      </c>
      <c r="E1143" s="30" t="s">
        <v>10203</v>
      </c>
      <c r="F1143" s="30" t="s">
        <v>3113</v>
      </c>
      <c r="G1143" s="30" t="s">
        <v>3065</v>
      </c>
      <c r="H1143" s="31">
        <v>90.736000000000004</v>
      </c>
      <c r="I1143" s="11">
        <v>10</v>
      </c>
      <c r="J1143" s="30" t="s">
        <v>6</v>
      </c>
      <c r="K1143" s="32">
        <v>41365</v>
      </c>
      <c r="L1143" s="6">
        <v>0</v>
      </c>
    </row>
    <row r="1144" spans="1:12">
      <c r="A1144" s="30" t="s">
        <v>5644</v>
      </c>
      <c r="B1144" s="271" t="s">
        <v>8165</v>
      </c>
      <c r="C1144" s="49" t="s">
        <v>8166</v>
      </c>
      <c r="D1144" s="272">
        <v>20060060</v>
      </c>
      <c r="E1144" s="30" t="s">
        <v>10203</v>
      </c>
      <c r="F1144" s="30" t="s">
        <v>3113</v>
      </c>
      <c r="G1144" s="30" t="s">
        <v>3065</v>
      </c>
      <c r="H1144" s="31">
        <v>143.26791999999998</v>
      </c>
      <c r="I1144" s="11">
        <v>10</v>
      </c>
      <c r="J1144" s="30" t="s">
        <v>6</v>
      </c>
      <c r="K1144" s="32">
        <v>42095</v>
      </c>
      <c r="L1144" s="6">
        <v>14.325568165759591</v>
      </c>
    </row>
    <row r="1145" spans="1:12">
      <c r="A1145" s="30" t="s">
        <v>5645</v>
      </c>
      <c r="B1145" s="271" t="s">
        <v>8167</v>
      </c>
      <c r="C1145" s="49" t="s">
        <v>8168</v>
      </c>
      <c r="D1145" s="272">
        <v>20090334</v>
      </c>
      <c r="E1145" s="30" t="s">
        <v>10203</v>
      </c>
      <c r="F1145" s="30" t="s">
        <v>3113</v>
      </c>
      <c r="G1145" s="30" t="s">
        <v>3065</v>
      </c>
      <c r="H1145" s="31">
        <v>169.6</v>
      </c>
      <c r="I1145" s="11">
        <v>10</v>
      </c>
      <c r="J1145" s="30" t="s">
        <v>6</v>
      </c>
      <c r="K1145" s="32">
        <v>41365</v>
      </c>
      <c r="L1145" s="6">
        <v>0</v>
      </c>
    </row>
    <row r="1146" spans="1:12">
      <c r="A1146" s="30" t="s">
        <v>5646</v>
      </c>
      <c r="B1146" s="271" t="s">
        <v>8169</v>
      </c>
      <c r="C1146" s="49" t="s">
        <v>8170</v>
      </c>
      <c r="D1146" s="272">
        <v>20070632</v>
      </c>
      <c r="E1146" s="30" t="s">
        <v>10203</v>
      </c>
      <c r="F1146" s="30" t="s">
        <v>3113</v>
      </c>
      <c r="G1146" s="30" t="s">
        <v>3065</v>
      </c>
      <c r="H1146" s="31">
        <v>316.8</v>
      </c>
      <c r="I1146" s="11">
        <v>10</v>
      </c>
      <c r="J1146" s="30" t="s">
        <v>6</v>
      </c>
      <c r="K1146" s="32">
        <v>41365</v>
      </c>
      <c r="L1146" s="6">
        <v>0</v>
      </c>
    </row>
    <row r="1147" spans="1:12">
      <c r="A1147" s="30" t="s">
        <v>5647</v>
      </c>
      <c r="B1147" s="271" t="s">
        <v>8171</v>
      </c>
      <c r="C1147" s="49" t="s">
        <v>8172</v>
      </c>
      <c r="D1147" s="272">
        <v>20080331</v>
      </c>
      <c r="E1147" s="30" t="s">
        <v>10203</v>
      </c>
      <c r="F1147" s="30" t="s">
        <v>3113</v>
      </c>
      <c r="G1147" s="30" t="s">
        <v>3065</v>
      </c>
      <c r="H1147" s="31">
        <v>90.736000000000004</v>
      </c>
      <c r="I1147" s="11">
        <v>10</v>
      </c>
      <c r="J1147" s="30" t="s">
        <v>6</v>
      </c>
      <c r="K1147" s="32">
        <v>41365</v>
      </c>
      <c r="L1147" s="6">
        <v>0</v>
      </c>
    </row>
    <row r="1148" spans="1:12">
      <c r="A1148" s="30" t="s">
        <v>5648</v>
      </c>
      <c r="B1148" s="271" t="s">
        <v>8173</v>
      </c>
      <c r="C1148" s="49" t="s">
        <v>8174</v>
      </c>
      <c r="D1148" s="272">
        <v>20090002</v>
      </c>
      <c r="E1148" s="30" t="s">
        <v>10203</v>
      </c>
      <c r="F1148" s="30" t="s">
        <v>3113</v>
      </c>
      <c r="G1148" s="30" t="s">
        <v>3065</v>
      </c>
      <c r="H1148" s="31">
        <v>102.4</v>
      </c>
      <c r="I1148" s="11">
        <v>10</v>
      </c>
      <c r="J1148" s="30" t="s">
        <v>6</v>
      </c>
      <c r="K1148" s="32">
        <v>41365</v>
      </c>
      <c r="L1148" s="6">
        <v>0</v>
      </c>
    </row>
    <row r="1149" spans="1:12">
      <c r="A1149" s="30" t="s">
        <v>5649</v>
      </c>
      <c r="B1149" s="271" t="s">
        <v>8175</v>
      </c>
      <c r="C1149" s="49" t="s">
        <v>8176</v>
      </c>
      <c r="D1149" s="272">
        <v>20060079</v>
      </c>
      <c r="E1149" s="30" t="s">
        <v>10203</v>
      </c>
      <c r="F1149" s="30" t="s">
        <v>3113</v>
      </c>
      <c r="G1149" s="30" t="s">
        <v>3065</v>
      </c>
      <c r="H1149" s="31">
        <v>79.2</v>
      </c>
      <c r="I1149" s="11">
        <v>10</v>
      </c>
      <c r="J1149" s="30" t="s">
        <v>6</v>
      </c>
      <c r="K1149" s="32">
        <v>41365</v>
      </c>
      <c r="L1149" s="6">
        <v>0</v>
      </c>
    </row>
    <row r="1150" spans="1:12">
      <c r="A1150" s="30" t="s">
        <v>5650</v>
      </c>
      <c r="B1150" s="271" t="s">
        <v>8177</v>
      </c>
      <c r="C1150" s="49" t="s">
        <v>8178</v>
      </c>
      <c r="D1150" s="272">
        <v>20050318</v>
      </c>
      <c r="E1150" s="30" t="s">
        <v>10203</v>
      </c>
      <c r="F1150" s="30" t="s">
        <v>3113</v>
      </c>
      <c r="G1150" s="30" t="s">
        <v>3065</v>
      </c>
      <c r="H1150" s="31">
        <v>90.736000000000004</v>
      </c>
      <c r="I1150" s="11">
        <v>10</v>
      </c>
      <c r="J1150" s="30" t="s">
        <v>6</v>
      </c>
      <c r="K1150" s="32">
        <v>41365</v>
      </c>
      <c r="L1150" s="6">
        <v>0</v>
      </c>
    </row>
    <row r="1151" spans="1:12">
      <c r="A1151" s="30" t="s">
        <v>5651</v>
      </c>
      <c r="B1151" s="271" t="s">
        <v>8179</v>
      </c>
      <c r="C1151" s="49" t="s">
        <v>8180</v>
      </c>
      <c r="D1151" s="272">
        <v>20080313</v>
      </c>
      <c r="E1151" s="30" t="s">
        <v>10203</v>
      </c>
      <c r="F1151" s="30" t="s">
        <v>3113</v>
      </c>
      <c r="G1151" s="30" t="s">
        <v>3065</v>
      </c>
      <c r="H1151" s="31">
        <v>576</v>
      </c>
      <c r="I1151" s="11">
        <v>10</v>
      </c>
      <c r="J1151" s="30" t="s">
        <v>6</v>
      </c>
      <c r="K1151" s="32">
        <v>41365</v>
      </c>
      <c r="L1151" s="6">
        <v>0</v>
      </c>
    </row>
    <row r="1152" spans="1:12">
      <c r="A1152" s="30" t="s">
        <v>5652</v>
      </c>
      <c r="B1152" s="271" t="s">
        <v>8181</v>
      </c>
      <c r="C1152" s="49" t="s">
        <v>8182</v>
      </c>
      <c r="D1152" s="272">
        <v>20050321</v>
      </c>
      <c r="E1152" s="30" t="s">
        <v>10203</v>
      </c>
      <c r="F1152" s="30" t="s">
        <v>3113</v>
      </c>
      <c r="G1152" s="30" t="s">
        <v>3065</v>
      </c>
      <c r="H1152" s="31">
        <v>90.736000000000004</v>
      </c>
      <c r="I1152" s="11">
        <v>10</v>
      </c>
      <c r="J1152" s="30" t="s">
        <v>6</v>
      </c>
      <c r="K1152" s="32">
        <v>41365</v>
      </c>
      <c r="L1152" s="6">
        <v>0</v>
      </c>
    </row>
    <row r="1153" spans="1:12">
      <c r="A1153" s="30" t="s">
        <v>5653</v>
      </c>
      <c r="B1153" s="271" t="s">
        <v>8183</v>
      </c>
      <c r="C1153" s="49" t="s">
        <v>8184</v>
      </c>
      <c r="D1153" s="272">
        <v>20060080</v>
      </c>
      <c r="E1153" s="30" t="s">
        <v>10203</v>
      </c>
      <c r="F1153" s="30" t="s">
        <v>3113</v>
      </c>
      <c r="G1153" s="30" t="s">
        <v>3065</v>
      </c>
      <c r="H1153" s="31">
        <v>79.2</v>
      </c>
      <c r="I1153" s="11">
        <v>10</v>
      </c>
      <c r="J1153" s="30" t="s">
        <v>6</v>
      </c>
      <c r="K1153" s="32">
        <v>41365</v>
      </c>
      <c r="L1153" s="6">
        <v>0</v>
      </c>
    </row>
    <row r="1154" spans="1:12">
      <c r="A1154" s="30" t="s">
        <v>5654</v>
      </c>
      <c r="B1154" s="271" t="s">
        <v>8185</v>
      </c>
      <c r="C1154" s="49" t="s">
        <v>8186</v>
      </c>
      <c r="D1154" s="272">
        <v>20060145</v>
      </c>
      <c r="E1154" s="30" t="s">
        <v>10203</v>
      </c>
      <c r="F1154" s="30" t="s">
        <v>3113</v>
      </c>
      <c r="G1154" s="30" t="s">
        <v>3065</v>
      </c>
      <c r="H1154" s="31">
        <v>190.4</v>
      </c>
      <c r="I1154" s="11">
        <v>10</v>
      </c>
      <c r="J1154" s="30" t="s">
        <v>6</v>
      </c>
      <c r="K1154" s="32">
        <v>41365</v>
      </c>
      <c r="L1154" s="6">
        <v>0</v>
      </c>
    </row>
    <row r="1155" spans="1:12">
      <c r="A1155" s="30" t="s">
        <v>5655</v>
      </c>
      <c r="B1155" s="271" t="s">
        <v>8187</v>
      </c>
      <c r="C1155" s="49" t="s">
        <v>8188</v>
      </c>
      <c r="D1155" s="272">
        <v>20050336</v>
      </c>
      <c r="E1155" s="30" t="s">
        <v>10203</v>
      </c>
      <c r="F1155" s="30" t="s">
        <v>3113</v>
      </c>
      <c r="G1155" s="30" t="s">
        <v>3065</v>
      </c>
      <c r="H1155" s="31">
        <v>183.2</v>
      </c>
      <c r="I1155" s="11">
        <v>10</v>
      </c>
      <c r="J1155" s="30" t="s">
        <v>6</v>
      </c>
      <c r="K1155" s="32">
        <v>41365</v>
      </c>
      <c r="L1155" s="6">
        <v>0</v>
      </c>
    </row>
    <row r="1156" spans="1:12">
      <c r="A1156" s="30" t="s">
        <v>5656</v>
      </c>
      <c r="B1156" s="271" t="s">
        <v>8189</v>
      </c>
      <c r="C1156" s="49" t="s">
        <v>8190</v>
      </c>
      <c r="D1156" s="272">
        <v>20060083</v>
      </c>
      <c r="E1156" s="30" t="s">
        <v>10203</v>
      </c>
      <c r="F1156" s="30" t="s">
        <v>3113</v>
      </c>
      <c r="G1156" s="30" t="s">
        <v>3065</v>
      </c>
      <c r="H1156" s="31">
        <v>79.2</v>
      </c>
      <c r="I1156" s="11">
        <v>10</v>
      </c>
      <c r="J1156" s="30" t="s">
        <v>6</v>
      </c>
      <c r="K1156" s="32">
        <v>41365</v>
      </c>
      <c r="L1156" s="6">
        <v>0</v>
      </c>
    </row>
    <row r="1157" spans="1:12">
      <c r="A1157" s="30" t="s">
        <v>5657</v>
      </c>
      <c r="B1157" s="271" t="s">
        <v>8191</v>
      </c>
      <c r="C1157" s="49" t="s">
        <v>8192</v>
      </c>
      <c r="D1157" s="272">
        <v>20050326</v>
      </c>
      <c r="E1157" s="30" t="s">
        <v>10203</v>
      </c>
      <c r="F1157" s="30" t="s">
        <v>3113</v>
      </c>
      <c r="G1157" s="30" t="s">
        <v>3065</v>
      </c>
      <c r="H1157" s="31">
        <v>200.88</v>
      </c>
      <c r="I1157" s="11">
        <v>10</v>
      </c>
      <c r="J1157" s="30" t="s">
        <v>6</v>
      </c>
      <c r="K1157" s="32">
        <v>41365</v>
      </c>
      <c r="L1157" s="6">
        <v>0</v>
      </c>
    </row>
    <row r="1158" spans="1:12">
      <c r="A1158" s="30" t="s">
        <v>5658</v>
      </c>
      <c r="B1158" s="271" t="s">
        <v>8193</v>
      </c>
      <c r="C1158" s="49" t="s">
        <v>8192</v>
      </c>
      <c r="D1158" s="272">
        <v>20080184</v>
      </c>
      <c r="E1158" s="30" t="s">
        <v>10203</v>
      </c>
      <c r="F1158" s="30" t="s">
        <v>3113</v>
      </c>
      <c r="G1158" s="30" t="s">
        <v>3065</v>
      </c>
      <c r="H1158" s="31">
        <v>209.21823999999998</v>
      </c>
      <c r="I1158" s="11">
        <v>10</v>
      </c>
      <c r="J1158" s="30" t="s">
        <v>6</v>
      </c>
      <c r="K1158" s="32">
        <v>41365</v>
      </c>
      <c r="L1158" s="6">
        <v>0</v>
      </c>
    </row>
    <row r="1159" spans="1:12">
      <c r="A1159" s="30" t="s">
        <v>5659</v>
      </c>
      <c r="B1159" s="271" t="s">
        <v>8194</v>
      </c>
      <c r="C1159" s="49" t="s">
        <v>8195</v>
      </c>
      <c r="D1159" s="272">
        <v>20060603</v>
      </c>
      <c r="E1159" s="30" t="s">
        <v>10203</v>
      </c>
      <c r="F1159" s="30" t="s">
        <v>3113</v>
      </c>
      <c r="G1159" s="30" t="s">
        <v>3065</v>
      </c>
      <c r="H1159" s="31">
        <v>207.2</v>
      </c>
      <c r="I1159" s="11">
        <v>10</v>
      </c>
      <c r="J1159" s="30" t="s">
        <v>6</v>
      </c>
      <c r="K1159" s="32">
        <v>41365</v>
      </c>
      <c r="L1159" s="6">
        <v>0</v>
      </c>
    </row>
    <row r="1160" spans="1:12">
      <c r="A1160" s="30" t="s">
        <v>5660</v>
      </c>
      <c r="B1160" s="271" t="s">
        <v>8196</v>
      </c>
      <c r="C1160" s="49" t="s">
        <v>8197</v>
      </c>
      <c r="D1160" s="272">
        <v>20080325</v>
      </c>
      <c r="E1160" s="30" t="s">
        <v>10203</v>
      </c>
      <c r="F1160" s="30" t="s">
        <v>3113</v>
      </c>
      <c r="G1160" s="30" t="s">
        <v>3065</v>
      </c>
      <c r="H1160" s="31">
        <v>280</v>
      </c>
      <c r="I1160" s="11">
        <v>10</v>
      </c>
      <c r="J1160" s="30" t="s">
        <v>6</v>
      </c>
      <c r="K1160" s="32">
        <v>41365</v>
      </c>
      <c r="L1160" s="6">
        <v>0</v>
      </c>
    </row>
    <row r="1161" spans="1:12">
      <c r="A1161" s="30" t="s">
        <v>5661</v>
      </c>
      <c r="B1161" s="271" t="s">
        <v>8198</v>
      </c>
      <c r="C1161" s="49" t="s">
        <v>8199</v>
      </c>
      <c r="D1161" s="272">
        <v>20080192</v>
      </c>
      <c r="E1161" s="30" t="s">
        <v>10203</v>
      </c>
      <c r="F1161" s="30" t="s">
        <v>3113</v>
      </c>
      <c r="G1161" s="30" t="s">
        <v>3065</v>
      </c>
      <c r="H1161" s="31">
        <v>298.39999999999998</v>
      </c>
      <c r="I1161" s="11">
        <v>10</v>
      </c>
      <c r="J1161" s="30" t="s">
        <v>6</v>
      </c>
      <c r="K1161" s="32">
        <v>41365</v>
      </c>
      <c r="L1161" s="6">
        <v>0</v>
      </c>
    </row>
    <row r="1162" spans="1:12">
      <c r="A1162" s="30" t="s">
        <v>5662</v>
      </c>
      <c r="B1162" s="271" t="s">
        <v>8200</v>
      </c>
      <c r="C1162" s="49" t="s">
        <v>8201</v>
      </c>
      <c r="D1162" s="272">
        <v>20060270</v>
      </c>
      <c r="E1162" s="30" t="s">
        <v>10203</v>
      </c>
      <c r="F1162" s="30" t="s">
        <v>3113</v>
      </c>
      <c r="G1162" s="30" t="s">
        <v>3065</v>
      </c>
      <c r="H1162" s="31">
        <v>272</v>
      </c>
      <c r="I1162" s="11">
        <v>10</v>
      </c>
      <c r="J1162" s="30" t="s">
        <v>6</v>
      </c>
      <c r="K1162" s="32">
        <v>41365</v>
      </c>
      <c r="L1162" s="6">
        <v>0</v>
      </c>
    </row>
    <row r="1163" spans="1:12">
      <c r="A1163" s="30" t="s">
        <v>5663</v>
      </c>
      <c r="B1163" s="271" t="s">
        <v>8202</v>
      </c>
      <c r="C1163" s="49" t="s">
        <v>8203</v>
      </c>
      <c r="D1163" s="272">
        <v>20060156</v>
      </c>
      <c r="E1163" s="30" t="s">
        <v>10203</v>
      </c>
      <c r="F1163" s="30" t="s">
        <v>3113</v>
      </c>
      <c r="G1163" s="30" t="s">
        <v>3065</v>
      </c>
      <c r="H1163" s="31">
        <v>135.19999999999999</v>
      </c>
      <c r="I1163" s="11">
        <v>10</v>
      </c>
      <c r="J1163" s="30" t="s">
        <v>6</v>
      </c>
      <c r="K1163" s="32">
        <v>41365</v>
      </c>
      <c r="L1163" s="6">
        <v>0</v>
      </c>
    </row>
    <row r="1164" spans="1:12">
      <c r="A1164" s="30" t="s">
        <v>5664</v>
      </c>
      <c r="B1164" s="271" t="s">
        <v>8202</v>
      </c>
      <c r="C1164" s="49" t="s">
        <v>8203</v>
      </c>
      <c r="D1164" s="272">
        <v>20060157</v>
      </c>
      <c r="E1164" s="30" t="s">
        <v>10203</v>
      </c>
      <c r="F1164" s="30" t="s">
        <v>3113</v>
      </c>
      <c r="G1164" s="30" t="s">
        <v>3065</v>
      </c>
      <c r="H1164" s="31">
        <v>135.19999999999999</v>
      </c>
      <c r="I1164" s="11">
        <v>10</v>
      </c>
      <c r="J1164" s="30" t="s">
        <v>6</v>
      </c>
      <c r="K1164" s="32">
        <v>41365</v>
      </c>
      <c r="L1164" s="6">
        <v>0</v>
      </c>
    </row>
    <row r="1165" spans="1:12">
      <c r="A1165" s="30" t="s">
        <v>5665</v>
      </c>
      <c r="B1165" s="271" t="s">
        <v>8202</v>
      </c>
      <c r="C1165" s="49" t="s">
        <v>8203</v>
      </c>
      <c r="D1165" s="272">
        <v>20060158</v>
      </c>
      <c r="E1165" s="30" t="s">
        <v>10203</v>
      </c>
      <c r="F1165" s="30" t="s">
        <v>3113</v>
      </c>
      <c r="G1165" s="30" t="s">
        <v>3065</v>
      </c>
      <c r="H1165" s="31">
        <v>135.19999999999999</v>
      </c>
      <c r="I1165" s="11">
        <v>10</v>
      </c>
      <c r="J1165" s="30" t="s">
        <v>6</v>
      </c>
      <c r="K1165" s="32">
        <v>41365</v>
      </c>
      <c r="L1165" s="6">
        <v>0</v>
      </c>
    </row>
    <row r="1166" spans="1:12">
      <c r="A1166" s="30" t="s">
        <v>5666</v>
      </c>
      <c r="B1166" s="271" t="s">
        <v>8202</v>
      </c>
      <c r="C1166" s="49" t="s">
        <v>8203</v>
      </c>
      <c r="D1166" s="272">
        <v>20060159</v>
      </c>
      <c r="E1166" s="30" t="s">
        <v>10203</v>
      </c>
      <c r="F1166" s="30" t="s">
        <v>3113</v>
      </c>
      <c r="G1166" s="30" t="s">
        <v>3065</v>
      </c>
      <c r="H1166" s="31">
        <v>135.19999999999999</v>
      </c>
      <c r="I1166" s="11">
        <v>10</v>
      </c>
      <c r="J1166" s="30" t="s">
        <v>6</v>
      </c>
      <c r="K1166" s="32">
        <v>41365</v>
      </c>
      <c r="L1166" s="6">
        <v>0</v>
      </c>
    </row>
    <row r="1167" spans="1:12">
      <c r="A1167" s="30" t="s">
        <v>5667</v>
      </c>
      <c r="B1167" s="271" t="s">
        <v>8202</v>
      </c>
      <c r="C1167" s="49" t="s">
        <v>8203</v>
      </c>
      <c r="D1167" s="272">
        <v>20060262</v>
      </c>
      <c r="E1167" s="30" t="s">
        <v>10203</v>
      </c>
      <c r="F1167" s="30" t="s">
        <v>3113</v>
      </c>
      <c r="G1167" s="30" t="s">
        <v>3065</v>
      </c>
      <c r="H1167" s="31">
        <v>135.19999999999999</v>
      </c>
      <c r="I1167" s="11">
        <v>10</v>
      </c>
      <c r="J1167" s="30" t="s">
        <v>6</v>
      </c>
      <c r="K1167" s="32">
        <v>41365</v>
      </c>
      <c r="L1167" s="6">
        <v>0</v>
      </c>
    </row>
    <row r="1168" spans="1:12">
      <c r="A1168" s="30" t="s">
        <v>5668</v>
      </c>
      <c r="B1168" s="271" t="s">
        <v>8204</v>
      </c>
      <c r="C1168" s="49" t="s">
        <v>8205</v>
      </c>
      <c r="D1168" s="272">
        <v>20060096</v>
      </c>
      <c r="E1168" s="30" t="s">
        <v>10203</v>
      </c>
      <c r="F1168" s="30" t="s">
        <v>3113</v>
      </c>
      <c r="G1168" s="30" t="s">
        <v>3065</v>
      </c>
      <c r="H1168" s="31">
        <v>400</v>
      </c>
      <c r="I1168" s="11">
        <v>10</v>
      </c>
      <c r="J1168" s="30" t="s">
        <v>6</v>
      </c>
      <c r="K1168" s="32">
        <v>41365</v>
      </c>
      <c r="L1168" s="6">
        <v>0</v>
      </c>
    </row>
    <row r="1169" spans="1:12">
      <c r="A1169" s="30" t="s">
        <v>5669</v>
      </c>
      <c r="B1169" s="271" t="s">
        <v>8206</v>
      </c>
      <c r="C1169" s="49" t="s">
        <v>8207</v>
      </c>
      <c r="D1169" s="272">
        <v>20060137</v>
      </c>
      <c r="E1169" s="30" t="s">
        <v>10203</v>
      </c>
      <c r="F1169" s="30" t="s">
        <v>3113</v>
      </c>
      <c r="G1169" s="30" t="s">
        <v>3065</v>
      </c>
      <c r="H1169" s="31">
        <v>77.551548000000011</v>
      </c>
      <c r="I1169" s="11">
        <v>10</v>
      </c>
      <c r="J1169" s="30" t="s">
        <v>6</v>
      </c>
      <c r="K1169" s="32">
        <v>42095</v>
      </c>
      <c r="L1169" s="6">
        <v>7.7544923332046629</v>
      </c>
    </row>
    <row r="1170" spans="1:12">
      <c r="A1170" s="30" t="s">
        <v>5670</v>
      </c>
      <c r="B1170" s="271" t="s">
        <v>8208</v>
      </c>
      <c r="C1170" s="49" t="s">
        <v>8209</v>
      </c>
      <c r="D1170" s="272">
        <v>20060138</v>
      </c>
      <c r="E1170" s="30" t="s">
        <v>10203</v>
      </c>
      <c r="F1170" s="30" t="s">
        <v>3113</v>
      </c>
      <c r="G1170" s="30" t="s">
        <v>3065</v>
      </c>
      <c r="H1170" s="31">
        <v>258.39999999999998</v>
      </c>
      <c r="I1170" s="11">
        <v>10</v>
      </c>
      <c r="J1170" s="30" t="s">
        <v>6</v>
      </c>
      <c r="K1170" s="32">
        <v>41365</v>
      </c>
      <c r="L1170" s="6">
        <v>0</v>
      </c>
    </row>
    <row r="1171" spans="1:12">
      <c r="A1171" s="30" t="s">
        <v>5671</v>
      </c>
      <c r="B1171" s="271" t="s">
        <v>8210</v>
      </c>
      <c r="C1171" s="49" t="s">
        <v>8211</v>
      </c>
      <c r="D1171" s="272">
        <v>20060143</v>
      </c>
      <c r="E1171" s="30" t="s">
        <v>10203</v>
      </c>
      <c r="F1171" s="30" t="s">
        <v>3113</v>
      </c>
      <c r="G1171" s="30" t="s">
        <v>3065</v>
      </c>
      <c r="H1171" s="31">
        <v>264</v>
      </c>
      <c r="I1171" s="11">
        <v>10</v>
      </c>
      <c r="J1171" s="30" t="s">
        <v>6</v>
      </c>
      <c r="K1171" s="32">
        <v>41365</v>
      </c>
      <c r="L1171" s="6">
        <v>0</v>
      </c>
    </row>
    <row r="1172" spans="1:12">
      <c r="A1172" s="30" t="s">
        <v>5672</v>
      </c>
      <c r="B1172" s="271" t="s">
        <v>8212</v>
      </c>
      <c r="C1172" s="49" t="s">
        <v>8213</v>
      </c>
      <c r="D1172" s="272">
        <v>20100108</v>
      </c>
      <c r="E1172" s="30" t="s">
        <v>10203</v>
      </c>
      <c r="F1172" s="30" t="s">
        <v>3113</v>
      </c>
      <c r="G1172" s="30" t="s">
        <v>3065</v>
      </c>
      <c r="H1172" s="31">
        <v>126.4</v>
      </c>
      <c r="I1172" s="11">
        <v>10</v>
      </c>
      <c r="J1172" s="30" t="s">
        <v>6</v>
      </c>
      <c r="K1172" s="32">
        <v>41365</v>
      </c>
      <c r="L1172" s="6">
        <v>0</v>
      </c>
    </row>
    <row r="1173" spans="1:12">
      <c r="A1173" s="30" t="s">
        <v>5673</v>
      </c>
      <c r="B1173" s="271" t="s">
        <v>8214</v>
      </c>
      <c r="C1173" s="49" t="s">
        <v>8215</v>
      </c>
      <c r="D1173" s="272">
        <v>20100111</v>
      </c>
      <c r="E1173" s="30" t="s">
        <v>10203</v>
      </c>
      <c r="F1173" s="30" t="s">
        <v>3113</v>
      </c>
      <c r="G1173" s="30" t="s">
        <v>3065</v>
      </c>
      <c r="H1173" s="31">
        <v>199.2</v>
      </c>
      <c r="I1173" s="11">
        <v>10</v>
      </c>
      <c r="J1173" s="30" t="s">
        <v>6</v>
      </c>
      <c r="K1173" s="32">
        <v>41365</v>
      </c>
      <c r="L1173" s="6">
        <v>0</v>
      </c>
    </row>
    <row r="1174" spans="1:12">
      <c r="A1174" s="30" t="s">
        <v>5674</v>
      </c>
      <c r="B1174" s="271" t="s">
        <v>8216</v>
      </c>
      <c r="C1174" s="49" t="s">
        <v>8217</v>
      </c>
      <c r="D1174" s="272">
        <v>20060129</v>
      </c>
      <c r="E1174" s="30" t="s">
        <v>10203</v>
      </c>
      <c r="F1174" s="30" t="s">
        <v>3113</v>
      </c>
      <c r="G1174" s="30" t="s">
        <v>3065</v>
      </c>
      <c r="H1174" s="31">
        <v>176</v>
      </c>
      <c r="I1174" s="11">
        <v>10</v>
      </c>
      <c r="J1174" s="30" t="s">
        <v>6</v>
      </c>
      <c r="K1174" s="32">
        <v>41365</v>
      </c>
      <c r="L1174" s="6">
        <v>0</v>
      </c>
    </row>
    <row r="1175" spans="1:12">
      <c r="A1175" s="30" t="s">
        <v>5675</v>
      </c>
      <c r="B1175" s="271" t="s">
        <v>8218</v>
      </c>
      <c r="C1175" s="49" t="s">
        <v>8219</v>
      </c>
      <c r="D1175" s="272">
        <v>20060282</v>
      </c>
      <c r="E1175" s="30" t="s">
        <v>10203</v>
      </c>
      <c r="F1175" s="30" t="s">
        <v>3113</v>
      </c>
      <c r="G1175" s="30" t="s">
        <v>3065</v>
      </c>
      <c r="H1175" s="31">
        <v>396</v>
      </c>
      <c r="I1175" s="11">
        <v>10</v>
      </c>
      <c r="J1175" s="30" t="s">
        <v>6</v>
      </c>
      <c r="K1175" s="32">
        <v>41365</v>
      </c>
      <c r="L1175" s="6">
        <v>0</v>
      </c>
    </row>
    <row r="1176" spans="1:12">
      <c r="A1176" s="30" t="s">
        <v>5676</v>
      </c>
      <c r="B1176" s="271" t="s">
        <v>8220</v>
      </c>
      <c r="C1176" s="49" t="s">
        <v>8221</v>
      </c>
      <c r="D1176" s="272">
        <v>20060686</v>
      </c>
      <c r="E1176" s="30" t="s">
        <v>10203</v>
      </c>
      <c r="F1176" s="30" t="s">
        <v>3113</v>
      </c>
      <c r="G1176" s="30" t="s">
        <v>3065</v>
      </c>
      <c r="H1176" s="31">
        <v>399.2</v>
      </c>
      <c r="I1176" s="11">
        <v>10</v>
      </c>
      <c r="J1176" s="30" t="s">
        <v>6</v>
      </c>
      <c r="K1176" s="32">
        <v>41365</v>
      </c>
      <c r="L1176" s="6">
        <v>0</v>
      </c>
    </row>
    <row r="1177" spans="1:12">
      <c r="A1177" s="30" t="s">
        <v>5677</v>
      </c>
      <c r="B1177" s="271" t="s">
        <v>8222</v>
      </c>
      <c r="C1177" s="49" t="s">
        <v>8223</v>
      </c>
      <c r="D1177" s="272">
        <v>20060584</v>
      </c>
      <c r="E1177" s="30" t="s">
        <v>10203</v>
      </c>
      <c r="F1177" s="30" t="s">
        <v>3113</v>
      </c>
      <c r="G1177" s="30" t="s">
        <v>3065</v>
      </c>
      <c r="H1177" s="31">
        <v>639.20000000000005</v>
      </c>
      <c r="I1177" s="11">
        <v>10</v>
      </c>
      <c r="J1177" s="30" t="s">
        <v>6</v>
      </c>
      <c r="K1177" s="32">
        <v>41365</v>
      </c>
      <c r="L1177" s="6">
        <v>0</v>
      </c>
    </row>
    <row r="1178" spans="1:12">
      <c r="A1178" s="30" t="s">
        <v>5678</v>
      </c>
      <c r="B1178" s="271" t="s">
        <v>8224</v>
      </c>
      <c r="C1178" s="49" t="s">
        <v>8225</v>
      </c>
      <c r="D1178" s="272">
        <v>20050327</v>
      </c>
      <c r="E1178" s="30" t="s">
        <v>10203</v>
      </c>
      <c r="F1178" s="30" t="s">
        <v>3113</v>
      </c>
      <c r="G1178" s="30" t="s">
        <v>3065</v>
      </c>
      <c r="H1178" s="31">
        <v>90.736000000000004</v>
      </c>
      <c r="I1178" s="11">
        <v>10</v>
      </c>
      <c r="J1178" s="30" t="s">
        <v>6</v>
      </c>
      <c r="K1178" s="32">
        <v>41365</v>
      </c>
      <c r="L1178" s="6">
        <v>0</v>
      </c>
    </row>
    <row r="1179" spans="1:12">
      <c r="A1179" s="30" t="s">
        <v>5679</v>
      </c>
      <c r="B1179" s="271" t="s">
        <v>8226</v>
      </c>
      <c r="C1179" s="49" t="s">
        <v>8227</v>
      </c>
      <c r="D1179" s="272">
        <v>20080324</v>
      </c>
      <c r="E1179" s="30" t="s">
        <v>10203</v>
      </c>
      <c r="F1179" s="30" t="s">
        <v>3113</v>
      </c>
      <c r="G1179" s="30" t="s">
        <v>3065</v>
      </c>
      <c r="H1179" s="31">
        <v>336</v>
      </c>
      <c r="I1179" s="11">
        <v>10</v>
      </c>
      <c r="J1179" s="30" t="s">
        <v>6</v>
      </c>
      <c r="K1179" s="32">
        <v>41365</v>
      </c>
      <c r="L1179" s="6">
        <v>0</v>
      </c>
    </row>
    <row r="1180" spans="1:12">
      <c r="A1180" s="30" t="s">
        <v>5680</v>
      </c>
      <c r="B1180" s="271" t="s">
        <v>8228</v>
      </c>
      <c r="C1180" s="49" t="s">
        <v>8229</v>
      </c>
      <c r="D1180" s="272">
        <v>20030105</v>
      </c>
      <c r="E1180" s="30" t="s">
        <v>10203</v>
      </c>
      <c r="F1180" s="30" t="s">
        <v>3113</v>
      </c>
      <c r="G1180" s="30" t="s">
        <v>3065</v>
      </c>
      <c r="H1180" s="31">
        <v>77.599999999999994</v>
      </c>
      <c r="I1180" s="11">
        <v>10</v>
      </c>
      <c r="J1180" s="30" t="s">
        <v>6</v>
      </c>
      <c r="K1180" s="32">
        <v>41365</v>
      </c>
      <c r="L1180" s="6">
        <v>0</v>
      </c>
    </row>
    <row r="1181" spans="1:12">
      <c r="A1181" s="30" t="s">
        <v>5681</v>
      </c>
      <c r="B1181" s="271" t="s">
        <v>8230</v>
      </c>
      <c r="C1181" s="49" t="s">
        <v>8231</v>
      </c>
      <c r="D1181" s="272">
        <v>20080311</v>
      </c>
      <c r="E1181" s="30" t="s">
        <v>10203</v>
      </c>
      <c r="F1181" s="30" t="s">
        <v>3113</v>
      </c>
      <c r="G1181" s="30" t="s">
        <v>3065</v>
      </c>
      <c r="H1181" s="31">
        <v>424</v>
      </c>
      <c r="I1181" s="11">
        <v>10</v>
      </c>
      <c r="J1181" s="30" t="s">
        <v>6</v>
      </c>
      <c r="K1181" s="32">
        <v>41365</v>
      </c>
      <c r="L1181" s="6">
        <v>0</v>
      </c>
    </row>
    <row r="1182" spans="1:12">
      <c r="A1182" s="30" t="s">
        <v>5682</v>
      </c>
      <c r="B1182" s="271" t="s">
        <v>8232</v>
      </c>
      <c r="C1182" s="49" t="s">
        <v>8233</v>
      </c>
      <c r="D1182" s="272">
        <v>20050312</v>
      </c>
      <c r="E1182" s="30" t="s">
        <v>10203</v>
      </c>
      <c r="F1182" s="30" t="s">
        <v>3113</v>
      </c>
      <c r="G1182" s="30" t="s">
        <v>3065</v>
      </c>
      <c r="H1182" s="31">
        <v>90.736000000000004</v>
      </c>
      <c r="I1182" s="11">
        <v>10</v>
      </c>
      <c r="J1182" s="30" t="s">
        <v>6</v>
      </c>
      <c r="K1182" s="32">
        <v>41365</v>
      </c>
      <c r="L1182" s="6">
        <v>0</v>
      </c>
    </row>
    <row r="1183" spans="1:12">
      <c r="A1183" s="30" t="s">
        <v>5683</v>
      </c>
      <c r="B1183" s="271" t="s">
        <v>8234</v>
      </c>
      <c r="C1183" s="49" t="s">
        <v>8235</v>
      </c>
      <c r="D1183" s="272">
        <v>20060132</v>
      </c>
      <c r="E1183" s="30" t="s">
        <v>10203</v>
      </c>
      <c r="F1183" s="30" t="s">
        <v>3113</v>
      </c>
      <c r="G1183" s="30" t="s">
        <v>3065</v>
      </c>
      <c r="H1183" s="31">
        <v>237.6</v>
      </c>
      <c r="I1183" s="11">
        <v>10</v>
      </c>
      <c r="J1183" s="30" t="s">
        <v>6</v>
      </c>
      <c r="K1183" s="32">
        <v>41365</v>
      </c>
      <c r="L1183" s="6">
        <v>0</v>
      </c>
    </row>
    <row r="1184" spans="1:12">
      <c r="A1184" s="30" t="s">
        <v>5684</v>
      </c>
      <c r="B1184" s="271" t="s">
        <v>8236</v>
      </c>
      <c r="C1184" s="49" t="s">
        <v>8237</v>
      </c>
      <c r="D1184" s="272">
        <v>20060130</v>
      </c>
      <c r="E1184" s="30" t="s">
        <v>10203</v>
      </c>
      <c r="F1184" s="30" t="s">
        <v>3113</v>
      </c>
      <c r="G1184" s="30" t="s">
        <v>3065</v>
      </c>
      <c r="H1184" s="31">
        <v>220</v>
      </c>
      <c r="I1184" s="11">
        <v>10</v>
      </c>
      <c r="J1184" s="30" t="s">
        <v>6</v>
      </c>
      <c r="K1184" s="32">
        <v>41365</v>
      </c>
      <c r="L1184" s="6">
        <v>0</v>
      </c>
    </row>
    <row r="1185" spans="1:12">
      <c r="A1185" s="30" t="s">
        <v>5685</v>
      </c>
      <c r="B1185" s="271" t="s">
        <v>8238</v>
      </c>
      <c r="C1185" s="49" t="s">
        <v>8239</v>
      </c>
      <c r="D1185" s="272">
        <v>20060629</v>
      </c>
      <c r="E1185" s="30" t="s">
        <v>10203</v>
      </c>
      <c r="F1185" s="30" t="s">
        <v>3113</v>
      </c>
      <c r="G1185" s="30" t="s">
        <v>3065</v>
      </c>
      <c r="H1185" s="31">
        <v>1080</v>
      </c>
      <c r="I1185" s="11">
        <v>10</v>
      </c>
      <c r="J1185" s="30" t="s">
        <v>6</v>
      </c>
      <c r="K1185" s="32">
        <v>41365</v>
      </c>
      <c r="L1185" s="6">
        <v>0</v>
      </c>
    </row>
    <row r="1186" spans="1:12">
      <c r="A1186" s="30" t="s">
        <v>5686</v>
      </c>
      <c r="B1186" s="271" t="s">
        <v>8240</v>
      </c>
      <c r="C1186" s="49" t="s">
        <v>8241</v>
      </c>
      <c r="D1186" s="272">
        <v>20080186</v>
      </c>
      <c r="E1186" s="30" t="s">
        <v>10203</v>
      </c>
      <c r="F1186" s="30" t="s">
        <v>3113</v>
      </c>
      <c r="G1186" s="30" t="s">
        <v>3065</v>
      </c>
      <c r="H1186" s="31">
        <v>329.00799999999998</v>
      </c>
      <c r="I1186" s="11">
        <v>10</v>
      </c>
      <c r="J1186" s="30" t="s">
        <v>6</v>
      </c>
      <c r="K1186" s="32">
        <v>41365</v>
      </c>
      <c r="L1186" s="6">
        <v>0</v>
      </c>
    </row>
    <row r="1187" spans="1:12">
      <c r="A1187" s="30" t="s">
        <v>5687</v>
      </c>
      <c r="B1187" s="271" t="s">
        <v>8242</v>
      </c>
      <c r="C1187" s="49" t="s">
        <v>8243</v>
      </c>
      <c r="D1187" s="272">
        <v>20050304</v>
      </c>
      <c r="E1187" s="30" t="s">
        <v>10203</v>
      </c>
      <c r="F1187" s="30" t="s">
        <v>3113</v>
      </c>
      <c r="G1187" s="30" t="s">
        <v>3065</v>
      </c>
      <c r="H1187" s="31">
        <v>179</v>
      </c>
      <c r="I1187" s="11">
        <v>10</v>
      </c>
      <c r="J1187" s="30" t="s">
        <v>6</v>
      </c>
      <c r="K1187" s="32">
        <v>41365</v>
      </c>
      <c r="L1187" s="6">
        <v>0</v>
      </c>
    </row>
    <row r="1188" spans="1:12" s="7" customFormat="1">
      <c r="A1188" s="30" t="s">
        <v>5688</v>
      </c>
      <c r="B1188" s="271" t="s">
        <v>8244</v>
      </c>
      <c r="C1188" s="49" t="s">
        <v>8245</v>
      </c>
      <c r="D1188" s="272">
        <v>20060082</v>
      </c>
      <c r="E1188" s="30" t="s">
        <v>10203</v>
      </c>
      <c r="F1188" s="30" t="s">
        <v>3113</v>
      </c>
      <c r="G1188" s="30" t="s">
        <v>3065</v>
      </c>
      <c r="H1188" s="31">
        <v>79.2</v>
      </c>
      <c r="I1188" s="11">
        <v>10</v>
      </c>
      <c r="J1188" s="30" t="s">
        <v>6</v>
      </c>
      <c r="K1188" s="32">
        <v>41365</v>
      </c>
      <c r="L1188" s="6">
        <v>0</v>
      </c>
    </row>
    <row r="1189" spans="1:12">
      <c r="A1189" s="30" t="s">
        <v>5689</v>
      </c>
      <c r="B1189" s="271" t="s">
        <v>8246</v>
      </c>
      <c r="C1189" s="49" t="s">
        <v>8247</v>
      </c>
      <c r="D1189" s="272">
        <v>20060564</v>
      </c>
      <c r="E1189" s="30" t="s">
        <v>10203</v>
      </c>
      <c r="F1189" s="30" t="s">
        <v>3113</v>
      </c>
      <c r="G1189" s="30" t="s">
        <v>3065</v>
      </c>
      <c r="H1189" s="31">
        <v>100.08</v>
      </c>
      <c r="I1189" s="11">
        <v>10</v>
      </c>
      <c r="J1189" s="30" t="s">
        <v>6</v>
      </c>
      <c r="K1189" s="32">
        <v>41365</v>
      </c>
      <c r="L1189" s="6">
        <v>0</v>
      </c>
    </row>
    <row r="1190" spans="1:12">
      <c r="A1190" s="30" t="s">
        <v>5690</v>
      </c>
      <c r="B1190" s="271" t="s">
        <v>8248</v>
      </c>
      <c r="C1190" s="49" t="s">
        <v>8249</v>
      </c>
      <c r="D1190" s="272">
        <v>20070630</v>
      </c>
      <c r="E1190" s="30" t="s">
        <v>10203</v>
      </c>
      <c r="F1190" s="30" t="s">
        <v>3113</v>
      </c>
      <c r="G1190" s="30" t="s">
        <v>3065</v>
      </c>
      <c r="H1190" s="31">
        <v>56.37</v>
      </c>
      <c r="I1190" s="11">
        <v>10</v>
      </c>
      <c r="J1190" s="30" t="s">
        <v>6</v>
      </c>
      <c r="K1190" s="32">
        <v>42095</v>
      </c>
      <c r="L1190" s="6">
        <v>5.6365184718523844</v>
      </c>
    </row>
    <row r="1191" spans="1:12">
      <c r="A1191" s="30" t="s">
        <v>5691</v>
      </c>
      <c r="B1191" s="271" t="s">
        <v>8250</v>
      </c>
      <c r="C1191" s="49" t="s">
        <v>8251</v>
      </c>
      <c r="D1191" s="272">
        <v>20050334</v>
      </c>
      <c r="E1191" s="30" t="s">
        <v>10203</v>
      </c>
      <c r="F1191" s="30" t="s">
        <v>3113</v>
      </c>
      <c r="G1191" s="30" t="s">
        <v>3065</v>
      </c>
      <c r="H1191" s="31">
        <v>90.736000000000004</v>
      </c>
      <c r="I1191" s="11">
        <v>10</v>
      </c>
      <c r="J1191" s="30" t="s">
        <v>6</v>
      </c>
      <c r="K1191" s="32">
        <v>41365</v>
      </c>
      <c r="L1191" s="6">
        <v>0</v>
      </c>
    </row>
    <row r="1192" spans="1:12">
      <c r="A1192" s="30" t="s">
        <v>5692</v>
      </c>
      <c r="B1192" s="271" t="s">
        <v>8252</v>
      </c>
      <c r="C1192" s="49" t="s">
        <v>8253</v>
      </c>
      <c r="D1192" s="272">
        <v>20050565</v>
      </c>
      <c r="E1192" s="30" t="s">
        <v>10203</v>
      </c>
      <c r="F1192" s="30" t="s">
        <v>3113</v>
      </c>
      <c r="G1192" s="30" t="s">
        <v>3065</v>
      </c>
      <c r="H1192" s="31">
        <v>79.2</v>
      </c>
      <c r="I1192" s="11">
        <v>10</v>
      </c>
      <c r="J1192" s="30" t="s">
        <v>6</v>
      </c>
      <c r="K1192" s="32">
        <v>41365</v>
      </c>
      <c r="L1192" s="6">
        <v>0</v>
      </c>
    </row>
    <row r="1193" spans="1:12">
      <c r="A1193" s="30" t="s">
        <v>5693</v>
      </c>
      <c r="B1193" s="271" t="s">
        <v>8254</v>
      </c>
      <c r="C1193" s="49" t="s">
        <v>8255</v>
      </c>
      <c r="D1193" s="272">
        <v>20060098</v>
      </c>
      <c r="E1193" s="30" t="s">
        <v>10203</v>
      </c>
      <c r="F1193" s="30" t="s">
        <v>3113</v>
      </c>
      <c r="G1193" s="30" t="s">
        <v>3065</v>
      </c>
      <c r="H1193" s="31">
        <v>1286.04</v>
      </c>
      <c r="I1193" s="11">
        <v>10</v>
      </c>
      <c r="J1193" s="30" t="s">
        <v>6</v>
      </c>
      <c r="K1193" s="32">
        <v>42095</v>
      </c>
      <c r="L1193" s="6">
        <v>128.59301429024362</v>
      </c>
    </row>
    <row r="1194" spans="1:12">
      <c r="A1194" s="30" t="s">
        <v>5694</v>
      </c>
      <c r="B1194" s="271" t="s">
        <v>8256</v>
      </c>
      <c r="C1194" s="49" t="s">
        <v>8257</v>
      </c>
      <c r="D1194" s="272">
        <v>20060077</v>
      </c>
      <c r="E1194" s="30" t="s">
        <v>10203</v>
      </c>
      <c r="F1194" s="30" t="s">
        <v>3113</v>
      </c>
      <c r="G1194" s="30" t="s">
        <v>3065</v>
      </c>
      <c r="H1194" s="31">
        <v>79.2</v>
      </c>
      <c r="I1194" s="11">
        <v>10</v>
      </c>
      <c r="J1194" s="30" t="s">
        <v>6</v>
      </c>
      <c r="K1194" s="32">
        <v>41365</v>
      </c>
      <c r="L1194" s="6">
        <v>0</v>
      </c>
    </row>
    <row r="1195" spans="1:12">
      <c r="A1195" s="30" t="s">
        <v>5695</v>
      </c>
      <c r="B1195" s="271" t="s">
        <v>8258</v>
      </c>
      <c r="C1195" s="49" t="s">
        <v>8257</v>
      </c>
      <c r="D1195" s="272">
        <v>20060452</v>
      </c>
      <c r="E1195" s="30" t="s">
        <v>10203</v>
      </c>
      <c r="F1195" s="30" t="s">
        <v>3113</v>
      </c>
      <c r="G1195" s="30" t="s">
        <v>3065</v>
      </c>
      <c r="H1195" s="31">
        <v>126.4</v>
      </c>
      <c r="I1195" s="11">
        <v>10</v>
      </c>
      <c r="J1195" s="30" t="s">
        <v>6</v>
      </c>
      <c r="K1195" s="32">
        <v>41365</v>
      </c>
      <c r="L1195" s="6">
        <v>0</v>
      </c>
    </row>
    <row r="1196" spans="1:12">
      <c r="A1196" s="30" t="s">
        <v>5696</v>
      </c>
      <c r="B1196" s="271" t="s">
        <v>8259</v>
      </c>
      <c r="C1196" s="49" t="s">
        <v>8260</v>
      </c>
      <c r="D1196" s="272">
        <v>20030693</v>
      </c>
      <c r="E1196" s="30" t="s">
        <v>10203</v>
      </c>
      <c r="F1196" s="30" t="s">
        <v>3113</v>
      </c>
      <c r="G1196" s="30" t="s">
        <v>3065</v>
      </c>
      <c r="H1196" s="31">
        <v>14.55</v>
      </c>
      <c r="I1196" s="11">
        <v>10</v>
      </c>
      <c r="J1196" s="30" t="s">
        <v>6</v>
      </c>
      <c r="K1196" s="32">
        <v>42095</v>
      </c>
      <c r="L1196" s="6">
        <v>1.4548757098714233</v>
      </c>
    </row>
    <row r="1197" spans="1:12">
      <c r="A1197" s="30" t="s">
        <v>5697</v>
      </c>
      <c r="B1197" s="271" t="s">
        <v>8261</v>
      </c>
      <c r="C1197" s="49" t="s">
        <v>8262</v>
      </c>
      <c r="D1197" s="272">
        <v>20070631</v>
      </c>
      <c r="E1197" s="30" t="s">
        <v>10203</v>
      </c>
      <c r="F1197" s="30" t="s">
        <v>3113</v>
      </c>
      <c r="G1197" s="30" t="s">
        <v>3065</v>
      </c>
      <c r="H1197" s="31">
        <v>165.6</v>
      </c>
      <c r="I1197" s="11">
        <v>10</v>
      </c>
      <c r="J1197" s="30" t="s">
        <v>6</v>
      </c>
      <c r="K1197" s="32">
        <v>41365</v>
      </c>
      <c r="L1197" s="6">
        <v>0</v>
      </c>
    </row>
    <row r="1198" spans="1:12">
      <c r="A1198" s="30" t="s">
        <v>5698</v>
      </c>
      <c r="B1198" s="271" t="s">
        <v>8265</v>
      </c>
      <c r="C1198" s="49" t="s">
        <v>8266</v>
      </c>
      <c r="D1198" s="272">
        <v>20110130</v>
      </c>
      <c r="E1198" s="30" t="s">
        <v>10203</v>
      </c>
      <c r="F1198" s="30" t="s">
        <v>3113</v>
      </c>
      <c r="G1198" s="30" t="s">
        <v>3065</v>
      </c>
      <c r="H1198" s="31">
        <v>92.16</v>
      </c>
      <c r="I1198" s="11">
        <v>10</v>
      </c>
      <c r="J1198" s="30" t="s">
        <v>6</v>
      </c>
      <c r="K1198" s="32">
        <v>42461</v>
      </c>
      <c r="L1198" s="6">
        <v>18.450333986598473</v>
      </c>
    </row>
    <row r="1199" spans="1:12">
      <c r="A1199" s="30" t="s">
        <v>5699</v>
      </c>
      <c r="B1199" s="271" t="s">
        <v>8267</v>
      </c>
      <c r="C1199" s="49" t="s">
        <v>8268</v>
      </c>
      <c r="D1199" s="272">
        <v>20060044</v>
      </c>
      <c r="E1199" s="30" t="s">
        <v>10203</v>
      </c>
      <c r="F1199" s="30" t="s">
        <v>3113</v>
      </c>
      <c r="G1199" s="30" t="s">
        <v>3065</v>
      </c>
      <c r="H1199" s="31">
        <v>73.599999999999994</v>
      </c>
      <c r="I1199" s="11">
        <v>10</v>
      </c>
      <c r="J1199" s="30" t="s">
        <v>6</v>
      </c>
      <c r="K1199" s="32">
        <v>41365</v>
      </c>
      <c r="L1199" s="6">
        <v>0</v>
      </c>
    </row>
    <row r="1200" spans="1:12">
      <c r="A1200" s="30" t="s">
        <v>5700</v>
      </c>
      <c r="B1200" s="271" t="s">
        <v>8269</v>
      </c>
      <c r="C1200" s="49" t="s">
        <v>8270</v>
      </c>
      <c r="D1200" s="272">
        <v>20050335</v>
      </c>
      <c r="E1200" s="30" t="s">
        <v>10203</v>
      </c>
      <c r="F1200" s="30" t="s">
        <v>3113</v>
      </c>
      <c r="G1200" s="30" t="s">
        <v>3065</v>
      </c>
      <c r="H1200" s="31">
        <v>90.736000000000004</v>
      </c>
      <c r="I1200" s="11">
        <v>10</v>
      </c>
      <c r="J1200" s="30" t="s">
        <v>6</v>
      </c>
      <c r="K1200" s="32">
        <v>41365</v>
      </c>
      <c r="L1200" s="6">
        <v>0</v>
      </c>
    </row>
    <row r="1201" spans="1:12">
      <c r="A1201" s="30" t="s">
        <v>5701</v>
      </c>
      <c r="B1201" s="271" t="s">
        <v>8271</v>
      </c>
      <c r="C1201" s="49" t="s">
        <v>8272</v>
      </c>
      <c r="D1201" s="272">
        <v>20050313</v>
      </c>
      <c r="E1201" s="30" t="s">
        <v>10203</v>
      </c>
      <c r="F1201" s="30" t="s">
        <v>3113</v>
      </c>
      <c r="G1201" s="30" t="s">
        <v>3065</v>
      </c>
      <c r="H1201" s="31">
        <v>90.736000000000004</v>
      </c>
      <c r="I1201" s="11">
        <v>10</v>
      </c>
      <c r="J1201" s="30" t="s">
        <v>6</v>
      </c>
      <c r="K1201" s="32">
        <v>41365</v>
      </c>
      <c r="L1201" s="6">
        <v>0</v>
      </c>
    </row>
    <row r="1202" spans="1:12">
      <c r="A1202" s="30" t="s">
        <v>5702</v>
      </c>
      <c r="B1202" s="271" t="s">
        <v>8273</v>
      </c>
      <c r="C1202" s="49" t="s">
        <v>8274</v>
      </c>
      <c r="D1202" s="272">
        <v>20060453</v>
      </c>
      <c r="E1202" s="30" t="s">
        <v>10203</v>
      </c>
      <c r="F1202" s="30" t="s">
        <v>3113</v>
      </c>
      <c r="G1202" s="30" t="s">
        <v>3065</v>
      </c>
      <c r="H1202" s="31">
        <v>73.599999999999994</v>
      </c>
      <c r="I1202" s="11">
        <v>10</v>
      </c>
      <c r="J1202" s="30" t="s">
        <v>6</v>
      </c>
      <c r="K1202" s="32">
        <v>41365</v>
      </c>
      <c r="L1202" s="6">
        <v>0</v>
      </c>
    </row>
    <row r="1203" spans="1:12">
      <c r="A1203" s="30" t="s">
        <v>5703</v>
      </c>
      <c r="B1203" s="271" t="s">
        <v>8275</v>
      </c>
      <c r="C1203" s="49" t="s">
        <v>8276</v>
      </c>
      <c r="D1203" s="272">
        <v>20100102</v>
      </c>
      <c r="E1203" s="30" t="s">
        <v>10203</v>
      </c>
      <c r="F1203" s="30" t="s">
        <v>3113</v>
      </c>
      <c r="G1203" s="30" t="s">
        <v>3065</v>
      </c>
      <c r="H1203" s="31">
        <v>49.16</v>
      </c>
      <c r="I1203" s="11">
        <v>10</v>
      </c>
      <c r="J1203" s="30" t="s">
        <v>6</v>
      </c>
      <c r="K1203" s="32">
        <v>42095</v>
      </c>
      <c r="L1203" s="6">
        <v>4.9155800616686678</v>
      </c>
    </row>
    <row r="1204" spans="1:12">
      <c r="A1204" s="30" t="s">
        <v>5704</v>
      </c>
      <c r="B1204" s="271" t="s">
        <v>8277</v>
      </c>
      <c r="C1204" s="49" t="s">
        <v>8278</v>
      </c>
      <c r="D1204" s="272">
        <v>20060081</v>
      </c>
      <c r="E1204" s="30" t="s">
        <v>10203</v>
      </c>
      <c r="F1204" s="30" t="s">
        <v>3113</v>
      </c>
      <c r="G1204" s="30" t="s">
        <v>3065</v>
      </c>
      <c r="H1204" s="31">
        <v>79.2</v>
      </c>
      <c r="I1204" s="11">
        <v>10</v>
      </c>
      <c r="J1204" s="30" t="s">
        <v>6</v>
      </c>
      <c r="K1204" s="32">
        <v>41365</v>
      </c>
      <c r="L1204" s="6">
        <v>0</v>
      </c>
    </row>
    <row r="1205" spans="1:12">
      <c r="A1205" s="30" t="s">
        <v>5705</v>
      </c>
      <c r="B1205" s="271" t="s">
        <v>8279</v>
      </c>
      <c r="C1205" s="49" t="s">
        <v>8280</v>
      </c>
      <c r="D1205" s="272">
        <v>20050314</v>
      </c>
      <c r="E1205" s="30" t="s">
        <v>10203</v>
      </c>
      <c r="F1205" s="30" t="s">
        <v>3113</v>
      </c>
      <c r="G1205" s="30" t="s">
        <v>3065</v>
      </c>
      <c r="H1205" s="31">
        <v>90.736000000000004</v>
      </c>
      <c r="I1205" s="11">
        <v>10</v>
      </c>
      <c r="J1205" s="30" t="s">
        <v>6</v>
      </c>
      <c r="K1205" s="32">
        <v>41365</v>
      </c>
      <c r="L1205" s="6">
        <v>0</v>
      </c>
    </row>
    <row r="1206" spans="1:12">
      <c r="A1206" s="30" t="s">
        <v>5706</v>
      </c>
      <c r="B1206" s="271" t="s">
        <v>8281</v>
      </c>
      <c r="C1206" s="49" t="s">
        <v>8282</v>
      </c>
      <c r="D1206" s="272">
        <v>20060142</v>
      </c>
      <c r="E1206" s="30" t="s">
        <v>10203</v>
      </c>
      <c r="F1206" s="30" t="s">
        <v>3113</v>
      </c>
      <c r="G1206" s="30" t="s">
        <v>3065</v>
      </c>
      <c r="H1206" s="31">
        <v>239.2</v>
      </c>
      <c r="I1206" s="11">
        <v>10</v>
      </c>
      <c r="J1206" s="30" t="s">
        <v>6</v>
      </c>
      <c r="K1206" s="32">
        <v>41365</v>
      </c>
      <c r="L1206" s="6">
        <v>0</v>
      </c>
    </row>
    <row r="1207" spans="1:12">
      <c r="A1207" s="30" t="s">
        <v>5707</v>
      </c>
      <c r="B1207" s="271" t="s">
        <v>8283</v>
      </c>
      <c r="C1207" s="49" t="s">
        <v>8284</v>
      </c>
      <c r="D1207" s="272">
        <v>20060556</v>
      </c>
      <c r="E1207" s="30" t="s">
        <v>10203</v>
      </c>
      <c r="F1207" s="30" t="s">
        <v>3113</v>
      </c>
      <c r="G1207" s="30" t="s">
        <v>3065</v>
      </c>
      <c r="H1207" s="31">
        <v>107.53599999999999</v>
      </c>
      <c r="I1207" s="11">
        <v>10</v>
      </c>
      <c r="J1207" s="30" t="s">
        <v>6</v>
      </c>
      <c r="K1207" s="32">
        <v>41365</v>
      </c>
      <c r="L1207" s="6">
        <v>0</v>
      </c>
    </row>
    <row r="1208" spans="1:12">
      <c r="A1208" s="30" t="s">
        <v>5708</v>
      </c>
      <c r="B1208" s="271" t="s">
        <v>8285</v>
      </c>
      <c r="C1208" s="49" t="s">
        <v>8286</v>
      </c>
      <c r="D1208" s="272">
        <v>20110133</v>
      </c>
      <c r="E1208" s="30" t="s">
        <v>10203</v>
      </c>
      <c r="F1208" s="30" t="s">
        <v>3113</v>
      </c>
      <c r="G1208" s="30" t="s">
        <v>3065</v>
      </c>
      <c r="H1208" s="31">
        <v>82.176000000000002</v>
      </c>
      <c r="I1208" s="11">
        <v>10</v>
      </c>
      <c r="J1208" s="30" t="s">
        <v>6</v>
      </c>
      <c r="K1208" s="32">
        <v>41365</v>
      </c>
      <c r="L1208" s="6">
        <v>0</v>
      </c>
    </row>
    <row r="1209" spans="1:12">
      <c r="A1209" s="30" t="s">
        <v>5709</v>
      </c>
      <c r="B1209" s="271" t="s">
        <v>8287</v>
      </c>
      <c r="C1209" s="49" t="s">
        <v>8288</v>
      </c>
      <c r="D1209" s="272">
        <v>20070633</v>
      </c>
      <c r="E1209" s="30" t="s">
        <v>10203</v>
      </c>
      <c r="F1209" s="30" t="s">
        <v>3113</v>
      </c>
      <c r="G1209" s="30" t="s">
        <v>3065</v>
      </c>
      <c r="H1209" s="31">
        <v>90.736000000000004</v>
      </c>
      <c r="I1209" s="11">
        <v>10</v>
      </c>
      <c r="J1209" s="30" t="s">
        <v>6</v>
      </c>
      <c r="K1209" s="32">
        <v>41365</v>
      </c>
      <c r="L1209" s="6">
        <v>0</v>
      </c>
    </row>
    <row r="1210" spans="1:12">
      <c r="A1210" s="30" t="s">
        <v>5710</v>
      </c>
      <c r="B1210" s="271" t="s">
        <v>8289</v>
      </c>
      <c r="C1210" s="49" t="s">
        <v>8290</v>
      </c>
      <c r="D1210" s="272">
        <v>20090458</v>
      </c>
      <c r="E1210" s="30" t="s">
        <v>10203</v>
      </c>
      <c r="F1210" s="30" t="s">
        <v>3113</v>
      </c>
      <c r="G1210" s="30" t="s">
        <v>3065</v>
      </c>
      <c r="H1210" s="31">
        <v>79.2</v>
      </c>
      <c r="I1210" s="11">
        <v>10</v>
      </c>
      <c r="J1210" s="30" t="s">
        <v>6</v>
      </c>
      <c r="K1210" s="32">
        <v>41365</v>
      </c>
      <c r="L1210" s="6">
        <v>0</v>
      </c>
    </row>
    <row r="1211" spans="1:12">
      <c r="A1211" s="30" t="s">
        <v>5711</v>
      </c>
      <c r="B1211" s="271" t="s">
        <v>8291</v>
      </c>
      <c r="C1211" s="49" t="s">
        <v>8292</v>
      </c>
      <c r="D1211" s="272">
        <v>20050322</v>
      </c>
      <c r="E1211" s="30" t="s">
        <v>10203</v>
      </c>
      <c r="F1211" s="30" t="s">
        <v>3113</v>
      </c>
      <c r="G1211" s="30" t="s">
        <v>3065</v>
      </c>
      <c r="H1211" s="31">
        <v>90.736000000000004</v>
      </c>
      <c r="I1211" s="11">
        <v>10</v>
      </c>
      <c r="J1211" s="30" t="s">
        <v>6</v>
      </c>
      <c r="K1211" s="32">
        <v>41365</v>
      </c>
      <c r="L1211" s="6">
        <v>0</v>
      </c>
    </row>
    <row r="1212" spans="1:12">
      <c r="A1212" s="30" t="s">
        <v>5712</v>
      </c>
      <c r="B1212" s="271" t="s">
        <v>8293</v>
      </c>
      <c r="C1212" s="49" t="s">
        <v>8294</v>
      </c>
      <c r="D1212" s="272">
        <v>20050316</v>
      </c>
      <c r="E1212" s="30" t="s">
        <v>10203</v>
      </c>
      <c r="F1212" s="30" t="s">
        <v>3113</v>
      </c>
      <c r="G1212" s="30" t="s">
        <v>3065</v>
      </c>
      <c r="H1212" s="31">
        <v>90.736000000000004</v>
      </c>
      <c r="I1212" s="11">
        <v>10</v>
      </c>
      <c r="J1212" s="30" t="s">
        <v>6</v>
      </c>
      <c r="K1212" s="32">
        <v>41365</v>
      </c>
      <c r="L1212" s="6">
        <v>0</v>
      </c>
    </row>
    <row r="1213" spans="1:12">
      <c r="A1213" s="30" t="s">
        <v>5713</v>
      </c>
      <c r="B1213" s="271" t="s">
        <v>8295</v>
      </c>
      <c r="C1213" s="49" t="s">
        <v>8294</v>
      </c>
      <c r="D1213" s="272">
        <v>20050317</v>
      </c>
      <c r="E1213" s="30" t="s">
        <v>10203</v>
      </c>
      <c r="F1213" s="30" t="s">
        <v>3113</v>
      </c>
      <c r="G1213" s="30" t="s">
        <v>3065</v>
      </c>
      <c r="H1213" s="31">
        <v>90.736000000000004</v>
      </c>
      <c r="I1213" s="11">
        <v>10</v>
      </c>
      <c r="J1213" s="30" t="s">
        <v>6</v>
      </c>
      <c r="K1213" s="32">
        <v>41365</v>
      </c>
      <c r="L1213" s="6">
        <v>0</v>
      </c>
    </row>
    <row r="1214" spans="1:12">
      <c r="A1214" s="30" t="s">
        <v>5714</v>
      </c>
      <c r="B1214" s="271" t="s">
        <v>8296</v>
      </c>
      <c r="C1214" s="49" t="s">
        <v>8297</v>
      </c>
      <c r="D1214" s="272">
        <v>20060049</v>
      </c>
      <c r="E1214" s="30" t="s">
        <v>10203</v>
      </c>
      <c r="F1214" s="30" t="s">
        <v>3113</v>
      </c>
      <c r="G1214" s="30" t="s">
        <v>3065</v>
      </c>
      <c r="H1214" s="31">
        <v>9.7001183999999991</v>
      </c>
      <c r="I1214" s="11">
        <v>10</v>
      </c>
      <c r="J1214" s="30" t="s">
        <v>6</v>
      </c>
      <c r="K1214" s="32">
        <v>41365</v>
      </c>
      <c r="L1214" s="6">
        <v>0</v>
      </c>
    </row>
    <row r="1215" spans="1:12">
      <c r="A1215" s="30" t="s">
        <v>5715</v>
      </c>
      <c r="B1215" s="271" t="s">
        <v>8298</v>
      </c>
      <c r="C1215" s="49" t="s">
        <v>8299</v>
      </c>
      <c r="D1215" s="272">
        <v>20060057</v>
      </c>
      <c r="E1215" s="30" t="s">
        <v>10203</v>
      </c>
      <c r="F1215" s="30" t="s">
        <v>3113</v>
      </c>
      <c r="G1215" s="30" t="s">
        <v>3065</v>
      </c>
      <c r="H1215" s="31">
        <v>61.6</v>
      </c>
      <c r="I1215" s="11">
        <v>10</v>
      </c>
      <c r="J1215" s="30" t="s">
        <v>6</v>
      </c>
      <c r="K1215" s="32">
        <v>41365</v>
      </c>
      <c r="L1215" s="6">
        <v>0</v>
      </c>
    </row>
    <row r="1216" spans="1:12">
      <c r="A1216" s="30" t="s">
        <v>5716</v>
      </c>
      <c r="B1216" s="271" t="s">
        <v>8300</v>
      </c>
      <c r="C1216" s="49" t="s">
        <v>8301</v>
      </c>
      <c r="D1216" s="272">
        <v>20120081</v>
      </c>
      <c r="E1216" s="30" t="s">
        <v>10203</v>
      </c>
      <c r="F1216" s="30" t="s">
        <v>3113</v>
      </c>
      <c r="G1216" s="30" t="s">
        <v>3065</v>
      </c>
      <c r="H1216" s="31">
        <v>251.95999999999998</v>
      </c>
      <c r="I1216" s="11">
        <v>10</v>
      </c>
      <c r="J1216" s="30" t="s">
        <v>6</v>
      </c>
      <c r="K1216" s="32">
        <v>41365</v>
      </c>
      <c r="L1216" s="6">
        <v>0</v>
      </c>
    </row>
    <row r="1217" spans="1:12">
      <c r="A1217" s="30" t="s">
        <v>5717</v>
      </c>
      <c r="B1217" s="271" t="s">
        <v>8302</v>
      </c>
      <c r="C1217" s="49" t="s">
        <v>8303</v>
      </c>
      <c r="D1217" s="272">
        <v>20060058</v>
      </c>
      <c r="E1217" s="30" t="s">
        <v>10203</v>
      </c>
      <c r="F1217" s="30" t="s">
        <v>3113</v>
      </c>
      <c r="G1217" s="30" t="s">
        <v>3065</v>
      </c>
      <c r="H1217" s="31">
        <v>40.799999999999997</v>
      </c>
      <c r="I1217" s="11">
        <v>10</v>
      </c>
      <c r="J1217" s="30" t="s">
        <v>6</v>
      </c>
      <c r="K1217" s="32">
        <v>41365</v>
      </c>
      <c r="L1217" s="6">
        <v>0</v>
      </c>
    </row>
    <row r="1218" spans="1:12">
      <c r="A1218" s="30" t="s">
        <v>5718</v>
      </c>
      <c r="B1218" s="271" t="s">
        <v>8304</v>
      </c>
      <c r="C1218" s="49" t="s">
        <v>8305</v>
      </c>
      <c r="D1218" s="272">
        <v>20070288</v>
      </c>
      <c r="E1218" s="30" t="s">
        <v>10203</v>
      </c>
      <c r="F1218" s="30" t="s">
        <v>3113</v>
      </c>
      <c r="G1218" s="30" t="s">
        <v>3065</v>
      </c>
      <c r="H1218" s="31">
        <v>100.57599999999999</v>
      </c>
      <c r="I1218" s="11">
        <v>10</v>
      </c>
      <c r="J1218" s="30" t="s">
        <v>6</v>
      </c>
      <c r="K1218" s="32">
        <v>41365</v>
      </c>
      <c r="L1218" s="6">
        <v>0</v>
      </c>
    </row>
    <row r="1219" spans="1:12">
      <c r="A1219" s="30" t="s">
        <v>5719</v>
      </c>
      <c r="B1219" s="271" t="s">
        <v>8306</v>
      </c>
      <c r="C1219" s="49" t="s">
        <v>8307</v>
      </c>
      <c r="D1219" s="272">
        <v>20060061</v>
      </c>
      <c r="E1219" s="30" t="s">
        <v>10203</v>
      </c>
      <c r="F1219" s="30" t="s">
        <v>3113</v>
      </c>
      <c r="G1219" s="30" t="s">
        <v>3065</v>
      </c>
      <c r="H1219" s="31">
        <v>36</v>
      </c>
      <c r="I1219" s="11">
        <v>10</v>
      </c>
      <c r="J1219" s="30" t="s">
        <v>6</v>
      </c>
      <c r="K1219" s="32">
        <v>41365</v>
      </c>
      <c r="L1219" s="6">
        <v>0</v>
      </c>
    </row>
    <row r="1220" spans="1:12">
      <c r="A1220" s="30" t="s">
        <v>5720</v>
      </c>
      <c r="B1220" s="271" t="s">
        <v>8308</v>
      </c>
      <c r="C1220" s="49" t="s">
        <v>8309</v>
      </c>
      <c r="D1220" s="272">
        <v>20090336</v>
      </c>
      <c r="E1220" s="30" t="s">
        <v>10203</v>
      </c>
      <c r="F1220" s="30" t="s">
        <v>3113</v>
      </c>
      <c r="G1220" s="30" t="s">
        <v>3065</v>
      </c>
      <c r="H1220" s="31">
        <v>112</v>
      </c>
      <c r="I1220" s="11">
        <v>10</v>
      </c>
      <c r="J1220" s="30" t="s">
        <v>6</v>
      </c>
      <c r="K1220" s="32">
        <v>41365</v>
      </c>
      <c r="L1220" s="6">
        <v>0</v>
      </c>
    </row>
    <row r="1221" spans="1:12">
      <c r="A1221" s="30" t="s">
        <v>5721</v>
      </c>
      <c r="B1221" s="271" t="s">
        <v>8310</v>
      </c>
      <c r="C1221" s="49" t="s">
        <v>8311</v>
      </c>
      <c r="D1221" s="272">
        <v>20060072</v>
      </c>
      <c r="E1221" s="30" t="s">
        <v>10203</v>
      </c>
      <c r="F1221" s="30" t="s">
        <v>3113</v>
      </c>
      <c r="G1221" s="30" t="s">
        <v>3065</v>
      </c>
      <c r="H1221" s="31">
        <v>156.80000000000001</v>
      </c>
      <c r="I1221" s="11">
        <v>10</v>
      </c>
      <c r="J1221" s="30" t="s">
        <v>6</v>
      </c>
      <c r="K1221" s="32">
        <v>41365</v>
      </c>
      <c r="L1221" s="6">
        <v>0</v>
      </c>
    </row>
    <row r="1222" spans="1:12">
      <c r="A1222" s="30" t="s">
        <v>5722</v>
      </c>
      <c r="B1222" s="271" t="s">
        <v>8314</v>
      </c>
      <c r="C1222" s="49" t="s">
        <v>8313</v>
      </c>
      <c r="D1222" s="272">
        <v>20060165</v>
      </c>
      <c r="E1222" s="30" t="s">
        <v>10203</v>
      </c>
      <c r="F1222" s="30" t="s">
        <v>3113</v>
      </c>
      <c r="G1222" s="30" t="s">
        <v>3065</v>
      </c>
      <c r="H1222" s="31">
        <v>73.599999999999994</v>
      </c>
      <c r="I1222" s="11">
        <v>10</v>
      </c>
      <c r="J1222" s="30" t="s">
        <v>6</v>
      </c>
      <c r="K1222" s="32">
        <v>41365</v>
      </c>
      <c r="L1222" s="6">
        <v>0</v>
      </c>
    </row>
    <row r="1223" spans="1:12">
      <c r="A1223" s="30" t="s">
        <v>5723</v>
      </c>
      <c r="B1223" s="271" t="s">
        <v>8315</v>
      </c>
      <c r="C1223" s="49" t="s">
        <v>8313</v>
      </c>
      <c r="D1223" s="272">
        <v>20060166</v>
      </c>
      <c r="E1223" s="30" t="s">
        <v>10203</v>
      </c>
      <c r="F1223" s="30" t="s">
        <v>3113</v>
      </c>
      <c r="G1223" s="30" t="s">
        <v>3065</v>
      </c>
      <c r="H1223" s="31">
        <v>81.599999999999994</v>
      </c>
      <c r="I1223" s="11">
        <v>10</v>
      </c>
      <c r="J1223" s="30" t="s">
        <v>6</v>
      </c>
      <c r="K1223" s="32">
        <v>41365</v>
      </c>
      <c r="L1223" s="6">
        <v>0</v>
      </c>
    </row>
    <row r="1224" spans="1:12">
      <c r="A1224" s="30" t="s">
        <v>5724</v>
      </c>
      <c r="B1224" s="271" t="s">
        <v>8316</v>
      </c>
      <c r="C1224" s="49" t="s">
        <v>8313</v>
      </c>
      <c r="D1224" s="272">
        <v>20060167</v>
      </c>
      <c r="E1224" s="30" t="s">
        <v>10203</v>
      </c>
      <c r="F1224" s="30" t="s">
        <v>3113</v>
      </c>
      <c r="G1224" s="30" t="s">
        <v>3065</v>
      </c>
      <c r="H1224" s="31">
        <v>81.599999999999994</v>
      </c>
      <c r="I1224" s="11">
        <v>10</v>
      </c>
      <c r="J1224" s="30" t="s">
        <v>6</v>
      </c>
      <c r="K1224" s="32">
        <v>41365</v>
      </c>
      <c r="L1224" s="6">
        <v>0</v>
      </c>
    </row>
    <row r="1225" spans="1:12">
      <c r="A1225" s="30" t="s">
        <v>5725</v>
      </c>
      <c r="B1225" s="271" t="s">
        <v>8319</v>
      </c>
      <c r="C1225" s="49" t="s">
        <v>8320</v>
      </c>
      <c r="D1225" s="272">
        <v>20070711</v>
      </c>
      <c r="E1225" s="30" t="s">
        <v>10203</v>
      </c>
      <c r="F1225" s="30" t="s">
        <v>3113</v>
      </c>
      <c r="G1225" s="30" t="s">
        <v>3065</v>
      </c>
      <c r="H1225" s="31">
        <v>164.8</v>
      </c>
      <c r="I1225" s="11">
        <v>10</v>
      </c>
      <c r="J1225" s="30" t="s">
        <v>6</v>
      </c>
      <c r="K1225" s="32">
        <v>41365</v>
      </c>
      <c r="L1225" s="6">
        <v>0</v>
      </c>
    </row>
    <row r="1226" spans="1:12">
      <c r="A1226" s="30" t="s">
        <v>5726</v>
      </c>
      <c r="B1226" s="271" t="s">
        <v>8321</v>
      </c>
      <c r="C1226" s="49" t="s">
        <v>8322</v>
      </c>
      <c r="D1226" s="272">
        <v>20060135</v>
      </c>
      <c r="E1226" s="30" t="s">
        <v>10203</v>
      </c>
      <c r="F1226" s="30" t="s">
        <v>3113</v>
      </c>
      <c r="G1226" s="30" t="s">
        <v>3065</v>
      </c>
      <c r="H1226" s="31">
        <v>660</v>
      </c>
      <c r="I1226" s="11">
        <v>10</v>
      </c>
      <c r="J1226" s="30" t="s">
        <v>6</v>
      </c>
      <c r="K1226" s="32">
        <v>41365</v>
      </c>
      <c r="L1226" s="6">
        <v>0</v>
      </c>
    </row>
    <row r="1227" spans="1:12">
      <c r="A1227" s="30" t="s">
        <v>5727</v>
      </c>
      <c r="B1227" s="271" t="s">
        <v>8323</v>
      </c>
      <c r="C1227" s="49" t="s">
        <v>8324</v>
      </c>
      <c r="D1227" s="272">
        <v>20030472</v>
      </c>
      <c r="E1227" s="30" t="s">
        <v>10203</v>
      </c>
      <c r="F1227" s="30" t="s">
        <v>3113</v>
      </c>
      <c r="G1227" s="30" t="s">
        <v>3065</v>
      </c>
      <c r="H1227" s="31">
        <v>480.25095999999996</v>
      </c>
      <c r="I1227" s="11">
        <v>10</v>
      </c>
      <c r="J1227" s="30" t="s">
        <v>6</v>
      </c>
      <c r="K1227" s="32">
        <v>41365</v>
      </c>
      <c r="L1227" s="6">
        <v>0</v>
      </c>
    </row>
    <row r="1228" spans="1:12">
      <c r="A1228" s="30" t="s">
        <v>5728</v>
      </c>
      <c r="B1228" s="271" t="s">
        <v>8325</v>
      </c>
      <c r="C1228" s="49" t="s">
        <v>8326</v>
      </c>
      <c r="D1228" s="272">
        <v>20100057</v>
      </c>
      <c r="E1228" s="30" t="s">
        <v>10203</v>
      </c>
      <c r="F1228" s="30" t="s">
        <v>3113</v>
      </c>
      <c r="G1228" s="30" t="s">
        <v>3065</v>
      </c>
      <c r="H1228" s="31">
        <v>166.13830239999999</v>
      </c>
      <c r="I1228" s="11">
        <v>10</v>
      </c>
      <c r="J1228" s="30" t="s">
        <v>6</v>
      </c>
      <c r="K1228" s="32">
        <v>41365</v>
      </c>
      <c r="L1228" s="6">
        <v>0</v>
      </c>
    </row>
    <row r="1229" spans="1:12">
      <c r="A1229" s="30" t="s">
        <v>5729</v>
      </c>
      <c r="B1229" s="271" t="s">
        <v>8327</v>
      </c>
      <c r="C1229" s="49" t="s">
        <v>8328</v>
      </c>
      <c r="D1229" s="272">
        <v>20060526</v>
      </c>
      <c r="E1229" s="30" t="s">
        <v>10203</v>
      </c>
      <c r="F1229" s="30" t="s">
        <v>3113</v>
      </c>
      <c r="G1229" s="30" t="s">
        <v>3065</v>
      </c>
      <c r="H1229" s="31">
        <v>159.95999999999998</v>
      </c>
      <c r="I1229" s="11">
        <v>10</v>
      </c>
      <c r="J1229" s="30" t="s">
        <v>6</v>
      </c>
      <c r="K1229" s="32">
        <v>41365</v>
      </c>
      <c r="L1229" s="6">
        <v>0</v>
      </c>
    </row>
    <row r="1230" spans="1:12">
      <c r="A1230" s="30" t="s">
        <v>5730</v>
      </c>
      <c r="B1230" s="271" t="s">
        <v>8329</v>
      </c>
      <c r="C1230" s="49" t="s">
        <v>8330</v>
      </c>
      <c r="D1230" s="272">
        <v>20100109</v>
      </c>
      <c r="E1230" s="30" t="s">
        <v>10203</v>
      </c>
      <c r="F1230" s="30" t="s">
        <v>3113</v>
      </c>
      <c r="G1230" s="30" t="s">
        <v>3065</v>
      </c>
      <c r="H1230" s="31">
        <v>145.07999999999998</v>
      </c>
      <c r="I1230" s="11">
        <v>10</v>
      </c>
      <c r="J1230" s="30" t="s">
        <v>6</v>
      </c>
      <c r="K1230" s="32">
        <v>41365</v>
      </c>
      <c r="L1230" s="6">
        <v>0</v>
      </c>
    </row>
    <row r="1231" spans="1:12">
      <c r="A1231" s="30" t="s">
        <v>5731</v>
      </c>
      <c r="B1231" s="271" t="s">
        <v>8331</v>
      </c>
      <c r="C1231" s="49" t="s">
        <v>8332</v>
      </c>
      <c r="D1231" s="272">
        <v>20100084</v>
      </c>
      <c r="E1231" s="30" t="s">
        <v>10203</v>
      </c>
      <c r="F1231" s="30" t="s">
        <v>3113</v>
      </c>
      <c r="G1231" s="30" t="s">
        <v>3065</v>
      </c>
      <c r="H1231" s="31">
        <v>64</v>
      </c>
      <c r="I1231" s="11">
        <v>10</v>
      </c>
      <c r="J1231" s="30" t="s">
        <v>6</v>
      </c>
      <c r="K1231" s="32">
        <v>41365</v>
      </c>
      <c r="L1231" s="6">
        <v>0</v>
      </c>
    </row>
    <row r="1232" spans="1:12">
      <c r="A1232" s="30" t="s">
        <v>5732</v>
      </c>
      <c r="B1232" s="271" t="s">
        <v>8333</v>
      </c>
      <c r="C1232" s="49" t="s">
        <v>8334</v>
      </c>
      <c r="D1232" s="272">
        <v>20090211</v>
      </c>
      <c r="E1232" s="30" t="s">
        <v>10203</v>
      </c>
      <c r="F1232" s="30" t="s">
        <v>3113</v>
      </c>
      <c r="G1232" s="30" t="s">
        <v>3065</v>
      </c>
      <c r="H1232" s="31">
        <v>46.123111999999999</v>
      </c>
      <c r="I1232" s="11">
        <v>10</v>
      </c>
      <c r="J1232" s="30" t="s">
        <v>6</v>
      </c>
      <c r="K1232" s="32">
        <v>41365</v>
      </c>
      <c r="L1232" s="6">
        <v>0</v>
      </c>
    </row>
    <row r="1233" spans="1:12">
      <c r="A1233" s="30" t="s">
        <v>5733</v>
      </c>
      <c r="B1233" s="271" t="s">
        <v>8335</v>
      </c>
      <c r="C1233" s="49" t="s">
        <v>8336</v>
      </c>
      <c r="D1233" s="272">
        <v>20060160</v>
      </c>
      <c r="E1233" s="30" t="s">
        <v>10203</v>
      </c>
      <c r="F1233" s="30" t="s">
        <v>3113</v>
      </c>
      <c r="G1233" s="30" t="s">
        <v>3065</v>
      </c>
      <c r="H1233" s="31">
        <v>1000</v>
      </c>
      <c r="I1233" s="11">
        <v>10</v>
      </c>
      <c r="J1233" s="30" t="s">
        <v>6</v>
      </c>
      <c r="K1233" s="32">
        <v>41365</v>
      </c>
      <c r="L1233" s="6">
        <v>0</v>
      </c>
    </row>
    <row r="1234" spans="1:12">
      <c r="A1234" s="30" t="s">
        <v>5734</v>
      </c>
      <c r="B1234" s="271" t="s">
        <v>8337</v>
      </c>
      <c r="C1234" s="49" t="s">
        <v>8336</v>
      </c>
      <c r="D1234" s="272">
        <v>20060271</v>
      </c>
      <c r="E1234" s="30" t="s">
        <v>10203</v>
      </c>
      <c r="F1234" s="30" t="s">
        <v>3113</v>
      </c>
      <c r="G1234" s="30" t="s">
        <v>3065</v>
      </c>
      <c r="H1234" s="31">
        <v>1000</v>
      </c>
      <c r="I1234" s="11">
        <v>10</v>
      </c>
      <c r="J1234" s="30" t="s">
        <v>6</v>
      </c>
      <c r="K1234" s="32">
        <v>41365</v>
      </c>
      <c r="L1234" s="6">
        <v>0</v>
      </c>
    </row>
    <row r="1235" spans="1:12">
      <c r="A1235" s="30" t="s">
        <v>5735</v>
      </c>
      <c r="B1235" s="271" t="s">
        <v>8338</v>
      </c>
      <c r="C1235" s="49" t="s">
        <v>8339</v>
      </c>
      <c r="D1235" s="272">
        <v>20070637</v>
      </c>
      <c r="E1235" s="30" t="s">
        <v>10203</v>
      </c>
      <c r="F1235" s="30" t="s">
        <v>3113</v>
      </c>
      <c r="G1235" s="30" t="s">
        <v>3065</v>
      </c>
      <c r="H1235" s="31">
        <v>9.2799999999999994</v>
      </c>
      <c r="I1235" s="11">
        <v>10</v>
      </c>
      <c r="J1235" s="30" t="s">
        <v>6</v>
      </c>
      <c r="K1235" s="32">
        <v>41365</v>
      </c>
      <c r="L1235" s="6">
        <v>0</v>
      </c>
    </row>
    <row r="1236" spans="1:12">
      <c r="A1236" s="30" t="s">
        <v>5736</v>
      </c>
      <c r="B1236" s="271" t="s">
        <v>8340</v>
      </c>
      <c r="C1236" s="49" t="s">
        <v>8341</v>
      </c>
      <c r="D1236" s="272">
        <v>20050307</v>
      </c>
      <c r="E1236" s="30" t="s">
        <v>10203</v>
      </c>
      <c r="F1236" s="30" t="s">
        <v>3113</v>
      </c>
      <c r="G1236" s="30" t="s">
        <v>3065</v>
      </c>
      <c r="H1236" s="31">
        <v>179.28</v>
      </c>
      <c r="I1236" s="11">
        <v>10</v>
      </c>
      <c r="J1236" s="30" t="s">
        <v>6</v>
      </c>
      <c r="K1236" s="32">
        <v>41365</v>
      </c>
      <c r="L1236" s="6">
        <v>0</v>
      </c>
    </row>
    <row r="1237" spans="1:12">
      <c r="A1237" s="30" t="s">
        <v>5737</v>
      </c>
      <c r="B1237" s="271" t="s">
        <v>8342</v>
      </c>
      <c r="C1237" s="49" t="s">
        <v>8343</v>
      </c>
      <c r="D1237" s="272">
        <v>20070266</v>
      </c>
      <c r="E1237" s="30" t="s">
        <v>10203</v>
      </c>
      <c r="F1237" s="30" t="s">
        <v>3113</v>
      </c>
      <c r="G1237" s="30" t="s">
        <v>3065</v>
      </c>
      <c r="H1237" s="31">
        <v>107.28</v>
      </c>
      <c r="I1237" s="11">
        <v>10</v>
      </c>
      <c r="J1237" s="30" t="s">
        <v>6</v>
      </c>
      <c r="K1237" s="32">
        <v>41365</v>
      </c>
      <c r="L1237" s="6">
        <v>0</v>
      </c>
    </row>
    <row r="1238" spans="1:12">
      <c r="A1238" s="30" t="s">
        <v>5738</v>
      </c>
      <c r="B1238" s="271" t="s">
        <v>8344</v>
      </c>
      <c r="C1238" s="49" t="s">
        <v>8345</v>
      </c>
      <c r="D1238" s="272">
        <v>20060506</v>
      </c>
      <c r="E1238" s="30" t="s">
        <v>10203</v>
      </c>
      <c r="F1238" s="30" t="s">
        <v>3113</v>
      </c>
      <c r="G1238" s="30" t="s">
        <v>3065</v>
      </c>
      <c r="H1238" s="31">
        <v>172.8</v>
      </c>
      <c r="I1238" s="11">
        <v>10</v>
      </c>
      <c r="J1238" s="30" t="s">
        <v>6</v>
      </c>
      <c r="K1238" s="32">
        <v>41365</v>
      </c>
      <c r="L1238" s="6">
        <v>0</v>
      </c>
    </row>
    <row r="1239" spans="1:12">
      <c r="A1239" s="30" t="s">
        <v>5739</v>
      </c>
      <c r="B1239" s="271" t="s">
        <v>8346</v>
      </c>
      <c r="C1239" s="49" t="s">
        <v>8347</v>
      </c>
      <c r="D1239" s="272">
        <v>20080044</v>
      </c>
      <c r="E1239" s="30" t="s">
        <v>10203</v>
      </c>
      <c r="F1239" s="30" t="s">
        <v>3113</v>
      </c>
      <c r="G1239" s="30" t="s">
        <v>3065</v>
      </c>
      <c r="H1239" s="31">
        <v>62.4</v>
      </c>
      <c r="I1239" s="11">
        <v>10</v>
      </c>
      <c r="J1239" s="30" t="s">
        <v>6</v>
      </c>
      <c r="K1239" s="32">
        <v>41365</v>
      </c>
      <c r="L1239" s="6">
        <v>0</v>
      </c>
    </row>
    <row r="1240" spans="1:12">
      <c r="A1240" s="30" t="s">
        <v>5740</v>
      </c>
      <c r="B1240" s="271" t="s">
        <v>8348</v>
      </c>
      <c r="C1240" s="49" t="s">
        <v>8349</v>
      </c>
      <c r="D1240" s="272">
        <v>20070536</v>
      </c>
      <c r="E1240" s="30" t="s">
        <v>10203</v>
      </c>
      <c r="F1240" s="30" t="s">
        <v>3113</v>
      </c>
      <c r="G1240" s="30" t="s">
        <v>3065</v>
      </c>
      <c r="H1240" s="31">
        <v>313.44</v>
      </c>
      <c r="I1240" s="11">
        <v>10</v>
      </c>
      <c r="J1240" s="30" t="s">
        <v>6</v>
      </c>
      <c r="K1240" s="32">
        <v>41365</v>
      </c>
      <c r="L1240" s="6">
        <v>0</v>
      </c>
    </row>
    <row r="1241" spans="1:12">
      <c r="A1241" s="30" t="s">
        <v>5741</v>
      </c>
      <c r="B1241" s="271" t="s">
        <v>8350</v>
      </c>
      <c r="C1241" s="49" t="s">
        <v>8349</v>
      </c>
      <c r="D1241" s="272">
        <v>20070537</v>
      </c>
      <c r="E1241" s="30" t="s">
        <v>10203</v>
      </c>
      <c r="F1241" s="30" t="s">
        <v>3113</v>
      </c>
      <c r="G1241" s="30" t="s">
        <v>3065</v>
      </c>
      <c r="H1241" s="31">
        <v>314.15999999999997</v>
      </c>
      <c r="I1241" s="11">
        <v>10</v>
      </c>
      <c r="J1241" s="30" t="s">
        <v>6</v>
      </c>
      <c r="K1241" s="32">
        <v>41365</v>
      </c>
      <c r="L1241" s="6">
        <v>0</v>
      </c>
    </row>
    <row r="1242" spans="1:12">
      <c r="A1242" s="30" t="s">
        <v>5742</v>
      </c>
      <c r="B1242" s="271" t="s">
        <v>8351</v>
      </c>
      <c r="C1242" s="49" t="s">
        <v>8352</v>
      </c>
      <c r="D1242" s="272">
        <v>20090335</v>
      </c>
      <c r="E1242" s="30" t="s">
        <v>10203</v>
      </c>
      <c r="F1242" s="30" t="s">
        <v>3113</v>
      </c>
      <c r="G1242" s="30" t="s">
        <v>3065</v>
      </c>
      <c r="H1242" s="31">
        <v>96.8</v>
      </c>
      <c r="I1242" s="11">
        <v>10</v>
      </c>
      <c r="J1242" s="30" t="s">
        <v>6</v>
      </c>
      <c r="K1242" s="32">
        <v>41365</v>
      </c>
      <c r="L1242" s="6">
        <v>0</v>
      </c>
    </row>
    <row r="1243" spans="1:12">
      <c r="A1243" s="30" t="s">
        <v>5743</v>
      </c>
      <c r="B1243" s="271" t="s">
        <v>8353</v>
      </c>
      <c r="C1243" s="49" t="s">
        <v>8354</v>
      </c>
      <c r="D1243" s="272">
        <v>20000639</v>
      </c>
      <c r="E1243" s="30" t="s">
        <v>10203</v>
      </c>
      <c r="F1243" s="30" t="s">
        <v>3113</v>
      </c>
      <c r="G1243" s="30" t="s">
        <v>3065</v>
      </c>
      <c r="H1243" s="31">
        <v>125.896</v>
      </c>
      <c r="I1243" s="11">
        <v>10</v>
      </c>
      <c r="J1243" s="30" t="s">
        <v>6</v>
      </c>
      <c r="K1243" s="32">
        <v>41365</v>
      </c>
      <c r="L1243" s="6">
        <v>0</v>
      </c>
    </row>
    <row r="1244" spans="1:12">
      <c r="A1244" s="30" t="s">
        <v>5744</v>
      </c>
      <c r="B1244" s="271" t="s">
        <v>8355</v>
      </c>
      <c r="C1244" s="49" t="s">
        <v>8356</v>
      </c>
      <c r="D1244" s="272">
        <v>20100049</v>
      </c>
      <c r="E1244" s="30" t="s">
        <v>10203</v>
      </c>
      <c r="F1244" s="30" t="s">
        <v>3113</v>
      </c>
      <c r="G1244" s="30" t="s">
        <v>3065</v>
      </c>
      <c r="H1244" s="31">
        <v>27.2</v>
      </c>
      <c r="I1244" s="11">
        <v>10</v>
      </c>
      <c r="J1244" s="30" t="s">
        <v>6</v>
      </c>
      <c r="K1244" s="32">
        <v>41365</v>
      </c>
      <c r="L1244" s="6">
        <v>0</v>
      </c>
    </row>
    <row r="1245" spans="1:12">
      <c r="A1245" s="30" t="s">
        <v>5745</v>
      </c>
      <c r="B1245" s="271" t="s">
        <v>8357</v>
      </c>
      <c r="C1245" s="49" t="s">
        <v>8358</v>
      </c>
      <c r="D1245" s="272">
        <v>20080187</v>
      </c>
      <c r="E1245" s="30" t="s">
        <v>10203</v>
      </c>
      <c r="F1245" s="30" t="s">
        <v>3113</v>
      </c>
      <c r="G1245" s="30" t="s">
        <v>3065</v>
      </c>
      <c r="H1245" s="31">
        <v>159.08800000000002</v>
      </c>
      <c r="I1245" s="11">
        <v>10</v>
      </c>
      <c r="J1245" s="30" t="s">
        <v>6</v>
      </c>
      <c r="K1245" s="32">
        <v>41365</v>
      </c>
      <c r="L1245" s="6">
        <v>0</v>
      </c>
    </row>
    <row r="1246" spans="1:12">
      <c r="A1246" s="30" t="s">
        <v>5746</v>
      </c>
      <c r="B1246" s="271" t="s">
        <v>8359</v>
      </c>
      <c r="C1246" s="49" t="s">
        <v>8360</v>
      </c>
      <c r="D1246" s="272">
        <v>20060097</v>
      </c>
      <c r="E1246" s="30" t="s">
        <v>10203</v>
      </c>
      <c r="F1246" s="30" t="s">
        <v>3113</v>
      </c>
      <c r="G1246" s="30" t="s">
        <v>3065</v>
      </c>
      <c r="H1246" s="31">
        <v>176</v>
      </c>
      <c r="I1246" s="11">
        <v>10</v>
      </c>
      <c r="J1246" s="30" t="s">
        <v>6</v>
      </c>
      <c r="K1246" s="32">
        <v>41365</v>
      </c>
      <c r="L1246" s="6">
        <v>0</v>
      </c>
    </row>
    <row r="1247" spans="1:12">
      <c r="A1247" s="30" t="s">
        <v>5747</v>
      </c>
      <c r="B1247" s="271" t="s">
        <v>8361</v>
      </c>
      <c r="C1247" s="49" t="s">
        <v>8362</v>
      </c>
      <c r="D1247" s="272">
        <v>20070535</v>
      </c>
      <c r="E1247" s="30" t="s">
        <v>10203</v>
      </c>
      <c r="F1247" s="30" t="s">
        <v>3113</v>
      </c>
      <c r="G1247" s="30" t="s">
        <v>3065</v>
      </c>
      <c r="H1247" s="31">
        <v>479.03999999999996</v>
      </c>
      <c r="I1247" s="11">
        <v>10</v>
      </c>
      <c r="J1247" s="30" t="s">
        <v>6</v>
      </c>
      <c r="K1247" s="32">
        <v>41365</v>
      </c>
      <c r="L1247" s="6">
        <v>0</v>
      </c>
    </row>
    <row r="1248" spans="1:12">
      <c r="A1248" s="30" t="s">
        <v>5748</v>
      </c>
      <c r="B1248" s="271" t="s">
        <v>8363</v>
      </c>
      <c r="C1248" s="49" t="s">
        <v>8364</v>
      </c>
      <c r="D1248" s="272">
        <v>20060144</v>
      </c>
      <c r="E1248" s="30" t="s">
        <v>10203</v>
      </c>
      <c r="F1248" s="30" t="s">
        <v>3113</v>
      </c>
      <c r="G1248" s="30" t="s">
        <v>3065</v>
      </c>
      <c r="H1248" s="31">
        <v>312.8</v>
      </c>
      <c r="I1248" s="11">
        <v>10</v>
      </c>
      <c r="J1248" s="30" t="s">
        <v>6</v>
      </c>
      <c r="K1248" s="32">
        <v>41365</v>
      </c>
      <c r="L1248" s="6">
        <v>0</v>
      </c>
    </row>
    <row r="1249" spans="1:12">
      <c r="A1249" s="30" t="s">
        <v>5749</v>
      </c>
      <c r="B1249" s="271" t="s">
        <v>8365</v>
      </c>
      <c r="C1249" s="49" t="s">
        <v>8366</v>
      </c>
      <c r="D1249" s="272">
        <v>20060192</v>
      </c>
      <c r="E1249" s="30" t="s">
        <v>10203</v>
      </c>
      <c r="F1249" s="30" t="s">
        <v>3113</v>
      </c>
      <c r="G1249" s="30" t="s">
        <v>3065</v>
      </c>
      <c r="H1249" s="31">
        <v>96</v>
      </c>
      <c r="I1249" s="11">
        <v>10</v>
      </c>
      <c r="J1249" s="30" t="s">
        <v>6</v>
      </c>
      <c r="K1249" s="32">
        <v>41365</v>
      </c>
      <c r="L1249" s="6">
        <v>0</v>
      </c>
    </row>
    <row r="1250" spans="1:12">
      <c r="A1250" s="30" t="s">
        <v>5750</v>
      </c>
      <c r="B1250" s="271" t="s">
        <v>8367</v>
      </c>
      <c r="C1250" s="49" t="s">
        <v>8368</v>
      </c>
      <c r="D1250" s="272">
        <v>20080308</v>
      </c>
      <c r="E1250" s="30" t="s">
        <v>10203</v>
      </c>
      <c r="F1250" s="30" t="s">
        <v>3113</v>
      </c>
      <c r="G1250" s="30" t="s">
        <v>3065</v>
      </c>
      <c r="H1250" s="31">
        <v>199.2</v>
      </c>
      <c r="I1250" s="11">
        <v>10</v>
      </c>
      <c r="J1250" s="30" t="s">
        <v>6</v>
      </c>
      <c r="K1250" s="32">
        <v>41365</v>
      </c>
      <c r="L1250" s="6">
        <v>0</v>
      </c>
    </row>
    <row r="1251" spans="1:12">
      <c r="A1251" s="30" t="s">
        <v>5751</v>
      </c>
      <c r="B1251" s="271" t="s">
        <v>8369</v>
      </c>
      <c r="C1251" s="49" t="s">
        <v>8370</v>
      </c>
      <c r="D1251" s="272">
        <v>20100285</v>
      </c>
      <c r="E1251" s="30" t="s">
        <v>10203</v>
      </c>
      <c r="F1251" s="30" t="s">
        <v>3113</v>
      </c>
      <c r="G1251" s="30" t="s">
        <v>3065</v>
      </c>
      <c r="H1251" s="31">
        <v>164</v>
      </c>
      <c r="I1251" s="11">
        <v>10</v>
      </c>
      <c r="J1251" s="30" t="s">
        <v>6</v>
      </c>
      <c r="K1251" s="32">
        <v>41365</v>
      </c>
      <c r="L1251" s="6">
        <v>0</v>
      </c>
    </row>
    <row r="1252" spans="1:12">
      <c r="A1252" s="30" t="s">
        <v>5752</v>
      </c>
      <c r="B1252" s="271" t="s">
        <v>8371</v>
      </c>
      <c r="C1252" s="49" t="s">
        <v>8370</v>
      </c>
      <c r="D1252" s="272">
        <v>20100288</v>
      </c>
      <c r="E1252" s="30" t="s">
        <v>10203</v>
      </c>
      <c r="F1252" s="30" t="s">
        <v>3113</v>
      </c>
      <c r="G1252" s="30" t="s">
        <v>3065</v>
      </c>
      <c r="H1252" s="31">
        <v>63.232000000000006</v>
      </c>
      <c r="I1252" s="11">
        <v>10</v>
      </c>
      <c r="J1252" s="30" t="s">
        <v>6</v>
      </c>
      <c r="K1252" s="32">
        <v>41365</v>
      </c>
      <c r="L1252" s="6">
        <v>0</v>
      </c>
    </row>
    <row r="1253" spans="1:12">
      <c r="A1253" s="30" t="s">
        <v>5753</v>
      </c>
      <c r="B1253" s="271" t="s">
        <v>8372</v>
      </c>
      <c r="C1253" s="49" t="s">
        <v>8373</v>
      </c>
      <c r="D1253" s="272">
        <v>20070474</v>
      </c>
      <c r="E1253" s="30" t="s">
        <v>10203</v>
      </c>
      <c r="F1253" s="30" t="s">
        <v>3113</v>
      </c>
      <c r="G1253" s="30" t="s">
        <v>3065</v>
      </c>
      <c r="H1253" s="31">
        <v>95.167999999999992</v>
      </c>
      <c r="I1253" s="11">
        <v>10</v>
      </c>
      <c r="J1253" s="30" t="s">
        <v>6</v>
      </c>
      <c r="K1253" s="32">
        <v>41365</v>
      </c>
      <c r="L1253" s="6">
        <v>0</v>
      </c>
    </row>
    <row r="1254" spans="1:12">
      <c r="A1254" s="30" t="s">
        <v>5754</v>
      </c>
      <c r="B1254" s="271" t="s">
        <v>8376</v>
      </c>
      <c r="C1254" s="49" t="s">
        <v>8377</v>
      </c>
      <c r="D1254" s="272">
        <v>20070232</v>
      </c>
      <c r="E1254" s="30" t="s">
        <v>10203</v>
      </c>
      <c r="F1254" s="30" t="s">
        <v>3113</v>
      </c>
      <c r="G1254" s="30" t="s">
        <v>3065</v>
      </c>
      <c r="H1254" s="31">
        <v>169.53</v>
      </c>
      <c r="I1254" s="11">
        <v>10</v>
      </c>
      <c r="J1254" s="30" t="s">
        <v>6</v>
      </c>
      <c r="K1254" s="32">
        <v>42095</v>
      </c>
      <c r="L1254" s="6">
        <v>16.951551827800831</v>
      </c>
    </row>
    <row r="1255" spans="1:12">
      <c r="A1255" s="30" t="s">
        <v>5755</v>
      </c>
      <c r="B1255" s="271" t="s">
        <v>8378</v>
      </c>
      <c r="C1255" s="49" t="s">
        <v>8379</v>
      </c>
      <c r="D1255" s="272">
        <v>20000848</v>
      </c>
      <c r="E1255" s="30" t="s">
        <v>10203</v>
      </c>
      <c r="F1255" s="30" t="s">
        <v>3113</v>
      </c>
      <c r="G1255" s="30" t="s">
        <v>3065</v>
      </c>
      <c r="H1255" s="31">
        <v>25.768000000000001</v>
      </c>
      <c r="I1255" s="11">
        <v>10</v>
      </c>
      <c r="J1255" s="30" t="s">
        <v>6</v>
      </c>
      <c r="K1255" s="32">
        <v>41365</v>
      </c>
      <c r="L1255" s="6">
        <v>0</v>
      </c>
    </row>
    <row r="1256" spans="1:12">
      <c r="A1256" s="30" t="s">
        <v>5756</v>
      </c>
      <c r="B1256" s="271" t="s">
        <v>8380</v>
      </c>
      <c r="C1256" s="49" t="s">
        <v>8379</v>
      </c>
      <c r="D1256" s="272">
        <v>20000864</v>
      </c>
      <c r="E1256" s="30" t="s">
        <v>10203</v>
      </c>
      <c r="F1256" s="30" t="s">
        <v>3113</v>
      </c>
      <c r="G1256" s="30" t="s">
        <v>3065</v>
      </c>
      <c r="H1256" s="31">
        <v>317.36799999999999</v>
      </c>
      <c r="I1256" s="11">
        <v>10</v>
      </c>
      <c r="J1256" s="30" t="s">
        <v>6</v>
      </c>
      <c r="K1256" s="32">
        <v>41365</v>
      </c>
      <c r="L1256" s="6">
        <v>0</v>
      </c>
    </row>
    <row r="1257" spans="1:12">
      <c r="A1257" s="30" t="s">
        <v>5757</v>
      </c>
      <c r="B1257" s="271" t="s">
        <v>8381</v>
      </c>
      <c r="C1257" s="49" t="s">
        <v>8379</v>
      </c>
      <c r="D1257" s="272">
        <v>20070534</v>
      </c>
      <c r="E1257" s="30" t="s">
        <v>10203</v>
      </c>
      <c r="F1257" s="30" t="s">
        <v>3113</v>
      </c>
      <c r="G1257" s="30" t="s">
        <v>3065</v>
      </c>
      <c r="H1257" s="31">
        <v>499.88800000000003</v>
      </c>
      <c r="I1257" s="11">
        <v>10</v>
      </c>
      <c r="J1257" s="30" t="s">
        <v>6</v>
      </c>
      <c r="K1257" s="32">
        <v>41365</v>
      </c>
      <c r="L1257" s="6">
        <v>0</v>
      </c>
    </row>
    <row r="1258" spans="1:12">
      <c r="A1258" s="30" t="s">
        <v>5758</v>
      </c>
      <c r="B1258" s="271" t="s">
        <v>8382</v>
      </c>
      <c r="C1258" s="49" t="s">
        <v>8383</v>
      </c>
      <c r="D1258" s="272">
        <v>20080034</v>
      </c>
      <c r="E1258" s="30" t="s">
        <v>10203</v>
      </c>
      <c r="F1258" s="30" t="s">
        <v>3113</v>
      </c>
      <c r="G1258" s="30" t="s">
        <v>3065</v>
      </c>
      <c r="H1258" s="31">
        <v>48.8</v>
      </c>
      <c r="I1258" s="11">
        <v>10</v>
      </c>
      <c r="J1258" s="30" t="s">
        <v>6</v>
      </c>
      <c r="K1258" s="32">
        <v>41365</v>
      </c>
      <c r="L1258" s="6">
        <v>0</v>
      </c>
    </row>
    <row r="1259" spans="1:12">
      <c r="A1259" s="30" t="s">
        <v>5759</v>
      </c>
      <c r="B1259" s="271" t="s">
        <v>8384</v>
      </c>
      <c r="C1259" s="49" t="s">
        <v>8385</v>
      </c>
      <c r="D1259" s="272">
        <v>20060078</v>
      </c>
      <c r="E1259" s="30" t="s">
        <v>10203</v>
      </c>
      <c r="F1259" s="30" t="s">
        <v>3113</v>
      </c>
      <c r="G1259" s="30" t="s">
        <v>3065</v>
      </c>
      <c r="H1259" s="31">
        <v>99</v>
      </c>
      <c r="I1259" s="11">
        <v>10</v>
      </c>
      <c r="J1259" s="30" t="s">
        <v>6</v>
      </c>
      <c r="K1259" s="32">
        <v>42095</v>
      </c>
      <c r="L1259" s="6">
        <v>9.899154314589067</v>
      </c>
    </row>
    <row r="1260" spans="1:12">
      <c r="A1260" s="30" t="s">
        <v>5760</v>
      </c>
      <c r="B1260" s="271" t="s">
        <v>8386</v>
      </c>
      <c r="C1260" s="49" t="s">
        <v>8387</v>
      </c>
      <c r="D1260" s="272">
        <v>20080309</v>
      </c>
      <c r="E1260" s="30" t="s">
        <v>10203</v>
      </c>
      <c r="F1260" s="30" t="s">
        <v>3113</v>
      </c>
      <c r="G1260" s="30" t="s">
        <v>3065</v>
      </c>
      <c r="H1260" s="31">
        <v>672</v>
      </c>
      <c r="I1260" s="11">
        <v>10</v>
      </c>
      <c r="J1260" s="30" t="s">
        <v>6</v>
      </c>
      <c r="K1260" s="32">
        <v>41365</v>
      </c>
      <c r="L1260" s="6">
        <v>0</v>
      </c>
    </row>
    <row r="1261" spans="1:12">
      <c r="A1261" s="30" t="s">
        <v>5761</v>
      </c>
      <c r="B1261" s="271" t="s">
        <v>8388</v>
      </c>
      <c r="C1261" s="49" t="s">
        <v>8389</v>
      </c>
      <c r="D1261" s="272">
        <v>20100263</v>
      </c>
      <c r="E1261" s="30" t="s">
        <v>10203</v>
      </c>
      <c r="F1261" s="30" t="s">
        <v>3113</v>
      </c>
      <c r="G1261" s="30" t="s">
        <v>3065</v>
      </c>
      <c r="H1261" s="31">
        <v>238.08</v>
      </c>
      <c r="I1261" s="11">
        <v>10</v>
      </c>
      <c r="J1261" s="30" t="s">
        <v>6</v>
      </c>
      <c r="K1261" s="32">
        <v>41365</v>
      </c>
      <c r="L1261" s="6">
        <v>0</v>
      </c>
    </row>
    <row r="1262" spans="1:12">
      <c r="A1262" s="30" t="s">
        <v>5762</v>
      </c>
      <c r="B1262" s="271" t="s">
        <v>8390</v>
      </c>
      <c r="C1262" s="49" t="s">
        <v>8391</v>
      </c>
      <c r="D1262" s="272">
        <v>20080195</v>
      </c>
      <c r="E1262" s="30" t="s">
        <v>10203</v>
      </c>
      <c r="F1262" s="30" t="s">
        <v>3113</v>
      </c>
      <c r="G1262" s="30" t="s">
        <v>3065</v>
      </c>
      <c r="H1262" s="31">
        <v>201.24799999999999</v>
      </c>
      <c r="I1262" s="11">
        <v>10</v>
      </c>
      <c r="J1262" s="30" t="s">
        <v>6</v>
      </c>
      <c r="K1262" s="32">
        <v>41365</v>
      </c>
      <c r="L1262" s="6">
        <v>0</v>
      </c>
    </row>
    <row r="1263" spans="1:12">
      <c r="A1263" s="30" t="s">
        <v>5763</v>
      </c>
      <c r="B1263" s="271" t="s">
        <v>8392</v>
      </c>
      <c r="C1263" s="49" t="s">
        <v>8393</v>
      </c>
      <c r="D1263" s="272">
        <v>20070602</v>
      </c>
      <c r="E1263" s="30" t="s">
        <v>10203</v>
      </c>
      <c r="F1263" s="30" t="s">
        <v>3113</v>
      </c>
      <c r="G1263" s="30" t="s">
        <v>3065</v>
      </c>
      <c r="H1263" s="31">
        <v>275</v>
      </c>
      <c r="I1263" s="11">
        <v>10</v>
      </c>
      <c r="J1263" s="30" t="s">
        <v>6</v>
      </c>
      <c r="K1263" s="32">
        <v>42095</v>
      </c>
      <c r="L1263" s="6">
        <v>27.497650873858532</v>
      </c>
    </row>
    <row r="1264" spans="1:12">
      <c r="A1264" s="30" t="s">
        <v>5764</v>
      </c>
      <c r="B1264" s="271" t="s">
        <v>8394</v>
      </c>
      <c r="C1264" s="49" t="s">
        <v>8395</v>
      </c>
      <c r="D1264" s="272">
        <v>20070455</v>
      </c>
      <c r="E1264" s="30" t="s">
        <v>10203</v>
      </c>
      <c r="F1264" s="30" t="s">
        <v>3113</v>
      </c>
      <c r="G1264" s="30" t="s">
        <v>3065</v>
      </c>
      <c r="H1264" s="31">
        <v>380</v>
      </c>
      <c r="I1264" s="11">
        <v>10</v>
      </c>
      <c r="J1264" s="30" t="s">
        <v>6</v>
      </c>
      <c r="K1264" s="32">
        <v>41365</v>
      </c>
      <c r="L1264" s="6">
        <v>0</v>
      </c>
    </row>
    <row r="1265" spans="1:12">
      <c r="A1265" s="30" t="s">
        <v>5765</v>
      </c>
      <c r="B1265" s="271" t="s">
        <v>8396</v>
      </c>
      <c r="C1265" s="49" t="s">
        <v>8397</v>
      </c>
      <c r="D1265" s="272">
        <v>20080198</v>
      </c>
      <c r="E1265" s="30" t="s">
        <v>10203</v>
      </c>
      <c r="F1265" s="30" t="s">
        <v>3113</v>
      </c>
      <c r="G1265" s="30" t="s">
        <v>3065</v>
      </c>
      <c r="H1265" s="31">
        <v>202.48</v>
      </c>
      <c r="I1265" s="11">
        <v>10</v>
      </c>
      <c r="J1265" s="30" t="s">
        <v>6</v>
      </c>
      <c r="K1265" s="32">
        <v>41365</v>
      </c>
      <c r="L1265" s="6">
        <v>0</v>
      </c>
    </row>
    <row r="1266" spans="1:12">
      <c r="A1266" s="30" t="s">
        <v>5766</v>
      </c>
      <c r="B1266" s="271" t="s">
        <v>8388</v>
      </c>
      <c r="C1266" s="49" t="s">
        <v>8398</v>
      </c>
      <c r="D1266" s="272">
        <v>20070476</v>
      </c>
      <c r="E1266" s="30" t="s">
        <v>10203</v>
      </c>
      <c r="F1266" s="30" t="s">
        <v>3113</v>
      </c>
      <c r="G1266" s="30" t="s">
        <v>3065</v>
      </c>
      <c r="H1266" s="31">
        <v>138.88</v>
      </c>
      <c r="I1266" s="11">
        <v>10</v>
      </c>
      <c r="J1266" s="30" t="s">
        <v>6</v>
      </c>
      <c r="K1266" s="32">
        <v>41365</v>
      </c>
      <c r="L1266" s="6">
        <v>0</v>
      </c>
    </row>
    <row r="1267" spans="1:12">
      <c r="A1267" s="30" t="s">
        <v>5767</v>
      </c>
      <c r="B1267" s="271" t="s">
        <v>8399</v>
      </c>
      <c r="C1267" s="49" t="s">
        <v>8400</v>
      </c>
      <c r="D1267" s="272">
        <v>20070469</v>
      </c>
      <c r="E1267" s="30" t="s">
        <v>10203</v>
      </c>
      <c r="F1267" s="30" t="s">
        <v>3113</v>
      </c>
      <c r="G1267" s="30" t="s">
        <v>3065</v>
      </c>
      <c r="H1267" s="31">
        <v>44.8</v>
      </c>
      <c r="I1267" s="11">
        <v>10</v>
      </c>
      <c r="J1267" s="30" t="s">
        <v>6</v>
      </c>
      <c r="K1267" s="32">
        <v>41365</v>
      </c>
      <c r="L1267" s="6">
        <v>0</v>
      </c>
    </row>
    <row r="1268" spans="1:12">
      <c r="A1268" s="30" t="s">
        <v>5768</v>
      </c>
      <c r="B1268" s="271" t="s">
        <v>8401</v>
      </c>
      <c r="C1268" s="49" t="s">
        <v>8402</v>
      </c>
      <c r="D1268" s="272">
        <v>20060069</v>
      </c>
      <c r="E1268" s="30" t="s">
        <v>10203</v>
      </c>
      <c r="F1268" s="30" t="s">
        <v>3113</v>
      </c>
      <c r="G1268" s="30" t="s">
        <v>3065</v>
      </c>
      <c r="H1268" s="31">
        <v>9.5099199999999993</v>
      </c>
      <c r="I1268" s="11">
        <v>10</v>
      </c>
      <c r="J1268" s="30" t="s">
        <v>6</v>
      </c>
      <c r="K1268" s="32">
        <v>41365</v>
      </c>
      <c r="L1268" s="6">
        <v>0</v>
      </c>
    </row>
    <row r="1269" spans="1:12">
      <c r="A1269" s="30" t="s">
        <v>5769</v>
      </c>
      <c r="B1269" s="271" t="s">
        <v>8403</v>
      </c>
      <c r="C1269" s="49" t="s">
        <v>8404</v>
      </c>
      <c r="D1269" s="272">
        <v>20130076</v>
      </c>
      <c r="E1269" s="30" t="s">
        <v>10203</v>
      </c>
      <c r="F1269" s="30" t="s">
        <v>3113</v>
      </c>
      <c r="G1269" s="30" t="s">
        <v>3065</v>
      </c>
      <c r="H1269" s="31">
        <v>104</v>
      </c>
      <c r="I1269" s="11">
        <v>10</v>
      </c>
      <c r="J1269" s="30" t="s">
        <v>6</v>
      </c>
      <c r="K1269" s="32">
        <v>41365</v>
      </c>
      <c r="L1269" s="6">
        <v>0</v>
      </c>
    </row>
    <row r="1270" spans="1:12">
      <c r="A1270" s="30" t="s">
        <v>5770</v>
      </c>
      <c r="B1270" s="271" t="s">
        <v>8405</v>
      </c>
      <c r="C1270" s="49" t="s">
        <v>8406</v>
      </c>
      <c r="D1270" s="272">
        <v>20060576</v>
      </c>
      <c r="E1270" s="30" t="s">
        <v>10203</v>
      </c>
      <c r="F1270" s="30" t="s">
        <v>3113</v>
      </c>
      <c r="G1270" s="30" t="s">
        <v>3065</v>
      </c>
      <c r="H1270" s="31">
        <v>48.88</v>
      </c>
      <c r="I1270" s="11">
        <v>10</v>
      </c>
      <c r="J1270" s="30" t="s">
        <v>6</v>
      </c>
      <c r="K1270" s="32">
        <v>42095</v>
      </c>
      <c r="L1270" s="6">
        <v>4.8875824535061998</v>
      </c>
    </row>
    <row r="1271" spans="1:12">
      <c r="A1271" s="30" t="s">
        <v>5771</v>
      </c>
      <c r="B1271" s="271" t="s">
        <v>8407</v>
      </c>
      <c r="C1271" s="49" t="s">
        <v>8408</v>
      </c>
      <c r="D1271" s="272">
        <v>20100126</v>
      </c>
      <c r="E1271" s="30" t="s">
        <v>10203</v>
      </c>
      <c r="F1271" s="30" t="s">
        <v>3113</v>
      </c>
      <c r="G1271" s="30" t="s">
        <v>3065</v>
      </c>
      <c r="H1271" s="31">
        <v>112</v>
      </c>
      <c r="I1271" s="11">
        <v>10</v>
      </c>
      <c r="J1271" s="30" t="s">
        <v>6</v>
      </c>
      <c r="K1271" s="32">
        <v>41365</v>
      </c>
      <c r="L1271" s="6">
        <v>0</v>
      </c>
    </row>
    <row r="1272" spans="1:12">
      <c r="A1272" s="30" t="s">
        <v>5772</v>
      </c>
      <c r="B1272" s="271" t="s">
        <v>8409</v>
      </c>
      <c r="C1272" s="49" t="s">
        <v>8410</v>
      </c>
      <c r="D1272" s="272">
        <v>20000863</v>
      </c>
      <c r="E1272" s="30" t="s">
        <v>10203</v>
      </c>
      <c r="F1272" s="30" t="s">
        <v>3113</v>
      </c>
      <c r="G1272" s="30" t="s">
        <v>3065</v>
      </c>
      <c r="H1272" s="31">
        <v>51.448667200000003</v>
      </c>
      <c r="I1272" s="11">
        <v>10</v>
      </c>
      <c r="J1272" s="30" t="s">
        <v>6</v>
      </c>
      <c r="K1272" s="32">
        <v>41365</v>
      </c>
      <c r="L1272" s="6">
        <v>0</v>
      </c>
    </row>
    <row r="1273" spans="1:12">
      <c r="A1273" s="30" t="s">
        <v>5773</v>
      </c>
      <c r="B1273" s="271" t="s">
        <v>8411</v>
      </c>
      <c r="C1273" s="49" t="s">
        <v>8412</v>
      </c>
      <c r="D1273" s="272">
        <v>20050323</v>
      </c>
      <c r="E1273" s="30" t="s">
        <v>10203</v>
      </c>
      <c r="F1273" s="30" t="s">
        <v>3113</v>
      </c>
      <c r="G1273" s="30" t="s">
        <v>3065</v>
      </c>
      <c r="H1273" s="31">
        <v>90.736000000000004</v>
      </c>
      <c r="I1273" s="11">
        <v>10</v>
      </c>
      <c r="J1273" s="30" t="s">
        <v>6</v>
      </c>
      <c r="K1273" s="32">
        <v>41365</v>
      </c>
      <c r="L1273" s="6">
        <v>0</v>
      </c>
    </row>
    <row r="1274" spans="1:12">
      <c r="A1274" s="30" t="s">
        <v>5774</v>
      </c>
      <c r="B1274" s="271" t="s">
        <v>8413</v>
      </c>
      <c r="C1274" s="49" t="s">
        <v>8414</v>
      </c>
      <c r="D1274" s="272">
        <v>20050308</v>
      </c>
      <c r="E1274" s="30" t="s">
        <v>10203</v>
      </c>
      <c r="F1274" s="30" t="s">
        <v>3113</v>
      </c>
      <c r="G1274" s="30" t="s">
        <v>3065</v>
      </c>
      <c r="H1274" s="31">
        <v>179</v>
      </c>
      <c r="I1274" s="11">
        <v>10</v>
      </c>
      <c r="J1274" s="30" t="s">
        <v>6</v>
      </c>
      <c r="K1274" s="32">
        <v>42095</v>
      </c>
      <c r="L1274" s="6">
        <v>17.898470932438805</v>
      </c>
    </row>
    <row r="1275" spans="1:12">
      <c r="A1275" s="30" t="s">
        <v>5775</v>
      </c>
      <c r="B1275" s="271" t="s">
        <v>8415</v>
      </c>
      <c r="C1275" s="49" t="s">
        <v>8416</v>
      </c>
      <c r="D1275" s="272">
        <v>20060582</v>
      </c>
      <c r="E1275" s="30" t="s">
        <v>10203</v>
      </c>
      <c r="F1275" s="30" t="s">
        <v>3113</v>
      </c>
      <c r="G1275" s="30" t="s">
        <v>3065</v>
      </c>
      <c r="H1275" s="31">
        <v>128.88</v>
      </c>
      <c r="I1275" s="11">
        <v>10</v>
      </c>
      <c r="J1275" s="30" t="s">
        <v>6</v>
      </c>
      <c r="K1275" s="32">
        <v>42095</v>
      </c>
      <c r="L1275" s="6">
        <v>12.886899071355939</v>
      </c>
    </row>
    <row r="1276" spans="1:12">
      <c r="A1276" s="30" t="s">
        <v>5776</v>
      </c>
      <c r="B1276" s="271" t="s">
        <v>8417</v>
      </c>
      <c r="C1276" s="49" t="s">
        <v>8418</v>
      </c>
      <c r="D1276" s="272">
        <v>20060553</v>
      </c>
      <c r="E1276" s="30" t="s">
        <v>10203</v>
      </c>
      <c r="F1276" s="30" t="s">
        <v>3113</v>
      </c>
      <c r="G1276" s="30" t="s">
        <v>3065</v>
      </c>
      <c r="H1276" s="31">
        <v>107.944</v>
      </c>
      <c r="I1276" s="11">
        <v>10</v>
      </c>
      <c r="J1276" s="30" t="s">
        <v>6</v>
      </c>
      <c r="K1276" s="32">
        <v>42095</v>
      </c>
      <c r="L1276" s="6">
        <v>10.793477912464674</v>
      </c>
    </row>
    <row r="1277" spans="1:12">
      <c r="A1277" s="30" t="s">
        <v>5777</v>
      </c>
      <c r="B1277" s="271" t="s">
        <v>8419</v>
      </c>
      <c r="C1277" s="49" t="s">
        <v>8420</v>
      </c>
      <c r="D1277" s="272">
        <v>20000431</v>
      </c>
      <c r="E1277" s="30" t="s">
        <v>10203</v>
      </c>
      <c r="F1277" s="30" t="s">
        <v>3113</v>
      </c>
      <c r="G1277" s="30" t="s">
        <v>3065</v>
      </c>
      <c r="H1277" s="31">
        <v>2</v>
      </c>
      <c r="I1277" s="11">
        <v>10</v>
      </c>
      <c r="J1277" s="30" t="s">
        <v>6</v>
      </c>
      <c r="K1277" s="32">
        <v>42095</v>
      </c>
      <c r="L1277" s="6">
        <v>0.19998291544624369</v>
      </c>
    </row>
    <row r="1278" spans="1:12">
      <c r="A1278" s="30" t="s">
        <v>5778</v>
      </c>
      <c r="B1278" s="271" t="s">
        <v>8421</v>
      </c>
      <c r="C1278" s="49" t="s">
        <v>8422</v>
      </c>
      <c r="D1278" s="272">
        <v>20090009</v>
      </c>
      <c r="E1278" s="30" t="s">
        <v>10203</v>
      </c>
      <c r="F1278" s="30" t="s">
        <v>3113</v>
      </c>
      <c r="G1278" s="30" t="s">
        <v>3065</v>
      </c>
      <c r="H1278" s="31">
        <v>59.2</v>
      </c>
      <c r="I1278" s="11">
        <v>10</v>
      </c>
      <c r="J1278" s="30" t="s">
        <v>6</v>
      </c>
      <c r="K1278" s="32">
        <v>42461</v>
      </c>
      <c r="L1278" s="6">
        <v>11.85177704000249</v>
      </c>
    </row>
    <row r="1279" spans="1:12">
      <c r="A1279" s="30" t="s">
        <v>5779</v>
      </c>
      <c r="B1279" s="271" t="s">
        <v>8423</v>
      </c>
      <c r="C1279" s="49" t="s">
        <v>8424</v>
      </c>
      <c r="D1279" s="272">
        <v>20100240</v>
      </c>
      <c r="E1279" s="30" t="s">
        <v>10203</v>
      </c>
      <c r="F1279" s="30" t="s">
        <v>3113</v>
      </c>
      <c r="G1279" s="30" t="s">
        <v>3065</v>
      </c>
      <c r="H1279" s="31">
        <v>738.75200000000007</v>
      </c>
      <c r="I1279" s="11">
        <v>10</v>
      </c>
      <c r="J1279" s="30" t="s">
        <v>6</v>
      </c>
      <c r="K1279" s="32">
        <v>41365</v>
      </c>
      <c r="L1279" s="6">
        <v>0</v>
      </c>
    </row>
    <row r="1280" spans="1:12">
      <c r="A1280" s="30" t="s">
        <v>5780</v>
      </c>
      <c r="B1280" s="271" t="s">
        <v>8425</v>
      </c>
      <c r="C1280" s="49" t="s">
        <v>8426</v>
      </c>
      <c r="D1280" s="272">
        <v>20050320</v>
      </c>
      <c r="E1280" s="30" t="s">
        <v>10203</v>
      </c>
      <c r="F1280" s="30" t="s">
        <v>3113</v>
      </c>
      <c r="G1280" s="30" t="s">
        <v>3065</v>
      </c>
      <c r="H1280" s="31">
        <v>90.736000000000004</v>
      </c>
      <c r="I1280" s="11">
        <v>10</v>
      </c>
      <c r="J1280" s="30" t="s">
        <v>6</v>
      </c>
      <c r="K1280" s="32">
        <v>41365</v>
      </c>
      <c r="L1280" s="6">
        <v>0</v>
      </c>
    </row>
    <row r="1281" spans="1:12">
      <c r="A1281" s="30" t="s">
        <v>5781</v>
      </c>
      <c r="B1281" s="271" t="s">
        <v>8427</v>
      </c>
      <c r="C1281" s="49" t="s">
        <v>8428</v>
      </c>
      <c r="D1281" s="272">
        <v>20070627</v>
      </c>
      <c r="E1281" s="30" t="s">
        <v>10203</v>
      </c>
      <c r="F1281" s="30" t="s">
        <v>3113</v>
      </c>
      <c r="G1281" s="30" t="s">
        <v>3065</v>
      </c>
      <c r="H1281" s="31">
        <v>124</v>
      </c>
      <c r="I1281" s="11">
        <v>10</v>
      </c>
      <c r="J1281" s="30" t="s">
        <v>6</v>
      </c>
      <c r="K1281" s="32">
        <v>41365</v>
      </c>
      <c r="L1281" s="6">
        <v>0</v>
      </c>
    </row>
    <row r="1282" spans="1:12">
      <c r="A1282" s="30" t="s">
        <v>5782</v>
      </c>
      <c r="B1282" s="271" t="s">
        <v>8429</v>
      </c>
      <c r="C1282" s="49" t="s">
        <v>8430</v>
      </c>
      <c r="D1282" s="272">
        <v>20060424</v>
      </c>
      <c r="E1282" s="30" t="s">
        <v>10203</v>
      </c>
      <c r="F1282" s="30" t="s">
        <v>3113</v>
      </c>
      <c r="G1282" s="30" t="s">
        <v>3065</v>
      </c>
      <c r="H1282" s="31">
        <v>121.4416784</v>
      </c>
      <c r="I1282" s="11">
        <v>10</v>
      </c>
      <c r="J1282" s="30" t="s">
        <v>6</v>
      </c>
      <c r="K1282" s="32">
        <v>41365</v>
      </c>
      <c r="L1282" s="6">
        <v>0</v>
      </c>
    </row>
    <row r="1283" spans="1:12">
      <c r="A1283" s="30" t="s">
        <v>5783</v>
      </c>
      <c r="B1283" s="271" t="s">
        <v>8431</v>
      </c>
      <c r="C1283" s="49" t="s">
        <v>8432</v>
      </c>
      <c r="D1283" s="272">
        <v>20070702</v>
      </c>
      <c r="E1283" s="30" t="s">
        <v>10203</v>
      </c>
      <c r="F1283" s="30" t="s">
        <v>3113</v>
      </c>
      <c r="G1283" s="30" t="s">
        <v>3065</v>
      </c>
      <c r="H1283" s="31">
        <v>110.9</v>
      </c>
      <c r="I1283" s="11">
        <v>10</v>
      </c>
      <c r="J1283" s="30" t="s">
        <v>6</v>
      </c>
      <c r="K1283" s="32">
        <v>42095</v>
      </c>
      <c r="L1283" s="6">
        <v>11.089052661494215</v>
      </c>
    </row>
    <row r="1284" spans="1:12">
      <c r="A1284" s="30" t="s">
        <v>5784</v>
      </c>
      <c r="B1284" s="271" t="s">
        <v>8433</v>
      </c>
      <c r="C1284" s="49" t="s">
        <v>8434</v>
      </c>
      <c r="D1284" s="272">
        <v>20050309</v>
      </c>
      <c r="E1284" s="30" t="s">
        <v>10203</v>
      </c>
      <c r="F1284" s="30" t="s">
        <v>3113</v>
      </c>
      <c r="G1284" s="30" t="s">
        <v>3065</v>
      </c>
      <c r="H1284" s="31">
        <v>90.736000000000004</v>
      </c>
      <c r="I1284" s="11">
        <v>10</v>
      </c>
      <c r="J1284" s="30" t="s">
        <v>6</v>
      </c>
      <c r="K1284" s="32">
        <v>41365</v>
      </c>
      <c r="L1284" s="6">
        <v>0</v>
      </c>
    </row>
    <row r="1285" spans="1:12">
      <c r="A1285" s="30" t="s">
        <v>5785</v>
      </c>
      <c r="B1285" s="271" t="s">
        <v>8435</v>
      </c>
      <c r="C1285" s="49" t="s">
        <v>8436</v>
      </c>
      <c r="D1285" s="272">
        <v>20120026</v>
      </c>
      <c r="E1285" s="30" t="s">
        <v>10203</v>
      </c>
      <c r="F1285" s="30" t="s">
        <v>3113</v>
      </c>
      <c r="G1285" s="30" t="s">
        <v>3065</v>
      </c>
      <c r="H1285" s="31">
        <v>427.2</v>
      </c>
      <c r="I1285" s="11">
        <v>10</v>
      </c>
      <c r="J1285" s="30" t="s">
        <v>6</v>
      </c>
      <c r="K1285" s="32">
        <v>41365</v>
      </c>
      <c r="L1285" s="6">
        <v>0</v>
      </c>
    </row>
    <row r="1286" spans="1:12">
      <c r="A1286" s="30" t="s">
        <v>5786</v>
      </c>
      <c r="B1286" s="271" t="s">
        <v>8438</v>
      </c>
      <c r="C1286" s="49" t="s">
        <v>8437</v>
      </c>
      <c r="D1286" s="272">
        <v>20140020</v>
      </c>
      <c r="E1286" s="30" t="s">
        <v>10203</v>
      </c>
      <c r="F1286" s="30" t="s">
        <v>3113</v>
      </c>
      <c r="G1286" s="30" t="s">
        <v>3065</v>
      </c>
      <c r="H1286" s="31">
        <v>501.30399999999997</v>
      </c>
      <c r="I1286" s="11">
        <v>10</v>
      </c>
      <c r="J1286" s="30" t="s">
        <v>6</v>
      </c>
      <c r="K1286" s="32">
        <v>41365</v>
      </c>
      <c r="L1286" s="6">
        <v>0</v>
      </c>
    </row>
    <row r="1287" spans="1:12">
      <c r="A1287" s="30" t="s">
        <v>5787</v>
      </c>
      <c r="B1287" s="271" t="s">
        <v>8439</v>
      </c>
      <c r="C1287" s="49" t="s">
        <v>8440</v>
      </c>
      <c r="D1287" s="272">
        <v>20080312</v>
      </c>
      <c r="E1287" s="30" t="s">
        <v>10203</v>
      </c>
      <c r="F1287" s="30" t="s">
        <v>3113</v>
      </c>
      <c r="G1287" s="30" t="s">
        <v>3065</v>
      </c>
      <c r="H1287" s="31">
        <v>96</v>
      </c>
      <c r="I1287" s="11">
        <v>10</v>
      </c>
      <c r="J1287" s="30" t="s">
        <v>6</v>
      </c>
      <c r="K1287" s="32">
        <v>41365</v>
      </c>
      <c r="L1287" s="6">
        <v>0</v>
      </c>
    </row>
    <row r="1288" spans="1:12">
      <c r="A1288" s="30" t="s">
        <v>5788</v>
      </c>
      <c r="B1288" s="271" t="s">
        <v>8441</v>
      </c>
      <c r="C1288" s="49" t="s">
        <v>8442</v>
      </c>
      <c r="D1288" s="272">
        <v>20070531</v>
      </c>
      <c r="E1288" s="30" t="s">
        <v>10203</v>
      </c>
      <c r="F1288" s="30" t="s">
        <v>3113</v>
      </c>
      <c r="G1288" s="30" t="s">
        <v>3065</v>
      </c>
      <c r="H1288" s="31">
        <v>171.66400000000002</v>
      </c>
      <c r="I1288" s="11">
        <v>10</v>
      </c>
      <c r="J1288" s="30" t="s">
        <v>6</v>
      </c>
      <c r="K1288" s="32">
        <v>41365</v>
      </c>
      <c r="L1288" s="6">
        <v>0</v>
      </c>
    </row>
    <row r="1289" spans="1:12">
      <c r="A1289" s="30" t="s">
        <v>5789</v>
      </c>
      <c r="B1289" s="271" t="s">
        <v>8443</v>
      </c>
      <c r="C1289" s="49" t="s">
        <v>8444</v>
      </c>
      <c r="D1289" s="272">
        <v>20060269</v>
      </c>
      <c r="E1289" s="30" t="s">
        <v>10203</v>
      </c>
      <c r="F1289" s="30" t="s">
        <v>3113</v>
      </c>
      <c r="G1289" s="30" t="s">
        <v>3065</v>
      </c>
      <c r="H1289" s="31">
        <v>239.2</v>
      </c>
      <c r="I1289" s="11">
        <v>10</v>
      </c>
      <c r="J1289" s="30" t="s">
        <v>6</v>
      </c>
      <c r="K1289" s="32">
        <v>41365</v>
      </c>
      <c r="L1289" s="6">
        <v>0</v>
      </c>
    </row>
    <row r="1290" spans="1:12">
      <c r="A1290" s="30" t="s">
        <v>5790</v>
      </c>
      <c r="B1290" s="271" t="s">
        <v>8445</v>
      </c>
      <c r="C1290" s="49" t="s">
        <v>8446</v>
      </c>
      <c r="D1290" s="272">
        <v>20070634</v>
      </c>
      <c r="E1290" s="30" t="s">
        <v>10203</v>
      </c>
      <c r="F1290" s="30" t="s">
        <v>3113</v>
      </c>
      <c r="G1290" s="30" t="s">
        <v>3065</v>
      </c>
      <c r="H1290" s="31">
        <v>164.8</v>
      </c>
      <c r="I1290" s="11">
        <v>10</v>
      </c>
      <c r="J1290" s="30" t="s">
        <v>6</v>
      </c>
      <c r="K1290" s="32">
        <v>41365</v>
      </c>
      <c r="L1290" s="6">
        <v>0</v>
      </c>
    </row>
    <row r="1291" spans="1:12">
      <c r="A1291" s="30" t="s">
        <v>5791</v>
      </c>
      <c r="B1291" s="271" t="s">
        <v>8447</v>
      </c>
      <c r="C1291" s="49" t="s">
        <v>8448</v>
      </c>
      <c r="D1291" s="272">
        <v>20050330</v>
      </c>
      <c r="E1291" s="30" t="s">
        <v>10203</v>
      </c>
      <c r="F1291" s="30" t="s">
        <v>3113</v>
      </c>
      <c r="G1291" s="30" t="s">
        <v>3065</v>
      </c>
      <c r="H1291" s="31">
        <v>49.16</v>
      </c>
      <c r="I1291" s="11">
        <v>10</v>
      </c>
      <c r="J1291" s="30" t="s">
        <v>6</v>
      </c>
      <c r="K1291" s="32">
        <v>42095</v>
      </c>
      <c r="L1291" s="6">
        <v>4.9155800616686678</v>
      </c>
    </row>
    <row r="1292" spans="1:12">
      <c r="A1292" s="30" t="s">
        <v>5792</v>
      </c>
      <c r="B1292" s="271" t="s">
        <v>8449</v>
      </c>
      <c r="C1292" s="49" t="s">
        <v>8450</v>
      </c>
      <c r="D1292" s="272">
        <v>20100053</v>
      </c>
      <c r="E1292" s="30" t="s">
        <v>10203</v>
      </c>
      <c r="F1292" s="30" t="s">
        <v>3113</v>
      </c>
      <c r="G1292" s="30" t="s">
        <v>3065</v>
      </c>
      <c r="H1292" s="31">
        <v>9.5099199999999995E-2</v>
      </c>
      <c r="I1292" s="11">
        <v>10</v>
      </c>
      <c r="J1292" s="30" t="s">
        <v>6</v>
      </c>
      <c r="K1292" s="32">
        <v>41365</v>
      </c>
      <c r="L1292" s="6">
        <v>0</v>
      </c>
    </row>
    <row r="1293" spans="1:12">
      <c r="A1293" s="30" t="s">
        <v>5793</v>
      </c>
      <c r="B1293" s="271" t="s">
        <v>8451</v>
      </c>
      <c r="C1293" s="49" t="s">
        <v>8452</v>
      </c>
      <c r="D1293" s="272">
        <v>20070317</v>
      </c>
      <c r="E1293" s="30" t="s">
        <v>10203</v>
      </c>
      <c r="F1293" s="30" t="s">
        <v>3113</v>
      </c>
      <c r="G1293" s="30" t="s">
        <v>3065</v>
      </c>
      <c r="H1293" s="31">
        <v>266.86399999999998</v>
      </c>
      <c r="I1293" s="11">
        <v>10</v>
      </c>
      <c r="J1293" s="30" t="s">
        <v>6</v>
      </c>
      <c r="K1293" s="32">
        <v>41365</v>
      </c>
      <c r="L1293" s="6">
        <v>0</v>
      </c>
    </row>
    <row r="1294" spans="1:12">
      <c r="A1294" s="30" t="s">
        <v>5794</v>
      </c>
      <c r="B1294" s="271" t="s">
        <v>8453</v>
      </c>
      <c r="C1294" s="49" t="s">
        <v>8454</v>
      </c>
      <c r="D1294" s="272">
        <v>20060573</v>
      </c>
      <c r="E1294" s="30" t="s">
        <v>10203</v>
      </c>
      <c r="F1294" s="30" t="s">
        <v>3113</v>
      </c>
      <c r="G1294" s="30" t="s">
        <v>3065</v>
      </c>
      <c r="H1294" s="31">
        <v>90.8</v>
      </c>
      <c r="I1294" s="11">
        <v>10</v>
      </c>
      <c r="J1294" s="30" t="s">
        <v>6</v>
      </c>
      <c r="K1294" s="32">
        <v>41365</v>
      </c>
      <c r="L1294" s="6">
        <v>0</v>
      </c>
    </row>
    <row r="1295" spans="1:12">
      <c r="A1295" s="30" t="s">
        <v>5795</v>
      </c>
      <c r="B1295" s="271" t="s">
        <v>8455</v>
      </c>
      <c r="C1295" s="49" t="s">
        <v>8456</v>
      </c>
      <c r="D1295" s="272">
        <v>20070456</v>
      </c>
      <c r="E1295" s="30" t="s">
        <v>10203</v>
      </c>
      <c r="F1295" s="30" t="s">
        <v>3113</v>
      </c>
      <c r="G1295" s="30" t="s">
        <v>3065</v>
      </c>
      <c r="H1295" s="31">
        <v>468.40800000000002</v>
      </c>
      <c r="I1295" s="11">
        <v>10</v>
      </c>
      <c r="J1295" s="30" t="s">
        <v>6</v>
      </c>
      <c r="K1295" s="32">
        <v>42461</v>
      </c>
      <c r="L1295" s="6">
        <v>93.774783441781949</v>
      </c>
    </row>
    <row r="1296" spans="1:12">
      <c r="A1296" s="30" t="s">
        <v>5796</v>
      </c>
      <c r="B1296" s="271" t="s">
        <v>8457</v>
      </c>
      <c r="C1296" s="49" t="s">
        <v>8458</v>
      </c>
      <c r="D1296" s="272">
        <v>20050331</v>
      </c>
      <c r="E1296" s="30" t="s">
        <v>10203</v>
      </c>
      <c r="F1296" s="30" t="s">
        <v>3113</v>
      </c>
      <c r="G1296" s="30" t="s">
        <v>3065</v>
      </c>
      <c r="H1296" s="31">
        <v>90.8</v>
      </c>
      <c r="I1296" s="11">
        <v>10</v>
      </c>
      <c r="J1296" s="30" t="s">
        <v>6</v>
      </c>
      <c r="K1296" s="32">
        <v>41365</v>
      </c>
      <c r="L1296" s="6">
        <v>0</v>
      </c>
    </row>
    <row r="1297" spans="1:12">
      <c r="A1297" s="30" t="s">
        <v>5797</v>
      </c>
      <c r="B1297" s="271" t="s">
        <v>8459</v>
      </c>
      <c r="C1297" s="49" t="s">
        <v>8460</v>
      </c>
      <c r="D1297" s="272">
        <v>20000851</v>
      </c>
      <c r="E1297" s="30" t="s">
        <v>10203</v>
      </c>
      <c r="F1297" s="30" t="s">
        <v>3113</v>
      </c>
      <c r="G1297" s="30" t="s">
        <v>3065</v>
      </c>
      <c r="H1297" s="31">
        <v>92.176000000000002</v>
      </c>
      <c r="I1297" s="11">
        <v>10</v>
      </c>
      <c r="J1297" s="30" t="s">
        <v>6</v>
      </c>
      <c r="K1297" s="32">
        <v>41365</v>
      </c>
      <c r="L1297" s="6">
        <v>0</v>
      </c>
    </row>
    <row r="1298" spans="1:12">
      <c r="A1298" s="30" t="s">
        <v>5798</v>
      </c>
      <c r="B1298" s="271" t="s">
        <v>8461</v>
      </c>
      <c r="C1298" s="49" t="s">
        <v>8462</v>
      </c>
      <c r="D1298" s="272">
        <v>20060087</v>
      </c>
      <c r="E1298" s="30" t="s">
        <v>10203</v>
      </c>
      <c r="F1298" s="30" t="s">
        <v>3113</v>
      </c>
      <c r="G1298" s="30" t="s">
        <v>3065</v>
      </c>
      <c r="H1298" s="31">
        <v>99</v>
      </c>
      <c r="I1298" s="11">
        <v>10</v>
      </c>
      <c r="J1298" s="30" t="s">
        <v>6</v>
      </c>
      <c r="K1298" s="32">
        <v>42095</v>
      </c>
      <c r="L1298" s="6">
        <v>9.899154314589067</v>
      </c>
    </row>
    <row r="1299" spans="1:12">
      <c r="A1299" s="30" t="s">
        <v>5799</v>
      </c>
      <c r="B1299" s="271" t="s">
        <v>8463</v>
      </c>
      <c r="C1299" s="49" t="s">
        <v>8464</v>
      </c>
      <c r="D1299" s="272">
        <v>20120064</v>
      </c>
      <c r="E1299" s="30" t="s">
        <v>10203</v>
      </c>
      <c r="F1299" s="30" t="s">
        <v>3113</v>
      </c>
      <c r="G1299" s="30" t="s">
        <v>3065</v>
      </c>
      <c r="H1299" s="31">
        <v>157.56</v>
      </c>
      <c r="I1299" s="11">
        <v>10</v>
      </c>
      <c r="J1299" s="30" t="s">
        <v>6</v>
      </c>
      <c r="K1299" s="32">
        <v>41365</v>
      </c>
      <c r="L1299" s="6">
        <v>0</v>
      </c>
    </row>
    <row r="1300" spans="1:12">
      <c r="A1300" s="30" t="s">
        <v>5800</v>
      </c>
      <c r="B1300" s="271" t="s">
        <v>8465</v>
      </c>
      <c r="C1300" s="49" t="s">
        <v>8466</v>
      </c>
      <c r="D1300" s="272">
        <v>20060562</v>
      </c>
      <c r="E1300" s="30" t="s">
        <v>10203</v>
      </c>
      <c r="F1300" s="30" t="s">
        <v>3113</v>
      </c>
      <c r="G1300" s="30" t="s">
        <v>3065</v>
      </c>
      <c r="H1300" s="31">
        <v>107.944</v>
      </c>
      <c r="I1300" s="11">
        <v>10</v>
      </c>
      <c r="J1300" s="30" t="s">
        <v>6</v>
      </c>
      <c r="K1300" s="32">
        <v>41365</v>
      </c>
      <c r="L1300" s="6">
        <v>0</v>
      </c>
    </row>
    <row r="1301" spans="1:12">
      <c r="A1301" s="30" t="s">
        <v>5801</v>
      </c>
      <c r="B1301" s="271" t="s">
        <v>8467</v>
      </c>
      <c r="C1301" s="49" t="s">
        <v>8468</v>
      </c>
      <c r="D1301" s="272">
        <v>20100099</v>
      </c>
      <c r="E1301" s="30" t="s">
        <v>10203</v>
      </c>
      <c r="F1301" s="30" t="s">
        <v>3113</v>
      </c>
      <c r="G1301" s="30" t="s">
        <v>3065</v>
      </c>
      <c r="H1301" s="31">
        <v>287.96799999999996</v>
      </c>
      <c r="I1301" s="11">
        <v>10</v>
      </c>
      <c r="J1301" s="30" t="s">
        <v>6</v>
      </c>
      <c r="K1301" s="32">
        <v>41365</v>
      </c>
      <c r="L1301" s="6">
        <v>0</v>
      </c>
    </row>
    <row r="1302" spans="1:12">
      <c r="A1302" s="30" t="s">
        <v>5802</v>
      </c>
      <c r="B1302" s="271" t="s">
        <v>8467</v>
      </c>
      <c r="C1302" s="49" t="s">
        <v>8469</v>
      </c>
      <c r="D1302" s="272">
        <v>20060260</v>
      </c>
      <c r="E1302" s="30" t="s">
        <v>10203</v>
      </c>
      <c r="F1302" s="30" t="s">
        <v>3113</v>
      </c>
      <c r="G1302" s="30" t="s">
        <v>3065</v>
      </c>
      <c r="H1302" s="31">
        <v>526.4</v>
      </c>
      <c r="I1302" s="11">
        <v>10</v>
      </c>
      <c r="J1302" s="30" t="s">
        <v>6</v>
      </c>
      <c r="K1302" s="32">
        <v>41365</v>
      </c>
      <c r="L1302" s="6">
        <v>0</v>
      </c>
    </row>
    <row r="1303" spans="1:12">
      <c r="A1303" s="30" t="s">
        <v>5803</v>
      </c>
      <c r="B1303" s="271" t="s">
        <v>8470</v>
      </c>
      <c r="C1303" s="49" t="s">
        <v>8471</v>
      </c>
      <c r="D1303" s="272">
        <v>20060131</v>
      </c>
      <c r="E1303" s="30" t="s">
        <v>10203</v>
      </c>
      <c r="F1303" s="30" t="s">
        <v>3113</v>
      </c>
      <c r="G1303" s="30" t="s">
        <v>3065</v>
      </c>
      <c r="H1303" s="31">
        <v>413.6</v>
      </c>
      <c r="I1303" s="11">
        <v>10</v>
      </c>
      <c r="J1303" s="30" t="s">
        <v>6</v>
      </c>
      <c r="K1303" s="32">
        <v>41365</v>
      </c>
      <c r="L1303" s="6">
        <v>0</v>
      </c>
    </row>
    <row r="1304" spans="1:12">
      <c r="A1304" s="30" t="s">
        <v>5804</v>
      </c>
      <c r="B1304" s="271" t="s">
        <v>8472</v>
      </c>
      <c r="C1304" s="49" t="s">
        <v>8473</v>
      </c>
      <c r="D1304" s="272">
        <v>20060133</v>
      </c>
      <c r="E1304" s="30" t="s">
        <v>10203</v>
      </c>
      <c r="F1304" s="30" t="s">
        <v>3113</v>
      </c>
      <c r="G1304" s="30" t="s">
        <v>3065</v>
      </c>
      <c r="H1304" s="31">
        <v>476</v>
      </c>
      <c r="I1304" s="11">
        <v>10</v>
      </c>
      <c r="J1304" s="30" t="s">
        <v>6</v>
      </c>
      <c r="K1304" s="32">
        <v>41365</v>
      </c>
      <c r="L1304" s="6">
        <v>0</v>
      </c>
    </row>
    <row r="1305" spans="1:12">
      <c r="A1305" s="30" t="s">
        <v>5805</v>
      </c>
      <c r="B1305" s="271" t="s">
        <v>8474</v>
      </c>
      <c r="C1305" s="49" t="s">
        <v>8475</v>
      </c>
      <c r="D1305" s="272">
        <v>20050305</v>
      </c>
      <c r="E1305" s="30" t="s">
        <v>10203</v>
      </c>
      <c r="F1305" s="30" t="s">
        <v>3113</v>
      </c>
      <c r="G1305" s="30" t="s">
        <v>3065</v>
      </c>
      <c r="H1305" s="31">
        <v>179</v>
      </c>
      <c r="I1305" s="11">
        <v>10</v>
      </c>
      <c r="J1305" s="30" t="s">
        <v>6</v>
      </c>
      <c r="K1305" s="32">
        <v>41365</v>
      </c>
      <c r="L1305" s="6">
        <v>0</v>
      </c>
    </row>
    <row r="1306" spans="1:12">
      <c r="A1306" s="30" t="s">
        <v>5806</v>
      </c>
      <c r="B1306" s="271" t="s">
        <v>8476</v>
      </c>
      <c r="C1306" s="49" t="s">
        <v>8477</v>
      </c>
      <c r="D1306" s="272">
        <v>19910149</v>
      </c>
      <c r="E1306" s="30" t="s">
        <v>10203</v>
      </c>
      <c r="F1306" s="30" t="s">
        <v>3113</v>
      </c>
      <c r="G1306" s="30" t="s">
        <v>3065</v>
      </c>
      <c r="H1306" s="31">
        <v>49.45</v>
      </c>
      <c r="I1306" s="11">
        <v>10</v>
      </c>
      <c r="J1306" s="30" t="s">
        <v>6</v>
      </c>
      <c r="K1306" s="32">
        <v>42095</v>
      </c>
      <c r="L1306" s="6">
        <v>4.9445775844083713</v>
      </c>
    </row>
    <row r="1307" spans="1:12">
      <c r="A1307" s="30" t="s">
        <v>5807</v>
      </c>
      <c r="B1307" s="271" t="s">
        <v>8478</v>
      </c>
      <c r="C1307" s="49" t="s">
        <v>8479</v>
      </c>
      <c r="D1307" s="272">
        <v>20060579</v>
      </c>
      <c r="E1307" s="30" t="s">
        <v>10203</v>
      </c>
      <c r="F1307" s="30" t="s">
        <v>3113</v>
      </c>
      <c r="G1307" s="30" t="s">
        <v>3065</v>
      </c>
      <c r="H1307" s="31">
        <v>107.944</v>
      </c>
      <c r="I1307" s="11">
        <v>10</v>
      </c>
      <c r="J1307" s="30" t="s">
        <v>6</v>
      </c>
      <c r="K1307" s="32">
        <v>41365</v>
      </c>
      <c r="L1307" s="6">
        <v>0</v>
      </c>
    </row>
    <row r="1308" spans="1:12">
      <c r="A1308" s="30" t="s">
        <v>5808</v>
      </c>
      <c r="B1308" s="271" t="s">
        <v>8480</v>
      </c>
      <c r="C1308" s="49" t="s">
        <v>8481</v>
      </c>
      <c r="D1308" s="272">
        <v>20070477</v>
      </c>
      <c r="E1308" s="30" t="s">
        <v>10203</v>
      </c>
      <c r="F1308" s="30" t="s">
        <v>3113</v>
      </c>
      <c r="G1308" s="30" t="s">
        <v>3065</v>
      </c>
      <c r="H1308" s="31">
        <v>389.64</v>
      </c>
      <c r="I1308" s="11">
        <v>10</v>
      </c>
      <c r="J1308" s="30" t="s">
        <v>6</v>
      </c>
      <c r="K1308" s="32">
        <v>42095</v>
      </c>
      <c r="L1308" s="6">
        <v>38.960671587237186</v>
      </c>
    </row>
    <row r="1309" spans="1:12">
      <c r="A1309" s="30" t="s">
        <v>5809</v>
      </c>
      <c r="B1309" s="271" t="s">
        <v>8482</v>
      </c>
      <c r="C1309" s="49" t="s">
        <v>8483</v>
      </c>
      <c r="D1309" s="272">
        <v>20060558</v>
      </c>
      <c r="E1309" s="30" t="s">
        <v>10203</v>
      </c>
      <c r="F1309" s="30" t="s">
        <v>3113</v>
      </c>
      <c r="G1309" s="30" t="s">
        <v>3065</v>
      </c>
      <c r="H1309" s="31">
        <v>107.96</v>
      </c>
      <c r="I1309" s="11">
        <v>10</v>
      </c>
      <c r="J1309" s="30" t="s">
        <v>6</v>
      </c>
      <c r="K1309" s="32">
        <v>41365</v>
      </c>
      <c r="L1309" s="6">
        <v>0</v>
      </c>
    </row>
    <row r="1310" spans="1:12">
      <c r="A1310" s="30" t="s">
        <v>5810</v>
      </c>
      <c r="B1310" s="271" t="s">
        <v>8484</v>
      </c>
      <c r="C1310" s="49" t="s">
        <v>8485</v>
      </c>
      <c r="D1310" s="272">
        <v>20050324</v>
      </c>
      <c r="E1310" s="30" t="s">
        <v>10203</v>
      </c>
      <c r="F1310" s="30" t="s">
        <v>3113</v>
      </c>
      <c r="G1310" s="30" t="s">
        <v>3065</v>
      </c>
      <c r="H1310" s="31">
        <v>90.736000000000004</v>
      </c>
      <c r="I1310" s="11">
        <v>10</v>
      </c>
      <c r="J1310" s="30" t="s">
        <v>6</v>
      </c>
      <c r="K1310" s="32">
        <v>41365</v>
      </c>
      <c r="L1310" s="6">
        <v>0</v>
      </c>
    </row>
    <row r="1311" spans="1:12">
      <c r="A1311" s="30" t="s">
        <v>5811</v>
      </c>
      <c r="B1311" s="271" t="s">
        <v>8486</v>
      </c>
      <c r="C1311" s="49" t="s">
        <v>8487</v>
      </c>
      <c r="D1311" s="272">
        <v>20060580</v>
      </c>
      <c r="E1311" s="30" t="s">
        <v>10203</v>
      </c>
      <c r="F1311" s="30" t="s">
        <v>3113</v>
      </c>
      <c r="G1311" s="30" t="s">
        <v>3065</v>
      </c>
      <c r="H1311" s="31">
        <v>207.2</v>
      </c>
      <c r="I1311" s="11">
        <v>10</v>
      </c>
      <c r="J1311" s="30" t="s">
        <v>6</v>
      </c>
      <c r="K1311" s="32">
        <v>41365</v>
      </c>
      <c r="L1311" s="6">
        <v>0</v>
      </c>
    </row>
    <row r="1312" spans="1:12">
      <c r="A1312" s="30" t="s">
        <v>5812</v>
      </c>
      <c r="B1312" s="271" t="s">
        <v>8488</v>
      </c>
      <c r="C1312" s="49" t="s">
        <v>8489</v>
      </c>
      <c r="D1312" s="272">
        <v>20050315</v>
      </c>
      <c r="E1312" s="30" t="s">
        <v>10203</v>
      </c>
      <c r="F1312" s="30" t="s">
        <v>3113</v>
      </c>
      <c r="G1312" s="30" t="s">
        <v>3065</v>
      </c>
      <c r="H1312" s="31">
        <v>90.736000000000004</v>
      </c>
      <c r="I1312" s="11">
        <v>10</v>
      </c>
      <c r="J1312" s="30" t="s">
        <v>6</v>
      </c>
      <c r="K1312" s="32">
        <v>41365</v>
      </c>
      <c r="L1312" s="6">
        <v>0</v>
      </c>
    </row>
    <row r="1313" spans="1:12">
      <c r="A1313" s="30" t="s">
        <v>5813</v>
      </c>
      <c r="B1313" s="271" t="s">
        <v>8490</v>
      </c>
      <c r="C1313" s="49" t="s">
        <v>8491</v>
      </c>
      <c r="D1313" s="272">
        <v>20070216</v>
      </c>
      <c r="E1313" s="30" t="s">
        <v>10203</v>
      </c>
      <c r="F1313" s="30" t="s">
        <v>3113</v>
      </c>
      <c r="G1313" s="30" t="s">
        <v>3065</v>
      </c>
      <c r="H1313" s="31">
        <v>175.95999999999998</v>
      </c>
      <c r="I1313" s="11">
        <v>10</v>
      </c>
      <c r="J1313" s="30" t="s">
        <v>6</v>
      </c>
      <c r="K1313" s="32">
        <v>41365</v>
      </c>
      <c r="L1313" s="6">
        <v>0</v>
      </c>
    </row>
    <row r="1314" spans="1:12">
      <c r="A1314" s="30" t="s">
        <v>5814</v>
      </c>
      <c r="B1314" s="271" t="s">
        <v>8492</v>
      </c>
      <c r="C1314" s="49" t="s">
        <v>8493</v>
      </c>
      <c r="D1314" s="272">
        <v>20100106</v>
      </c>
      <c r="E1314" s="30" t="s">
        <v>10203</v>
      </c>
      <c r="F1314" s="30" t="s">
        <v>3113</v>
      </c>
      <c r="G1314" s="30" t="s">
        <v>3065</v>
      </c>
      <c r="H1314" s="31">
        <v>176.8</v>
      </c>
      <c r="I1314" s="11">
        <v>10</v>
      </c>
      <c r="J1314" s="30" t="s">
        <v>6</v>
      </c>
      <c r="K1314" s="32">
        <v>41365</v>
      </c>
      <c r="L1314" s="6">
        <v>0</v>
      </c>
    </row>
    <row r="1315" spans="1:12">
      <c r="A1315" s="30" t="s">
        <v>5815</v>
      </c>
      <c r="B1315" s="271" t="s">
        <v>8494</v>
      </c>
      <c r="C1315" s="49" t="s">
        <v>8495</v>
      </c>
      <c r="D1315" s="272">
        <v>20060604</v>
      </c>
      <c r="E1315" s="30" t="s">
        <v>10203</v>
      </c>
      <c r="F1315" s="30" t="s">
        <v>3113</v>
      </c>
      <c r="G1315" s="30" t="s">
        <v>3065</v>
      </c>
      <c r="H1315" s="31">
        <v>107.944</v>
      </c>
      <c r="I1315" s="11">
        <v>10</v>
      </c>
      <c r="J1315" s="30" t="s">
        <v>6</v>
      </c>
      <c r="K1315" s="32">
        <v>41365</v>
      </c>
      <c r="L1315" s="6">
        <v>0</v>
      </c>
    </row>
    <row r="1316" spans="1:12">
      <c r="A1316" s="30" t="s">
        <v>5816</v>
      </c>
      <c r="B1316" s="271" t="s">
        <v>8496</v>
      </c>
      <c r="C1316" s="49" t="s">
        <v>8497</v>
      </c>
      <c r="D1316" s="272">
        <v>20110181</v>
      </c>
      <c r="E1316" s="30" t="s">
        <v>10203</v>
      </c>
      <c r="F1316" s="30" t="s">
        <v>3113</v>
      </c>
      <c r="G1316" s="30" t="s">
        <v>3065</v>
      </c>
      <c r="H1316" s="31">
        <v>125.952</v>
      </c>
      <c r="I1316" s="11">
        <v>10</v>
      </c>
      <c r="J1316" s="30" t="s">
        <v>6</v>
      </c>
      <c r="K1316" s="32">
        <v>42461</v>
      </c>
      <c r="L1316" s="6">
        <v>25.215456448351262</v>
      </c>
    </row>
    <row r="1317" spans="1:12">
      <c r="A1317" s="30" t="s">
        <v>5817</v>
      </c>
      <c r="B1317" s="271" t="s">
        <v>8498</v>
      </c>
      <c r="C1317" s="49" t="s">
        <v>8499</v>
      </c>
      <c r="D1317" s="272">
        <v>20090269</v>
      </c>
      <c r="E1317" s="30" t="s">
        <v>10203</v>
      </c>
      <c r="F1317" s="30" t="s">
        <v>3113</v>
      </c>
      <c r="G1317" s="30" t="s">
        <v>3065</v>
      </c>
      <c r="H1317" s="31">
        <v>83.167999999999992</v>
      </c>
      <c r="I1317" s="11">
        <v>10</v>
      </c>
      <c r="J1317" s="30" t="s">
        <v>6</v>
      </c>
      <c r="K1317" s="32">
        <v>42461</v>
      </c>
      <c r="L1317" s="6">
        <v>16.650145149711612</v>
      </c>
    </row>
    <row r="1318" spans="1:12">
      <c r="A1318" s="30" t="s">
        <v>5818</v>
      </c>
      <c r="B1318" s="271" t="s">
        <v>8500</v>
      </c>
      <c r="C1318" s="49" t="s">
        <v>8501</v>
      </c>
      <c r="D1318" s="272">
        <v>20100148</v>
      </c>
      <c r="E1318" s="30" t="s">
        <v>10203</v>
      </c>
      <c r="F1318" s="30" t="s">
        <v>3113</v>
      </c>
      <c r="G1318" s="30" t="s">
        <v>3065</v>
      </c>
      <c r="H1318" s="31">
        <v>159.19999999999999</v>
      </c>
      <c r="I1318" s="11">
        <v>10</v>
      </c>
      <c r="J1318" s="30" t="s">
        <v>6</v>
      </c>
      <c r="K1318" s="32">
        <v>41365</v>
      </c>
      <c r="L1318" s="6">
        <v>0</v>
      </c>
    </row>
    <row r="1319" spans="1:12">
      <c r="A1319" s="30" t="s">
        <v>5819</v>
      </c>
      <c r="B1319" s="271" t="s">
        <v>8502</v>
      </c>
      <c r="C1319" s="49" t="s">
        <v>8503</v>
      </c>
      <c r="D1319" s="272">
        <v>20050319</v>
      </c>
      <c r="E1319" s="30" t="s">
        <v>10203</v>
      </c>
      <c r="F1319" s="30" t="s">
        <v>3113</v>
      </c>
      <c r="G1319" s="30" t="s">
        <v>3065</v>
      </c>
      <c r="H1319" s="31">
        <v>117.261678</v>
      </c>
      <c r="I1319" s="11">
        <v>10</v>
      </c>
      <c r="J1319" s="30" t="s">
        <v>6</v>
      </c>
      <c r="K1319" s="32">
        <v>42095</v>
      </c>
      <c r="L1319" s="6">
        <v>11.725166118279345</v>
      </c>
    </row>
    <row r="1320" spans="1:12">
      <c r="A1320" s="30" t="s">
        <v>5820</v>
      </c>
      <c r="B1320" s="271" t="s">
        <v>8504</v>
      </c>
      <c r="C1320" s="49" t="s">
        <v>8505</v>
      </c>
      <c r="D1320" s="272">
        <v>20090283</v>
      </c>
      <c r="E1320" s="30" t="s">
        <v>10203</v>
      </c>
      <c r="F1320" s="30" t="s">
        <v>3113</v>
      </c>
      <c r="G1320" s="30" t="s">
        <v>3065</v>
      </c>
      <c r="H1320" s="31">
        <v>229.56799999999998</v>
      </c>
      <c r="I1320" s="11">
        <v>10</v>
      </c>
      <c r="J1320" s="30" t="s">
        <v>6</v>
      </c>
      <c r="K1320" s="32">
        <v>41365</v>
      </c>
      <c r="L1320" s="6">
        <v>0</v>
      </c>
    </row>
    <row r="1321" spans="1:12">
      <c r="A1321" s="30" t="s">
        <v>5821</v>
      </c>
      <c r="B1321" s="271" t="s">
        <v>8506</v>
      </c>
      <c r="C1321" s="49" t="s">
        <v>8507</v>
      </c>
      <c r="D1321" s="272">
        <v>20110005</v>
      </c>
      <c r="E1321" s="30" t="s">
        <v>10203</v>
      </c>
      <c r="F1321" s="30" t="s">
        <v>3113</v>
      </c>
      <c r="G1321" s="30" t="s">
        <v>3065</v>
      </c>
      <c r="H1321" s="31">
        <v>65.599999999999994</v>
      </c>
      <c r="I1321" s="11">
        <v>10</v>
      </c>
      <c r="J1321" s="30" t="s">
        <v>6</v>
      </c>
      <c r="K1321" s="32">
        <v>41365</v>
      </c>
      <c r="L1321" s="6">
        <v>0</v>
      </c>
    </row>
    <row r="1322" spans="1:12">
      <c r="A1322" s="30" t="s">
        <v>5822</v>
      </c>
      <c r="B1322" s="271" t="s">
        <v>8508</v>
      </c>
      <c r="C1322" s="49" t="s">
        <v>8509</v>
      </c>
      <c r="D1322" s="272">
        <v>20110007</v>
      </c>
      <c r="E1322" s="30" t="s">
        <v>10203</v>
      </c>
      <c r="F1322" s="30" t="s">
        <v>3113</v>
      </c>
      <c r="G1322" s="30" t="s">
        <v>3065</v>
      </c>
      <c r="H1322" s="31">
        <v>41.68</v>
      </c>
      <c r="I1322" s="11">
        <v>10</v>
      </c>
      <c r="J1322" s="30" t="s">
        <v>6</v>
      </c>
      <c r="K1322" s="32">
        <v>42095</v>
      </c>
      <c r="L1322" s="6">
        <v>4.1676439578997266</v>
      </c>
    </row>
    <row r="1323" spans="1:12">
      <c r="A1323" s="30" t="s">
        <v>5823</v>
      </c>
      <c r="B1323" s="271" t="s">
        <v>8510</v>
      </c>
      <c r="C1323" s="49" t="s">
        <v>8511</v>
      </c>
      <c r="D1323" s="272">
        <v>20060560</v>
      </c>
      <c r="E1323" s="30" t="s">
        <v>10203</v>
      </c>
      <c r="F1323" s="30" t="s">
        <v>3113</v>
      </c>
      <c r="G1323" s="30" t="s">
        <v>3065</v>
      </c>
      <c r="H1323" s="31">
        <v>107.944</v>
      </c>
      <c r="I1323" s="11">
        <v>10</v>
      </c>
      <c r="J1323" s="30" t="s">
        <v>6</v>
      </c>
      <c r="K1323" s="32">
        <v>41365</v>
      </c>
      <c r="L1323" s="6">
        <v>0</v>
      </c>
    </row>
    <row r="1324" spans="1:12">
      <c r="A1324" s="30" t="s">
        <v>5824</v>
      </c>
      <c r="B1324" s="271" t="s">
        <v>8512</v>
      </c>
      <c r="C1324" s="49" t="s">
        <v>8513</v>
      </c>
      <c r="D1324" s="272">
        <v>20050325</v>
      </c>
      <c r="E1324" s="30" t="s">
        <v>10203</v>
      </c>
      <c r="F1324" s="30" t="s">
        <v>3113</v>
      </c>
      <c r="G1324" s="30" t="s">
        <v>3065</v>
      </c>
      <c r="H1324" s="31">
        <v>90.736000000000004</v>
      </c>
      <c r="I1324" s="11">
        <v>10</v>
      </c>
      <c r="J1324" s="30" t="s">
        <v>6</v>
      </c>
      <c r="K1324" s="32">
        <v>41365</v>
      </c>
      <c r="L1324" s="6">
        <v>0</v>
      </c>
    </row>
    <row r="1325" spans="1:12">
      <c r="A1325" s="30" t="s">
        <v>5825</v>
      </c>
      <c r="B1325" s="271" t="s">
        <v>8514</v>
      </c>
      <c r="C1325" s="49" t="s">
        <v>8515</v>
      </c>
      <c r="D1325" s="272">
        <v>20050337</v>
      </c>
      <c r="E1325" s="30" t="s">
        <v>10203</v>
      </c>
      <c r="F1325" s="30" t="s">
        <v>3113</v>
      </c>
      <c r="G1325" s="30" t="s">
        <v>3065</v>
      </c>
      <c r="H1325" s="31">
        <v>198</v>
      </c>
      <c r="I1325" s="11">
        <v>10</v>
      </c>
      <c r="J1325" s="30" t="s">
        <v>6</v>
      </c>
      <c r="K1325" s="32">
        <v>41365</v>
      </c>
      <c r="L1325" s="6">
        <v>0</v>
      </c>
    </row>
    <row r="1326" spans="1:12">
      <c r="A1326" s="30" t="s">
        <v>5826</v>
      </c>
      <c r="B1326" s="271" t="s">
        <v>8516</v>
      </c>
      <c r="C1326" s="49" t="s">
        <v>8517</v>
      </c>
      <c r="D1326" s="272">
        <v>20090338</v>
      </c>
      <c r="E1326" s="30" t="s">
        <v>10203</v>
      </c>
      <c r="F1326" s="30" t="s">
        <v>3113</v>
      </c>
      <c r="G1326" s="30" t="s">
        <v>3065</v>
      </c>
      <c r="H1326" s="31">
        <v>108</v>
      </c>
      <c r="I1326" s="11">
        <v>10</v>
      </c>
      <c r="J1326" s="30" t="s">
        <v>6</v>
      </c>
      <c r="K1326" s="32">
        <v>41365</v>
      </c>
      <c r="L1326" s="6">
        <v>0</v>
      </c>
    </row>
    <row r="1327" spans="1:12">
      <c r="A1327" s="30" t="s">
        <v>5827</v>
      </c>
      <c r="B1327" s="271" t="s">
        <v>8518</v>
      </c>
      <c r="C1327" s="49" t="s">
        <v>8519</v>
      </c>
      <c r="D1327" s="272">
        <v>20060426</v>
      </c>
      <c r="E1327" s="30" t="s">
        <v>10203</v>
      </c>
      <c r="F1327" s="30" t="s">
        <v>3113</v>
      </c>
      <c r="G1327" s="30" t="s">
        <v>3065</v>
      </c>
      <c r="H1327" s="31">
        <v>14.4</v>
      </c>
      <c r="I1327" s="11">
        <v>10</v>
      </c>
      <c r="J1327" s="30" t="s">
        <v>6</v>
      </c>
      <c r="K1327" s="32">
        <v>41365</v>
      </c>
      <c r="L1327" s="6">
        <v>0</v>
      </c>
    </row>
    <row r="1328" spans="1:12">
      <c r="A1328" s="30" t="s">
        <v>5828</v>
      </c>
      <c r="B1328" s="271" t="s">
        <v>8520</v>
      </c>
      <c r="C1328" s="49" t="s">
        <v>8521</v>
      </c>
      <c r="D1328" s="272">
        <v>20050211</v>
      </c>
      <c r="E1328" s="30" t="s">
        <v>10203</v>
      </c>
      <c r="F1328" s="30" t="s">
        <v>3113</v>
      </c>
      <c r="G1328" s="30" t="s">
        <v>3065</v>
      </c>
      <c r="H1328" s="31">
        <v>174.8</v>
      </c>
      <c r="I1328" s="11">
        <v>10</v>
      </c>
      <c r="J1328" s="30" t="s">
        <v>6</v>
      </c>
      <c r="K1328" s="32">
        <v>41365</v>
      </c>
      <c r="L1328" s="6">
        <v>0</v>
      </c>
    </row>
    <row r="1329" spans="1:12">
      <c r="A1329" s="30" t="s">
        <v>5829</v>
      </c>
      <c r="B1329" s="271" t="s">
        <v>8522</v>
      </c>
      <c r="C1329" s="49" t="s">
        <v>8523</v>
      </c>
      <c r="D1329" s="272">
        <v>20130089</v>
      </c>
      <c r="E1329" s="30" t="s">
        <v>10203</v>
      </c>
      <c r="F1329" s="30" t="s">
        <v>3113</v>
      </c>
      <c r="G1329" s="30" t="s">
        <v>3065</v>
      </c>
      <c r="H1329" s="31">
        <v>159.19999999999999</v>
      </c>
      <c r="I1329" s="11">
        <v>10</v>
      </c>
      <c r="J1329" s="30" t="s">
        <v>6</v>
      </c>
      <c r="K1329" s="32">
        <v>41365</v>
      </c>
      <c r="L1329" s="6">
        <v>0</v>
      </c>
    </row>
    <row r="1330" spans="1:12">
      <c r="A1330" s="30" t="s">
        <v>5830</v>
      </c>
      <c r="B1330" s="271" t="s">
        <v>8524</v>
      </c>
      <c r="C1330" s="49" t="s">
        <v>8525</v>
      </c>
      <c r="D1330" s="272">
        <v>20060581</v>
      </c>
      <c r="E1330" s="30" t="s">
        <v>10203</v>
      </c>
      <c r="F1330" s="30" t="s">
        <v>3113</v>
      </c>
      <c r="G1330" s="30" t="s">
        <v>3065</v>
      </c>
      <c r="H1330" s="31">
        <v>316.8</v>
      </c>
      <c r="I1330" s="11">
        <v>10</v>
      </c>
      <c r="J1330" s="30" t="s">
        <v>6</v>
      </c>
      <c r="K1330" s="32">
        <v>41365</v>
      </c>
      <c r="L1330" s="6">
        <v>0</v>
      </c>
    </row>
    <row r="1331" spans="1:12">
      <c r="A1331" s="30" t="s">
        <v>5831</v>
      </c>
      <c r="B1331" s="271" t="s">
        <v>8526</v>
      </c>
      <c r="C1331" s="49" t="s">
        <v>8527</v>
      </c>
      <c r="D1331" s="272">
        <v>19920913</v>
      </c>
      <c r="E1331" s="30" t="s">
        <v>10203</v>
      </c>
      <c r="F1331" s="30" t="s">
        <v>3113</v>
      </c>
      <c r="G1331" s="30" t="s">
        <v>3065</v>
      </c>
      <c r="H1331" s="31">
        <v>1.6</v>
      </c>
      <c r="I1331" s="11">
        <v>10</v>
      </c>
      <c r="J1331" s="30" t="s">
        <v>6</v>
      </c>
      <c r="K1331" s="32">
        <v>41365</v>
      </c>
      <c r="L1331" s="6">
        <v>0</v>
      </c>
    </row>
    <row r="1332" spans="1:12">
      <c r="A1332" s="30" t="s">
        <v>5832</v>
      </c>
      <c r="B1332" s="271" t="s">
        <v>8528</v>
      </c>
      <c r="C1332" s="49" t="s">
        <v>8529</v>
      </c>
      <c r="D1332" s="272">
        <v>20070712</v>
      </c>
      <c r="E1332" s="30" t="s">
        <v>10203</v>
      </c>
      <c r="F1332" s="30" t="s">
        <v>3113</v>
      </c>
      <c r="G1332" s="30" t="s">
        <v>3065</v>
      </c>
      <c r="H1332" s="31">
        <v>223.2</v>
      </c>
      <c r="I1332" s="11">
        <v>10</v>
      </c>
      <c r="J1332" s="30" t="s">
        <v>6</v>
      </c>
      <c r="K1332" s="32">
        <v>41365</v>
      </c>
      <c r="L1332" s="6">
        <v>0</v>
      </c>
    </row>
    <row r="1333" spans="1:12">
      <c r="A1333" s="30" t="s">
        <v>5833</v>
      </c>
      <c r="B1333" s="271" t="s">
        <v>8530</v>
      </c>
      <c r="C1333" s="49" t="s">
        <v>8531</v>
      </c>
      <c r="D1333" s="272">
        <v>20060059</v>
      </c>
      <c r="E1333" s="30" t="s">
        <v>10203</v>
      </c>
      <c r="F1333" s="30" t="s">
        <v>3113</v>
      </c>
      <c r="G1333" s="30" t="s">
        <v>3065</v>
      </c>
      <c r="H1333" s="31">
        <v>29.385652799999995</v>
      </c>
      <c r="I1333" s="11">
        <v>10</v>
      </c>
      <c r="J1333" s="30" t="s">
        <v>6</v>
      </c>
      <c r="K1333" s="32">
        <v>41365</v>
      </c>
      <c r="L1333" s="6">
        <v>0</v>
      </c>
    </row>
    <row r="1334" spans="1:12">
      <c r="A1334" s="30" t="s">
        <v>5834</v>
      </c>
      <c r="B1334" s="271" t="s">
        <v>8532</v>
      </c>
      <c r="C1334" s="49" t="s">
        <v>8533</v>
      </c>
      <c r="D1334" s="272">
        <v>20090270</v>
      </c>
      <c r="E1334" s="30" t="s">
        <v>10203</v>
      </c>
      <c r="F1334" s="30" t="s">
        <v>3113</v>
      </c>
      <c r="G1334" s="30" t="s">
        <v>3065</v>
      </c>
      <c r="H1334" s="31">
        <v>143.19999999999999</v>
      </c>
      <c r="I1334" s="11">
        <v>10</v>
      </c>
      <c r="J1334" s="30" t="s">
        <v>6</v>
      </c>
      <c r="K1334" s="32">
        <v>41365</v>
      </c>
      <c r="L1334" s="6">
        <v>0</v>
      </c>
    </row>
    <row r="1335" spans="1:12">
      <c r="A1335" s="30" t="s">
        <v>5835</v>
      </c>
      <c r="B1335" s="271" t="s">
        <v>8534</v>
      </c>
      <c r="C1335" s="49" t="s">
        <v>8535</v>
      </c>
      <c r="D1335" s="272">
        <v>20100098</v>
      </c>
      <c r="E1335" s="30" t="s">
        <v>10203</v>
      </c>
      <c r="F1335" s="30" t="s">
        <v>3113</v>
      </c>
      <c r="G1335" s="30" t="s">
        <v>3065</v>
      </c>
      <c r="H1335" s="31">
        <v>156.24</v>
      </c>
      <c r="I1335" s="11">
        <v>10</v>
      </c>
      <c r="J1335" s="30" t="s">
        <v>6</v>
      </c>
      <c r="K1335" s="32">
        <v>41365</v>
      </c>
      <c r="L1335" s="6">
        <v>0</v>
      </c>
    </row>
    <row r="1336" spans="1:12">
      <c r="A1336" s="30" t="s">
        <v>5836</v>
      </c>
      <c r="B1336" s="271" t="s">
        <v>8536</v>
      </c>
      <c r="C1336" s="49" t="s">
        <v>8537</v>
      </c>
      <c r="D1336" s="272">
        <v>20000852</v>
      </c>
      <c r="E1336" s="30" t="s">
        <v>10203</v>
      </c>
      <c r="F1336" s="30" t="s">
        <v>3113</v>
      </c>
      <c r="G1336" s="30" t="s">
        <v>3065</v>
      </c>
      <c r="H1336" s="31">
        <v>49.64</v>
      </c>
      <c r="I1336" s="11">
        <v>10</v>
      </c>
      <c r="J1336" s="30" t="s">
        <v>6</v>
      </c>
      <c r="K1336" s="32">
        <v>42095</v>
      </c>
      <c r="L1336" s="6">
        <v>4.9635759613757759</v>
      </c>
    </row>
    <row r="1337" spans="1:12">
      <c r="A1337" s="30" t="s">
        <v>5837</v>
      </c>
      <c r="B1337" s="271" t="s">
        <v>8538</v>
      </c>
      <c r="C1337" s="49" t="s">
        <v>8539</v>
      </c>
      <c r="D1337" s="272">
        <v>20040114</v>
      </c>
      <c r="E1337" s="30" t="s">
        <v>10203</v>
      </c>
      <c r="F1337" s="30" t="s">
        <v>3113</v>
      </c>
      <c r="G1337" s="30" t="s">
        <v>3065</v>
      </c>
      <c r="H1337" s="31">
        <v>144</v>
      </c>
      <c r="I1337" s="11">
        <v>10</v>
      </c>
      <c r="J1337" s="30" t="s">
        <v>6</v>
      </c>
      <c r="K1337" s="32">
        <v>41365</v>
      </c>
      <c r="L1337" s="6">
        <v>0</v>
      </c>
    </row>
    <row r="1338" spans="1:12">
      <c r="A1338" s="30" t="s">
        <v>5838</v>
      </c>
      <c r="B1338" s="271" t="s">
        <v>8540</v>
      </c>
      <c r="C1338" s="49" t="s">
        <v>8541</v>
      </c>
      <c r="D1338" s="272">
        <v>20080365</v>
      </c>
      <c r="E1338" s="30" t="s">
        <v>10203</v>
      </c>
      <c r="F1338" s="30" t="s">
        <v>3113</v>
      </c>
      <c r="G1338" s="30" t="s">
        <v>3065</v>
      </c>
      <c r="H1338" s="31">
        <v>155.00799999999998</v>
      </c>
      <c r="I1338" s="11">
        <v>10</v>
      </c>
      <c r="J1338" s="30" t="s">
        <v>6</v>
      </c>
      <c r="K1338" s="32">
        <v>41365</v>
      </c>
      <c r="L1338" s="6">
        <v>0</v>
      </c>
    </row>
    <row r="1339" spans="1:12">
      <c r="A1339" s="30" t="s">
        <v>5839</v>
      </c>
      <c r="B1339" s="271" t="s">
        <v>8542</v>
      </c>
      <c r="C1339" s="49" t="s">
        <v>8543</v>
      </c>
      <c r="D1339" s="272">
        <v>20050035</v>
      </c>
      <c r="E1339" s="30" t="s">
        <v>10203</v>
      </c>
      <c r="F1339" s="30" t="s">
        <v>3113</v>
      </c>
      <c r="G1339" s="30" t="s">
        <v>3065</v>
      </c>
      <c r="H1339" s="31">
        <v>69.599999999999994</v>
      </c>
      <c r="I1339" s="11">
        <v>10</v>
      </c>
      <c r="J1339" s="30" t="s">
        <v>6</v>
      </c>
      <c r="K1339" s="32">
        <v>41365</v>
      </c>
      <c r="L1339" s="6">
        <v>0</v>
      </c>
    </row>
    <row r="1340" spans="1:12">
      <c r="A1340" s="30" t="s">
        <v>5840</v>
      </c>
      <c r="B1340" s="271" t="s">
        <v>8544</v>
      </c>
      <c r="C1340" s="49" t="s">
        <v>8545</v>
      </c>
      <c r="D1340" s="272">
        <v>20000847</v>
      </c>
      <c r="E1340" s="30" t="s">
        <v>10203</v>
      </c>
      <c r="F1340" s="30" t="s">
        <v>3113</v>
      </c>
      <c r="G1340" s="30" t="s">
        <v>3065</v>
      </c>
      <c r="H1340" s="31">
        <v>12302.7933056</v>
      </c>
      <c r="I1340" s="11">
        <v>10</v>
      </c>
      <c r="J1340" s="30" t="s">
        <v>6</v>
      </c>
      <c r="K1340" s="32">
        <v>41365</v>
      </c>
      <c r="L1340" s="6">
        <v>0</v>
      </c>
    </row>
    <row r="1341" spans="1:12">
      <c r="A1341" s="30" t="s">
        <v>5841</v>
      </c>
      <c r="B1341" s="271" t="s">
        <v>8546</v>
      </c>
      <c r="C1341" s="49" t="s">
        <v>8547</v>
      </c>
      <c r="D1341" s="272">
        <v>20080333</v>
      </c>
      <c r="E1341" s="30" t="s">
        <v>10203</v>
      </c>
      <c r="F1341" s="30" t="s">
        <v>3113</v>
      </c>
      <c r="G1341" s="30" t="s">
        <v>3065</v>
      </c>
      <c r="H1341" s="31">
        <v>248</v>
      </c>
      <c r="I1341" s="11">
        <v>10</v>
      </c>
      <c r="J1341" s="30" t="s">
        <v>6</v>
      </c>
      <c r="K1341" s="32">
        <v>41365</v>
      </c>
      <c r="L1341" s="6">
        <v>0</v>
      </c>
    </row>
    <row r="1342" spans="1:12">
      <c r="A1342" s="30" t="s">
        <v>5842</v>
      </c>
      <c r="B1342" s="271" t="s">
        <v>8548</v>
      </c>
      <c r="C1342" s="49" t="s">
        <v>8549</v>
      </c>
      <c r="D1342" s="272">
        <v>19890027</v>
      </c>
      <c r="E1342" s="30" t="s">
        <v>10203</v>
      </c>
      <c r="F1342" s="30" t="s">
        <v>3113</v>
      </c>
      <c r="G1342" s="30" t="s">
        <v>3065</v>
      </c>
      <c r="H1342" s="31">
        <v>19.16</v>
      </c>
      <c r="I1342" s="11">
        <v>10</v>
      </c>
      <c r="J1342" s="30" t="s">
        <v>6</v>
      </c>
      <c r="K1342" s="32">
        <v>41365</v>
      </c>
      <c r="L1342" s="6">
        <v>0</v>
      </c>
    </row>
    <row r="1343" spans="1:12">
      <c r="A1343" s="30" t="s">
        <v>5843</v>
      </c>
      <c r="B1343" s="271" t="s">
        <v>8550</v>
      </c>
      <c r="C1343" s="49" t="s">
        <v>8551</v>
      </c>
      <c r="D1343" s="272">
        <v>20040117</v>
      </c>
      <c r="E1343" s="30" t="s">
        <v>10203</v>
      </c>
      <c r="F1343" s="30" t="s">
        <v>3113</v>
      </c>
      <c r="G1343" s="30" t="s">
        <v>3065</v>
      </c>
      <c r="H1343" s="31">
        <v>134.4</v>
      </c>
      <c r="I1343" s="11">
        <v>10</v>
      </c>
      <c r="J1343" s="30" t="s">
        <v>6</v>
      </c>
      <c r="K1343" s="32">
        <v>41365</v>
      </c>
      <c r="L1343" s="6">
        <v>0</v>
      </c>
    </row>
    <row r="1344" spans="1:12">
      <c r="A1344" s="30" t="s">
        <v>5844</v>
      </c>
      <c r="B1344" s="271" t="s">
        <v>8552</v>
      </c>
      <c r="C1344" s="49" t="s">
        <v>8553</v>
      </c>
      <c r="D1344" s="272">
        <v>20110174</v>
      </c>
      <c r="E1344" s="30" t="s">
        <v>10203</v>
      </c>
      <c r="F1344" s="30" t="s">
        <v>3113</v>
      </c>
      <c r="G1344" s="30" t="s">
        <v>3065</v>
      </c>
      <c r="H1344" s="31">
        <v>110.59200000000001</v>
      </c>
      <c r="I1344" s="11">
        <v>10</v>
      </c>
      <c r="J1344" s="30" t="s">
        <v>6</v>
      </c>
      <c r="K1344" s="32">
        <v>41365</v>
      </c>
      <c r="L1344" s="6">
        <v>0</v>
      </c>
    </row>
    <row r="1345" spans="1:12">
      <c r="A1345" s="30" t="s">
        <v>5845</v>
      </c>
      <c r="B1345" s="271" t="s">
        <v>8554</v>
      </c>
      <c r="C1345" s="49" t="s">
        <v>8555</v>
      </c>
      <c r="D1345" s="272">
        <v>20060577</v>
      </c>
      <c r="E1345" s="30" t="s">
        <v>10203</v>
      </c>
      <c r="F1345" s="30" t="s">
        <v>3113</v>
      </c>
      <c r="G1345" s="30" t="s">
        <v>3065</v>
      </c>
      <c r="H1345" s="31">
        <v>107.944</v>
      </c>
      <c r="I1345" s="11">
        <v>10</v>
      </c>
      <c r="J1345" s="30" t="s">
        <v>6</v>
      </c>
      <c r="K1345" s="32">
        <v>41365</v>
      </c>
      <c r="L1345" s="6">
        <v>0</v>
      </c>
    </row>
    <row r="1346" spans="1:12">
      <c r="A1346" s="30" t="s">
        <v>5846</v>
      </c>
      <c r="B1346" s="271" t="s">
        <v>8556</v>
      </c>
      <c r="C1346" s="49" t="s">
        <v>8557</v>
      </c>
      <c r="D1346" s="272">
        <v>19920201</v>
      </c>
      <c r="E1346" s="30" t="s">
        <v>10203</v>
      </c>
      <c r="F1346" s="30" t="s">
        <v>3113</v>
      </c>
      <c r="G1346" s="30" t="s">
        <v>3065</v>
      </c>
      <c r="H1346" s="31">
        <v>23.74</v>
      </c>
      <c r="I1346" s="11">
        <v>10</v>
      </c>
      <c r="J1346" s="30" t="s">
        <v>6</v>
      </c>
      <c r="K1346" s="32">
        <v>42095</v>
      </c>
      <c r="L1346" s="6">
        <v>2.3737972063469153</v>
      </c>
    </row>
    <row r="1347" spans="1:12">
      <c r="A1347" s="30" t="s">
        <v>5847</v>
      </c>
      <c r="B1347" s="271" t="s">
        <v>8558</v>
      </c>
      <c r="C1347" s="49" t="s">
        <v>8559</v>
      </c>
      <c r="D1347" s="272">
        <v>20050329</v>
      </c>
      <c r="E1347" s="30" t="s">
        <v>10203</v>
      </c>
      <c r="F1347" s="30" t="s">
        <v>3113</v>
      </c>
      <c r="G1347" s="30" t="s">
        <v>3065</v>
      </c>
      <c r="H1347" s="31">
        <v>90.736000000000004</v>
      </c>
      <c r="I1347" s="11">
        <v>10</v>
      </c>
      <c r="J1347" s="30" t="s">
        <v>6</v>
      </c>
      <c r="K1347" s="32">
        <v>41365</v>
      </c>
      <c r="L1347" s="6">
        <v>0</v>
      </c>
    </row>
    <row r="1348" spans="1:12">
      <c r="A1348" s="30" t="s">
        <v>5848</v>
      </c>
      <c r="B1348" s="271" t="s">
        <v>8560</v>
      </c>
      <c r="C1348" s="49" t="s">
        <v>8561</v>
      </c>
      <c r="D1348" s="272">
        <v>20060574</v>
      </c>
      <c r="E1348" s="30" t="s">
        <v>10203</v>
      </c>
      <c r="F1348" s="30" t="s">
        <v>3113</v>
      </c>
      <c r="G1348" s="30" t="s">
        <v>3065</v>
      </c>
      <c r="H1348" s="31">
        <v>61.457000000000001</v>
      </c>
      <c r="I1348" s="11">
        <v>10</v>
      </c>
      <c r="J1348" s="30" t="s">
        <v>6</v>
      </c>
      <c r="K1348" s="32">
        <v>42095</v>
      </c>
      <c r="L1348" s="6">
        <v>6.1451750172899118</v>
      </c>
    </row>
    <row r="1349" spans="1:12" ht="11.25" customHeight="1">
      <c r="A1349" s="30" t="s">
        <v>5849</v>
      </c>
      <c r="B1349" s="271" t="s">
        <v>8562</v>
      </c>
      <c r="C1349" s="49" t="s">
        <v>8563</v>
      </c>
      <c r="D1349" s="272">
        <v>20060538</v>
      </c>
      <c r="E1349" s="30" t="s">
        <v>10203</v>
      </c>
      <c r="F1349" s="30" t="s">
        <v>3113</v>
      </c>
      <c r="G1349" s="30" t="s">
        <v>3065</v>
      </c>
      <c r="H1349" s="31">
        <v>516</v>
      </c>
      <c r="I1349" s="11">
        <v>10</v>
      </c>
      <c r="J1349" s="30" t="s">
        <v>6</v>
      </c>
      <c r="K1349" s="32">
        <v>41365</v>
      </c>
      <c r="L1349" s="6">
        <v>0</v>
      </c>
    </row>
    <row r="1350" spans="1:12">
      <c r="A1350" s="30" t="s">
        <v>5850</v>
      </c>
      <c r="B1350" s="271" t="s">
        <v>8564</v>
      </c>
      <c r="C1350" s="49" t="s">
        <v>8565</v>
      </c>
      <c r="D1350" s="272">
        <v>20060674</v>
      </c>
      <c r="E1350" s="30" t="s">
        <v>10203</v>
      </c>
      <c r="F1350" s="30" t="s">
        <v>3113</v>
      </c>
      <c r="G1350" s="30" t="s">
        <v>3065</v>
      </c>
      <c r="H1350" s="31">
        <v>158.4</v>
      </c>
      <c r="I1350" s="11">
        <v>10</v>
      </c>
      <c r="J1350" s="30" t="s">
        <v>6</v>
      </c>
      <c r="K1350" s="32">
        <v>41365</v>
      </c>
      <c r="L1350" s="6">
        <v>0</v>
      </c>
    </row>
    <row r="1351" spans="1:12">
      <c r="A1351" s="30" t="s">
        <v>5851</v>
      </c>
      <c r="B1351" s="271" t="s">
        <v>8566</v>
      </c>
      <c r="C1351" s="49" t="s">
        <v>8567</v>
      </c>
      <c r="D1351" s="272">
        <v>20060709</v>
      </c>
      <c r="E1351" s="30" t="s">
        <v>10203</v>
      </c>
      <c r="F1351" s="30" t="s">
        <v>3113</v>
      </c>
      <c r="G1351" s="30" t="s">
        <v>3065</v>
      </c>
      <c r="H1351" s="31">
        <v>175.83199999999999</v>
      </c>
      <c r="I1351" s="11">
        <v>10</v>
      </c>
      <c r="J1351" s="30" t="s">
        <v>6</v>
      </c>
      <c r="K1351" s="32">
        <v>41365</v>
      </c>
      <c r="L1351" s="6">
        <v>0</v>
      </c>
    </row>
    <row r="1352" spans="1:12">
      <c r="A1352" s="30" t="s">
        <v>5852</v>
      </c>
      <c r="B1352" s="271" t="s">
        <v>8568</v>
      </c>
      <c r="C1352" s="49" t="s">
        <v>8569</v>
      </c>
      <c r="D1352" s="272">
        <v>20070520</v>
      </c>
      <c r="E1352" s="30" t="s">
        <v>10203</v>
      </c>
      <c r="F1352" s="30" t="s">
        <v>3113</v>
      </c>
      <c r="G1352" s="30" t="s">
        <v>3065</v>
      </c>
      <c r="H1352" s="31">
        <v>581.28800000000001</v>
      </c>
      <c r="I1352" s="11">
        <v>10</v>
      </c>
      <c r="J1352" s="30" t="s">
        <v>6</v>
      </c>
      <c r="K1352" s="32">
        <v>41365</v>
      </c>
      <c r="L1352" s="6">
        <v>0</v>
      </c>
    </row>
    <row r="1353" spans="1:12">
      <c r="A1353" s="30" t="s">
        <v>5853</v>
      </c>
      <c r="B1353" s="271" t="s">
        <v>8570</v>
      </c>
      <c r="C1353" s="49" t="s">
        <v>8571</v>
      </c>
      <c r="D1353" s="272">
        <v>20000044</v>
      </c>
      <c r="E1353" s="30" t="s">
        <v>10203</v>
      </c>
      <c r="F1353" s="30" t="s">
        <v>3113</v>
      </c>
      <c r="G1353" s="30" t="s">
        <v>3065</v>
      </c>
      <c r="H1353" s="31">
        <v>69.488</v>
      </c>
      <c r="I1353" s="11">
        <v>10</v>
      </c>
      <c r="J1353" s="30" t="s">
        <v>6</v>
      </c>
      <c r="K1353" s="32">
        <v>41365</v>
      </c>
      <c r="L1353" s="6">
        <v>0</v>
      </c>
    </row>
    <row r="1354" spans="1:12">
      <c r="A1354" s="30" t="s">
        <v>5854</v>
      </c>
      <c r="B1354" s="271" t="s">
        <v>8572</v>
      </c>
      <c r="C1354" s="49" t="s">
        <v>8573</v>
      </c>
      <c r="D1354" s="272">
        <v>20100224</v>
      </c>
      <c r="E1354" s="30" t="s">
        <v>10203</v>
      </c>
      <c r="F1354" s="30" t="s">
        <v>3113</v>
      </c>
      <c r="G1354" s="30" t="s">
        <v>3065</v>
      </c>
      <c r="H1354" s="31">
        <v>318.39999999999998</v>
      </c>
      <c r="I1354" s="11">
        <v>10</v>
      </c>
      <c r="J1354" s="30" t="s">
        <v>6</v>
      </c>
      <c r="K1354" s="32">
        <v>41365</v>
      </c>
      <c r="L1354" s="6">
        <v>0</v>
      </c>
    </row>
    <row r="1355" spans="1:12">
      <c r="A1355" s="30" t="s">
        <v>5855</v>
      </c>
      <c r="B1355" s="271" t="s">
        <v>8574</v>
      </c>
      <c r="C1355" s="49" t="s">
        <v>8575</v>
      </c>
      <c r="D1355" s="272">
        <v>20100279</v>
      </c>
      <c r="E1355" s="30" t="s">
        <v>10203</v>
      </c>
      <c r="F1355" s="30" t="s">
        <v>3113</v>
      </c>
      <c r="G1355" s="30" t="s">
        <v>3065</v>
      </c>
      <c r="H1355" s="31">
        <v>331.00799999999998</v>
      </c>
      <c r="I1355" s="11">
        <v>10</v>
      </c>
      <c r="J1355" s="30" t="s">
        <v>6</v>
      </c>
      <c r="K1355" s="32">
        <v>41365</v>
      </c>
      <c r="L1355" s="6">
        <v>0</v>
      </c>
    </row>
    <row r="1356" spans="1:12">
      <c r="A1356" s="30" t="s">
        <v>5856</v>
      </c>
      <c r="B1356" s="271" t="s">
        <v>8576</v>
      </c>
      <c r="C1356" s="49" t="s">
        <v>8577</v>
      </c>
      <c r="D1356" s="272">
        <v>20110026</v>
      </c>
      <c r="E1356" s="30" t="s">
        <v>10203</v>
      </c>
      <c r="F1356" s="30" t="s">
        <v>3113</v>
      </c>
      <c r="G1356" s="30" t="s">
        <v>3065</v>
      </c>
      <c r="H1356" s="31">
        <v>143.19999999999999</v>
      </c>
      <c r="I1356" s="11">
        <v>10</v>
      </c>
      <c r="J1356" s="30" t="s">
        <v>6</v>
      </c>
      <c r="K1356" s="32">
        <v>41365</v>
      </c>
      <c r="L1356" s="6">
        <v>0</v>
      </c>
    </row>
    <row r="1357" spans="1:12">
      <c r="A1357" s="30" t="s">
        <v>5857</v>
      </c>
      <c r="B1357" s="271" t="s">
        <v>8574</v>
      </c>
      <c r="C1357" s="49" t="s">
        <v>8578</v>
      </c>
      <c r="D1357" s="272">
        <v>20070464</v>
      </c>
      <c r="E1357" s="30" t="s">
        <v>10203</v>
      </c>
      <c r="F1357" s="30" t="s">
        <v>3113</v>
      </c>
      <c r="G1357" s="30" t="s">
        <v>3065</v>
      </c>
      <c r="H1357" s="31">
        <v>208.76</v>
      </c>
      <c r="I1357" s="11">
        <v>10</v>
      </c>
      <c r="J1357" s="30" t="s">
        <v>6</v>
      </c>
      <c r="K1357" s="32">
        <v>41365</v>
      </c>
      <c r="L1357" s="6">
        <v>0</v>
      </c>
    </row>
    <row r="1358" spans="1:12">
      <c r="A1358" s="30" t="s">
        <v>5858</v>
      </c>
      <c r="B1358" s="271" t="s">
        <v>8579</v>
      </c>
      <c r="C1358" s="49" t="s">
        <v>8580</v>
      </c>
      <c r="D1358" s="272">
        <v>20100270</v>
      </c>
      <c r="E1358" s="30" t="s">
        <v>10203</v>
      </c>
      <c r="F1358" s="30" t="s">
        <v>3113</v>
      </c>
      <c r="G1358" s="30" t="s">
        <v>3065</v>
      </c>
      <c r="H1358" s="31">
        <v>230.4</v>
      </c>
      <c r="I1358" s="11">
        <v>10</v>
      </c>
      <c r="J1358" s="30" t="s">
        <v>6</v>
      </c>
      <c r="K1358" s="32">
        <v>41365</v>
      </c>
      <c r="L1358" s="6">
        <v>0</v>
      </c>
    </row>
    <row r="1359" spans="1:12">
      <c r="A1359" s="30" t="s">
        <v>5859</v>
      </c>
      <c r="B1359" s="271" t="s">
        <v>8581</v>
      </c>
      <c r="C1359" s="49" t="s">
        <v>8582</v>
      </c>
      <c r="D1359" s="272">
        <v>20060425</v>
      </c>
      <c r="E1359" s="30" t="s">
        <v>10203</v>
      </c>
      <c r="F1359" s="30" t="s">
        <v>3113</v>
      </c>
      <c r="G1359" s="30" t="s">
        <v>3065</v>
      </c>
      <c r="H1359" s="31">
        <v>14.4</v>
      </c>
      <c r="I1359" s="11">
        <v>10</v>
      </c>
      <c r="J1359" s="30" t="s">
        <v>6</v>
      </c>
      <c r="K1359" s="32">
        <v>41365</v>
      </c>
      <c r="L1359" s="6">
        <v>0</v>
      </c>
    </row>
    <row r="1360" spans="1:12">
      <c r="A1360" s="30" t="s">
        <v>5860</v>
      </c>
      <c r="B1360" s="271" t="s">
        <v>8583</v>
      </c>
      <c r="C1360" s="49" t="s">
        <v>8584</v>
      </c>
      <c r="D1360" s="272">
        <v>20060561</v>
      </c>
      <c r="E1360" s="30" t="s">
        <v>10203</v>
      </c>
      <c r="F1360" s="30" t="s">
        <v>3113</v>
      </c>
      <c r="G1360" s="30" t="s">
        <v>3065</v>
      </c>
      <c r="H1360" s="31">
        <v>107.944</v>
      </c>
      <c r="I1360" s="11">
        <v>10</v>
      </c>
      <c r="J1360" s="30" t="s">
        <v>6</v>
      </c>
      <c r="K1360" s="32">
        <v>41365</v>
      </c>
      <c r="L1360" s="6">
        <v>0</v>
      </c>
    </row>
    <row r="1361" spans="1:12">
      <c r="A1361" s="30" t="s">
        <v>5861</v>
      </c>
      <c r="B1361" s="271" t="s">
        <v>8585</v>
      </c>
      <c r="C1361" s="49" t="s">
        <v>8586</v>
      </c>
      <c r="D1361" s="272">
        <v>20000187</v>
      </c>
      <c r="E1361" s="30" t="s">
        <v>10203</v>
      </c>
      <c r="F1361" s="30" t="s">
        <v>3113</v>
      </c>
      <c r="G1361" s="30" t="s">
        <v>3065</v>
      </c>
      <c r="H1361" s="31">
        <v>205.6</v>
      </c>
      <c r="I1361" s="11">
        <v>10</v>
      </c>
      <c r="J1361" s="30" t="s">
        <v>6</v>
      </c>
      <c r="K1361" s="32">
        <v>41365</v>
      </c>
      <c r="L1361" s="6">
        <v>0</v>
      </c>
    </row>
    <row r="1362" spans="1:12">
      <c r="A1362" s="30" t="s">
        <v>5862</v>
      </c>
      <c r="B1362" s="271" t="s">
        <v>8587</v>
      </c>
      <c r="C1362" s="49" t="s">
        <v>8588</v>
      </c>
      <c r="D1362" s="272">
        <v>20070515</v>
      </c>
      <c r="E1362" s="30" t="s">
        <v>10203</v>
      </c>
      <c r="F1362" s="30" t="s">
        <v>3113</v>
      </c>
      <c r="G1362" s="30" t="s">
        <v>3065</v>
      </c>
      <c r="H1362" s="31">
        <v>397.12</v>
      </c>
      <c r="I1362" s="11">
        <v>10</v>
      </c>
      <c r="J1362" s="30" t="s">
        <v>6</v>
      </c>
      <c r="K1362" s="32">
        <v>41365</v>
      </c>
      <c r="L1362" s="6">
        <v>0</v>
      </c>
    </row>
    <row r="1363" spans="1:12">
      <c r="A1363" s="30" t="s">
        <v>5863</v>
      </c>
      <c r="B1363" s="271" t="s">
        <v>8589</v>
      </c>
      <c r="C1363" s="49" t="s">
        <v>8590</v>
      </c>
      <c r="D1363" s="272">
        <v>20140015</v>
      </c>
      <c r="E1363" s="30" t="s">
        <v>10203</v>
      </c>
      <c r="F1363" s="30" t="s">
        <v>3113</v>
      </c>
      <c r="G1363" s="30" t="s">
        <v>3065</v>
      </c>
      <c r="H1363" s="31">
        <v>76.152000000000001</v>
      </c>
      <c r="I1363" s="11">
        <v>10</v>
      </c>
      <c r="J1363" s="30" t="s">
        <v>6</v>
      </c>
      <c r="K1363" s="32">
        <v>41365</v>
      </c>
      <c r="L1363" s="6">
        <v>0</v>
      </c>
    </row>
    <row r="1364" spans="1:12">
      <c r="A1364" s="30" t="s">
        <v>5864</v>
      </c>
      <c r="B1364" s="271" t="s">
        <v>8591</v>
      </c>
      <c r="C1364" s="49" t="s">
        <v>8592</v>
      </c>
      <c r="D1364" s="272">
        <v>20060599</v>
      </c>
      <c r="E1364" s="30" t="s">
        <v>10203</v>
      </c>
      <c r="F1364" s="30" t="s">
        <v>3113</v>
      </c>
      <c r="G1364" s="30" t="s">
        <v>3065</v>
      </c>
      <c r="H1364" s="31">
        <v>151.19999999999999</v>
      </c>
      <c r="I1364" s="11">
        <v>10</v>
      </c>
      <c r="J1364" s="30" t="s">
        <v>6</v>
      </c>
      <c r="K1364" s="32">
        <v>41365</v>
      </c>
      <c r="L1364" s="6">
        <v>0</v>
      </c>
    </row>
    <row r="1365" spans="1:12">
      <c r="A1365" s="30" t="s">
        <v>5865</v>
      </c>
      <c r="B1365" s="271" t="s">
        <v>8593</v>
      </c>
      <c r="C1365" s="49" t="s">
        <v>8594</v>
      </c>
      <c r="D1365" s="272">
        <v>20070140</v>
      </c>
      <c r="E1365" s="30" t="s">
        <v>10203</v>
      </c>
      <c r="F1365" s="30" t="s">
        <v>3113</v>
      </c>
      <c r="G1365" s="30" t="s">
        <v>3065</v>
      </c>
      <c r="H1365" s="31">
        <v>49.6</v>
      </c>
      <c r="I1365" s="11">
        <v>10</v>
      </c>
      <c r="J1365" s="30" t="s">
        <v>6</v>
      </c>
      <c r="K1365" s="32">
        <v>41365</v>
      </c>
      <c r="L1365" s="6">
        <v>0</v>
      </c>
    </row>
    <row r="1366" spans="1:12">
      <c r="A1366" s="30" t="s">
        <v>5866</v>
      </c>
      <c r="B1366" s="271" t="s">
        <v>8595</v>
      </c>
      <c r="C1366" s="49" t="s">
        <v>8596</v>
      </c>
      <c r="D1366" s="272">
        <v>20000427</v>
      </c>
      <c r="E1366" s="30" t="s">
        <v>10203</v>
      </c>
      <c r="F1366" s="30" t="s">
        <v>3113</v>
      </c>
      <c r="G1366" s="30" t="s">
        <v>3065</v>
      </c>
      <c r="H1366" s="31">
        <v>60.760000000000005</v>
      </c>
      <c r="I1366" s="11">
        <v>10</v>
      </c>
      <c r="J1366" s="30" t="s">
        <v>6</v>
      </c>
      <c r="K1366" s="32">
        <v>41365</v>
      </c>
      <c r="L1366" s="6">
        <v>0</v>
      </c>
    </row>
    <row r="1367" spans="1:12">
      <c r="A1367" s="30" t="s">
        <v>5867</v>
      </c>
      <c r="B1367" s="271" t="s">
        <v>8597</v>
      </c>
      <c r="C1367" s="49" t="s">
        <v>8598</v>
      </c>
      <c r="D1367" s="272">
        <v>19880424</v>
      </c>
      <c r="E1367" s="30" t="s">
        <v>10203</v>
      </c>
      <c r="F1367" s="30" t="s">
        <v>3113</v>
      </c>
      <c r="G1367" s="30" t="s">
        <v>3065</v>
      </c>
      <c r="H1367" s="31">
        <v>27.824000000000002</v>
      </c>
      <c r="I1367" s="11">
        <v>10</v>
      </c>
      <c r="J1367" s="30" t="s">
        <v>6</v>
      </c>
      <c r="K1367" s="32">
        <v>41365</v>
      </c>
      <c r="L1367" s="6">
        <v>0</v>
      </c>
    </row>
    <row r="1368" spans="1:12">
      <c r="A1368" s="30" t="s">
        <v>5868</v>
      </c>
      <c r="B1368" s="271" t="s">
        <v>8599</v>
      </c>
      <c r="C1368" s="49" t="s">
        <v>8600</v>
      </c>
      <c r="D1368" s="272">
        <v>20060468</v>
      </c>
      <c r="E1368" s="30" t="s">
        <v>10203</v>
      </c>
      <c r="F1368" s="30" t="s">
        <v>3113</v>
      </c>
      <c r="G1368" s="30" t="s">
        <v>3065</v>
      </c>
      <c r="H1368" s="31">
        <v>2862.5810191999999</v>
      </c>
      <c r="I1368" s="11">
        <v>10</v>
      </c>
      <c r="J1368" s="30" t="s">
        <v>6</v>
      </c>
      <c r="K1368" s="32">
        <v>41365</v>
      </c>
      <c r="L1368" s="6">
        <v>0</v>
      </c>
    </row>
    <row r="1369" spans="1:12">
      <c r="A1369" s="30" t="s">
        <v>5869</v>
      </c>
      <c r="B1369" s="271" t="s">
        <v>8601</v>
      </c>
      <c r="C1369" s="49" t="s">
        <v>8602</v>
      </c>
      <c r="D1369" s="272">
        <v>19920929</v>
      </c>
      <c r="E1369" s="30" t="s">
        <v>10203</v>
      </c>
      <c r="F1369" s="30" t="s">
        <v>3113</v>
      </c>
      <c r="G1369" s="30" t="s">
        <v>3065</v>
      </c>
      <c r="H1369" s="31">
        <v>1.6</v>
      </c>
      <c r="I1369" s="11">
        <v>10</v>
      </c>
      <c r="J1369" s="30" t="s">
        <v>6</v>
      </c>
      <c r="K1369" s="32">
        <v>41365</v>
      </c>
      <c r="L1369" s="6">
        <v>0</v>
      </c>
    </row>
    <row r="1370" spans="1:12">
      <c r="A1370" s="30" t="s">
        <v>5870</v>
      </c>
      <c r="B1370" s="271" t="s">
        <v>8603</v>
      </c>
      <c r="C1370" s="49" t="s">
        <v>8604</v>
      </c>
      <c r="D1370" s="272">
        <v>20100056</v>
      </c>
      <c r="E1370" s="30" t="s">
        <v>10203</v>
      </c>
      <c r="F1370" s="30" t="s">
        <v>3113</v>
      </c>
      <c r="G1370" s="30" t="s">
        <v>3065</v>
      </c>
      <c r="H1370" s="31">
        <v>96</v>
      </c>
      <c r="I1370" s="11">
        <v>10</v>
      </c>
      <c r="J1370" s="30" t="s">
        <v>6</v>
      </c>
      <c r="K1370" s="32">
        <v>41365</v>
      </c>
      <c r="L1370" s="6">
        <v>0</v>
      </c>
    </row>
    <row r="1371" spans="1:12">
      <c r="A1371" s="30" t="s">
        <v>5871</v>
      </c>
      <c r="B1371" s="271" t="s">
        <v>8605</v>
      </c>
      <c r="C1371" s="49" t="s">
        <v>8606</v>
      </c>
      <c r="D1371" s="272">
        <v>20070523</v>
      </c>
      <c r="E1371" s="30" t="s">
        <v>10203</v>
      </c>
      <c r="F1371" s="30" t="s">
        <v>3113</v>
      </c>
      <c r="G1371" s="30" t="s">
        <v>3065</v>
      </c>
      <c r="H1371" s="31">
        <v>258.68799999999999</v>
      </c>
      <c r="I1371" s="11">
        <v>10</v>
      </c>
      <c r="J1371" s="30" t="s">
        <v>6</v>
      </c>
      <c r="K1371" s="32">
        <v>41365</v>
      </c>
      <c r="L1371" s="6">
        <v>0</v>
      </c>
    </row>
    <row r="1372" spans="1:12">
      <c r="A1372" s="30" t="s">
        <v>5872</v>
      </c>
      <c r="B1372" s="271" t="s">
        <v>8607</v>
      </c>
      <c r="C1372" s="49" t="s">
        <v>8608</v>
      </c>
      <c r="D1372" s="272">
        <v>20050311</v>
      </c>
      <c r="E1372" s="30" t="s">
        <v>10203</v>
      </c>
      <c r="F1372" s="30" t="s">
        <v>3113</v>
      </c>
      <c r="G1372" s="30" t="s">
        <v>3065</v>
      </c>
      <c r="H1372" s="31">
        <v>90.736000000000004</v>
      </c>
      <c r="I1372" s="11">
        <v>10</v>
      </c>
      <c r="J1372" s="30" t="s">
        <v>6</v>
      </c>
      <c r="K1372" s="32">
        <v>41365</v>
      </c>
      <c r="L1372" s="6">
        <v>0</v>
      </c>
    </row>
    <row r="1373" spans="1:12">
      <c r="A1373" s="30" t="s">
        <v>5873</v>
      </c>
      <c r="B1373" s="271" t="s">
        <v>8609</v>
      </c>
      <c r="C1373" s="49" t="s">
        <v>8610</v>
      </c>
      <c r="D1373" s="272">
        <v>20000859</v>
      </c>
      <c r="E1373" s="30" t="s">
        <v>10203</v>
      </c>
      <c r="F1373" s="30" t="s">
        <v>3113</v>
      </c>
      <c r="G1373" s="30" t="s">
        <v>3065</v>
      </c>
      <c r="H1373" s="31">
        <v>44.719200000000001</v>
      </c>
      <c r="I1373" s="11">
        <v>10</v>
      </c>
      <c r="J1373" s="30" t="s">
        <v>6</v>
      </c>
      <c r="K1373" s="32">
        <v>42095</v>
      </c>
      <c r="L1373" s="6">
        <v>4.4715379962118265</v>
      </c>
    </row>
    <row r="1374" spans="1:12">
      <c r="A1374" s="30" t="s">
        <v>5874</v>
      </c>
      <c r="B1374" s="271" t="s">
        <v>8611</v>
      </c>
      <c r="C1374" s="49" t="s">
        <v>8612</v>
      </c>
      <c r="D1374" s="272">
        <v>20060228</v>
      </c>
      <c r="E1374" s="30" t="s">
        <v>10203</v>
      </c>
      <c r="F1374" s="30" t="s">
        <v>3113</v>
      </c>
      <c r="G1374" s="30" t="s">
        <v>3065</v>
      </c>
      <c r="H1374" s="31">
        <v>61.2</v>
      </c>
      <c r="I1374" s="11">
        <v>10</v>
      </c>
      <c r="J1374" s="30" t="s">
        <v>6</v>
      </c>
      <c r="K1374" s="32">
        <v>41365</v>
      </c>
      <c r="L1374" s="6">
        <v>0</v>
      </c>
    </row>
    <row r="1375" spans="1:12">
      <c r="A1375" s="30" t="s">
        <v>5875</v>
      </c>
      <c r="B1375" s="271" t="s">
        <v>8613</v>
      </c>
      <c r="C1375" s="49" t="s">
        <v>8614</v>
      </c>
      <c r="D1375" s="272">
        <v>20070405</v>
      </c>
      <c r="E1375" s="30" t="s">
        <v>10203</v>
      </c>
      <c r="F1375" s="30" t="s">
        <v>3113</v>
      </c>
      <c r="G1375" s="30" t="s">
        <v>3065</v>
      </c>
      <c r="H1375" s="31">
        <v>43.2</v>
      </c>
      <c r="I1375" s="11">
        <v>10</v>
      </c>
      <c r="J1375" s="30" t="s">
        <v>6</v>
      </c>
      <c r="K1375" s="32">
        <v>41365</v>
      </c>
      <c r="L1375" s="6">
        <v>0</v>
      </c>
    </row>
    <row r="1376" spans="1:12">
      <c r="A1376" s="30" t="s">
        <v>5876</v>
      </c>
      <c r="B1376" s="271" t="s">
        <v>8615</v>
      </c>
      <c r="C1376" s="49" t="s">
        <v>8616</v>
      </c>
      <c r="D1376" s="272">
        <v>20010068</v>
      </c>
      <c r="E1376" s="30" t="s">
        <v>10203</v>
      </c>
      <c r="F1376" s="30" t="s">
        <v>3113</v>
      </c>
      <c r="G1376" s="30" t="s">
        <v>3065</v>
      </c>
      <c r="H1376" s="31">
        <v>604.79999999999995</v>
      </c>
      <c r="I1376" s="11">
        <v>10</v>
      </c>
      <c r="J1376" s="30" t="s">
        <v>6</v>
      </c>
      <c r="K1376" s="32">
        <v>41365</v>
      </c>
      <c r="L1376" s="6">
        <v>0</v>
      </c>
    </row>
    <row r="1377" spans="1:12">
      <c r="A1377" s="30" t="s">
        <v>5877</v>
      </c>
      <c r="B1377" s="271" t="s">
        <v>8617</v>
      </c>
      <c r="C1377" s="49" t="s">
        <v>8618</v>
      </c>
      <c r="D1377" s="272">
        <v>20000657</v>
      </c>
      <c r="E1377" s="30" t="s">
        <v>10203</v>
      </c>
      <c r="F1377" s="30" t="s">
        <v>3113</v>
      </c>
      <c r="G1377" s="30" t="s">
        <v>3065</v>
      </c>
      <c r="H1377" s="31">
        <v>50.21</v>
      </c>
      <c r="I1377" s="11">
        <v>10</v>
      </c>
      <c r="J1377" s="30" t="s">
        <v>6</v>
      </c>
      <c r="K1377" s="32">
        <v>42095</v>
      </c>
      <c r="L1377" s="6">
        <v>5.0205710922779483</v>
      </c>
    </row>
    <row r="1378" spans="1:12">
      <c r="A1378" s="30" t="s">
        <v>5878</v>
      </c>
      <c r="B1378" s="271" t="s">
        <v>8619</v>
      </c>
      <c r="C1378" s="49" t="s">
        <v>8620</v>
      </c>
      <c r="D1378" s="272">
        <v>20060482</v>
      </c>
      <c r="E1378" s="30" t="s">
        <v>10203</v>
      </c>
      <c r="F1378" s="30" t="s">
        <v>3113</v>
      </c>
      <c r="G1378" s="30" t="s">
        <v>3065</v>
      </c>
      <c r="H1378" s="31">
        <v>128.76</v>
      </c>
      <c r="I1378" s="11">
        <v>10</v>
      </c>
      <c r="J1378" s="30" t="s">
        <v>6</v>
      </c>
      <c r="K1378" s="32">
        <v>41365</v>
      </c>
      <c r="L1378" s="6">
        <v>0</v>
      </c>
    </row>
    <row r="1379" spans="1:12">
      <c r="A1379" s="30" t="s">
        <v>5879</v>
      </c>
      <c r="B1379" s="271" t="s">
        <v>8621</v>
      </c>
      <c r="C1379" s="49" t="s">
        <v>8622</v>
      </c>
      <c r="D1379" s="272">
        <v>20080193</v>
      </c>
      <c r="E1379" s="30" t="s">
        <v>10203</v>
      </c>
      <c r="F1379" s="30" t="s">
        <v>3113</v>
      </c>
      <c r="G1379" s="30" t="s">
        <v>3065</v>
      </c>
      <c r="H1379" s="31">
        <v>106.048</v>
      </c>
      <c r="I1379" s="11">
        <v>10</v>
      </c>
      <c r="J1379" s="30" t="s">
        <v>6</v>
      </c>
      <c r="K1379" s="32">
        <v>41365</v>
      </c>
      <c r="L1379" s="6">
        <v>0</v>
      </c>
    </row>
    <row r="1380" spans="1:12">
      <c r="A1380" s="30" t="s">
        <v>5880</v>
      </c>
      <c r="B1380" s="271" t="s">
        <v>8623</v>
      </c>
      <c r="C1380" s="49" t="s">
        <v>8624</v>
      </c>
      <c r="D1380" s="272">
        <v>20000603</v>
      </c>
      <c r="E1380" s="30" t="s">
        <v>10203</v>
      </c>
      <c r="F1380" s="30" t="s">
        <v>3113</v>
      </c>
      <c r="G1380" s="30" t="s">
        <v>3065</v>
      </c>
      <c r="H1380" s="31">
        <v>161.45599999999999</v>
      </c>
      <c r="I1380" s="11">
        <v>10</v>
      </c>
      <c r="J1380" s="30" t="s">
        <v>6</v>
      </c>
      <c r="K1380" s="32">
        <v>41365</v>
      </c>
      <c r="L1380" s="6">
        <v>0</v>
      </c>
    </row>
    <row r="1381" spans="1:12">
      <c r="A1381" s="30" t="s">
        <v>5881</v>
      </c>
      <c r="B1381" s="271" t="s">
        <v>8625</v>
      </c>
      <c r="C1381" s="49" t="s">
        <v>8626</v>
      </c>
      <c r="D1381" s="272">
        <v>20040728</v>
      </c>
      <c r="E1381" s="30" t="s">
        <v>10203</v>
      </c>
      <c r="F1381" s="30" t="s">
        <v>3113</v>
      </c>
      <c r="G1381" s="30" t="s">
        <v>3065</v>
      </c>
      <c r="H1381" s="31">
        <v>183.2</v>
      </c>
      <c r="I1381" s="11">
        <v>10</v>
      </c>
      <c r="J1381" s="30" t="s">
        <v>6</v>
      </c>
      <c r="K1381" s="32">
        <v>41365</v>
      </c>
      <c r="L1381" s="6">
        <v>0</v>
      </c>
    </row>
    <row r="1382" spans="1:12">
      <c r="A1382" s="30" t="s">
        <v>5882</v>
      </c>
      <c r="B1382" s="271" t="s">
        <v>8627</v>
      </c>
      <c r="C1382" s="49" t="s">
        <v>8628</v>
      </c>
      <c r="D1382" s="272">
        <v>20060570</v>
      </c>
      <c r="E1382" s="30" t="s">
        <v>10203</v>
      </c>
      <c r="F1382" s="30" t="s">
        <v>3113</v>
      </c>
      <c r="G1382" s="30" t="s">
        <v>3065</v>
      </c>
      <c r="H1382" s="31">
        <v>199.95999999999998</v>
      </c>
      <c r="I1382" s="11">
        <v>10</v>
      </c>
      <c r="J1382" s="30" t="s">
        <v>6</v>
      </c>
      <c r="K1382" s="32">
        <v>41365</v>
      </c>
      <c r="L1382" s="6">
        <v>0</v>
      </c>
    </row>
    <row r="1383" spans="1:12">
      <c r="A1383" s="30" t="s">
        <v>5883</v>
      </c>
      <c r="B1383" s="271" t="s">
        <v>8627</v>
      </c>
      <c r="C1383" s="49" t="s">
        <v>8628</v>
      </c>
      <c r="D1383" s="272">
        <v>20080321</v>
      </c>
      <c r="E1383" s="30" t="s">
        <v>10203</v>
      </c>
      <c r="F1383" s="30" t="s">
        <v>3113</v>
      </c>
      <c r="G1383" s="30" t="s">
        <v>3065</v>
      </c>
      <c r="H1383" s="31">
        <v>479.2</v>
      </c>
      <c r="I1383" s="11">
        <v>10</v>
      </c>
      <c r="J1383" s="30" t="s">
        <v>6</v>
      </c>
      <c r="K1383" s="32">
        <v>41365</v>
      </c>
      <c r="L1383" s="6">
        <v>0</v>
      </c>
    </row>
    <row r="1384" spans="1:12">
      <c r="A1384" s="30" t="s">
        <v>5884</v>
      </c>
      <c r="B1384" s="271" t="s">
        <v>8629</v>
      </c>
      <c r="C1384" s="49" t="s">
        <v>8630</v>
      </c>
      <c r="D1384" s="272">
        <v>20000849</v>
      </c>
      <c r="E1384" s="30" t="s">
        <v>10203</v>
      </c>
      <c r="F1384" s="30" t="s">
        <v>3113</v>
      </c>
      <c r="G1384" s="30" t="s">
        <v>3065</v>
      </c>
      <c r="H1384" s="31">
        <v>80.448000000000008</v>
      </c>
      <c r="I1384" s="11">
        <v>10</v>
      </c>
      <c r="J1384" s="30" t="s">
        <v>6</v>
      </c>
      <c r="K1384" s="32">
        <v>41365</v>
      </c>
      <c r="L1384" s="6">
        <v>0</v>
      </c>
    </row>
    <row r="1385" spans="1:12">
      <c r="A1385" s="30" t="s">
        <v>5885</v>
      </c>
      <c r="B1385" s="271" t="s">
        <v>8631</v>
      </c>
      <c r="C1385" s="49" t="s">
        <v>8632</v>
      </c>
      <c r="D1385" s="272">
        <v>19940671</v>
      </c>
      <c r="E1385" s="30" t="s">
        <v>10203</v>
      </c>
      <c r="F1385" s="30" t="s">
        <v>3113</v>
      </c>
      <c r="G1385" s="30" t="s">
        <v>3065</v>
      </c>
      <c r="H1385" s="31">
        <v>113.02</v>
      </c>
      <c r="I1385" s="11">
        <v>10</v>
      </c>
      <c r="J1385" s="30" t="s">
        <v>6</v>
      </c>
      <c r="K1385" s="32">
        <v>42095</v>
      </c>
      <c r="L1385" s="6">
        <v>11.301034551867239</v>
      </c>
    </row>
    <row r="1386" spans="1:12">
      <c r="A1386" s="30" t="s">
        <v>5886</v>
      </c>
      <c r="B1386" s="271" t="s">
        <v>8633</v>
      </c>
      <c r="C1386" s="49" t="s">
        <v>8634</v>
      </c>
      <c r="D1386" s="272">
        <v>19900111</v>
      </c>
      <c r="E1386" s="30" t="s">
        <v>10203</v>
      </c>
      <c r="F1386" s="30" t="s">
        <v>3113</v>
      </c>
      <c r="G1386" s="30" t="s">
        <v>3065</v>
      </c>
      <c r="H1386" s="31">
        <v>594.37</v>
      </c>
      <c r="I1386" s="11">
        <v>10</v>
      </c>
      <c r="J1386" s="30" t="s">
        <v>6</v>
      </c>
      <c r="K1386" s="32">
        <v>42095</v>
      </c>
      <c r="L1386" s="6">
        <v>59.431922726891941</v>
      </c>
    </row>
    <row r="1387" spans="1:12">
      <c r="A1387" s="30" t="s">
        <v>5887</v>
      </c>
      <c r="B1387" s="271" t="s">
        <v>8635</v>
      </c>
      <c r="C1387" s="49" t="s">
        <v>8636</v>
      </c>
      <c r="D1387" s="272">
        <v>19900025</v>
      </c>
      <c r="E1387" s="30" t="s">
        <v>10203</v>
      </c>
      <c r="F1387" s="30" t="s">
        <v>3113</v>
      </c>
      <c r="G1387" s="30" t="s">
        <v>3065</v>
      </c>
      <c r="H1387" s="31">
        <v>592.08761919999995</v>
      </c>
      <c r="I1387" s="11">
        <v>10</v>
      </c>
      <c r="J1387" s="30" t="s">
        <v>6</v>
      </c>
      <c r="K1387" s="32">
        <v>41365</v>
      </c>
      <c r="L1387" s="6">
        <v>0</v>
      </c>
    </row>
    <row r="1388" spans="1:12">
      <c r="A1388" s="30" t="s">
        <v>5888</v>
      </c>
      <c r="B1388" s="271" t="s">
        <v>8637</v>
      </c>
      <c r="C1388" s="49" t="s">
        <v>8638</v>
      </c>
      <c r="D1388" s="272">
        <v>19790056</v>
      </c>
      <c r="E1388" s="30" t="s">
        <v>10203</v>
      </c>
      <c r="F1388" s="30" t="s">
        <v>3113</v>
      </c>
      <c r="G1388" s="30" t="s">
        <v>3065</v>
      </c>
      <c r="H1388" s="31">
        <v>71.344000000000008</v>
      </c>
      <c r="I1388" s="11">
        <v>10</v>
      </c>
      <c r="J1388" s="30" t="s">
        <v>6</v>
      </c>
      <c r="K1388" s="32">
        <v>41365</v>
      </c>
      <c r="L1388" s="6">
        <v>0</v>
      </c>
    </row>
    <row r="1389" spans="1:12">
      <c r="A1389" s="30" t="s">
        <v>5889</v>
      </c>
      <c r="B1389" s="271" t="s">
        <v>8639</v>
      </c>
      <c r="C1389" s="49" t="s">
        <v>8640</v>
      </c>
      <c r="D1389" s="272">
        <v>19880272</v>
      </c>
      <c r="E1389" s="30" t="s">
        <v>10203</v>
      </c>
      <c r="F1389" s="30" t="s">
        <v>3113</v>
      </c>
      <c r="G1389" s="30" t="s">
        <v>3065</v>
      </c>
      <c r="H1389" s="31">
        <v>761.45929439999986</v>
      </c>
      <c r="I1389" s="11">
        <v>10</v>
      </c>
      <c r="J1389" s="30" t="s">
        <v>6</v>
      </c>
      <c r="K1389" s="32">
        <v>41365</v>
      </c>
      <c r="L1389" s="6">
        <v>0</v>
      </c>
    </row>
    <row r="1390" spans="1:12">
      <c r="A1390" s="30" t="s">
        <v>5890</v>
      </c>
      <c r="B1390" s="271" t="s">
        <v>8641</v>
      </c>
      <c r="C1390" s="49" t="s">
        <v>8642</v>
      </c>
      <c r="D1390" s="272">
        <v>19840467</v>
      </c>
      <c r="E1390" s="30" t="s">
        <v>10203</v>
      </c>
      <c r="F1390" s="30" t="s">
        <v>3113</v>
      </c>
      <c r="G1390" s="30" t="s">
        <v>3065</v>
      </c>
      <c r="H1390" s="31">
        <v>133.42400000000001</v>
      </c>
      <c r="I1390" s="11">
        <v>10</v>
      </c>
      <c r="J1390" s="30" t="s">
        <v>6</v>
      </c>
      <c r="K1390" s="32">
        <v>41365</v>
      </c>
      <c r="L1390" s="6">
        <v>0</v>
      </c>
    </row>
    <row r="1391" spans="1:12">
      <c r="A1391" s="30" t="s">
        <v>5891</v>
      </c>
      <c r="B1391" s="271" t="s">
        <v>8643</v>
      </c>
      <c r="C1391" s="49" t="s">
        <v>8644</v>
      </c>
      <c r="D1391" s="272">
        <v>20130084</v>
      </c>
      <c r="E1391" s="30" t="s">
        <v>10203</v>
      </c>
      <c r="F1391" s="30" t="s">
        <v>3113</v>
      </c>
      <c r="G1391" s="30" t="s">
        <v>3065</v>
      </c>
      <c r="H1391" s="31">
        <v>640</v>
      </c>
      <c r="I1391" s="11">
        <v>10</v>
      </c>
      <c r="J1391" s="30" t="s">
        <v>6</v>
      </c>
      <c r="K1391" s="32">
        <v>41365</v>
      </c>
      <c r="L1391" s="6">
        <v>0</v>
      </c>
    </row>
    <row r="1392" spans="1:12">
      <c r="A1392" s="30" t="s">
        <v>5892</v>
      </c>
      <c r="B1392" s="271" t="s">
        <v>8645</v>
      </c>
      <c r="C1392" s="49" t="s">
        <v>8646</v>
      </c>
      <c r="D1392" s="272">
        <v>19840589</v>
      </c>
      <c r="E1392" s="30" t="s">
        <v>10203</v>
      </c>
      <c r="F1392" s="30" t="s">
        <v>3113</v>
      </c>
      <c r="G1392" s="30" t="s">
        <v>3065</v>
      </c>
      <c r="H1392" s="31">
        <v>412.08000000000004</v>
      </c>
      <c r="I1392" s="11">
        <v>10</v>
      </c>
      <c r="J1392" s="30" t="s">
        <v>6</v>
      </c>
      <c r="K1392" s="32">
        <v>41365</v>
      </c>
      <c r="L1392" s="6">
        <v>0</v>
      </c>
    </row>
    <row r="1393" spans="1:12">
      <c r="A1393" s="30" t="s">
        <v>5893</v>
      </c>
      <c r="B1393" s="271" t="s">
        <v>8645</v>
      </c>
      <c r="C1393" s="49" t="s">
        <v>8646</v>
      </c>
      <c r="D1393" s="272">
        <v>19840590</v>
      </c>
      <c r="E1393" s="30" t="s">
        <v>10203</v>
      </c>
      <c r="F1393" s="30" t="s">
        <v>3113</v>
      </c>
      <c r="G1393" s="30" t="s">
        <v>3065</v>
      </c>
      <c r="H1393" s="31">
        <v>201.184</v>
      </c>
      <c r="I1393" s="11">
        <v>10</v>
      </c>
      <c r="J1393" s="30" t="s">
        <v>6</v>
      </c>
      <c r="K1393" s="32">
        <v>41365</v>
      </c>
      <c r="L1393" s="6">
        <v>0</v>
      </c>
    </row>
    <row r="1394" spans="1:12">
      <c r="A1394" s="30" t="s">
        <v>5894</v>
      </c>
      <c r="B1394" s="271" t="s">
        <v>8647</v>
      </c>
      <c r="C1394" s="49" t="s">
        <v>8648</v>
      </c>
      <c r="D1394" s="272">
        <v>19780242</v>
      </c>
      <c r="E1394" s="30" t="s">
        <v>10203</v>
      </c>
      <c r="F1394" s="30" t="s">
        <v>3113</v>
      </c>
      <c r="G1394" s="30" t="s">
        <v>3065</v>
      </c>
      <c r="H1394" s="31">
        <v>81.963639999999998</v>
      </c>
      <c r="I1394" s="11">
        <v>10</v>
      </c>
      <c r="J1394" s="30" t="s">
        <v>6</v>
      </c>
      <c r="K1394" s="32">
        <v>41365</v>
      </c>
      <c r="L1394" s="6">
        <v>0</v>
      </c>
    </row>
    <row r="1395" spans="1:12">
      <c r="A1395" s="30" t="s">
        <v>5895</v>
      </c>
      <c r="B1395" s="271" t="s">
        <v>8649</v>
      </c>
      <c r="C1395" s="49" t="s">
        <v>8650</v>
      </c>
      <c r="D1395" s="272">
        <v>19830054</v>
      </c>
      <c r="E1395" s="30" t="s">
        <v>10203</v>
      </c>
      <c r="F1395" s="30" t="s">
        <v>3113</v>
      </c>
      <c r="G1395" s="30" t="s">
        <v>3065</v>
      </c>
      <c r="H1395" s="31">
        <v>282.55</v>
      </c>
      <c r="I1395" s="11">
        <v>10</v>
      </c>
      <c r="J1395" s="30" t="s">
        <v>6</v>
      </c>
      <c r="K1395" s="32">
        <v>42095</v>
      </c>
      <c r="L1395" s="6">
        <v>28.252586379668102</v>
      </c>
    </row>
    <row r="1396" spans="1:12">
      <c r="A1396" s="30" t="s">
        <v>5896</v>
      </c>
      <c r="B1396" s="271" t="s">
        <v>8651</v>
      </c>
      <c r="C1396" s="49" t="s">
        <v>8652</v>
      </c>
      <c r="D1396" s="272">
        <v>19780126</v>
      </c>
      <c r="E1396" s="30" t="s">
        <v>10203</v>
      </c>
      <c r="F1396" s="30" t="s">
        <v>3113</v>
      </c>
      <c r="G1396" s="30" t="s">
        <v>3065</v>
      </c>
      <c r="H1396" s="31">
        <v>75.671999999999997</v>
      </c>
      <c r="I1396" s="11">
        <v>10</v>
      </c>
      <c r="J1396" s="30" t="s">
        <v>6</v>
      </c>
      <c r="K1396" s="32">
        <v>41365</v>
      </c>
      <c r="L1396" s="6">
        <v>0</v>
      </c>
    </row>
    <row r="1397" spans="1:12">
      <c r="A1397" s="30" t="s">
        <v>5897</v>
      </c>
      <c r="B1397" s="271" t="s">
        <v>8655</v>
      </c>
      <c r="C1397" s="49" t="s">
        <v>8654</v>
      </c>
      <c r="D1397" s="272">
        <v>19840635</v>
      </c>
      <c r="E1397" s="30" t="s">
        <v>10203</v>
      </c>
      <c r="F1397" s="30" t="s">
        <v>3113</v>
      </c>
      <c r="G1397" s="30" t="s">
        <v>3065</v>
      </c>
      <c r="H1397" s="31">
        <v>61.720000000000006</v>
      </c>
      <c r="I1397" s="11">
        <v>10</v>
      </c>
      <c r="J1397" s="30" t="s">
        <v>6</v>
      </c>
      <c r="K1397" s="32">
        <v>41365</v>
      </c>
      <c r="L1397" s="6">
        <v>0</v>
      </c>
    </row>
    <row r="1398" spans="1:12">
      <c r="A1398" s="30" t="s">
        <v>5898</v>
      </c>
      <c r="B1398" s="271" t="s">
        <v>8658</v>
      </c>
      <c r="C1398" s="49" t="s">
        <v>8659</v>
      </c>
      <c r="D1398" s="272">
        <v>19860215</v>
      </c>
      <c r="E1398" s="30" t="s">
        <v>10203</v>
      </c>
      <c r="F1398" s="30" t="s">
        <v>3113</v>
      </c>
      <c r="G1398" s="30" t="s">
        <v>3065</v>
      </c>
      <c r="H1398" s="31">
        <v>7.9599999999999991</v>
      </c>
      <c r="I1398" s="11">
        <v>10</v>
      </c>
      <c r="J1398" s="30" t="s">
        <v>6</v>
      </c>
      <c r="K1398" s="32">
        <v>41365</v>
      </c>
      <c r="L1398" s="6">
        <v>0</v>
      </c>
    </row>
    <row r="1399" spans="1:12">
      <c r="A1399" s="30" t="s">
        <v>5899</v>
      </c>
      <c r="B1399" s="271" t="s">
        <v>8660</v>
      </c>
      <c r="C1399" s="49" t="s">
        <v>8661</v>
      </c>
      <c r="D1399" s="272">
        <v>19780064</v>
      </c>
      <c r="E1399" s="30" t="s">
        <v>10203</v>
      </c>
      <c r="F1399" s="30" t="s">
        <v>3113</v>
      </c>
      <c r="G1399" s="30" t="s">
        <v>3065</v>
      </c>
      <c r="H1399" s="31">
        <v>684.39200000000005</v>
      </c>
      <c r="I1399" s="11">
        <v>10</v>
      </c>
      <c r="J1399" s="30" t="s">
        <v>6</v>
      </c>
      <c r="K1399" s="32">
        <v>41365</v>
      </c>
      <c r="L1399" s="6">
        <v>0</v>
      </c>
    </row>
    <row r="1400" spans="1:12">
      <c r="A1400" s="30" t="s">
        <v>5900</v>
      </c>
      <c r="B1400" s="271" t="s">
        <v>8662</v>
      </c>
      <c r="C1400" s="49" t="s">
        <v>8663</v>
      </c>
      <c r="D1400" s="272">
        <v>19870137</v>
      </c>
      <c r="E1400" s="30" t="s">
        <v>10203</v>
      </c>
      <c r="F1400" s="30" t="s">
        <v>3113</v>
      </c>
      <c r="G1400" s="30" t="s">
        <v>3065</v>
      </c>
      <c r="H1400" s="31">
        <v>1033.4430064000001</v>
      </c>
      <c r="I1400" s="11">
        <v>10</v>
      </c>
      <c r="J1400" s="30" t="s">
        <v>6</v>
      </c>
      <c r="K1400" s="32">
        <v>41365</v>
      </c>
      <c r="L1400" s="6">
        <v>0</v>
      </c>
    </row>
    <row r="1401" spans="1:12">
      <c r="A1401" s="30" t="s">
        <v>5901</v>
      </c>
      <c r="B1401" s="271" t="s">
        <v>8664</v>
      </c>
      <c r="C1401" s="49" t="s">
        <v>8665</v>
      </c>
      <c r="D1401" s="272">
        <v>19880124</v>
      </c>
      <c r="E1401" s="30" t="s">
        <v>10203</v>
      </c>
      <c r="F1401" s="30" t="s">
        <v>3113</v>
      </c>
      <c r="G1401" s="30" t="s">
        <v>3065</v>
      </c>
      <c r="H1401" s="31">
        <v>950.51650399999994</v>
      </c>
      <c r="I1401" s="11">
        <v>10</v>
      </c>
      <c r="J1401" s="30" t="s">
        <v>6</v>
      </c>
      <c r="K1401" s="32">
        <v>41365</v>
      </c>
      <c r="L1401" s="6">
        <v>0</v>
      </c>
    </row>
    <row r="1402" spans="1:12">
      <c r="A1402" s="30" t="s">
        <v>5902</v>
      </c>
      <c r="B1402" s="271" t="s">
        <v>8670</v>
      </c>
      <c r="C1402" s="49" t="s">
        <v>8671</v>
      </c>
      <c r="D1402" s="272">
        <v>19830353</v>
      </c>
      <c r="E1402" s="30" t="s">
        <v>10203</v>
      </c>
      <c r="F1402" s="30" t="s">
        <v>3113</v>
      </c>
      <c r="G1402" s="30" t="s">
        <v>3065</v>
      </c>
      <c r="H1402" s="31">
        <v>17.2129552</v>
      </c>
      <c r="I1402" s="11">
        <v>10</v>
      </c>
      <c r="J1402" s="30" t="s">
        <v>6</v>
      </c>
      <c r="K1402" s="32">
        <v>41365</v>
      </c>
      <c r="L1402" s="6">
        <v>0</v>
      </c>
    </row>
    <row r="1403" spans="1:12">
      <c r="A1403" s="30" t="s">
        <v>5903</v>
      </c>
      <c r="B1403" s="271" t="s">
        <v>8672</v>
      </c>
      <c r="C1403" s="49" t="s">
        <v>8671</v>
      </c>
      <c r="D1403" s="272">
        <v>19960260</v>
      </c>
      <c r="E1403" s="30" t="s">
        <v>10203</v>
      </c>
      <c r="F1403" s="30" t="s">
        <v>3113</v>
      </c>
      <c r="G1403" s="30" t="s">
        <v>3065</v>
      </c>
      <c r="H1403" s="31">
        <v>87.448000000000008</v>
      </c>
      <c r="I1403" s="11">
        <v>10</v>
      </c>
      <c r="J1403" s="30" t="s">
        <v>6</v>
      </c>
      <c r="K1403" s="32">
        <v>41365</v>
      </c>
      <c r="L1403" s="6">
        <v>0</v>
      </c>
    </row>
    <row r="1404" spans="1:12">
      <c r="A1404" s="30" t="s">
        <v>5904</v>
      </c>
      <c r="B1404" s="271" t="s">
        <v>8673</v>
      </c>
      <c r="C1404" s="49" t="s">
        <v>8674</v>
      </c>
      <c r="D1404" s="272">
        <v>19840350</v>
      </c>
      <c r="E1404" s="30" t="s">
        <v>10203</v>
      </c>
      <c r="F1404" s="30" t="s">
        <v>3113</v>
      </c>
      <c r="G1404" s="30" t="s">
        <v>3065</v>
      </c>
      <c r="H1404" s="31">
        <v>26.627776000000001</v>
      </c>
      <c r="I1404" s="11">
        <v>10</v>
      </c>
      <c r="J1404" s="30" t="s">
        <v>6</v>
      </c>
      <c r="K1404" s="32">
        <v>41365</v>
      </c>
      <c r="L1404" s="6">
        <v>0</v>
      </c>
    </row>
    <row r="1405" spans="1:12">
      <c r="A1405" s="30" t="s">
        <v>5905</v>
      </c>
      <c r="B1405" s="271" t="s">
        <v>8675</v>
      </c>
      <c r="C1405" s="49" t="s">
        <v>8676</v>
      </c>
      <c r="D1405" s="272">
        <v>19860102</v>
      </c>
      <c r="E1405" s="30" t="s">
        <v>10203</v>
      </c>
      <c r="F1405" s="30" t="s">
        <v>3113</v>
      </c>
      <c r="G1405" s="30" t="s">
        <v>3065</v>
      </c>
      <c r="H1405" s="31">
        <v>332.37170400000002</v>
      </c>
      <c r="I1405" s="11">
        <v>10</v>
      </c>
      <c r="J1405" s="30" t="s">
        <v>6</v>
      </c>
      <c r="K1405" s="32">
        <v>41365</v>
      </c>
      <c r="L1405" s="6">
        <v>0</v>
      </c>
    </row>
    <row r="1406" spans="1:12">
      <c r="A1406" s="30" t="s">
        <v>5906</v>
      </c>
      <c r="B1406" s="271" t="s">
        <v>8677</v>
      </c>
      <c r="C1406" s="49" t="s">
        <v>8678</v>
      </c>
      <c r="D1406" s="272">
        <v>19910013</v>
      </c>
      <c r="E1406" s="30" t="s">
        <v>10203</v>
      </c>
      <c r="F1406" s="30" t="s">
        <v>3113</v>
      </c>
      <c r="G1406" s="30" t="s">
        <v>3065</v>
      </c>
      <c r="H1406" s="31">
        <v>24.368000000000002</v>
      </c>
      <c r="I1406" s="11">
        <v>10</v>
      </c>
      <c r="J1406" s="30" t="s">
        <v>6</v>
      </c>
      <c r="K1406" s="32">
        <v>41365</v>
      </c>
      <c r="L1406" s="6">
        <v>0</v>
      </c>
    </row>
    <row r="1407" spans="1:12">
      <c r="A1407" s="30" t="s">
        <v>5907</v>
      </c>
      <c r="B1407" s="271" t="s">
        <v>8679</v>
      </c>
      <c r="C1407" s="49" t="s">
        <v>8680</v>
      </c>
      <c r="D1407" s="272">
        <v>19880155</v>
      </c>
      <c r="E1407" s="30" t="s">
        <v>10203</v>
      </c>
      <c r="F1407" s="30" t="s">
        <v>3113</v>
      </c>
      <c r="G1407" s="30" t="s">
        <v>3065</v>
      </c>
      <c r="H1407" s="31">
        <v>370.411384</v>
      </c>
      <c r="I1407" s="11">
        <v>10</v>
      </c>
      <c r="J1407" s="30" t="s">
        <v>6</v>
      </c>
      <c r="K1407" s="32">
        <v>41365</v>
      </c>
      <c r="L1407" s="6">
        <v>0</v>
      </c>
    </row>
    <row r="1408" spans="1:12">
      <c r="A1408" s="30" t="s">
        <v>5908</v>
      </c>
      <c r="B1408" s="271" t="s">
        <v>8681</v>
      </c>
      <c r="C1408" s="49" t="s">
        <v>8682</v>
      </c>
      <c r="D1408" s="272">
        <v>19880153</v>
      </c>
      <c r="E1408" s="30" t="s">
        <v>10203</v>
      </c>
      <c r="F1408" s="30" t="s">
        <v>3113</v>
      </c>
      <c r="G1408" s="30" t="s">
        <v>3065</v>
      </c>
      <c r="H1408" s="31">
        <v>36.239999999999995</v>
      </c>
      <c r="I1408" s="11">
        <v>10</v>
      </c>
      <c r="J1408" s="30" t="s">
        <v>6</v>
      </c>
      <c r="K1408" s="32">
        <v>41365</v>
      </c>
      <c r="L1408" s="6">
        <v>0</v>
      </c>
    </row>
    <row r="1409" spans="1:12">
      <c r="A1409" s="30" t="s">
        <v>5909</v>
      </c>
      <c r="B1409" s="271" t="s">
        <v>8683</v>
      </c>
      <c r="C1409" s="49" t="s">
        <v>8684</v>
      </c>
      <c r="D1409" s="272">
        <v>19880281</v>
      </c>
      <c r="E1409" s="30" t="s">
        <v>10203</v>
      </c>
      <c r="F1409" s="30" t="s">
        <v>3113</v>
      </c>
      <c r="G1409" s="30" t="s">
        <v>3065</v>
      </c>
      <c r="H1409" s="31">
        <v>262.75908959999998</v>
      </c>
      <c r="I1409" s="11">
        <v>10</v>
      </c>
      <c r="J1409" s="30" t="s">
        <v>6</v>
      </c>
      <c r="K1409" s="32">
        <v>41365</v>
      </c>
      <c r="L1409" s="6">
        <v>0</v>
      </c>
    </row>
    <row r="1410" spans="1:12">
      <c r="A1410" s="30" t="s">
        <v>5910</v>
      </c>
      <c r="B1410" s="271" t="s">
        <v>8685</v>
      </c>
      <c r="C1410" s="49" t="s">
        <v>8686</v>
      </c>
      <c r="D1410" s="272">
        <v>19890059</v>
      </c>
      <c r="E1410" s="30" t="s">
        <v>10203</v>
      </c>
      <c r="F1410" s="30" t="s">
        <v>3113</v>
      </c>
      <c r="G1410" s="30" t="s">
        <v>3065</v>
      </c>
      <c r="H1410" s="31">
        <v>365.78399999999999</v>
      </c>
      <c r="I1410" s="11">
        <v>10</v>
      </c>
      <c r="J1410" s="30" t="s">
        <v>6</v>
      </c>
      <c r="K1410" s="32">
        <v>41365</v>
      </c>
      <c r="L1410" s="6">
        <v>0</v>
      </c>
    </row>
    <row r="1411" spans="1:12">
      <c r="A1411" s="30" t="s">
        <v>5911</v>
      </c>
      <c r="B1411" s="271" t="s">
        <v>8687</v>
      </c>
      <c r="C1411" s="49" t="s">
        <v>10300</v>
      </c>
      <c r="D1411" s="272">
        <v>19930519</v>
      </c>
      <c r="E1411" s="30" t="s">
        <v>10203</v>
      </c>
      <c r="F1411" s="30" t="s">
        <v>3113</v>
      </c>
      <c r="G1411" s="30" t="s">
        <v>3065</v>
      </c>
      <c r="H1411" s="31">
        <v>297.38267999999999</v>
      </c>
      <c r="I1411" s="11">
        <v>10</v>
      </c>
      <c r="J1411" s="30" t="s">
        <v>6</v>
      </c>
      <c r="K1411" s="32">
        <v>42095</v>
      </c>
      <c r="L1411" s="6">
        <v>29.7357276748087</v>
      </c>
    </row>
    <row r="1412" spans="1:12">
      <c r="A1412" s="30" t="s">
        <v>5912</v>
      </c>
      <c r="B1412" s="271" t="s">
        <v>8688</v>
      </c>
      <c r="C1412" s="49" t="s">
        <v>8689</v>
      </c>
      <c r="D1412" s="272">
        <v>19780241</v>
      </c>
      <c r="E1412" s="30" t="s">
        <v>10203</v>
      </c>
      <c r="F1412" s="30" t="s">
        <v>3113</v>
      </c>
      <c r="G1412" s="30" t="s">
        <v>3065</v>
      </c>
      <c r="H1412" s="31">
        <v>221.21599999999998</v>
      </c>
      <c r="I1412" s="11">
        <v>10</v>
      </c>
      <c r="J1412" s="30" t="s">
        <v>6</v>
      </c>
      <c r="K1412" s="32">
        <v>41365</v>
      </c>
      <c r="L1412" s="6">
        <v>0</v>
      </c>
    </row>
    <row r="1413" spans="1:12">
      <c r="A1413" s="30" t="s">
        <v>5913</v>
      </c>
      <c r="B1413" s="271" t="s">
        <v>8690</v>
      </c>
      <c r="C1413" s="49" t="s">
        <v>8691</v>
      </c>
      <c r="D1413" s="272">
        <v>19780163</v>
      </c>
      <c r="E1413" s="30" t="s">
        <v>10203</v>
      </c>
      <c r="F1413" s="30" t="s">
        <v>3113</v>
      </c>
      <c r="G1413" s="30" t="s">
        <v>3065</v>
      </c>
      <c r="H1413" s="31">
        <v>75.223467199999988</v>
      </c>
      <c r="I1413" s="11">
        <v>10</v>
      </c>
      <c r="J1413" s="30" t="s">
        <v>6</v>
      </c>
      <c r="K1413" s="32">
        <v>41365</v>
      </c>
      <c r="L1413" s="6">
        <v>0</v>
      </c>
    </row>
    <row r="1414" spans="1:12">
      <c r="A1414" s="30" t="s">
        <v>5914</v>
      </c>
      <c r="B1414" s="271" t="s">
        <v>8692</v>
      </c>
      <c r="C1414" s="49" t="s">
        <v>8693</v>
      </c>
      <c r="D1414" s="272">
        <v>20070345</v>
      </c>
      <c r="E1414" s="30" t="s">
        <v>10203</v>
      </c>
      <c r="F1414" s="30" t="s">
        <v>3113</v>
      </c>
      <c r="G1414" s="30" t="s">
        <v>3065</v>
      </c>
      <c r="H1414" s="31">
        <v>523.26400000000001</v>
      </c>
      <c r="I1414" s="11">
        <v>10</v>
      </c>
      <c r="J1414" s="30" t="s">
        <v>6</v>
      </c>
      <c r="K1414" s="32">
        <v>41365</v>
      </c>
      <c r="L1414" s="6">
        <v>0</v>
      </c>
    </row>
    <row r="1415" spans="1:12">
      <c r="A1415" s="30" t="s">
        <v>5915</v>
      </c>
      <c r="B1415" s="271" t="s">
        <v>8698</v>
      </c>
      <c r="C1415" s="49" t="s">
        <v>8699</v>
      </c>
      <c r="D1415" s="272">
        <v>19960072</v>
      </c>
      <c r="E1415" s="30" t="s">
        <v>10203</v>
      </c>
      <c r="F1415" s="30" t="s">
        <v>3113</v>
      </c>
      <c r="G1415" s="30" t="s">
        <v>3065</v>
      </c>
      <c r="H1415" s="31">
        <v>382.024</v>
      </c>
      <c r="I1415" s="11">
        <v>10</v>
      </c>
      <c r="J1415" s="30" t="s">
        <v>6</v>
      </c>
      <c r="K1415" s="32">
        <v>41365</v>
      </c>
      <c r="L1415" s="6">
        <v>0</v>
      </c>
    </row>
    <row r="1416" spans="1:12">
      <c r="A1416" s="30" t="s">
        <v>5916</v>
      </c>
      <c r="B1416" s="271" t="s">
        <v>8703</v>
      </c>
      <c r="C1416" s="49" t="s">
        <v>8704</v>
      </c>
      <c r="D1416" s="272">
        <v>19910205</v>
      </c>
      <c r="E1416" s="30" t="s">
        <v>10203</v>
      </c>
      <c r="F1416" s="30" t="s">
        <v>3113</v>
      </c>
      <c r="G1416" s="30" t="s">
        <v>3065</v>
      </c>
      <c r="H1416" s="31">
        <v>39.203831999999998</v>
      </c>
      <c r="I1416" s="11">
        <v>10</v>
      </c>
      <c r="J1416" s="30" t="s">
        <v>6</v>
      </c>
      <c r="K1416" s="32">
        <v>42095</v>
      </c>
      <c r="L1416" s="6">
        <v>3.9200483100123726</v>
      </c>
    </row>
    <row r="1417" spans="1:12">
      <c r="A1417" s="30" t="s">
        <v>5917</v>
      </c>
      <c r="B1417" s="271" t="s">
        <v>8705</v>
      </c>
      <c r="C1417" s="49" t="s">
        <v>8706</v>
      </c>
      <c r="D1417" s="272">
        <v>19910207</v>
      </c>
      <c r="E1417" s="30" t="s">
        <v>10203</v>
      </c>
      <c r="F1417" s="30" t="s">
        <v>3113</v>
      </c>
      <c r="G1417" s="30" t="s">
        <v>3065</v>
      </c>
      <c r="H1417" s="31">
        <v>182.39</v>
      </c>
      <c r="I1417" s="11">
        <v>10</v>
      </c>
      <c r="J1417" s="30" t="s">
        <v>6</v>
      </c>
      <c r="K1417" s="32">
        <v>42095</v>
      </c>
      <c r="L1417" s="6">
        <v>18.237441974120195</v>
      </c>
    </row>
    <row r="1418" spans="1:12">
      <c r="A1418" s="30" t="s">
        <v>5918</v>
      </c>
      <c r="B1418" s="271" t="s">
        <v>8707</v>
      </c>
      <c r="C1418" s="49" t="s">
        <v>8708</v>
      </c>
      <c r="D1418" s="272">
        <v>19970144</v>
      </c>
      <c r="E1418" s="30" t="s">
        <v>10203</v>
      </c>
      <c r="F1418" s="30" t="s">
        <v>3113</v>
      </c>
      <c r="G1418" s="30" t="s">
        <v>3065</v>
      </c>
      <c r="H1418" s="31">
        <v>309.07</v>
      </c>
      <c r="I1418" s="11">
        <v>10</v>
      </c>
      <c r="J1418" s="30" t="s">
        <v>6</v>
      </c>
      <c r="K1418" s="32">
        <v>42095</v>
      </c>
      <c r="L1418" s="6">
        <v>30.904359838485274</v>
      </c>
    </row>
    <row r="1419" spans="1:12">
      <c r="A1419" s="30" t="s">
        <v>5919</v>
      </c>
      <c r="B1419" s="271" t="s">
        <v>8709</v>
      </c>
      <c r="C1419" s="49" t="s">
        <v>8710</v>
      </c>
      <c r="D1419" s="272">
        <v>19910204</v>
      </c>
      <c r="E1419" s="30" t="s">
        <v>10203</v>
      </c>
      <c r="F1419" s="30" t="s">
        <v>3113</v>
      </c>
      <c r="G1419" s="30" t="s">
        <v>3065</v>
      </c>
      <c r="H1419" s="31">
        <v>140.30000000000001</v>
      </c>
      <c r="I1419" s="11">
        <v>10</v>
      </c>
      <c r="J1419" s="30" t="s">
        <v>6</v>
      </c>
      <c r="K1419" s="32">
        <v>41365</v>
      </c>
      <c r="L1419" s="6">
        <v>0</v>
      </c>
    </row>
    <row r="1420" spans="1:12">
      <c r="A1420" s="30" t="s">
        <v>5920</v>
      </c>
      <c r="B1420" s="271" t="s">
        <v>8711</v>
      </c>
      <c r="C1420" s="49" t="s">
        <v>8712</v>
      </c>
      <c r="D1420" s="272">
        <v>20140022</v>
      </c>
      <c r="E1420" s="30" t="s">
        <v>10203</v>
      </c>
      <c r="F1420" s="30" t="s">
        <v>3113</v>
      </c>
      <c r="G1420" s="30" t="s">
        <v>3065</v>
      </c>
      <c r="H1420" s="31">
        <v>466.79200000000003</v>
      </c>
      <c r="I1420" s="11">
        <v>10</v>
      </c>
      <c r="J1420" s="30" t="s">
        <v>6</v>
      </c>
      <c r="K1420" s="32">
        <v>41365</v>
      </c>
      <c r="L1420" s="6">
        <v>0</v>
      </c>
    </row>
    <row r="1421" spans="1:12">
      <c r="A1421" s="30" t="s">
        <v>5921</v>
      </c>
      <c r="B1421" s="271" t="s">
        <v>8713</v>
      </c>
      <c r="C1421" s="49" t="s">
        <v>8714</v>
      </c>
      <c r="D1421" s="272">
        <v>19860141</v>
      </c>
      <c r="E1421" s="30" t="s">
        <v>10203</v>
      </c>
      <c r="F1421" s="30" t="s">
        <v>3113</v>
      </c>
      <c r="G1421" s="30" t="s">
        <v>3065</v>
      </c>
      <c r="H1421" s="31">
        <v>25.334215999999998</v>
      </c>
      <c r="I1421" s="11">
        <v>10</v>
      </c>
      <c r="J1421" s="30" t="s">
        <v>6</v>
      </c>
      <c r="K1421" s="32">
        <v>41365</v>
      </c>
      <c r="L1421" s="6">
        <v>0</v>
      </c>
    </row>
    <row r="1422" spans="1:12">
      <c r="A1422" s="30" t="s">
        <v>5922</v>
      </c>
      <c r="B1422" s="271" t="s">
        <v>8715</v>
      </c>
      <c r="C1422" s="49" t="s">
        <v>8716</v>
      </c>
      <c r="D1422" s="272">
        <v>19930433</v>
      </c>
      <c r="E1422" s="30" t="s">
        <v>10203</v>
      </c>
      <c r="F1422" s="30" t="s">
        <v>3113</v>
      </c>
      <c r="G1422" s="30" t="s">
        <v>3065</v>
      </c>
      <c r="H1422" s="31">
        <v>81.191999999999993</v>
      </c>
      <c r="I1422" s="11">
        <v>10</v>
      </c>
      <c r="J1422" s="30" t="s">
        <v>6</v>
      </c>
      <c r="K1422" s="32">
        <v>41365</v>
      </c>
      <c r="L1422" s="6">
        <v>0</v>
      </c>
    </row>
    <row r="1423" spans="1:12">
      <c r="A1423" s="30" t="s">
        <v>5923</v>
      </c>
      <c r="B1423" s="271" t="s">
        <v>8717</v>
      </c>
      <c r="C1423" s="49" t="s">
        <v>8718</v>
      </c>
      <c r="D1423" s="272">
        <v>19900288</v>
      </c>
      <c r="E1423" s="30" t="s">
        <v>10203</v>
      </c>
      <c r="F1423" s="30" t="s">
        <v>3113</v>
      </c>
      <c r="G1423" s="30" t="s">
        <v>3065</v>
      </c>
      <c r="H1423" s="31">
        <v>227.11199999999999</v>
      </c>
      <c r="I1423" s="11">
        <v>10</v>
      </c>
      <c r="J1423" s="30" t="s">
        <v>6</v>
      </c>
      <c r="K1423" s="32">
        <v>41365</v>
      </c>
      <c r="L1423" s="6">
        <v>0</v>
      </c>
    </row>
    <row r="1424" spans="1:12">
      <c r="A1424" s="30" t="s">
        <v>5924</v>
      </c>
      <c r="B1424" s="271" t="s">
        <v>8719</v>
      </c>
      <c r="C1424" s="49" t="s">
        <v>8720</v>
      </c>
      <c r="D1424" s="272">
        <v>19780162</v>
      </c>
      <c r="E1424" s="30" t="s">
        <v>10203</v>
      </c>
      <c r="F1424" s="30" t="s">
        <v>3113</v>
      </c>
      <c r="G1424" s="30" t="s">
        <v>3065</v>
      </c>
      <c r="H1424" s="31">
        <v>15.120772800000001</v>
      </c>
      <c r="I1424" s="11">
        <v>10</v>
      </c>
      <c r="J1424" s="30" t="s">
        <v>6</v>
      </c>
      <c r="K1424" s="32">
        <v>41365</v>
      </c>
      <c r="L1424" s="6">
        <v>0</v>
      </c>
    </row>
    <row r="1425" spans="1:12">
      <c r="A1425" s="30" t="s">
        <v>5925</v>
      </c>
      <c r="B1425" s="271" t="s">
        <v>8721</v>
      </c>
      <c r="C1425" s="49" t="s">
        <v>8722</v>
      </c>
      <c r="D1425" s="272">
        <v>20010018</v>
      </c>
      <c r="E1425" s="30" t="s">
        <v>10203</v>
      </c>
      <c r="F1425" s="30" t="s">
        <v>3113</v>
      </c>
      <c r="G1425" s="30" t="s">
        <v>3065</v>
      </c>
      <c r="H1425" s="31">
        <v>1961.43</v>
      </c>
      <c r="I1425" s="11">
        <v>10</v>
      </c>
      <c r="J1425" s="30" t="s">
        <v>6</v>
      </c>
      <c r="K1425" s="32">
        <v>42095</v>
      </c>
      <c r="L1425" s="6">
        <v>196.12624492186299</v>
      </c>
    </row>
    <row r="1426" spans="1:12">
      <c r="A1426" s="30" t="s">
        <v>5926</v>
      </c>
      <c r="B1426" s="271" t="s">
        <v>8723</v>
      </c>
      <c r="C1426" s="49" t="s">
        <v>8724</v>
      </c>
      <c r="D1426" s="272">
        <v>19790235</v>
      </c>
      <c r="E1426" s="30" t="s">
        <v>10203</v>
      </c>
      <c r="F1426" s="30" t="s">
        <v>3113</v>
      </c>
      <c r="G1426" s="30" t="s">
        <v>3065</v>
      </c>
      <c r="H1426" s="31">
        <v>113.008</v>
      </c>
      <c r="I1426" s="11">
        <v>10</v>
      </c>
      <c r="J1426" s="30" t="s">
        <v>6</v>
      </c>
      <c r="K1426" s="32">
        <v>41365</v>
      </c>
      <c r="L1426" s="6">
        <v>0</v>
      </c>
    </row>
    <row r="1427" spans="1:12">
      <c r="A1427" s="30" t="s">
        <v>5927</v>
      </c>
      <c r="B1427" s="271" t="s">
        <v>8725</v>
      </c>
      <c r="C1427" s="49" t="s">
        <v>8726</v>
      </c>
      <c r="D1427" s="272">
        <v>2001011</v>
      </c>
      <c r="E1427" s="30" t="s">
        <v>10203</v>
      </c>
      <c r="F1427" s="30" t="s">
        <v>3113</v>
      </c>
      <c r="G1427" s="30" t="s">
        <v>3065</v>
      </c>
      <c r="H1427" s="31">
        <v>472.14399999999995</v>
      </c>
      <c r="I1427" s="11">
        <v>10</v>
      </c>
      <c r="J1427" s="30" t="s">
        <v>6</v>
      </c>
      <c r="K1427" s="32">
        <v>41365</v>
      </c>
      <c r="L1427" s="6">
        <v>0</v>
      </c>
    </row>
    <row r="1428" spans="1:12">
      <c r="A1428" s="30" t="s">
        <v>5928</v>
      </c>
      <c r="B1428" s="271" t="s">
        <v>8727</v>
      </c>
      <c r="C1428" s="49" t="s">
        <v>8728</v>
      </c>
      <c r="D1428" s="272">
        <v>20070219</v>
      </c>
      <c r="E1428" s="30" t="s">
        <v>10203</v>
      </c>
      <c r="F1428" s="30" t="s">
        <v>3113</v>
      </c>
      <c r="G1428" s="30" t="s">
        <v>3065</v>
      </c>
      <c r="H1428" s="31">
        <v>176.15199999999999</v>
      </c>
      <c r="I1428" s="11">
        <v>10</v>
      </c>
      <c r="J1428" s="30" t="s">
        <v>6</v>
      </c>
      <c r="K1428" s="32">
        <v>41365</v>
      </c>
      <c r="L1428" s="6">
        <v>0</v>
      </c>
    </row>
    <row r="1429" spans="1:12">
      <c r="A1429" s="30" t="s">
        <v>5929</v>
      </c>
      <c r="B1429" s="271" t="s">
        <v>8729</v>
      </c>
      <c r="C1429" s="49" t="s">
        <v>8730</v>
      </c>
      <c r="D1429" s="272">
        <v>20070292</v>
      </c>
      <c r="E1429" s="30" t="s">
        <v>10203</v>
      </c>
      <c r="F1429" s="30" t="s">
        <v>3113</v>
      </c>
      <c r="G1429" s="30" t="s">
        <v>3065</v>
      </c>
      <c r="H1429" s="31">
        <v>631.20000000000005</v>
      </c>
      <c r="I1429" s="11">
        <v>10</v>
      </c>
      <c r="J1429" s="30" t="s">
        <v>6</v>
      </c>
      <c r="K1429" s="32">
        <v>41365</v>
      </c>
      <c r="L1429" s="6">
        <v>0</v>
      </c>
    </row>
    <row r="1430" spans="1:12">
      <c r="A1430" s="30" t="s">
        <v>5930</v>
      </c>
      <c r="B1430" s="271" t="s">
        <v>8731</v>
      </c>
      <c r="C1430" s="49" t="s">
        <v>8732</v>
      </c>
      <c r="D1430" s="272">
        <v>20070218</v>
      </c>
      <c r="E1430" s="30" t="s">
        <v>10203</v>
      </c>
      <c r="F1430" s="30" t="s">
        <v>3113</v>
      </c>
      <c r="G1430" s="30" t="s">
        <v>3065</v>
      </c>
      <c r="H1430" s="31">
        <v>270.43200000000002</v>
      </c>
      <c r="I1430" s="11">
        <v>10</v>
      </c>
      <c r="J1430" s="30" t="s">
        <v>6</v>
      </c>
      <c r="K1430" s="32">
        <v>41365</v>
      </c>
      <c r="L1430" s="6">
        <v>0</v>
      </c>
    </row>
    <row r="1431" spans="1:12">
      <c r="A1431" s="30" t="s">
        <v>5931</v>
      </c>
      <c r="B1431" s="271" t="s">
        <v>8733</v>
      </c>
      <c r="C1431" s="49" t="s">
        <v>8734</v>
      </c>
      <c r="D1431" s="272">
        <v>20010017</v>
      </c>
      <c r="E1431" s="30" t="s">
        <v>10203</v>
      </c>
      <c r="F1431" s="30" t="s">
        <v>3113</v>
      </c>
      <c r="G1431" s="30" t="s">
        <v>3065</v>
      </c>
      <c r="H1431" s="31">
        <v>807.81</v>
      </c>
      <c r="I1431" s="11">
        <v>10</v>
      </c>
      <c r="J1431" s="30" t="s">
        <v>6</v>
      </c>
      <c r="K1431" s="32">
        <v>42095</v>
      </c>
      <c r="L1431" s="6">
        <v>80.774099463315068</v>
      </c>
    </row>
    <row r="1432" spans="1:12">
      <c r="A1432" s="30" t="s">
        <v>5932</v>
      </c>
      <c r="B1432" s="271" t="s">
        <v>8735</v>
      </c>
      <c r="C1432" s="49" t="s">
        <v>8736</v>
      </c>
      <c r="D1432" s="272">
        <v>19920918</v>
      </c>
      <c r="E1432" s="30" t="s">
        <v>10203</v>
      </c>
      <c r="F1432" s="30" t="s">
        <v>3113</v>
      </c>
      <c r="G1432" s="30" t="s">
        <v>3065</v>
      </c>
      <c r="H1432" s="31">
        <v>1.6</v>
      </c>
      <c r="I1432" s="11">
        <v>10</v>
      </c>
      <c r="J1432" s="30" t="s">
        <v>6</v>
      </c>
      <c r="K1432" s="32">
        <v>41365</v>
      </c>
      <c r="L1432" s="6">
        <v>0</v>
      </c>
    </row>
    <row r="1433" spans="1:12">
      <c r="A1433" s="30" t="s">
        <v>5933</v>
      </c>
      <c r="B1433" s="271" t="s">
        <v>8737</v>
      </c>
      <c r="C1433" s="49" t="s">
        <v>8738</v>
      </c>
      <c r="D1433" s="272">
        <v>20000668</v>
      </c>
      <c r="E1433" s="30" t="s">
        <v>10203</v>
      </c>
      <c r="F1433" s="30" t="s">
        <v>3113</v>
      </c>
      <c r="G1433" s="30" t="s">
        <v>3065</v>
      </c>
      <c r="H1433" s="31">
        <v>14.408000000000001</v>
      </c>
      <c r="I1433" s="11">
        <v>10</v>
      </c>
      <c r="J1433" s="30" t="s">
        <v>6</v>
      </c>
      <c r="K1433" s="32">
        <v>41365</v>
      </c>
      <c r="L1433" s="6">
        <v>0</v>
      </c>
    </row>
    <row r="1434" spans="1:12">
      <c r="A1434" s="30" t="s">
        <v>5934</v>
      </c>
      <c r="B1434" s="271" t="s">
        <v>8739</v>
      </c>
      <c r="C1434" s="49" t="s">
        <v>8740</v>
      </c>
      <c r="D1434" s="272">
        <v>20030115</v>
      </c>
      <c r="E1434" s="30" t="s">
        <v>10203</v>
      </c>
      <c r="F1434" s="30" t="s">
        <v>3113</v>
      </c>
      <c r="G1434" s="30" t="s">
        <v>3065</v>
      </c>
      <c r="H1434" s="31">
        <v>22.4</v>
      </c>
      <c r="I1434" s="11">
        <v>10</v>
      </c>
      <c r="J1434" s="30" t="s">
        <v>6</v>
      </c>
      <c r="K1434" s="32">
        <v>41365</v>
      </c>
      <c r="L1434" s="6">
        <v>0</v>
      </c>
    </row>
    <row r="1435" spans="1:12">
      <c r="A1435" s="30" t="s">
        <v>5935</v>
      </c>
      <c r="B1435" s="271" t="s">
        <v>8741</v>
      </c>
      <c r="C1435" s="49" t="s">
        <v>8742</v>
      </c>
      <c r="D1435" s="272">
        <v>19810116</v>
      </c>
      <c r="E1435" s="30" t="s">
        <v>10203</v>
      </c>
      <c r="F1435" s="30" t="s">
        <v>3113</v>
      </c>
      <c r="G1435" s="30" t="s">
        <v>3065</v>
      </c>
      <c r="H1435" s="31">
        <v>11.031507199999998</v>
      </c>
      <c r="I1435" s="11">
        <v>10</v>
      </c>
      <c r="J1435" s="30" t="s">
        <v>6</v>
      </c>
      <c r="K1435" s="32">
        <v>41365</v>
      </c>
      <c r="L1435" s="6">
        <v>0</v>
      </c>
    </row>
    <row r="1436" spans="1:12">
      <c r="A1436" s="30" t="s">
        <v>5936</v>
      </c>
      <c r="B1436" s="271" t="s">
        <v>8743</v>
      </c>
      <c r="C1436" s="49" t="s">
        <v>8744</v>
      </c>
      <c r="D1436" s="272">
        <v>19940077</v>
      </c>
      <c r="E1436" s="30" t="s">
        <v>10203</v>
      </c>
      <c r="F1436" s="30" t="s">
        <v>3113</v>
      </c>
      <c r="G1436" s="30" t="s">
        <v>3065</v>
      </c>
      <c r="H1436" s="31">
        <v>498.43999999999994</v>
      </c>
      <c r="I1436" s="11">
        <v>10</v>
      </c>
      <c r="J1436" s="30" t="s">
        <v>6</v>
      </c>
      <c r="K1436" s="32">
        <v>41365</v>
      </c>
      <c r="L1436" s="6">
        <v>0</v>
      </c>
    </row>
    <row r="1437" spans="1:12">
      <c r="A1437" s="30" t="s">
        <v>5937</v>
      </c>
      <c r="B1437" s="271" t="s">
        <v>8745</v>
      </c>
      <c r="C1437" s="49" t="s">
        <v>8746</v>
      </c>
      <c r="D1437" s="272">
        <v>19800123</v>
      </c>
      <c r="E1437" s="30" t="s">
        <v>10203</v>
      </c>
      <c r="F1437" s="30" t="s">
        <v>3113</v>
      </c>
      <c r="G1437" s="30" t="s">
        <v>3065</v>
      </c>
      <c r="H1437" s="31">
        <v>265.28000000000003</v>
      </c>
      <c r="I1437" s="11">
        <v>10</v>
      </c>
      <c r="J1437" s="30" t="s">
        <v>6</v>
      </c>
      <c r="K1437" s="32">
        <v>41365</v>
      </c>
      <c r="L1437" s="6">
        <v>0</v>
      </c>
    </row>
    <row r="1438" spans="1:12">
      <c r="A1438" s="30" t="s">
        <v>5938</v>
      </c>
      <c r="B1438" s="271" t="s">
        <v>8747</v>
      </c>
      <c r="C1438" s="49" t="s">
        <v>8748</v>
      </c>
      <c r="D1438" s="272">
        <v>19930335</v>
      </c>
      <c r="E1438" s="30" t="s">
        <v>10203</v>
      </c>
      <c r="F1438" s="30" t="s">
        <v>3113</v>
      </c>
      <c r="G1438" s="30" t="s">
        <v>3065</v>
      </c>
      <c r="H1438" s="31">
        <v>9.985415999999999</v>
      </c>
      <c r="I1438" s="11">
        <v>10</v>
      </c>
      <c r="J1438" s="30" t="s">
        <v>6</v>
      </c>
      <c r="K1438" s="32">
        <v>41365</v>
      </c>
      <c r="L1438" s="6">
        <v>0</v>
      </c>
    </row>
    <row r="1439" spans="1:12">
      <c r="A1439" s="30" t="s">
        <v>5939</v>
      </c>
      <c r="B1439" s="271" t="s">
        <v>8749</v>
      </c>
      <c r="C1439" s="49" t="s">
        <v>8750</v>
      </c>
      <c r="D1439" s="272">
        <v>19880152</v>
      </c>
      <c r="E1439" s="30" t="s">
        <v>10203</v>
      </c>
      <c r="F1439" s="30" t="s">
        <v>3113</v>
      </c>
      <c r="G1439" s="30" t="s">
        <v>3065</v>
      </c>
      <c r="H1439" s="31">
        <v>33.094521599999993</v>
      </c>
      <c r="I1439" s="11">
        <v>10</v>
      </c>
      <c r="J1439" s="30" t="s">
        <v>6</v>
      </c>
      <c r="K1439" s="32">
        <v>41365</v>
      </c>
      <c r="L1439" s="6">
        <v>0</v>
      </c>
    </row>
    <row r="1440" spans="1:12">
      <c r="A1440" s="30" t="s">
        <v>5940</v>
      </c>
      <c r="B1440" s="271" t="s">
        <v>8751</v>
      </c>
      <c r="C1440" s="49" t="s">
        <v>8752</v>
      </c>
      <c r="D1440" s="272">
        <v>20010002</v>
      </c>
      <c r="E1440" s="30" t="s">
        <v>10203</v>
      </c>
      <c r="F1440" s="30" t="s">
        <v>3113</v>
      </c>
      <c r="G1440" s="30" t="s">
        <v>3065</v>
      </c>
      <c r="H1440" s="31">
        <v>73.8</v>
      </c>
      <c r="I1440" s="11">
        <v>10</v>
      </c>
      <c r="J1440" s="30" t="s">
        <v>6</v>
      </c>
      <c r="K1440" s="32">
        <v>41365</v>
      </c>
      <c r="L1440" s="6">
        <v>0</v>
      </c>
    </row>
    <row r="1441" spans="1:12">
      <c r="A1441" s="30" t="s">
        <v>5941</v>
      </c>
      <c r="B1441" s="271" t="s">
        <v>8755</v>
      </c>
      <c r="C1441" s="49" t="s">
        <v>8756</v>
      </c>
      <c r="D1441" s="272">
        <v>19840340</v>
      </c>
      <c r="E1441" s="30" t="s">
        <v>10203</v>
      </c>
      <c r="F1441" s="30" t="s">
        <v>3113</v>
      </c>
      <c r="G1441" s="30" t="s">
        <v>3065</v>
      </c>
      <c r="H1441" s="31">
        <v>15.16</v>
      </c>
      <c r="I1441" s="11">
        <v>10</v>
      </c>
      <c r="J1441" s="30" t="s">
        <v>6</v>
      </c>
      <c r="K1441" s="32">
        <v>41365</v>
      </c>
      <c r="L1441" s="6">
        <v>0</v>
      </c>
    </row>
    <row r="1442" spans="1:12">
      <c r="A1442" s="30" t="s">
        <v>5942</v>
      </c>
      <c r="B1442" s="271" t="s">
        <v>8757</v>
      </c>
      <c r="C1442" s="49" t="s">
        <v>8758</v>
      </c>
      <c r="D1442" s="272">
        <v>20010030</v>
      </c>
      <c r="E1442" s="30" t="s">
        <v>10203</v>
      </c>
      <c r="F1442" s="30" t="s">
        <v>3113</v>
      </c>
      <c r="G1442" s="30" t="s">
        <v>3065</v>
      </c>
      <c r="H1442" s="31">
        <v>306.922776</v>
      </c>
      <c r="I1442" s="11">
        <v>10</v>
      </c>
      <c r="J1442" s="30" t="s">
        <v>6</v>
      </c>
      <c r="K1442" s="32">
        <v>42095</v>
      </c>
      <c r="L1442" s="6">
        <v>30.689655780667177</v>
      </c>
    </row>
    <row r="1443" spans="1:12">
      <c r="A1443" s="30" t="s">
        <v>5943</v>
      </c>
      <c r="B1443" s="271" t="s">
        <v>8759</v>
      </c>
      <c r="C1443" s="49" t="s">
        <v>8760</v>
      </c>
      <c r="D1443" s="272">
        <v>19840520</v>
      </c>
      <c r="E1443" s="30" t="s">
        <v>10203</v>
      </c>
      <c r="F1443" s="30" t="s">
        <v>3113</v>
      </c>
      <c r="G1443" s="30" t="s">
        <v>3065</v>
      </c>
      <c r="H1443" s="31">
        <v>9.5920000000000005</v>
      </c>
      <c r="I1443" s="11">
        <v>10</v>
      </c>
      <c r="J1443" s="30" t="s">
        <v>6</v>
      </c>
      <c r="K1443" s="32">
        <v>41365</v>
      </c>
      <c r="L1443" s="6">
        <v>0</v>
      </c>
    </row>
    <row r="1444" spans="1:12">
      <c r="A1444" s="30" t="s">
        <v>5944</v>
      </c>
      <c r="B1444" s="271" t="s">
        <v>8761</v>
      </c>
      <c r="C1444" s="49" t="s">
        <v>8762</v>
      </c>
      <c r="D1444" s="272">
        <v>19810062</v>
      </c>
      <c r="E1444" s="30" t="s">
        <v>10203</v>
      </c>
      <c r="F1444" s="30" t="s">
        <v>3113</v>
      </c>
      <c r="G1444" s="30" t="s">
        <v>3065</v>
      </c>
      <c r="H1444" s="31">
        <v>129.04000000000002</v>
      </c>
      <c r="I1444" s="11">
        <v>10</v>
      </c>
      <c r="J1444" s="30" t="s">
        <v>6</v>
      </c>
      <c r="K1444" s="32">
        <v>41365</v>
      </c>
      <c r="L1444" s="6">
        <v>0</v>
      </c>
    </row>
    <row r="1445" spans="1:12">
      <c r="A1445" s="30" t="s">
        <v>5945</v>
      </c>
      <c r="B1445" s="271" t="s">
        <v>8763</v>
      </c>
      <c r="C1445" s="49" t="s">
        <v>8764</v>
      </c>
      <c r="D1445" s="272">
        <v>19830628</v>
      </c>
      <c r="E1445" s="30" t="s">
        <v>10203</v>
      </c>
      <c r="F1445" s="30" t="s">
        <v>3113</v>
      </c>
      <c r="G1445" s="30" t="s">
        <v>3065</v>
      </c>
      <c r="H1445" s="31">
        <v>9.92</v>
      </c>
      <c r="I1445" s="11">
        <v>10</v>
      </c>
      <c r="J1445" s="30" t="s">
        <v>6</v>
      </c>
      <c r="K1445" s="32">
        <v>41365</v>
      </c>
      <c r="L1445" s="6">
        <v>0</v>
      </c>
    </row>
    <row r="1446" spans="1:12">
      <c r="A1446" s="30" t="s">
        <v>5946</v>
      </c>
      <c r="B1446" s="271" t="s">
        <v>8765</v>
      </c>
      <c r="C1446" s="49" t="s">
        <v>8766</v>
      </c>
      <c r="D1446" s="272">
        <v>20000057</v>
      </c>
      <c r="E1446" s="30" t="s">
        <v>10203</v>
      </c>
      <c r="F1446" s="30" t="s">
        <v>3113</v>
      </c>
      <c r="G1446" s="30" t="s">
        <v>3065</v>
      </c>
      <c r="H1446" s="31">
        <v>136.75200000000001</v>
      </c>
      <c r="I1446" s="11">
        <v>10</v>
      </c>
      <c r="J1446" s="30" t="s">
        <v>6</v>
      </c>
      <c r="K1446" s="32">
        <v>41365</v>
      </c>
      <c r="L1446" s="6">
        <v>0</v>
      </c>
    </row>
    <row r="1447" spans="1:12">
      <c r="A1447" s="30" t="s">
        <v>5947</v>
      </c>
      <c r="B1447" s="271" t="s">
        <v>8767</v>
      </c>
      <c r="C1447" s="49" t="s">
        <v>8768</v>
      </c>
      <c r="D1447" s="272">
        <v>20150041</v>
      </c>
      <c r="E1447" s="30" t="s">
        <v>10203</v>
      </c>
      <c r="F1447" s="30" t="s">
        <v>3113</v>
      </c>
      <c r="G1447" s="30" t="s">
        <v>3065</v>
      </c>
      <c r="H1447" s="31">
        <v>81.41</v>
      </c>
      <c r="I1447" s="11">
        <v>10</v>
      </c>
      <c r="J1447" s="30" t="s">
        <v>6</v>
      </c>
      <c r="K1447" s="32">
        <v>42095</v>
      </c>
      <c r="L1447" s="6">
        <v>8.1403045732393533</v>
      </c>
    </row>
    <row r="1448" spans="1:12">
      <c r="A1448" s="30" t="s">
        <v>5948</v>
      </c>
      <c r="B1448" s="271" t="s">
        <v>8769</v>
      </c>
      <c r="C1448" s="49" t="s">
        <v>8770</v>
      </c>
      <c r="D1448" s="272">
        <v>19880056</v>
      </c>
      <c r="E1448" s="30" t="s">
        <v>10203</v>
      </c>
      <c r="F1448" s="30" t="s">
        <v>3113</v>
      </c>
      <c r="G1448" s="30" t="s">
        <v>3065</v>
      </c>
      <c r="H1448" s="31">
        <v>17.919999999999998</v>
      </c>
      <c r="I1448" s="11">
        <v>10</v>
      </c>
      <c r="J1448" s="30" t="s">
        <v>6</v>
      </c>
      <c r="K1448" s="32">
        <v>41365</v>
      </c>
      <c r="L1448" s="6">
        <v>0</v>
      </c>
    </row>
    <row r="1449" spans="1:12">
      <c r="A1449" s="30" t="s">
        <v>5949</v>
      </c>
      <c r="B1449" s="271" t="s">
        <v>8771</v>
      </c>
      <c r="C1449" s="49" t="s">
        <v>8772</v>
      </c>
      <c r="D1449" s="272">
        <v>19920871</v>
      </c>
      <c r="E1449" s="30" t="s">
        <v>10203</v>
      </c>
      <c r="F1449" s="30" t="s">
        <v>3113</v>
      </c>
      <c r="G1449" s="30" t="s">
        <v>3065</v>
      </c>
      <c r="H1449" s="31">
        <v>88</v>
      </c>
      <c r="I1449" s="11">
        <v>10</v>
      </c>
      <c r="J1449" s="30" t="s">
        <v>6</v>
      </c>
      <c r="K1449" s="32">
        <v>41365</v>
      </c>
      <c r="L1449" s="6">
        <v>0</v>
      </c>
    </row>
    <row r="1450" spans="1:12">
      <c r="A1450" s="30" t="s">
        <v>5950</v>
      </c>
      <c r="B1450" s="271" t="s">
        <v>8773</v>
      </c>
      <c r="C1450" s="49" t="s">
        <v>8774</v>
      </c>
      <c r="D1450" s="272">
        <v>19970487</v>
      </c>
      <c r="E1450" s="30" t="s">
        <v>10203</v>
      </c>
      <c r="F1450" s="30" t="s">
        <v>3113</v>
      </c>
      <c r="G1450" s="30" t="s">
        <v>3065</v>
      </c>
      <c r="H1450" s="31">
        <v>277.952</v>
      </c>
      <c r="I1450" s="11">
        <v>10</v>
      </c>
      <c r="J1450" s="30" t="s">
        <v>6</v>
      </c>
      <c r="K1450" s="32">
        <v>41365</v>
      </c>
      <c r="L1450" s="6">
        <v>0</v>
      </c>
    </row>
    <row r="1451" spans="1:12">
      <c r="A1451" s="30" t="s">
        <v>5951</v>
      </c>
      <c r="B1451" s="271" t="s">
        <v>8775</v>
      </c>
      <c r="C1451" s="49" t="s">
        <v>8776</v>
      </c>
      <c r="D1451" s="272">
        <v>20000564</v>
      </c>
      <c r="E1451" s="30" t="s">
        <v>10203</v>
      </c>
      <c r="F1451" s="30" t="s">
        <v>3113</v>
      </c>
      <c r="G1451" s="30" t="s">
        <v>3065</v>
      </c>
      <c r="H1451" s="31">
        <v>14.753455199999999</v>
      </c>
      <c r="I1451" s="11">
        <v>10</v>
      </c>
      <c r="J1451" s="30" t="s">
        <v>6</v>
      </c>
      <c r="K1451" s="32">
        <v>41365</v>
      </c>
      <c r="L1451" s="6">
        <v>0</v>
      </c>
    </row>
    <row r="1452" spans="1:12">
      <c r="A1452" s="30" t="s">
        <v>5952</v>
      </c>
      <c r="B1452" s="271" t="s">
        <v>8777</v>
      </c>
      <c r="C1452" s="49" t="s">
        <v>8778</v>
      </c>
      <c r="D1452" s="272">
        <v>19920672</v>
      </c>
      <c r="E1452" s="30" t="s">
        <v>10203</v>
      </c>
      <c r="F1452" s="30" t="s">
        <v>3113</v>
      </c>
      <c r="G1452" s="30" t="s">
        <v>3065</v>
      </c>
      <c r="H1452" s="31">
        <v>161.19314399999999</v>
      </c>
      <c r="I1452" s="11">
        <v>10</v>
      </c>
      <c r="J1452" s="30" t="s">
        <v>6</v>
      </c>
      <c r="K1452" s="32">
        <v>41365</v>
      </c>
      <c r="L1452" s="6">
        <v>0</v>
      </c>
    </row>
    <row r="1453" spans="1:12">
      <c r="A1453" s="30" t="s">
        <v>5953</v>
      </c>
      <c r="B1453" s="271" t="s">
        <v>8779</v>
      </c>
      <c r="C1453" s="49" t="s">
        <v>8780</v>
      </c>
      <c r="D1453" s="272">
        <v>19820013</v>
      </c>
      <c r="E1453" s="30" t="s">
        <v>10203</v>
      </c>
      <c r="F1453" s="30" t="s">
        <v>3113</v>
      </c>
      <c r="G1453" s="30" t="s">
        <v>3065</v>
      </c>
      <c r="H1453" s="31">
        <v>129.04000000000002</v>
      </c>
      <c r="I1453" s="11">
        <v>10</v>
      </c>
      <c r="J1453" s="30" t="s">
        <v>6</v>
      </c>
      <c r="K1453" s="32">
        <v>41365</v>
      </c>
      <c r="L1453" s="6">
        <v>0</v>
      </c>
    </row>
    <row r="1454" spans="1:12">
      <c r="A1454" s="30" t="s">
        <v>5954</v>
      </c>
      <c r="B1454" s="271" t="s">
        <v>8781</v>
      </c>
      <c r="C1454" s="49" t="s">
        <v>8782</v>
      </c>
      <c r="D1454" s="272">
        <v>19970302</v>
      </c>
      <c r="E1454" s="30" t="s">
        <v>10203</v>
      </c>
      <c r="F1454" s="30" t="s">
        <v>3113</v>
      </c>
      <c r="G1454" s="30" t="s">
        <v>3065</v>
      </c>
      <c r="H1454" s="31">
        <v>65.719936799999999</v>
      </c>
      <c r="I1454" s="11">
        <v>10</v>
      </c>
      <c r="J1454" s="30" t="s">
        <v>6</v>
      </c>
      <c r="K1454" s="32">
        <v>41365</v>
      </c>
      <c r="L1454" s="6">
        <v>0</v>
      </c>
    </row>
    <row r="1455" spans="1:12">
      <c r="A1455" s="30" t="s">
        <v>5955</v>
      </c>
      <c r="B1455" s="271" t="s">
        <v>8783</v>
      </c>
      <c r="C1455" s="49" t="s">
        <v>8784</v>
      </c>
      <c r="D1455" s="272">
        <v>19830674</v>
      </c>
      <c r="E1455" s="30" t="s">
        <v>10203</v>
      </c>
      <c r="F1455" s="30" t="s">
        <v>3113</v>
      </c>
      <c r="G1455" s="30" t="s">
        <v>3065</v>
      </c>
      <c r="H1455" s="31">
        <v>72.400000000000006</v>
      </c>
      <c r="I1455" s="11">
        <v>10</v>
      </c>
      <c r="J1455" s="30" t="s">
        <v>6</v>
      </c>
      <c r="K1455" s="32">
        <v>42095</v>
      </c>
      <c r="L1455" s="6">
        <v>7.2393815391540208</v>
      </c>
    </row>
    <row r="1456" spans="1:12">
      <c r="A1456" s="30" t="s">
        <v>5956</v>
      </c>
      <c r="B1456" s="271" t="s">
        <v>8785</v>
      </c>
      <c r="C1456" s="49" t="s">
        <v>8786</v>
      </c>
      <c r="D1456" s="272">
        <v>19780026</v>
      </c>
      <c r="E1456" s="30" t="s">
        <v>10203</v>
      </c>
      <c r="F1456" s="30" t="s">
        <v>3113</v>
      </c>
      <c r="G1456" s="30" t="s">
        <v>3065</v>
      </c>
      <c r="H1456" s="31">
        <v>48.83</v>
      </c>
      <c r="I1456" s="11">
        <v>10</v>
      </c>
      <c r="J1456" s="30" t="s">
        <v>6</v>
      </c>
      <c r="K1456" s="32">
        <v>42095</v>
      </c>
      <c r="L1456" s="6">
        <v>4.8825828806200446</v>
      </c>
    </row>
    <row r="1457" spans="1:12">
      <c r="A1457" s="30" t="s">
        <v>5957</v>
      </c>
      <c r="B1457" s="271" t="s">
        <v>8787</v>
      </c>
      <c r="C1457" s="49" t="s">
        <v>8788</v>
      </c>
      <c r="D1457" s="272">
        <v>19820160</v>
      </c>
      <c r="E1457" s="30" t="s">
        <v>10203</v>
      </c>
      <c r="F1457" s="30" t="s">
        <v>3113</v>
      </c>
      <c r="G1457" s="30" t="s">
        <v>3065</v>
      </c>
      <c r="H1457" s="31">
        <v>21.7777168</v>
      </c>
      <c r="I1457" s="11">
        <v>10</v>
      </c>
      <c r="J1457" s="30" t="s">
        <v>6</v>
      </c>
      <c r="K1457" s="32">
        <v>41365</v>
      </c>
      <c r="L1457" s="6">
        <v>0</v>
      </c>
    </row>
    <row r="1458" spans="1:12">
      <c r="A1458" s="30" t="s">
        <v>5958</v>
      </c>
      <c r="B1458" s="271" t="s">
        <v>8789</v>
      </c>
      <c r="C1458" s="49" t="s">
        <v>8790</v>
      </c>
      <c r="D1458" s="272">
        <v>20020338</v>
      </c>
      <c r="E1458" s="30" t="s">
        <v>10203</v>
      </c>
      <c r="F1458" s="30" t="s">
        <v>3113</v>
      </c>
      <c r="G1458" s="30" t="s">
        <v>3065</v>
      </c>
      <c r="H1458" s="31">
        <v>14.43</v>
      </c>
      <c r="I1458" s="11">
        <v>10</v>
      </c>
      <c r="J1458" s="30" t="s">
        <v>6</v>
      </c>
      <c r="K1458" s="32">
        <v>42095</v>
      </c>
      <c r="L1458" s="6">
        <v>1.4428767349446483</v>
      </c>
    </row>
    <row r="1459" spans="1:12">
      <c r="A1459" s="30" t="s">
        <v>5959</v>
      </c>
      <c r="B1459" s="271" t="s">
        <v>8791</v>
      </c>
      <c r="C1459" s="49" t="s">
        <v>8792</v>
      </c>
      <c r="D1459" s="272">
        <v>20040424</v>
      </c>
      <c r="E1459" s="30" t="s">
        <v>10203</v>
      </c>
      <c r="F1459" s="30" t="s">
        <v>3113</v>
      </c>
      <c r="G1459" s="30" t="s">
        <v>3065</v>
      </c>
      <c r="H1459" s="31">
        <v>568.96799999999996</v>
      </c>
      <c r="I1459" s="11">
        <v>10</v>
      </c>
      <c r="J1459" s="30" t="s">
        <v>6</v>
      </c>
      <c r="K1459" s="32">
        <v>42095</v>
      </c>
      <c r="L1459" s="6">
        <v>56.891939717809208</v>
      </c>
    </row>
    <row r="1460" spans="1:12">
      <c r="A1460" s="30" t="s">
        <v>5960</v>
      </c>
      <c r="B1460" s="271" t="s">
        <v>8797</v>
      </c>
      <c r="C1460" s="49" t="s">
        <v>8798</v>
      </c>
      <c r="D1460" s="272">
        <v>19830600</v>
      </c>
      <c r="E1460" s="30" t="s">
        <v>10203</v>
      </c>
      <c r="F1460" s="30" t="s">
        <v>3113</v>
      </c>
      <c r="G1460" s="30" t="s">
        <v>3065</v>
      </c>
      <c r="H1460" s="31">
        <v>143.88</v>
      </c>
      <c r="I1460" s="11">
        <v>10</v>
      </c>
      <c r="J1460" s="30" t="s">
        <v>6</v>
      </c>
      <c r="K1460" s="32">
        <v>41365</v>
      </c>
      <c r="L1460" s="6">
        <v>0</v>
      </c>
    </row>
    <row r="1461" spans="1:12">
      <c r="A1461" s="30" t="s">
        <v>5961</v>
      </c>
      <c r="B1461" s="271" t="s">
        <v>8799</v>
      </c>
      <c r="C1461" s="49" t="s">
        <v>8798</v>
      </c>
      <c r="D1461" s="272">
        <v>19860204</v>
      </c>
      <c r="E1461" s="30" t="s">
        <v>10203</v>
      </c>
      <c r="F1461" s="30" t="s">
        <v>3113</v>
      </c>
      <c r="G1461" s="30" t="s">
        <v>3065</v>
      </c>
      <c r="H1461" s="31">
        <v>228.23808</v>
      </c>
      <c r="I1461" s="11">
        <v>10</v>
      </c>
      <c r="J1461" s="30" t="s">
        <v>6</v>
      </c>
      <c r="K1461" s="32">
        <v>41365</v>
      </c>
      <c r="L1461" s="6">
        <v>0</v>
      </c>
    </row>
    <row r="1462" spans="1:12">
      <c r="A1462" s="30" t="s">
        <v>5962</v>
      </c>
      <c r="B1462" s="271" t="s">
        <v>8800</v>
      </c>
      <c r="C1462" s="49" t="s">
        <v>8801</v>
      </c>
      <c r="D1462" s="272">
        <v>19830678</v>
      </c>
      <c r="E1462" s="30" t="s">
        <v>10203</v>
      </c>
      <c r="F1462" s="30" t="s">
        <v>3113</v>
      </c>
      <c r="G1462" s="30" t="s">
        <v>3065</v>
      </c>
      <c r="H1462" s="31">
        <v>437.54399999999998</v>
      </c>
      <c r="I1462" s="11">
        <v>10</v>
      </c>
      <c r="J1462" s="30" t="s">
        <v>6</v>
      </c>
      <c r="K1462" s="32">
        <v>41365</v>
      </c>
      <c r="L1462" s="6">
        <v>0</v>
      </c>
    </row>
    <row r="1463" spans="1:12">
      <c r="A1463" s="30" t="s">
        <v>5963</v>
      </c>
      <c r="B1463" s="271" t="s">
        <v>8802</v>
      </c>
      <c r="C1463" s="49" t="s">
        <v>8803</v>
      </c>
      <c r="D1463" s="272">
        <v>19870161</v>
      </c>
      <c r="E1463" s="30" t="s">
        <v>10203</v>
      </c>
      <c r="F1463" s="30" t="s">
        <v>3113</v>
      </c>
      <c r="G1463" s="30" t="s">
        <v>3065</v>
      </c>
      <c r="H1463" s="31">
        <v>76</v>
      </c>
      <c r="I1463" s="11">
        <v>10</v>
      </c>
      <c r="J1463" s="30" t="s">
        <v>6</v>
      </c>
      <c r="K1463" s="32">
        <v>41365</v>
      </c>
      <c r="L1463" s="6">
        <v>0</v>
      </c>
    </row>
    <row r="1464" spans="1:12">
      <c r="A1464" s="30" t="s">
        <v>5964</v>
      </c>
      <c r="B1464" s="271" t="s">
        <v>8804</v>
      </c>
      <c r="C1464" s="49" t="s">
        <v>8805</v>
      </c>
      <c r="D1464" s="272">
        <v>19910088</v>
      </c>
      <c r="E1464" s="30" t="s">
        <v>10203</v>
      </c>
      <c r="F1464" s="30" t="s">
        <v>3113</v>
      </c>
      <c r="G1464" s="30" t="s">
        <v>3065</v>
      </c>
      <c r="H1464" s="31">
        <v>1304.0953296</v>
      </c>
      <c r="I1464" s="11">
        <v>10</v>
      </c>
      <c r="J1464" s="30" t="s">
        <v>6</v>
      </c>
      <c r="K1464" s="32">
        <v>41365</v>
      </c>
      <c r="L1464" s="6">
        <v>0</v>
      </c>
    </row>
    <row r="1465" spans="1:12">
      <c r="A1465" s="30" t="s">
        <v>5965</v>
      </c>
      <c r="B1465" s="271" t="s">
        <v>8806</v>
      </c>
      <c r="C1465" s="49" t="s">
        <v>8807</v>
      </c>
      <c r="D1465" s="272">
        <v>19780027</v>
      </c>
      <c r="E1465" s="30" t="s">
        <v>10203</v>
      </c>
      <c r="F1465" s="30" t="s">
        <v>3113</v>
      </c>
      <c r="G1465" s="30" t="s">
        <v>3065</v>
      </c>
      <c r="H1465" s="31">
        <v>5.2</v>
      </c>
      <c r="I1465" s="11">
        <v>10</v>
      </c>
      <c r="J1465" s="30" t="s">
        <v>6</v>
      </c>
      <c r="K1465" s="32">
        <v>41365</v>
      </c>
      <c r="L1465" s="6">
        <v>0</v>
      </c>
    </row>
    <row r="1466" spans="1:12">
      <c r="A1466" s="30" t="s">
        <v>5966</v>
      </c>
      <c r="B1466" s="271" t="s">
        <v>8808</v>
      </c>
      <c r="C1466" s="49" t="s">
        <v>8809</v>
      </c>
      <c r="D1466" s="272">
        <v>19850190</v>
      </c>
      <c r="E1466" s="30" t="s">
        <v>10203</v>
      </c>
      <c r="F1466" s="30" t="s">
        <v>3113</v>
      </c>
      <c r="G1466" s="30" t="s">
        <v>3065</v>
      </c>
      <c r="H1466" s="31">
        <v>32.143999999999998</v>
      </c>
      <c r="I1466" s="11">
        <v>10</v>
      </c>
      <c r="J1466" s="30" t="s">
        <v>6</v>
      </c>
      <c r="K1466" s="32">
        <v>41365</v>
      </c>
      <c r="L1466" s="6">
        <v>0</v>
      </c>
    </row>
    <row r="1467" spans="1:12">
      <c r="A1467" s="30" t="s">
        <v>5967</v>
      </c>
      <c r="B1467" s="271" t="s">
        <v>8810</v>
      </c>
      <c r="C1467" s="49" t="s">
        <v>8811</v>
      </c>
      <c r="D1467" s="272">
        <v>19800103</v>
      </c>
      <c r="E1467" s="30" t="s">
        <v>10203</v>
      </c>
      <c r="F1467" s="30" t="s">
        <v>3113</v>
      </c>
      <c r="G1467" s="30" t="s">
        <v>3065</v>
      </c>
      <c r="H1467" s="31">
        <v>377.91199999999998</v>
      </c>
      <c r="I1467" s="11">
        <v>10</v>
      </c>
      <c r="J1467" s="30" t="s">
        <v>6</v>
      </c>
      <c r="K1467" s="32">
        <v>41365</v>
      </c>
      <c r="L1467" s="6">
        <v>0</v>
      </c>
    </row>
    <row r="1468" spans="1:12">
      <c r="A1468" s="30" t="s">
        <v>5968</v>
      </c>
      <c r="B1468" s="271" t="s">
        <v>8812</v>
      </c>
      <c r="C1468" s="49" t="s">
        <v>8813</v>
      </c>
      <c r="D1468" s="272">
        <v>19940258</v>
      </c>
      <c r="E1468" s="30" t="s">
        <v>10203</v>
      </c>
      <c r="F1468" s="30" t="s">
        <v>3113</v>
      </c>
      <c r="G1468" s="30" t="s">
        <v>3065</v>
      </c>
      <c r="H1468" s="31">
        <v>0.8</v>
      </c>
      <c r="I1468" s="11">
        <v>10</v>
      </c>
      <c r="J1468" s="30" t="s">
        <v>6</v>
      </c>
      <c r="K1468" s="32">
        <v>41365</v>
      </c>
      <c r="L1468" s="6">
        <v>0</v>
      </c>
    </row>
    <row r="1469" spans="1:12">
      <c r="A1469" s="30" t="s">
        <v>5969</v>
      </c>
      <c r="B1469" s="271" t="s">
        <v>8814</v>
      </c>
      <c r="C1469" s="49" t="s">
        <v>8815</v>
      </c>
      <c r="D1469" s="272">
        <v>19810118</v>
      </c>
      <c r="E1469" s="30" t="s">
        <v>10203</v>
      </c>
      <c r="F1469" s="30" t="s">
        <v>3113</v>
      </c>
      <c r="G1469" s="30" t="s">
        <v>3065</v>
      </c>
      <c r="H1469" s="31">
        <v>6.36</v>
      </c>
      <c r="I1469" s="11">
        <v>10</v>
      </c>
      <c r="J1469" s="30" t="s">
        <v>6</v>
      </c>
      <c r="K1469" s="32">
        <v>41365</v>
      </c>
      <c r="L1469" s="6">
        <v>0</v>
      </c>
    </row>
    <row r="1470" spans="1:12">
      <c r="A1470" s="30" t="s">
        <v>5970</v>
      </c>
      <c r="B1470" s="271" t="s">
        <v>8816</v>
      </c>
      <c r="C1470" s="49" t="s">
        <v>8817</v>
      </c>
      <c r="D1470" s="272">
        <v>19830519</v>
      </c>
      <c r="E1470" s="30" t="s">
        <v>10203</v>
      </c>
      <c r="F1470" s="30" t="s">
        <v>3113</v>
      </c>
      <c r="G1470" s="30" t="s">
        <v>3065</v>
      </c>
      <c r="H1470" s="31">
        <v>817.37762399999997</v>
      </c>
      <c r="I1470" s="11">
        <v>10</v>
      </c>
      <c r="J1470" s="30" t="s">
        <v>6</v>
      </c>
      <c r="K1470" s="32">
        <v>41365</v>
      </c>
      <c r="L1470" s="6">
        <v>0</v>
      </c>
    </row>
    <row r="1471" spans="1:12">
      <c r="A1471" s="30" t="s">
        <v>5971</v>
      </c>
      <c r="B1471" s="271" t="s">
        <v>8818</v>
      </c>
      <c r="C1471" s="49" t="s">
        <v>8817</v>
      </c>
      <c r="D1471" s="272">
        <v>19880420</v>
      </c>
      <c r="E1471" s="30" t="s">
        <v>10203</v>
      </c>
      <c r="F1471" s="30" t="s">
        <v>3113</v>
      </c>
      <c r="G1471" s="30" t="s">
        <v>3065</v>
      </c>
      <c r="H1471" s="31">
        <v>167.71199999999999</v>
      </c>
      <c r="I1471" s="11">
        <v>10</v>
      </c>
      <c r="J1471" s="30" t="s">
        <v>6</v>
      </c>
      <c r="K1471" s="32">
        <v>41365</v>
      </c>
      <c r="L1471" s="6">
        <v>0</v>
      </c>
    </row>
    <row r="1472" spans="1:12">
      <c r="A1472" s="30" t="s">
        <v>5972</v>
      </c>
      <c r="B1472" s="271" t="s">
        <v>8819</v>
      </c>
      <c r="C1472" s="49" t="s">
        <v>8820</v>
      </c>
      <c r="D1472" s="272">
        <v>19750084</v>
      </c>
      <c r="E1472" s="30" t="s">
        <v>10203</v>
      </c>
      <c r="F1472" s="30" t="s">
        <v>3113</v>
      </c>
      <c r="G1472" s="30" t="s">
        <v>3065</v>
      </c>
      <c r="H1472" s="31">
        <v>240.68800000000002</v>
      </c>
      <c r="I1472" s="11">
        <v>10</v>
      </c>
      <c r="J1472" s="30" t="s">
        <v>6</v>
      </c>
      <c r="K1472" s="32">
        <v>41365</v>
      </c>
      <c r="L1472" s="6">
        <v>0</v>
      </c>
    </row>
    <row r="1473" spans="1:12">
      <c r="A1473" s="30" t="s">
        <v>5973</v>
      </c>
      <c r="B1473" s="271" t="s">
        <v>8823</v>
      </c>
      <c r="C1473" s="49" t="s">
        <v>8824</v>
      </c>
      <c r="D1473" s="272">
        <v>20110454</v>
      </c>
      <c r="E1473" s="30" t="s">
        <v>10204</v>
      </c>
      <c r="F1473" s="30" t="s">
        <v>3113</v>
      </c>
      <c r="G1473" s="30" t="s">
        <v>3065</v>
      </c>
      <c r="H1473" s="31">
        <v>78.6470384</v>
      </c>
      <c r="I1473" s="11">
        <v>10</v>
      </c>
      <c r="J1473" s="30" t="s">
        <v>6</v>
      </c>
      <c r="K1473" s="32">
        <v>41365</v>
      </c>
      <c r="L1473" s="6">
        <v>0</v>
      </c>
    </row>
    <row r="1474" spans="1:12">
      <c r="A1474" s="30" t="s">
        <v>5974</v>
      </c>
      <c r="B1474" s="271" t="s">
        <v>8825</v>
      </c>
      <c r="C1474" s="49" t="s">
        <v>8826</v>
      </c>
      <c r="D1474" s="272">
        <v>19930244</v>
      </c>
      <c r="E1474" s="30" t="s">
        <v>10203</v>
      </c>
      <c r="F1474" s="30" t="s">
        <v>3113</v>
      </c>
      <c r="G1474" s="30" t="s">
        <v>3065</v>
      </c>
      <c r="H1474" s="31">
        <v>119.2</v>
      </c>
      <c r="I1474" s="11">
        <v>10</v>
      </c>
      <c r="J1474" s="30" t="s">
        <v>6</v>
      </c>
      <c r="K1474" s="32">
        <v>41365</v>
      </c>
      <c r="L1474" s="6">
        <v>0</v>
      </c>
    </row>
    <row r="1475" spans="1:12">
      <c r="A1475" s="30" t="s">
        <v>5975</v>
      </c>
      <c r="B1475" s="271" t="s">
        <v>8827</v>
      </c>
      <c r="C1475" s="49" t="s">
        <v>8828</v>
      </c>
      <c r="D1475" s="272">
        <v>19950035</v>
      </c>
      <c r="E1475" s="30" t="s">
        <v>10203</v>
      </c>
      <c r="F1475" s="30" t="s">
        <v>3113</v>
      </c>
      <c r="G1475" s="30" t="s">
        <v>3065</v>
      </c>
      <c r="H1475" s="31">
        <v>247.25792000000001</v>
      </c>
      <c r="I1475" s="11">
        <v>10</v>
      </c>
      <c r="J1475" s="30" t="s">
        <v>6</v>
      </c>
      <c r="K1475" s="32">
        <v>41365</v>
      </c>
      <c r="L1475" s="6">
        <v>0</v>
      </c>
    </row>
    <row r="1476" spans="1:12">
      <c r="A1476" s="30" t="s">
        <v>5976</v>
      </c>
      <c r="B1476" s="271" t="s">
        <v>8829</v>
      </c>
      <c r="C1476" s="49" t="s">
        <v>8828</v>
      </c>
      <c r="D1476" s="272">
        <v>19950036</v>
      </c>
      <c r="E1476" s="30" t="s">
        <v>10203</v>
      </c>
      <c r="F1476" s="30" t="s">
        <v>3113</v>
      </c>
      <c r="G1476" s="30" t="s">
        <v>3065</v>
      </c>
      <c r="H1476" s="31">
        <v>247.25792000000001</v>
      </c>
      <c r="I1476" s="11">
        <v>10</v>
      </c>
      <c r="J1476" s="30" t="s">
        <v>6</v>
      </c>
      <c r="K1476" s="32">
        <v>41365</v>
      </c>
      <c r="L1476" s="6">
        <v>0</v>
      </c>
    </row>
    <row r="1477" spans="1:12">
      <c r="A1477" s="30" t="s">
        <v>5977</v>
      </c>
      <c r="B1477" s="271" t="s">
        <v>8832</v>
      </c>
      <c r="C1477" s="49" t="s">
        <v>8833</v>
      </c>
      <c r="D1477" s="272">
        <v>19790113</v>
      </c>
      <c r="E1477" s="30" t="s">
        <v>10203</v>
      </c>
      <c r="F1477" s="30" t="s">
        <v>3113</v>
      </c>
      <c r="G1477" s="30" t="s">
        <v>3065</v>
      </c>
      <c r="H1477" s="31">
        <v>1220.136</v>
      </c>
      <c r="I1477" s="11">
        <v>10</v>
      </c>
      <c r="J1477" s="30" t="s">
        <v>6</v>
      </c>
      <c r="K1477" s="32">
        <v>41365</v>
      </c>
      <c r="L1477" s="6">
        <v>0</v>
      </c>
    </row>
    <row r="1478" spans="1:12">
      <c r="A1478" s="30" t="s">
        <v>5978</v>
      </c>
      <c r="B1478" s="271" t="s">
        <v>8834</v>
      </c>
      <c r="C1478" s="49" t="s">
        <v>8835</v>
      </c>
      <c r="D1478" s="272">
        <v>19820041</v>
      </c>
      <c r="E1478" s="30" t="s">
        <v>10203</v>
      </c>
      <c r="F1478" s="30" t="s">
        <v>3113</v>
      </c>
      <c r="G1478" s="30" t="s">
        <v>3065</v>
      </c>
      <c r="H1478" s="31">
        <v>73.987177599999995</v>
      </c>
      <c r="I1478" s="11">
        <v>10</v>
      </c>
      <c r="J1478" s="30" t="s">
        <v>6</v>
      </c>
      <c r="K1478" s="32">
        <v>41365</v>
      </c>
      <c r="L1478" s="6">
        <v>0</v>
      </c>
    </row>
    <row r="1479" spans="1:12">
      <c r="A1479" s="30" t="s">
        <v>5979</v>
      </c>
      <c r="B1479" s="271" t="s">
        <v>8836</v>
      </c>
      <c r="C1479" s="49" t="s">
        <v>8835</v>
      </c>
      <c r="D1479" s="272">
        <v>19840031</v>
      </c>
      <c r="E1479" s="30" t="s">
        <v>10203</v>
      </c>
      <c r="F1479" s="30" t="s">
        <v>3113</v>
      </c>
      <c r="G1479" s="30" t="s">
        <v>3065</v>
      </c>
      <c r="H1479" s="31">
        <v>196.1896496</v>
      </c>
      <c r="I1479" s="11">
        <v>10</v>
      </c>
      <c r="J1479" s="30" t="s">
        <v>6</v>
      </c>
      <c r="K1479" s="32">
        <v>41365</v>
      </c>
      <c r="L1479" s="6">
        <v>0</v>
      </c>
    </row>
    <row r="1480" spans="1:12">
      <c r="A1480" s="30" t="s">
        <v>5980</v>
      </c>
      <c r="B1480" s="271" t="s">
        <v>8837</v>
      </c>
      <c r="C1480" s="49" t="s">
        <v>8838</v>
      </c>
      <c r="D1480" s="272">
        <v>19830644</v>
      </c>
      <c r="E1480" s="30" t="s">
        <v>10203</v>
      </c>
      <c r="F1480" s="30" t="s">
        <v>3113</v>
      </c>
      <c r="G1480" s="30" t="s">
        <v>3065</v>
      </c>
      <c r="H1480" s="31">
        <v>227.76258399999998</v>
      </c>
      <c r="I1480" s="11">
        <v>10</v>
      </c>
      <c r="J1480" s="30" t="s">
        <v>6</v>
      </c>
      <c r="K1480" s="32">
        <v>41365</v>
      </c>
      <c r="L1480" s="6">
        <v>0</v>
      </c>
    </row>
    <row r="1481" spans="1:12">
      <c r="A1481" s="30" t="s">
        <v>5981</v>
      </c>
      <c r="B1481" s="271" t="s">
        <v>8839</v>
      </c>
      <c r="C1481" s="49" t="s">
        <v>8840</v>
      </c>
      <c r="D1481" s="272">
        <v>19810063</v>
      </c>
      <c r="E1481" s="30" t="s">
        <v>10203</v>
      </c>
      <c r="F1481" s="30" t="s">
        <v>3113</v>
      </c>
      <c r="G1481" s="30" t="s">
        <v>3065</v>
      </c>
      <c r="H1481" s="31">
        <v>5.4079999999999995</v>
      </c>
      <c r="I1481" s="11">
        <v>10</v>
      </c>
      <c r="J1481" s="30" t="s">
        <v>6</v>
      </c>
      <c r="K1481" s="32">
        <v>41365</v>
      </c>
      <c r="L1481" s="6">
        <v>0</v>
      </c>
    </row>
    <row r="1482" spans="1:12">
      <c r="A1482" s="30" t="s">
        <v>5982</v>
      </c>
      <c r="B1482" s="271" t="s">
        <v>8845</v>
      </c>
      <c r="C1482" s="49" t="s">
        <v>8846</v>
      </c>
      <c r="D1482" s="272">
        <v>19880537</v>
      </c>
      <c r="E1482" s="30" t="s">
        <v>10203</v>
      </c>
      <c r="F1482" s="30" t="s">
        <v>3113</v>
      </c>
      <c r="G1482" s="30" t="s">
        <v>3065</v>
      </c>
      <c r="H1482" s="31">
        <v>12</v>
      </c>
      <c r="I1482" s="11">
        <v>10</v>
      </c>
      <c r="J1482" s="30" t="s">
        <v>6</v>
      </c>
      <c r="K1482" s="32">
        <v>41365</v>
      </c>
      <c r="L1482" s="6">
        <v>0</v>
      </c>
    </row>
    <row r="1483" spans="1:12">
      <c r="A1483" s="30" t="s">
        <v>5983</v>
      </c>
      <c r="B1483" s="271" t="s">
        <v>8847</v>
      </c>
      <c r="C1483" s="49" t="s">
        <v>8848</v>
      </c>
      <c r="D1483" s="272">
        <v>19810061</v>
      </c>
      <c r="E1483" s="30" t="s">
        <v>10203</v>
      </c>
      <c r="F1483" s="30" t="s">
        <v>3113</v>
      </c>
      <c r="G1483" s="30" t="s">
        <v>3065</v>
      </c>
      <c r="H1483" s="31">
        <v>78.2666416</v>
      </c>
      <c r="I1483" s="11">
        <v>10</v>
      </c>
      <c r="J1483" s="30" t="s">
        <v>6</v>
      </c>
      <c r="K1483" s="32">
        <v>41365</v>
      </c>
      <c r="L1483" s="6">
        <v>0</v>
      </c>
    </row>
    <row r="1484" spans="1:12">
      <c r="A1484" s="30" t="s">
        <v>5984</v>
      </c>
      <c r="B1484" s="271" t="s">
        <v>8849</v>
      </c>
      <c r="C1484" s="49" t="s">
        <v>8850</v>
      </c>
      <c r="D1484" s="272">
        <v>19770356</v>
      </c>
      <c r="E1484" s="30" t="s">
        <v>10203</v>
      </c>
      <c r="F1484" s="30" t="s">
        <v>3113</v>
      </c>
      <c r="G1484" s="30" t="s">
        <v>3065</v>
      </c>
      <c r="H1484" s="31">
        <v>2.68</v>
      </c>
      <c r="I1484" s="11">
        <v>10</v>
      </c>
      <c r="J1484" s="30" t="s">
        <v>6</v>
      </c>
      <c r="K1484" s="32">
        <v>41365</v>
      </c>
      <c r="L1484" s="6">
        <v>0</v>
      </c>
    </row>
    <row r="1485" spans="1:12">
      <c r="A1485" s="30" t="s">
        <v>5985</v>
      </c>
      <c r="B1485" s="271" t="s">
        <v>8851</v>
      </c>
      <c r="C1485" s="49" t="s">
        <v>8852</v>
      </c>
      <c r="D1485" s="272">
        <v>19920925</v>
      </c>
      <c r="E1485" s="30" t="s">
        <v>10203</v>
      </c>
      <c r="F1485" s="30" t="s">
        <v>3113</v>
      </c>
      <c r="G1485" s="30" t="s">
        <v>3065</v>
      </c>
      <c r="H1485" s="31">
        <v>1.6</v>
      </c>
      <c r="I1485" s="11">
        <v>10</v>
      </c>
      <c r="J1485" s="30" t="s">
        <v>6</v>
      </c>
      <c r="K1485" s="32">
        <v>41365</v>
      </c>
      <c r="L1485" s="6">
        <v>0</v>
      </c>
    </row>
    <row r="1486" spans="1:12">
      <c r="A1486" s="30" t="s">
        <v>5986</v>
      </c>
      <c r="B1486" s="271" t="s">
        <v>8853</v>
      </c>
      <c r="C1486" s="49" t="s">
        <v>8854</v>
      </c>
      <c r="D1486" s="272">
        <v>19770359</v>
      </c>
      <c r="E1486" s="30" t="s">
        <v>10203</v>
      </c>
      <c r="F1486" s="30" t="s">
        <v>3113</v>
      </c>
      <c r="G1486" s="30" t="s">
        <v>3065</v>
      </c>
      <c r="H1486" s="31">
        <v>56.964420800000006</v>
      </c>
      <c r="I1486" s="11">
        <v>10</v>
      </c>
      <c r="J1486" s="30" t="s">
        <v>6</v>
      </c>
      <c r="K1486" s="32">
        <v>41365</v>
      </c>
      <c r="L1486" s="6">
        <v>0</v>
      </c>
    </row>
    <row r="1487" spans="1:12">
      <c r="A1487" s="30" t="s">
        <v>5987</v>
      </c>
      <c r="B1487" s="271" t="s">
        <v>8855</v>
      </c>
      <c r="C1487" s="49" t="s">
        <v>8856</v>
      </c>
      <c r="D1487" s="272">
        <v>19790222</v>
      </c>
      <c r="E1487" s="30" t="s">
        <v>10203</v>
      </c>
      <c r="F1487" s="30" t="s">
        <v>3113</v>
      </c>
      <c r="G1487" s="30" t="s">
        <v>3065</v>
      </c>
      <c r="H1487" s="31">
        <v>165.82400000000001</v>
      </c>
      <c r="I1487" s="11">
        <v>10</v>
      </c>
      <c r="J1487" s="30" t="s">
        <v>6</v>
      </c>
      <c r="K1487" s="32">
        <v>41365</v>
      </c>
      <c r="L1487" s="6">
        <v>0</v>
      </c>
    </row>
    <row r="1488" spans="1:12">
      <c r="A1488" s="30" t="s">
        <v>5988</v>
      </c>
      <c r="B1488" s="271" t="s">
        <v>8857</v>
      </c>
      <c r="C1488" s="49" t="s">
        <v>8858</v>
      </c>
      <c r="D1488" s="272">
        <v>19830647</v>
      </c>
      <c r="E1488" s="30" t="s">
        <v>10203</v>
      </c>
      <c r="F1488" s="30" t="s">
        <v>3113</v>
      </c>
      <c r="G1488" s="30" t="s">
        <v>3065</v>
      </c>
      <c r="H1488" s="31">
        <v>502.85600000000005</v>
      </c>
      <c r="I1488" s="11">
        <v>10</v>
      </c>
      <c r="J1488" s="30" t="s">
        <v>6</v>
      </c>
      <c r="K1488" s="32">
        <v>41365</v>
      </c>
      <c r="L1488" s="6">
        <v>0</v>
      </c>
    </row>
    <row r="1489" spans="1:12">
      <c r="A1489" s="30" t="s">
        <v>5989</v>
      </c>
      <c r="B1489" s="271" t="s">
        <v>8859</v>
      </c>
      <c r="C1489" s="49" t="s">
        <v>8860</v>
      </c>
      <c r="D1489" s="272">
        <v>19860260</v>
      </c>
      <c r="E1489" s="30" t="s">
        <v>10203</v>
      </c>
      <c r="F1489" s="30" t="s">
        <v>3113</v>
      </c>
      <c r="G1489" s="30" t="s">
        <v>3065</v>
      </c>
      <c r="H1489" s="31">
        <v>513.06018400000005</v>
      </c>
      <c r="I1489" s="11">
        <v>10</v>
      </c>
      <c r="J1489" s="30" t="s">
        <v>6</v>
      </c>
      <c r="K1489" s="32">
        <v>41365</v>
      </c>
      <c r="L1489" s="6">
        <v>0</v>
      </c>
    </row>
    <row r="1490" spans="1:12">
      <c r="A1490" s="30" t="s">
        <v>5990</v>
      </c>
      <c r="B1490" s="271" t="s">
        <v>8861</v>
      </c>
      <c r="C1490" s="49" t="s">
        <v>8862</v>
      </c>
      <c r="D1490" s="272">
        <v>19790102</v>
      </c>
      <c r="E1490" s="30" t="s">
        <v>10203</v>
      </c>
      <c r="F1490" s="30" t="s">
        <v>3113</v>
      </c>
      <c r="G1490" s="30" t="s">
        <v>3065</v>
      </c>
      <c r="H1490" s="31">
        <v>344.72</v>
      </c>
      <c r="I1490" s="11">
        <v>10</v>
      </c>
      <c r="J1490" s="30" t="s">
        <v>6</v>
      </c>
      <c r="K1490" s="32">
        <v>42095</v>
      </c>
      <c r="L1490" s="6">
        <v>34.469055306314523</v>
      </c>
    </row>
    <row r="1491" spans="1:12">
      <c r="A1491" s="30" t="s">
        <v>5991</v>
      </c>
      <c r="B1491" s="271" t="s">
        <v>8863</v>
      </c>
      <c r="C1491" s="49" t="s">
        <v>8862</v>
      </c>
      <c r="D1491" s="272">
        <v>19970099</v>
      </c>
      <c r="E1491" s="30" t="s">
        <v>10203</v>
      </c>
      <c r="F1491" s="30" t="s">
        <v>3113</v>
      </c>
      <c r="G1491" s="30" t="s">
        <v>3065</v>
      </c>
      <c r="H1491" s="31">
        <v>78.47999999999999</v>
      </c>
      <c r="I1491" s="11">
        <v>10</v>
      </c>
      <c r="J1491" s="30" t="s">
        <v>6</v>
      </c>
      <c r="K1491" s="32">
        <v>41365</v>
      </c>
      <c r="L1491" s="6">
        <v>0</v>
      </c>
    </row>
    <row r="1492" spans="1:12">
      <c r="A1492" s="30" t="s">
        <v>5992</v>
      </c>
      <c r="B1492" s="271" t="s">
        <v>8866</v>
      </c>
      <c r="C1492" s="49" t="s">
        <v>8867</v>
      </c>
      <c r="D1492" s="272">
        <v>19830329</v>
      </c>
      <c r="E1492" s="30" t="s">
        <v>10203</v>
      </c>
      <c r="F1492" s="30" t="s">
        <v>3113</v>
      </c>
      <c r="G1492" s="30" t="s">
        <v>3065</v>
      </c>
      <c r="H1492" s="31">
        <v>166.32850079999997</v>
      </c>
      <c r="I1492" s="11">
        <v>10</v>
      </c>
      <c r="J1492" s="30" t="s">
        <v>6</v>
      </c>
      <c r="K1492" s="32">
        <v>41365</v>
      </c>
      <c r="L1492" s="6">
        <v>0</v>
      </c>
    </row>
    <row r="1493" spans="1:12">
      <c r="A1493" s="30" t="s">
        <v>5993</v>
      </c>
      <c r="B1493" s="271" t="s">
        <v>8868</v>
      </c>
      <c r="C1493" s="49" t="s">
        <v>8869</v>
      </c>
      <c r="D1493" s="272">
        <v>19830188</v>
      </c>
      <c r="E1493" s="30" t="s">
        <v>10203</v>
      </c>
      <c r="F1493" s="30" t="s">
        <v>3113</v>
      </c>
      <c r="G1493" s="30" t="s">
        <v>3065</v>
      </c>
      <c r="H1493" s="31">
        <v>1444.8240000000001</v>
      </c>
      <c r="I1493" s="11">
        <v>10</v>
      </c>
      <c r="J1493" s="30" t="s">
        <v>6</v>
      </c>
      <c r="K1493" s="32">
        <v>41365</v>
      </c>
      <c r="L1493" s="6">
        <v>0</v>
      </c>
    </row>
    <row r="1494" spans="1:12">
      <c r="A1494" s="30" t="s">
        <v>5994</v>
      </c>
      <c r="B1494" s="271" t="s">
        <v>8870</v>
      </c>
      <c r="C1494" s="49" t="s">
        <v>8871</v>
      </c>
      <c r="D1494" s="272">
        <v>19880061</v>
      </c>
      <c r="E1494" s="30" t="s">
        <v>10203</v>
      </c>
      <c r="F1494" s="30" t="s">
        <v>3113</v>
      </c>
      <c r="G1494" s="30" t="s">
        <v>3065</v>
      </c>
      <c r="H1494" s="31">
        <v>258.55200000000002</v>
      </c>
      <c r="I1494" s="11">
        <v>10</v>
      </c>
      <c r="J1494" s="30" t="s">
        <v>6</v>
      </c>
      <c r="K1494" s="32">
        <v>41365</v>
      </c>
      <c r="L1494" s="6">
        <v>0</v>
      </c>
    </row>
    <row r="1495" spans="1:12">
      <c r="A1495" s="30" t="s">
        <v>5995</v>
      </c>
      <c r="B1495" s="271" t="s">
        <v>8872</v>
      </c>
      <c r="C1495" s="49" t="s">
        <v>8873</v>
      </c>
      <c r="D1495" s="272">
        <v>19770357</v>
      </c>
      <c r="E1495" s="30" t="s">
        <v>10203</v>
      </c>
      <c r="F1495" s="30" t="s">
        <v>3113</v>
      </c>
      <c r="G1495" s="30" t="s">
        <v>3065</v>
      </c>
      <c r="H1495" s="31">
        <v>4.24</v>
      </c>
      <c r="I1495" s="11">
        <v>10</v>
      </c>
      <c r="J1495" s="30" t="s">
        <v>6</v>
      </c>
      <c r="K1495" s="32">
        <v>41365</v>
      </c>
      <c r="L1495" s="6">
        <v>0</v>
      </c>
    </row>
    <row r="1496" spans="1:12">
      <c r="A1496" s="30" t="s">
        <v>5996</v>
      </c>
      <c r="B1496" s="271" t="s">
        <v>8874</v>
      </c>
      <c r="C1496" s="49" t="s">
        <v>8875</v>
      </c>
      <c r="D1496" s="272">
        <v>19830308</v>
      </c>
      <c r="E1496" s="30" t="s">
        <v>10203</v>
      </c>
      <c r="F1496" s="30" t="s">
        <v>3113</v>
      </c>
      <c r="G1496" s="30" t="s">
        <v>3065</v>
      </c>
      <c r="H1496" s="31">
        <v>52.720000000000006</v>
      </c>
      <c r="I1496" s="11">
        <v>10</v>
      </c>
      <c r="J1496" s="30" t="s">
        <v>6</v>
      </c>
      <c r="K1496" s="32">
        <v>41365</v>
      </c>
      <c r="L1496" s="6">
        <v>0</v>
      </c>
    </row>
    <row r="1497" spans="1:12">
      <c r="A1497" s="30" t="s">
        <v>5997</v>
      </c>
      <c r="B1497" s="271" t="s">
        <v>8876</v>
      </c>
      <c r="C1497" s="49" t="s">
        <v>8877</v>
      </c>
      <c r="D1497" s="272">
        <v>19870271</v>
      </c>
      <c r="E1497" s="30" t="s">
        <v>10203</v>
      </c>
      <c r="F1497" s="30" t="s">
        <v>3113</v>
      </c>
      <c r="G1497" s="30" t="s">
        <v>3065</v>
      </c>
      <c r="H1497" s="31">
        <v>1600</v>
      </c>
      <c r="I1497" s="11">
        <v>10</v>
      </c>
      <c r="J1497" s="30" t="s">
        <v>6</v>
      </c>
      <c r="K1497" s="32">
        <v>41365</v>
      </c>
      <c r="L1497" s="6">
        <v>0</v>
      </c>
    </row>
    <row r="1498" spans="1:12">
      <c r="A1498" s="30" t="s">
        <v>5998</v>
      </c>
      <c r="B1498" s="271" t="s">
        <v>8878</v>
      </c>
      <c r="C1498" s="49" t="s">
        <v>8877</v>
      </c>
      <c r="D1498" s="272">
        <v>19870272</v>
      </c>
      <c r="E1498" s="30" t="s">
        <v>10203</v>
      </c>
      <c r="F1498" s="30" t="s">
        <v>3113</v>
      </c>
      <c r="G1498" s="30" t="s">
        <v>3065</v>
      </c>
      <c r="H1498" s="31">
        <v>18.163947199999999</v>
      </c>
      <c r="I1498" s="11">
        <v>10</v>
      </c>
      <c r="J1498" s="30" t="s">
        <v>6</v>
      </c>
      <c r="K1498" s="32">
        <v>41365</v>
      </c>
      <c r="L1498" s="6">
        <v>0</v>
      </c>
    </row>
    <row r="1499" spans="1:12">
      <c r="A1499" s="30" t="s">
        <v>5999</v>
      </c>
      <c r="B1499" s="271" t="s">
        <v>8879</v>
      </c>
      <c r="C1499" s="49" t="s">
        <v>8880</v>
      </c>
      <c r="D1499" s="272">
        <v>19820163</v>
      </c>
      <c r="E1499" s="30" t="s">
        <v>10203</v>
      </c>
      <c r="F1499" s="30" t="s">
        <v>3113</v>
      </c>
      <c r="G1499" s="30" t="s">
        <v>3065</v>
      </c>
      <c r="H1499" s="31">
        <v>32.08</v>
      </c>
      <c r="I1499" s="11">
        <v>10</v>
      </c>
      <c r="J1499" s="30" t="s">
        <v>6</v>
      </c>
      <c r="K1499" s="32">
        <v>41365</v>
      </c>
      <c r="L1499" s="6">
        <v>0</v>
      </c>
    </row>
    <row r="1500" spans="1:12">
      <c r="A1500" s="30" t="s">
        <v>6000</v>
      </c>
      <c r="B1500" s="271" t="s">
        <v>8881</v>
      </c>
      <c r="C1500" s="49" t="s">
        <v>8882</v>
      </c>
      <c r="D1500" s="272">
        <v>19830668</v>
      </c>
      <c r="E1500" s="30" t="s">
        <v>10203</v>
      </c>
      <c r="F1500" s="30" t="s">
        <v>3113</v>
      </c>
      <c r="G1500" s="30" t="s">
        <v>3065</v>
      </c>
      <c r="H1500" s="31">
        <v>35.56</v>
      </c>
      <c r="I1500" s="11">
        <v>10</v>
      </c>
      <c r="J1500" s="30" t="s">
        <v>6</v>
      </c>
      <c r="K1500" s="32">
        <v>41365</v>
      </c>
      <c r="L1500" s="6">
        <v>0</v>
      </c>
    </row>
    <row r="1501" spans="1:12">
      <c r="A1501" s="30" t="s">
        <v>6001</v>
      </c>
      <c r="B1501" s="271" t="s">
        <v>8883</v>
      </c>
      <c r="C1501" s="49" t="s">
        <v>8884</v>
      </c>
      <c r="D1501" s="272">
        <v>19830655</v>
      </c>
      <c r="E1501" s="30" t="s">
        <v>10203</v>
      </c>
      <c r="F1501" s="30" t="s">
        <v>3113</v>
      </c>
      <c r="G1501" s="30" t="s">
        <v>3065</v>
      </c>
      <c r="H1501" s="31">
        <v>32.055999999999997</v>
      </c>
      <c r="I1501" s="11">
        <v>10</v>
      </c>
      <c r="J1501" s="30" t="s">
        <v>6</v>
      </c>
      <c r="K1501" s="32">
        <v>41365</v>
      </c>
      <c r="L1501" s="6">
        <v>0</v>
      </c>
    </row>
    <row r="1502" spans="1:12">
      <c r="A1502" s="30" t="s">
        <v>6002</v>
      </c>
      <c r="B1502" s="271" t="s">
        <v>8885</v>
      </c>
      <c r="C1502" s="49" t="s">
        <v>8886</v>
      </c>
      <c r="D1502" s="272">
        <v>19830653</v>
      </c>
      <c r="E1502" s="30" t="s">
        <v>10203</v>
      </c>
      <c r="F1502" s="30" t="s">
        <v>3113</v>
      </c>
      <c r="G1502" s="30" t="s">
        <v>3065</v>
      </c>
      <c r="H1502" s="31">
        <v>33.896000000000001</v>
      </c>
      <c r="I1502" s="11">
        <v>10</v>
      </c>
      <c r="J1502" s="30" t="s">
        <v>6</v>
      </c>
      <c r="K1502" s="32">
        <v>41365</v>
      </c>
      <c r="L1502" s="6">
        <v>0</v>
      </c>
    </row>
    <row r="1503" spans="1:12">
      <c r="A1503" s="30" t="s">
        <v>6003</v>
      </c>
      <c r="B1503" s="271" t="s">
        <v>8887</v>
      </c>
      <c r="C1503" s="49" t="s">
        <v>8888</v>
      </c>
      <c r="D1503" s="272">
        <v>19980172</v>
      </c>
      <c r="E1503" s="30" t="s">
        <v>10203</v>
      </c>
      <c r="F1503" s="30" t="s">
        <v>3113</v>
      </c>
      <c r="G1503" s="30" t="s">
        <v>3065</v>
      </c>
      <c r="H1503" s="31">
        <v>602.22399999999993</v>
      </c>
      <c r="I1503" s="11">
        <v>10</v>
      </c>
      <c r="J1503" s="30" t="s">
        <v>6</v>
      </c>
      <c r="K1503" s="32">
        <v>41365</v>
      </c>
      <c r="L1503" s="6">
        <v>0</v>
      </c>
    </row>
    <row r="1504" spans="1:12">
      <c r="A1504" s="30" t="s">
        <v>6004</v>
      </c>
      <c r="B1504" s="271" t="s">
        <v>8889</v>
      </c>
      <c r="C1504" s="49" t="s">
        <v>8890</v>
      </c>
      <c r="D1504" s="272">
        <v>19750217</v>
      </c>
      <c r="E1504" s="30" t="s">
        <v>10203</v>
      </c>
      <c r="F1504" s="30" t="s">
        <v>3113</v>
      </c>
      <c r="G1504" s="30" t="s">
        <v>3065</v>
      </c>
      <c r="H1504" s="31">
        <v>33.53058</v>
      </c>
      <c r="I1504" s="11">
        <v>10</v>
      </c>
      <c r="J1504" s="30" t="s">
        <v>6</v>
      </c>
      <c r="K1504" s="32">
        <v>41365</v>
      </c>
      <c r="L1504" s="6">
        <v>0</v>
      </c>
    </row>
    <row r="1505" spans="1:12">
      <c r="A1505" s="30" t="s">
        <v>6005</v>
      </c>
      <c r="B1505" s="271" t="s">
        <v>8891</v>
      </c>
      <c r="C1505" s="49" t="s">
        <v>8892</v>
      </c>
      <c r="D1505" s="272">
        <v>19910188</v>
      </c>
      <c r="E1505" s="30" t="s">
        <v>10203</v>
      </c>
      <c r="F1505" s="30" t="s">
        <v>3113</v>
      </c>
      <c r="G1505" s="30" t="s">
        <v>3065</v>
      </c>
      <c r="H1505" s="31">
        <v>149.6</v>
      </c>
      <c r="I1505" s="11">
        <v>10</v>
      </c>
      <c r="J1505" s="30" t="s">
        <v>6</v>
      </c>
      <c r="K1505" s="32">
        <v>41365</v>
      </c>
      <c r="L1505" s="6">
        <v>0</v>
      </c>
    </row>
    <row r="1506" spans="1:12">
      <c r="A1506" s="30" t="s">
        <v>6006</v>
      </c>
      <c r="B1506" s="271" t="s">
        <v>8895</v>
      </c>
      <c r="C1506" s="49" t="s">
        <v>8894</v>
      </c>
      <c r="D1506" s="272">
        <v>19790223</v>
      </c>
      <c r="E1506" s="30" t="s">
        <v>10203</v>
      </c>
      <c r="F1506" s="30" t="s">
        <v>3113</v>
      </c>
      <c r="G1506" s="30" t="s">
        <v>3065</v>
      </c>
      <c r="H1506" s="31">
        <v>34.384</v>
      </c>
      <c r="I1506" s="11">
        <v>10</v>
      </c>
      <c r="J1506" s="30" t="s">
        <v>6</v>
      </c>
      <c r="K1506" s="32">
        <v>41365</v>
      </c>
      <c r="L1506" s="6">
        <v>0</v>
      </c>
    </row>
    <row r="1507" spans="1:12">
      <c r="A1507" s="30" t="s">
        <v>6007</v>
      </c>
      <c r="B1507" s="271" t="s">
        <v>8896</v>
      </c>
      <c r="C1507" s="49" t="s">
        <v>8897</v>
      </c>
      <c r="D1507" s="272">
        <v>19800165</v>
      </c>
      <c r="E1507" s="30" t="s">
        <v>10203</v>
      </c>
      <c r="F1507" s="30" t="s">
        <v>3113</v>
      </c>
      <c r="G1507" s="30" t="s">
        <v>3065</v>
      </c>
      <c r="H1507" s="31">
        <v>74.177375999999995</v>
      </c>
      <c r="I1507" s="11">
        <v>10</v>
      </c>
      <c r="J1507" s="30" t="s">
        <v>6</v>
      </c>
      <c r="K1507" s="32">
        <v>41365</v>
      </c>
      <c r="L1507" s="6">
        <v>0</v>
      </c>
    </row>
    <row r="1508" spans="1:12">
      <c r="A1508" s="30" t="s">
        <v>6008</v>
      </c>
      <c r="B1508" s="271" t="s">
        <v>7116</v>
      </c>
      <c r="C1508" s="49" t="s">
        <v>8898</v>
      </c>
      <c r="D1508" s="272">
        <v>19770348</v>
      </c>
      <c r="E1508" s="30" t="s">
        <v>10203</v>
      </c>
      <c r="F1508" s="30" t="s">
        <v>3113</v>
      </c>
      <c r="G1508" s="30" t="s">
        <v>3065</v>
      </c>
      <c r="H1508" s="31">
        <v>101.392</v>
      </c>
      <c r="I1508" s="11">
        <v>10</v>
      </c>
      <c r="J1508" s="30" t="s">
        <v>6</v>
      </c>
      <c r="K1508" s="32">
        <v>41365</v>
      </c>
      <c r="L1508" s="6">
        <v>0</v>
      </c>
    </row>
    <row r="1509" spans="1:12">
      <c r="A1509" s="30" t="s">
        <v>6009</v>
      </c>
      <c r="B1509" s="271" t="s">
        <v>8899</v>
      </c>
      <c r="C1509" s="49" t="s">
        <v>8898</v>
      </c>
      <c r="D1509" s="272">
        <v>20140018</v>
      </c>
      <c r="E1509" s="30" t="s">
        <v>10203</v>
      </c>
      <c r="F1509" s="30" t="s">
        <v>3113</v>
      </c>
      <c r="G1509" s="30" t="s">
        <v>3065</v>
      </c>
      <c r="H1509" s="31">
        <v>62.767999999999994</v>
      </c>
      <c r="I1509" s="11">
        <v>10</v>
      </c>
      <c r="J1509" s="30" t="s">
        <v>6</v>
      </c>
      <c r="K1509" s="32">
        <v>41365</v>
      </c>
      <c r="L1509" s="6">
        <v>0</v>
      </c>
    </row>
    <row r="1510" spans="1:12">
      <c r="A1510" s="30" t="s">
        <v>6010</v>
      </c>
      <c r="B1510" s="271" t="s">
        <v>8900</v>
      </c>
      <c r="C1510" s="49" t="s">
        <v>8901</v>
      </c>
      <c r="D1510" s="272">
        <v>19760281</v>
      </c>
      <c r="E1510" s="30" t="s">
        <v>10203</v>
      </c>
      <c r="F1510" s="30" t="s">
        <v>3113</v>
      </c>
      <c r="G1510" s="30" t="s">
        <v>3065</v>
      </c>
      <c r="H1510" s="31">
        <v>47.264302399999998</v>
      </c>
      <c r="I1510" s="11">
        <v>10</v>
      </c>
      <c r="J1510" s="30" t="s">
        <v>6</v>
      </c>
      <c r="K1510" s="32">
        <v>41365</v>
      </c>
      <c r="L1510" s="6">
        <v>0</v>
      </c>
    </row>
    <row r="1511" spans="1:12">
      <c r="A1511" s="30" t="s">
        <v>6011</v>
      </c>
      <c r="B1511" s="271" t="s">
        <v>8902</v>
      </c>
      <c r="C1511" s="49" t="s">
        <v>8903</v>
      </c>
      <c r="D1511" s="272">
        <v>19830312</v>
      </c>
      <c r="E1511" s="30" t="s">
        <v>10203</v>
      </c>
      <c r="F1511" s="30" t="s">
        <v>3113</v>
      </c>
      <c r="G1511" s="30" t="s">
        <v>3065</v>
      </c>
      <c r="H1511" s="31">
        <v>69.743606400000004</v>
      </c>
      <c r="I1511" s="11">
        <v>10</v>
      </c>
      <c r="J1511" s="30" t="s">
        <v>6</v>
      </c>
      <c r="K1511" s="32">
        <v>41365</v>
      </c>
      <c r="L1511" s="6">
        <v>0</v>
      </c>
    </row>
    <row r="1512" spans="1:12">
      <c r="A1512" s="30" t="s">
        <v>6012</v>
      </c>
      <c r="B1512" s="271" t="s">
        <v>8904</v>
      </c>
      <c r="C1512" s="49" t="s">
        <v>8905</v>
      </c>
      <c r="D1512" s="272">
        <v>19890224</v>
      </c>
      <c r="E1512" s="30" t="s">
        <v>10203</v>
      </c>
      <c r="F1512" s="30" t="s">
        <v>3113</v>
      </c>
      <c r="G1512" s="30" t="s">
        <v>3065</v>
      </c>
      <c r="H1512" s="31">
        <v>1.6</v>
      </c>
      <c r="I1512" s="11">
        <v>10</v>
      </c>
      <c r="J1512" s="30" t="s">
        <v>6</v>
      </c>
      <c r="K1512" s="32">
        <v>41365</v>
      </c>
      <c r="L1512" s="6">
        <v>0</v>
      </c>
    </row>
    <row r="1513" spans="1:12">
      <c r="A1513" s="30" t="s">
        <v>6013</v>
      </c>
      <c r="B1513" s="271" t="s">
        <v>8906</v>
      </c>
      <c r="C1513" s="49" t="s">
        <v>8907</v>
      </c>
      <c r="D1513" s="272">
        <v>19770456</v>
      </c>
      <c r="E1513" s="30" t="s">
        <v>10203</v>
      </c>
      <c r="F1513" s="30" t="s">
        <v>3113</v>
      </c>
      <c r="G1513" s="30" t="s">
        <v>3065</v>
      </c>
      <c r="H1513" s="31">
        <v>14.008000000000001</v>
      </c>
      <c r="I1513" s="11">
        <v>10</v>
      </c>
      <c r="J1513" s="30" t="s">
        <v>6</v>
      </c>
      <c r="K1513" s="32">
        <v>41365</v>
      </c>
      <c r="L1513" s="6">
        <v>0</v>
      </c>
    </row>
    <row r="1514" spans="1:12">
      <c r="A1514" s="30" t="s">
        <v>6014</v>
      </c>
      <c r="B1514" s="271" t="s">
        <v>8908</v>
      </c>
      <c r="C1514" s="49" t="s">
        <v>8909</v>
      </c>
      <c r="D1514" s="272">
        <v>19770350</v>
      </c>
      <c r="E1514" s="30" t="s">
        <v>10203</v>
      </c>
      <c r="F1514" s="30" t="s">
        <v>3113</v>
      </c>
      <c r="G1514" s="30" t="s">
        <v>3065</v>
      </c>
      <c r="H1514" s="31">
        <v>34.287999999999997</v>
      </c>
      <c r="I1514" s="11">
        <v>10</v>
      </c>
      <c r="J1514" s="30" t="s">
        <v>6</v>
      </c>
      <c r="K1514" s="32">
        <v>41365</v>
      </c>
      <c r="L1514" s="6">
        <v>0</v>
      </c>
    </row>
    <row r="1515" spans="1:12">
      <c r="A1515" s="30" t="s">
        <v>6015</v>
      </c>
      <c r="B1515" s="271" t="s">
        <v>8910</v>
      </c>
      <c r="C1515" s="49" t="s">
        <v>8911</v>
      </c>
      <c r="D1515" s="272">
        <v>19870336</v>
      </c>
      <c r="E1515" s="30" t="s">
        <v>10203</v>
      </c>
      <c r="F1515" s="30" t="s">
        <v>3113</v>
      </c>
      <c r="G1515" s="30" t="s">
        <v>3065</v>
      </c>
      <c r="H1515" s="31">
        <v>35.472001599999999</v>
      </c>
      <c r="I1515" s="11">
        <v>10</v>
      </c>
      <c r="J1515" s="30" t="s">
        <v>6</v>
      </c>
      <c r="K1515" s="32">
        <v>41365</v>
      </c>
      <c r="L1515" s="6">
        <v>0</v>
      </c>
    </row>
    <row r="1516" spans="1:12">
      <c r="A1516" s="30" t="s">
        <v>6016</v>
      </c>
      <c r="B1516" s="271" t="s">
        <v>8912</v>
      </c>
      <c r="C1516" s="49" t="s">
        <v>8913</v>
      </c>
      <c r="D1516" s="272">
        <v>20140011</v>
      </c>
      <c r="E1516" s="30" t="s">
        <v>10203</v>
      </c>
      <c r="F1516" s="30" t="s">
        <v>3113</v>
      </c>
      <c r="G1516" s="30" t="s">
        <v>3065</v>
      </c>
      <c r="H1516" s="31">
        <v>378.08000000000004</v>
      </c>
      <c r="I1516" s="11">
        <v>10</v>
      </c>
      <c r="J1516" s="30" t="s">
        <v>6</v>
      </c>
      <c r="K1516" s="32">
        <v>41365</v>
      </c>
      <c r="L1516" s="6">
        <v>0</v>
      </c>
    </row>
    <row r="1517" spans="1:12">
      <c r="A1517" s="30" t="s">
        <v>6017</v>
      </c>
      <c r="B1517" s="271" t="s">
        <v>8914</v>
      </c>
      <c r="C1517" s="49" t="s">
        <v>8915</v>
      </c>
      <c r="D1517" s="272">
        <v>19940248</v>
      </c>
      <c r="E1517" s="30" t="s">
        <v>10203</v>
      </c>
      <c r="F1517" s="30" t="s">
        <v>3113</v>
      </c>
      <c r="G1517" s="30" t="s">
        <v>3065</v>
      </c>
      <c r="H1517" s="31">
        <v>1.6</v>
      </c>
      <c r="I1517" s="11">
        <v>10</v>
      </c>
      <c r="J1517" s="30" t="s">
        <v>6</v>
      </c>
      <c r="K1517" s="32">
        <v>41365</v>
      </c>
      <c r="L1517" s="6">
        <v>0</v>
      </c>
    </row>
    <row r="1518" spans="1:12">
      <c r="A1518" s="30" t="s">
        <v>6018</v>
      </c>
      <c r="B1518" s="271" t="s">
        <v>8914</v>
      </c>
      <c r="C1518" s="49" t="s">
        <v>8915</v>
      </c>
      <c r="D1518" s="272">
        <v>19940249</v>
      </c>
      <c r="E1518" s="30" t="s">
        <v>10203</v>
      </c>
      <c r="F1518" s="30" t="s">
        <v>3113</v>
      </c>
      <c r="G1518" s="30" t="s">
        <v>3065</v>
      </c>
      <c r="H1518" s="31">
        <v>1.6</v>
      </c>
      <c r="I1518" s="11">
        <v>10</v>
      </c>
      <c r="J1518" s="30" t="s">
        <v>6</v>
      </c>
      <c r="K1518" s="32">
        <v>41365</v>
      </c>
      <c r="L1518" s="6">
        <v>0</v>
      </c>
    </row>
    <row r="1519" spans="1:12">
      <c r="A1519" s="30" t="s">
        <v>6019</v>
      </c>
      <c r="B1519" s="271" t="s">
        <v>8916</v>
      </c>
      <c r="C1519" s="49" t="s">
        <v>8917</v>
      </c>
      <c r="D1519" s="272">
        <v>19850068</v>
      </c>
      <c r="E1519" s="30" t="s">
        <v>10203</v>
      </c>
      <c r="F1519" s="30" t="s">
        <v>3113</v>
      </c>
      <c r="G1519" s="30" t="s">
        <v>3065</v>
      </c>
      <c r="H1519" s="31">
        <v>53.255552000000002</v>
      </c>
      <c r="I1519" s="11">
        <v>10</v>
      </c>
      <c r="J1519" s="30" t="s">
        <v>6</v>
      </c>
      <c r="K1519" s="32">
        <v>41365</v>
      </c>
      <c r="L1519" s="6">
        <v>0</v>
      </c>
    </row>
    <row r="1520" spans="1:12">
      <c r="A1520" s="30" t="s">
        <v>6020</v>
      </c>
      <c r="B1520" s="271" t="s">
        <v>8918</v>
      </c>
      <c r="C1520" s="49" t="s">
        <v>8919</v>
      </c>
      <c r="D1520" s="272">
        <v>19880060</v>
      </c>
      <c r="E1520" s="30" t="s">
        <v>10203</v>
      </c>
      <c r="F1520" s="30" t="s">
        <v>3113</v>
      </c>
      <c r="G1520" s="30" t="s">
        <v>3065</v>
      </c>
      <c r="H1520" s="31">
        <v>134.56536799999998</v>
      </c>
      <c r="I1520" s="11">
        <v>10</v>
      </c>
      <c r="J1520" s="30" t="s">
        <v>6</v>
      </c>
      <c r="K1520" s="32">
        <v>41365</v>
      </c>
      <c r="L1520" s="6">
        <v>0</v>
      </c>
    </row>
    <row r="1521" spans="1:12">
      <c r="A1521" s="30" t="s">
        <v>6021</v>
      </c>
      <c r="B1521" s="271" t="s">
        <v>7131</v>
      </c>
      <c r="C1521" s="49" t="s">
        <v>8920</v>
      </c>
      <c r="D1521" s="272">
        <v>19790147</v>
      </c>
      <c r="E1521" s="30" t="s">
        <v>10203</v>
      </c>
      <c r="F1521" s="30" t="s">
        <v>3113</v>
      </c>
      <c r="G1521" s="30" t="s">
        <v>3065</v>
      </c>
      <c r="H1521" s="31">
        <v>42.794640000000001</v>
      </c>
      <c r="I1521" s="11">
        <v>10</v>
      </c>
      <c r="J1521" s="30" t="s">
        <v>6</v>
      </c>
      <c r="K1521" s="32">
        <v>41365</v>
      </c>
      <c r="L1521" s="6">
        <v>0</v>
      </c>
    </row>
    <row r="1522" spans="1:12">
      <c r="A1522" s="30" t="s">
        <v>6022</v>
      </c>
      <c r="B1522" s="271" t="s">
        <v>8921</v>
      </c>
      <c r="C1522" s="49" t="s">
        <v>8922</v>
      </c>
      <c r="D1522" s="272">
        <v>19790163</v>
      </c>
      <c r="E1522" s="30" t="s">
        <v>10203</v>
      </c>
      <c r="F1522" s="30" t="s">
        <v>3113</v>
      </c>
      <c r="G1522" s="30" t="s">
        <v>3065</v>
      </c>
      <c r="H1522" s="31">
        <v>36.775999999999996</v>
      </c>
      <c r="I1522" s="11">
        <v>10</v>
      </c>
      <c r="J1522" s="30" t="s">
        <v>6</v>
      </c>
      <c r="K1522" s="32">
        <v>41365</v>
      </c>
      <c r="L1522" s="6">
        <v>0</v>
      </c>
    </row>
    <row r="1523" spans="1:12">
      <c r="A1523" s="30" t="s">
        <v>6023</v>
      </c>
      <c r="B1523" s="271" t="s">
        <v>8923</v>
      </c>
      <c r="C1523" s="49" t="s">
        <v>8924</v>
      </c>
      <c r="D1523" s="272">
        <v>19780161</v>
      </c>
      <c r="E1523" s="30" t="s">
        <v>10203</v>
      </c>
      <c r="F1523" s="30" t="s">
        <v>3113</v>
      </c>
      <c r="G1523" s="30" t="s">
        <v>3065</v>
      </c>
      <c r="H1523" s="31">
        <v>19.780633599999998</v>
      </c>
      <c r="I1523" s="11">
        <v>10</v>
      </c>
      <c r="J1523" s="30" t="s">
        <v>6</v>
      </c>
      <c r="K1523" s="32">
        <v>41365</v>
      </c>
      <c r="L1523" s="6">
        <v>0</v>
      </c>
    </row>
    <row r="1524" spans="1:12">
      <c r="A1524" s="30" t="s">
        <v>6024</v>
      </c>
      <c r="B1524" s="271" t="s">
        <v>8925</v>
      </c>
      <c r="C1524" s="49" t="s">
        <v>8926</v>
      </c>
      <c r="D1524" s="272">
        <v>19770465</v>
      </c>
      <c r="E1524" s="30" t="s">
        <v>10203</v>
      </c>
      <c r="F1524" s="30" t="s">
        <v>3113</v>
      </c>
      <c r="G1524" s="30" t="s">
        <v>3065</v>
      </c>
      <c r="H1524" s="31">
        <v>393.13600000000002</v>
      </c>
      <c r="I1524" s="11">
        <v>10</v>
      </c>
      <c r="J1524" s="30" t="s">
        <v>6</v>
      </c>
      <c r="K1524" s="32">
        <v>41365</v>
      </c>
      <c r="L1524" s="6">
        <v>0</v>
      </c>
    </row>
    <row r="1525" spans="1:12">
      <c r="A1525" s="30" t="s">
        <v>6025</v>
      </c>
      <c r="B1525" s="271" t="s">
        <v>8927</v>
      </c>
      <c r="C1525" s="49" t="s">
        <v>8928</v>
      </c>
      <c r="D1525" s="272">
        <v>19830654</v>
      </c>
      <c r="E1525" s="30" t="s">
        <v>10203</v>
      </c>
      <c r="F1525" s="30" t="s">
        <v>3113</v>
      </c>
      <c r="G1525" s="30" t="s">
        <v>3065</v>
      </c>
      <c r="H1525" s="31">
        <v>115.14400000000001</v>
      </c>
      <c r="I1525" s="11">
        <v>10</v>
      </c>
      <c r="J1525" s="30" t="s">
        <v>6</v>
      </c>
      <c r="K1525" s="32">
        <v>41365</v>
      </c>
      <c r="L1525" s="6">
        <v>0</v>
      </c>
    </row>
    <row r="1526" spans="1:12">
      <c r="A1526" s="30" t="s">
        <v>6026</v>
      </c>
      <c r="B1526" s="271" t="s">
        <v>8929</v>
      </c>
      <c r="C1526" s="49" t="s">
        <v>8930</v>
      </c>
      <c r="D1526" s="272">
        <v>19770358</v>
      </c>
      <c r="E1526" s="30" t="s">
        <v>10203</v>
      </c>
      <c r="F1526" s="30" t="s">
        <v>3113</v>
      </c>
      <c r="G1526" s="30" t="s">
        <v>3065</v>
      </c>
      <c r="H1526" s="31">
        <v>360.4</v>
      </c>
      <c r="I1526" s="11">
        <v>10</v>
      </c>
      <c r="J1526" s="30" t="s">
        <v>6</v>
      </c>
      <c r="K1526" s="32">
        <v>41365</v>
      </c>
      <c r="L1526" s="6">
        <v>0</v>
      </c>
    </row>
    <row r="1527" spans="1:12">
      <c r="A1527" s="30" t="s">
        <v>6027</v>
      </c>
      <c r="B1527" s="271" t="s">
        <v>8931</v>
      </c>
      <c r="C1527" s="49" t="s">
        <v>8932</v>
      </c>
      <c r="D1527" s="272">
        <v>19830125</v>
      </c>
      <c r="E1527" s="30" t="s">
        <v>10203</v>
      </c>
      <c r="F1527" s="30" t="s">
        <v>3113</v>
      </c>
      <c r="G1527" s="30" t="s">
        <v>3065</v>
      </c>
      <c r="H1527" s="31">
        <v>9.5375872000000008</v>
      </c>
      <c r="I1527" s="11">
        <v>10</v>
      </c>
      <c r="J1527" s="30" t="s">
        <v>6</v>
      </c>
      <c r="K1527" s="32">
        <v>41365</v>
      </c>
      <c r="L1527" s="6">
        <v>0</v>
      </c>
    </row>
    <row r="1528" spans="1:12">
      <c r="A1528" s="30" t="s">
        <v>6028</v>
      </c>
      <c r="B1528" s="271" t="s">
        <v>8933</v>
      </c>
      <c r="C1528" s="49" t="s">
        <v>8934</v>
      </c>
      <c r="D1528" s="272">
        <v>19830127</v>
      </c>
      <c r="E1528" s="30" t="s">
        <v>10203</v>
      </c>
      <c r="F1528" s="30" t="s">
        <v>3113</v>
      </c>
      <c r="G1528" s="30" t="s">
        <v>3065</v>
      </c>
      <c r="H1528" s="31">
        <v>3.3520000000000003</v>
      </c>
      <c r="I1528" s="11">
        <v>10</v>
      </c>
      <c r="J1528" s="30" t="s">
        <v>6</v>
      </c>
      <c r="K1528" s="32">
        <v>41365</v>
      </c>
      <c r="L1528" s="6">
        <v>0</v>
      </c>
    </row>
    <row r="1529" spans="1:12">
      <c r="A1529" s="30" t="s">
        <v>6029</v>
      </c>
      <c r="B1529" s="271" t="s">
        <v>8935</v>
      </c>
      <c r="C1529" s="49" t="s">
        <v>8936</v>
      </c>
      <c r="D1529" s="272">
        <v>19790105</v>
      </c>
      <c r="E1529" s="30" t="s">
        <v>10203</v>
      </c>
      <c r="F1529" s="30" t="s">
        <v>3113</v>
      </c>
      <c r="G1529" s="30" t="s">
        <v>3065</v>
      </c>
      <c r="H1529" s="31">
        <v>494.51584000000003</v>
      </c>
      <c r="I1529" s="11">
        <v>10</v>
      </c>
      <c r="J1529" s="30" t="s">
        <v>6</v>
      </c>
      <c r="K1529" s="32">
        <v>41365</v>
      </c>
      <c r="L1529" s="6">
        <v>0</v>
      </c>
    </row>
    <row r="1530" spans="1:12">
      <c r="A1530" s="30" t="s">
        <v>6030</v>
      </c>
      <c r="B1530" s="271" t="s">
        <v>8937</v>
      </c>
      <c r="C1530" s="49" t="s">
        <v>8938</v>
      </c>
      <c r="D1530" s="272">
        <v>19930102</v>
      </c>
      <c r="E1530" s="30" t="s">
        <v>10203</v>
      </c>
      <c r="F1530" s="30" t="s">
        <v>3113</v>
      </c>
      <c r="G1530" s="30" t="s">
        <v>3065</v>
      </c>
      <c r="H1530" s="31">
        <v>55.591999999999999</v>
      </c>
      <c r="I1530" s="11">
        <v>10</v>
      </c>
      <c r="J1530" s="30" t="s">
        <v>6</v>
      </c>
      <c r="K1530" s="32">
        <v>41365</v>
      </c>
      <c r="L1530" s="6">
        <v>0</v>
      </c>
    </row>
    <row r="1531" spans="1:12">
      <c r="A1531" s="30" t="s">
        <v>6031</v>
      </c>
      <c r="B1531" s="271" t="s">
        <v>8939</v>
      </c>
      <c r="C1531" s="49" t="s">
        <v>8940</v>
      </c>
      <c r="D1531" s="272">
        <v>19780176</v>
      </c>
      <c r="E1531" s="30" t="s">
        <v>10203</v>
      </c>
      <c r="F1531" s="30" t="s">
        <v>3113</v>
      </c>
      <c r="G1531" s="30" t="s">
        <v>3065</v>
      </c>
      <c r="H1531" s="31">
        <v>9.2159999999999993</v>
      </c>
      <c r="I1531" s="11">
        <v>10</v>
      </c>
      <c r="J1531" s="30" t="s">
        <v>6</v>
      </c>
      <c r="K1531" s="32">
        <v>41365</v>
      </c>
      <c r="L1531" s="6">
        <v>0</v>
      </c>
    </row>
    <row r="1532" spans="1:12">
      <c r="A1532" s="30" t="s">
        <v>6032</v>
      </c>
      <c r="B1532" s="271" t="s">
        <v>8941</v>
      </c>
      <c r="C1532" s="49" t="s">
        <v>8942</v>
      </c>
      <c r="D1532" s="272">
        <v>19940236</v>
      </c>
      <c r="E1532" s="30" t="s">
        <v>10203</v>
      </c>
      <c r="F1532" s="30" t="s">
        <v>3113</v>
      </c>
      <c r="G1532" s="30" t="s">
        <v>3065</v>
      </c>
      <c r="H1532" s="31">
        <v>0.8</v>
      </c>
      <c r="I1532" s="11">
        <v>10</v>
      </c>
      <c r="J1532" s="30" t="s">
        <v>6</v>
      </c>
      <c r="K1532" s="32">
        <v>41365</v>
      </c>
      <c r="L1532" s="6">
        <v>0</v>
      </c>
    </row>
    <row r="1533" spans="1:12">
      <c r="A1533" s="30" t="s">
        <v>6033</v>
      </c>
      <c r="B1533" s="271" t="s">
        <v>8943</v>
      </c>
      <c r="C1533" s="49" t="s">
        <v>8944</v>
      </c>
      <c r="D1533" s="272">
        <v>19860198</v>
      </c>
      <c r="E1533" s="30" t="s">
        <v>10203</v>
      </c>
      <c r="F1533" s="30" t="s">
        <v>3113</v>
      </c>
      <c r="G1533" s="30" t="s">
        <v>3065</v>
      </c>
      <c r="H1533" s="31">
        <v>1711.2</v>
      </c>
      <c r="I1533" s="11">
        <v>10</v>
      </c>
      <c r="J1533" s="30" t="s">
        <v>6</v>
      </c>
      <c r="K1533" s="32">
        <v>41365</v>
      </c>
      <c r="L1533" s="6">
        <v>0</v>
      </c>
    </row>
    <row r="1534" spans="1:12">
      <c r="A1534" s="30" t="s">
        <v>6034</v>
      </c>
      <c r="B1534" s="271" t="s">
        <v>6872</v>
      </c>
      <c r="C1534" s="49" t="s">
        <v>8945</v>
      </c>
      <c r="D1534" s="272">
        <v>19830290</v>
      </c>
      <c r="E1534" s="30" t="s">
        <v>10203</v>
      </c>
      <c r="F1534" s="30" t="s">
        <v>3113</v>
      </c>
      <c r="G1534" s="30" t="s">
        <v>3065</v>
      </c>
      <c r="H1534" s="31">
        <v>90.914835199999999</v>
      </c>
      <c r="I1534" s="11">
        <v>10</v>
      </c>
      <c r="J1534" s="30" t="s">
        <v>6</v>
      </c>
      <c r="K1534" s="32">
        <v>41365</v>
      </c>
      <c r="L1534" s="6">
        <v>0</v>
      </c>
    </row>
    <row r="1535" spans="1:12">
      <c r="A1535" s="30" t="s">
        <v>6035</v>
      </c>
      <c r="B1535" s="271" t="s">
        <v>8946</v>
      </c>
      <c r="C1535" s="49" t="s">
        <v>8947</v>
      </c>
      <c r="D1535" s="272">
        <v>19970091</v>
      </c>
      <c r="E1535" s="30" t="s">
        <v>10203</v>
      </c>
      <c r="F1535" s="30" t="s">
        <v>3113</v>
      </c>
      <c r="G1535" s="30" t="s">
        <v>3065</v>
      </c>
      <c r="H1535" s="31">
        <v>357.26400000000001</v>
      </c>
      <c r="I1535" s="11">
        <v>10</v>
      </c>
      <c r="J1535" s="30" t="s">
        <v>6</v>
      </c>
      <c r="K1535" s="32">
        <v>41365</v>
      </c>
      <c r="L1535" s="6">
        <v>0</v>
      </c>
    </row>
    <row r="1536" spans="1:12">
      <c r="A1536" s="30" t="s">
        <v>6036</v>
      </c>
      <c r="B1536" s="271" t="s">
        <v>8948</v>
      </c>
      <c r="C1536" s="49" t="s">
        <v>8949</v>
      </c>
      <c r="D1536" s="272">
        <v>19850098</v>
      </c>
      <c r="E1536" s="30" t="s">
        <v>10203</v>
      </c>
      <c r="F1536" s="30" t="s">
        <v>3113</v>
      </c>
      <c r="G1536" s="30" t="s">
        <v>3065</v>
      </c>
      <c r="H1536" s="31">
        <v>137.35999999999999</v>
      </c>
      <c r="I1536" s="11">
        <v>10</v>
      </c>
      <c r="J1536" s="30" t="s">
        <v>6</v>
      </c>
      <c r="K1536" s="32">
        <v>41365</v>
      </c>
      <c r="L1536" s="6">
        <v>0</v>
      </c>
    </row>
    <row r="1537" spans="1:12">
      <c r="A1537" s="30" t="s">
        <v>6037</v>
      </c>
      <c r="B1537" s="271" t="s">
        <v>8950</v>
      </c>
      <c r="C1537" s="49" t="s">
        <v>8951</v>
      </c>
      <c r="D1537" s="272">
        <v>19850163</v>
      </c>
      <c r="E1537" s="30" t="s">
        <v>10203</v>
      </c>
      <c r="F1537" s="30" t="s">
        <v>3113</v>
      </c>
      <c r="G1537" s="30" t="s">
        <v>3065</v>
      </c>
      <c r="H1537" s="31">
        <v>73.8</v>
      </c>
      <c r="I1537" s="11">
        <v>10</v>
      </c>
      <c r="J1537" s="30" t="s">
        <v>6</v>
      </c>
      <c r="K1537" s="32">
        <v>41365</v>
      </c>
      <c r="L1537" s="6">
        <v>0</v>
      </c>
    </row>
    <row r="1538" spans="1:12">
      <c r="A1538" s="30" t="s">
        <v>6038</v>
      </c>
      <c r="B1538" s="271" t="s">
        <v>8952</v>
      </c>
      <c r="C1538" s="49" t="s">
        <v>8953</v>
      </c>
      <c r="D1538" s="272">
        <v>19790224</v>
      </c>
      <c r="E1538" s="30" t="s">
        <v>10203</v>
      </c>
      <c r="F1538" s="30" t="s">
        <v>3113</v>
      </c>
      <c r="G1538" s="30" t="s">
        <v>3065</v>
      </c>
      <c r="H1538" s="31">
        <v>7.5200000000000005</v>
      </c>
      <c r="I1538" s="11">
        <v>10</v>
      </c>
      <c r="J1538" s="30" t="s">
        <v>6</v>
      </c>
      <c r="K1538" s="32">
        <v>41365</v>
      </c>
      <c r="L1538" s="6">
        <v>0</v>
      </c>
    </row>
    <row r="1539" spans="1:12">
      <c r="A1539" s="30" t="s">
        <v>6039</v>
      </c>
      <c r="B1539" s="271" t="s">
        <v>8956</v>
      </c>
      <c r="C1539" s="49" t="s">
        <v>8957</v>
      </c>
      <c r="D1539" s="272">
        <v>19760270</v>
      </c>
      <c r="E1539" s="30" t="s">
        <v>10203</v>
      </c>
      <c r="F1539" s="30" t="s">
        <v>3113</v>
      </c>
      <c r="G1539" s="30" t="s">
        <v>3065</v>
      </c>
      <c r="H1539" s="31">
        <v>73.736000000000004</v>
      </c>
      <c r="I1539" s="11">
        <v>10</v>
      </c>
      <c r="J1539" s="30" t="s">
        <v>6</v>
      </c>
      <c r="K1539" s="32">
        <v>41365</v>
      </c>
      <c r="L1539" s="6">
        <v>0</v>
      </c>
    </row>
    <row r="1540" spans="1:12">
      <c r="A1540" s="30" t="s">
        <v>6040</v>
      </c>
      <c r="B1540" s="271" t="s">
        <v>8958</v>
      </c>
      <c r="C1540" s="49" t="s">
        <v>8959</v>
      </c>
      <c r="D1540" s="272">
        <v>19790221</v>
      </c>
      <c r="E1540" s="30" t="s">
        <v>10203</v>
      </c>
      <c r="F1540" s="30" t="s">
        <v>3113</v>
      </c>
      <c r="G1540" s="30" t="s">
        <v>3065</v>
      </c>
      <c r="H1540" s="31">
        <v>1369.42848</v>
      </c>
      <c r="I1540" s="11">
        <v>10</v>
      </c>
      <c r="J1540" s="30" t="s">
        <v>6</v>
      </c>
      <c r="K1540" s="32">
        <v>41365</v>
      </c>
      <c r="L1540" s="6">
        <v>0</v>
      </c>
    </row>
    <row r="1541" spans="1:12">
      <c r="A1541" s="30" t="s">
        <v>6041</v>
      </c>
      <c r="B1541" s="271" t="s">
        <v>8960</v>
      </c>
      <c r="C1541" s="49" t="s">
        <v>8961</v>
      </c>
      <c r="D1541" s="272">
        <v>19860080</v>
      </c>
      <c r="E1541" s="30" t="s">
        <v>10203</v>
      </c>
      <c r="F1541" s="30" t="s">
        <v>3113</v>
      </c>
      <c r="G1541" s="30" t="s">
        <v>3065</v>
      </c>
      <c r="H1541" s="31">
        <v>76.103999999999999</v>
      </c>
      <c r="I1541" s="11">
        <v>10</v>
      </c>
      <c r="J1541" s="30" t="s">
        <v>6</v>
      </c>
      <c r="K1541" s="32">
        <v>41365</v>
      </c>
      <c r="L1541" s="6">
        <v>0</v>
      </c>
    </row>
    <row r="1542" spans="1:12">
      <c r="A1542" s="30" t="s">
        <v>6042</v>
      </c>
      <c r="B1542" s="271" t="s">
        <v>8962</v>
      </c>
      <c r="C1542" s="49" t="s">
        <v>8963</v>
      </c>
      <c r="D1542" s="272">
        <v>19860079</v>
      </c>
      <c r="E1542" s="30" t="s">
        <v>10203</v>
      </c>
      <c r="F1542" s="30" t="s">
        <v>3113</v>
      </c>
      <c r="G1542" s="30" t="s">
        <v>3065</v>
      </c>
      <c r="H1542" s="31">
        <v>52.304559999999995</v>
      </c>
      <c r="I1542" s="11">
        <v>10</v>
      </c>
      <c r="J1542" s="30" t="s">
        <v>6</v>
      </c>
      <c r="K1542" s="32">
        <v>41365</v>
      </c>
      <c r="L1542" s="6">
        <v>0</v>
      </c>
    </row>
    <row r="1543" spans="1:12">
      <c r="A1543" s="30" t="s">
        <v>6043</v>
      </c>
      <c r="B1543" s="271" t="s">
        <v>8964</v>
      </c>
      <c r="C1543" s="49" t="s">
        <v>8965</v>
      </c>
      <c r="D1543" s="272">
        <v>19860076</v>
      </c>
      <c r="E1543" s="30" t="s">
        <v>10203</v>
      </c>
      <c r="F1543" s="30" t="s">
        <v>3113</v>
      </c>
      <c r="G1543" s="30" t="s">
        <v>3065</v>
      </c>
      <c r="H1543" s="31">
        <v>111.55136159999999</v>
      </c>
      <c r="I1543" s="11">
        <v>10</v>
      </c>
      <c r="J1543" s="30" t="s">
        <v>6</v>
      </c>
      <c r="K1543" s="32">
        <v>41365</v>
      </c>
      <c r="L1543" s="6">
        <v>0</v>
      </c>
    </row>
    <row r="1544" spans="1:12">
      <c r="A1544" s="30" t="s">
        <v>6044</v>
      </c>
      <c r="B1544" s="271" t="s">
        <v>8966</v>
      </c>
      <c r="C1544" s="49" t="s">
        <v>8967</v>
      </c>
      <c r="D1544" s="272">
        <v>19860082</v>
      </c>
      <c r="E1544" s="30" t="s">
        <v>10203</v>
      </c>
      <c r="F1544" s="30" t="s">
        <v>3113</v>
      </c>
      <c r="G1544" s="30" t="s">
        <v>3065</v>
      </c>
      <c r="H1544" s="31">
        <v>33.094521599999993</v>
      </c>
      <c r="I1544" s="11">
        <v>10</v>
      </c>
      <c r="J1544" s="30" t="s">
        <v>6</v>
      </c>
      <c r="K1544" s="32">
        <v>41365</v>
      </c>
      <c r="L1544" s="6">
        <v>0</v>
      </c>
    </row>
    <row r="1545" spans="1:12">
      <c r="A1545" s="30" t="s">
        <v>6045</v>
      </c>
      <c r="B1545" s="271" t="s">
        <v>8968</v>
      </c>
      <c r="C1545" s="49" t="s">
        <v>8969</v>
      </c>
      <c r="D1545" s="272">
        <v>19860078</v>
      </c>
      <c r="E1545" s="30" t="s">
        <v>10203</v>
      </c>
      <c r="F1545" s="30" t="s">
        <v>3113</v>
      </c>
      <c r="G1545" s="30" t="s">
        <v>3065</v>
      </c>
      <c r="H1545" s="31">
        <v>32.231999999999999</v>
      </c>
      <c r="I1545" s="11">
        <v>10</v>
      </c>
      <c r="J1545" s="30" t="s">
        <v>6</v>
      </c>
      <c r="K1545" s="32">
        <v>41365</v>
      </c>
      <c r="L1545" s="6">
        <v>0</v>
      </c>
    </row>
    <row r="1546" spans="1:12">
      <c r="A1546" s="30" t="s">
        <v>6046</v>
      </c>
      <c r="B1546" s="271" t="s">
        <v>8970</v>
      </c>
      <c r="C1546" s="49" t="s">
        <v>8971</v>
      </c>
      <c r="D1546" s="272">
        <v>19860081</v>
      </c>
      <c r="E1546" s="30" t="s">
        <v>10203</v>
      </c>
      <c r="F1546" s="30" t="s">
        <v>3113</v>
      </c>
      <c r="G1546" s="30" t="s">
        <v>3065</v>
      </c>
      <c r="H1546" s="31">
        <v>205.6</v>
      </c>
      <c r="I1546" s="11">
        <v>10</v>
      </c>
      <c r="J1546" s="30" t="s">
        <v>6</v>
      </c>
      <c r="K1546" s="32">
        <v>41365</v>
      </c>
      <c r="L1546" s="6">
        <v>0</v>
      </c>
    </row>
    <row r="1547" spans="1:12">
      <c r="A1547" s="30" t="s">
        <v>6047</v>
      </c>
      <c r="B1547" s="271" t="s">
        <v>8972</v>
      </c>
      <c r="C1547" s="49" t="s">
        <v>8973</v>
      </c>
      <c r="D1547" s="272">
        <v>19860228</v>
      </c>
      <c r="E1547" s="30" t="s">
        <v>10203</v>
      </c>
      <c r="F1547" s="30" t="s">
        <v>3113</v>
      </c>
      <c r="G1547" s="30" t="s">
        <v>3065</v>
      </c>
      <c r="H1547" s="31">
        <v>30.401059200000002</v>
      </c>
      <c r="I1547" s="11">
        <v>10</v>
      </c>
      <c r="J1547" s="30" t="s">
        <v>6</v>
      </c>
      <c r="K1547" s="32">
        <v>41365</v>
      </c>
      <c r="L1547" s="6">
        <v>0</v>
      </c>
    </row>
    <row r="1548" spans="1:12">
      <c r="A1548" s="30" t="s">
        <v>6048</v>
      </c>
      <c r="B1548" s="271" t="s">
        <v>8974</v>
      </c>
      <c r="C1548" s="49" t="s">
        <v>8975</v>
      </c>
      <c r="D1548" s="272">
        <v>19860075</v>
      </c>
      <c r="E1548" s="30" t="s">
        <v>10203</v>
      </c>
      <c r="F1548" s="30" t="s">
        <v>3113</v>
      </c>
      <c r="G1548" s="30" t="s">
        <v>3065</v>
      </c>
      <c r="H1548" s="31">
        <v>32.048000000000002</v>
      </c>
      <c r="I1548" s="11">
        <v>10</v>
      </c>
      <c r="J1548" s="30" t="s">
        <v>6</v>
      </c>
      <c r="K1548" s="32">
        <v>41365</v>
      </c>
      <c r="L1548" s="6">
        <v>0</v>
      </c>
    </row>
    <row r="1549" spans="1:12">
      <c r="A1549" s="30" t="s">
        <v>6049</v>
      </c>
      <c r="B1549" s="271" t="s">
        <v>8976</v>
      </c>
      <c r="C1549" s="49" t="s">
        <v>8977</v>
      </c>
      <c r="D1549" s="272">
        <v>19780082</v>
      </c>
      <c r="E1549" s="30" t="s">
        <v>10203</v>
      </c>
      <c r="F1549" s="30" t="s">
        <v>3113</v>
      </c>
      <c r="G1549" s="30" t="s">
        <v>3065</v>
      </c>
      <c r="H1549" s="31">
        <v>205.50937119999998</v>
      </c>
      <c r="I1549" s="11">
        <v>10</v>
      </c>
      <c r="J1549" s="30" t="s">
        <v>6</v>
      </c>
      <c r="K1549" s="32">
        <v>41365</v>
      </c>
      <c r="L1549" s="6">
        <v>0</v>
      </c>
    </row>
    <row r="1550" spans="1:12">
      <c r="A1550" s="30" t="s">
        <v>6050</v>
      </c>
      <c r="B1550" s="271" t="s">
        <v>8978</v>
      </c>
      <c r="C1550" s="49" t="s">
        <v>8979</v>
      </c>
      <c r="D1550" s="272">
        <v>19900055</v>
      </c>
      <c r="E1550" s="30" t="s">
        <v>10203</v>
      </c>
      <c r="F1550" s="30" t="s">
        <v>3113</v>
      </c>
      <c r="G1550" s="30" t="s">
        <v>3065</v>
      </c>
      <c r="H1550" s="31">
        <v>1210.4000000000001</v>
      </c>
      <c r="I1550" s="11">
        <v>10</v>
      </c>
      <c r="J1550" s="30" t="s">
        <v>6</v>
      </c>
      <c r="K1550" s="32">
        <v>41365</v>
      </c>
      <c r="L1550" s="6">
        <v>0</v>
      </c>
    </row>
    <row r="1551" spans="1:12">
      <c r="A1551" s="30" t="s">
        <v>6051</v>
      </c>
      <c r="B1551" s="271" t="s">
        <v>8982</v>
      </c>
      <c r="C1551" s="49" t="s">
        <v>8983</v>
      </c>
      <c r="D1551" s="272">
        <v>19980121</v>
      </c>
      <c r="E1551" s="30" t="s">
        <v>10203</v>
      </c>
      <c r="F1551" s="30" t="s">
        <v>3113</v>
      </c>
      <c r="G1551" s="30" t="s">
        <v>3065</v>
      </c>
      <c r="H1551" s="31">
        <v>23.16</v>
      </c>
      <c r="I1551" s="11">
        <v>10</v>
      </c>
      <c r="J1551" s="30" t="s">
        <v>6</v>
      </c>
      <c r="K1551" s="32">
        <v>41365</v>
      </c>
      <c r="L1551" s="6">
        <v>0</v>
      </c>
    </row>
    <row r="1552" spans="1:12">
      <c r="A1552" s="30" t="s">
        <v>6052</v>
      </c>
      <c r="B1552" s="271" t="s">
        <v>8984</v>
      </c>
      <c r="C1552" s="49" t="s">
        <v>8985</v>
      </c>
      <c r="D1552" s="272">
        <v>19780246</v>
      </c>
      <c r="E1552" s="30" t="s">
        <v>10203</v>
      </c>
      <c r="F1552" s="30" t="s">
        <v>3113</v>
      </c>
      <c r="G1552" s="30" t="s">
        <v>3065</v>
      </c>
      <c r="H1552" s="31">
        <v>655.70898399999999</v>
      </c>
      <c r="I1552" s="11">
        <v>10</v>
      </c>
      <c r="J1552" s="30" t="s">
        <v>6</v>
      </c>
      <c r="K1552" s="32">
        <v>41365</v>
      </c>
      <c r="L1552" s="6">
        <v>0</v>
      </c>
    </row>
    <row r="1553" spans="1:12">
      <c r="A1553" s="30" t="s">
        <v>6053</v>
      </c>
      <c r="B1553" s="271" t="s">
        <v>8982</v>
      </c>
      <c r="C1553" s="49" t="s">
        <v>8986</v>
      </c>
      <c r="D1553" s="272">
        <v>19980119</v>
      </c>
      <c r="E1553" s="30" t="s">
        <v>10203</v>
      </c>
      <c r="F1553" s="30" t="s">
        <v>3113</v>
      </c>
      <c r="G1553" s="30" t="s">
        <v>3065</v>
      </c>
      <c r="H1553" s="31">
        <v>25.943999999999999</v>
      </c>
      <c r="I1553" s="11">
        <v>10</v>
      </c>
      <c r="J1553" s="30" t="s">
        <v>6</v>
      </c>
      <c r="K1553" s="32">
        <v>41365</v>
      </c>
      <c r="L1553" s="6">
        <v>0</v>
      </c>
    </row>
    <row r="1554" spans="1:12">
      <c r="A1554" s="30" t="s">
        <v>6054</v>
      </c>
      <c r="B1554" s="271" t="s">
        <v>8987</v>
      </c>
      <c r="C1554" s="49" t="s">
        <v>8988</v>
      </c>
      <c r="D1554" s="272">
        <v>19900034</v>
      </c>
      <c r="E1554" s="30" t="s">
        <v>10203</v>
      </c>
      <c r="F1554" s="30" t="s">
        <v>3113</v>
      </c>
      <c r="G1554" s="30" t="s">
        <v>3065</v>
      </c>
      <c r="H1554" s="31">
        <v>10.175614400000001</v>
      </c>
      <c r="I1554" s="11">
        <v>10</v>
      </c>
      <c r="J1554" s="30" t="s">
        <v>6</v>
      </c>
      <c r="K1554" s="32">
        <v>41365</v>
      </c>
      <c r="L1554" s="6">
        <v>0</v>
      </c>
    </row>
    <row r="1555" spans="1:12">
      <c r="A1555" s="30" t="s">
        <v>6055</v>
      </c>
      <c r="B1555" s="271" t="s">
        <v>8991</v>
      </c>
      <c r="C1555" s="49" t="s">
        <v>8992</v>
      </c>
      <c r="D1555" s="272">
        <v>19780230</v>
      </c>
      <c r="E1555" s="30" t="s">
        <v>10203</v>
      </c>
      <c r="F1555" s="30" t="s">
        <v>3113</v>
      </c>
      <c r="G1555" s="30" t="s">
        <v>3065</v>
      </c>
      <c r="H1555" s="31">
        <v>573.6</v>
      </c>
      <c r="I1555" s="11">
        <v>10</v>
      </c>
      <c r="J1555" s="30" t="s">
        <v>6</v>
      </c>
      <c r="K1555" s="32">
        <v>41365</v>
      </c>
      <c r="L1555" s="6">
        <v>0</v>
      </c>
    </row>
    <row r="1556" spans="1:12">
      <c r="A1556" s="30" t="s">
        <v>6056</v>
      </c>
      <c r="B1556" s="271" t="s">
        <v>8993</v>
      </c>
      <c r="C1556" s="49" t="s">
        <v>8994</v>
      </c>
      <c r="D1556" s="272">
        <v>19920785</v>
      </c>
      <c r="E1556" s="30" t="s">
        <v>10203</v>
      </c>
      <c r="F1556" s="30" t="s">
        <v>3113</v>
      </c>
      <c r="G1556" s="30" t="s">
        <v>3065</v>
      </c>
      <c r="H1556" s="31">
        <v>2852.9759999999997</v>
      </c>
      <c r="I1556" s="11">
        <v>10</v>
      </c>
      <c r="J1556" s="30" t="s">
        <v>6</v>
      </c>
      <c r="K1556" s="32">
        <v>41365</v>
      </c>
      <c r="L1556" s="6">
        <v>0</v>
      </c>
    </row>
    <row r="1557" spans="1:12">
      <c r="A1557" s="30" t="s">
        <v>6057</v>
      </c>
      <c r="B1557" s="271" t="s">
        <v>8995</v>
      </c>
      <c r="C1557" s="49" t="s">
        <v>8996</v>
      </c>
      <c r="D1557" s="272">
        <v>19960134</v>
      </c>
      <c r="E1557" s="30" t="s">
        <v>10203</v>
      </c>
      <c r="F1557" s="30" t="s">
        <v>3113</v>
      </c>
      <c r="G1557" s="30" t="s">
        <v>3065</v>
      </c>
      <c r="H1557" s="31">
        <v>1474.0376000000001</v>
      </c>
      <c r="I1557" s="11">
        <v>10</v>
      </c>
      <c r="J1557" s="30" t="s">
        <v>6</v>
      </c>
      <c r="K1557" s="32">
        <v>41365</v>
      </c>
      <c r="L1557" s="6">
        <v>0</v>
      </c>
    </row>
    <row r="1558" spans="1:12">
      <c r="A1558" s="30" t="s">
        <v>6058</v>
      </c>
      <c r="B1558" s="271" t="s">
        <v>8997</v>
      </c>
      <c r="C1558" s="49" t="s">
        <v>8998</v>
      </c>
      <c r="D1558" s="272">
        <v>19750200</v>
      </c>
      <c r="E1558" s="30" t="s">
        <v>10203</v>
      </c>
      <c r="F1558" s="30" t="s">
        <v>3113</v>
      </c>
      <c r="G1558" s="30" t="s">
        <v>3065</v>
      </c>
      <c r="H1558" s="31">
        <v>872.7253584</v>
      </c>
      <c r="I1558" s="11">
        <v>10</v>
      </c>
      <c r="J1558" s="30" t="s">
        <v>6</v>
      </c>
      <c r="K1558" s="32">
        <v>41365</v>
      </c>
      <c r="L1558" s="6">
        <v>0</v>
      </c>
    </row>
    <row r="1559" spans="1:12">
      <c r="A1559" s="30" t="s">
        <v>6059</v>
      </c>
      <c r="B1559" s="271" t="s">
        <v>8999</v>
      </c>
      <c r="C1559" s="49" t="s">
        <v>8998</v>
      </c>
      <c r="D1559" s="272">
        <v>19900063</v>
      </c>
      <c r="E1559" s="30" t="s">
        <v>10203</v>
      </c>
      <c r="F1559" s="30" t="s">
        <v>3113</v>
      </c>
      <c r="G1559" s="30" t="s">
        <v>3065</v>
      </c>
      <c r="H1559" s="31">
        <v>120</v>
      </c>
      <c r="I1559" s="11">
        <v>10</v>
      </c>
      <c r="J1559" s="30" t="s">
        <v>6</v>
      </c>
      <c r="K1559" s="32">
        <v>41365</v>
      </c>
      <c r="L1559" s="6">
        <v>0</v>
      </c>
    </row>
    <row r="1560" spans="1:12">
      <c r="A1560" s="30" t="s">
        <v>6060</v>
      </c>
      <c r="B1560" s="271" t="s">
        <v>9000</v>
      </c>
      <c r="C1560" s="49" t="s">
        <v>8998</v>
      </c>
      <c r="D1560" s="272">
        <v>19910378</v>
      </c>
      <c r="E1560" s="30" t="s">
        <v>10203</v>
      </c>
      <c r="F1560" s="30" t="s">
        <v>3113</v>
      </c>
      <c r="G1560" s="30" t="s">
        <v>3065</v>
      </c>
      <c r="H1560" s="31">
        <v>3318.9620799999998</v>
      </c>
      <c r="I1560" s="11">
        <v>10</v>
      </c>
      <c r="J1560" s="30" t="s">
        <v>6</v>
      </c>
      <c r="K1560" s="32">
        <v>41365</v>
      </c>
      <c r="L1560" s="6">
        <v>0</v>
      </c>
    </row>
    <row r="1561" spans="1:12">
      <c r="A1561" s="30" t="s">
        <v>6061</v>
      </c>
      <c r="B1561" s="271" t="s">
        <v>9001</v>
      </c>
      <c r="C1561" s="49" t="s">
        <v>9002</v>
      </c>
      <c r="D1561" s="272">
        <v>19950085</v>
      </c>
      <c r="E1561" s="30" t="s">
        <v>10203</v>
      </c>
      <c r="F1561" s="30" t="s">
        <v>3113</v>
      </c>
      <c r="G1561" s="30" t="s">
        <v>3065</v>
      </c>
      <c r="H1561" s="31">
        <v>855.41730399999994</v>
      </c>
      <c r="I1561" s="11">
        <v>10</v>
      </c>
      <c r="J1561" s="30" t="s">
        <v>6</v>
      </c>
      <c r="K1561" s="32">
        <v>41365</v>
      </c>
      <c r="L1561" s="6">
        <v>0</v>
      </c>
    </row>
    <row r="1562" spans="1:12">
      <c r="A1562" s="30" t="s">
        <v>6062</v>
      </c>
      <c r="B1562" s="271" t="s">
        <v>9003</v>
      </c>
      <c r="C1562" s="49" t="s">
        <v>9002</v>
      </c>
      <c r="D1562" s="272">
        <v>19950102</v>
      </c>
      <c r="E1562" s="30" t="s">
        <v>10203</v>
      </c>
      <c r="F1562" s="30" t="s">
        <v>3113</v>
      </c>
      <c r="G1562" s="30" t="s">
        <v>3065</v>
      </c>
      <c r="H1562" s="31">
        <v>116.40142080000001</v>
      </c>
      <c r="I1562" s="11">
        <v>10</v>
      </c>
      <c r="J1562" s="30" t="s">
        <v>6</v>
      </c>
      <c r="K1562" s="32">
        <v>41365</v>
      </c>
      <c r="L1562" s="6">
        <v>0</v>
      </c>
    </row>
    <row r="1563" spans="1:12">
      <c r="A1563" s="30" t="s">
        <v>6063</v>
      </c>
      <c r="B1563" s="271" t="s">
        <v>9004</v>
      </c>
      <c r="C1563" s="49" t="s">
        <v>9005</v>
      </c>
      <c r="D1563" s="272">
        <v>19950059</v>
      </c>
      <c r="E1563" s="30" t="s">
        <v>10203</v>
      </c>
      <c r="F1563" s="30" t="s">
        <v>3113</v>
      </c>
      <c r="G1563" s="30" t="s">
        <v>3065</v>
      </c>
      <c r="H1563" s="31">
        <v>332.84719999999999</v>
      </c>
      <c r="I1563" s="11">
        <v>10</v>
      </c>
      <c r="J1563" s="30" t="s">
        <v>6</v>
      </c>
      <c r="K1563" s="32">
        <v>41365</v>
      </c>
      <c r="L1563" s="6">
        <v>0</v>
      </c>
    </row>
    <row r="1564" spans="1:12">
      <c r="A1564" s="30" t="s">
        <v>6064</v>
      </c>
      <c r="B1564" s="271" t="s">
        <v>9006</v>
      </c>
      <c r="C1564" s="49" t="s">
        <v>9007</v>
      </c>
      <c r="D1564" s="272">
        <v>19950095</v>
      </c>
      <c r="E1564" s="30" t="s">
        <v>10203</v>
      </c>
      <c r="F1564" s="30" t="s">
        <v>3113</v>
      </c>
      <c r="G1564" s="30" t="s">
        <v>3065</v>
      </c>
      <c r="H1564" s="31">
        <v>88.664000000000001</v>
      </c>
      <c r="I1564" s="11">
        <v>10</v>
      </c>
      <c r="J1564" s="30" t="s">
        <v>6</v>
      </c>
      <c r="K1564" s="32">
        <v>41365</v>
      </c>
      <c r="L1564" s="6">
        <v>0</v>
      </c>
    </row>
    <row r="1565" spans="1:12">
      <c r="A1565" s="30" t="s">
        <v>6065</v>
      </c>
      <c r="B1565" s="271" t="s">
        <v>9008</v>
      </c>
      <c r="C1565" s="49" t="s">
        <v>9009</v>
      </c>
      <c r="D1565" s="272">
        <v>19800112</v>
      </c>
      <c r="E1565" s="30" t="s">
        <v>10203</v>
      </c>
      <c r="F1565" s="30" t="s">
        <v>3113</v>
      </c>
      <c r="G1565" s="30" t="s">
        <v>3065</v>
      </c>
      <c r="H1565" s="31">
        <v>19.780633599999998</v>
      </c>
      <c r="I1565" s="11">
        <v>10</v>
      </c>
      <c r="J1565" s="30" t="s">
        <v>6</v>
      </c>
      <c r="K1565" s="32">
        <v>41365</v>
      </c>
      <c r="L1565" s="6">
        <v>0</v>
      </c>
    </row>
    <row r="1566" spans="1:12">
      <c r="A1566" s="30" t="s">
        <v>6066</v>
      </c>
      <c r="B1566" s="271" t="s">
        <v>9010</v>
      </c>
      <c r="C1566" s="49" t="s">
        <v>9011</v>
      </c>
      <c r="D1566" s="272">
        <v>19780213</v>
      </c>
      <c r="E1566" s="30" t="s">
        <v>10203</v>
      </c>
      <c r="F1566" s="30" t="s">
        <v>3113</v>
      </c>
      <c r="G1566" s="30" t="s">
        <v>3065</v>
      </c>
      <c r="H1566" s="31">
        <v>166.42359999999999</v>
      </c>
      <c r="I1566" s="11">
        <v>10</v>
      </c>
      <c r="J1566" s="30" t="s">
        <v>6</v>
      </c>
      <c r="K1566" s="32">
        <v>41365</v>
      </c>
      <c r="L1566" s="6">
        <v>0</v>
      </c>
    </row>
    <row r="1567" spans="1:12">
      <c r="A1567" s="30" t="s">
        <v>6067</v>
      </c>
      <c r="B1567" s="271" t="s">
        <v>9012</v>
      </c>
      <c r="C1567" s="49" t="s">
        <v>9013</v>
      </c>
      <c r="D1567" s="272">
        <v>19850012</v>
      </c>
      <c r="E1567" s="30" t="s">
        <v>10203</v>
      </c>
      <c r="F1567" s="30" t="s">
        <v>3113</v>
      </c>
      <c r="G1567" s="30" t="s">
        <v>3065</v>
      </c>
      <c r="H1567" s="31">
        <v>489.99354240000002</v>
      </c>
      <c r="I1567" s="11">
        <v>10</v>
      </c>
      <c r="J1567" s="30" t="s">
        <v>6</v>
      </c>
      <c r="K1567" s="32">
        <v>41365</v>
      </c>
      <c r="L1567" s="6">
        <v>0</v>
      </c>
    </row>
    <row r="1568" spans="1:12">
      <c r="A1568" s="30" t="s">
        <v>6068</v>
      </c>
      <c r="B1568" s="271" t="s">
        <v>9014</v>
      </c>
      <c r="C1568" s="49" t="s">
        <v>9015</v>
      </c>
      <c r="D1568" s="272">
        <v>19880458</v>
      </c>
      <c r="E1568" s="30" t="s">
        <v>10203</v>
      </c>
      <c r="F1568" s="30" t="s">
        <v>3113</v>
      </c>
      <c r="G1568" s="30" t="s">
        <v>3065</v>
      </c>
      <c r="H1568" s="31">
        <v>558.40800000000002</v>
      </c>
      <c r="I1568" s="11">
        <v>10</v>
      </c>
      <c r="J1568" s="30" t="s">
        <v>6</v>
      </c>
      <c r="K1568" s="32">
        <v>42461</v>
      </c>
      <c r="L1568" s="6">
        <v>111.79268772556952</v>
      </c>
    </row>
    <row r="1569" spans="1:12">
      <c r="A1569" s="30" t="s">
        <v>6069</v>
      </c>
      <c r="B1569" s="271" t="s">
        <v>9016</v>
      </c>
      <c r="C1569" s="49" t="s">
        <v>9017</v>
      </c>
      <c r="D1569" s="272">
        <v>19860131</v>
      </c>
      <c r="E1569" s="30" t="s">
        <v>10203</v>
      </c>
      <c r="F1569" s="30" t="s">
        <v>3113</v>
      </c>
      <c r="G1569" s="30" t="s">
        <v>3065</v>
      </c>
      <c r="H1569" s="31">
        <v>1118.4000000000001</v>
      </c>
      <c r="I1569" s="11">
        <v>10</v>
      </c>
      <c r="J1569" s="30" t="s">
        <v>6</v>
      </c>
      <c r="K1569" s="32">
        <v>41365</v>
      </c>
      <c r="L1569" s="6">
        <v>0</v>
      </c>
    </row>
    <row r="1570" spans="1:12">
      <c r="A1570" s="30" t="s">
        <v>6070</v>
      </c>
      <c r="B1570" s="271" t="s">
        <v>9018</v>
      </c>
      <c r="C1570" s="49" t="s">
        <v>9019</v>
      </c>
      <c r="D1570" s="272">
        <v>19780206</v>
      </c>
      <c r="E1570" s="30" t="s">
        <v>10203</v>
      </c>
      <c r="F1570" s="30" t="s">
        <v>3113</v>
      </c>
      <c r="G1570" s="30" t="s">
        <v>3065</v>
      </c>
      <c r="H1570" s="31">
        <v>171.17856</v>
      </c>
      <c r="I1570" s="11">
        <v>10</v>
      </c>
      <c r="J1570" s="30" t="s">
        <v>6</v>
      </c>
      <c r="K1570" s="32">
        <v>42461</v>
      </c>
      <c r="L1570" s="6">
        <v>34.269765661295423</v>
      </c>
    </row>
    <row r="1571" spans="1:12">
      <c r="A1571" s="30" t="s">
        <v>6071</v>
      </c>
      <c r="B1571" s="271" t="s">
        <v>9020</v>
      </c>
      <c r="C1571" s="49" t="s">
        <v>9021</v>
      </c>
      <c r="D1571" s="272">
        <v>19810053</v>
      </c>
      <c r="E1571" s="30" t="s">
        <v>10203</v>
      </c>
      <c r="F1571" s="30" t="s">
        <v>3113</v>
      </c>
      <c r="G1571" s="30" t="s">
        <v>3065</v>
      </c>
      <c r="H1571" s="31">
        <v>65.352000000000004</v>
      </c>
      <c r="I1571" s="11">
        <v>10</v>
      </c>
      <c r="J1571" s="30" t="s">
        <v>6</v>
      </c>
      <c r="K1571" s="32">
        <v>42461</v>
      </c>
      <c r="L1571" s="6">
        <v>13.083400897267619</v>
      </c>
    </row>
    <row r="1572" spans="1:12">
      <c r="A1572" s="30" t="s">
        <v>6072</v>
      </c>
      <c r="B1572" s="271" t="s">
        <v>9022</v>
      </c>
      <c r="C1572" s="49" t="s">
        <v>9023</v>
      </c>
      <c r="D1572" s="272">
        <v>19880218</v>
      </c>
      <c r="E1572" s="30" t="s">
        <v>10203</v>
      </c>
      <c r="F1572" s="30" t="s">
        <v>3113</v>
      </c>
      <c r="G1572" s="30" t="s">
        <v>3065</v>
      </c>
      <c r="H1572" s="31">
        <v>74.5124</v>
      </c>
      <c r="I1572" s="11">
        <v>10</v>
      </c>
      <c r="J1572" s="30" t="s">
        <v>6</v>
      </c>
      <c r="K1572" s="32">
        <v>41365</v>
      </c>
      <c r="L1572" s="6">
        <v>0</v>
      </c>
    </row>
    <row r="1573" spans="1:12">
      <c r="A1573" s="30" t="s">
        <v>6073</v>
      </c>
      <c r="B1573" s="271" t="s">
        <v>9024</v>
      </c>
      <c r="C1573" s="49" t="s">
        <v>9025</v>
      </c>
      <c r="D1573" s="272">
        <v>19850092</v>
      </c>
      <c r="E1573" s="30" t="s">
        <v>10203</v>
      </c>
      <c r="F1573" s="30" t="s">
        <v>3113</v>
      </c>
      <c r="G1573" s="30" t="s">
        <v>3065</v>
      </c>
      <c r="H1573" s="31">
        <v>49.261385599999997</v>
      </c>
      <c r="I1573" s="11">
        <v>10</v>
      </c>
      <c r="J1573" s="30" t="s">
        <v>6</v>
      </c>
      <c r="K1573" s="32">
        <v>41365</v>
      </c>
      <c r="L1573" s="6">
        <v>0</v>
      </c>
    </row>
    <row r="1574" spans="1:12">
      <c r="A1574" s="30" t="s">
        <v>6074</v>
      </c>
      <c r="B1574" s="271" t="s">
        <v>9026</v>
      </c>
      <c r="C1574" s="49" t="s">
        <v>9027</v>
      </c>
      <c r="D1574" s="272">
        <v>19780209</v>
      </c>
      <c r="E1574" s="30" t="s">
        <v>10203</v>
      </c>
      <c r="F1574" s="30" t="s">
        <v>3113</v>
      </c>
      <c r="G1574" s="30" t="s">
        <v>3065</v>
      </c>
      <c r="H1574" s="31">
        <v>11.992000000000001</v>
      </c>
      <c r="I1574" s="11">
        <v>10</v>
      </c>
      <c r="J1574" s="30" t="s">
        <v>6</v>
      </c>
      <c r="K1574" s="32">
        <v>41365</v>
      </c>
      <c r="L1574" s="6">
        <v>0</v>
      </c>
    </row>
    <row r="1575" spans="1:12">
      <c r="A1575" s="30" t="s">
        <v>6075</v>
      </c>
      <c r="B1575" s="271" t="s">
        <v>9028</v>
      </c>
      <c r="C1575" s="49" t="s">
        <v>9027</v>
      </c>
      <c r="D1575" s="272">
        <v>19880045</v>
      </c>
      <c r="E1575" s="30" t="s">
        <v>10203</v>
      </c>
      <c r="F1575" s="30" t="s">
        <v>3113</v>
      </c>
      <c r="G1575" s="30" t="s">
        <v>3065</v>
      </c>
      <c r="H1575" s="31">
        <v>738.72</v>
      </c>
      <c r="I1575" s="11">
        <v>10</v>
      </c>
      <c r="J1575" s="30" t="s">
        <v>6</v>
      </c>
      <c r="K1575" s="32">
        <v>41365</v>
      </c>
      <c r="L1575" s="6">
        <v>0</v>
      </c>
    </row>
    <row r="1576" spans="1:12">
      <c r="A1576" s="30" t="s">
        <v>6076</v>
      </c>
      <c r="B1576" s="271" t="s">
        <v>9029</v>
      </c>
      <c r="C1576" s="49" t="s">
        <v>9030</v>
      </c>
      <c r="D1576" s="272">
        <v>19850071</v>
      </c>
      <c r="E1576" s="30" t="s">
        <v>10203</v>
      </c>
      <c r="F1576" s="30" t="s">
        <v>3113</v>
      </c>
      <c r="G1576" s="30" t="s">
        <v>3065</v>
      </c>
      <c r="H1576" s="31">
        <v>97.65</v>
      </c>
      <c r="I1576" s="11">
        <v>10</v>
      </c>
      <c r="J1576" s="30" t="s">
        <v>6</v>
      </c>
      <c r="K1576" s="32">
        <v>42095</v>
      </c>
      <c r="L1576" s="6">
        <v>9.7641658466628485</v>
      </c>
    </row>
    <row r="1577" spans="1:12">
      <c r="A1577" s="30" t="s">
        <v>6077</v>
      </c>
      <c r="B1577" s="271" t="s">
        <v>9031</v>
      </c>
      <c r="C1577" s="49" t="s">
        <v>9032</v>
      </c>
      <c r="D1577" s="272">
        <v>19860192</v>
      </c>
      <c r="E1577" s="30" t="s">
        <v>10203</v>
      </c>
      <c r="F1577" s="30" t="s">
        <v>3113</v>
      </c>
      <c r="G1577" s="30" t="s">
        <v>3065</v>
      </c>
      <c r="H1577" s="31">
        <v>143.59979200000001</v>
      </c>
      <c r="I1577" s="11">
        <v>10</v>
      </c>
      <c r="J1577" s="30" t="s">
        <v>6</v>
      </c>
      <c r="K1577" s="32">
        <v>41365</v>
      </c>
      <c r="L1577" s="6">
        <v>0</v>
      </c>
    </row>
    <row r="1578" spans="1:12">
      <c r="A1578" s="30" t="s">
        <v>6078</v>
      </c>
      <c r="B1578" s="271" t="s">
        <v>9033</v>
      </c>
      <c r="C1578" s="49" t="s">
        <v>9034</v>
      </c>
      <c r="D1578" s="272">
        <v>19860127</v>
      </c>
      <c r="E1578" s="30" t="s">
        <v>10203</v>
      </c>
      <c r="F1578" s="30" t="s">
        <v>3113</v>
      </c>
      <c r="G1578" s="30" t="s">
        <v>3065</v>
      </c>
      <c r="H1578" s="31">
        <v>377.73402239999996</v>
      </c>
      <c r="I1578" s="11">
        <v>10</v>
      </c>
      <c r="J1578" s="30" t="s">
        <v>6</v>
      </c>
      <c r="K1578" s="32">
        <v>41365</v>
      </c>
      <c r="L1578" s="6">
        <v>0</v>
      </c>
    </row>
    <row r="1579" spans="1:12">
      <c r="A1579" s="30" t="s">
        <v>6079</v>
      </c>
      <c r="B1579" s="271" t="s">
        <v>9035</v>
      </c>
      <c r="C1579" s="49" t="s">
        <v>9036</v>
      </c>
      <c r="D1579" s="272">
        <v>19860086</v>
      </c>
      <c r="E1579" s="30" t="s">
        <v>10203</v>
      </c>
      <c r="F1579" s="30" t="s">
        <v>3113</v>
      </c>
      <c r="G1579" s="30" t="s">
        <v>3065</v>
      </c>
      <c r="H1579" s="31">
        <v>58.279999999999994</v>
      </c>
      <c r="I1579" s="11">
        <v>10</v>
      </c>
      <c r="J1579" s="30" t="s">
        <v>6</v>
      </c>
      <c r="K1579" s="32">
        <v>41365</v>
      </c>
      <c r="L1579" s="6">
        <v>0</v>
      </c>
    </row>
    <row r="1580" spans="1:12">
      <c r="A1580" s="30" t="s">
        <v>6080</v>
      </c>
      <c r="B1580" s="271" t="s">
        <v>9037</v>
      </c>
      <c r="C1580" s="49" t="s">
        <v>9038</v>
      </c>
      <c r="D1580" s="272">
        <v>19780191</v>
      </c>
      <c r="E1580" s="30" t="s">
        <v>10203</v>
      </c>
      <c r="F1580" s="30" t="s">
        <v>3113</v>
      </c>
      <c r="G1580" s="30" t="s">
        <v>3065</v>
      </c>
      <c r="H1580" s="31">
        <v>29.6</v>
      </c>
      <c r="I1580" s="11">
        <v>10</v>
      </c>
      <c r="J1580" s="30" t="s">
        <v>6</v>
      </c>
      <c r="K1580" s="32">
        <v>41365</v>
      </c>
      <c r="L1580" s="6">
        <v>0</v>
      </c>
    </row>
    <row r="1581" spans="1:12">
      <c r="A1581" s="30" t="s">
        <v>6081</v>
      </c>
      <c r="B1581" s="271" t="s">
        <v>9039</v>
      </c>
      <c r="C1581" s="49" t="s">
        <v>9040</v>
      </c>
      <c r="D1581" s="272">
        <v>19870289</v>
      </c>
      <c r="E1581" s="30" t="s">
        <v>10203</v>
      </c>
      <c r="F1581" s="30" t="s">
        <v>3113</v>
      </c>
      <c r="G1581" s="30" t="s">
        <v>3065</v>
      </c>
      <c r="H1581" s="31">
        <v>11.112</v>
      </c>
      <c r="I1581" s="11">
        <v>10</v>
      </c>
      <c r="J1581" s="30" t="s">
        <v>6</v>
      </c>
      <c r="K1581" s="32">
        <v>41365</v>
      </c>
      <c r="L1581" s="6">
        <v>0</v>
      </c>
    </row>
    <row r="1582" spans="1:12">
      <c r="A1582" s="30" t="s">
        <v>6082</v>
      </c>
      <c r="B1582" s="271" t="s">
        <v>9043</v>
      </c>
      <c r="C1582" s="49" t="s">
        <v>9044</v>
      </c>
      <c r="D1582" s="272">
        <v>19780243</v>
      </c>
      <c r="E1582" s="30" t="s">
        <v>10203</v>
      </c>
      <c r="F1582" s="30" t="s">
        <v>3113</v>
      </c>
      <c r="G1582" s="30" t="s">
        <v>3065</v>
      </c>
      <c r="H1582" s="31">
        <v>134.84800000000001</v>
      </c>
      <c r="I1582" s="11">
        <v>10</v>
      </c>
      <c r="J1582" s="30" t="s">
        <v>6</v>
      </c>
      <c r="K1582" s="32">
        <v>41365</v>
      </c>
      <c r="L1582" s="6">
        <v>0</v>
      </c>
    </row>
    <row r="1583" spans="1:12">
      <c r="A1583" s="30" t="s">
        <v>6083</v>
      </c>
      <c r="B1583" s="271" t="s">
        <v>9045</v>
      </c>
      <c r="C1583" s="49" t="s">
        <v>9046</v>
      </c>
      <c r="D1583" s="272">
        <v>19830664</v>
      </c>
      <c r="E1583" s="30" t="s">
        <v>10203</v>
      </c>
      <c r="F1583" s="30" t="s">
        <v>3113</v>
      </c>
      <c r="G1583" s="30" t="s">
        <v>3065</v>
      </c>
      <c r="H1583" s="31">
        <v>33.3798192</v>
      </c>
      <c r="I1583" s="11">
        <v>10</v>
      </c>
      <c r="J1583" s="30" t="s">
        <v>6</v>
      </c>
      <c r="K1583" s="32">
        <v>41365</v>
      </c>
      <c r="L1583" s="6">
        <v>0</v>
      </c>
    </row>
    <row r="1584" spans="1:12">
      <c r="A1584" s="30" t="s">
        <v>6084</v>
      </c>
      <c r="B1584" s="271" t="s">
        <v>9047</v>
      </c>
      <c r="C1584" s="49" t="s">
        <v>9048</v>
      </c>
      <c r="D1584" s="272">
        <v>19780248</v>
      </c>
      <c r="E1584" s="30" t="s">
        <v>10203</v>
      </c>
      <c r="F1584" s="30" t="s">
        <v>3113</v>
      </c>
      <c r="G1584" s="30" t="s">
        <v>3065</v>
      </c>
      <c r="H1584" s="31">
        <v>122.21600000000001</v>
      </c>
      <c r="I1584" s="11">
        <v>10</v>
      </c>
      <c r="J1584" s="30" t="s">
        <v>6</v>
      </c>
      <c r="K1584" s="32">
        <v>41365</v>
      </c>
      <c r="L1584" s="6">
        <v>0</v>
      </c>
    </row>
    <row r="1585" spans="1:12">
      <c r="A1585" s="30" t="s">
        <v>6085</v>
      </c>
      <c r="B1585" s="271" t="s">
        <v>9049</v>
      </c>
      <c r="C1585" s="49" t="s">
        <v>9050</v>
      </c>
      <c r="D1585" s="272">
        <v>19760220</v>
      </c>
      <c r="E1585" s="30" t="s">
        <v>10203</v>
      </c>
      <c r="F1585" s="30" t="s">
        <v>3113</v>
      </c>
      <c r="G1585" s="30" t="s">
        <v>3065</v>
      </c>
      <c r="H1585" s="31">
        <v>254.56799999999998</v>
      </c>
      <c r="I1585" s="11">
        <v>10</v>
      </c>
      <c r="J1585" s="30" t="s">
        <v>6</v>
      </c>
      <c r="K1585" s="32">
        <v>41365</v>
      </c>
      <c r="L1585" s="6">
        <v>0</v>
      </c>
    </row>
    <row r="1586" spans="1:12">
      <c r="A1586" s="30" t="s">
        <v>6086</v>
      </c>
      <c r="B1586" s="271" t="s">
        <v>9051</v>
      </c>
      <c r="C1586" s="49" t="s">
        <v>9052</v>
      </c>
      <c r="D1586" s="272">
        <v>19880265</v>
      </c>
      <c r="E1586" s="30" t="s">
        <v>10203</v>
      </c>
      <c r="F1586" s="30" t="s">
        <v>3113</v>
      </c>
      <c r="G1586" s="30" t="s">
        <v>3065</v>
      </c>
      <c r="H1586" s="31">
        <v>139.6</v>
      </c>
      <c r="I1586" s="11">
        <v>10</v>
      </c>
      <c r="J1586" s="30" t="s">
        <v>6</v>
      </c>
      <c r="K1586" s="32">
        <v>41365</v>
      </c>
      <c r="L1586" s="6">
        <v>0</v>
      </c>
    </row>
    <row r="1587" spans="1:12">
      <c r="A1587" s="30" t="s">
        <v>6087</v>
      </c>
      <c r="B1587" s="271" t="s">
        <v>9053</v>
      </c>
      <c r="C1587" s="49" t="s">
        <v>9054</v>
      </c>
      <c r="D1587" s="272">
        <v>19760276</v>
      </c>
      <c r="E1587" s="30" t="s">
        <v>10203</v>
      </c>
      <c r="F1587" s="30" t="s">
        <v>3113</v>
      </c>
      <c r="G1587" s="30" t="s">
        <v>3065</v>
      </c>
      <c r="H1587" s="31">
        <v>6.4</v>
      </c>
      <c r="I1587" s="11">
        <v>10</v>
      </c>
      <c r="J1587" s="30" t="s">
        <v>6</v>
      </c>
      <c r="K1587" s="32">
        <v>41365</v>
      </c>
      <c r="L1587" s="6">
        <v>0</v>
      </c>
    </row>
    <row r="1588" spans="1:12">
      <c r="A1588" s="30" t="s">
        <v>6088</v>
      </c>
      <c r="B1588" s="271" t="s">
        <v>9055</v>
      </c>
      <c r="C1588" s="49" t="s">
        <v>9056</v>
      </c>
      <c r="D1588" s="272">
        <v>19760248</v>
      </c>
      <c r="E1588" s="30" t="s">
        <v>10203</v>
      </c>
      <c r="F1588" s="30" t="s">
        <v>3113</v>
      </c>
      <c r="G1588" s="30" t="s">
        <v>3065</v>
      </c>
      <c r="H1588" s="31">
        <v>5.8079999999999998</v>
      </c>
      <c r="I1588" s="11">
        <v>10</v>
      </c>
      <c r="J1588" s="30" t="s">
        <v>6</v>
      </c>
      <c r="K1588" s="32">
        <v>41365</v>
      </c>
      <c r="L1588" s="6">
        <v>0</v>
      </c>
    </row>
    <row r="1589" spans="1:12">
      <c r="A1589" s="30" t="s">
        <v>6089</v>
      </c>
      <c r="B1589" s="271" t="s">
        <v>9057</v>
      </c>
      <c r="C1589" s="49" t="s">
        <v>9058</v>
      </c>
      <c r="D1589" s="272">
        <v>19830194</v>
      </c>
      <c r="E1589" s="30" t="s">
        <v>10203</v>
      </c>
      <c r="F1589" s="30" t="s">
        <v>3113</v>
      </c>
      <c r="G1589" s="30" t="s">
        <v>3065</v>
      </c>
      <c r="H1589" s="31">
        <v>34.384</v>
      </c>
      <c r="I1589" s="11">
        <v>10</v>
      </c>
      <c r="J1589" s="30" t="s">
        <v>6</v>
      </c>
      <c r="K1589" s="32">
        <v>41365</v>
      </c>
      <c r="L1589" s="6">
        <v>0</v>
      </c>
    </row>
    <row r="1590" spans="1:12">
      <c r="A1590" s="30" t="s">
        <v>6090</v>
      </c>
      <c r="B1590" s="271" t="s">
        <v>9059</v>
      </c>
      <c r="C1590" s="49" t="s">
        <v>9060</v>
      </c>
      <c r="D1590" s="272">
        <v>19830348</v>
      </c>
      <c r="E1590" s="30" t="s">
        <v>10203</v>
      </c>
      <c r="F1590" s="30" t="s">
        <v>3113</v>
      </c>
      <c r="G1590" s="30" t="s">
        <v>3065</v>
      </c>
      <c r="H1590" s="31">
        <v>298.0496</v>
      </c>
      <c r="I1590" s="11">
        <v>10</v>
      </c>
      <c r="J1590" s="30" t="s">
        <v>6</v>
      </c>
      <c r="K1590" s="32">
        <v>41365</v>
      </c>
      <c r="L1590" s="6">
        <v>0</v>
      </c>
    </row>
    <row r="1591" spans="1:12">
      <c r="A1591" s="30" t="s">
        <v>6091</v>
      </c>
      <c r="B1591" s="271" t="s">
        <v>9061</v>
      </c>
      <c r="C1591" s="49" t="s">
        <v>9062</v>
      </c>
      <c r="D1591" s="272">
        <v>20160012</v>
      </c>
      <c r="E1591" s="30" t="s">
        <v>10203</v>
      </c>
      <c r="F1591" s="30" t="s">
        <v>3113</v>
      </c>
      <c r="G1591" s="30" t="s">
        <v>3065</v>
      </c>
      <c r="H1591" s="31">
        <v>35.852398399999998</v>
      </c>
      <c r="I1591" s="11">
        <v>10</v>
      </c>
      <c r="J1591" s="30" t="s">
        <v>6</v>
      </c>
      <c r="K1591" s="32">
        <v>41365</v>
      </c>
      <c r="L1591" s="6">
        <v>0</v>
      </c>
    </row>
    <row r="1592" spans="1:12">
      <c r="A1592" s="30" t="s">
        <v>6092</v>
      </c>
      <c r="B1592" s="271" t="s">
        <v>9063</v>
      </c>
      <c r="C1592" s="49" t="s">
        <v>9064</v>
      </c>
      <c r="D1592" s="272">
        <v>20110157</v>
      </c>
      <c r="E1592" s="30" t="s">
        <v>10204</v>
      </c>
      <c r="F1592" s="30" t="s">
        <v>3113</v>
      </c>
      <c r="G1592" s="30" t="s">
        <v>3065</v>
      </c>
      <c r="H1592" s="31">
        <v>1</v>
      </c>
      <c r="I1592" s="11">
        <v>10</v>
      </c>
      <c r="J1592" s="30" t="s">
        <v>6</v>
      </c>
      <c r="K1592" s="32">
        <v>41365</v>
      </c>
      <c r="L1592" s="6">
        <v>0</v>
      </c>
    </row>
    <row r="1593" spans="1:12">
      <c r="A1593" s="30" t="s">
        <v>6093</v>
      </c>
      <c r="B1593" s="271" t="s">
        <v>9065</v>
      </c>
      <c r="C1593" s="49" t="s">
        <v>9066</v>
      </c>
      <c r="D1593" s="272">
        <v>19870284</v>
      </c>
      <c r="E1593" s="30" t="s">
        <v>10203</v>
      </c>
      <c r="F1593" s="30" t="s">
        <v>3113</v>
      </c>
      <c r="G1593" s="30" t="s">
        <v>3065</v>
      </c>
      <c r="H1593" s="31">
        <v>20</v>
      </c>
      <c r="I1593" s="11">
        <v>10</v>
      </c>
      <c r="J1593" s="30" t="s">
        <v>6</v>
      </c>
      <c r="K1593" s="32">
        <v>41365</v>
      </c>
      <c r="L1593" s="6">
        <v>0</v>
      </c>
    </row>
    <row r="1594" spans="1:12">
      <c r="A1594" s="30" t="s">
        <v>6094</v>
      </c>
      <c r="B1594" s="271" t="s">
        <v>9067</v>
      </c>
      <c r="C1594" s="49" t="s">
        <v>9068</v>
      </c>
      <c r="D1594" s="272">
        <v>19820032</v>
      </c>
      <c r="E1594" s="30" t="s">
        <v>10203</v>
      </c>
      <c r="F1594" s="30" t="s">
        <v>3113</v>
      </c>
      <c r="G1594" s="30" t="s">
        <v>3065</v>
      </c>
      <c r="H1594" s="31">
        <v>371.91467999999998</v>
      </c>
      <c r="I1594" s="11">
        <v>10</v>
      </c>
      <c r="J1594" s="30" t="s">
        <v>6</v>
      </c>
      <c r="K1594" s="32">
        <v>42095</v>
      </c>
      <c r="L1594" s="6">
        <v>37.188291001828375</v>
      </c>
    </row>
    <row r="1595" spans="1:12">
      <c r="A1595" s="30" t="s">
        <v>6095</v>
      </c>
      <c r="B1595" s="271" t="s">
        <v>9069</v>
      </c>
      <c r="C1595" s="49" t="s">
        <v>9070</v>
      </c>
      <c r="D1595" s="272">
        <v>19830306</v>
      </c>
      <c r="E1595" s="30" t="s">
        <v>10203</v>
      </c>
      <c r="F1595" s="30" t="s">
        <v>3113</v>
      </c>
      <c r="G1595" s="30" t="s">
        <v>3065</v>
      </c>
      <c r="H1595" s="31">
        <v>34.287999999999997</v>
      </c>
      <c r="I1595" s="11">
        <v>10</v>
      </c>
      <c r="J1595" s="30" t="s">
        <v>6</v>
      </c>
      <c r="K1595" s="32">
        <v>41365</v>
      </c>
      <c r="L1595" s="6">
        <v>0</v>
      </c>
    </row>
    <row r="1596" spans="1:12">
      <c r="A1596" s="30" t="s">
        <v>6096</v>
      </c>
      <c r="B1596" s="271" t="s">
        <v>9071</v>
      </c>
      <c r="C1596" s="49" t="s">
        <v>9072</v>
      </c>
      <c r="D1596" s="272">
        <v>19790161</v>
      </c>
      <c r="E1596" s="30" t="s">
        <v>10203</v>
      </c>
      <c r="F1596" s="30" t="s">
        <v>3113</v>
      </c>
      <c r="G1596" s="30" t="s">
        <v>3065</v>
      </c>
      <c r="H1596" s="31">
        <v>119.824</v>
      </c>
      <c r="I1596" s="11">
        <v>10</v>
      </c>
      <c r="J1596" s="30" t="s">
        <v>6</v>
      </c>
      <c r="K1596" s="32">
        <v>41365</v>
      </c>
      <c r="L1596" s="6">
        <v>0</v>
      </c>
    </row>
    <row r="1597" spans="1:12">
      <c r="A1597" s="30" t="s">
        <v>6097</v>
      </c>
      <c r="B1597" s="271" t="s">
        <v>9073</v>
      </c>
      <c r="C1597" s="49" t="s">
        <v>9074</v>
      </c>
      <c r="D1597" s="272">
        <v>20140072</v>
      </c>
      <c r="E1597" s="30" t="s">
        <v>10203</v>
      </c>
      <c r="F1597" s="30" t="s">
        <v>3113</v>
      </c>
      <c r="G1597" s="30" t="s">
        <v>3065</v>
      </c>
      <c r="H1597" s="31">
        <v>156.34308479999999</v>
      </c>
      <c r="I1597" s="11">
        <v>10</v>
      </c>
      <c r="J1597" s="30" t="s">
        <v>6</v>
      </c>
      <c r="K1597" s="32">
        <v>41365</v>
      </c>
      <c r="L1597" s="6">
        <v>0</v>
      </c>
    </row>
    <row r="1598" spans="1:12">
      <c r="A1598" s="30" t="s">
        <v>6098</v>
      </c>
      <c r="B1598" s="271" t="s">
        <v>9075</v>
      </c>
      <c r="C1598" s="49" t="s">
        <v>9076</v>
      </c>
      <c r="D1598" s="272">
        <v>19870106</v>
      </c>
      <c r="E1598" s="30" t="s">
        <v>10203</v>
      </c>
      <c r="F1598" s="30" t="s">
        <v>3113</v>
      </c>
      <c r="G1598" s="30" t="s">
        <v>3065</v>
      </c>
      <c r="H1598" s="31">
        <v>0.19019839999999999</v>
      </c>
      <c r="I1598" s="11">
        <v>10</v>
      </c>
      <c r="J1598" s="30" t="s">
        <v>6</v>
      </c>
      <c r="K1598" s="32">
        <v>41365</v>
      </c>
      <c r="L1598" s="6">
        <v>0</v>
      </c>
    </row>
    <row r="1599" spans="1:12">
      <c r="A1599" s="30" t="s">
        <v>6099</v>
      </c>
      <c r="B1599" s="271" t="s">
        <v>9077</v>
      </c>
      <c r="C1599" s="49" t="s">
        <v>9078</v>
      </c>
      <c r="D1599" s="272">
        <v>19920921</v>
      </c>
      <c r="E1599" s="30" t="s">
        <v>10203</v>
      </c>
      <c r="F1599" s="30" t="s">
        <v>3113</v>
      </c>
      <c r="G1599" s="30" t="s">
        <v>3065</v>
      </c>
      <c r="H1599" s="31">
        <v>278.60000000000002</v>
      </c>
      <c r="I1599" s="11">
        <v>10</v>
      </c>
      <c r="J1599" s="30" t="s">
        <v>6</v>
      </c>
      <c r="K1599" s="32">
        <v>41365</v>
      </c>
      <c r="L1599" s="6">
        <v>0</v>
      </c>
    </row>
    <row r="1600" spans="1:12">
      <c r="A1600" s="30" t="s">
        <v>6100</v>
      </c>
      <c r="B1600" s="271" t="s">
        <v>9079</v>
      </c>
      <c r="C1600" s="49" t="s">
        <v>9080</v>
      </c>
      <c r="D1600" s="272">
        <v>19950067</v>
      </c>
      <c r="E1600" s="30" t="s">
        <v>10203</v>
      </c>
      <c r="F1600" s="30" t="s">
        <v>3113</v>
      </c>
      <c r="G1600" s="30" t="s">
        <v>3065</v>
      </c>
      <c r="H1600" s="31">
        <v>175.17599999999999</v>
      </c>
      <c r="I1600" s="11">
        <v>10</v>
      </c>
      <c r="J1600" s="30" t="s">
        <v>6</v>
      </c>
      <c r="K1600" s="32">
        <v>41365</v>
      </c>
      <c r="L1600" s="6">
        <v>0</v>
      </c>
    </row>
    <row r="1601" spans="1:12">
      <c r="A1601" s="30" t="s">
        <v>6101</v>
      </c>
      <c r="B1601" s="271" t="s">
        <v>9081</v>
      </c>
      <c r="C1601" s="49" t="s">
        <v>9082</v>
      </c>
      <c r="D1601" s="272">
        <v>20020213</v>
      </c>
      <c r="E1601" s="30" t="s">
        <v>10203</v>
      </c>
      <c r="F1601" s="30" t="s">
        <v>3113</v>
      </c>
      <c r="G1601" s="30" t="s">
        <v>3065</v>
      </c>
      <c r="H1601" s="31">
        <v>191.52</v>
      </c>
      <c r="I1601" s="11">
        <v>10</v>
      </c>
      <c r="J1601" s="30" t="s">
        <v>6</v>
      </c>
      <c r="K1601" s="32">
        <v>41365</v>
      </c>
      <c r="L1601" s="6">
        <v>0</v>
      </c>
    </row>
    <row r="1602" spans="1:12">
      <c r="A1602" s="30" t="s">
        <v>6102</v>
      </c>
      <c r="B1602" s="271" t="s">
        <v>9083</v>
      </c>
      <c r="C1602" s="49" t="s">
        <v>9084</v>
      </c>
      <c r="D1602" s="272">
        <v>20020121</v>
      </c>
      <c r="E1602" s="30" t="s">
        <v>10203</v>
      </c>
      <c r="F1602" s="30" t="s">
        <v>3113</v>
      </c>
      <c r="G1602" s="30" t="s">
        <v>3065</v>
      </c>
      <c r="H1602" s="31">
        <v>491</v>
      </c>
      <c r="I1602" s="11">
        <v>10</v>
      </c>
      <c r="J1602" s="30" t="s">
        <v>6</v>
      </c>
      <c r="K1602" s="32">
        <v>41365</v>
      </c>
      <c r="L1602" s="6">
        <v>0</v>
      </c>
    </row>
    <row r="1603" spans="1:12">
      <c r="A1603" s="30" t="s">
        <v>6103</v>
      </c>
      <c r="B1603" s="271" t="s">
        <v>9085</v>
      </c>
      <c r="C1603" s="49" t="s">
        <v>9086</v>
      </c>
      <c r="D1603" s="272">
        <v>19870146</v>
      </c>
      <c r="E1603" s="30" t="s">
        <v>10203</v>
      </c>
      <c r="F1603" s="30" t="s">
        <v>3113</v>
      </c>
      <c r="G1603" s="30" t="s">
        <v>3065</v>
      </c>
      <c r="H1603" s="31">
        <v>27.607999999999997</v>
      </c>
      <c r="I1603" s="11">
        <v>10</v>
      </c>
      <c r="J1603" s="30" t="s">
        <v>6</v>
      </c>
      <c r="K1603" s="32">
        <v>41365</v>
      </c>
      <c r="L1603" s="6">
        <v>0</v>
      </c>
    </row>
    <row r="1604" spans="1:12">
      <c r="A1604" s="30" t="s">
        <v>6104</v>
      </c>
      <c r="B1604" s="271" t="s">
        <v>9087</v>
      </c>
      <c r="C1604" s="49" t="s">
        <v>9086</v>
      </c>
      <c r="D1604" s="272">
        <v>19870147</v>
      </c>
      <c r="E1604" s="30" t="s">
        <v>10203</v>
      </c>
      <c r="F1604" s="30" t="s">
        <v>3113</v>
      </c>
      <c r="G1604" s="30" t="s">
        <v>3065</v>
      </c>
      <c r="H1604" s="31">
        <v>622.74827400000004</v>
      </c>
      <c r="I1604" s="11">
        <v>10</v>
      </c>
      <c r="J1604" s="30" t="s">
        <v>6</v>
      </c>
      <c r="K1604" s="32">
        <v>42095</v>
      </c>
      <c r="L1604" s="6">
        <v>62.269507711818136</v>
      </c>
    </row>
    <row r="1605" spans="1:12">
      <c r="A1605" s="30" t="s">
        <v>6105</v>
      </c>
      <c r="B1605" s="271" t="s">
        <v>9088</v>
      </c>
      <c r="C1605" s="49" t="s">
        <v>9089</v>
      </c>
      <c r="D1605" s="272">
        <v>20030340</v>
      </c>
      <c r="E1605" s="30" t="s">
        <v>10203</v>
      </c>
      <c r="F1605" s="30" t="s">
        <v>3113</v>
      </c>
      <c r="G1605" s="30" t="s">
        <v>3065</v>
      </c>
      <c r="H1605" s="31">
        <v>24.536000000000001</v>
      </c>
      <c r="I1605" s="11">
        <v>10</v>
      </c>
      <c r="J1605" s="30" t="s">
        <v>6</v>
      </c>
      <c r="K1605" s="32">
        <v>41365</v>
      </c>
      <c r="L1605" s="6">
        <v>0</v>
      </c>
    </row>
    <row r="1606" spans="1:12">
      <c r="A1606" s="30" t="s">
        <v>6106</v>
      </c>
      <c r="B1606" s="271" t="s">
        <v>9090</v>
      </c>
      <c r="C1606" s="49" t="s">
        <v>9091</v>
      </c>
      <c r="D1606" s="272">
        <v>19840526</v>
      </c>
      <c r="E1606" s="30" t="s">
        <v>10203</v>
      </c>
      <c r="F1606" s="30" t="s">
        <v>3113</v>
      </c>
      <c r="G1606" s="30" t="s">
        <v>3065</v>
      </c>
      <c r="H1606" s="31">
        <v>4</v>
      </c>
      <c r="I1606" s="11">
        <v>10</v>
      </c>
      <c r="J1606" s="30" t="s">
        <v>6</v>
      </c>
      <c r="K1606" s="32">
        <v>41365</v>
      </c>
      <c r="L1606" s="6">
        <v>0</v>
      </c>
    </row>
    <row r="1607" spans="1:12">
      <c r="A1607" s="30" t="s">
        <v>6107</v>
      </c>
      <c r="B1607" s="271" t="s">
        <v>9092</v>
      </c>
      <c r="C1607" s="49" t="s">
        <v>9093</v>
      </c>
      <c r="D1607" s="272">
        <v>19810059</v>
      </c>
      <c r="E1607" s="30" t="s">
        <v>10203</v>
      </c>
      <c r="F1607" s="30" t="s">
        <v>3113</v>
      </c>
      <c r="G1607" s="30" t="s">
        <v>3065</v>
      </c>
      <c r="H1607" s="31">
        <v>361.37695999999994</v>
      </c>
      <c r="I1607" s="11">
        <v>10</v>
      </c>
      <c r="J1607" s="30" t="s">
        <v>6</v>
      </c>
      <c r="K1607" s="32">
        <v>41365</v>
      </c>
      <c r="L1607" s="6">
        <v>0</v>
      </c>
    </row>
    <row r="1608" spans="1:12">
      <c r="A1608" s="30" t="s">
        <v>6108</v>
      </c>
      <c r="B1608" s="271" t="s">
        <v>9094</v>
      </c>
      <c r="C1608" s="49" t="s">
        <v>9095</v>
      </c>
      <c r="D1608" s="272">
        <v>20070571</v>
      </c>
      <c r="E1608" s="30" t="s">
        <v>10203</v>
      </c>
      <c r="F1608" s="30" t="s">
        <v>3113</v>
      </c>
      <c r="G1608" s="30" t="s">
        <v>3065</v>
      </c>
      <c r="H1608" s="31">
        <v>109.34400000000001</v>
      </c>
      <c r="I1608" s="11">
        <v>10</v>
      </c>
      <c r="J1608" s="30" t="s">
        <v>6</v>
      </c>
      <c r="K1608" s="32">
        <v>41365</v>
      </c>
      <c r="L1608" s="6">
        <v>0</v>
      </c>
    </row>
    <row r="1609" spans="1:12">
      <c r="A1609" s="30" t="s">
        <v>6109</v>
      </c>
      <c r="B1609" s="271" t="s">
        <v>9096</v>
      </c>
      <c r="C1609" s="49" t="s">
        <v>9097</v>
      </c>
      <c r="D1609" s="272">
        <v>19950155</v>
      </c>
      <c r="E1609" s="30" t="s">
        <v>10203</v>
      </c>
      <c r="F1609" s="30" t="s">
        <v>3113</v>
      </c>
      <c r="G1609" s="30" t="s">
        <v>3065</v>
      </c>
      <c r="H1609" s="31">
        <v>179.00799999999998</v>
      </c>
      <c r="I1609" s="11">
        <v>10</v>
      </c>
      <c r="J1609" s="30" t="s">
        <v>6</v>
      </c>
      <c r="K1609" s="32">
        <v>41365</v>
      </c>
      <c r="L1609" s="6">
        <v>0</v>
      </c>
    </row>
    <row r="1610" spans="1:12">
      <c r="A1610" s="30" t="s">
        <v>6110</v>
      </c>
      <c r="B1610" s="271" t="s">
        <v>9098</v>
      </c>
      <c r="C1610" s="49" t="s">
        <v>9099</v>
      </c>
      <c r="D1610" s="272">
        <v>19960427</v>
      </c>
      <c r="E1610" s="30" t="s">
        <v>10203</v>
      </c>
      <c r="F1610" s="30" t="s">
        <v>3113</v>
      </c>
      <c r="G1610" s="30" t="s">
        <v>3065</v>
      </c>
      <c r="H1610" s="31">
        <v>74.5124</v>
      </c>
      <c r="I1610" s="11">
        <v>10</v>
      </c>
      <c r="J1610" s="30" t="s">
        <v>6</v>
      </c>
      <c r="K1610" s="32">
        <v>41365</v>
      </c>
      <c r="L1610" s="6">
        <v>0</v>
      </c>
    </row>
    <row r="1611" spans="1:12">
      <c r="A1611" s="30" t="s">
        <v>6111</v>
      </c>
      <c r="B1611" s="271" t="s">
        <v>9100</v>
      </c>
      <c r="C1611" s="49" t="s">
        <v>9101</v>
      </c>
      <c r="D1611" s="272">
        <v>20080300</v>
      </c>
      <c r="E1611" s="30" t="s">
        <v>10203</v>
      </c>
      <c r="F1611" s="30" t="s">
        <v>3113</v>
      </c>
      <c r="G1611" s="30" t="s">
        <v>3065</v>
      </c>
      <c r="H1611" s="31">
        <v>643.28</v>
      </c>
      <c r="I1611" s="11">
        <v>10</v>
      </c>
      <c r="J1611" s="30" t="s">
        <v>6</v>
      </c>
      <c r="K1611" s="32">
        <v>41365</v>
      </c>
      <c r="L1611" s="6">
        <v>0</v>
      </c>
    </row>
    <row r="1612" spans="1:12">
      <c r="A1612" s="30" t="s">
        <v>6112</v>
      </c>
      <c r="B1612" s="271" t="s">
        <v>9102</v>
      </c>
      <c r="C1612" s="49" t="s">
        <v>9103</v>
      </c>
      <c r="D1612" s="272">
        <v>19850114</v>
      </c>
      <c r="E1612" s="30" t="s">
        <v>10203</v>
      </c>
      <c r="F1612" s="30" t="s">
        <v>3113</v>
      </c>
      <c r="G1612" s="30" t="s">
        <v>3065</v>
      </c>
      <c r="H1612" s="31">
        <v>476.72799999999995</v>
      </c>
      <c r="I1612" s="11">
        <v>10</v>
      </c>
      <c r="J1612" s="30" t="s">
        <v>6</v>
      </c>
      <c r="K1612" s="32">
        <v>41365</v>
      </c>
      <c r="L1612" s="6">
        <v>0</v>
      </c>
    </row>
    <row r="1613" spans="1:12">
      <c r="A1613" s="30" t="s">
        <v>6113</v>
      </c>
      <c r="B1613" s="271" t="s">
        <v>9106</v>
      </c>
      <c r="C1613" s="49" t="s">
        <v>9107</v>
      </c>
      <c r="D1613" s="272">
        <v>19990432</v>
      </c>
      <c r="E1613" s="30" t="s">
        <v>10203</v>
      </c>
      <c r="F1613" s="30" t="s">
        <v>3113</v>
      </c>
      <c r="G1613" s="30" t="s">
        <v>3065</v>
      </c>
      <c r="H1613" s="31">
        <v>159.95999999999998</v>
      </c>
      <c r="I1613" s="11">
        <v>10</v>
      </c>
      <c r="J1613" s="30" t="s">
        <v>6</v>
      </c>
      <c r="K1613" s="32">
        <v>41365</v>
      </c>
      <c r="L1613" s="6">
        <v>0</v>
      </c>
    </row>
    <row r="1614" spans="1:12">
      <c r="A1614" s="30" t="s">
        <v>6114</v>
      </c>
      <c r="B1614" s="271" t="s">
        <v>9106</v>
      </c>
      <c r="C1614" s="49" t="s">
        <v>9107</v>
      </c>
      <c r="D1614" s="272">
        <v>19990433</v>
      </c>
      <c r="E1614" s="30" t="s">
        <v>10203</v>
      </c>
      <c r="F1614" s="30" t="s">
        <v>3113</v>
      </c>
      <c r="G1614" s="30" t="s">
        <v>3065</v>
      </c>
      <c r="H1614" s="31">
        <v>159.95999999999998</v>
      </c>
      <c r="I1614" s="11">
        <v>10</v>
      </c>
      <c r="J1614" s="30" t="s">
        <v>6</v>
      </c>
      <c r="K1614" s="32">
        <v>41365</v>
      </c>
      <c r="L1614" s="6">
        <v>0</v>
      </c>
    </row>
    <row r="1615" spans="1:12">
      <c r="A1615" s="30" t="s">
        <v>6115</v>
      </c>
      <c r="B1615" s="271" t="s">
        <v>9108</v>
      </c>
      <c r="C1615" s="49" t="s">
        <v>9109</v>
      </c>
      <c r="D1615" s="272">
        <v>19830156</v>
      </c>
      <c r="E1615" s="30" t="s">
        <v>10203</v>
      </c>
      <c r="F1615" s="30" t="s">
        <v>3113</v>
      </c>
      <c r="G1615" s="30" t="s">
        <v>3065</v>
      </c>
      <c r="H1615" s="31">
        <v>1476</v>
      </c>
      <c r="I1615" s="11">
        <v>10</v>
      </c>
      <c r="J1615" s="30" t="s">
        <v>6</v>
      </c>
      <c r="K1615" s="32">
        <v>41365</v>
      </c>
      <c r="L1615" s="6">
        <v>0</v>
      </c>
    </row>
    <row r="1616" spans="1:12">
      <c r="A1616" s="30" t="s">
        <v>6116</v>
      </c>
      <c r="B1616" s="271" t="s">
        <v>9110</v>
      </c>
      <c r="C1616" s="49" t="s">
        <v>9111</v>
      </c>
      <c r="D1616" s="272">
        <v>19930146</v>
      </c>
      <c r="E1616" s="30" t="s">
        <v>10203</v>
      </c>
      <c r="F1616" s="30" t="s">
        <v>3113</v>
      </c>
      <c r="G1616" s="30" t="s">
        <v>3065</v>
      </c>
      <c r="H1616" s="31">
        <v>170.976</v>
      </c>
      <c r="I1616" s="11">
        <v>10</v>
      </c>
      <c r="J1616" s="30" t="s">
        <v>6</v>
      </c>
      <c r="K1616" s="32">
        <v>41365</v>
      </c>
      <c r="L1616" s="6">
        <v>0</v>
      </c>
    </row>
    <row r="1617" spans="1:12">
      <c r="A1617" s="30" t="s">
        <v>6117</v>
      </c>
      <c r="B1617" s="271" t="s">
        <v>9112</v>
      </c>
      <c r="C1617" s="49" t="s">
        <v>9113</v>
      </c>
      <c r="D1617" s="272">
        <v>19930114</v>
      </c>
      <c r="E1617" s="30" t="s">
        <v>10203</v>
      </c>
      <c r="F1617" s="30" t="s">
        <v>3113</v>
      </c>
      <c r="G1617" s="30" t="s">
        <v>3065</v>
      </c>
      <c r="H1617" s="31">
        <v>91.463999999999999</v>
      </c>
      <c r="I1617" s="11">
        <v>10</v>
      </c>
      <c r="J1617" s="30" t="s">
        <v>6</v>
      </c>
      <c r="K1617" s="32">
        <v>41365</v>
      </c>
      <c r="L1617" s="6">
        <v>0</v>
      </c>
    </row>
    <row r="1618" spans="1:12">
      <c r="A1618" s="30" t="s">
        <v>6118</v>
      </c>
      <c r="B1618" s="271" t="s">
        <v>9114</v>
      </c>
      <c r="C1618" s="49" t="s">
        <v>9113</v>
      </c>
      <c r="D1618" s="272">
        <v>19960158</v>
      </c>
      <c r="E1618" s="30" t="s">
        <v>10203</v>
      </c>
      <c r="F1618" s="30" t="s">
        <v>3113</v>
      </c>
      <c r="G1618" s="30" t="s">
        <v>3065</v>
      </c>
      <c r="H1618" s="31">
        <v>14.575999999999999</v>
      </c>
      <c r="I1618" s="11">
        <v>10</v>
      </c>
      <c r="J1618" s="30" t="s">
        <v>6</v>
      </c>
      <c r="K1618" s="32">
        <v>41365</v>
      </c>
      <c r="L1618" s="6">
        <v>0</v>
      </c>
    </row>
    <row r="1619" spans="1:12">
      <c r="A1619" s="30" t="s">
        <v>6119</v>
      </c>
      <c r="B1619" s="271" t="s">
        <v>9115</v>
      </c>
      <c r="C1619" s="49" t="s">
        <v>9116</v>
      </c>
      <c r="D1619" s="272">
        <v>20000086</v>
      </c>
      <c r="E1619" s="30" t="s">
        <v>10203</v>
      </c>
      <c r="F1619" s="30" t="s">
        <v>3113</v>
      </c>
      <c r="G1619" s="30" t="s">
        <v>3065</v>
      </c>
      <c r="H1619" s="31">
        <v>51.197651999999998</v>
      </c>
      <c r="I1619" s="11">
        <v>10</v>
      </c>
      <c r="J1619" s="30" t="s">
        <v>6</v>
      </c>
      <c r="K1619" s="32">
        <v>41365</v>
      </c>
      <c r="L1619" s="6">
        <v>0</v>
      </c>
    </row>
    <row r="1620" spans="1:12">
      <c r="A1620" s="30" t="s">
        <v>6120</v>
      </c>
      <c r="B1620" s="271" t="s">
        <v>9117</v>
      </c>
      <c r="C1620" s="49" t="s">
        <v>9118</v>
      </c>
      <c r="D1620" s="272">
        <v>19850011</v>
      </c>
      <c r="E1620" s="30" t="s">
        <v>10203</v>
      </c>
      <c r="F1620" s="30" t="s">
        <v>3113</v>
      </c>
      <c r="G1620" s="30" t="s">
        <v>3065</v>
      </c>
      <c r="H1620" s="31">
        <v>380.39679999999998</v>
      </c>
      <c r="I1620" s="11">
        <v>10</v>
      </c>
      <c r="J1620" s="30" t="s">
        <v>6</v>
      </c>
      <c r="K1620" s="32">
        <v>41365</v>
      </c>
      <c r="L1620" s="6">
        <v>0</v>
      </c>
    </row>
    <row r="1621" spans="1:12">
      <c r="A1621" s="30" t="s">
        <v>6121</v>
      </c>
      <c r="B1621" s="271" t="s">
        <v>9121</v>
      </c>
      <c r="C1621" s="49" t="s">
        <v>9122</v>
      </c>
      <c r="D1621" s="272">
        <v>19890235</v>
      </c>
      <c r="E1621" s="30" t="s">
        <v>10203</v>
      </c>
      <c r="F1621" s="30" t="s">
        <v>3113</v>
      </c>
      <c r="G1621" s="30" t="s">
        <v>3065</v>
      </c>
      <c r="H1621" s="31">
        <v>7.6</v>
      </c>
      <c r="I1621" s="11">
        <v>10</v>
      </c>
      <c r="J1621" s="30" t="s">
        <v>6</v>
      </c>
      <c r="K1621" s="32">
        <v>41365</v>
      </c>
      <c r="L1621" s="6">
        <v>0</v>
      </c>
    </row>
    <row r="1622" spans="1:12">
      <c r="A1622" s="30" t="s">
        <v>6122</v>
      </c>
      <c r="B1622" s="273" t="s">
        <v>9123</v>
      </c>
      <c r="C1622" s="49" t="s">
        <v>9124</v>
      </c>
      <c r="D1622" s="272">
        <v>19960006</v>
      </c>
      <c r="E1622" s="30" t="s">
        <v>10203</v>
      </c>
      <c r="F1622" s="30" t="s">
        <v>3113</v>
      </c>
      <c r="G1622" s="30" t="s">
        <v>3065</v>
      </c>
      <c r="H1622" s="31">
        <v>141.54400000000001</v>
      </c>
      <c r="I1622" s="11">
        <v>10</v>
      </c>
      <c r="J1622" s="30" t="s">
        <v>6</v>
      </c>
      <c r="K1622" s="32">
        <v>41365</v>
      </c>
      <c r="L1622" s="6">
        <v>0</v>
      </c>
    </row>
    <row r="1623" spans="1:12">
      <c r="A1623" s="30" t="s">
        <v>6123</v>
      </c>
      <c r="B1623" s="271" t="s">
        <v>9127</v>
      </c>
      <c r="C1623" s="49" t="s">
        <v>9128</v>
      </c>
      <c r="D1623" s="272">
        <v>19770399</v>
      </c>
      <c r="E1623" s="30" t="s">
        <v>10203</v>
      </c>
      <c r="F1623" s="30" t="s">
        <v>3113</v>
      </c>
      <c r="G1623" s="30" t="s">
        <v>3065</v>
      </c>
      <c r="H1623" s="31">
        <v>145.13999999999999</v>
      </c>
      <c r="I1623" s="11">
        <v>10</v>
      </c>
      <c r="J1623" s="30" t="s">
        <v>6</v>
      </c>
      <c r="K1623" s="32">
        <v>42095</v>
      </c>
      <c r="L1623" s="6">
        <v>14.51276017393392</v>
      </c>
    </row>
    <row r="1624" spans="1:12">
      <c r="A1624" s="30" t="s">
        <v>6124</v>
      </c>
      <c r="B1624" s="271" t="s">
        <v>9129</v>
      </c>
      <c r="C1624" s="49" t="s">
        <v>9130</v>
      </c>
      <c r="D1624" s="272">
        <v>19920733</v>
      </c>
      <c r="E1624" s="30" t="s">
        <v>10203</v>
      </c>
      <c r="F1624" s="30" t="s">
        <v>3113</v>
      </c>
      <c r="G1624" s="30" t="s">
        <v>3065</v>
      </c>
      <c r="H1624" s="31">
        <v>48.62</v>
      </c>
      <c r="I1624" s="11">
        <v>10</v>
      </c>
      <c r="J1624" s="30" t="s">
        <v>6</v>
      </c>
      <c r="K1624" s="32">
        <v>42095</v>
      </c>
      <c r="L1624" s="6">
        <v>4.8615846744981805</v>
      </c>
    </row>
    <row r="1625" spans="1:12">
      <c r="A1625" s="30" t="s">
        <v>6125</v>
      </c>
      <c r="B1625" s="271" t="s">
        <v>9131</v>
      </c>
      <c r="C1625" s="49" t="s">
        <v>9132</v>
      </c>
      <c r="D1625" s="272">
        <v>20140025</v>
      </c>
      <c r="E1625" s="30" t="s">
        <v>10203</v>
      </c>
      <c r="F1625" s="30" t="s">
        <v>3113</v>
      </c>
      <c r="G1625" s="30" t="s">
        <v>3065</v>
      </c>
      <c r="H1625" s="31">
        <v>339.96</v>
      </c>
      <c r="I1625" s="11">
        <v>10</v>
      </c>
      <c r="J1625" s="30" t="s">
        <v>6</v>
      </c>
      <c r="K1625" s="32">
        <v>41365</v>
      </c>
      <c r="L1625" s="6">
        <v>0</v>
      </c>
    </row>
    <row r="1626" spans="1:12">
      <c r="A1626" s="30" t="s">
        <v>6126</v>
      </c>
      <c r="B1626" s="271" t="s">
        <v>9133</v>
      </c>
      <c r="C1626" s="49" t="s">
        <v>9134</v>
      </c>
      <c r="D1626" s="272">
        <v>19860070</v>
      </c>
      <c r="E1626" s="30" t="s">
        <v>10203</v>
      </c>
      <c r="F1626" s="30" t="s">
        <v>3113</v>
      </c>
      <c r="G1626" s="30" t="s">
        <v>3065</v>
      </c>
      <c r="H1626" s="31">
        <v>95.408000000000001</v>
      </c>
      <c r="I1626" s="11">
        <v>10</v>
      </c>
      <c r="J1626" s="30" t="s">
        <v>6</v>
      </c>
      <c r="K1626" s="32">
        <v>41365</v>
      </c>
      <c r="L1626" s="6">
        <v>0</v>
      </c>
    </row>
    <row r="1627" spans="1:12">
      <c r="A1627" s="30" t="s">
        <v>6127</v>
      </c>
      <c r="B1627" s="271" t="s">
        <v>9135</v>
      </c>
      <c r="C1627" s="49" t="s">
        <v>9136</v>
      </c>
      <c r="D1627" s="272">
        <v>19780239</v>
      </c>
      <c r="E1627" s="30" t="s">
        <v>10203</v>
      </c>
      <c r="F1627" s="30" t="s">
        <v>3113</v>
      </c>
      <c r="G1627" s="30" t="s">
        <v>3065</v>
      </c>
      <c r="H1627" s="31">
        <v>294.59199999999998</v>
      </c>
      <c r="I1627" s="11">
        <v>10</v>
      </c>
      <c r="J1627" s="30" t="s">
        <v>6</v>
      </c>
      <c r="K1627" s="32">
        <v>41365</v>
      </c>
      <c r="L1627" s="6">
        <v>0</v>
      </c>
    </row>
    <row r="1628" spans="1:12">
      <c r="A1628" s="30" t="s">
        <v>6128</v>
      </c>
      <c r="B1628" s="271" t="s">
        <v>9140</v>
      </c>
      <c r="C1628" s="49" t="s">
        <v>9141</v>
      </c>
      <c r="D1628" s="272">
        <v>20090014</v>
      </c>
      <c r="E1628" s="30" t="s">
        <v>10203</v>
      </c>
      <c r="F1628" s="30" t="s">
        <v>3113</v>
      </c>
      <c r="G1628" s="30" t="s">
        <v>3065</v>
      </c>
      <c r="H1628" s="31">
        <v>322.608</v>
      </c>
      <c r="I1628" s="11">
        <v>10</v>
      </c>
      <c r="J1628" s="30" t="s">
        <v>6</v>
      </c>
      <c r="K1628" s="32">
        <v>41365</v>
      </c>
      <c r="L1628" s="6">
        <v>0</v>
      </c>
    </row>
    <row r="1629" spans="1:12">
      <c r="A1629" s="30" t="s">
        <v>6129</v>
      </c>
      <c r="B1629" s="271" t="s">
        <v>9142</v>
      </c>
      <c r="C1629" s="49" t="s">
        <v>9143</v>
      </c>
      <c r="D1629" s="272">
        <v>20090015</v>
      </c>
      <c r="E1629" s="30" t="s">
        <v>10203</v>
      </c>
      <c r="F1629" s="30" t="s">
        <v>3113</v>
      </c>
      <c r="G1629" s="30" t="s">
        <v>3065</v>
      </c>
      <c r="H1629" s="31">
        <v>9.3040000000000003</v>
      </c>
      <c r="I1629" s="11">
        <v>10</v>
      </c>
      <c r="J1629" s="30" t="s">
        <v>6</v>
      </c>
      <c r="K1629" s="32">
        <v>41365</v>
      </c>
      <c r="L1629" s="6">
        <v>0</v>
      </c>
    </row>
    <row r="1630" spans="1:12">
      <c r="A1630" s="30" t="s">
        <v>6130</v>
      </c>
      <c r="B1630" s="271" t="s">
        <v>9144</v>
      </c>
      <c r="C1630" s="49" t="s">
        <v>9145</v>
      </c>
      <c r="D1630" s="272">
        <v>19890199</v>
      </c>
      <c r="E1630" s="30" t="s">
        <v>10203</v>
      </c>
      <c r="F1630" s="30" t="s">
        <v>3113</v>
      </c>
      <c r="G1630" s="30" t="s">
        <v>3065</v>
      </c>
      <c r="H1630" s="31">
        <v>139.096</v>
      </c>
      <c r="I1630" s="11">
        <v>10</v>
      </c>
      <c r="J1630" s="30" t="s">
        <v>6</v>
      </c>
      <c r="K1630" s="32">
        <v>41365</v>
      </c>
      <c r="L1630" s="6">
        <v>0</v>
      </c>
    </row>
    <row r="1631" spans="1:12">
      <c r="A1631" s="30" t="s">
        <v>6131</v>
      </c>
      <c r="B1631" s="271" t="s">
        <v>9146</v>
      </c>
      <c r="C1631" s="49" t="s">
        <v>9147</v>
      </c>
      <c r="D1631" s="272">
        <v>19930525</v>
      </c>
      <c r="E1631" s="30" t="s">
        <v>10203</v>
      </c>
      <c r="F1631" s="30" t="s">
        <v>3113</v>
      </c>
      <c r="G1631" s="30" t="s">
        <v>3065</v>
      </c>
      <c r="H1631" s="31">
        <v>37.648000000000003</v>
      </c>
      <c r="I1631" s="11">
        <v>10</v>
      </c>
      <c r="J1631" s="30" t="s">
        <v>6</v>
      </c>
      <c r="K1631" s="32">
        <v>41365</v>
      </c>
      <c r="L1631" s="6">
        <v>0</v>
      </c>
    </row>
    <row r="1632" spans="1:12">
      <c r="A1632" s="30" t="s">
        <v>6132</v>
      </c>
      <c r="B1632" s="271" t="s">
        <v>9148</v>
      </c>
      <c r="C1632" s="49" t="s">
        <v>9149</v>
      </c>
      <c r="D1632" s="272">
        <v>19830191</v>
      </c>
      <c r="E1632" s="30" t="s">
        <v>10203</v>
      </c>
      <c r="F1632" s="30" t="s">
        <v>3113</v>
      </c>
      <c r="G1632" s="30" t="s">
        <v>3065</v>
      </c>
      <c r="H1632" s="31">
        <v>4.6598607999999997</v>
      </c>
      <c r="I1632" s="11">
        <v>10</v>
      </c>
      <c r="J1632" s="30" t="s">
        <v>6</v>
      </c>
      <c r="K1632" s="32">
        <v>42461</v>
      </c>
      <c r="L1632" s="6">
        <v>0.93289917633526498</v>
      </c>
    </row>
    <row r="1633" spans="1:12">
      <c r="A1633" s="30" t="s">
        <v>6133</v>
      </c>
      <c r="B1633" s="271" t="s">
        <v>9150</v>
      </c>
      <c r="C1633" s="49" t="s">
        <v>9151</v>
      </c>
      <c r="D1633" s="272">
        <v>19920725</v>
      </c>
      <c r="E1633" s="30" t="s">
        <v>10203</v>
      </c>
      <c r="F1633" s="30" t="s">
        <v>3113</v>
      </c>
      <c r="G1633" s="30" t="s">
        <v>3065</v>
      </c>
      <c r="H1633" s="31">
        <v>140.14400000000001</v>
      </c>
      <c r="I1633" s="11">
        <v>10</v>
      </c>
      <c r="J1633" s="30" t="s">
        <v>6</v>
      </c>
      <c r="K1633" s="32">
        <v>42461</v>
      </c>
      <c r="L1633" s="6">
        <v>28.05667975496808</v>
      </c>
    </row>
    <row r="1634" spans="1:12">
      <c r="A1634" s="30" t="s">
        <v>6134</v>
      </c>
      <c r="B1634" s="271" t="s">
        <v>9152</v>
      </c>
      <c r="C1634" s="49" t="s">
        <v>9153</v>
      </c>
      <c r="D1634" s="272">
        <v>19830299</v>
      </c>
      <c r="E1634" s="30" t="s">
        <v>10203</v>
      </c>
      <c r="F1634" s="30" t="s">
        <v>3113</v>
      </c>
      <c r="G1634" s="30" t="s">
        <v>3065</v>
      </c>
      <c r="H1634" s="31">
        <v>61.664000000000001</v>
      </c>
      <c r="I1634" s="11">
        <v>10</v>
      </c>
      <c r="J1634" s="30" t="s">
        <v>6</v>
      </c>
      <c r="K1634" s="32">
        <v>42461</v>
      </c>
      <c r="L1634" s="6">
        <v>12.34506721950531</v>
      </c>
    </row>
    <row r="1635" spans="1:12">
      <c r="A1635" s="30" t="s">
        <v>6135</v>
      </c>
      <c r="B1635" s="271" t="s">
        <v>9154</v>
      </c>
      <c r="C1635" s="49" t="s">
        <v>9155</v>
      </c>
      <c r="D1635" s="272">
        <v>19960182</v>
      </c>
      <c r="E1635" s="30" t="s">
        <v>10203</v>
      </c>
      <c r="F1635" s="30" t="s">
        <v>3113</v>
      </c>
      <c r="G1635" s="30" t="s">
        <v>3065</v>
      </c>
      <c r="H1635" s="31">
        <v>102.208</v>
      </c>
      <c r="I1635" s="11">
        <v>10</v>
      </c>
      <c r="J1635" s="30" t="s">
        <v>6</v>
      </c>
      <c r="K1635" s="32">
        <v>42461</v>
      </c>
      <c r="L1635" s="6">
        <v>20.461932900415142</v>
      </c>
    </row>
    <row r="1636" spans="1:12">
      <c r="A1636" s="30" t="s">
        <v>6136</v>
      </c>
      <c r="B1636" s="271" t="s">
        <v>9158</v>
      </c>
      <c r="C1636" s="49" t="s">
        <v>9159</v>
      </c>
      <c r="D1636" s="272">
        <v>19780003</v>
      </c>
      <c r="E1636" s="30" t="s">
        <v>10203</v>
      </c>
      <c r="F1636" s="30" t="s">
        <v>3113</v>
      </c>
      <c r="G1636" s="30" t="s">
        <v>3065</v>
      </c>
      <c r="H1636" s="31">
        <v>184.34399999999999</v>
      </c>
      <c r="I1636" s="11">
        <v>10</v>
      </c>
      <c r="J1636" s="30" t="s">
        <v>6</v>
      </c>
      <c r="K1636" s="32">
        <v>41365</v>
      </c>
      <c r="L1636" s="6">
        <v>0</v>
      </c>
    </row>
    <row r="1637" spans="1:12">
      <c r="A1637" s="30" t="s">
        <v>6137</v>
      </c>
      <c r="B1637" s="271" t="s">
        <v>9160</v>
      </c>
      <c r="C1637" s="49" t="s">
        <v>9159</v>
      </c>
      <c r="D1637" s="272">
        <v>19780004</v>
      </c>
      <c r="E1637" s="30" t="s">
        <v>10203</v>
      </c>
      <c r="F1637" s="30" t="s">
        <v>3113</v>
      </c>
      <c r="G1637" s="30" t="s">
        <v>3065</v>
      </c>
      <c r="H1637" s="31">
        <v>69.128</v>
      </c>
      <c r="I1637" s="11">
        <v>10</v>
      </c>
      <c r="J1637" s="30" t="s">
        <v>6</v>
      </c>
      <c r="K1637" s="32">
        <v>41365</v>
      </c>
      <c r="L1637" s="6">
        <v>0</v>
      </c>
    </row>
    <row r="1638" spans="1:12">
      <c r="A1638" s="30" t="s">
        <v>6138</v>
      </c>
      <c r="B1638" s="271" t="s">
        <v>9161</v>
      </c>
      <c r="C1638" s="49" t="s">
        <v>9162</v>
      </c>
      <c r="D1638" s="272">
        <v>19880470</v>
      </c>
      <c r="E1638" s="30" t="s">
        <v>10203</v>
      </c>
      <c r="F1638" s="30" t="s">
        <v>3113</v>
      </c>
      <c r="G1638" s="30" t="s">
        <v>3065</v>
      </c>
      <c r="H1638" s="31">
        <v>67.710630399999999</v>
      </c>
      <c r="I1638" s="11">
        <v>10</v>
      </c>
      <c r="J1638" s="30" t="s">
        <v>6</v>
      </c>
      <c r="K1638" s="32">
        <v>41365</v>
      </c>
      <c r="L1638" s="6">
        <v>0</v>
      </c>
    </row>
    <row r="1639" spans="1:12">
      <c r="A1639" s="30" t="s">
        <v>6139</v>
      </c>
      <c r="B1639" s="271" t="s">
        <v>9165</v>
      </c>
      <c r="C1639" s="49" t="s">
        <v>9166</v>
      </c>
      <c r="D1639" s="272">
        <v>19840410</v>
      </c>
      <c r="E1639" s="30" t="s">
        <v>10203</v>
      </c>
      <c r="F1639" s="30" t="s">
        <v>3113</v>
      </c>
      <c r="G1639" s="30" t="s">
        <v>3065</v>
      </c>
      <c r="H1639" s="31">
        <v>91.936000000000007</v>
      </c>
      <c r="I1639" s="11">
        <v>10</v>
      </c>
      <c r="J1639" s="30" t="s">
        <v>6</v>
      </c>
      <c r="K1639" s="32">
        <v>41365</v>
      </c>
      <c r="L1639" s="6">
        <v>0</v>
      </c>
    </row>
    <row r="1640" spans="1:12">
      <c r="A1640" s="30" t="s">
        <v>6140</v>
      </c>
      <c r="B1640" s="271" t="s">
        <v>9167</v>
      </c>
      <c r="C1640" s="49" t="s">
        <v>9168</v>
      </c>
      <c r="D1640" s="272">
        <v>19840411</v>
      </c>
      <c r="E1640" s="30" t="s">
        <v>10203</v>
      </c>
      <c r="F1640" s="30" t="s">
        <v>3113</v>
      </c>
      <c r="G1640" s="30" t="s">
        <v>3065</v>
      </c>
      <c r="H1640" s="31">
        <v>43.128</v>
      </c>
      <c r="I1640" s="11">
        <v>10</v>
      </c>
      <c r="J1640" s="30" t="s">
        <v>6</v>
      </c>
      <c r="K1640" s="32">
        <v>41365</v>
      </c>
      <c r="L1640" s="6">
        <v>0</v>
      </c>
    </row>
    <row r="1641" spans="1:12">
      <c r="A1641" s="30" t="s">
        <v>6141</v>
      </c>
      <c r="B1641" s="271" t="s">
        <v>9169</v>
      </c>
      <c r="C1641" s="49" t="s">
        <v>9170</v>
      </c>
      <c r="D1641" s="272">
        <v>19840414</v>
      </c>
      <c r="E1641" s="30" t="s">
        <v>10203</v>
      </c>
      <c r="F1641" s="30" t="s">
        <v>3113</v>
      </c>
      <c r="G1641" s="30" t="s">
        <v>3065</v>
      </c>
      <c r="H1641" s="31">
        <v>122.16</v>
      </c>
      <c r="I1641" s="11">
        <v>10</v>
      </c>
      <c r="J1641" s="30" t="s">
        <v>6</v>
      </c>
      <c r="K1641" s="32">
        <v>42461</v>
      </c>
      <c r="L1641" s="6">
        <v>24.456302081194337</v>
      </c>
    </row>
    <row r="1642" spans="1:12">
      <c r="A1642" s="30" t="s">
        <v>6142</v>
      </c>
      <c r="B1642" s="271" t="s">
        <v>9171</v>
      </c>
      <c r="C1642" s="49" t="s">
        <v>9172</v>
      </c>
      <c r="D1642" s="272">
        <v>19840409</v>
      </c>
      <c r="E1642" s="30" t="s">
        <v>10203</v>
      </c>
      <c r="F1642" s="30" t="s">
        <v>3113</v>
      </c>
      <c r="G1642" s="30" t="s">
        <v>3065</v>
      </c>
      <c r="H1642" s="31">
        <v>12.362895999999999</v>
      </c>
      <c r="I1642" s="11">
        <v>10</v>
      </c>
      <c r="J1642" s="30" t="s">
        <v>6</v>
      </c>
      <c r="K1642" s="32">
        <v>41365</v>
      </c>
      <c r="L1642" s="6">
        <v>0</v>
      </c>
    </row>
    <row r="1643" spans="1:12">
      <c r="A1643" s="30" t="s">
        <v>6143</v>
      </c>
      <c r="B1643" s="271" t="s">
        <v>9173</v>
      </c>
      <c r="C1643" s="49" t="s">
        <v>9174</v>
      </c>
      <c r="D1643" s="272">
        <v>19840413</v>
      </c>
      <c r="E1643" s="30" t="s">
        <v>10203</v>
      </c>
      <c r="F1643" s="30" t="s">
        <v>3113</v>
      </c>
      <c r="G1643" s="30" t="s">
        <v>3065</v>
      </c>
      <c r="H1643" s="31">
        <v>513.55099999999993</v>
      </c>
      <c r="I1643" s="11">
        <v>10</v>
      </c>
      <c r="J1643" s="30" t="s">
        <v>6</v>
      </c>
      <c r="K1643" s="32">
        <v>42095</v>
      </c>
      <c r="L1643" s="6">
        <v>51.350713105166903</v>
      </c>
    </row>
    <row r="1644" spans="1:12">
      <c r="A1644" s="30" t="s">
        <v>6144</v>
      </c>
      <c r="B1644" s="271" t="s">
        <v>9175</v>
      </c>
      <c r="C1644" s="49" t="s">
        <v>9176</v>
      </c>
      <c r="D1644" s="272">
        <v>19750201</v>
      </c>
      <c r="E1644" s="30" t="s">
        <v>10203</v>
      </c>
      <c r="F1644" s="30" t="s">
        <v>3113</v>
      </c>
      <c r="G1644" s="30" t="s">
        <v>3065</v>
      </c>
      <c r="H1644" s="31">
        <v>583.01099999999997</v>
      </c>
      <c r="I1644" s="11">
        <v>10</v>
      </c>
      <c r="J1644" s="30" t="s">
        <v>6</v>
      </c>
      <c r="K1644" s="32">
        <v>42095</v>
      </c>
      <c r="L1644" s="6">
        <v>58.296119758614957</v>
      </c>
    </row>
    <row r="1645" spans="1:12">
      <c r="A1645" s="30" t="s">
        <v>6145</v>
      </c>
      <c r="B1645" s="271" t="s">
        <v>9179</v>
      </c>
      <c r="C1645" s="49" t="s">
        <v>9180</v>
      </c>
      <c r="D1645" s="272">
        <v>19780005</v>
      </c>
      <c r="E1645" s="30" t="s">
        <v>10203</v>
      </c>
      <c r="F1645" s="30" t="s">
        <v>3113</v>
      </c>
      <c r="G1645" s="30" t="s">
        <v>3065</v>
      </c>
      <c r="H1645" s="31">
        <v>6.7279999999999998</v>
      </c>
      <c r="I1645" s="11">
        <v>10</v>
      </c>
      <c r="J1645" s="30" t="s">
        <v>6</v>
      </c>
      <c r="K1645" s="32">
        <v>41365</v>
      </c>
      <c r="L1645" s="6">
        <v>0</v>
      </c>
    </row>
    <row r="1646" spans="1:12">
      <c r="A1646" s="30" t="s">
        <v>6146</v>
      </c>
      <c r="B1646" s="271" t="s">
        <v>9183</v>
      </c>
      <c r="C1646" s="49" t="s">
        <v>9184</v>
      </c>
      <c r="D1646" s="272">
        <v>19860182</v>
      </c>
      <c r="E1646" s="30" t="s">
        <v>10203</v>
      </c>
      <c r="F1646" s="30" t="s">
        <v>3113</v>
      </c>
      <c r="G1646" s="30" t="s">
        <v>3065</v>
      </c>
      <c r="H1646" s="31">
        <v>72.191999999999993</v>
      </c>
      <c r="I1646" s="11">
        <v>10</v>
      </c>
      <c r="J1646" s="30" t="s">
        <v>6</v>
      </c>
      <c r="K1646" s="32">
        <v>41365</v>
      </c>
      <c r="L1646" s="6">
        <v>0</v>
      </c>
    </row>
    <row r="1647" spans="1:12">
      <c r="A1647" s="30" t="s">
        <v>6147</v>
      </c>
      <c r="B1647" s="271" t="s">
        <v>9185</v>
      </c>
      <c r="C1647" s="49" t="s">
        <v>9186</v>
      </c>
      <c r="D1647" s="272">
        <v>19860108</v>
      </c>
      <c r="E1647" s="30" t="s">
        <v>10203</v>
      </c>
      <c r="F1647" s="30" t="s">
        <v>3113</v>
      </c>
      <c r="G1647" s="30" t="s">
        <v>3065</v>
      </c>
      <c r="H1647" s="31">
        <v>26.5264144</v>
      </c>
      <c r="I1647" s="11">
        <v>10</v>
      </c>
      <c r="J1647" s="30" t="s">
        <v>6</v>
      </c>
      <c r="K1647" s="32">
        <v>41365</v>
      </c>
      <c r="L1647" s="6">
        <v>0</v>
      </c>
    </row>
    <row r="1648" spans="1:12">
      <c r="A1648" s="30" t="s">
        <v>6148</v>
      </c>
      <c r="B1648" s="271" t="s">
        <v>9187</v>
      </c>
      <c r="C1648" s="49" t="s">
        <v>9188</v>
      </c>
      <c r="D1648" s="272">
        <v>19860178</v>
      </c>
      <c r="E1648" s="30" t="s">
        <v>10203</v>
      </c>
      <c r="F1648" s="30" t="s">
        <v>3113</v>
      </c>
      <c r="G1648" s="30" t="s">
        <v>3065</v>
      </c>
      <c r="H1648" s="31">
        <v>473.25600000000003</v>
      </c>
      <c r="I1648" s="11">
        <v>10</v>
      </c>
      <c r="J1648" s="30" t="s">
        <v>6</v>
      </c>
      <c r="K1648" s="32">
        <v>41365</v>
      </c>
      <c r="L1648" s="6">
        <v>0</v>
      </c>
    </row>
    <row r="1649" spans="1:12" ht="12" customHeight="1">
      <c r="A1649" s="30" t="s">
        <v>6149</v>
      </c>
      <c r="B1649" s="271" t="s">
        <v>9189</v>
      </c>
      <c r="C1649" s="49" t="s">
        <v>9188</v>
      </c>
      <c r="D1649" s="272">
        <v>19860181</v>
      </c>
      <c r="E1649" s="30" t="s">
        <v>10203</v>
      </c>
      <c r="F1649" s="30" t="s">
        <v>3113</v>
      </c>
      <c r="G1649" s="30" t="s">
        <v>3065</v>
      </c>
      <c r="H1649" s="31">
        <v>29.207999999999998</v>
      </c>
      <c r="I1649" s="11">
        <v>10</v>
      </c>
      <c r="J1649" s="30" t="s">
        <v>6</v>
      </c>
      <c r="K1649" s="32">
        <v>41365</v>
      </c>
      <c r="L1649" s="6">
        <v>0</v>
      </c>
    </row>
    <row r="1650" spans="1:12">
      <c r="A1650" s="30" t="s">
        <v>6150</v>
      </c>
      <c r="B1650" s="271" t="s">
        <v>9190</v>
      </c>
      <c r="C1650" s="49" t="s">
        <v>9188</v>
      </c>
      <c r="D1650" s="272">
        <v>19870039</v>
      </c>
      <c r="E1650" s="30" t="s">
        <v>10203</v>
      </c>
      <c r="F1650" s="30" t="s">
        <v>3113</v>
      </c>
      <c r="G1650" s="30" t="s">
        <v>3065</v>
      </c>
      <c r="H1650" s="31">
        <v>77.00800000000001</v>
      </c>
      <c r="I1650" s="11">
        <v>10</v>
      </c>
      <c r="J1650" s="30" t="s">
        <v>6</v>
      </c>
      <c r="K1650" s="32">
        <v>41365</v>
      </c>
      <c r="L1650" s="6">
        <v>0</v>
      </c>
    </row>
    <row r="1651" spans="1:12">
      <c r="A1651" s="30" t="s">
        <v>6151</v>
      </c>
      <c r="B1651" s="271" t="s">
        <v>9191</v>
      </c>
      <c r="C1651" s="49" t="s">
        <v>9192</v>
      </c>
      <c r="D1651" s="272">
        <v>19860177</v>
      </c>
      <c r="E1651" s="30" t="s">
        <v>10203</v>
      </c>
      <c r="F1651" s="30" t="s">
        <v>3113</v>
      </c>
      <c r="G1651" s="30" t="s">
        <v>3065</v>
      </c>
      <c r="H1651" s="31">
        <v>180.59338079999998</v>
      </c>
      <c r="I1651" s="11">
        <v>10</v>
      </c>
      <c r="J1651" s="30" t="s">
        <v>6</v>
      </c>
      <c r="K1651" s="32">
        <v>41365</v>
      </c>
      <c r="L1651" s="6">
        <v>0</v>
      </c>
    </row>
    <row r="1652" spans="1:12">
      <c r="A1652" s="30" t="s">
        <v>6152</v>
      </c>
      <c r="B1652" s="271" t="s">
        <v>9193</v>
      </c>
      <c r="C1652" s="49" t="s">
        <v>9194</v>
      </c>
      <c r="D1652" s="272">
        <v>19790186</v>
      </c>
      <c r="E1652" s="30" t="s">
        <v>10203</v>
      </c>
      <c r="F1652" s="30" t="s">
        <v>3113</v>
      </c>
      <c r="G1652" s="30" t="s">
        <v>3065</v>
      </c>
      <c r="H1652" s="31">
        <v>3819.5449999999996</v>
      </c>
      <c r="I1652" s="11">
        <v>10</v>
      </c>
      <c r="J1652" s="30" t="s">
        <v>6</v>
      </c>
      <c r="K1652" s="32">
        <v>42095</v>
      </c>
      <c r="L1652" s="6">
        <v>381.9218723890624</v>
      </c>
    </row>
    <row r="1653" spans="1:12">
      <c r="A1653" s="30" t="s">
        <v>6153</v>
      </c>
      <c r="B1653" s="271" t="s">
        <v>9195</v>
      </c>
      <c r="C1653" s="49" t="s">
        <v>9196</v>
      </c>
      <c r="D1653" s="272">
        <v>19780262</v>
      </c>
      <c r="E1653" s="30" t="s">
        <v>10203</v>
      </c>
      <c r="F1653" s="30" t="s">
        <v>3113</v>
      </c>
      <c r="G1653" s="30" t="s">
        <v>3065</v>
      </c>
      <c r="H1653" s="31">
        <v>737.39200000000005</v>
      </c>
      <c r="I1653" s="11">
        <v>10</v>
      </c>
      <c r="J1653" s="30" t="s">
        <v>6</v>
      </c>
      <c r="K1653" s="32">
        <v>41365</v>
      </c>
      <c r="L1653" s="6">
        <v>0</v>
      </c>
    </row>
    <row r="1654" spans="1:12">
      <c r="A1654" s="30" t="s">
        <v>6154</v>
      </c>
      <c r="B1654" s="271" t="s">
        <v>9197</v>
      </c>
      <c r="C1654" s="49" t="s">
        <v>9198</v>
      </c>
      <c r="D1654" s="272">
        <v>19830526</v>
      </c>
      <c r="E1654" s="30" t="s">
        <v>10203</v>
      </c>
      <c r="F1654" s="30" t="s">
        <v>3113</v>
      </c>
      <c r="G1654" s="30" t="s">
        <v>3065</v>
      </c>
      <c r="H1654" s="31">
        <v>46.408409599999999</v>
      </c>
      <c r="I1654" s="11">
        <v>10</v>
      </c>
      <c r="J1654" s="30" t="s">
        <v>6</v>
      </c>
      <c r="K1654" s="32">
        <v>41365</v>
      </c>
      <c r="L1654" s="6">
        <v>0</v>
      </c>
    </row>
    <row r="1655" spans="1:12">
      <c r="A1655" s="30" t="s">
        <v>6155</v>
      </c>
      <c r="B1655" s="271" t="s">
        <v>9199</v>
      </c>
      <c r="C1655" s="49" t="s">
        <v>9200</v>
      </c>
      <c r="D1655" s="272">
        <v>19880243</v>
      </c>
      <c r="E1655" s="30" t="s">
        <v>10203</v>
      </c>
      <c r="F1655" s="30" t="s">
        <v>3113</v>
      </c>
      <c r="G1655" s="30" t="s">
        <v>3065</v>
      </c>
      <c r="H1655" s="31">
        <v>125.45599999999999</v>
      </c>
      <c r="I1655" s="11">
        <v>10</v>
      </c>
      <c r="J1655" s="30" t="s">
        <v>6</v>
      </c>
      <c r="K1655" s="32">
        <v>41365</v>
      </c>
      <c r="L1655" s="6">
        <v>0</v>
      </c>
    </row>
    <row r="1656" spans="1:12">
      <c r="A1656" s="30" t="s">
        <v>6156</v>
      </c>
      <c r="B1656" s="271" t="s">
        <v>9203</v>
      </c>
      <c r="C1656" s="49" t="s">
        <v>9204</v>
      </c>
      <c r="D1656" s="272">
        <v>19830520</v>
      </c>
      <c r="E1656" s="30" t="s">
        <v>10203</v>
      </c>
      <c r="F1656" s="30" t="s">
        <v>3113</v>
      </c>
      <c r="G1656" s="30" t="s">
        <v>3065</v>
      </c>
      <c r="H1656" s="31">
        <v>124.52799999999999</v>
      </c>
      <c r="I1656" s="11">
        <v>10</v>
      </c>
      <c r="J1656" s="30" t="s">
        <v>6</v>
      </c>
      <c r="K1656" s="32">
        <v>41365</v>
      </c>
      <c r="L1656" s="6">
        <v>0</v>
      </c>
    </row>
    <row r="1657" spans="1:12">
      <c r="A1657" s="30" t="s">
        <v>6157</v>
      </c>
      <c r="B1657" s="271" t="s">
        <v>9205</v>
      </c>
      <c r="C1657" s="49" t="s">
        <v>9206</v>
      </c>
      <c r="D1657" s="272">
        <v>19920796</v>
      </c>
      <c r="E1657" s="30" t="s">
        <v>10203</v>
      </c>
      <c r="F1657" s="30" t="s">
        <v>3113</v>
      </c>
      <c r="G1657" s="30" t="s">
        <v>3065</v>
      </c>
      <c r="H1657" s="31">
        <v>2303.6559999999999</v>
      </c>
      <c r="I1657" s="11">
        <v>10</v>
      </c>
      <c r="J1657" s="30" t="s">
        <v>6</v>
      </c>
      <c r="K1657" s="32">
        <v>42095</v>
      </c>
      <c r="L1657" s="6">
        <v>230.34592153261585</v>
      </c>
    </row>
    <row r="1658" spans="1:12">
      <c r="A1658" s="30" t="s">
        <v>6158</v>
      </c>
      <c r="B1658" s="271" t="s">
        <v>9207</v>
      </c>
      <c r="C1658" s="49" t="s">
        <v>9208</v>
      </c>
      <c r="D1658" s="272">
        <v>19930204</v>
      </c>
      <c r="E1658" s="30" t="s">
        <v>10203</v>
      </c>
      <c r="F1658" s="30" t="s">
        <v>3113</v>
      </c>
      <c r="G1658" s="30" t="s">
        <v>3065</v>
      </c>
      <c r="H1658" s="31">
        <v>55.679999999999993</v>
      </c>
      <c r="I1658" s="11">
        <v>10</v>
      </c>
      <c r="J1658" s="30" t="s">
        <v>6</v>
      </c>
      <c r="K1658" s="32">
        <v>41365</v>
      </c>
      <c r="L1658" s="6">
        <v>0</v>
      </c>
    </row>
    <row r="1659" spans="1:12">
      <c r="A1659" s="30" t="s">
        <v>6159</v>
      </c>
      <c r="B1659" s="271" t="s">
        <v>9209</v>
      </c>
      <c r="C1659" s="49" t="s">
        <v>9210</v>
      </c>
      <c r="D1659" s="272">
        <v>19770409</v>
      </c>
      <c r="E1659" s="30" t="s">
        <v>10203</v>
      </c>
      <c r="F1659" s="30" t="s">
        <v>3113</v>
      </c>
      <c r="G1659" s="30" t="s">
        <v>3065</v>
      </c>
      <c r="H1659" s="31">
        <v>23.774799999999999</v>
      </c>
      <c r="I1659" s="11">
        <v>10</v>
      </c>
      <c r="J1659" s="30" t="s">
        <v>6</v>
      </c>
      <c r="K1659" s="32">
        <v>41365</v>
      </c>
      <c r="L1659" s="6">
        <v>0</v>
      </c>
    </row>
    <row r="1660" spans="1:12">
      <c r="A1660" s="30" t="s">
        <v>6160</v>
      </c>
      <c r="B1660" s="271" t="s">
        <v>9211</v>
      </c>
      <c r="C1660" s="49" t="s">
        <v>9212</v>
      </c>
      <c r="D1660" s="272">
        <v>20100025</v>
      </c>
      <c r="E1660" s="30" t="s">
        <v>10203</v>
      </c>
      <c r="F1660" s="30" t="s">
        <v>3113</v>
      </c>
      <c r="G1660" s="30" t="s">
        <v>3065</v>
      </c>
      <c r="H1660" s="31">
        <v>745.31999999999994</v>
      </c>
      <c r="I1660" s="11">
        <v>10</v>
      </c>
      <c r="J1660" s="30" t="s">
        <v>6</v>
      </c>
      <c r="K1660" s="32">
        <v>42095</v>
      </c>
      <c r="L1660" s="6">
        <v>74.525633270197247</v>
      </c>
    </row>
    <row r="1661" spans="1:12">
      <c r="A1661" s="30" t="s">
        <v>6161</v>
      </c>
      <c r="B1661" s="271" t="s">
        <v>9213</v>
      </c>
      <c r="C1661" s="49" t="s">
        <v>9214</v>
      </c>
      <c r="D1661" s="272">
        <v>20000480</v>
      </c>
      <c r="E1661" s="30" t="s">
        <v>10203</v>
      </c>
      <c r="F1661" s="30" t="s">
        <v>3113</v>
      </c>
      <c r="G1661" s="30" t="s">
        <v>3065</v>
      </c>
      <c r="H1661" s="31">
        <v>298.12799999999999</v>
      </c>
      <c r="I1661" s="11">
        <v>10</v>
      </c>
      <c r="J1661" s="30" t="s">
        <v>6</v>
      </c>
      <c r="K1661" s="32">
        <v>42095</v>
      </c>
      <c r="L1661" s="6">
        <v>29.810253308078895</v>
      </c>
    </row>
    <row r="1662" spans="1:12">
      <c r="A1662" s="30" t="s">
        <v>6162</v>
      </c>
      <c r="B1662" s="271" t="s">
        <v>9217</v>
      </c>
      <c r="C1662" s="49" t="s">
        <v>9218</v>
      </c>
      <c r="D1662" s="272">
        <v>19920072</v>
      </c>
      <c r="E1662" s="30" t="s">
        <v>10203</v>
      </c>
      <c r="F1662" s="30" t="s">
        <v>3113</v>
      </c>
      <c r="G1662" s="30" t="s">
        <v>3065</v>
      </c>
      <c r="H1662" s="31">
        <v>89.74</v>
      </c>
      <c r="I1662" s="11">
        <v>10</v>
      </c>
      <c r="J1662" s="30" t="s">
        <v>6</v>
      </c>
      <c r="K1662" s="32">
        <v>42095</v>
      </c>
      <c r="L1662" s="6">
        <v>8.9732334160729543</v>
      </c>
    </row>
    <row r="1663" spans="1:12">
      <c r="A1663" s="30" t="s">
        <v>6163</v>
      </c>
      <c r="B1663" s="271" t="s">
        <v>9219</v>
      </c>
      <c r="C1663" s="49" t="s">
        <v>9220</v>
      </c>
      <c r="D1663" s="272">
        <v>20050687</v>
      </c>
      <c r="E1663" s="30" t="s">
        <v>10203</v>
      </c>
      <c r="F1663" s="30" t="s">
        <v>3113</v>
      </c>
      <c r="G1663" s="30" t="s">
        <v>3065</v>
      </c>
      <c r="H1663" s="31">
        <v>183.2</v>
      </c>
      <c r="I1663" s="11">
        <v>10</v>
      </c>
      <c r="J1663" s="30" t="s">
        <v>6</v>
      </c>
      <c r="K1663" s="32">
        <v>41365</v>
      </c>
      <c r="L1663" s="6">
        <v>0</v>
      </c>
    </row>
    <row r="1664" spans="1:12">
      <c r="A1664" s="30" t="s">
        <v>6164</v>
      </c>
      <c r="B1664" s="271" t="s">
        <v>9221</v>
      </c>
      <c r="C1664" s="49" t="s">
        <v>9222</v>
      </c>
      <c r="D1664" s="272">
        <v>19770451</v>
      </c>
      <c r="E1664" s="30" t="s">
        <v>10203</v>
      </c>
      <c r="F1664" s="30" t="s">
        <v>3113</v>
      </c>
      <c r="G1664" s="30" t="s">
        <v>3065</v>
      </c>
      <c r="H1664" s="31">
        <v>73.096000000000004</v>
      </c>
      <c r="I1664" s="11">
        <v>10</v>
      </c>
      <c r="J1664" s="30" t="s">
        <v>6</v>
      </c>
      <c r="K1664" s="32">
        <v>41365</v>
      </c>
      <c r="L1664" s="6">
        <v>0</v>
      </c>
    </row>
    <row r="1665" spans="1:12">
      <c r="A1665" s="30" t="s">
        <v>6165</v>
      </c>
      <c r="B1665" s="271" t="s">
        <v>9223</v>
      </c>
      <c r="C1665" s="49" t="s">
        <v>9224</v>
      </c>
      <c r="D1665" s="272">
        <v>20110186</v>
      </c>
      <c r="E1665" s="30" t="s">
        <v>10204</v>
      </c>
      <c r="F1665" s="30" t="s">
        <v>3113</v>
      </c>
      <c r="G1665" s="30" t="s">
        <v>3065</v>
      </c>
      <c r="H1665" s="31">
        <v>96</v>
      </c>
      <c r="I1665" s="11">
        <v>10</v>
      </c>
      <c r="J1665" s="30" t="s">
        <v>6</v>
      </c>
      <c r="K1665" s="32">
        <v>41365</v>
      </c>
      <c r="L1665" s="6">
        <v>0</v>
      </c>
    </row>
    <row r="1666" spans="1:12">
      <c r="A1666" s="30" t="s">
        <v>6166</v>
      </c>
      <c r="B1666" s="271" t="s">
        <v>9225</v>
      </c>
      <c r="C1666" s="49" t="s">
        <v>9226</v>
      </c>
      <c r="D1666" s="272">
        <v>19970037</v>
      </c>
      <c r="E1666" s="30" t="s">
        <v>10203</v>
      </c>
      <c r="F1666" s="30" t="s">
        <v>3113</v>
      </c>
      <c r="G1666" s="30" t="s">
        <v>3065</v>
      </c>
      <c r="H1666" s="31">
        <v>595.78399999999999</v>
      </c>
      <c r="I1666" s="11">
        <v>10</v>
      </c>
      <c r="J1666" s="30" t="s">
        <v>6</v>
      </c>
      <c r="K1666" s="32">
        <v>41365</v>
      </c>
      <c r="L1666" s="6">
        <v>0</v>
      </c>
    </row>
    <row r="1667" spans="1:12">
      <c r="A1667" s="30" t="s">
        <v>6167</v>
      </c>
      <c r="B1667" s="271" t="s">
        <v>9227</v>
      </c>
      <c r="C1667" s="49" t="s">
        <v>9228</v>
      </c>
      <c r="D1667" s="272">
        <v>19830588</v>
      </c>
      <c r="E1667" s="30" t="s">
        <v>10203</v>
      </c>
      <c r="F1667" s="30" t="s">
        <v>3113</v>
      </c>
      <c r="G1667" s="30" t="s">
        <v>3065</v>
      </c>
      <c r="H1667" s="31">
        <v>221.58113600000001</v>
      </c>
      <c r="I1667" s="11">
        <v>10</v>
      </c>
      <c r="J1667" s="30" t="s">
        <v>6</v>
      </c>
      <c r="K1667" s="32">
        <v>41365</v>
      </c>
      <c r="L1667" s="6">
        <v>0</v>
      </c>
    </row>
    <row r="1668" spans="1:12">
      <c r="A1668" s="30" t="s">
        <v>6168</v>
      </c>
      <c r="B1668" s="271" t="s">
        <v>9229</v>
      </c>
      <c r="C1668" s="49" t="s">
        <v>9230</v>
      </c>
      <c r="D1668" s="272">
        <v>19840091</v>
      </c>
      <c r="E1668" s="30" t="s">
        <v>10203</v>
      </c>
      <c r="F1668" s="30" t="s">
        <v>3113</v>
      </c>
      <c r="G1668" s="30" t="s">
        <v>3065</v>
      </c>
      <c r="H1668" s="31">
        <v>165.80799999999999</v>
      </c>
      <c r="I1668" s="11">
        <v>10</v>
      </c>
      <c r="J1668" s="30" t="s">
        <v>6</v>
      </c>
      <c r="K1668" s="32">
        <v>41365</v>
      </c>
      <c r="L1668" s="6">
        <v>0</v>
      </c>
    </row>
    <row r="1669" spans="1:12">
      <c r="A1669" s="30" t="s">
        <v>6169</v>
      </c>
      <c r="B1669" s="271" t="s">
        <v>9231</v>
      </c>
      <c r="C1669" s="49" t="s">
        <v>9232</v>
      </c>
      <c r="D1669" s="272">
        <v>20010279</v>
      </c>
      <c r="E1669" s="30" t="s">
        <v>10203</v>
      </c>
      <c r="F1669" s="30" t="s">
        <v>3113</v>
      </c>
      <c r="G1669" s="30" t="s">
        <v>3065</v>
      </c>
      <c r="H1669" s="31">
        <v>332.28800000000001</v>
      </c>
      <c r="I1669" s="11">
        <v>10</v>
      </c>
      <c r="J1669" s="30" t="s">
        <v>6</v>
      </c>
      <c r="K1669" s="32">
        <v>41365</v>
      </c>
      <c r="L1669" s="6">
        <v>0</v>
      </c>
    </row>
    <row r="1670" spans="1:12">
      <c r="A1670" s="30" t="s">
        <v>6170</v>
      </c>
      <c r="B1670" s="271" t="s">
        <v>9233</v>
      </c>
      <c r="C1670" s="49" t="s">
        <v>9234</v>
      </c>
      <c r="D1670" s="272">
        <v>20150142</v>
      </c>
      <c r="E1670" s="30" t="s">
        <v>10203</v>
      </c>
      <c r="F1670" s="30" t="s">
        <v>3113</v>
      </c>
      <c r="G1670" s="30" t="s">
        <v>3065</v>
      </c>
      <c r="H1670" s="31">
        <v>430.77</v>
      </c>
      <c r="I1670" s="11">
        <v>10</v>
      </c>
      <c r="J1670" s="30" t="s">
        <v>6</v>
      </c>
      <c r="K1670" s="32">
        <v>42095</v>
      </c>
      <c r="L1670" s="6">
        <v>43.073320243389162</v>
      </c>
    </row>
    <row r="1671" spans="1:12">
      <c r="A1671" s="30" t="s">
        <v>6171</v>
      </c>
      <c r="B1671" s="271" t="s">
        <v>9235</v>
      </c>
      <c r="C1671" s="49" t="s">
        <v>9236</v>
      </c>
      <c r="D1671" s="272">
        <v>19930491</v>
      </c>
      <c r="E1671" s="30" t="s">
        <v>10203</v>
      </c>
      <c r="F1671" s="30" t="s">
        <v>3113</v>
      </c>
      <c r="G1671" s="30" t="s">
        <v>3065</v>
      </c>
      <c r="H1671" s="31">
        <v>9.3439999999999994</v>
      </c>
      <c r="I1671" s="11">
        <v>10</v>
      </c>
      <c r="J1671" s="30" t="s">
        <v>6</v>
      </c>
      <c r="K1671" s="32">
        <v>41365</v>
      </c>
      <c r="L1671" s="6">
        <v>0</v>
      </c>
    </row>
    <row r="1672" spans="1:12">
      <c r="A1672" s="30" t="s">
        <v>6172</v>
      </c>
      <c r="B1672" s="271" t="s">
        <v>9237</v>
      </c>
      <c r="C1672" s="49" t="s">
        <v>9238</v>
      </c>
      <c r="D1672" s="272">
        <v>19830268</v>
      </c>
      <c r="E1672" s="30" t="s">
        <v>10203</v>
      </c>
      <c r="F1672" s="30" t="s">
        <v>3113</v>
      </c>
      <c r="G1672" s="30" t="s">
        <v>3065</v>
      </c>
      <c r="H1672" s="31">
        <v>1483.5475199999998</v>
      </c>
      <c r="I1672" s="11">
        <v>10</v>
      </c>
      <c r="J1672" s="30" t="s">
        <v>6</v>
      </c>
      <c r="K1672" s="32">
        <v>41365</v>
      </c>
      <c r="L1672" s="6">
        <v>0</v>
      </c>
    </row>
    <row r="1673" spans="1:12">
      <c r="A1673" s="30" t="s">
        <v>6173</v>
      </c>
      <c r="B1673" s="271" t="s">
        <v>9239</v>
      </c>
      <c r="C1673" s="49" t="s">
        <v>9240</v>
      </c>
      <c r="D1673" s="272">
        <v>19760320</v>
      </c>
      <c r="E1673" s="30" t="s">
        <v>10203</v>
      </c>
      <c r="F1673" s="30" t="s">
        <v>3113</v>
      </c>
      <c r="G1673" s="30" t="s">
        <v>3065</v>
      </c>
      <c r="H1673" s="31">
        <v>838.78399999999999</v>
      </c>
      <c r="I1673" s="11">
        <v>10</v>
      </c>
      <c r="J1673" s="30" t="s">
        <v>6</v>
      </c>
      <c r="K1673" s="32">
        <v>41365</v>
      </c>
      <c r="L1673" s="6">
        <v>0</v>
      </c>
    </row>
    <row r="1674" spans="1:12">
      <c r="A1674" s="30" t="s">
        <v>6174</v>
      </c>
      <c r="B1674" s="271" t="s">
        <v>9243</v>
      </c>
      <c r="C1674" s="49" t="s">
        <v>9244</v>
      </c>
      <c r="D1674" s="272">
        <v>19840382</v>
      </c>
      <c r="E1674" s="30" t="s">
        <v>10203</v>
      </c>
      <c r="F1674" s="30" t="s">
        <v>3113</v>
      </c>
      <c r="G1674" s="30" t="s">
        <v>3065</v>
      </c>
      <c r="H1674" s="31">
        <v>8</v>
      </c>
      <c r="I1674" s="11">
        <v>10</v>
      </c>
      <c r="J1674" s="30" t="s">
        <v>6</v>
      </c>
      <c r="K1674" s="32">
        <v>41365</v>
      </c>
      <c r="L1674" s="6">
        <v>0</v>
      </c>
    </row>
    <row r="1675" spans="1:12">
      <c r="A1675" s="30" t="s">
        <v>6175</v>
      </c>
      <c r="B1675" s="271" t="s">
        <v>9251</v>
      </c>
      <c r="C1675" s="49" t="s">
        <v>9252</v>
      </c>
      <c r="D1675" s="272">
        <v>19940194</v>
      </c>
      <c r="E1675" s="30" t="s">
        <v>10203</v>
      </c>
      <c r="F1675" s="30" t="s">
        <v>3113</v>
      </c>
      <c r="G1675" s="30" t="s">
        <v>3065</v>
      </c>
      <c r="H1675" s="31">
        <v>139.6056256</v>
      </c>
      <c r="I1675" s="11">
        <v>10</v>
      </c>
      <c r="J1675" s="30" t="s">
        <v>6</v>
      </c>
      <c r="K1675" s="32">
        <v>41365</v>
      </c>
      <c r="L1675" s="6">
        <v>0</v>
      </c>
    </row>
    <row r="1676" spans="1:12">
      <c r="A1676" s="30" t="s">
        <v>6176</v>
      </c>
      <c r="B1676" s="271" t="s">
        <v>9253</v>
      </c>
      <c r="C1676" s="49" t="s">
        <v>9254</v>
      </c>
      <c r="D1676" s="272">
        <v>19770375</v>
      </c>
      <c r="E1676" s="30" t="s">
        <v>10203</v>
      </c>
      <c r="F1676" s="30" t="s">
        <v>3113</v>
      </c>
      <c r="G1676" s="30" t="s">
        <v>3065</v>
      </c>
      <c r="H1676" s="31">
        <v>87.567999999999998</v>
      </c>
      <c r="I1676" s="11">
        <v>10</v>
      </c>
      <c r="J1676" s="30" t="s">
        <v>6</v>
      </c>
      <c r="K1676" s="32">
        <v>41365</v>
      </c>
      <c r="L1676" s="6">
        <v>0</v>
      </c>
    </row>
    <row r="1677" spans="1:12">
      <c r="A1677" s="30" t="s">
        <v>6177</v>
      </c>
      <c r="B1677" s="271" t="s">
        <v>9255</v>
      </c>
      <c r="C1677" s="49" t="s">
        <v>9256</v>
      </c>
      <c r="D1677" s="272">
        <v>19780013</v>
      </c>
      <c r="E1677" s="30" t="s">
        <v>10203</v>
      </c>
      <c r="F1677" s="30" t="s">
        <v>3113</v>
      </c>
      <c r="G1677" s="30" t="s">
        <v>3065</v>
      </c>
      <c r="H1677" s="31">
        <v>36.958150400000001</v>
      </c>
      <c r="I1677" s="11">
        <v>10</v>
      </c>
      <c r="J1677" s="30" t="s">
        <v>6</v>
      </c>
      <c r="K1677" s="32">
        <v>41365</v>
      </c>
      <c r="L1677" s="6">
        <v>0</v>
      </c>
    </row>
    <row r="1678" spans="1:12">
      <c r="A1678" s="30" t="s">
        <v>6178</v>
      </c>
      <c r="B1678" s="271" t="s">
        <v>9257</v>
      </c>
      <c r="C1678" s="49" t="s">
        <v>9258</v>
      </c>
      <c r="D1678" s="272">
        <v>19800009</v>
      </c>
      <c r="E1678" s="30" t="s">
        <v>10203</v>
      </c>
      <c r="F1678" s="30" t="s">
        <v>3113</v>
      </c>
      <c r="G1678" s="30" t="s">
        <v>3065</v>
      </c>
      <c r="H1678" s="31">
        <v>162.04000000000002</v>
      </c>
      <c r="I1678" s="11">
        <v>10</v>
      </c>
      <c r="J1678" s="30" t="s">
        <v>6</v>
      </c>
      <c r="K1678" s="32">
        <v>41365</v>
      </c>
      <c r="L1678" s="6">
        <v>0</v>
      </c>
    </row>
    <row r="1679" spans="1:12">
      <c r="A1679" s="30" t="s">
        <v>6179</v>
      </c>
      <c r="B1679" s="271" t="s">
        <v>9259</v>
      </c>
      <c r="C1679" s="49" t="s">
        <v>9260</v>
      </c>
      <c r="D1679" s="272">
        <v>19870036</v>
      </c>
      <c r="E1679" s="30" t="s">
        <v>10203</v>
      </c>
      <c r="F1679" s="30" t="s">
        <v>3113</v>
      </c>
      <c r="G1679" s="30" t="s">
        <v>3065</v>
      </c>
      <c r="H1679" s="31">
        <v>37.944580799999997</v>
      </c>
      <c r="I1679" s="11">
        <v>10</v>
      </c>
      <c r="J1679" s="30" t="s">
        <v>6</v>
      </c>
      <c r="K1679" s="32">
        <v>41365</v>
      </c>
      <c r="L1679" s="6">
        <v>0</v>
      </c>
    </row>
    <row r="1680" spans="1:12">
      <c r="A1680" s="30" t="s">
        <v>6180</v>
      </c>
      <c r="B1680" s="271" t="s">
        <v>9261</v>
      </c>
      <c r="C1680" s="49" t="s">
        <v>9262</v>
      </c>
      <c r="D1680" s="272">
        <v>19820037</v>
      </c>
      <c r="E1680" s="30" t="s">
        <v>10203</v>
      </c>
      <c r="F1680" s="30" t="s">
        <v>3113</v>
      </c>
      <c r="G1680" s="30" t="s">
        <v>3065</v>
      </c>
      <c r="H1680" s="31">
        <v>69.128</v>
      </c>
      <c r="I1680" s="11">
        <v>10</v>
      </c>
      <c r="J1680" s="30" t="s">
        <v>6</v>
      </c>
      <c r="K1680" s="32">
        <v>41365</v>
      </c>
      <c r="L1680" s="6">
        <v>0</v>
      </c>
    </row>
    <row r="1681" spans="1:12">
      <c r="A1681" s="30" t="s">
        <v>6181</v>
      </c>
      <c r="B1681" s="271" t="s">
        <v>9263</v>
      </c>
      <c r="C1681" s="49" t="s">
        <v>9264</v>
      </c>
      <c r="D1681" s="272">
        <v>19880063</v>
      </c>
      <c r="E1681" s="30" t="s">
        <v>10203</v>
      </c>
      <c r="F1681" s="30" t="s">
        <v>3113</v>
      </c>
      <c r="G1681" s="30" t="s">
        <v>3065</v>
      </c>
      <c r="H1681" s="31">
        <v>323.19200000000001</v>
      </c>
      <c r="I1681" s="11">
        <v>10</v>
      </c>
      <c r="J1681" s="30" t="s">
        <v>6</v>
      </c>
      <c r="K1681" s="32">
        <v>41365</v>
      </c>
      <c r="L1681" s="6">
        <v>0</v>
      </c>
    </row>
    <row r="1682" spans="1:12">
      <c r="A1682" s="30" t="s">
        <v>6182</v>
      </c>
      <c r="B1682" s="271" t="s">
        <v>9265</v>
      </c>
      <c r="C1682" s="49" t="s">
        <v>9266</v>
      </c>
      <c r="D1682" s="272">
        <v>19780186</v>
      </c>
      <c r="E1682" s="30" t="s">
        <v>10203</v>
      </c>
      <c r="F1682" s="30" t="s">
        <v>3113</v>
      </c>
      <c r="G1682" s="30" t="s">
        <v>3065</v>
      </c>
      <c r="H1682" s="31">
        <v>190.98399999999998</v>
      </c>
      <c r="I1682" s="11">
        <v>10</v>
      </c>
      <c r="J1682" s="30" t="s">
        <v>6</v>
      </c>
      <c r="K1682" s="32">
        <v>41365</v>
      </c>
      <c r="L1682" s="6">
        <v>0</v>
      </c>
    </row>
    <row r="1683" spans="1:12">
      <c r="A1683" s="30" t="s">
        <v>6183</v>
      </c>
      <c r="B1683" s="271" t="s">
        <v>9267</v>
      </c>
      <c r="C1683" s="49" t="s">
        <v>9268</v>
      </c>
      <c r="D1683" s="272">
        <v>19860043</v>
      </c>
      <c r="E1683" s="30" t="s">
        <v>10203</v>
      </c>
      <c r="F1683" s="30" t="s">
        <v>3113</v>
      </c>
      <c r="G1683" s="30" t="s">
        <v>3065</v>
      </c>
      <c r="H1683" s="31">
        <v>54.767999999999994</v>
      </c>
      <c r="I1683" s="11">
        <v>10</v>
      </c>
      <c r="J1683" s="30" t="s">
        <v>6</v>
      </c>
      <c r="K1683" s="32">
        <v>41365</v>
      </c>
      <c r="L1683" s="6">
        <v>0</v>
      </c>
    </row>
    <row r="1684" spans="1:12">
      <c r="A1684" s="30" t="s">
        <v>6184</v>
      </c>
      <c r="B1684" s="271" t="s">
        <v>9269</v>
      </c>
      <c r="C1684" s="49" t="s">
        <v>9270</v>
      </c>
      <c r="D1684" s="272">
        <v>19860220</v>
      </c>
      <c r="E1684" s="30" t="s">
        <v>10203</v>
      </c>
      <c r="F1684" s="30" t="s">
        <v>3113</v>
      </c>
      <c r="G1684" s="30" t="s">
        <v>3065</v>
      </c>
      <c r="H1684" s="31">
        <v>144.38399999999999</v>
      </c>
      <c r="I1684" s="11">
        <v>10</v>
      </c>
      <c r="J1684" s="30" t="s">
        <v>6</v>
      </c>
      <c r="K1684" s="32">
        <v>41365</v>
      </c>
      <c r="L1684" s="6">
        <v>0</v>
      </c>
    </row>
    <row r="1685" spans="1:12">
      <c r="A1685" s="30" t="s">
        <v>6185</v>
      </c>
      <c r="B1685" s="271" t="s">
        <v>9271</v>
      </c>
      <c r="C1685" s="49" t="s">
        <v>9272</v>
      </c>
      <c r="D1685" s="272">
        <v>19840528</v>
      </c>
      <c r="E1685" s="30" t="s">
        <v>10203</v>
      </c>
      <c r="F1685" s="30" t="s">
        <v>3113</v>
      </c>
      <c r="G1685" s="30" t="s">
        <v>3065</v>
      </c>
      <c r="H1685" s="31">
        <v>51.2645312</v>
      </c>
      <c r="I1685" s="11">
        <v>10</v>
      </c>
      <c r="J1685" s="30" t="s">
        <v>6</v>
      </c>
      <c r="K1685" s="32">
        <v>41365</v>
      </c>
      <c r="L1685" s="6">
        <v>0</v>
      </c>
    </row>
    <row r="1686" spans="1:12">
      <c r="A1686" s="30" t="s">
        <v>6186</v>
      </c>
      <c r="B1686" s="271" t="s">
        <v>9273</v>
      </c>
      <c r="C1686" s="49" t="s">
        <v>9274</v>
      </c>
      <c r="D1686" s="272">
        <v>19850161</v>
      </c>
      <c r="E1686" s="30" t="s">
        <v>10203</v>
      </c>
      <c r="F1686" s="30" t="s">
        <v>3113</v>
      </c>
      <c r="G1686" s="30" t="s">
        <v>3065</v>
      </c>
      <c r="H1686" s="31">
        <v>20</v>
      </c>
      <c r="I1686" s="11">
        <v>10</v>
      </c>
      <c r="J1686" s="30" t="s">
        <v>6</v>
      </c>
      <c r="K1686" s="32">
        <v>41365</v>
      </c>
      <c r="L1686" s="6">
        <v>0</v>
      </c>
    </row>
    <row r="1687" spans="1:12">
      <c r="A1687" s="30" t="s">
        <v>6187</v>
      </c>
      <c r="B1687" s="271" t="s">
        <v>9275</v>
      </c>
      <c r="C1687" s="49" t="s">
        <v>9276</v>
      </c>
      <c r="D1687" s="272">
        <v>20030137</v>
      </c>
      <c r="E1687" s="30" t="s">
        <v>10203</v>
      </c>
      <c r="F1687" s="30" t="s">
        <v>3113</v>
      </c>
      <c r="G1687" s="30" t="s">
        <v>3065</v>
      </c>
      <c r="H1687" s="31">
        <v>8</v>
      </c>
      <c r="I1687" s="11">
        <v>10</v>
      </c>
      <c r="J1687" s="30" t="s">
        <v>6</v>
      </c>
      <c r="K1687" s="32">
        <v>41365</v>
      </c>
      <c r="L1687" s="6">
        <v>0</v>
      </c>
    </row>
    <row r="1688" spans="1:12">
      <c r="A1688" s="30" t="s">
        <v>6188</v>
      </c>
      <c r="B1688" s="271" t="s">
        <v>9277</v>
      </c>
      <c r="C1688" s="49" t="s">
        <v>9278</v>
      </c>
      <c r="D1688" s="272">
        <v>20150174</v>
      </c>
      <c r="E1688" s="30" t="s">
        <v>10203</v>
      </c>
      <c r="F1688" s="30" t="s">
        <v>3113</v>
      </c>
      <c r="G1688" s="30" t="s">
        <v>3065</v>
      </c>
      <c r="H1688" s="31">
        <v>335.59</v>
      </c>
      <c r="I1688" s="11">
        <v>10</v>
      </c>
      <c r="J1688" s="30" t="s">
        <v>6</v>
      </c>
      <c r="K1688" s="32">
        <v>42095</v>
      </c>
      <c r="L1688" s="6">
        <v>33.556133297302466</v>
      </c>
    </row>
    <row r="1689" spans="1:12">
      <c r="A1689" s="30" t="s">
        <v>6189</v>
      </c>
      <c r="B1689" s="271" t="s">
        <v>9279</v>
      </c>
      <c r="C1689" s="49" t="s">
        <v>9280</v>
      </c>
      <c r="D1689" s="272">
        <v>19910121</v>
      </c>
      <c r="E1689" s="30" t="s">
        <v>10203</v>
      </c>
      <c r="F1689" s="30" t="s">
        <v>3113</v>
      </c>
      <c r="G1689" s="30" t="s">
        <v>3065</v>
      </c>
      <c r="H1689" s="31">
        <v>7.2275391999999998</v>
      </c>
      <c r="I1689" s="11">
        <v>10</v>
      </c>
      <c r="J1689" s="30" t="s">
        <v>6</v>
      </c>
      <c r="K1689" s="32">
        <v>41365</v>
      </c>
      <c r="L1689" s="6">
        <v>0</v>
      </c>
    </row>
    <row r="1690" spans="1:12">
      <c r="A1690" s="30" t="s">
        <v>6190</v>
      </c>
      <c r="B1690" s="271" t="s">
        <v>9281</v>
      </c>
      <c r="C1690" s="49" t="s">
        <v>9282</v>
      </c>
      <c r="D1690" s="272">
        <v>20030405</v>
      </c>
      <c r="E1690" s="30" t="s">
        <v>10203</v>
      </c>
      <c r="F1690" s="30" t="s">
        <v>3113</v>
      </c>
      <c r="G1690" s="30" t="s">
        <v>3065</v>
      </c>
      <c r="H1690" s="31">
        <v>18.399999999999999</v>
      </c>
      <c r="I1690" s="11">
        <v>10</v>
      </c>
      <c r="J1690" s="30" t="s">
        <v>6</v>
      </c>
      <c r="K1690" s="32">
        <v>42461</v>
      </c>
      <c r="L1690" s="6">
        <v>3.6836604313521271</v>
      </c>
    </row>
    <row r="1691" spans="1:12">
      <c r="A1691" s="30" t="s">
        <v>6191</v>
      </c>
      <c r="B1691" s="271" t="s">
        <v>9283</v>
      </c>
      <c r="C1691" s="49" t="s">
        <v>9284</v>
      </c>
      <c r="D1691" s="272">
        <v>19850088</v>
      </c>
      <c r="E1691" s="30" t="s">
        <v>10203</v>
      </c>
      <c r="F1691" s="30" t="s">
        <v>3113</v>
      </c>
      <c r="G1691" s="30" t="s">
        <v>3065</v>
      </c>
      <c r="H1691" s="31">
        <v>595.22399999999993</v>
      </c>
      <c r="I1691" s="11">
        <v>10</v>
      </c>
      <c r="J1691" s="30" t="s">
        <v>6</v>
      </c>
      <c r="K1691" s="32">
        <v>41365</v>
      </c>
      <c r="L1691" s="6">
        <v>0</v>
      </c>
    </row>
    <row r="1692" spans="1:12">
      <c r="A1692" s="30" t="s">
        <v>6192</v>
      </c>
      <c r="B1692" s="271" t="s">
        <v>9285</v>
      </c>
      <c r="C1692" s="49" t="s">
        <v>9286</v>
      </c>
      <c r="D1692" s="272">
        <v>19780130</v>
      </c>
      <c r="E1692" s="30" t="s">
        <v>10203</v>
      </c>
      <c r="F1692" s="30" t="s">
        <v>3113</v>
      </c>
      <c r="G1692" s="30" t="s">
        <v>3065</v>
      </c>
      <c r="H1692" s="31">
        <v>67.655999999999992</v>
      </c>
      <c r="I1692" s="11">
        <v>10</v>
      </c>
      <c r="J1692" s="30" t="s">
        <v>6</v>
      </c>
      <c r="K1692" s="32">
        <v>41365</v>
      </c>
      <c r="L1692" s="6">
        <v>0</v>
      </c>
    </row>
    <row r="1693" spans="1:12">
      <c r="A1693" s="30" t="s">
        <v>6193</v>
      </c>
      <c r="B1693" s="271" t="s">
        <v>9287</v>
      </c>
      <c r="C1693" s="49" t="s">
        <v>9288</v>
      </c>
      <c r="D1693" s="272">
        <v>19840608</v>
      </c>
      <c r="E1693" s="30" t="s">
        <v>10203</v>
      </c>
      <c r="F1693" s="30" t="s">
        <v>3113</v>
      </c>
      <c r="G1693" s="30" t="s">
        <v>3065</v>
      </c>
      <c r="H1693" s="31">
        <v>72.8</v>
      </c>
      <c r="I1693" s="11">
        <v>10</v>
      </c>
      <c r="J1693" s="30" t="s">
        <v>6</v>
      </c>
      <c r="K1693" s="32">
        <v>41365</v>
      </c>
      <c r="L1693" s="6">
        <v>0</v>
      </c>
    </row>
    <row r="1694" spans="1:12">
      <c r="A1694" s="30" t="s">
        <v>6194</v>
      </c>
      <c r="B1694" s="271" t="s">
        <v>9289</v>
      </c>
      <c r="C1694" s="49" t="s">
        <v>9288</v>
      </c>
      <c r="D1694" s="272">
        <v>19840609</v>
      </c>
      <c r="E1694" s="30" t="s">
        <v>10203</v>
      </c>
      <c r="F1694" s="30" t="s">
        <v>3113</v>
      </c>
      <c r="G1694" s="30" t="s">
        <v>3065</v>
      </c>
      <c r="H1694" s="31">
        <v>82.415999999999997</v>
      </c>
      <c r="I1694" s="11">
        <v>10</v>
      </c>
      <c r="J1694" s="30" t="s">
        <v>6</v>
      </c>
      <c r="K1694" s="32">
        <v>41365</v>
      </c>
      <c r="L1694" s="6">
        <v>0</v>
      </c>
    </row>
    <row r="1695" spans="1:12">
      <c r="A1695" s="30" t="s">
        <v>6195</v>
      </c>
      <c r="B1695" s="271" t="s">
        <v>9290</v>
      </c>
      <c r="C1695" s="49" t="s">
        <v>9288</v>
      </c>
      <c r="D1695" s="272">
        <v>19840610</v>
      </c>
      <c r="E1695" s="30" t="s">
        <v>10203</v>
      </c>
      <c r="F1695" s="30" t="s">
        <v>3113</v>
      </c>
      <c r="G1695" s="30" t="s">
        <v>3065</v>
      </c>
      <c r="H1695" s="31">
        <v>164.83199999999999</v>
      </c>
      <c r="I1695" s="11">
        <v>10</v>
      </c>
      <c r="J1695" s="30" t="s">
        <v>6</v>
      </c>
      <c r="K1695" s="32">
        <v>41365</v>
      </c>
      <c r="L1695" s="6">
        <v>0</v>
      </c>
    </row>
    <row r="1696" spans="1:12">
      <c r="A1696" s="30" t="s">
        <v>6196</v>
      </c>
      <c r="B1696" s="271" t="s">
        <v>9291</v>
      </c>
      <c r="C1696" s="49" t="s">
        <v>9288</v>
      </c>
      <c r="D1696" s="272">
        <v>19840611</v>
      </c>
      <c r="E1696" s="30" t="s">
        <v>10203</v>
      </c>
      <c r="F1696" s="30" t="s">
        <v>3113</v>
      </c>
      <c r="G1696" s="30" t="s">
        <v>3065</v>
      </c>
      <c r="H1696" s="31">
        <v>164.83199999999999</v>
      </c>
      <c r="I1696" s="11">
        <v>10</v>
      </c>
      <c r="J1696" s="30" t="s">
        <v>6</v>
      </c>
      <c r="K1696" s="32">
        <v>41365</v>
      </c>
      <c r="L1696" s="6">
        <v>0</v>
      </c>
    </row>
    <row r="1697" spans="1:12">
      <c r="A1697" s="30" t="s">
        <v>6197</v>
      </c>
      <c r="B1697" s="271" t="s">
        <v>9292</v>
      </c>
      <c r="C1697" s="49" t="s">
        <v>9288</v>
      </c>
      <c r="D1697" s="272">
        <v>19840612</v>
      </c>
      <c r="E1697" s="30" t="s">
        <v>10203</v>
      </c>
      <c r="F1697" s="30" t="s">
        <v>3113</v>
      </c>
      <c r="G1697" s="30" t="s">
        <v>3065</v>
      </c>
      <c r="H1697" s="31">
        <v>172.43199999999999</v>
      </c>
      <c r="I1697" s="11">
        <v>10</v>
      </c>
      <c r="J1697" s="30" t="s">
        <v>6</v>
      </c>
      <c r="K1697" s="32">
        <v>41365</v>
      </c>
      <c r="L1697" s="6">
        <v>0</v>
      </c>
    </row>
    <row r="1698" spans="1:12">
      <c r="A1698" s="30" t="s">
        <v>6198</v>
      </c>
      <c r="B1698" s="271" t="s">
        <v>9293</v>
      </c>
      <c r="C1698" s="49" t="s">
        <v>9294</v>
      </c>
      <c r="D1698" s="272">
        <v>19880070</v>
      </c>
      <c r="E1698" s="30" t="s">
        <v>10203</v>
      </c>
      <c r="F1698" s="30" t="s">
        <v>3113</v>
      </c>
      <c r="G1698" s="30" t="s">
        <v>3065</v>
      </c>
      <c r="H1698" s="31">
        <v>544.79999999999995</v>
      </c>
      <c r="I1698" s="11">
        <v>10</v>
      </c>
      <c r="J1698" s="30" t="s">
        <v>6</v>
      </c>
      <c r="K1698" s="32">
        <v>41365</v>
      </c>
      <c r="L1698" s="6">
        <v>0</v>
      </c>
    </row>
    <row r="1699" spans="1:12">
      <c r="A1699" s="30" t="s">
        <v>6199</v>
      </c>
      <c r="B1699" s="271" t="s">
        <v>9295</v>
      </c>
      <c r="C1699" s="49" t="s">
        <v>9296</v>
      </c>
      <c r="D1699" s="272">
        <v>19890233</v>
      </c>
      <c r="E1699" s="30" t="s">
        <v>10203</v>
      </c>
      <c r="F1699" s="30" t="s">
        <v>3113</v>
      </c>
      <c r="G1699" s="30" t="s">
        <v>3065</v>
      </c>
      <c r="H1699" s="31">
        <v>139.096</v>
      </c>
      <c r="I1699" s="11">
        <v>10</v>
      </c>
      <c r="J1699" s="30" t="s">
        <v>6</v>
      </c>
      <c r="K1699" s="32">
        <v>41365</v>
      </c>
      <c r="L1699" s="6">
        <v>0</v>
      </c>
    </row>
    <row r="1700" spans="1:12">
      <c r="A1700" s="30" t="s">
        <v>6200</v>
      </c>
      <c r="B1700" s="271" t="s">
        <v>9297</v>
      </c>
      <c r="C1700" s="49" t="s">
        <v>9298</v>
      </c>
      <c r="D1700" s="272">
        <v>19790125</v>
      </c>
      <c r="E1700" s="30" t="s">
        <v>10203</v>
      </c>
      <c r="F1700" s="30" t="s">
        <v>3113</v>
      </c>
      <c r="G1700" s="30" t="s">
        <v>3065</v>
      </c>
      <c r="H1700" s="31">
        <v>165.45599999999999</v>
      </c>
      <c r="I1700" s="11">
        <v>10</v>
      </c>
      <c r="J1700" s="30" t="s">
        <v>6</v>
      </c>
      <c r="K1700" s="32">
        <v>41365</v>
      </c>
      <c r="L1700" s="6">
        <v>0</v>
      </c>
    </row>
    <row r="1701" spans="1:12">
      <c r="A1701" s="30" t="s">
        <v>6201</v>
      </c>
      <c r="B1701" s="271" t="s">
        <v>9299</v>
      </c>
      <c r="C1701" s="49" t="s">
        <v>9300</v>
      </c>
      <c r="D1701" s="272">
        <v>19890200</v>
      </c>
      <c r="E1701" s="30" t="s">
        <v>10203</v>
      </c>
      <c r="F1701" s="30" t="s">
        <v>3113</v>
      </c>
      <c r="G1701" s="30" t="s">
        <v>3065</v>
      </c>
      <c r="H1701" s="31">
        <v>120.08800000000001</v>
      </c>
      <c r="I1701" s="11">
        <v>10</v>
      </c>
      <c r="J1701" s="30" t="s">
        <v>6</v>
      </c>
      <c r="K1701" s="32">
        <v>41365</v>
      </c>
      <c r="L1701" s="6">
        <v>0</v>
      </c>
    </row>
    <row r="1702" spans="1:12">
      <c r="A1702" s="30" t="s">
        <v>6202</v>
      </c>
      <c r="B1702" s="271" t="s">
        <v>9301</v>
      </c>
      <c r="C1702" s="49" t="s">
        <v>9302</v>
      </c>
      <c r="D1702" s="272">
        <v>19760253</v>
      </c>
      <c r="E1702" s="30" t="s">
        <v>10203</v>
      </c>
      <c r="F1702" s="30" t="s">
        <v>3113</v>
      </c>
      <c r="G1702" s="30" t="s">
        <v>3065</v>
      </c>
      <c r="H1702" s="31">
        <v>28.244462400000003</v>
      </c>
      <c r="I1702" s="11">
        <v>10</v>
      </c>
      <c r="J1702" s="30" t="s">
        <v>6</v>
      </c>
      <c r="K1702" s="32">
        <v>41365</v>
      </c>
      <c r="L1702" s="6">
        <v>0</v>
      </c>
    </row>
    <row r="1703" spans="1:12">
      <c r="A1703" s="30" t="s">
        <v>6203</v>
      </c>
      <c r="B1703" s="271" t="s">
        <v>9303</v>
      </c>
      <c r="C1703" s="49" t="s">
        <v>9304</v>
      </c>
      <c r="D1703" s="272">
        <v>19760252</v>
      </c>
      <c r="E1703" s="30" t="s">
        <v>10203</v>
      </c>
      <c r="F1703" s="30" t="s">
        <v>3113</v>
      </c>
      <c r="G1703" s="30" t="s">
        <v>3065</v>
      </c>
      <c r="H1703" s="31">
        <v>377.5</v>
      </c>
      <c r="I1703" s="11">
        <v>10</v>
      </c>
      <c r="J1703" s="30" t="s">
        <v>6</v>
      </c>
      <c r="K1703" s="32">
        <v>42095</v>
      </c>
      <c r="L1703" s="6">
        <v>37.746775290478524</v>
      </c>
    </row>
    <row r="1704" spans="1:12">
      <c r="A1704" s="30" t="s">
        <v>6204</v>
      </c>
      <c r="B1704" s="271" t="s">
        <v>9305</v>
      </c>
      <c r="C1704" s="49" t="s">
        <v>9306</v>
      </c>
      <c r="D1704" s="272">
        <v>19870143</v>
      </c>
      <c r="E1704" s="30" t="s">
        <v>10203</v>
      </c>
      <c r="F1704" s="30" t="s">
        <v>3113</v>
      </c>
      <c r="G1704" s="30" t="s">
        <v>3065</v>
      </c>
      <c r="H1704" s="31">
        <v>0.14902480000000001</v>
      </c>
      <c r="I1704" s="11">
        <v>10</v>
      </c>
      <c r="J1704" s="30" t="s">
        <v>6</v>
      </c>
      <c r="K1704" s="32">
        <v>41365</v>
      </c>
      <c r="L1704" s="6">
        <v>0</v>
      </c>
    </row>
    <row r="1705" spans="1:12">
      <c r="A1705" s="30" t="s">
        <v>6205</v>
      </c>
      <c r="B1705" s="271" t="s">
        <v>9307</v>
      </c>
      <c r="C1705" s="49" t="s">
        <v>9308</v>
      </c>
      <c r="D1705" s="272">
        <v>19840345</v>
      </c>
      <c r="E1705" s="30" t="s">
        <v>10203</v>
      </c>
      <c r="F1705" s="30" t="s">
        <v>3113</v>
      </c>
      <c r="G1705" s="30" t="s">
        <v>3065</v>
      </c>
      <c r="H1705" s="31">
        <v>48.480000000000004</v>
      </c>
      <c r="I1705" s="11">
        <v>10</v>
      </c>
      <c r="J1705" s="30" t="s">
        <v>6</v>
      </c>
      <c r="K1705" s="32">
        <v>42461</v>
      </c>
      <c r="L1705" s="6">
        <v>9.7056444408669158</v>
      </c>
    </row>
    <row r="1706" spans="1:12">
      <c r="A1706" s="30" t="s">
        <v>6206</v>
      </c>
      <c r="B1706" s="271" t="s">
        <v>9309</v>
      </c>
      <c r="C1706" s="49" t="s">
        <v>9310</v>
      </c>
      <c r="D1706" s="272">
        <v>19770405</v>
      </c>
      <c r="E1706" s="30" t="s">
        <v>10203</v>
      </c>
      <c r="F1706" s="30" t="s">
        <v>3113</v>
      </c>
      <c r="G1706" s="30" t="s">
        <v>3065</v>
      </c>
      <c r="H1706" s="31">
        <v>124.06400000000001</v>
      </c>
      <c r="I1706" s="11">
        <v>10</v>
      </c>
      <c r="J1706" s="30" t="s">
        <v>6</v>
      </c>
      <c r="K1706" s="32">
        <v>41365</v>
      </c>
      <c r="L1706" s="6">
        <v>0</v>
      </c>
    </row>
    <row r="1707" spans="1:12">
      <c r="A1707" s="30" t="s">
        <v>6207</v>
      </c>
      <c r="B1707" s="271" t="s">
        <v>9311</v>
      </c>
      <c r="C1707" s="49" t="s">
        <v>9312</v>
      </c>
      <c r="D1707" s="272">
        <v>20000553</v>
      </c>
      <c r="E1707" s="30" t="s">
        <v>10203</v>
      </c>
      <c r="F1707" s="30" t="s">
        <v>3113</v>
      </c>
      <c r="G1707" s="30" t="s">
        <v>3065</v>
      </c>
      <c r="H1707" s="31">
        <v>60.775999999999996</v>
      </c>
      <c r="I1707" s="11">
        <v>10</v>
      </c>
      <c r="J1707" s="30" t="s">
        <v>6</v>
      </c>
      <c r="K1707" s="32">
        <v>42461</v>
      </c>
      <c r="L1707" s="6">
        <v>12.167290563905269</v>
      </c>
    </row>
    <row r="1708" spans="1:12">
      <c r="A1708" s="30" t="s">
        <v>6208</v>
      </c>
      <c r="B1708" s="271" t="s">
        <v>9315</v>
      </c>
      <c r="C1708" s="49" t="s">
        <v>9316</v>
      </c>
      <c r="D1708" s="272">
        <v>20070267</v>
      </c>
      <c r="E1708" s="30" t="s">
        <v>10203</v>
      </c>
      <c r="F1708" s="30" t="s">
        <v>3113</v>
      </c>
      <c r="G1708" s="30" t="s">
        <v>3065</v>
      </c>
      <c r="H1708" s="31">
        <v>311.57600000000002</v>
      </c>
      <c r="I1708" s="11">
        <v>10</v>
      </c>
      <c r="J1708" s="30" t="s">
        <v>6</v>
      </c>
      <c r="K1708" s="32">
        <v>42461</v>
      </c>
      <c r="L1708" s="6">
        <v>62.377183834726679</v>
      </c>
    </row>
    <row r="1709" spans="1:12">
      <c r="A1709" s="30" t="s">
        <v>6209</v>
      </c>
      <c r="B1709" s="271" t="s">
        <v>9319</v>
      </c>
      <c r="C1709" s="49" t="s">
        <v>9320</v>
      </c>
      <c r="D1709" s="272">
        <v>20040615</v>
      </c>
      <c r="E1709" s="30" t="s">
        <v>10203</v>
      </c>
      <c r="F1709" s="30" t="s">
        <v>3113</v>
      </c>
      <c r="G1709" s="30" t="s">
        <v>3065</v>
      </c>
      <c r="H1709" s="31">
        <v>1447.4972519999997</v>
      </c>
      <c r="I1709" s="11">
        <v>10</v>
      </c>
      <c r="J1709" s="30" t="s">
        <v>6</v>
      </c>
      <c r="K1709" s="32">
        <v>41365</v>
      </c>
      <c r="L1709" s="6">
        <v>0</v>
      </c>
    </row>
    <row r="1710" spans="1:12">
      <c r="A1710" s="30" t="s">
        <v>6210</v>
      </c>
      <c r="B1710" s="271" t="s">
        <v>9321</v>
      </c>
      <c r="C1710" s="49" t="s">
        <v>9322</v>
      </c>
      <c r="D1710" s="272">
        <v>20100029</v>
      </c>
      <c r="E1710" s="30" t="s">
        <v>10203</v>
      </c>
      <c r="F1710" s="30" t="s">
        <v>3113</v>
      </c>
      <c r="G1710" s="30" t="s">
        <v>3065</v>
      </c>
      <c r="H1710" s="31">
        <v>37.862256000000002</v>
      </c>
      <c r="I1710" s="11">
        <v>10</v>
      </c>
      <c r="J1710" s="30" t="s">
        <v>6</v>
      </c>
      <c r="K1710" s="32">
        <v>42095</v>
      </c>
      <c r="L1710" s="6">
        <v>3.7859021701260178</v>
      </c>
    </row>
    <row r="1711" spans="1:12">
      <c r="A1711" s="30" t="s">
        <v>6211</v>
      </c>
      <c r="B1711" s="271" t="s">
        <v>9323</v>
      </c>
      <c r="C1711" s="49" t="s">
        <v>9322</v>
      </c>
      <c r="D1711" s="272">
        <v>20150163</v>
      </c>
      <c r="E1711" s="30" t="s">
        <v>10203</v>
      </c>
      <c r="F1711" s="30" t="s">
        <v>3113</v>
      </c>
      <c r="G1711" s="30" t="s">
        <v>3065</v>
      </c>
      <c r="H1711" s="31">
        <v>51.64</v>
      </c>
      <c r="I1711" s="11">
        <v>10</v>
      </c>
      <c r="J1711" s="30" t="s">
        <v>6</v>
      </c>
      <c r="K1711" s="32">
        <v>42095</v>
      </c>
      <c r="L1711" s="6">
        <v>5.1635588768220142</v>
      </c>
    </row>
    <row r="1712" spans="1:12">
      <c r="A1712" s="30" t="s">
        <v>6212</v>
      </c>
      <c r="B1712" s="271" t="s">
        <v>9324</v>
      </c>
      <c r="C1712" s="49" t="s">
        <v>9325</v>
      </c>
      <c r="D1712" s="272">
        <v>19780219</v>
      </c>
      <c r="E1712" s="30" t="s">
        <v>10203</v>
      </c>
      <c r="F1712" s="30" t="s">
        <v>3113</v>
      </c>
      <c r="G1712" s="30" t="s">
        <v>3065</v>
      </c>
      <c r="H1712" s="31">
        <v>383.35199999999998</v>
      </c>
      <c r="I1712" s="11">
        <v>10</v>
      </c>
      <c r="J1712" s="30" t="s">
        <v>6</v>
      </c>
      <c r="K1712" s="32">
        <v>41365</v>
      </c>
      <c r="L1712" s="6">
        <v>0</v>
      </c>
    </row>
    <row r="1713" spans="1:12">
      <c r="A1713" s="30" t="s">
        <v>6213</v>
      </c>
      <c r="B1713" s="271" t="s">
        <v>9326</v>
      </c>
      <c r="C1713" s="49" t="s">
        <v>9327</v>
      </c>
      <c r="D1713" s="272">
        <v>20040616</v>
      </c>
      <c r="E1713" s="30" t="s">
        <v>10203</v>
      </c>
      <c r="F1713" s="30" t="s">
        <v>3113</v>
      </c>
      <c r="G1713" s="30" t="s">
        <v>3065</v>
      </c>
      <c r="H1713" s="31">
        <v>218.86399999999998</v>
      </c>
      <c r="I1713" s="11">
        <v>10</v>
      </c>
      <c r="J1713" s="30" t="s">
        <v>6</v>
      </c>
      <c r="K1713" s="32">
        <v>41365</v>
      </c>
      <c r="L1713" s="6">
        <v>0</v>
      </c>
    </row>
    <row r="1714" spans="1:12">
      <c r="A1714" s="30" t="s">
        <v>6214</v>
      </c>
      <c r="B1714" s="271" t="s">
        <v>9328</v>
      </c>
      <c r="C1714" s="49" t="s">
        <v>9329</v>
      </c>
      <c r="D1714" s="272">
        <v>20020070</v>
      </c>
      <c r="E1714" s="30" t="s">
        <v>10203</v>
      </c>
      <c r="F1714" s="30" t="s">
        <v>3113</v>
      </c>
      <c r="G1714" s="30" t="s">
        <v>3065</v>
      </c>
      <c r="H1714" s="31">
        <v>189.722904</v>
      </c>
      <c r="I1714" s="11">
        <v>10</v>
      </c>
      <c r="J1714" s="30" t="s">
        <v>6</v>
      </c>
      <c r="K1714" s="32">
        <v>41365</v>
      </c>
      <c r="L1714" s="6">
        <v>0</v>
      </c>
    </row>
    <row r="1715" spans="1:12">
      <c r="A1715" s="30" t="s">
        <v>6215</v>
      </c>
      <c r="B1715" s="271" t="s">
        <v>9330</v>
      </c>
      <c r="C1715" s="49" t="s">
        <v>9331</v>
      </c>
      <c r="D1715" s="272">
        <v>20060122</v>
      </c>
      <c r="E1715" s="30" t="s">
        <v>10203</v>
      </c>
      <c r="F1715" s="30" t="s">
        <v>3113</v>
      </c>
      <c r="G1715" s="30" t="s">
        <v>3065</v>
      </c>
      <c r="H1715" s="31">
        <v>33.863999999999997</v>
      </c>
      <c r="I1715" s="11">
        <v>10</v>
      </c>
      <c r="J1715" s="30" t="s">
        <v>6</v>
      </c>
      <c r="K1715" s="32">
        <v>41365</v>
      </c>
      <c r="L1715" s="6">
        <v>0</v>
      </c>
    </row>
    <row r="1716" spans="1:12">
      <c r="A1716" s="30" t="s">
        <v>6216</v>
      </c>
      <c r="B1716" s="271" t="s">
        <v>9332</v>
      </c>
      <c r="C1716" s="49" t="s">
        <v>9333</v>
      </c>
      <c r="D1716" s="272">
        <v>20000347</v>
      </c>
      <c r="E1716" s="30" t="s">
        <v>10203</v>
      </c>
      <c r="F1716" s="30" t="s">
        <v>3113</v>
      </c>
      <c r="G1716" s="30" t="s">
        <v>3065</v>
      </c>
      <c r="H1716" s="31">
        <v>0.2</v>
      </c>
      <c r="I1716" s="11">
        <v>10</v>
      </c>
      <c r="J1716" s="30" t="s">
        <v>6</v>
      </c>
      <c r="K1716" s="32">
        <v>41365</v>
      </c>
      <c r="L1716" s="6">
        <v>0</v>
      </c>
    </row>
    <row r="1717" spans="1:12">
      <c r="A1717" s="30" t="s">
        <v>6217</v>
      </c>
      <c r="B1717" s="271" t="s">
        <v>9334</v>
      </c>
      <c r="C1717" s="49" t="s">
        <v>9335</v>
      </c>
      <c r="D1717" s="272">
        <v>19930465</v>
      </c>
      <c r="E1717" s="30" t="s">
        <v>10203</v>
      </c>
      <c r="F1717" s="30" t="s">
        <v>3113</v>
      </c>
      <c r="G1717" s="30" t="s">
        <v>3065</v>
      </c>
      <c r="H1717" s="31">
        <v>202.17599999999999</v>
      </c>
      <c r="I1717" s="11">
        <v>10</v>
      </c>
      <c r="J1717" s="30" t="s">
        <v>6</v>
      </c>
      <c r="K1717" s="32">
        <v>41365</v>
      </c>
      <c r="L1717" s="6">
        <v>0</v>
      </c>
    </row>
    <row r="1718" spans="1:12">
      <c r="A1718" s="30" t="s">
        <v>6218</v>
      </c>
      <c r="B1718" s="271" t="s">
        <v>9338</v>
      </c>
      <c r="C1718" s="49" t="s">
        <v>9339</v>
      </c>
      <c r="D1718" s="272">
        <v>19960035</v>
      </c>
      <c r="E1718" s="30" t="s">
        <v>10203</v>
      </c>
      <c r="F1718" s="30" t="s">
        <v>3113</v>
      </c>
      <c r="G1718" s="30" t="s">
        <v>3065</v>
      </c>
      <c r="H1718" s="31">
        <v>321.12800000000004</v>
      </c>
      <c r="I1718" s="11">
        <v>10</v>
      </c>
      <c r="J1718" s="30" t="s">
        <v>6</v>
      </c>
      <c r="K1718" s="32">
        <v>41365</v>
      </c>
      <c r="L1718" s="6">
        <v>0</v>
      </c>
    </row>
    <row r="1719" spans="1:12">
      <c r="A1719" s="30" t="s">
        <v>6219</v>
      </c>
      <c r="B1719" s="271" t="s">
        <v>9340</v>
      </c>
      <c r="C1719" s="49" t="s">
        <v>9341</v>
      </c>
      <c r="D1719" s="272">
        <v>19970535</v>
      </c>
      <c r="E1719" s="30" t="s">
        <v>10203</v>
      </c>
      <c r="F1719" s="30" t="s">
        <v>3113</v>
      </c>
      <c r="G1719" s="30" t="s">
        <v>3065</v>
      </c>
      <c r="H1719" s="31">
        <v>99.039999999999992</v>
      </c>
      <c r="I1719" s="11">
        <v>10</v>
      </c>
      <c r="J1719" s="30" t="s">
        <v>6</v>
      </c>
      <c r="K1719" s="32">
        <v>41365</v>
      </c>
      <c r="L1719" s="6">
        <v>0</v>
      </c>
    </row>
    <row r="1720" spans="1:12">
      <c r="A1720" s="30" t="s">
        <v>6220</v>
      </c>
      <c r="B1720" s="271" t="s">
        <v>9342</v>
      </c>
      <c r="C1720" s="49" t="s">
        <v>9343</v>
      </c>
      <c r="D1720" s="272">
        <v>19830339</v>
      </c>
      <c r="E1720" s="30" t="s">
        <v>10203</v>
      </c>
      <c r="F1720" s="30" t="s">
        <v>3113</v>
      </c>
      <c r="G1720" s="30" t="s">
        <v>3065</v>
      </c>
      <c r="H1720" s="31">
        <v>183.06595999999999</v>
      </c>
      <c r="I1720" s="11">
        <v>10</v>
      </c>
      <c r="J1720" s="30" t="s">
        <v>6</v>
      </c>
      <c r="K1720" s="32">
        <v>41365</v>
      </c>
      <c r="L1720" s="6">
        <v>0</v>
      </c>
    </row>
    <row r="1721" spans="1:12">
      <c r="A1721" s="30" t="s">
        <v>6221</v>
      </c>
      <c r="B1721" s="271" t="s">
        <v>9344</v>
      </c>
      <c r="C1721" s="49" t="s">
        <v>9345</v>
      </c>
      <c r="D1721" s="272">
        <v>20050050</v>
      </c>
      <c r="E1721" s="30" t="s">
        <v>10203</v>
      </c>
      <c r="F1721" s="30" t="s">
        <v>3113</v>
      </c>
      <c r="G1721" s="30" t="s">
        <v>3065</v>
      </c>
      <c r="H1721" s="31">
        <v>30.401059200000002</v>
      </c>
      <c r="I1721" s="11">
        <v>10</v>
      </c>
      <c r="J1721" s="30" t="s">
        <v>6</v>
      </c>
      <c r="K1721" s="32">
        <v>41365</v>
      </c>
      <c r="L1721" s="6">
        <v>0</v>
      </c>
    </row>
    <row r="1722" spans="1:12">
      <c r="A1722" s="30" t="s">
        <v>6222</v>
      </c>
      <c r="B1722" s="271" t="s">
        <v>9346</v>
      </c>
      <c r="C1722" s="49" t="s">
        <v>9347</v>
      </c>
      <c r="D1722" s="272">
        <v>19970416</v>
      </c>
      <c r="E1722" s="30" t="s">
        <v>10203</v>
      </c>
      <c r="F1722" s="30" t="s">
        <v>3113</v>
      </c>
      <c r="G1722" s="30" t="s">
        <v>3065</v>
      </c>
      <c r="H1722" s="31">
        <v>115.816</v>
      </c>
      <c r="I1722" s="11">
        <v>10</v>
      </c>
      <c r="J1722" s="30" t="s">
        <v>6</v>
      </c>
      <c r="K1722" s="32">
        <v>41365</v>
      </c>
      <c r="L1722" s="6">
        <v>0</v>
      </c>
    </row>
    <row r="1723" spans="1:12">
      <c r="A1723" s="30" t="s">
        <v>6223</v>
      </c>
      <c r="B1723" s="271" t="s">
        <v>9348</v>
      </c>
      <c r="C1723" s="49" t="s">
        <v>9349</v>
      </c>
      <c r="D1723" s="272">
        <v>19770391</v>
      </c>
      <c r="E1723" s="30" t="s">
        <v>10203</v>
      </c>
      <c r="F1723" s="30" t="s">
        <v>3113</v>
      </c>
      <c r="G1723" s="30" t="s">
        <v>3065</v>
      </c>
      <c r="H1723" s="31">
        <v>101.392</v>
      </c>
      <c r="I1723" s="11">
        <v>10</v>
      </c>
      <c r="J1723" s="30" t="s">
        <v>6</v>
      </c>
      <c r="K1723" s="32">
        <v>41365</v>
      </c>
      <c r="L1723" s="6">
        <v>0</v>
      </c>
    </row>
    <row r="1724" spans="1:12">
      <c r="A1724" s="30" t="s">
        <v>6224</v>
      </c>
      <c r="B1724" s="271" t="s">
        <v>9350</v>
      </c>
      <c r="C1724" s="49" t="s">
        <v>9351</v>
      </c>
      <c r="D1724" s="272">
        <v>20100027</v>
      </c>
      <c r="E1724" s="30" t="s">
        <v>10203</v>
      </c>
      <c r="F1724" s="30" t="s">
        <v>3113</v>
      </c>
      <c r="G1724" s="30" t="s">
        <v>3065</v>
      </c>
      <c r="H1724" s="31">
        <v>446.297616</v>
      </c>
      <c r="I1724" s="11">
        <v>10</v>
      </c>
      <c r="J1724" s="30" t="s">
        <v>6</v>
      </c>
      <c r="K1724" s="32">
        <v>42095</v>
      </c>
      <c r="L1724" s="6">
        <v>44.625949202194072</v>
      </c>
    </row>
    <row r="1725" spans="1:12">
      <c r="A1725" s="30" t="s">
        <v>6225</v>
      </c>
      <c r="B1725" s="271" t="s">
        <v>9352</v>
      </c>
      <c r="C1725" s="49" t="s">
        <v>9353</v>
      </c>
      <c r="D1725" s="272">
        <v>20110186</v>
      </c>
      <c r="E1725" s="30" t="s">
        <v>10203</v>
      </c>
      <c r="F1725" s="30" t="s">
        <v>3113</v>
      </c>
      <c r="G1725" s="30" t="s">
        <v>3065</v>
      </c>
      <c r="H1725" s="31">
        <v>522.64</v>
      </c>
      <c r="I1725" s="11">
        <v>10</v>
      </c>
      <c r="J1725" s="30" t="s">
        <v>6</v>
      </c>
      <c r="K1725" s="32">
        <v>41365</v>
      </c>
      <c r="L1725" s="6">
        <v>0</v>
      </c>
    </row>
    <row r="1726" spans="1:12">
      <c r="A1726" s="30" t="s">
        <v>6226</v>
      </c>
      <c r="B1726" s="271" t="s">
        <v>9354</v>
      </c>
      <c r="C1726" s="49" t="s">
        <v>9355</v>
      </c>
      <c r="D1726" s="272" t="s">
        <v>10192</v>
      </c>
      <c r="E1726" s="30" t="s">
        <v>10203</v>
      </c>
      <c r="F1726" s="30" t="s">
        <v>3113</v>
      </c>
      <c r="G1726" s="30" t="s">
        <v>3065</v>
      </c>
      <c r="H1726" s="31">
        <v>575.36</v>
      </c>
      <c r="I1726" s="11">
        <v>10</v>
      </c>
      <c r="J1726" s="30" t="s">
        <v>6</v>
      </c>
      <c r="K1726" s="32">
        <v>41365</v>
      </c>
      <c r="L1726" s="6">
        <v>0</v>
      </c>
    </row>
    <row r="1727" spans="1:12">
      <c r="A1727" s="30" t="s">
        <v>6227</v>
      </c>
      <c r="B1727" s="271" t="s">
        <v>9356</v>
      </c>
      <c r="C1727" s="49" t="s">
        <v>9357</v>
      </c>
      <c r="D1727" s="272">
        <v>19750031</v>
      </c>
      <c r="E1727" s="30" t="s">
        <v>10203</v>
      </c>
      <c r="F1727" s="30" t="s">
        <v>3113</v>
      </c>
      <c r="G1727" s="30" t="s">
        <v>3065</v>
      </c>
      <c r="H1727" s="31">
        <v>200</v>
      </c>
      <c r="I1727" s="11">
        <v>10</v>
      </c>
      <c r="J1727" s="30" t="s">
        <v>6</v>
      </c>
      <c r="K1727" s="32">
        <v>41365</v>
      </c>
      <c r="L1727" s="6">
        <v>0</v>
      </c>
    </row>
    <row r="1728" spans="1:12">
      <c r="A1728" s="30" t="s">
        <v>6228</v>
      </c>
      <c r="B1728" s="271" t="s">
        <v>9358</v>
      </c>
      <c r="C1728" s="49" t="s">
        <v>9359</v>
      </c>
      <c r="D1728" s="272">
        <v>19850131</v>
      </c>
      <c r="E1728" s="30" t="s">
        <v>10203</v>
      </c>
      <c r="F1728" s="30" t="s">
        <v>3113</v>
      </c>
      <c r="G1728" s="30" t="s">
        <v>3065</v>
      </c>
      <c r="H1728" s="31">
        <v>179.648</v>
      </c>
      <c r="I1728" s="11">
        <v>10</v>
      </c>
      <c r="J1728" s="30" t="s">
        <v>6</v>
      </c>
      <c r="K1728" s="32">
        <v>41365</v>
      </c>
      <c r="L1728" s="6">
        <v>0</v>
      </c>
    </row>
    <row r="1729" spans="1:12">
      <c r="A1729" s="30" t="s">
        <v>6229</v>
      </c>
      <c r="B1729" s="271" t="s">
        <v>9360</v>
      </c>
      <c r="C1729" s="49" t="s">
        <v>9361</v>
      </c>
      <c r="D1729" s="272">
        <v>19970300</v>
      </c>
      <c r="E1729" s="30" t="s">
        <v>10203</v>
      </c>
      <c r="F1729" s="30" t="s">
        <v>3113</v>
      </c>
      <c r="G1729" s="30" t="s">
        <v>3065</v>
      </c>
      <c r="H1729" s="31">
        <v>1.6</v>
      </c>
      <c r="I1729" s="11">
        <v>10</v>
      </c>
      <c r="J1729" s="30" t="s">
        <v>6</v>
      </c>
      <c r="K1729" s="32">
        <v>41365</v>
      </c>
      <c r="L1729" s="6">
        <v>0</v>
      </c>
    </row>
    <row r="1730" spans="1:12">
      <c r="A1730" s="30" t="s">
        <v>6230</v>
      </c>
      <c r="B1730" s="271" t="s">
        <v>9362</v>
      </c>
      <c r="C1730" s="49" t="s">
        <v>9363</v>
      </c>
      <c r="D1730" s="272">
        <v>19840087</v>
      </c>
      <c r="E1730" s="30" t="s">
        <v>10203</v>
      </c>
      <c r="F1730" s="30" t="s">
        <v>3113</v>
      </c>
      <c r="G1730" s="30" t="s">
        <v>3065</v>
      </c>
      <c r="H1730" s="31">
        <v>333.22</v>
      </c>
      <c r="I1730" s="11">
        <v>10</v>
      </c>
      <c r="J1730" s="30" t="s">
        <v>6</v>
      </c>
      <c r="K1730" s="32">
        <v>42095</v>
      </c>
      <c r="L1730" s="6">
        <v>33.319153542498668</v>
      </c>
    </row>
    <row r="1731" spans="1:12">
      <c r="A1731" s="30" t="s">
        <v>6231</v>
      </c>
      <c r="B1731" s="271" t="s">
        <v>9364</v>
      </c>
      <c r="C1731" s="49" t="s">
        <v>9365</v>
      </c>
      <c r="D1731" s="272">
        <v>19880290</v>
      </c>
      <c r="E1731" s="30" t="s">
        <v>10203</v>
      </c>
      <c r="F1731" s="30" t="s">
        <v>3113</v>
      </c>
      <c r="G1731" s="30" t="s">
        <v>3065</v>
      </c>
      <c r="H1731" s="31">
        <v>1114.05</v>
      </c>
      <c r="I1731" s="11">
        <v>10</v>
      </c>
      <c r="J1731" s="30" t="s">
        <v>6</v>
      </c>
      <c r="K1731" s="32">
        <v>42095</v>
      </c>
      <c r="L1731" s="6">
        <v>111.39548347644399</v>
      </c>
    </row>
    <row r="1732" spans="1:12">
      <c r="A1732" s="30" t="s">
        <v>6232</v>
      </c>
      <c r="B1732" s="271" t="s">
        <v>9368</v>
      </c>
      <c r="C1732" s="49" t="s">
        <v>9369</v>
      </c>
      <c r="D1732" s="272">
        <v>20000613</v>
      </c>
      <c r="E1732" s="30" t="s">
        <v>10203</v>
      </c>
      <c r="F1732" s="30" t="s">
        <v>3113</v>
      </c>
      <c r="G1732" s="30" t="s">
        <v>3065</v>
      </c>
      <c r="H1732" s="31">
        <v>102.56</v>
      </c>
      <c r="I1732" s="11">
        <v>10</v>
      </c>
      <c r="J1732" s="30" t="s">
        <v>6</v>
      </c>
      <c r="K1732" s="32">
        <v>42095</v>
      </c>
      <c r="L1732" s="6">
        <v>10.255123904083383</v>
      </c>
    </row>
    <row r="1733" spans="1:12">
      <c r="A1733" s="30" t="s">
        <v>6233</v>
      </c>
      <c r="B1733" s="271" t="s">
        <v>9376</v>
      </c>
      <c r="C1733" s="49" t="s">
        <v>9377</v>
      </c>
      <c r="D1733" s="272">
        <v>20000291</v>
      </c>
      <c r="E1733" s="30" t="s">
        <v>10203</v>
      </c>
      <c r="F1733" s="30" t="s">
        <v>3113</v>
      </c>
      <c r="G1733" s="30" t="s">
        <v>3065</v>
      </c>
      <c r="H1733" s="31">
        <v>14.57</v>
      </c>
      <c r="I1733" s="11">
        <v>10</v>
      </c>
      <c r="J1733" s="30" t="s">
        <v>6</v>
      </c>
      <c r="K1733" s="32">
        <v>42095</v>
      </c>
      <c r="L1733" s="6">
        <v>1.4568755390258861</v>
      </c>
    </row>
    <row r="1734" spans="1:12">
      <c r="A1734" s="30" t="s">
        <v>6234</v>
      </c>
      <c r="B1734" s="271" t="s">
        <v>9378</v>
      </c>
      <c r="C1734" s="49" t="s">
        <v>9379</v>
      </c>
      <c r="D1734" s="272">
        <v>19980001</v>
      </c>
      <c r="E1734" s="30" t="s">
        <v>10203</v>
      </c>
      <c r="F1734" s="30" t="s">
        <v>3113</v>
      </c>
      <c r="G1734" s="30" t="s">
        <v>3065</v>
      </c>
      <c r="H1734" s="31">
        <v>347.25599999999997</v>
      </c>
      <c r="I1734" s="11">
        <v>10</v>
      </c>
      <c r="J1734" s="30" t="s">
        <v>6</v>
      </c>
      <c r="K1734" s="32">
        <v>41365</v>
      </c>
      <c r="L1734" s="6">
        <v>0</v>
      </c>
    </row>
    <row r="1735" spans="1:12">
      <c r="A1735" s="30" t="s">
        <v>6235</v>
      </c>
      <c r="B1735" s="271" t="s">
        <v>9380</v>
      </c>
      <c r="C1735" s="49" t="s">
        <v>9381</v>
      </c>
      <c r="D1735" s="272">
        <v>19880274</v>
      </c>
      <c r="E1735" s="30" t="s">
        <v>10203</v>
      </c>
      <c r="F1735" s="30" t="s">
        <v>3113</v>
      </c>
      <c r="G1735" s="30" t="s">
        <v>3065</v>
      </c>
      <c r="H1735" s="31">
        <v>106.096</v>
      </c>
      <c r="I1735" s="11">
        <v>10</v>
      </c>
      <c r="J1735" s="30" t="s">
        <v>6</v>
      </c>
      <c r="K1735" s="32">
        <v>41365</v>
      </c>
      <c r="L1735" s="6">
        <v>0</v>
      </c>
    </row>
    <row r="1736" spans="1:12">
      <c r="A1736" s="30" t="s">
        <v>6236</v>
      </c>
      <c r="B1736" s="271" t="s">
        <v>9382</v>
      </c>
      <c r="C1736" s="49" t="s">
        <v>9383</v>
      </c>
      <c r="D1736" s="272">
        <v>19930507</v>
      </c>
      <c r="E1736" s="30" t="s">
        <v>10203</v>
      </c>
      <c r="F1736" s="30" t="s">
        <v>3113</v>
      </c>
      <c r="G1736" s="30" t="s">
        <v>3065</v>
      </c>
      <c r="H1736" s="31">
        <v>33.094521599999993</v>
      </c>
      <c r="I1736" s="11">
        <v>10</v>
      </c>
      <c r="J1736" s="30" t="s">
        <v>6</v>
      </c>
      <c r="K1736" s="32">
        <v>41365</v>
      </c>
      <c r="L1736" s="6">
        <v>0</v>
      </c>
    </row>
    <row r="1737" spans="1:12">
      <c r="A1737" s="30" t="s">
        <v>6237</v>
      </c>
      <c r="B1737" s="271" t="s">
        <v>9384</v>
      </c>
      <c r="C1737" s="49" t="s">
        <v>9385</v>
      </c>
      <c r="D1737" s="272">
        <v>19800174</v>
      </c>
      <c r="E1737" s="30" t="s">
        <v>10203</v>
      </c>
      <c r="F1737" s="30" t="s">
        <v>3113</v>
      </c>
      <c r="G1737" s="30" t="s">
        <v>3065</v>
      </c>
      <c r="H1737" s="31">
        <v>8.24</v>
      </c>
      <c r="I1737" s="11">
        <v>10</v>
      </c>
      <c r="J1737" s="30" t="s">
        <v>6</v>
      </c>
      <c r="K1737" s="32">
        <v>41365</v>
      </c>
      <c r="L1737" s="6">
        <v>0</v>
      </c>
    </row>
    <row r="1738" spans="1:12">
      <c r="A1738" s="30" t="s">
        <v>6238</v>
      </c>
      <c r="B1738" s="271" t="s">
        <v>9386</v>
      </c>
      <c r="C1738" s="49" t="s">
        <v>9385</v>
      </c>
      <c r="D1738" s="272">
        <v>19840001</v>
      </c>
      <c r="E1738" s="30" t="s">
        <v>10203</v>
      </c>
      <c r="F1738" s="30" t="s">
        <v>3113</v>
      </c>
      <c r="G1738" s="30" t="s">
        <v>3065</v>
      </c>
      <c r="H1738" s="31">
        <v>9.5599999999999987</v>
      </c>
      <c r="I1738" s="11">
        <v>10</v>
      </c>
      <c r="J1738" s="30" t="s">
        <v>6</v>
      </c>
      <c r="K1738" s="32">
        <v>41365</v>
      </c>
      <c r="L1738" s="6">
        <v>0</v>
      </c>
    </row>
    <row r="1739" spans="1:12">
      <c r="A1739" s="30" t="s">
        <v>6239</v>
      </c>
      <c r="B1739" s="271" t="s">
        <v>9387</v>
      </c>
      <c r="C1739" s="49" t="s">
        <v>9388</v>
      </c>
      <c r="D1739" s="272">
        <v>19840002</v>
      </c>
      <c r="E1739" s="30" t="s">
        <v>10203</v>
      </c>
      <c r="F1739" s="30" t="s">
        <v>3113</v>
      </c>
      <c r="G1739" s="30" t="s">
        <v>3065</v>
      </c>
      <c r="H1739" s="31">
        <v>41.273052800000002</v>
      </c>
      <c r="I1739" s="11">
        <v>10</v>
      </c>
      <c r="J1739" s="30" t="s">
        <v>6</v>
      </c>
      <c r="K1739" s="32">
        <v>41365</v>
      </c>
      <c r="L1739" s="6">
        <v>0</v>
      </c>
    </row>
    <row r="1740" spans="1:12">
      <c r="A1740" s="30" t="s">
        <v>6240</v>
      </c>
      <c r="B1740" s="271" t="s">
        <v>9389</v>
      </c>
      <c r="C1740" s="49" t="s">
        <v>9390</v>
      </c>
      <c r="D1740" s="272">
        <v>19910375</v>
      </c>
      <c r="E1740" s="30" t="s">
        <v>10203</v>
      </c>
      <c r="F1740" s="30" t="s">
        <v>3113</v>
      </c>
      <c r="G1740" s="30" t="s">
        <v>3065</v>
      </c>
      <c r="H1740" s="31">
        <v>28.032</v>
      </c>
      <c r="I1740" s="11">
        <v>10</v>
      </c>
      <c r="J1740" s="30" t="s">
        <v>6</v>
      </c>
      <c r="K1740" s="32">
        <v>41365</v>
      </c>
      <c r="L1740" s="6">
        <v>0</v>
      </c>
    </row>
    <row r="1741" spans="1:12">
      <c r="A1741" s="30" t="s">
        <v>6241</v>
      </c>
      <c r="B1741" s="271" t="s">
        <v>9391</v>
      </c>
      <c r="C1741" s="49" t="s">
        <v>9392</v>
      </c>
      <c r="D1741" s="272">
        <v>19880231</v>
      </c>
      <c r="E1741" s="30" t="s">
        <v>10203</v>
      </c>
      <c r="F1741" s="30" t="s">
        <v>3113</v>
      </c>
      <c r="G1741" s="30" t="s">
        <v>3065</v>
      </c>
      <c r="H1741" s="31">
        <v>42.699540800000001</v>
      </c>
      <c r="I1741" s="11">
        <v>10</v>
      </c>
      <c r="J1741" s="30" t="s">
        <v>6</v>
      </c>
      <c r="K1741" s="32">
        <v>41365</v>
      </c>
      <c r="L1741" s="6">
        <v>0</v>
      </c>
    </row>
    <row r="1742" spans="1:12">
      <c r="A1742" s="30" t="s">
        <v>6242</v>
      </c>
      <c r="B1742" s="271" t="s">
        <v>9393</v>
      </c>
      <c r="C1742" s="49" t="s">
        <v>9394</v>
      </c>
      <c r="D1742" s="272">
        <v>20000623</v>
      </c>
      <c r="E1742" s="30" t="s">
        <v>10203</v>
      </c>
      <c r="F1742" s="30" t="s">
        <v>3113</v>
      </c>
      <c r="G1742" s="30" t="s">
        <v>3065</v>
      </c>
      <c r="H1742" s="31">
        <v>133.63</v>
      </c>
      <c r="I1742" s="11">
        <v>10</v>
      </c>
      <c r="J1742" s="30" t="s">
        <v>6</v>
      </c>
      <c r="K1742" s="32">
        <v>42095</v>
      </c>
      <c r="L1742" s="6">
        <v>13.361858495540773</v>
      </c>
    </row>
    <row r="1743" spans="1:12">
      <c r="A1743" s="30" t="s">
        <v>6243</v>
      </c>
      <c r="B1743" s="271" t="s">
        <v>9395</v>
      </c>
      <c r="C1743" s="49" t="s">
        <v>9396</v>
      </c>
      <c r="D1743" s="272">
        <v>19880133</v>
      </c>
      <c r="E1743" s="30" t="s">
        <v>10203</v>
      </c>
      <c r="F1743" s="30" t="s">
        <v>3113</v>
      </c>
      <c r="G1743" s="30" t="s">
        <v>3065</v>
      </c>
      <c r="H1743" s="31">
        <v>7.4696545284780577E-2</v>
      </c>
      <c r="I1743" s="11">
        <v>10</v>
      </c>
      <c r="J1743" s="30" t="s">
        <v>6</v>
      </c>
      <c r="K1743" s="32">
        <v>41365</v>
      </c>
      <c r="L1743" s="6">
        <v>0</v>
      </c>
    </row>
    <row r="1744" spans="1:12">
      <c r="A1744" s="30" t="s">
        <v>6244</v>
      </c>
      <c r="B1744" s="271" t="s">
        <v>9397</v>
      </c>
      <c r="C1744" s="49" t="s">
        <v>9398</v>
      </c>
      <c r="D1744" s="272">
        <v>19890309</v>
      </c>
      <c r="E1744" s="30" t="s">
        <v>10203</v>
      </c>
      <c r="F1744" s="30" t="s">
        <v>3113</v>
      </c>
      <c r="G1744" s="30" t="s">
        <v>3065</v>
      </c>
      <c r="H1744" s="31">
        <v>146.31199999999998</v>
      </c>
      <c r="I1744" s="11">
        <v>10</v>
      </c>
      <c r="J1744" s="30" t="s">
        <v>6</v>
      </c>
      <c r="K1744" s="32">
        <v>41365</v>
      </c>
      <c r="L1744" s="6">
        <v>0</v>
      </c>
    </row>
    <row r="1745" spans="1:12">
      <c r="A1745" s="30" t="s">
        <v>6245</v>
      </c>
      <c r="B1745" s="271" t="s">
        <v>9399</v>
      </c>
      <c r="C1745" s="49" t="s">
        <v>9400</v>
      </c>
      <c r="D1745" s="272">
        <v>20150167</v>
      </c>
      <c r="E1745" s="30" t="s">
        <v>10203</v>
      </c>
      <c r="F1745" s="30" t="s">
        <v>3113</v>
      </c>
      <c r="G1745" s="30" t="s">
        <v>3065</v>
      </c>
      <c r="H1745" s="31">
        <v>55.38</v>
      </c>
      <c r="I1745" s="11">
        <v>10</v>
      </c>
      <c r="J1745" s="30" t="s">
        <v>6</v>
      </c>
      <c r="K1745" s="32">
        <v>42095</v>
      </c>
      <c r="L1745" s="6">
        <v>5.5375269287064945</v>
      </c>
    </row>
    <row r="1746" spans="1:12">
      <c r="A1746" s="30" t="s">
        <v>6246</v>
      </c>
      <c r="B1746" s="271" t="s">
        <v>9401</v>
      </c>
      <c r="C1746" s="49" t="s">
        <v>9402</v>
      </c>
      <c r="D1746" s="272">
        <v>19830357</v>
      </c>
      <c r="E1746" s="30" t="s">
        <v>10203</v>
      </c>
      <c r="F1746" s="30" t="s">
        <v>3113</v>
      </c>
      <c r="G1746" s="30" t="s">
        <v>3065</v>
      </c>
      <c r="H1746" s="31">
        <v>179.92000000000002</v>
      </c>
      <c r="I1746" s="11">
        <v>10</v>
      </c>
      <c r="J1746" s="30" t="s">
        <v>6</v>
      </c>
      <c r="K1746" s="32">
        <v>41365</v>
      </c>
      <c r="L1746" s="6">
        <v>0</v>
      </c>
    </row>
    <row r="1747" spans="1:12">
      <c r="A1747" s="30" t="s">
        <v>6247</v>
      </c>
      <c r="B1747" s="271" t="s">
        <v>9403</v>
      </c>
      <c r="C1747" s="49" t="s">
        <v>9404</v>
      </c>
      <c r="D1747" s="272">
        <v>19810119</v>
      </c>
      <c r="E1747" s="30" t="s">
        <v>10203</v>
      </c>
      <c r="F1747" s="30" t="s">
        <v>3113</v>
      </c>
      <c r="G1747" s="30" t="s">
        <v>3065</v>
      </c>
      <c r="H1747" s="31">
        <v>13.184000000000001</v>
      </c>
      <c r="I1747" s="11">
        <v>10</v>
      </c>
      <c r="J1747" s="30" t="s">
        <v>6</v>
      </c>
      <c r="K1747" s="32">
        <v>41365</v>
      </c>
      <c r="L1747" s="6">
        <v>0</v>
      </c>
    </row>
    <row r="1748" spans="1:12">
      <c r="A1748" s="30" t="s">
        <v>6248</v>
      </c>
      <c r="B1748" s="271" t="s">
        <v>9405</v>
      </c>
      <c r="C1748" s="49" t="s">
        <v>9406</v>
      </c>
      <c r="D1748" s="272">
        <v>19840638</v>
      </c>
      <c r="E1748" s="30" t="s">
        <v>10203</v>
      </c>
      <c r="F1748" s="30" t="s">
        <v>3113</v>
      </c>
      <c r="G1748" s="30" t="s">
        <v>3065</v>
      </c>
      <c r="H1748" s="31">
        <v>527.79999999999995</v>
      </c>
      <c r="I1748" s="11">
        <v>10</v>
      </c>
      <c r="J1748" s="30" t="s">
        <v>6</v>
      </c>
      <c r="K1748" s="32">
        <v>41365</v>
      </c>
      <c r="L1748" s="6">
        <v>0</v>
      </c>
    </row>
    <row r="1749" spans="1:12">
      <c r="A1749" s="30" t="s">
        <v>6249</v>
      </c>
      <c r="B1749" s="271" t="s">
        <v>9407</v>
      </c>
      <c r="C1749" s="49" t="s">
        <v>9408</v>
      </c>
      <c r="D1749" s="272">
        <v>19810044</v>
      </c>
      <c r="E1749" s="30" t="s">
        <v>10203</v>
      </c>
      <c r="F1749" s="30" t="s">
        <v>3113</v>
      </c>
      <c r="G1749" s="30" t="s">
        <v>3065</v>
      </c>
      <c r="H1749" s="31">
        <v>1.2362895999999999</v>
      </c>
      <c r="I1749" s="11">
        <v>10</v>
      </c>
      <c r="J1749" s="30" t="s">
        <v>6</v>
      </c>
      <c r="K1749" s="32">
        <v>41365</v>
      </c>
      <c r="L1749" s="6">
        <v>0</v>
      </c>
    </row>
    <row r="1750" spans="1:12">
      <c r="A1750" s="30" t="s">
        <v>6250</v>
      </c>
      <c r="B1750" s="271" t="s">
        <v>9409</v>
      </c>
      <c r="C1750" s="49" t="s">
        <v>9410</v>
      </c>
      <c r="D1750" s="272">
        <v>19830192</v>
      </c>
      <c r="E1750" s="30" t="s">
        <v>10203</v>
      </c>
      <c r="F1750" s="30" t="s">
        <v>3113</v>
      </c>
      <c r="G1750" s="30" t="s">
        <v>3065</v>
      </c>
      <c r="H1750" s="31">
        <v>85.30398240000001</v>
      </c>
      <c r="I1750" s="11">
        <v>10</v>
      </c>
      <c r="J1750" s="30" t="s">
        <v>6</v>
      </c>
      <c r="K1750" s="32">
        <v>41365</v>
      </c>
      <c r="L1750" s="6">
        <v>0</v>
      </c>
    </row>
    <row r="1751" spans="1:12">
      <c r="A1751" s="30" t="s">
        <v>6251</v>
      </c>
      <c r="B1751" s="271" t="s">
        <v>9411</v>
      </c>
      <c r="C1751" s="49" t="s">
        <v>9412</v>
      </c>
      <c r="D1751" s="272">
        <v>19780127</v>
      </c>
      <c r="E1751" s="30" t="s">
        <v>10203</v>
      </c>
      <c r="F1751" s="30" t="s">
        <v>3113</v>
      </c>
      <c r="G1751" s="30" t="s">
        <v>3065</v>
      </c>
      <c r="H1751" s="31">
        <v>277.26400000000001</v>
      </c>
      <c r="I1751" s="11">
        <v>10</v>
      </c>
      <c r="J1751" s="30" t="s">
        <v>6</v>
      </c>
      <c r="K1751" s="32">
        <v>41365</v>
      </c>
      <c r="L1751" s="6">
        <v>0</v>
      </c>
    </row>
    <row r="1752" spans="1:12">
      <c r="A1752" s="30" t="s">
        <v>6252</v>
      </c>
      <c r="B1752" s="271" t="s">
        <v>9413</v>
      </c>
      <c r="C1752" s="49" t="s">
        <v>9414</v>
      </c>
      <c r="D1752" s="272">
        <v>19820014</v>
      </c>
      <c r="E1752" s="30" t="s">
        <v>10203</v>
      </c>
      <c r="F1752" s="30" t="s">
        <v>3113</v>
      </c>
      <c r="G1752" s="30" t="s">
        <v>3065</v>
      </c>
      <c r="H1752" s="31">
        <v>9.5099199999999995E-2</v>
      </c>
      <c r="I1752" s="11">
        <v>10</v>
      </c>
      <c r="J1752" s="30" t="s">
        <v>6</v>
      </c>
      <c r="K1752" s="32">
        <v>41365</v>
      </c>
      <c r="L1752" s="6">
        <v>0</v>
      </c>
    </row>
    <row r="1753" spans="1:12">
      <c r="A1753" s="30" t="s">
        <v>6253</v>
      </c>
      <c r="B1753" s="271" t="s">
        <v>9415</v>
      </c>
      <c r="C1753" s="49" t="s">
        <v>9416</v>
      </c>
      <c r="D1753" s="272">
        <v>19870357</v>
      </c>
      <c r="E1753" s="30" t="s">
        <v>10203</v>
      </c>
      <c r="F1753" s="30" t="s">
        <v>3113</v>
      </c>
      <c r="G1753" s="30" t="s">
        <v>3065</v>
      </c>
      <c r="H1753" s="31">
        <v>143.12429600000002</v>
      </c>
      <c r="I1753" s="11">
        <v>10</v>
      </c>
      <c r="J1753" s="30" t="s">
        <v>6</v>
      </c>
      <c r="K1753" s="32">
        <v>41365</v>
      </c>
      <c r="L1753" s="6">
        <v>0</v>
      </c>
    </row>
    <row r="1754" spans="1:12">
      <c r="A1754" s="30" t="s">
        <v>6254</v>
      </c>
      <c r="B1754" s="271" t="s">
        <v>9417</v>
      </c>
      <c r="C1754" s="49" t="s">
        <v>9418</v>
      </c>
      <c r="D1754" s="272">
        <v>19780240</v>
      </c>
      <c r="E1754" s="30" t="s">
        <v>10203</v>
      </c>
      <c r="F1754" s="30" t="s">
        <v>3113</v>
      </c>
      <c r="G1754" s="30" t="s">
        <v>3065</v>
      </c>
      <c r="H1754" s="31">
        <v>191.352</v>
      </c>
      <c r="I1754" s="11">
        <v>10</v>
      </c>
      <c r="J1754" s="30" t="s">
        <v>6</v>
      </c>
      <c r="K1754" s="32">
        <v>41365</v>
      </c>
      <c r="L1754" s="6">
        <v>0</v>
      </c>
    </row>
    <row r="1755" spans="1:12">
      <c r="A1755" s="30" t="s">
        <v>6255</v>
      </c>
      <c r="B1755" s="271" t="s">
        <v>9419</v>
      </c>
      <c r="C1755" s="49" t="s">
        <v>9420</v>
      </c>
      <c r="D1755" s="272">
        <v>19830041</v>
      </c>
      <c r="E1755" s="30" t="s">
        <v>10203</v>
      </c>
      <c r="F1755" s="30" t="s">
        <v>3113</v>
      </c>
      <c r="G1755" s="30" t="s">
        <v>3065</v>
      </c>
      <c r="H1755" s="31">
        <v>32.167999999999999</v>
      </c>
      <c r="I1755" s="11">
        <v>10</v>
      </c>
      <c r="J1755" s="30" t="s">
        <v>6</v>
      </c>
      <c r="K1755" s="32">
        <v>41365</v>
      </c>
      <c r="L1755" s="6">
        <v>0</v>
      </c>
    </row>
    <row r="1756" spans="1:12" ht="26.4">
      <c r="A1756" s="30" t="s">
        <v>6256</v>
      </c>
      <c r="B1756" s="273" t="s">
        <v>9421</v>
      </c>
      <c r="C1756" s="49" t="s">
        <v>9422</v>
      </c>
      <c r="D1756" s="272">
        <v>19970059</v>
      </c>
      <c r="E1756" s="30" t="s">
        <v>10203</v>
      </c>
      <c r="F1756" s="30" t="s">
        <v>3113</v>
      </c>
      <c r="G1756" s="30" t="s">
        <v>3065</v>
      </c>
      <c r="H1756" s="31">
        <v>51.82</v>
      </c>
      <c r="I1756" s="11">
        <v>10</v>
      </c>
      <c r="J1756" s="30" t="s">
        <v>6</v>
      </c>
      <c r="K1756" s="32">
        <v>42095</v>
      </c>
      <c r="L1756" s="6">
        <v>5.1815573392121674</v>
      </c>
    </row>
    <row r="1757" spans="1:12">
      <c r="A1757" s="30" t="s">
        <v>6257</v>
      </c>
      <c r="B1757" s="271" t="s">
        <v>9423</v>
      </c>
      <c r="C1757" s="49" t="s">
        <v>9424</v>
      </c>
      <c r="D1757" s="272">
        <v>19830033</v>
      </c>
      <c r="E1757" s="30" t="s">
        <v>10203</v>
      </c>
      <c r="F1757" s="30" t="s">
        <v>3113</v>
      </c>
      <c r="G1757" s="30" t="s">
        <v>3065</v>
      </c>
      <c r="H1757" s="31">
        <v>596.0992</v>
      </c>
      <c r="I1757" s="11">
        <v>10</v>
      </c>
      <c r="J1757" s="30" t="s">
        <v>6</v>
      </c>
      <c r="K1757" s="32">
        <v>41365</v>
      </c>
      <c r="L1757" s="6">
        <v>0</v>
      </c>
    </row>
    <row r="1758" spans="1:12">
      <c r="A1758" s="30" t="s">
        <v>6258</v>
      </c>
      <c r="B1758" s="271" t="s">
        <v>9425</v>
      </c>
      <c r="C1758" s="49" t="s">
        <v>9426</v>
      </c>
      <c r="D1758" s="272">
        <v>19880416</v>
      </c>
      <c r="E1758" s="30" t="s">
        <v>10203</v>
      </c>
      <c r="F1758" s="30" t="s">
        <v>3113</v>
      </c>
      <c r="G1758" s="30" t="s">
        <v>3065</v>
      </c>
      <c r="H1758" s="31">
        <v>9.5099199999999995E-2</v>
      </c>
      <c r="I1758" s="11">
        <v>10</v>
      </c>
      <c r="J1758" s="30" t="s">
        <v>6</v>
      </c>
      <c r="K1758" s="32">
        <v>41365</v>
      </c>
      <c r="L1758" s="6">
        <v>0</v>
      </c>
    </row>
    <row r="1759" spans="1:12">
      <c r="A1759" s="30" t="s">
        <v>6259</v>
      </c>
      <c r="B1759" s="271" t="s">
        <v>9427</v>
      </c>
      <c r="C1759" s="49" t="s">
        <v>9428</v>
      </c>
      <c r="D1759" s="272">
        <v>19810111</v>
      </c>
      <c r="E1759" s="30" t="s">
        <v>10203</v>
      </c>
      <c r="F1759" s="30" t="s">
        <v>3113</v>
      </c>
      <c r="G1759" s="30" t="s">
        <v>3065</v>
      </c>
      <c r="H1759" s="31">
        <v>473.40381760000002</v>
      </c>
      <c r="I1759" s="11">
        <v>10</v>
      </c>
      <c r="J1759" s="30" t="s">
        <v>6</v>
      </c>
      <c r="K1759" s="32">
        <v>41365</v>
      </c>
      <c r="L1759" s="6">
        <v>0</v>
      </c>
    </row>
    <row r="1760" spans="1:12">
      <c r="A1760" s="30" t="s">
        <v>6260</v>
      </c>
      <c r="B1760" s="271" t="s">
        <v>9429</v>
      </c>
      <c r="C1760" s="49" t="s">
        <v>9430</v>
      </c>
      <c r="D1760" s="272">
        <v>19880166</v>
      </c>
      <c r="E1760" s="30" t="s">
        <v>10203</v>
      </c>
      <c r="F1760" s="30" t="s">
        <v>3113</v>
      </c>
      <c r="G1760" s="30" t="s">
        <v>3065</v>
      </c>
      <c r="H1760" s="31">
        <v>11.992000000000001</v>
      </c>
      <c r="I1760" s="11">
        <v>10</v>
      </c>
      <c r="J1760" s="30" t="s">
        <v>6</v>
      </c>
      <c r="K1760" s="32">
        <v>41365</v>
      </c>
      <c r="L1760" s="6">
        <v>0</v>
      </c>
    </row>
    <row r="1761" spans="1:12">
      <c r="A1761" s="30" t="s">
        <v>6261</v>
      </c>
      <c r="B1761" s="271" t="s">
        <v>9431</v>
      </c>
      <c r="C1761" s="49" t="s">
        <v>9432</v>
      </c>
      <c r="D1761" s="272">
        <v>2000565</v>
      </c>
      <c r="E1761" s="30" t="s">
        <v>10203</v>
      </c>
      <c r="F1761" s="30" t="s">
        <v>3113</v>
      </c>
      <c r="G1761" s="30" t="s">
        <v>3065</v>
      </c>
      <c r="H1761" s="31">
        <v>67.09</v>
      </c>
      <c r="I1761" s="11">
        <v>10</v>
      </c>
      <c r="J1761" s="30" t="s">
        <v>6</v>
      </c>
      <c r="K1761" s="32">
        <v>42095</v>
      </c>
      <c r="L1761" s="6">
        <v>6.7084268986442401</v>
      </c>
    </row>
    <row r="1762" spans="1:12">
      <c r="A1762" s="30" t="s">
        <v>6262</v>
      </c>
      <c r="B1762" s="271" t="s">
        <v>9435</v>
      </c>
      <c r="C1762" s="49" t="s">
        <v>9436</v>
      </c>
      <c r="D1762" s="272">
        <v>19850146</v>
      </c>
      <c r="E1762" s="30" t="s">
        <v>10203</v>
      </c>
      <c r="F1762" s="30" t="s">
        <v>3113</v>
      </c>
      <c r="G1762" s="30" t="s">
        <v>3065</v>
      </c>
      <c r="H1762" s="31">
        <v>9.5099199999999993</v>
      </c>
      <c r="I1762" s="11">
        <v>10</v>
      </c>
      <c r="J1762" s="30" t="s">
        <v>6</v>
      </c>
      <c r="K1762" s="32">
        <v>42461</v>
      </c>
      <c r="L1762" s="6">
        <v>1.9038758700719689</v>
      </c>
    </row>
    <row r="1763" spans="1:12">
      <c r="A1763" s="30" t="s">
        <v>6263</v>
      </c>
      <c r="B1763" s="271" t="s">
        <v>9437</v>
      </c>
      <c r="C1763" s="49" t="s">
        <v>9438</v>
      </c>
      <c r="D1763" s="272">
        <v>20040298</v>
      </c>
      <c r="E1763" s="30" t="s">
        <v>10203</v>
      </c>
      <c r="F1763" s="30" t="s">
        <v>3113</v>
      </c>
      <c r="G1763" s="30" t="s">
        <v>3065</v>
      </c>
      <c r="H1763" s="31">
        <v>141.25</v>
      </c>
      <c r="I1763" s="11">
        <v>10</v>
      </c>
      <c r="J1763" s="30" t="s">
        <v>6</v>
      </c>
      <c r="K1763" s="32">
        <v>42095</v>
      </c>
      <c r="L1763" s="6">
        <v>14.123793403390948</v>
      </c>
    </row>
    <row r="1764" spans="1:12">
      <c r="A1764" s="30" t="s">
        <v>6264</v>
      </c>
      <c r="B1764" s="271" t="s">
        <v>9439</v>
      </c>
      <c r="C1764" s="49" t="s">
        <v>9440</v>
      </c>
      <c r="D1764" s="272">
        <v>20020035</v>
      </c>
      <c r="E1764" s="30" t="s">
        <v>10203</v>
      </c>
      <c r="F1764" s="30" t="s">
        <v>3113</v>
      </c>
      <c r="G1764" s="30" t="s">
        <v>3065</v>
      </c>
      <c r="H1764" s="31">
        <v>1078.8</v>
      </c>
      <c r="I1764" s="11">
        <v>10</v>
      </c>
      <c r="J1764" s="30" t="s">
        <v>6</v>
      </c>
      <c r="K1764" s="32">
        <v>42095</v>
      </c>
      <c r="L1764" s="6">
        <v>107.87078459170391</v>
      </c>
    </row>
    <row r="1765" spans="1:12">
      <c r="A1765" s="30" t="s">
        <v>6265</v>
      </c>
      <c r="B1765" s="271" t="s">
        <v>9441</v>
      </c>
      <c r="C1765" s="49" t="s">
        <v>9442</v>
      </c>
      <c r="D1765" s="272">
        <v>20140082</v>
      </c>
      <c r="E1765" s="30" t="s">
        <v>10203</v>
      </c>
      <c r="F1765" s="30" t="s">
        <v>3113</v>
      </c>
      <c r="G1765" s="30" t="s">
        <v>3065</v>
      </c>
      <c r="H1765" s="31">
        <v>526.23500000000001</v>
      </c>
      <c r="I1765" s="11">
        <v>10</v>
      </c>
      <c r="J1765" s="30" t="s">
        <v>6</v>
      </c>
      <c r="K1765" s="32">
        <v>42095</v>
      </c>
      <c r="L1765" s="6">
        <v>52.619004754927069</v>
      </c>
    </row>
    <row r="1766" spans="1:12">
      <c r="A1766" s="30" t="s">
        <v>6266</v>
      </c>
      <c r="B1766" s="271" t="s">
        <v>9443</v>
      </c>
      <c r="C1766" s="49" t="s">
        <v>9444</v>
      </c>
      <c r="D1766" s="272">
        <v>20140086</v>
      </c>
      <c r="E1766" s="30" t="s">
        <v>10203</v>
      </c>
      <c r="F1766" s="30" t="s">
        <v>3113</v>
      </c>
      <c r="G1766" s="30" t="s">
        <v>3065</v>
      </c>
      <c r="H1766" s="31">
        <v>137.63200000000001</v>
      </c>
      <c r="I1766" s="11">
        <v>10</v>
      </c>
      <c r="J1766" s="30" t="s">
        <v>6</v>
      </c>
      <c r="K1766" s="32">
        <v>41365</v>
      </c>
      <c r="L1766" s="6">
        <v>0</v>
      </c>
    </row>
    <row r="1767" spans="1:12">
      <c r="A1767" s="30" t="s">
        <v>6267</v>
      </c>
      <c r="B1767" s="271" t="s">
        <v>9445</v>
      </c>
      <c r="C1767" s="49" t="s">
        <v>9446</v>
      </c>
      <c r="D1767" s="272">
        <v>20040058</v>
      </c>
      <c r="E1767" s="30" t="s">
        <v>10203</v>
      </c>
      <c r="F1767" s="30" t="s">
        <v>3113</v>
      </c>
      <c r="G1767" s="30" t="s">
        <v>3065</v>
      </c>
      <c r="H1767" s="31">
        <v>1947.7267151999999</v>
      </c>
      <c r="I1767" s="11">
        <v>10</v>
      </c>
      <c r="J1767" s="30" t="s">
        <v>6</v>
      </c>
      <c r="K1767" s="32">
        <v>41365</v>
      </c>
      <c r="L1767" s="6">
        <v>0</v>
      </c>
    </row>
    <row r="1768" spans="1:12">
      <c r="A1768" s="30" t="s">
        <v>6268</v>
      </c>
      <c r="B1768" s="271" t="s">
        <v>9447</v>
      </c>
      <c r="C1768" s="49" t="s">
        <v>9448</v>
      </c>
      <c r="D1768" s="272">
        <v>19960455</v>
      </c>
      <c r="E1768" s="30" t="s">
        <v>10203</v>
      </c>
      <c r="F1768" s="30" t="s">
        <v>3113</v>
      </c>
      <c r="G1768" s="30" t="s">
        <v>3065</v>
      </c>
      <c r="H1768" s="31">
        <v>167.14400000000001</v>
      </c>
      <c r="I1768" s="11">
        <v>10</v>
      </c>
      <c r="J1768" s="30" t="s">
        <v>6</v>
      </c>
      <c r="K1768" s="32">
        <v>41365</v>
      </c>
      <c r="L1768" s="6">
        <v>0</v>
      </c>
    </row>
    <row r="1769" spans="1:12">
      <c r="A1769" s="30" t="s">
        <v>6269</v>
      </c>
      <c r="B1769" s="271" t="s">
        <v>9449</v>
      </c>
      <c r="C1769" s="49" t="s">
        <v>9450</v>
      </c>
      <c r="D1769" s="272">
        <v>19990001</v>
      </c>
      <c r="E1769" s="30" t="s">
        <v>10203</v>
      </c>
      <c r="F1769" s="30" t="s">
        <v>3113</v>
      </c>
      <c r="G1769" s="30" t="s">
        <v>3065</v>
      </c>
      <c r="H1769" s="31">
        <v>100</v>
      </c>
      <c r="I1769" s="11">
        <v>10</v>
      </c>
      <c r="J1769" s="30" t="s">
        <v>6</v>
      </c>
      <c r="K1769" s="32">
        <v>41365</v>
      </c>
      <c r="L1769" s="6">
        <v>0</v>
      </c>
    </row>
    <row r="1770" spans="1:12">
      <c r="A1770" s="30" t="s">
        <v>6270</v>
      </c>
      <c r="B1770" s="271" t="s">
        <v>9451</v>
      </c>
      <c r="C1770" s="49" t="s">
        <v>9452</v>
      </c>
      <c r="D1770" s="272">
        <v>20000177</v>
      </c>
      <c r="E1770" s="30" t="s">
        <v>10203</v>
      </c>
      <c r="F1770" s="30" t="s">
        <v>3113</v>
      </c>
      <c r="G1770" s="30" t="s">
        <v>3065</v>
      </c>
      <c r="H1770" s="31">
        <v>7.1360000000000001</v>
      </c>
      <c r="I1770" s="11">
        <v>10</v>
      </c>
      <c r="J1770" s="30" t="s">
        <v>6</v>
      </c>
      <c r="K1770" s="32">
        <v>41365</v>
      </c>
      <c r="L1770" s="6">
        <v>0</v>
      </c>
    </row>
    <row r="1771" spans="1:12">
      <c r="A1771" s="30" t="s">
        <v>6271</v>
      </c>
      <c r="B1771" s="271" t="s">
        <v>9453</v>
      </c>
      <c r="C1771" s="49" t="s">
        <v>9454</v>
      </c>
      <c r="D1771" s="272">
        <v>19920899</v>
      </c>
      <c r="E1771" s="30" t="s">
        <v>10203</v>
      </c>
      <c r="F1771" s="30" t="s">
        <v>3113</v>
      </c>
      <c r="G1771" s="30" t="s">
        <v>3065</v>
      </c>
      <c r="H1771" s="31">
        <v>37.631999999999998</v>
      </c>
      <c r="I1771" s="11">
        <v>10</v>
      </c>
      <c r="J1771" s="30" t="s">
        <v>6</v>
      </c>
      <c r="K1771" s="32">
        <v>41365</v>
      </c>
      <c r="L1771" s="6">
        <v>0</v>
      </c>
    </row>
    <row r="1772" spans="1:12">
      <c r="A1772" s="30" t="s">
        <v>6272</v>
      </c>
      <c r="B1772" s="271" t="s">
        <v>9455</v>
      </c>
      <c r="C1772" s="49" t="s">
        <v>9456</v>
      </c>
      <c r="D1772" s="272">
        <v>19970292</v>
      </c>
      <c r="E1772" s="30" t="s">
        <v>10203</v>
      </c>
      <c r="F1772" s="30" t="s">
        <v>3113</v>
      </c>
      <c r="G1772" s="30" t="s">
        <v>3065</v>
      </c>
      <c r="H1772" s="31">
        <v>3.992</v>
      </c>
      <c r="I1772" s="11">
        <v>10</v>
      </c>
      <c r="J1772" s="30" t="s">
        <v>6</v>
      </c>
      <c r="K1772" s="32">
        <v>41365</v>
      </c>
      <c r="L1772" s="6">
        <v>0</v>
      </c>
    </row>
    <row r="1773" spans="1:12" ht="12.75" customHeight="1">
      <c r="A1773" s="30" t="s">
        <v>6273</v>
      </c>
      <c r="B1773" s="271" t="s">
        <v>9457</v>
      </c>
      <c r="C1773" s="49" t="s">
        <v>9458</v>
      </c>
      <c r="D1773" s="272">
        <v>20120051</v>
      </c>
      <c r="E1773" s="30" t="s">
        <v>10203</v>
      </c>
      <c r="F1773" s="30" t="s">
        <v>3113</v>
      </c>
      <c r="G1773" s="30" t="s">
        <v>3065</v>
      </c>
      <c r="H1773" s="31">
        <v>101.6</v>
      </c>
      <c r="I1773" s="11">
        <v>10</v>
      </c>
      <c r="J1773" s="30" t="s">
        <v>6</v>
      </c>
      <c r="K1773" s="32">
        <v>41365</v>
      </c>
      <c r="L1773" s="6">
        <v>0</v>
      </c>
    </row>
    <row r="1774" spans="1:12" ht="12.75" customHeight="1">
      <c r="A1774" s="30" t="s">
        <v>6274</v>
      </c>
      <c r="B1774" s="271" t="s">
        <v>9459</v>
      </c>
      <c r="C1774" s="49" t="s">
        <v>9460</v>
      </c>
      <c r="D1774" s="272">
        <v>20090347</v>
      </c>
      <c r="E1774" s="30" t="s">
        <v>10203</v>
      </c>
      <c r="F1774" s="30" t="s">
        <v>3113</v>
      </c>
      <c r="G1774" s="30" t="s">
        <v>3065</v>
      </c>
      <c r="H1774" s="31">
        <v>215.76</v>
      </c>
      <c r="I1774" s="11">
        <v>10</v>
      </c>
      <c r="J1774" s="30" t="s">
        <v>6</v>
      </c>
      <c r="K1774" s="32">
        <v>42095</v>
      </c>
      <c r="L1774" s="6">
        <v>21.574156918340762</v>
      </c>
    </row>
    <row r="1775" spans="1:12" ht="12.75" customHeight="1">
      <c r="A1775" s="30" t="s">
        <v>6275</v>
      </c>
      <c r="B1775" s="271" t="s">
        <v>9461</v>
      </c>
      <c r="C1775" s="49" t="s">
        <v>9462</v>
      </c>
      <c r="D1775" s="272">
        <v>20140143</v>
      </c>
      <c r="E1775" s="30" t="s">
        <v>10203</v>
      </c>
      <c r="F1775" s="30" t="s">
        <v>3113</v>
      </c>
      <c r="G1775" s="30" t="s">
        <v>3065</v>
      </c>
      <c r="H1775" s="31">
        <v>57.915412799999999</v>
      </c>
      <c r="I1775" s="11">
        <v>10</v>
      </c>
      <c r="J1775" s="30" t="s">
        <v>6</v>
      </c>
      <c r="K1775" s="32">
        <v>41365</v>
      </c>
      <c r="L1775" s="6">
        <v>0</v>
      </c>
    </row>
    <row r="1776" spans="1:12" ht="12.75" customHeight="1">
      <c r="A1776" s="30" t="s">
        <v>6276</v>
      </c>
      <c r="B1776" s="271" t="s">
        <v>9463</v>
      </c>
      <c r="C1776" s="49" t="s">
        <v>9464</v>
      </c>
      <c r="D1776" s="272">
        <v>20110224</v>
      </c>
      <c r="E1776" s="30" t="s">
        <v>10204</v>
      </c>
      <c r="F1776" s="30" t="s">
        <v>3113</v>
      </c>
      <c r="G1776" s="30" t="s">
        <v>3065</v>
      </c>
      <c r="H1776" s="31">
        <v>94.623703999999989</v>
      </c>
      <c r="I1776" s="11">
        <v>10</v>
      </c>
      <c r="J1776" s="30" t="s">
        <v>6</v>
      </c>
      <c r="K1776" s="32">
        <v>41365</v>
      </c>
      <c r="L1776" s="6">
        <v>0</v>
      </c>
    </row>
    <row r="1777" spans="1:12" ht="12.75" customHeight="1">
      <c r="A1777" s="30" t="s">
        <v>6277</v>
      </c>
      <c r="B1777" s="271" t="s">
        <v>9465</v>
      </c>
      <c r="C1777" s="49" t="s">
        <v>9466</v>
      </c>
      <c r="D1777" s="272">
        <v>20040475</v>
      </c>
      <c r="E1777" s="30" t="s">
        <v>10203</v>
      </c>
      <c r="F1777" s="30" t="s">
        <v>3113</v>
      </c>
      <c r="G1777" s="30" t="s">
        <v>3065</v>
      </c>
      <c r="H1777" s="31">
        <v>13.789383999999998</v>
      </c>
      <c r="I1777" s="11">
        <v>10</v>
      </c>
      <c r="J1777" s="30" t="s">
        <v>6</v>
      </c>
      <c r="K1777" s="32">
        <v>41365</v>
      </c>
      <c r="L1777" s="6">
        <v>0</v>
      </c>
    </row>
    <row r="1778" spans="1:12" ht="12.75" customHeight="1">
      <c r="A1778" s="30" t="s">
        <v>6278</v>
      </c>
      <c r="B1778" s="271" t="s">
        <v>9467</v>
      </c>
      <c r="C1778" s="49" t="s">
        <v>9468</v>
      </c>
      <c r="D1778" s="272">
        <v>20040474</v>
      </c>
      <c r="E1778" s="30" t="s">
        <v>10203</v>
      </c>
      <c r="F1778" s="30" t="s">
        <v>3113</v>
      </c>
      <c r="G1778" s="30" t="s">
        <v>3065</v>
      </c>
      <c r="H1778" s="31">
        <v>60.8</v>
      </c>
      <c r="I1778" s="11">
        <v>10</v>
      </c>
      <c r="J1778" s="30" t="s">
        <v>6</v>
      </c>
      <c r="K1778" s="32">
        <v>41365</v>
      </c>
      <c r="L1778" s="6">
        <v>0</v>
      </c>
    </row>
    <row r="1779" spans="1:12" ht="12.75" customHeight="1">
      <c r="A1779" s="30" t="s">
        <v>6279</v>
      </c>
      <c r="B1779" s="271" t="s">
        <v>9469</v>
      </c>
      <c r="C1779" s="49" t="s">
        <v>9470</v>
      </c>
      <c r="D1779" s="272">
        <v>19840532</v>
      </c>
      <c r="E1779" s="30" t="s">
        <v>10203</v>
      </c>
      <c r="F1779" s="30" t="s">
        <v>3113</v>
      </c>
      <c r="G1779" s="30" t="s">
        <v>3065</v>
      </c>
      <c r="H1779" s="31">
        <v>343.87870719999995</v>
      </c>
      <c r="I1779" s="11">
        <v>10</v>
      </c>
      <c r="J1779" s="30" t="s">
        <v>6</v>
      </c>
      <c r="K1779" s="32">
        <v>41365</v>
      </c>
      <c r="L1779" s="6">
        <v>0</v>
      </c>
    </row>
    <row r="1780" spans="1:12" ht="12.75" customHeight="1">
      <c r="A1780" s="30" t="s">
        <v>6280</v>
      </c>
      <c r="B1780" s="271" t="s">
        <v>9471</v>
      </c>
      <c r="C1780" s="49" t="s">
        <v>9472</v>
      </c>
      <c r="D1780" s="272">
        <v>19800095</v>
      </c>
      <c r="E1780" s="30" t="s">
        <v>10203</v>
      </c>
      <c r="F1780" s="30" t="s">
        <v>3113</v>
      </c>
      <c r="G1780" s="30" t="s">
        <v>3065</v>
      </c>
      <c r="H1780" s="31">
        <v>33.094521599999993</v>
      </c>
      <c r="I1780" s="11">
        <v>10</v>
      </c>
      <c r="J1780" s="30" t="s">
        <v>6</v>
      </c>
      <c r="K1780" s="32">
        <v>41365</v>
      </c>
      <c r="L1780" s="6">
        <v>0</v>
      </c>
    </row>
    <row r="1781" spans="1:12" ht="12.75" customHeight="1">
      <c r="A1781" s="30" t="s">
        <v>6281</v>
      </c>
      <c r="B1781" s="271" t="s">
        <v>9473</v>
      </c>
      <c r="C1781" s="49" t="s">
        <v>9474</v>
      </c>
      <c r="D1781" s="272">
        <v>19900085</v>
      </c>
      <c r="E1781" s="30" t="s">
        <v>10203</v>
      </c>
      <c r="F1781" s="30" t="s">
        <v>3113</v>
      </c>
      <c r="G1781" s="30" t="s">
        <v>3065</v>
      </c>
      <c r="H1781" s="31">
        <v>443.904</v>
      </c>
      <c r="I1781" s="11">
        <v>10</v>
      </c>
      <c r="J1781" s="30" t="s">
        <v>6</v>
      </c>
      <c r="K1781" s="32">
        <v>41365</v>
      </c>
      <c r="L1781" s="6">
        <v>0</v>
      </c>
    </row>
    <row r="1782" spans="1:12" ht="12.75" customHeight="1">
      <c r="A1782" s="30" t="s">
        <v>6282</v>
      </c>
      <c r="B1782" s="271" t="s">
        <v>9477</v>
      </c>
      <c r="C1782" s="49" t="s">
        <v>9478</v>
      </c>
      <c r="D1782" s="272">
        <v>19890231</v>
      </c>
      <c r="E1782" s="30" t="s">
        <v>10203</v>
      </c>
      <c r="F1782" s="30" t="s">
        <v>3113</v>
      </c>
      <c r="G1782" s="30" t="s">
        <v>3065</v>
      </c>
      <c r="H1782" s="31">
        <v>12.48</v>
      </c>
      <c r="I1782" s="11">
        <v>10</v>
      </c>
      <c r="J1782" s="30" t="s">
        <v>6</v>
      </c>
      <c r="K1782" s="32">
        <v>41365</v>
      </c>
      <c r="L1782" s="6">
        <v>0</v>
      </c>
    </row>
    <row r="1783" spans="1:12" ht="12.75" customHeight="1">
      <c r="A1783" s="30" t="s">
        <v>6283</v>
      </c>
      <c r="B1783" s="271" t="s">
        <v>9479</v>
      </c>
      <c r="C1783" s="49" t="s">
        <v>9480</v>
      </c>
      <c r="D1783" s="272">
        <v>20100337</v>
      </c>
      <c r="E1783" s="30" t="s">
        <v>10203</v>
      </c>
      <c r="F1783" s="30" t="s">
        <v>3113</v>
      </c>
      <c r="G1783" s="30" t="s">
        <v>3065</v>
      </c>
      <c r="H1783" s="31">
        <v>51.35</v>
      </c>
      <c r="I1783" s="11">
        <v>10</v>
      </c>
      <c r="J1783" s="30" t="s">
        <v>6</v>
      </c>
      <c r="K1783" s="32">
        <v>42095</v>
      </c>
      <c r="L1783" s="6">
        <v>5.134561354082317</v>
      </c>
    </row>
    <row r="1784" spans="1:12" ht="12.75" customHeight="1">
      <c r="A1784" s="30" t="s">
        <v>6284</v>
      </c>
      <c r="B1784" s="271" t="s">
        <v>9481</v>
      </c>
      <c r="C1784" s="49" t="s">
        <v>9482</v>
      </c>
      <c r="D1784" s="272">
        <v>19830051</v>
      </c>
      <c r="E1784" s="30" t="s">
        <v>10203</v>
      </c>
      <c r="F1784" s="30" t="s">
        <v>3113</v>
      </c>
      <c r="G1784" s="30" t="s">
        <v>3065</v>
      </c>
      <c r="H1784" s="31">
        <v>138.26400000000001</v>
      </c>
      <c r="I1784" s="11">
        <v>10</v>
      </c>
      <c r="J1784" s="30" t="s">
        <v>6</v>
      </c>
      <c r="K1784" s="32">
        <v>41365</v>
      </c>
      <c r="L1784" s="6">
        <v>0</v>
      </c>
    </row>
    <row r="1785" spans="1:12" ht="12.75" customHeight="1">
      <c r="A1785" s="30" t="s">
        <v>6285</v>
      </c>
      <c r="B1785" s="271" t="s">
        <v>9485</v>
      </c>
      <c r="C1785" s="49" t="s">
        <v>9486</v>
      </c>
      <c r="D1785" s="272">
        <v>19830017</v>
      </c>
      <c r="E1785" s="30" t="s">
        <v>10203</v>
      </c>
      <c r="F1785" s="30" t="s">
        <v>3113</v>
      </c>
      <c r="G1785" s="30" t="s">
        <v>3065</v>
      </c>
      <c r="H1785" s="31">
        <v>131.99200000000002</v>
      </c>
      <c r="I1785" s="11">
        <v>10</v>
      </c>
      <c r="J1785" s="30" t="s">
        <v>6</v>
      </c>
      <c r="K1785" s="32">
        <v>42461</v>
      </c>
      <c r="L1785" s="6">
        <v>26.424658024729883</v>
      </c>
    </row>
    <row r="1786" spans="1:12" ht="12.75" customHeight="1">
      <c r="A1786" s="30" t="s">
        <v>6286</v>
      </c>
      <c r="B1786" s="273" t="s">
        <v>9487</v>
      </c>
      <c r="C1786" s="49" t="s">
        <v>9488</v>
      </c>
      <c r="D1786" s="272">
        <v>19970220</v>
      </c>
      <c r="E1786" s="30" t="s">
        <v>10203</v>
      </c>
      <c r="F1786" s="30" t="s">
        <v>3113</v>
      </c>
      <c r="G1786" s="30" t="s">
        <v>3065</v>
      </c>
      <c r="H1786" s="31">
        <v>36</v>
      </c>
      <c r="I1786" s="11">
        <v>10</v>
      </c>
      <c r="J1786" s="30" t="s">
        <v>6</v>
      </c>
      <c r="K1786" s="32">
        <v>41365</v>
      </c>
      <c r="L1786" s="6">
        <v>0</v>
      </c>
    </row>
    <row r="1787" spans="1:12" ht="12.75" customHeight="1">
      <c r="A1787" s="30" t="s">
        <v>6287</v>
      </c>
      <c r="B1787" s="271" t="s">
        <v>9489</v>
      </c>
      <c r="C1787" s="49" t="s">
        <v>9488</v>
      </c>
      <c r="D1787" s="272">
        <v>20000533</v>
      </c>
      <c r="E1787" s="30" t="s">
        <v>10203</v>
      </c>
      <c r="F1787" s="30" t="s">
        <v>3113</v>
      </c>
      <c r="G1787" s="30" t="s">
        <v>3065</v>
      </c>
      <c r="H1787" s="31">
        <v>554.18399999999997</v>
      </c>
      <c r="I1787" s="11">
        <v>10</v>
      </c>
      <c r="J1787" s="30" t="s">
        <v>6</v>
      </c>
      <c r="K1787" s="32">
        <v>41365</v>
      </c>
      <c r="L1787" s="6">
        <v>0</v>
      </c>
    </row>
    <row r="1788" spans="1:12" ht="12.75" customHeight="1">
      <c r="A1788" s="30" t="s">
        <v>6288</v>
      </c>
      <c r="B1788" s="271" t="s">
        <v>9490</v>
      </c>
      <c r="C1788" s="49" t="s">
        <v>9491</v>
      </c>
      <c r="D1788" s="272">
        <v>19940070</v>
      </c>
      <c r="E1788" s="30" t="s">
        <v>10203</v>
      </c>
      <c r="F1788" s="30" t="s">
        <v>3113</v>
      </c>
      <c r="G1788" s="30" t="s">
        <v>3065</v>
      </c>
      <c r="H1788" s="31">
        <v>149.96800000000002</v>
      </c>
      <c r="I1788" s="11">
        <v>10</v>
      </c>
      <c r="J1788" s="30" t="s">
        <v>6</v>
      </c>
      <c r="K1788" s="32">
        <v>41365</v>
      </c>
      <c r="L1788" s="6">
        <v>0</v>
      </c>
    </row>
    <row r="1789" spans="1:12" ht="12.75" customHeight="1">
      <c r="A1789" s="30" t="s">
        <v>6289</v>
      </c>
      <c r="B1789" s="271" t="s">
        <v>9492</v>
      </c>
      <c r="C1789" s="49" t="s">
        <v>9493</v>
      </c>
      <c r="D1789" s="272">
        <v>19940266</v>
      </c>
      <c r="E1789" s="30" t="s">
        <v>10203</v>
      </c>
      <c r="F1789" s="30" t="s">
        <v>3113</v>
      </c>
      <c r="G1789" s="30" t="s">
        <v>3065</v>
      </c>
      <c r="H1789" s="31">
        <v>933.77904479999995</v>
      </c>
      <c r="I1789" s="11">
        <v>10</v>
      </c>
      <c r="J1789" s="30" t="s">
        <v>6</v>
      </c>
      <c r="K1789" s="32">
        <v>41365</v>
      </c>
      <c r="L1789" s="6">
        <v>0</v>
      </c>
    </row>
    <row r="1790" spans="1:12" ht="12.75" customHeight="1">
      <c r="A1790" s="30" t="s">
        <v>6290</v>
      </c>
      <c r="B1790" s="271" t="s">
        <v>9494</v>
      </c>
      <c r="C1790" s="49" t="s">
        <v>9495</v>
      </c>
      <c r="D1790" s="272">
        <v>19830066</v>
      </c>
      <c r="E1790" s="30" t="s">
        <v>10203</v>
      </c>
      <c r="F1790" s="30" t="s">
        <v>3113</v>
      </c>
      <c r="G1790" s="30" t="s">
        <v>3065</v>
      </c>
      <c r="H1790" s="31">
        <v>1.24</v>
      </c>
      <c r="I1790" s="11">
        <v>10</v>
      </c>
      <c r="J1790" s="30" t="s">
        <v>6</v>
      </c>
      <c r="K1790" s="32">
        <v>41365</v>
      </c>
      <c r="L1790" s="6">
        <v>0</v>
      </c>
    </row>
    <row r="1791" spans="1:12" ht="12.75" customHeight="1">
      <c r="A1791" s="30" t="s">
        <v>6291</v>
      </c>
      <c r="B1791" s="271" t="s">
        <v>9496</v>
      </c>
      <c r="C1791" s="49" t="s">
        <v>9497</v>
      </c>
      <c r="D1791" s="272">
        <v>19940681</v>
      </c>
      <c r="E1791" s="30" t="s">
        <v>10203</v>
      </c>
      <c r="F1791" s="30" t="s">
        <v>3113</v>
      </c>
      <c r="G1791" s="30" t="s">
        <v>3065</v>
      </c>
      <c r="H1791" s="31">
        <v>1.6</v>
      </c>
      <c r="I1791" s="11">
        <v>10</v>
      </c>
      <c r="J1791" s="30" t="s">
        <v>6</v>
      </c>
      <c r="K1791" s="32">
        <v>41365</v>
      </c>
      <c r="L1791" s="6">
        <v>0</v>
      </c>
    </row>
    <row r="1792" spans="1:12" ht="12.75" customHeight="1">
      <c r="A1792" s="30" t="s">
        <v>6292</v>
      </c>
      <c r="B1792" s="271" t="s">
        <v>9498</v>
      </c>
      <c r="C1792" s="49" t="s">
        <v>9499</v>
      </c>
      <c r="D1792" s="272">
        <v>20090293</v>
      </c>
      <c r="E1792" s="30" t="s">
        <v>10203</v>
      </c>
      <c r="F1792" s="30" t="s">
        <v>3113</v>
      </c>
      <c r="G1792" s="30" t="s">
        <v>3065</v>
      </c>
      <c r="H1792" s="31">
        <v>144.80000000000001</v>
      </c>
      <c r="I1792" s="11">
        <v>10</v>
      </c>
      <c r="J1792" s="30" t="s">
        <v>6</v>
      </c>
      <c r="K1792" s="32">
        <v>41365</v>
      </c>
      <c r="L1792" s="6">
        <v>0</v>
      </c>
    </row>
    <row r="1793" spans="1:12" ht="12.75" customHeight="1">
      <c r="A1793" s="30" t="s">
        <v>6293</v>
      </c>
      <c r="B1793" s="271" t="s">
        <v>9500</v>
      </c>
      <c r="C1793" s="49" t="s">
        <v>9501</v>
      </c>
      <c r="D1793" s="272">
        <v>19970546</v>
      </c>
      <c r="E1793" s="30" t="s">
        <v>10203</v>
      </c>
      <c r="F1793" s="30" t="s">
        <v>3113</v>
      </c>
      <c r="G1793" s="30" t="s">
        <v>3065</v>
      </c>
      <c r="H1793" s="31">
        <v>92.56</v>
      </c>
      <c r="I1793" s="11">
        <v>10</v>
      </c>
      <c r="J1793" s="30" t="s">
        <v>6</v>
      </c>
      <c r="K1793" s="32">
        <v>41365</v>
      </c>
      <c r="L1793" s="6">
        <v>0</v>
      </c>
    </row>
    <row r="1794" spans="1:12" ht="12.75" customHeight="1">
      <c r="A1794" s="30" t="s">
        <v>6294</v>
      </c>
      <c r="B1794" s="271" t="s">
        <v>9502</v>
      </c>
      <c r="C1794" s="49" t="s">
        <v>9503</v>
      </c>
      <c r="D1794" s="272">
        <v>20020219</v>
      </c>
      <c r="E1794" s="30" t="s">
        <v>10203</v>
      </c>
      <c r="F1794" s="30" t="s">
        <v>3113</v>
      </c>
      <c r="G1794" s="30" t="s">
        <v>3065</v>
      </c>
      <c r="H1794" s="31">
        <v>0.8</v>
      </c>
      <c r="I1794" s="11">
        <v>10</v>
      </c>
      <c r="J1794" s="30" t="s">
        <v>6</v>
      </c>
      <c r="K1794" s="32">
        <v>41365</v>
      </c>
      <c r="L1794" s="6">
        <v>0</v>
      </c>
    </row>
    <row r="1795" spans="1:12" ht="12.75" customHeight="1">
      <c r="A1795" s="30" t="s">
        <v>6295</v>
      </c>
      <c r="B1795" s="271" t="s">
        <v>9504</v>
      </c>
      <c r="C1795" s="49" t="s">
        <v>9505</v>
      </c>
      <c r="D1795" s="272">
        <v>20030606</v>
      </c>
      <c r="E1795" s="30" t="s">
        <v>10203</v>
      </c>
      <c r="F1795" s="30" t="s">
        <v>3113</v>
      </c>
      <c r="G1795" s="30" t="s">
        <v>3065</v>
      </c>
      <c r="H1795" s="31">
        <v>248.63200000000001</v>
      </c>
      <c r="I1795" s="11">
        <v>10</v>
      </c>
      <c r="J1795" s="30" t="s">
        <v>6</v>
      </c>
      <c r="K1795" s="32">
        <v>41365</v>
      </c>
      <c r="L1795" s="6">
        <v>0</v>
      </c>
    </row>
    <row r="1796" spans="1:12" ht="12.75" customHeight="1">
      <c r="A1796" s="30" t="s">
        <v>6296</v>
      </c>
      <c r="B1796" s="271" t="s">
        <v>9506</v>
      </c>
      <c r="C1796" s="49" t="s">
        <v>9507</v>
      </c>
      <c r="D1796" s="272">
        <v>19790059</v>
      </c>
      <c r="E1796" s="30" t="s">
        <v>10203</v>
      </c>
      <c r="F1796" s="30" t="s">
        <v>3113</v>
      </c>
      <c r="G1796" s="30" t="s">
        <v>3065</v>
      </c>
      <c r="H1796" s="31">
        <v>178.91199999999998</v>
      </c>
      <c r="I1796" s="11">
        <v>10</v>
      </c>
      <c r="J1796" s="30" t="s">
        <v>6</v>
      </c>
      <c r="K1796" s="32">
        <v>41365</v>
      </c>
      <c r="L1796" s="6">
        <v>0</v>
      </c>
    </row>
    <row r="1797" spans="1:12" ht="12.75" customHeight="1">
      <c r="A1797" s="30" t="s">
        <v>6297</v>
      </c>
      <c r="B1797" s="271" t="s">
        <v>9508</v>
      </c>
      <c r="C1797" s="49" t="s">
        <v>9509</v>
      </c>
      <c r="D1797" s="272">
        <v>19790291</v>
      </c>
      <c r="E1797" s="30" t="s">
        <v>10203</v>
      </c>
      <c r="F1797" s="30" t="s">
        <v>3113</v>
      </c>
      <c r="G1797" s="30" t="s">
        <v>3065</v>
      </c>
      <c r="H1797" s="31">
        <v>193.56800000000001</v>
      </c>
      <c r="I1797" s="11">
        <v>10</v>
      </c>
      <c r="J1797" s="30" t="s">
        <v>6</v>
      </c>
      <c r="K1797" s="32">
        <v>41365</v>
      </c>
      <c r="L1797" s="6">
        <v>0</v>
      </c>
    </row>
    <row r="1798" spans="1:12" ht="12.75" customHeight="1">
      <c r="A1798" s="30" t="s">
        <v>6298</v>
      </c>
      <c r="B1798" s="271" t="s">
        <v>9510</v>
      </c>
      <c r="C1798" s="49" t="s">
        <v>9511</v>
      </c>
      <c r="D1798" s="272">
        <v>19820164</v>
      </c>
      <c r="E1798" s="30" t="s">
        <v>10203</v>
      </c>
      <c r="F1798" s="30" t="s">
        <v>3113</v>
      </c>
      <c r="G1798" s="30" t="s">
        <v>3065</v>
      </c>
      <c r="H1798" s="31">
        <v>0.88000000000000012</v>
      </c>
      <c r="I1798" s="11">
        <v>10</v>
      </c>
      <c r="J1798" s="30" t="s">
        <v>6</v>
      </c>
      <c r="K1798" s="32">
        <v>41365</v>
      </c>
      <c r="L1798" s="6">
        <v>0</v>
      </c>
    </row>
    <row r="1799" spans="1:12" ht="12.75" customHeight="1">
      <c r="A1799" s="30" t="s">
        <v>6299</v>
      </c>
      <c r="B1799" s="271" t="s">
        <v>9512</v>
      </c>
      <c r="C1799" s="49" t="s">
        <v>9513</v>
      </c>
      <c r="D1799" s="272">
        <v>20090018</v>
      </c>
      <c r="E1799" s="30" t="s">
        <v>10203</v>
      </c>
      <c r="F1799" s="30" t="s">
        <v>3113</v>
      </c>
      <c r="G1799" s="30" t="s">
        <v>3065</v>
      </c>
      <c r="H1799" s="31">
        <v>79.883327999999992</v>
      </c>
      <c r="I1799" s="11">
        <v>10</v>
      </c>
      <c r="J1799" s="30" t="s">
        <v>6</v>
      </c>
      <c r="K1799" s="32">
        <v>41365</v>
      </c>
      <c r="L1799" s="6">
        <v>0</v>
      </c>
    </row>
    <row r="1800" spans="1:12" ht="12.75" customHeight="1">
      <c r="A1800" s="30" t="s">
        <v>6300</v>
      </c>
      <c r="B1800" s="271" t="s">
        <v>9516</v>
      </c>
      <c r="C1800" s="49" t="s">
        <v>9517</v>
      </c>
      <c r="D1800" s="272">
        <v>20110228</v>
      </c>
      <c r="E1800" s="30" t="s">
        <v>10204</v>
      </c>
      <c r="F1800" s="30" t="s">
        <v>3113</v>
      </c>
      <c r="G1800" s="30" t="s">
        <v>3065</v>
      </c>
      <c r="H1800" s="31">
        <v>190.1033008</v>
      </c>
      <c r="I1800" s="11">
        <v>10</v>
      </c>
      <c r="J1800" s="30" t="s">
        <v>6</v>
      </c>
      <c r="K1800" s="32">
        <v>41365</v>
      </c>
      <c r="L1800" s="6">
        <v>0</v>
      </c>
    </row>
    <row r="1801" spans="1:12" ht="12.75" customHeight="1">
      <c r="A1801" s="30" t="s">
        <v>6301</v>
      </c>
      <c r="B1801" s="271" t="s">
        <v>9518</v>
      </c>
      <c r="C1801" s="49" t="s">
        <v>9519</v>
      </c>
      <c r="D1801" s="272">
        <v>20000429</v>
      </c>
      <c r="E1801" s="30" t="s">
        <v>10203</v>
      </c>
      <c r="F1801" s="30" t="s">
        <v>3113</v>
      </c>
      <c r="G1801" s="30" t="s">
        <v>3065</v>
      </c>
      <c r="H1801" s="31">
        <v>202.096</v>
      </c>
      <c r="I1801" s="11">
        <v>10</v>
      </c>
      <c r="J1801" s="30" t="s">
        <v>6</v>
      </c>
      <c r="K1801" s="32">
        <v>41365</v>
      </c>
      <c r="L1801" s="6">
        <v>0</v>
      </c>
    </row>
    <row r="1802" spans="1:12" ht="12.75" customHeight="1">
      <c r="A1802" s="30" t="s">
        <v>6302</v>
      </c>
      <c r="B1802" s="271" t="s">
        <v>9520</v>
      </c>
      <c r="C1802" s="49" t="s">
        <v>9521</v>
      </c>
      <c r="D1802" s="272">
        <v>20000180</v>
      </c>
      <c r="E1802" s="30" t="s">
        <v>10203</v>
      </c>
      <c r="F1802" s="30" t="s">
        <v>3113</v>
      </c>
      <c r="G1802" s="30" t="s">
        <v>3065</v>
      </c>
      <c r="H1802" s="31">
        <v>44.506425599999993</v>
      </c>
      <c r="I1802" s="11">
        <v>10</v>
      </c>
      <c r="J1802" s="30" t="s">
        <v>6</v>
      </c>
      <c r="K1802" s="32">
        <v>41365</v>
      </c>
      <c r="L1802" s="6">
        <v>0</v>
      </c>
    </row>
    <row r="1803" spans="1:12" ht="12.75" customHeight="1">
      <c r="A1803" s="30" t="s">
        <v>6303</v>
      </c>
      <c r="B1803" s="271" t="s">
        <v>9522</v>
      </c>
      <c r="C1803" s="49" t="s">
        <v>9523</v>
      </c>
      <c r="D1803" s="272">
        <v>20030622</v>
      </c>
      <c r="E1803" s="30" t="s">
        <v>10203</v>
      </c>
      <c r="F1803" s="30" t="s">
        <v>3113</v>
      </c>
      <c r="G1803" s="30" t="s">
        <v>3065</v>
      </c>
      <c r="H1803" s="31">
        <v>33.576000000000001</v>
      </c>
      <c r="I1803" s="11">
        <v>10</v>
      </c>
      <c r="J1803" s="30" t="s">
        <v>6</v>
      </c>
      <c r="K1803" s="32">
        <v>41365</v>
      </c>
      <c r="L1803" s="6">
        <v>0</v>
      </c>
    </row>
    <row r="1804" spans="1:12" ht="12.75" customHeight="1">
      <c r="A1804" s="30" t="s">
        <v>6304</v>
      </c>
      <c r="B1804" s="271" t="s">
        <v>9526</v>
      </c>
      <c r="C1804" s="49" t="s">
        <v>9527</v>
      </c>
      <c r="D1804" s="272">
        <v>19750033</v>
      </c>
      <c r="E1804" s="30" t="s">
        <v>10203</v>
      </c>
      <c r="F1804" s="30" t="s">
        <v>3113</v>
      </c>
      <c r="G1804" s="30" t="s">
        <v>3065</v>
      </c>
      <c r="H1804" s="31">
        <v>704.13599999999997</v>
      </c>
      <c r="I1804" s="11">
        <v>10</v>
      </c>
      <c r="J1804" s="30" t="s">
        <v>6</v>
      </c>
      <c r="K1804" s="32">
        <v>41365</v>
      </c>
      <c r="L1804" s="6">
        <v>0</v>
      </c>
    </row>
    <row r="1805" spans="1:12" ht="12.75" customHeight="1">
      <c r="A1805" s="30" t="s">
        <v>6305</v>
      </c>
      <c r="B1805" s="271" t="s">
        <v>9528</v>
      </c>
      <c r="C1805" s="49" t="s">
        <v>9527</v>
      </c>
      <c r="D1805" s="272">
        <v>19940048</v>
      </c>
      <c r="E1805" s="30" t="s">
        <v>10203</v>
      </c>
      <c r="F1805" s="30" t="s">
        <v>3113</v>
      </c>
      <c r="G1805" s="30" t="s">
        <v>3065</v>
      </c>
      <c r="H1805" s="31">
        <v>24</v>
      </c>
      <c r="I1805" s="11">
        <v>10</v>
      </c>
      <c r="J1805" s="30" t="s">
        <v>6</v>
      </c>
      <c r="K1805" s="32">
        <v>41365</v>
      </c>
      <c r="L1805" s="6">
        <v>0</v>
      </c>
    </row>
    <row r="1806" spans="1:12" ht="12.75" customHeight="1">
      <c r="A1806" s="30" t="s">
        <v>6306</v>
      </c>
      <c r="B1806" s="271" t="s">
        <v>9529</v>
      </c>
      <c r="C1806" s="49" t="s">
        <v>9530</v>
      </c>
      <c r="D1806" s="272">
        <v>20030620</v>
      </c>
      <c r="E1806" s="30" t="s">
        <v>10203</v>
      </c>
      <c r="F1806" s="30" t="s">
        <v>3113</v>
      </c>
      <c r="G1806" s="30" t="s">
        <v>3065</v>
      </c>
      <c r="H1806" s="31">
        <v>162.38399999999999</v>
      </c>
      <c r="I1806" s="11">
        <v>10</v>
      </c>
      <c r="J1806" s="30" t="s">
        <v>6</v>
      </c>
      <c r="K1806" s="32">
        <v>41365</v>
      </c>
      <c r="L1806" s="6">
        <v>0</v>
      </c>
    </row>
    <row r="1807" spans="1:12" ht="12.75" customHeight="1">
      <c r="A1807" s="30" t="s">
        <v>6307</v>
      </c>
      <c r="B1807" s="271" t="s">
        <v>9531</v>
      </c>
      <c r="C1807" s="49" t="s">
        <v>9532</v>
      </c>
      <c r="D1807" s="272">
        <v>19920695</v>
      </c>
      <c r="E1807" s="30" t="s">
        <v>10203</v>
      </c>
      <c r="F1807" s="30" t="s">
        <v>3113</v>
      </c>
      <c r="G1807" s="30" t="s">
        <v>3065</v>
      </c>
      <c r="H1807" s="31">
        <v>168.16800000000001</v>
      </c>
      <c r="I1807" s="11">
        <v>10</v>
      </c>
      <c r="J1807" s="30" t="s">
        <v>6</v>
      </c>
      <c r="K1807" s="32">
        <v>41365</v>
      </c>
      <c r="L1807" s="6">
        <v>0</v>
      </c>
    </row>
    <row r="1808" spans="1:12" ht="12.75" customHeight="1">
      <c r="A1808" s="30" t="s">
        <v>6308</v>
      </c>
      <c r="B1808" s="271" t="s">
        <v>9533</v>
      </c>
      <c r="C1808" s="49" t="s">
        <v>9534</v>
      </c>
      <c r="D1808" s="272">
        <v>19950232</v>
      </c>
      <c r="E1808" s="30" t="s">
        <v>10203</v>
      </c>
      <c r="F1808" s="30" t="s">
        <v>3113</v>
      </c>
      <c r="G1808" s="30" t="s">
        <v>3065</v>
      </c>
      <c r="H1808" s="31">
        <v>27.7689664</v>
      </c>
      <c r="I1808" s="11">
        <v>10</v>
      </c>
      <c r="J1808" s="30" t="s">
        <v>6</v>
      </c>
      <c r="K1808" s="32">
        <v>41365</v>
      </c>
      <c r="L1808" s="6">
        <v>0</v>
      </c>
    </row>
    <row r="1809" spans="1:12" ht="12.75" customHeight="1">
      <c r="A1809" s="30" t="s">
        <v>6309</v>
      </c>
      <c r="B1809" s="271" t="s">
        <v>9535</v>
      </c>
      <c r="C1809" s="49" t="s">
        <v>9536</v>
      </c>
      <c r="D1809" s="272">
        <v>20000837</v>
      </c>
      <c r="E1809" s="30" t="s">
        <v>10203</v>
      </c>
      <c r="F1809" s="30" t="s">
        <v>3113</v>
      </c>
      <c r="G1809" s="30" t="s">
        <v>3065</v>
      </c>
      <c r="H1809" s="31">
        <v>41.082854400000002</v>
      </c>
      <c r="I1809" s="11">
        <v>10</v>
      </c>
      <c r="J1809" s="30" t="s">
        <v>6</v>
      </c>
      <c r="K1809" s="32">
        <v>41365</v>
      </c>
      <c r="L1809" s="6">
        <v>0</v>
      </c>
    </row>
    <row r="1810" spans="1:12" ht="12.75" customHeight="1">
      <c r="A1810" s="30" t="s">
        <v>6310</v>
      </c>
      <c r="B1810" s="271" t="s">
        <v>9537</v>
      </c>
      <c r="C1810" s="49" t="s">
        <v>9538</v>
      </c>
      <c r="D1810" s="272">
        <v>20030646</v>
      </c>
      <c r="E1810" s="30" t="s">
        <v>10203</v>
      </c>
      <c r="F1810" s="30" t="s">
        <v>3113</v>
      </c>
      <c r="G1810" s="30" t="s">
        <v>3065</v>
      </c>
      <c r="H1810" s="31">
        <v>14.38</v>
      </c>
      <c r="I1810" s="11">
        <v>10</v>
      </c>
      <c r="J1810" s="30" t="s">
        <v>6</v>
      </c>
      <c r="K1810" s="32">
        <v>42095</v>
      </c>
      <c r="L1810" s="6">
        <v>1.4378771620584905</v>
      </c>
    </row>
    <row r="1811" spans="1:12" ht="12.75" customHeight="1">
      <c r="A1811" s="30" t="s">
        <v>6311</v>
      </c>
      <c r="B1811" s="271" t="s">
        <v>9539</v>
      </c>
      <c r="C1811" s="49" t="s">
        <v>9540</v>
      </c>
      <c r="D1811" s="272">
        <v>19770376</v>
      </c>
      <c r="E1811" s="30" t="s">
        <v>10203</v>
      </c>
      <c r="F1811" s="30" t="s">
        <v>3113</v>
      </c>
      <c r="G1811" s="30" t="s">
        <v>3065</v>
      </c>
      <c r="H1811" s="31">
        <v>184.1120512</v>
      </c>
      <c r="I1811" s="11">
        <v>10</v>
      </c>
      <c r="J1811" s="30" t="s">
        <v>6</v>
      </c>
      <c r="K1811" s="32">
        <v>41365</v>
      </c>
      <c r="L1811" s="6">
        <v>0</v>
      </c>
    </row>
    <row r="1812" spans="1:12" ht="12.75" customHeight="1">
      <c r="A1812" s="30" t="s">
        <v>6312</v>
      </c>
      <c r="B1812" s="271" t="s">
        <v>9541</v>
      </c>
      <c r="C1812" s="49" t="s">
        <v>9542</v>
      </c>
      <c r="D1812" s="272">
        <v>19950242</v>
      </c>
      <c r="E1812" s="30" t="s">
        <v>10203</v>
      </c>
      <c r="F1812" s="30" t="s">
        <v>3113</v>
      </c>
      <c r="G1812" s="30" t="s">
        <v>3065</v>
      </c>
      <c r="H1812" s="31">
        <v>12.336</v>
      </c>
      <c r="I1812" s="11">
        <v>10</v>
      </c>
      <c r="J1812" s="30" t="s">
        <v>6</v>
      </c>
      <c r="K1812" s="32">
        <v>41365</v>
      </c>
      <c r="L1812" s="6">
        <v>0</v>
      </c>
    </row>
    <row r="1813" spans="1:12" ht="12.75" customHeight="1">
      <c r="A1813" s="30" t="s">
        <v>6313</v>
      </c>
      <c r="B1813" s="271" t="s">
        <v>9543</v>
      </c>
      <c r="C1813" s="49" t="s">
        <v>9544</v>
      </c>
      <c r="D1813" s="272">
        <v>19950207</v>
      </c>
      <c r="E1813" s="30" t="s">
        <v>10203</v>
      </c>
      <c r="F1813" s="30" t="s">
        <v>3113</v>
      </c>
      <c r="G1813" s="30" t="s">
        <v>3065</v>
      </c>
      <c r="H1813" s="31">
        <v>14.89</v>
      </c>
      <c r="I1813" s="11">
        <v>10</v>
      </c>
      <c r="J1813" s="30" t="s">
        <v>6</v>
      </c>
      <c r="K1813" s="32">
        <v>42095</v>
      </c>
      <c r="L1813" s="6">
        <v>1.4888728054972844</v>
      </c>
    </row>
    <row r="1814" spans="1:12" ht="12.75" customHeight="1">
      <c r="A1814" s="30" t="s">
        <v>6314</v>
      </c>
      <c r="B1814" s="271" t="s">
        <v>9545</v>
      </c>
      <c r="C1814" s="49" t="s">
        <v>9546</v>
      </c>
      <c r="D1814" s="272">
        <v>19940170</v>
      </c>
      <c r="E1814" s="30" t="s">
        <v>10203</v>
      </c>
      <c r="F1814" s="30" t="s">
        <v>3113</v>
      </c>
      <c r="G1814" s="30" t="s">
        <v>3065</v>
      </c>
      <c r="H1814" s="31">
        <v>23.23</v>
      </c>
      <c r="I1814" s="11">
        <v>10</v>
      </c>
      <c r="J1814" s="30" t="s">
        <v>6</v>
      </c>
      <c r="K1814" s="32">
        <v>42095</v>
      </c>
      <c r="L1814" s="6">
        <v>2.3228015629081189</v>
      </c>
    </row>
    <row r="1815" spans="1:12" ht="12.75" customHeight="1">
      <c r="A1815" s="30" t="s">
        <v>6315</v>
      </c>
      <c r="B1815" s="271" t="s">
        <v>9547</v>
      </c>
      <c r="C1815" s="49" t="s">
        <v>9548</v>
      </c>
      <c r="D1815" s="272">
        <v>19860139</v>
      </c>
      <c r="E1815" s="30" t="s">
        <v>10203</v>
      </c>
      <c r="F1815" s="30" t="s">
        <v>3113</v>
      </c>
      <c r="G1815" s="30" t="s">
        <v>3065</v>
      </c>
      <c r="H1815" s="31">
        <v>87.42</v>
      </c>
      <c r="I1815" s="11">
        <v>10</v>
      </c>
      <c r="J1815" s="30" t="s">
        <v>6</v>
      </c>
      <c r="K1815" s="32">
        <v>42461</v>
      </c>
      <c r="L1815" s="6">
        <v>17.501391027652339</v>
      </c>
    </row>
    <row r="1816" spans="1:12" ht="12.75" customHeight="1">
      <c r="A1816" s="30" t="s">
        <v>6316</v>
      </c>
      <c r="B1816" s="271" t="s">
        <v>9549</v>
      </c>
      <c r="C1816" s="49" t="s">
        <v>9550</v>
      </c>
      <c r="D1816" s="272">
        <v>19890143</v>
      </c>
      <c r="E1816" s="30" t="s">
        <v>10203</v>
      </c>
      <c r="F1816" s="30" t="s">
        <v>3113</v>
      </c>
      <c r="G1816" s="30" t="s">
        <v>3065</v>
      </c>
      <c r="H1816" s="31">
        <v>232.91</v>
      </c>
      <c r="I1816" s="11">
        <v>10</v>
      </c>
      <c r="J1816" s="30" t="s">
        <v>6</v>
      </c>
      <c r="K1816" s="32">
        <v>42095</v>
      </c>
      <c r="L1816" s="6">
        <v>23.289010418292317</v>
      </c>
    </row>
    <row r="1817" spans="1:12" ht="12.75" customHeight="1">
      <c r="A1817" s="30" t="s">
        <v>6317</v>
      </c>
      <c r="B1817" s="271" t="s">
        <v>9551</v>
      </c>
      <c r="C1817" s="49" t="s">
        <v>9552</v>
      </c>
      <c r="D1817" s="272">
        <v>19780035</v>
      </c>
      <c r="E1817" s="30" t="s">
        <v>10203</v>
      </c>
      <c r="F1817" s="30" t="s">
        <v>3113</v>
      </c>
      <c r="G1817" s="30" t="s">
        <v>3065</v>
      </c>
      <c r="H1817" s="31">
        <v>104.98399999999999</v>
      </c>
      <c r="I1817" s="11">
        <v>10</v>
      </c>
      <c r="J1817" s="30" t="s">
        <v>6</v>
      </c>
      <c r="K1817" s="32">
        <v>41365</v>
      </c>
      <c r="L1817" s="6">
        <v>0</v>
      </c>
    </row>
    <row r="1818" spans="1:12" ht="12.75" customHeight="1">
      <c r="A1818" s="30" t="s">
        <v>6318</v>
      </c>
      <c r="B1818" s="271" t="s">
        <v>9553</v>
      </c>
      <c r="C1818" s="49" t="s">
        <v>9554</v>
      </c>
      <c r="D1818" s="272">
        <v>19780038</v>
      </c>
      <c r="E1818" s="30" t="s">
        <v>10203</v>
      </c>
      <c r="F1818" s="30" t="s">
        <v>3113</v>
      </c>
      <c r="G1818" s="30" t="s">
        <v>3065</v>
      </c>
      <c r="H1818" s="31">
        <v>66.551999999999992</v>
      </c>
      <c r="I1818" s="11">
        <v>10</v>
      </c>
      <c r="J1818" s="30" t="s">
        <v>6</v>
      </c>
      <c r="K1818" s="32">
        <v>41365</v>
      </c>
      <c r="L1818" s="6">
        <v>0</v>
      </c>
    </row>
    <row r="1819" spans="1:12" ht="12.75" customHeight="1">
      <c r="A1819" s="30" t="s">
        <v>6319</v>
      </c>
      <c r="B1819" s="271" t="s">
        <v>9555</v>
      </c>
      <c r="C1819" s="49" t="s">
        <v>9556</v>
      </c>
      <c r="D1819" s="272">
        <v>20030471</v>
      </c>
      <c r="E1819" s="30" t="s">
        <v>10203</v>
      </c>
      <c r="F1819" s="30" t="s">
        <v>3113</v>
      </c>
      <c r="G1819" s="30" t="s">
        <v>3065</v>
      </c>
      <c r="H1819" s="31">
        <v>14.72</v>
      </c>
      <c r="I1819" s="11">
        <v>10</v>
      </c>
      <c r="J1819" s="30" t="s">
        <v>6</v>
      </c>
      <c r="K1819" s="32">
        <v>42095</v>
      </c>
      <c r="L1819" s="6">
        <v>1.4718742576843562</v>
      </c>
    </row>
    <row r="1820" spans="1:12" ht="12.75" customHeight="1">
      <c r="A1820" s="30" t="s">
        <v>6320</v>
      </c>
      <c r="B1820" s="271" t="s">
        <v>9557</v>
      </c>
      <c r="C1820" s="49" t="s">
        <v>9558</v>
      </c>
      <c r="D1820" s="272">
        <v>19780037</v>
      </c>
      <c r="E1820" s="30" t="s">
        <v>10203</v>
      </c>
      <c r="F1820" s="30" t="s">
        <v>3113</v>
      </c>
      <c r="G1820" s="30" t="s">
        <v>3065</v>
      </c>
      <c r="H1820" s="31">
        <v>25.44</v>
      </c>
      <c r="I1820" s="11">
        <v>10</v>
      </c>
      <c r="J1820" s="30" t="s">
        <v>6</v>
      </c>
      <c r="K1820" s="32">
        <v>41365</v>
      </c>
      <c r="L1820" s="6">
        <v>0</v>
      </c>
    </row>
    <row r="1821" spans="1:12" ht="12.75" customHeight="1">
      <c r="A1821" s="30" t="s">
        <v>6321</v>
      </c>
      <c r="B1821" s="271" t="s">
        <v>9559</v>
      </c>
      <c r="C1821" s="49" t="s">
        <v>9560</v>
      </c>
      <c r="D1821" s="272">
        <v>19780032</v>
      </c>
      <c r="E1821" s="30" t="s">
        <v>10203</v>
      </c>
      <c r="F1821" s="30" t="s">
        <v>3113</v>
      </c>
      <c r="G1821" s="30" t="s">
        <v>3065</v>
      </c>
      <c r="H1821" s="31">
        <v>6.7520432000000001</v>
      </c>
      <c r="I1821" s="11">
        <v>10</v>
      </c>
      <c r="J1821" s="30" t="s">
        <v>6</v>
      </c>
      <c r="K1821" s="32">
        <v>41365</v>
      </c>
      <c r="L1821" s="6">
        <v>0</v>
      </c>
    </row>
    <row r="1822" spans="1:12" ht="12.75" customHeight="1">
      <c r="A1822" s="30" t="s">
        <v>6322</v>
      </c>
      <c r="B1822" s="271" t="s">
        <v>9533</v>
      </c>
      <c r="C1822" s="49" t="s">
        <v>9561</v>
      </c>
      <c r="D1822" s="272">
        <v>19750086</v>
      </c>
      <c r="E1822" s="30" t="s">
        <v>10203</v>
      </c>
      <c r="F1822" s="30" t="s">
        <v>3113</v>
      </c>
      <c r="G1822" s="30" t="s">
        <v>3065</v>
      </c>
      <c r="H1822" s="31">
        <v>111.08800000000001</v>
      </c>
      <c r="I1822" s="11">
        <v>10</v>
      </c>
      <c r="J1822" s="30" t="s">
        <v>6</v>
      </c>
      <c r="K1822" s="32">
        <v>41365</v>
      </c>
      <c r="L1822" s="6">
        <v>0</v>
      </c>
    </row>
    <row r="1823" spans="1:12" ht="12.75" customHeight="1">
      <c r="A1823" s="30" t="s">
        <v>6323</v>
      </c>
      <c r="B1823" s="271" t="s">
        <v>9562</v>
      </c>
      <c r="C1823" s="49" t="s">
        <v>9563</v>
      </c>
      <c r="D1823" s="272">
        <v>19770370</v>
      </c>
      <c r="E1823" s="30" t="s">
        <v>10203</v>
      </c>
      <c r="F1823" s="30" t="s">
        <v>3113</v>
      </c>
      <c r="G1823" s="30" t="s">
        <v>3065</v>
      </c>
      <c r="H1823" s="31">
        <v>92.08</v>
      </c>
      <c r="I1823" s="11">
        <v>10</v>
      </c>
      <c r="J1823" s="30" t="s">
        <v>6</v>
      </c>
      <c r="K1823" s="32">
        <v>41365</v>
      </c>
      <c r="L1823" s="6">
        <v>0</v>
      </c>
    </row>
    <row r="1824" spans="1:12" ht="12.75" customHeight="1">
      <c r="A1824" s="30" t="s">
        <v>6324</v>
      </c>
      <c r="B1824" s="271" t="s">
        <v>9564</v>
      </c>
      <c r="C1824" s="49" t="s">
        <v>9565</v>
      </c>
      <c r="D1824" s="272">
        <v>19780033</v>
      </c>
      <c r="E1824" s="30" t="s">
        <v>10203</v>
      </c>
      <c r="F1824" s="30" t="s">
        <v>3113</v>
      </c>
      <c r="G1824" s="30" t="s">
        <v>3065</v>
      </c>
      <c r="H1824" s="31">
        <v>447.06133919999991</v>
      </c>
      <c r="I1824" s="11">
        <v>10</v>
      </c>
      <c r="J1824" s="30" t="s">
        <v>6</v>
      </c>
      <c r="K1824" s="32">
        <v>41365</v>
      </c>
      <c r="L1824" s="6">
        <v>0</v>
      </c>
    </row>
    <row r="1825" spans="1:12" ht="12.75" customHeight="1">
      <c r="A1825" s="30" t="s">
        <v>6325</v>
      </c>
      <c r="B1825" s="271" t="s">
        <v>9566</v>
      </c>
      <c r="C1825" s="49" t="s">
        <v>9567</v>
      </c>
      <c r="D1825" s="272">
        <v>19780036</v>
      </c>
      <c r="E1825" s="30" t="s">
        <v>10203</v>
      </c>
      <c r="F1825" s="30" t="s">
        <v>3113</v>
      </c>
      <c r="G1825" s="30" t="s">
        <v>3065</v>
      </c>
      <c r="H1825" s="31">
        <v>460.77600000000001</v>
      </c>
      <c r="I1825" s="11">
        <v>10</v>
      </c>
      <c r="J1825" s="30" t="s">
        <v>6</v>
      </c>
      <c r="K1825" s="32">
        <v>41365</v>
      </c>
      <c r="L1825" s="6">
        <v>0</v>
      </c>
    </row>
    <row r="1826" spans="1:12" ht="12.75" customHeight="1">
      <c r="A1826" s="30" t="s">
        <v>6326</v>
      </c>
      <c r="B1826" s="271" t="s">
        <v>9568</v>
      </c>
      <c r="C1826" s="49" t="s">
        <v>9569</v>
      </c>
      <c r="D1826" s="272">
        <v>19770397</v>
      </c>
      <c r="E1826" s="30" t="s">
        <v>10203</v>
      </c>
      <c r="F1826" s="30" t="s">
        <v>3113</v>
      </c>
      <c r="G1826" s="30" t="s">
        <v>3065</v>
      </c>
      <c r="H1826" s="31">
        <v>49.89</v>
      </c>
      <c r="I1826" s="11">
        <v>10</v>
      </c>
      <c r="J1826" s="30" t="s">
        <v>6</v>
      </c>
      <c r="K1826" s="32">
        <v>41365</v>
      </c>
      <c r="L1826" s="6">
        <v>0</v>
      </c>
    </row>
    <row r="1827" spans="1:12" ht="12.75" customHeight="1">
      <c r="A1827" s="30" t="s">
        <v>6327</v>
      </c>
      <c r="B1827" s="271" t="s">
        <v>9570</v>
      </c>
      <c r="C1827" s="49" t="s">
        <v>9571</v>
      </c>
      <c r="D1827" s="272">
        <v>19770378</v>
      </c>
      <c r="E1827" s="30" t="s">
        <v>10203</v>
      </c>
      <c r="F1827" s="30" t="s">
        <v>3113</v>
      </c>
      <c r="G1827" s="30" t="s">
        <v>3065</v>
      </c>
      <c r="H1827" s="31">
        <v>138.26400000000001</v>
      </c>
      <c r="I1827" s="11">
        <v>10</v>
      </c>
      <c r="J1827" s="30" t="s">
        <v>6</v>
      </c>
      <c r="K1827" s="32">
        <v>41365</v>
      </c>
      <c r="L1827" s="6">
        <v>0</v>
      </c>
    </row>
    <row r="1828" spans="1:12" ht="12.75" customHeight="1">
      <c r="A1828" s="30" t="s">
        <v>6328</v>
      </c>
      <c r="B1828" s="271" t="s">
        <v>9572</v>
      </c>
      <c r="C1828" s="49" t="s">
        <v>9573</v>
      </c>
      <c r="D1828" s="272">
        <v>20020339</v>
      </c>
      <c r="E1828" s="30" t="s">
        <v>10203</v>
      </c>
      <c r="F1828" s="30" t="s">
        <v>3113</v>
      </c>
      <c r="G1828" s="30" t="s">
        <v>3065</v>
      </c>
      <c r="H1828" s="31">
        <v>182.82</v>
      </c>
      <c r="I1828" s="11">
        <v>10</v>
      </c>
      <c r="J1828" s="30" t="s">
        <v>6</v>
      </c>
      <c r="K1828" s="32">
        <v>42095</v>
      </c>
      <c r="L1828" s="6">
        <v>18.280438300941139</v>
      </c>
    </row>
    <row r="1829" spans="1:12" ht="12.75" customHeight="1">
      <c r="A1829" s="30" t="s">
        <v>6329</v>
      </c>
      <c r="B1829" s="271" t="s">
        <v>9576</v>
      </c>
      <c r="C1829" s="49" t="s">
        <v>9577</v>
      </c>
      <c r="D1829" s="272">
        <v>20090029</v>
      </c>
      <c r="E1829" s="30" t="s">
        <v>10203</v>
      </c>
      <c r="F1829" s="30" t="s">
        <v>3113</v>
      </c>
      <c r="G1829" s="30" t="s">
        <v>3065</v>
      </c>
      <c r="H1829" s="31">
        <v>30.401059200000002</v>
      </c>
      <c r="I1829" s="11">
        <v>10</v>
      </c>
      <c r="J1829" s="30" t="s">
        <v>6</v>
      </c>
      <c r="K1829" s="32">
        <v>41365</v>
      </c>
      <c r="L1829" s="6">
        <v>0</v>
      </c>
    </row>
    <row r="1830" spans="1:12" ht="12.75" customHeight="1">
      <c r="A1830" s="30" t="s">
        <v>6330</v>
      </c>
      <c r="B1830" s="271" t="s">
        <v>9578</v>
      </c>
      <c r="C1830" s="49" t="s">
        <v>9579</v>
      </c>
      <c r="D1830" s="272">
        <v>19980211</v>
      </c>
      <c r="E1830" s="30" t="s">
        <v>10203</v>
      </c>
      <c r="F1830" s="30" t="s">
        <v>3113</v>
      </c>
      <c r="G1830" s="30" t="s">
        <v>3065</v>
      </c>
      <c r="H1830" s="31">
        <v>277.952</v>
      </c>
      <c r="I1830" s="11">
        <v>10</v>
      </c>
      <c r="J1830" s="30" t="s">
        <v>6</v>
      </c>
      <c r="K1830" s="32">
        <v>41365</v>
      </c>
      <c r="L1830" s="6">
        <v>0</v>
      </c>
    </row>
    <row r="1831" spans="1:12" ht="12.75" customHeight="1">
      <c r="A1831" s="30" t="s">
        <v>6331</v>
      </c>
      <c r="B1831" s="271" t="s">
        <v>9580</v>
      </c>
      <c r="C1831" s="49" t="s">
        <v>9581</v>
      </c>
      <c r="D1831" s="272">
        <v>20070555</v>
      </c>
      <c r="E1831" s="30" t="s">
        <v>10203</v>
      </c>
      <c r="F1831" s="30" t="s">
        <v>3113</v>
      </c>
      <c r="G1831" s="30" t="s">
        <v>3065</v>
      </c>
      <c r="H1831" s="31">
        <v>134.12232</v>
      </c>
      <c r="I1831" s="11">
        <v>10</v>
      </c>
      <c r="J1831" s="30" t="s">
        <v>6</v>
      </c>
      <c r="K1831" s="32">
        <v>41365</v>
      </c>
      <c r="L1831" s="6">
        <v>0</v>
      </c>
    </row>
    <row r="1832" spans="1:12" ht="12.75" customHeight="1">
      <c r="A1832" s="30" t="s">
        <v>6332</v>
      </c>
      <c r="B1832" s="271" t="s">
        <v>9582</v>
      </c>
      <c r="C1832" s="49" t="s">
        <v>9583</v>
      </c>
      <c r="D1832" s="272">
        <v>20030143</v>
      </c>
      <c r="E1832" s="30" t="s">
        <v>10203</v>
      </c>
      <c r="F1832" s="30" t="s">
        <v>3113</v>
      </c>
      <c r="G1832" s="30" t="s">
        <v>3065</v>
      </c>
      <c r="H1832" s="31">
        <v>82.103999999999999</v>
      </c>
      <c r="I1832" s="11">
        <v>10</v>
      </c>
      <c r="J1832" s="30" t="s">
        <v>6</v>
      </c>
      <c r="K1832" s="32">
        <v>41365</v>
      </c>
      <c r="L1832" s="6">
        <v>0</v>
      </c>
    </row>
    <row r="1833" spans="1:12" ht="12.75" customHeight="1">
      <c r="A1833" s="30" t="s">
        <v>6333</v>
      </c>
      <c r="B1833" s="271" t="s">
        <v>9584</v>
      </c>
      <c r="C1833" s="49" t="s">
        <v>9585</v>
      </c>
      <c r="D1833" s="272">
        <v>19930297</v>
      </c>
      <c r="E1833" s="30" t="s">
        <v>10203</v>
      </c>
      <c r="F1833" s="30" t="s">
        <v>3113</v>
      </c>
      <c r="G1833" s="30" t="s">
        <v>3065</v>
      </c>
      <c r="H1833" s="31">
        <v>519.24163199999998</v>
      </c>
      <c r="I1833" s="11">
        <v>10</v>
      </c>
      <c r="J1833" s="30" t="s">
        <v>6</v>
      </c>
      <c r="K1833" s="32">
        <v>41365</v>
      </c>
      <c r="L1833" s="6">
        <v>0</v>
      </c>
    </row>
    <row r="1834" spans="1:12" ht="12.75" customHeight="1">
      <c r="A1834" s="30" t="s">
        <v>6334</v>
      </c>
      <c r="B1834" s="271" t="s">
        <v>9586</v>
      </c>
      <c r="C1834" s="49" t="s">
        <v>9587</v>
      </c>
      <c r="D1834" s="272">
        <v>19770406</v>
      </c>
      <c r="E1834" s="30" t="s">
        <v>10203</v>
      </c>
      <c r="F1834" s="30" t="s">
        <v>3113</v>
      </c>
      <c r="G1834" s="30" t="s">
        <v>3065</v>
      </c>
      <c r="H1834" s="31">
        <v>270.71199999999999</v>
      </c>
      <c r="I1834" s="11">
        <v>10</v>
      </c>
      <c r="J1834" s="30" t="s">
        <v>6</v>
      </c>
      <c r="K1834" s="32">
        <v>41365</v>
      </c>
      <c r="L1834" s="6">
        <v>0</v>
      </c>
    </row>
    <row r="1835" spans="1:12" ht="12.75" customHeight="1">
      <c r="A1835" s="30" t="s">
        <v>6335</v>
      </c>
      <c r="B1835" s="271" t="s">
        <v>9588</v>
      </c>
      <c r="C1835" s="49" t="s">
        <v>9587</v>
      </c>
      <c r="D1835" s="272">
        <v>19880090</v>
      </c>
      <c r="E1835" s="30" t="s">
        <v>10203</v>
      </c>
      <c r="F1835" s="30" t="s">
        <v>3113</v>
      </c>
      <c r="G1835" s="30" t="s">
        <v>3065</v>
      </c>
      <c r="H1835" s="31">
        <v>661.59199999999998</v>
      </c>
      <c r="I1835" s="11">
        <v>10</v>
      </c>
      <c r="J1835" s="30" t="s">
        <v>6</v>
      </c>
      <c r="K1835" s="32">
        <v>41365</v>
      </c>
      <c r="L1835" s="6">
        <v>0</v>
      </c>
    </row>
    <row r="1836" spans="1:12" ht="12.75" customHeight="1">
      <c r="A1836" s="30" t="s">
        <v>6336</v>
      </c>
      <c r="B1836" s="271" t="s">
        <v>9589</v>
      </c>
      <c r="C1836" s="49" t="s">
        <v>9590</v>
      </c>
      <c r="D1836" s="272">
        <v>20030671</v>
      </c>
      <c r="E1836" s="30" t="s">
        <v>10203</v>
      </c>
      <c r="F1836" s="30" t="s">
        <v>3113</v>
      </c>
      <c r="G1836" s="30" t="s">
        <v>3065</v>
      </c>
      <c r="H1836" s="31">
        <v>110.98076639999999</v>
      </c>
      <c r="I1836" s="11">
        <v>10</v>
      </c>
      <c r="J1836" s="30" t="s">
        <v>6</v>
      </c>
      <c r="K1836" s="32">
        <v>41365</v>
      </c>
      <c r="L1836" s="6">
        <v>0</v>
      </c>
    </row>
    <row r="1837" spans="1:12" ht="12.75" customHeight="1">
      <c r="A1837" s="30" t="s">
        <v>6337</v>
      </c>
      <c r="B1837" s="271" t="s">
        <v>9591</v>
      </c>
      <c r="C1837" s="49" t="s">
        <v>9592</v>
      </c>
      <c r="D1837" s="272">
        <v>19810031</v>
      </c>
      <c r="E1837" s="30" t="s">
        <v>10203</v>
      </c>
      <c r="F1837" s="30" t="s">
        <v>3113</v>
      </c>
      <c r="G1837" s="30" t="s">
        <v>3065</v>
      </c>
      <c r="H1837" s="31">
        <v>332.17600000000004</v>
      </c>
      <c r="I1837" s="11">
        <v>10</v>
      </c>
      <c r="J1837" s="30" t="s">
        <v>6</v>
      </c>
      <c r="K1837" s="32">
        <v>41365</v>
      </c>
      <c r="L1837" s="6">
        <v>0</v>
      </c>
    </row>
    <row r="1838" spans="1:12" ht="12.75" customHeight="1">
      <c r="A1838" s="30" t="s">
        <v>6338</v>
      </c>
      <c r="B1838" s="271" t="s">
        <v>9593</v>
      </c>
      <c r="C1838" s="49" t="s">
        <v>9594</v>
      </c>
      <c r="D1838" s="272">
        <v>19810039</v>
      </c>
      <c r="E1838" s="30" t="s">
        <v>10203</v>
      </c>
      <c r="F1838" s="30" t="s">
        <v>3113</v>
      </c>
      <c r="G1838" s="30" t="s">
        <v>3065</v>
      </c>
      <c r="H1838" s="31">
        <v>16.8</v>
      </c>
      <c r="I1838" s="11">
        <v>10</v>
      </c>
      <c r="J1838" s="30" t="s">
        <v>6</v>
      </c>
      <c r="K1838" s="32">
        <v>41365</v>
      </c>
      <c r="L1838" s="6">
        <v>0</v>
      </c>
    </row>
    <row r="1839" spans="1:12" ht="12.75" customHeight="1">
      <c r="A1839" s="30" t="s">
        <v>6339</v>
      </c>
      <c r="B1839" s="271" t="s">
        <v>9595</v>
      </c>
      <c r="C1839" s="49" t="s">
        <v>9596</v>
      </c>
      <c r="D1839" s="272">
        <v>20040745</v>
      </c>
      <c r="E1839" s="30" t="s">
        <v>10203</v>
      </c>
      <c r="F1839" s="30" t="s">
        <v>3113</v>
      </c>
      <c r="G1839" s="30" t="s">
        <v>3065</v>
      </c>
      <c r="H1839" s="31">
        <v>9.5099199999999995E-2</v>
      </c>
      <c r="I1839" s="11">
        <v>10</v>
      </c>
      <c r="J1839" s="30" t="s">
        <v>6</v>
      </c>
      <c r="K1839" s="32">
        <v>41365</v>
      </c>
      <c r="L1839" s="6">
        <v>0</v>
      </c>
    </row>
    <row r="1840" spans="1:12" ht="12.75" customHeight="1">
      <c r="A1840" s="30" t="s">
        <v>6340</v>
      </c>
      <c r="B1840" s="271" t="s">
        <v>9597</v>
      </c>
      <c r="C1840" s="49" t="s">
        <v>9598</v>
      </c>
      <c r="D1840" s="272">
        <v>20030675</v>
      </c>
      <c r="E1840" s="30" t="s">
        <v>10203</v>
      </c>
      <c r="F1840" s="30" t="s">
        <v>3113</v>
      </c>
      <c r="G1840" s="30" t="s">
        <v>3065</v>
      </c>
      <c r="H1840" s="31">
        <v>185.26400000000001</v>
      </c>
      <c r="I1840" s="11">
        <v>10</v>
      </c>
      <c r="J1840" s="30" t="s">
        <v>6</v>
      </c>
      <c r="K1840" s="32">
        <v>41365</v>
      </c>
      <c r="L1840" s="6">
        <v>0</v>
      </c>
    </row>
    <row r="1841" spans="1:12" ht="12.75" customHeight="1">
      <c r="A1841" s="30" t="s">
        <v>6341</v>
      </c>
      <c r="B1841" s="271" t="s">
        <v>9599</v>
      </c>
      <c r="C1841" s="49" t="s">
        <v>9600</v>
      </c>
      <c r="D1841" s="272">
        <v>20090395</v>
      </c>
      <c r="E1841" s="30" t="s">
        <v>10203</v>
      </c>
      <c r="F1841" s="30" t="s">
        <v>3113</v>
      </c>
      <c r="G1841" s="30" t="s">
        <v>3065</v>
      </c>
      <c r="H1841" s="31">
        <v>502.57</v>
      </c>
      <c r="I1841" s="11">
        <v>10</v>
      </c>
      <c r="J1841" s="30" t="s">
        <v>6</v>
      </c>
      <c r="K1841" s="32">
        <v>42095</v>
      </c>
      <c r="L1841" s="6">
        <v>50.252706907909335</v>
      </c>
    </row>
    <row r="1842" spans="1:12" ht="12.75" customHeight="1">
      <c r="A1842" s="30" t="s">
        <v>6342</v>
      </c>
      <c r="B1842" s="271" t="s">
        <v>9602</v>
      </c>
      <c r="C1842" s="49" t="s">
        <v>9603</v>
      </c>
      <c r="D1842" s="272">
        <v>19940311</v>
      </c>
      <c r="E1842" s="30" t="s">
        <v>10203</v>
      </c>
      <c r="F1842" s="30" t="s">
        <v>3113</v>
      </c>
      <c r="G1842" s="30" t="s">
        <v>3065</v>
      </c>
      <c r="H1842" s="31">
        <v>94.148207999999997</v>
      </c>
      <c r="I1842" s="11">
        <v>10</v>
      </c>
      <c r="J1842" s="30" t="s">
        <v>6</v>
      </c>
      <c r="K1842" s="32">
        <v>41365</v>
      </c>
      <c r="L1842" s="6">
        <v>0</v>
      </c>
    </row>
    <row r="1843" spans="1:12" ht="12.75" customHeight="1">
      <c r="A1843" s="30" t="s">
        <v>6343</v>
      </c>
      <c r="B1843" s="271" t="s">
        <v>9604</v>
      </c>
      <c r="C1843" s="49" t="s">
        <v>9605</v>
      </c>
      <c r="D1843" s="272">
        <v>19880214</v>
      </c>
      <c r="E1843" s="30" t="s">
        <v>10203</v>
      </c>
      <c r="F1843" s="30" t="s">
        <v>3113</v>
      </c>
      <c r="G1843" s="30" t="s">
        <v>3065</v>
      </c>
      <c r="H1843" s="31">
        <v>0.8</v>
      </c>
      <c r="I1843" s="11">
        <v>10</v>
      </c>
      <c r="J1843" s="30" t="s">
        <v>6</v>
      </c>
      <c r="K1843" s="32">
        <v>41365</v>
      </c>
      <c r="L1843" s="6">
        <v>0</v>
      </c>
    </row>
    <row r="1844" spans="1:12" ht="12.75" customHeight="1">
      <c r="A1844" s="30" t="s">
        <v>6344</v>
      </c>
      <c r="B1844" s="271" t="s">
        <v>9606</v>
      </c>
      <c r="C1844" s="49" t="s">
        <v>9607</v>
      </c>
      <c r="D1844" s="272">
        <v>19780132</v>
      </c>
      <c r="E1844" s="30" t="s">
        <v>10203</v>
      </c>
      <c r="F1844" s="30" t="s">
        <v>3113</v>
      </c>
      <c r="G1844" s="30" t="s">
        <v>3065</v>
      </c>
      <c r="H1844" s="31">
        <v>2.3600000000000003</v>
      </c>
      <c r="I1844" s="11">
        <v>10</v>
      </c>
      <c r="J1844" s="30" t="s">
        <v>6</v>
      </c>
      <c r="K1844" s="32">
        <v>41365</v>
      </c>
      <c r="L1844" s="6">
        <v>0</v>
      </c>
    </row>
    <row r="1845" spans="1:12" ht="12.75" customHeight="1">
      <c r="A1845" s="30" t="s">
        <v>6345</v>
      </c>
      <c r="B1845" s="271" t="s">
        <v>9610</v>
      </c>
      <c r="C1845" s="49" t="s">
        <v>9611</v>
      </c>
      <c r="D1845" s="272">
        <v>19810104</v>
      </c>
      <c r="E1845" s="30" t="s">
        <v>10203</v>
      </c>
      <c r="F1845" s="30" t="s">
        <v>3113</v>
      </c>
      <c r="G1845" s="30" t="s">
        <v>3065</v>
      </c>
      <c r="H1845" s="31">
        <v>82.960000000000008</v>
      </c>
      <c r="I1845" s="11">
        <v>10</v>
      </c>
      <c r="J1845" s="30" t="s">
        <v>6</v>
      </c>
      <c r="K1845" s="32">
        <v>41365</v>
      </c>
      <c r="L1845" s="6">
        <v>0</v>
      </c>
    </row>
    <row r="1846" spans="1:12" ht="12.75" customHeight="1">
      <c r="A1846" s="30" t="s">
        <v>6346</v>
      </c>
      <c r="B1846" s="271" t="s">
        <v>9612</v>
      </c>
      <c r="C1846" s="49" t="s">
        <v>9613</v>
      </c>
      <c r="D1846" s="272">
        <v>19830055</v>
      </c>
      <c r="E1846" s="30" t="s">
        <v>10203</v>
      </c>
      <c r="F1846" s="30" t="s">
        <v>3113</v>
      </c>
      <c r="G1846" s="30" t="s">
        <v>3065</v>
      </c>
      <c r="H1846" s="31">
        <v>91.712000000000003</v>
      </c>
      <c r="I1846" s="11">
        <v>10</v>
      </c>
      <c r="J1846" s="30" t="s">
        <v>6</v>
      </c>
      <c r="K1846" s="32">
        <v>41365</v>
      </c>
      <c r="L1846" s="6">
        <v>0</v>
      </c>
    </row>
    <row r="1847" spans="1:12" ht="12.75" customHeight="1">
      <c r="A1847" s="30" t="s">
        <v>6347</v>
      </c>
      <c r="B1847" s="271" t="s">
        <v>9614</v>
      </c>
      <c r="C1847" s="49" t="s">
        <v>9615</v>
      </c>
      <c r="D1847" s="272">
        <v>20080072</v>
      </c>
      <c r="E1847" s="30" t="s">
        <v>10203</v>
      </c>
      <c r="F1847" s="30" t="s">
        <v>3113</v>
      </c>
      <c r="G1847" s="30" t="s">
        <v>3065</v>
      </c>
      <c r="H1847" s="31">
        <v>39.96</v>
      </c>
      <c r="I1847" s="11">
        <v>10</v>
      </c>
      <c r="J1847" s="30" t="s">
        <v>6</v>
      </c>
      <c r="K1847" s="32">
        <v>41365</v>
      </c>
      <c r="L1847" s="6">
        <v>0</v>
      </c>
    </row>
    <row r="1848" spans="1:12" ht="12.75" customHeight="1">
      <c r="A1848" s="30" t="s">
        <v>6348</v>
      </c>
      <c r="B1848" s="271" t="s">
        <v>9618</v>
      </c>
      <c r="C1848" s="49" t="s">
        <v>9617</v>
      </c>
      <c r="D1848" s="272">
        <v>20070125</v>
      </c>
      <c r="E1848" s="30" t="s">
        <v>10203</v>
      </c>
      <c r="F1848" s="30" t="s">
        <v>3113</v>
      </c>
      <c r="G1848" s="30" t="s">
        <v>3065</v>
      </c>
      <c r="H1848" s="31">
        <v>106.4</v>
      </c>
      <c r="I1848" s="11">
        <v>10</v>
      </c>
      <c r="J1848" s="30" t="s">
        <v>6</v>
      </c>
      <c r="K1848" s="32">
        <v>41365</v>
      </c>
      <c r="L1848" s="6">
        <v>0</v>
      </c>
    </row>
    <row r="1849" spans="1:12" ht="13.95" customHeight="1">
      <c r="A1849" s="30" t="s">
        <v>6349</v>
      </c>
      <c r="B1849" s="271" t="s">
        <v>9619</v>
      </c>
      <c r="C1849" s="49" t="s">
        <v>9620</v>
      </c>
      <c r="D1849" s="272">
        <v>19950365</v>
      </c>
      <c r="E1849" s="30" t="s">
        <v>10203</v>
      </c>
      <c r="F1849" s="30" t="s">
        <v>3113</v>
      </c>
      <c r="G1849" s="30" t="s">
        <v>3065</v>
      </c>
      <c r="H1849" s="31">
        <v>175.17599999999999</v>
      </c>
      <c r="I1849" s="11">
        <v>10</v>
      </c>
      <c r="J1849" s="30" t="s">
        <v>6</v>
      </c>
      <c r="K1849" s="32">
        <v>41365</v>
      </c>
      <c r="L1849" s="6">
        <v>0</v>
      </c>
    </row>
    <row r="1850" spans="1:12" ht="13.95" customHeight="1">
      <c r="A1850" s="30" t="s">
        <v>6350</v>
      </c>
      <c r="B1850" s="271" t="s">
        <v>9621</v>
      </c>
      <c r="C1850" s="49" t="s">
        <v>9622</v>
      </c>
      <c r="D1850" s="272">
        <v>20160008</v>
      </c>
      <c r="E1850" s="30" t="s">
        <v>10203</v>
      </c>
      <c r="F1850" s="30" t="s">
        <v>3113</v>
      </c>
      <c r="G1850" s="30" t="s">
        <v>3065</v>
      </c>
      <c r="H1850" s="31">
        <v>2652.5068864</v>
      </c>
      <c r="I1850" s="11">
        <v>10</v>
      </c>
      <c r="J1850" s="30" t="s">
        <v>6</v>
      </c>
      <c r="K1850" s="32">
        <v>41365</v>
      </c>
      <c r="L1850" s="6">
        <v>0</v>
      </c>
    </row>
    <row r="1851" spans="1:12" ht="12.75" customHeight="1">
      <c r="A1851" s="30" t="s">
        <v>6351</v>
      </c>
      <c r="B1851" s="271" t="s">
        <v>9623</v>
      </c>
      <c r="C1851" s="49" t="s">
        <v>9624</v>
      </c>
      <c r="D1851" s="272">
        <v>19870349</v>
      </c>
      <c r="E1851" s="30" t="s">
        <v>10203</v>
      </c>
      <c r="F1851" s="30" t="s">
        <v>3113</v>
      </c>
      <c r="G1851" s="30" t="s">
        <v>3065</v>
      </c>
      <c r="H1851" s="31">
        <v>824.31986560000007</v>
      </c>
      <c r="I1851" s="11">
        <v>10</v>
      </c>
      <c r="J1851" s="30" t="s">
        <v>6</v>
      </c>
      <c r="K1851" s="32">
        <v>41365</v>
      </c>
      <c r="L1851" s="6">
        <v>0</v>
      </c>
    </row>
    <row r="1852" spans="1:12" ht="12.75" customHeight="1">
      <c r="A1852" s="30" t="s">
        <v>6352</v>
      </c>
      <c r="B1852" s="271" t="s">
        <v>9625</v>
      </c>
      <c r="C1852" s="49" t="s">
        <v>9626</v>
      </c>
      <c r="D1852" s="272">
        <v>19960168</v>
      </c>
      <c r="E1852" s="30" t="s">
        <v>10203</v>
      </c>
      <c r="F1852" s="30" t="s">
        <v>3113</v>
      </c>
      <c r="G1852" s="30" t="s">
        <v>3065</v>
      </c>
      <c r="H1852" s="31">
        <v>32.792000000000002</v>
      </c>
      <c r="I1852" s="11">
        <v>10</v>
      </c>
      <c r="J1852" s="30" t="s">
        <v>6</v>
      </c>
      <c r="K1852" s="32">
        <v>42461</v>
      </c>
      <c r="L1852" s="6">
        <v>6.5649235252662548</v>
      </c>
    </row>
    <row r="1853" spans="1:12" ht="12.75" customHeight="1">
      <c r="A1853" s="30" t="s">
        <v>6353</v>
      </c>
      <c r="B1853" s="271" t="s">
        <v>9627</v>
      </c>
      <c r="C1853" s="49" t="s">
        <v>9628</v>
      </c>
      <c r="D1853" s="272">
        <v>19940687</v>
      </c>
      <c r="E1853" s="30" t="s">
        <v>10203</v>
      </c>
      <c r="F1853" s="30" t="s">
        <v>3113</v>
      </c>
      <c r="G1853" s="30" t="s">
        <v>3065</v>
      </c>
      <c r="H1853" s="31">
        <v>0.8</v>
      </c>
      <c r="I1853" s="11">
        <v>10</v>
      </c>
      <c r="J1853" s="30" t="s">
        <v>6</v>
      </c>
      <c r="K1853" s="32">
        <v>41365</v>
      </c>
      <c r="L1853" s="6">
        <v>0</v>
      </c>
    </row>
    <row r="1854" spans="1:12" ht="12.75" customHeight="1">
      <c r="A1854" s="30" t="s">
        <v>6354</v>
      </c>
      <c r="B1854" s="271" t="s">
        <v>9606</v>
      </c>
      <c r="C1854" s="49" t="s">
        <v>9629</v>
      </c>
      <c r="D1854" s="272">
        <v>19830427</v>
      </c>
      <c r="E1854" s="30" t="s">
        <v>10203</v>
      </c>
      <c r="F1854" s="30" t="s">
        <v>3113</v>
      </c>
      <c r="G1854" s="30" t="s">
        <v>3065</v>
      </c>
      <c r="H1854" s="31">
        <v>31.616000000000003</v>
      </c>
      <c r="I1854" s="11">
        <v>10</v>
      </c>
      <c r="J1854" s="30" t="s">
        <v>6</v>
      </c>
      <c r="K1854" s="32">
        <v>41365</v>
      </c>
      <c r="L1854" s="6">
        <v>0</v>
      </c>
    </row>
    <row r="1855" spans="1:12" ht="12.75" customHeight="1">
      <c r="A1855" s="30" t="s">
        <v>6355</v>
      </c>
      <c r="B1855" s="271" t="s">
        <v>9630</v>
      </c>
      <c r="C1855" s="49" t="s">
        <v>9631</v>
      </c>
      <c r="D1855" s="272">
        <v>19990301</v>
      </c>
      <c r="E1855" s="30" t="s">
        <v>10203</v>
      </c>
      <c r="F1855" s="30" t="s">
        <v>3113</v>
      </c>
      <c r="G1855" s="30" t="s">
        <v>3065</v>
      </c>
      <c r="H1855" s="31">
        <v>89.6</v>
      </c>
      <c r="I1855" s="11">
        <v>10</v>
      </c>
      <c r="J1855" s="30" t="s">
        <v>6</v>
      </c>
      <c r="K1855" s="32">
        <v>41365</v>
      </c>
      <c r="L1855" s="6">
        <v>0</v>
      </c>
    </row>
    <row r="1856" spans="1:12" ht="12.75" customHeight="1">
      <c r="A1856" s="30" t="s">
        <v>6356</v>
      </c>
      <c r="B1856" s="271" t="s">
        <v>9634</v>
      </c>
      <c r="C1856" s="49" t="s">
        <v>9635</v>
      </c>
      <c r="D1856" s="272">
        <v>19870248</v>
      </c>
      <c r="E1856" s="30" t="s">
        <v>10203</v>
      </c>
      <c r="F1856" s="30" t="s">
        <v>3113</v>
      </c>
      <c r="G1856" s="30" t="s">
        <v>3065</v>
      </c>
      <c r="H1856" s="31">
        <v>9.5920000000000005</v>
      </c>
      <c r="I1856" s="11">
        <v>10</v>
      </c>
      <c r="J1856" s="30" t="s">
        <v>6</v>
      </c>
      <c r="K1856" s="32">
        <v>41365</v>
      </c>
      <c r="L1856" s="6">
        <v>0</v>
      </c>
    </row>
    <row r="1857" spans="1:12" ht="12.75" customHeight="1">
      <c r="A1857" s="30" t="s">
        <v>6357</v>
      </c>
      <c r="B1857" s="271" t="s">
        <v>9636</v>
      </c>
      <c r="C1857" s="49" t="s">
        <v>9637</v>
      </c>
      <c r="D1857" s="272">
        <v>19940286</v>
      </c>
      <c r="E1857" s="30" t="s">
        <v>10203</v>
      </c>
      <c r="F1857" s="30" t="s">
        <v>3113</v>
      </c>
      <c r="G1857" s="30" t="s">
        <v>3065</v>
      </c>
      <c r="H1857" s="31">
        <v>168.16800000000001</v>
      </c>
      <c r="I1857" s="11">
        <v>10</v>
      </c>
      <c r="J1857" s="30" t="s">
        <v>6</v>
      </c>
      <c r="K1857" s="32">
        <v>41365</v>
      </c>
      <c r="L1857" s="6">
        <v>0</v>
      </c>
    </row>
    <row r="1858" spans="1:12" ht="12.75" customHeight="1">
      <c r="A1858" s="30" t="s">
        <v>6358</v>
      </c>
      <c r="B1858" s="273" t="s">
        <v>2998</v>
      </c>
      <c r="C1858" s="49" t="s">
        <v>9638</v>
      </c>
      <c r="D1858" s="272">
        <v>19870052</v>
      </c>
      <c r="E1858" s="30" t="s">
        <v>10203</v>
      </c>
      <c r="F1858" s="30" t="s">
        <v>3113</v>
      </c>
      <c r="G1858" s="30" t="s">
        <v>3065</v>
      </c>
      <c r="H1858" s="31">
        <v>32.408000000000001</v>
      </c>
      <c r="I1858" s="11">
        <v>10</v>
      </c>
      <c r="J1858" s="30" t="s">
        <v>6</v>
      </c>
      <c r="K1858" s="32">
        <v>41365</v>
      </c>
      <c r="L1858" s="6">
        <v>0</v>
      </c>
    </row>
    <row r="1859" spans="1:12" ht="12.75" customHeight="1">
      <c r="A1859" s="30" t="s">
        <v>6359</v>
      </c>
      <c r="B1859" s="271" t="s">
        <v>2998</v>
      </c>
      <c r="C1859" s="49" t="s">
        <v>9639</v>
      </c>
      <c r="D1859" s="272">
        <v>19930132</v>
      </c>
      <c r="E1859" s="30" t="s">
        <v>10203</v>
      </c>
      <c r="F1859" s="30" t="s">
        <v>3113</v>
      </c>
      <c r="G1859" s="30" t="s">
        <v>3065</v>
      </c>
      <c r="H1859" s="31">
        <v>32.792000000000002</v>
      </c>
      <c r="I1859" s="11">
        <v>10</v>
      </c>
      <c r="J1859" s="30" t="s">
        <v>6</v>
      </c>
      <c r="K1859" s="32">
        <v>41365</v>
      </c>
      <c r="L1859" s="6">
        <v>0</v>
      </c>
    </row>
    <row r="1860" spans="1:12" ht="12.75" customHeight="1">
      <c r="A1860" s="30" t="s">
        <v>6360</v>
      </c>
      <c r="B1860" s="271" t="s">
        <v>2998</v>
      </c>
      <c r="C1860" s="49" t="s">
        <v>9639</v>
      </c>
      <c r="D1860" s="272">
        <v>19930151</v>
      </c>
      <c r="E1860" s="30" t="s">
        <v>10203</v>
      </c>
      <c r="F1860" s="30" t="s">
        <v>3113</v>
      </c>
      <c r="G1860" s="30" t="s">
        <v>3065</v>
      </c>
      <c r="H1860" s="31">
        <v>37.839999999999996</v>
      </c>
      <c r="I1860" s="11">
        <v>10</v>
      </c>
      <c r="J1860" s="30" t="s">
        <v>6</v>
      </c>
      <c r="K1860" s="32">
        <v>41365</v>
      </c>
      <c r="L1860" s="6">
        <v>0</v>
      </c>
    </row>
    <row r="1861" spans="1:12" ht="12.75" customHeight="1">
      <c r="A1861" s="30" t="s">
        <v>6361</v>
      </c>
      <c r="B1861" s="271" t="s">
        <v>9640</v>
      </c>
      <c r="C1861" s="49" t="s">
        <v>9641</v>
      </c>
      <c r="D1861" s="272">
        <v>20110230</v>
      </c>
      <c r="E1861" s="30" t="s">
        <v>10204</v>
      </c>
      <c r="F1861" s="30" t="s">
        <v>3113</v>
      </c>
      <c r="G1861" s="30" t="s">
        <v>3065</v>
      </c>
      <c r="H1861" s="31">
        <v>1.6</v>
      </c>
      <c r="I1861" s="11">
        <v>10</v>
      </c>
      <c r="J1861" s="30" t="s">
        <v>6</v>
      </c>
      <c r="K1861" s="32">
        <v>41365</v>
      </c>
      <c r="L1861" s="6">
        <v>0</v>
      </c>
    </row>
    <row r="1862" spans="1:12" ht="12.75" customHeight="1">
      <c r="A1862" s="30" t="s">
        <v>6362</v>
      </c>
      <c r="B1862" s="271" t="s">
        <v>9642</v>
      </c>
      <c r="C1862" s="49" t="s">
        <v>9643</v>
      </c>
      <c r="D1862" s="272">
        <v>19920605</v>
      </c>
      <c r="E1862" s="30" t="s">
        <v>10203</v>
      </c>
      <c r="F1862" s="30" t="s">
        <v>3113</v>
      </c>
      <c r="G1862" s="30" t="s">
        <v>3065</v>
      </c>
      <c r="H1862" s="31">
        <v>339.98400000000004</v>
      </c>
      <c r="I1862" s="11">
        <v>10</v>
      </c>
      <c r="J1862" s="30" t="s">
        <v>6</v>
      </c>
      <c r="K1862" s="32">
        <v>41365</v>
      </c>
      <c r="L1862" s="6">
        <v>0</v>
      </c>
    </row>
    <row r="1863" spans="1:12" ht="12.75" customHeight="1">
      <c r="A1863" s="30" t="s">
        <v>6363</v>
      </c>
      <c r="B1863" s="271" t="s">
        <v>9644</v>
      </c>
      <c r="C1863" s="49" t="s">
        <v>9645</v>
      </c>
      <c r="D1863" s="272">
        <v>19910120</v>
      </c>
      <c r="E1863" s="30" t="s">
        <v>10203</v>
      </c>
      <c r="F1863" s="30" t="s">
        <v>3113</v>
      </c>
      <c r="G1863" s="30" t="s">
        <v>3065</v>
      </c>
      <c r="H1863" s="31">
        <v>4</v>
      </c>
      <c r="I1863" s="11">
        <v>10</v>
      </c>
      <c r="J1863" s="30" t="s">
        <v>6</v>
      </c>
      <c r="K1863" s="32">
        <v>41365</v>
      </c>
      <c r="L1863" s="6">
        <v>0</v>
      </c>
    </row>
    <row r="1864" spans="1:12" ht="12.75" customHeight="1">
      <c r="A1864" s="30" t="s">
        <v>6364</v>
      </c>
      <c r="B1864" s="271" t="s">
        <v>9646</v>
      </c>
      <c r="C1864" s="49" t="s">
        <v>9647</v>
      </c>
      <c r="D1864" s="272">
        <v>19970453</v>
      </c>
      <c r="E1864" s="30" t="s">
        <v>10203</v>
      </c>
      <c r="F1864" s="30" t="s">
        <v>3113</v>
      </c>
      <c r="G1864" s="30" t="s">
        <v>3065</v>
      </c>
      <c r="H1864" s="31">
        <v>1.6</v>
      </c>
      <c r="I1864" s="11">
        <v>10</v>
      </c>
      <c r="J1864" s="30" t="s">
        <v>6</v>
      </c>
      <c r="K1864" s="32">
        <v>41365</v>
      </c>
      <c r="L1864" s="6">
        <v>0</v>
      </c>
    </row>
    <row r="1865" spans="1:12" ht="12.75" customHeight="1">
      <c r="A1865" s="30" t="s">
        <v>6365</v>
      </c>
      <c r="B1865" s="271" t="s">
        <v>9648</v>
      </c>
      <c r="C1865" s="49" t="s">
        <v>9649</v>
      </c>
      <c r="D1865" s="272">
        <v>19940270</v>
      </c>
      <c r="E1865" s="30" t="s">
        <v>10203</v>
      </c>
      <c r="F1865" s="30" t="s">
        <v>3113</v>
      </c>
      <c r="G1865" s="30" t="s">
        <v>3065</v>
      </c>
      <c r="H1865" s="31">
        <v>69.039999999999992</v>
      </c>
      <c r="I1865" s="11">
        <v>10</v>
      </c>
      <c r="J1865" s="30" t="s">
        <v>6</v>
      </c>
      <c r="K1865" s="32">
        <v>41365</v>
      </c>
      <c r="L1865" s="6">
        <v>0</v>
      </c>
    </row>
    <row r="1866" spans="1:12" ht="12.75" customHeight="1">
      <c r="A1866" s="30" t="s">
        <v>6366</v>
      </c>
      <c r="B1866" s="271" t="s">
        <v>9650</v>
      </c>
      <c r="C1866" s="49" t="s">
        <v>9651</v>
      </c>
      <c r="D1866" s="272">
        <v>19790230</v>
      </c>
      <c r="E1866" s="30" t="s">
        <v>10203</v>
      </c>
      <c r="F1866" s="30" t="s">
        <v>3113</v>
      </c>
      <c r="G1866" s="30" t="s">
        <v>3065</v>
      </c>
      <c r="H1866" s="31">
        <v>248.87199999999999</v>
      </c>
      <c r="I1866" s="11">
        <v>10</v>
      </c>
      <c r="J1866" s="30" t="s">
        <v>6</v>
      </c>
      <c r="K1866" s="32">
        <v>41365</v>
      </c>
      <c r="L1866" s="6">
        <v>0</v>
      </c>
    </row>
    <row r="1867" spans="1:12" ht="12.75" customHeight="1">
      <c r="A1867" s="30" t="s">
        <v>6367</v>
      </c>
      <c r="B1867" s="271" t="s">
        <v>9652</v>
      </c>
      <c r="C1867" s="49" t="s">
        <v>9653</v>
      </c>
      <c r="D1867" s="272">
        <v>19830053</v>
      </c>
      <c r="E1867" s="30" t="s">
        <v>10203</v>
      </c>
      <c r="F1867" s="30" t="s">
        <v>3113</v>
      </c>
      <c r="G1867" s="30" t="s">
        <v>3065</v>
      </c>
      <c r="H1867" s="31">
        <v>42.509342399999994</v>
      </c>
      <c r="I1867" s="11">
        <v>10</v>
      </c>
      <c r="J1867" s="30" t="s">
        <v>6</v>
      </c>
      <c r="K1867" s="32">
        <v>41365</v>
      </c>
      <c r="L1867" s="6">
        <v>0</v>
      </c>
    </row>
    <row r="1868" spans="1:12" ht="12.75" customHeight="1">
      <c r="A1868" s="30" t="s">
        <v>6368</v>
      </c>
      <c r="B1868" s="271" t="s">
        <v>9654</v>
      </c>
      <c r="C1868" s="49" t="s">
        <v>9653</v>
      </c>
      <c r="D1868" s="272">
        <v>19870077</v>
      </c>
      <c r="E1868" s="30" t="s">
        <v>10203</v>
      </c>
      <c r="F1868" s="30" t="s">
        <v>3113</v>
      </c>
      <c r="G1868" s="30" t="s">
        <v>3065</v>
      </c>
      <c r="H1868" s="31">
        <v>33.704000000000001</v>
      </c>
      <c r="I1868" s="11">
        <v>10</v>
      </c>
      <c r="J1868" s="30" t="s">
        <v>6</v>
      </c>
      <c r="K1868" s="32">
        <v>41365</v>
      </c>
      <c r="L1868" s="6">
        <v>0</v>
      </c>
    </row>
    <row r="1869" spans="1:12" ht="12.75" customHeight="1">
      <c r="A1869" s="30" t="s">
        <v>6369</v>
      </c>
      <c r="B1869" s="271" t="s">
        <v>9655</v>
      </c>
      <c r="C1869" s="49" t="s">
        <v>9656</v>
      </c>
      <c r="D1869" s="272">
        <v>19800037</v>
      </c>
      <c r="E1869" s="30" t="s">
        <v>10203</v>
      </c>
      <c r="F1869" s="30" t="s">
        <v>3113</v>
      </c>
      <c r="G1869" s="30" t="s">
        <v>3065</v>
      </c>
      <c r="H1869" s="31">
        <v>92.176000000000002</v>
      </c>
      <c r="I1869" s="11">
        <v>10</v>
      </c>
      <c r="J1869" s="30" t="s">
        <v>6</v>
      </c>
      <c r="K1869" s="32">
        <v>41365</v>
      </c>
      <c r="L1869" s="6">
        <v>0</v>
      </c>
    </row>
    <row r="1870" spans="1:12" ht="12.75" customHeight="1">
      <c r="A1870" s="30" t="s">
        <v>6370</v>
      </c>
      <c r="B1870" s="271" t="s">
        <v>9657</v>
      </c>
      <c r="C1870" s="49" t="s">
        <v>9658</v>
      </c>
      <c r="D1870" s="272">
        <v>19830624</v>
      </c>
      <c r="E1870" s="30" t="s">
        <v>10203</v>
      </c>
      <c r="F1870" s="30" t="s">
        <v>3113</v>
      </c>
      <c r="G1870" s="30" t="s">
        <v>3065</v>
      </c>
      <c r="H1870" s="31">
        <v>368.45600000000002</v>
      </c>
      <c r="I1870" s="11">
        <v>10</v>
      </c>
      <c r="J1870" s="30" t="s">
        <v>6</v>
      </c>
      <c r="K1870" s="32">
        <v>41365</v>
      </c>
      <c r="L1870" s="6">
        <v>0</v>
      </c>
    </row>
    <row r="1871" spans="1:12" ht="12.75" customHeight="1">
      <c r="A1871" s="30" t="s">
        <v>6371</v>
      </c>
      <c r="B1871" s="271" t="s">
        <v>9659</v>
      </c>
      <c r="C1871" s="49" t="s">
        <v>9660</v>
      </c>
      <c r="D1871" s="272">
        <v>19810008</v>
      </c>
      <c r="E1871" s="30" t="s">
        <v>10203</v>
      </c>
      <c r="F1871" s="30" t="s">
        <v>3113</v>
      </c>
      <c r="G1871" s="30" t="s">
        <v>3065</v>
      </c>
      <c r="H1871" s="31">
        <v>9.6</v>
      </c>
      <c r="I1871" s="11">
        <v>10</v>
      </c>
      <c r="J1871" s="30" t="s">
        <v>6</v>
      </c>
      <c r="K1871" s="32">
        <v>41365</v>
      </c>
      <c r="L1871" s="6">
        <v>0</v>
      </c>
    </row>
    <row r="1872" spans="1:12" ht="12.75" customHeight="1">
      <c r="A1872" s="30" t="s">
        <v>6372</v>
      </c>
      <c r="B1872" s="271" t="s">
        <v>9661</v>
      </c>
      <c r="C1872" s="49" t="s">
        <v>9662</v>
      </c>
      <c r="D1872" s="272">
        <v>19970553</v>
      </c>
      <c r="E1872" s="30" t="s">
        <v>10203</v>
      </c>
      <c r="F1872" s="30" t="s">
        <v>3113</v>
      </c>
      <c r="G1872" s="30" t="s">
        <v>3065</v>
      </c>
      <c r="H1872" s="31">
        <v>92.56</v>
      </c>
      <c r="I1872" s="11">
        <v>10</v>
      </c>
      <c r="J1872" s="30" t="s">
        <v>6</v>
      </c>
      <c r="K1872" s="32">
        <v>41365</v>
      </c>
      <c r="L1872" s="6">
        <v>0</v>
      </c>
    </row>
    <row r="1873" spans="1:12" ht="12.75" customHeight="1">
      <c r="A1873" s="30" t="s">
        <v>6373</v>
      </c>
      <c r="B1873" s="271" t="s">
        <v>9663</v>
      </c>
      <c r="C1873" s="49" t="s">
        <v>9664</v>
      </c>
      <c r="D1873" s="272">
        <v>19860161</v>
      </c>
      <c r="E1873" s="30" t="s">
        <v>10203</v>
      </c>
      <c r="F1873" s="30" t="s">
        <v>3113</v>
      </c>
      <c r="G1873" s="30" t="s">
        <v>3065</v>
      </c>
      <c r="H1873" s="31">
        <v>3.2</v>
      </c>
      <c r="I1873" s="11">
        <v>10</v>
      </c>
      <c r="J1873" s="30" t="s">
        <v>6</v>
      </c>
      <c r="K1873" s="32">
        <v>41365</v>
      </c>
      <c r="L1873" s="6">
        <v>0</v>
      </c>
    </row>
    <row r="1874" spans="1:12" ht="12.75" customHeight="1">
      <c r="A1874" s="30" t="s">
        <v>6374</v>
      </c>
      <c r="B1874" s="271" t="s">
        <v>9665</v>
      </c>
      <c r="C1874" s="49" t="s">
        <v>9664</v>
      </c>
      <c r="D1874" s="272">
        <v>19970423</v>
      </c>
      <c r="E1874" s="30" t="s">
        <v>10203</v>
      </c>
      <c r="F1874" s="30" t="s">
        <v>3113</v>
      </c>
      <c r="G1874" s="30" t="s">
        <v>3065</v>
      </c>
      <c r="H1874" s="31">
        <v>109.14400000000001</v>
      </c>
      <c r="I1874" s="11">
        <v>10</v>
      </c>
      <c r="J1874" s="30" t="s">
        <v>6</v>
      </c>
      <c r="K1874" s="32">
        <v>41365</v>
      </c>
      <c r="L1874" s="6">
        <v>0</v>
      </c>
    </row>
    <row r="1875" spans="1:12" ht="12.75" customHeight="1">
      <c r="A1875" s="30" t="s">
        <v>6375</v>
      </c>
      <c r="B1875" s="271" t="s">
        <v>9666</v>
      </c>
      <c r="C1875" s="49" t="s">
        <v>9667</v>
      </c>
      <c r="D1875" s="272">
        <v>19830061</v>
      </c>
      <c r="E1875" s="30" t="s">
        <v>10203</v>
      </c>
      <c r="F1875" s="30" t="s">
        <v>3113</v>
      </c>
      <c r="G1875" s="30" t="s">
        <v>3065</v>
      </c>
      <c r="H1875" s="31">
        <v>9.5099199999999995E-2</v>
      </c>
      <c r="I1875" s="11">
        <v>10</v>
      </c>
      <c r="J1875" s="30" t="s">
        <v>6</v>
      </c>
      <c r="K1875" s="32">
        <v>41365</v>
      </c>
      <c r="L1875" s="6">
        <v>0</v>
      </c>
    </row>
    <row r="1876" spans="1:12" ht="12.75" customHeight="1">
      <c r="A1876" s="30" t="s">
        <v>6376</v>
      </c>
      <c r="B1876" s="271" t="s">
        <v>9668</v>
      </c>
      <c r="C1876" s="49" t="s">
        <v>9669</v>
      </c>
      <c r="D1876" s="272">
        <v>19870067</v>
      </c>
      <c r="E1876" s="30" t="s">
        <v>10203</v>
      </c>
      <c r="F1876" s="30" t="s">
        <v>3113</v>
      </c>
      <c r="G1876" s="30" t="s">
        <v>3065</v>
      </c>
      <c r="H1876" s="31">
        <v>9.2319999999999993</v>
      </c>
      <c r="I1876" s="11">
        <v>10</v>
      </c>
      <c r="J1876" s="30" t="s">
        <v>6</v>
      </c>
      <c r="K1876" s="32">
        <v>41365</v>
      </c>
      <c r="L1876" s="6">
        <v>0</v>
      </c>
    </row>
    <row r="1877" spans="1:12" ht="12.75" customHeight="1">
      <c r="A1877" s="30" t="s">
        <v>6377</v>
      </c>
      <c r="B1877" s="271" t="s">
        <v>9670</v>
      </c>
      <c r="C1877" s="49" t="s">
        <v>9671</v>
      </c>
      <c r="D1877" s="272">
        <v>19830289</v>
      </c>
      <c r="E1877" s="30" t="s">
        <v>10203</v>
      </c>
      <c r="F1877" s="30" t="s">
        <v>3113</v>
      </c>
      <c r="G1877" s="30" t="s">
        <v>3065</v>
      </c>
      <c r="H1877" s="31">
        <v>110.5052704</v>
      </c>
      <c r="I1877" s="11">
        <v>10</v>
      </c>
      <c r="J1877" s="30" t="s">
        <v>6</v>
      </c>
      <c r="K1877" s="32">
        <v>41365</v>
      </c>
      <c r="L1877" s="6">
        <v>0</v>
      </c>
    </row>
    <row r="1878" spans="1:12" ht="12.75" customHeight="1">
      <c r="A1878" s="30" t="s">
        <v>6378</v>
      </c>
      <c r="B1878" s="271" t="s">
        <v>9672</v>
      </c>
      <c r="C1878" s="49" t="s">
        <v>9673</v>
      </c>
      <c r="D1878" s="272">
        <v>19750074</v>
      </c>
      <c r="E1878" s="30" t="s">
        <v>10203</v>
      </c>
      <c r="F1878" s="30" t="s">
        <v>3113</v>
      </c>
      <c r="G1878" s="30" t="s">
        <v>3065</v>
      </c>
      <c r="H1878" s="31">
        <v>86.28</v>
      </c>
      <c r="I1878" s="11">
        <v>10</v>
      </c>
      <c r="J1878" s="30" t="s">
        <v>6</v>
      </c>
      <c r="K1878" s="32">
        <v>41365</v>
      </c>
      <c r="L1878" s="6">
        <v>0</v>
      </c>
    </row>
    <row r="1879" spans="1:12" ht="12.75" customHeight="1">
      <c r="A1879" s="30" t="s">
        <v>6379</v>
      </c>
      <c r="B1879" s="271" t="s">
        <v>9674</v>
      </c>
      <c r="C1879" s="49" t="s">
        <v>9675</v>
      </c>
      <c r="D1879" s="272">
        <v>19900227</v>
      </c>
      <c r="E1879" s="30" t="s">
        <v>10203</v>
      </c>
      <c r="F1879" s="30" t="s">
        <v>3113</v>
      </c>
      <c r="G1879" s="30" t="s">
        <v>3065</v>
      </c>
      <c r="H1879" s="31">
        <v>0.24</v>
      </c>
      <c r="I1879" s="11">
        <v>10</v>
      </c>
      <c r="J1879" s="30" t="s">
        <v>6</v>
      </c>
      <c r="K1879" s="32">
        <v>41365</v>
      </c>
      <c r="L1879" s="6">
        <v>0</v>
      </c>
    </row>
    <row r="1880" spans="1:12" ht="12.75" customHeight="1">
      <c r="A1880" s="30" t="s">
        <v>6380</v>
      </c>
      <c r="B1880" s="271" t="s">
        <v>9676</v>
      </c>
      <c r="C1880" s="49" t="s">
        <v>9677</v>
      </c>
      <c r="D1880" s="272">
        <v>19880563</v>
      </c>
      <c r="E1880" s="30" t="s">
        <v>10203</v>
      </c>
      <c r="F1880" s="30" t="s">
        <v>3113</v>
      </c>
      <c r="G1880" s="30" t="s">
        <v>3065</v>
      </c>
      <c r="H1880" s="31">
        <v>10.36</v>
      </c>
      <c r="I1880" s="11">
        <v>10</v>
      </c>
      <c r="J1880" s="30" t="s">
        <v>6</v>
      </c>
      <c r="K1880" s="32">
        <v>42461</v>
      </c>
      <c r="L1880" s="6">
        <v>2.0740609820004385</v>
      </c>
    </row>
    <row r="1881" spans="1:12" ht="12.75" customHeight="1">
      <c r="A1881" s="30" t="s">
        <v>6381</v>
      </c>
      <c r="B1881" s="271" t="s">
        <v>9678</v>
      </c>
      <c r="C1881" s="49" t="s">
        <v>9679</v>
      </c>
      <c r="D1881" s="272">
        <v>19870149</v>
      </c>
      <c r="E1881" s="30" t="s">
        <v>10203</v>
      </c>
      <c r="F1881" s="30" t="s">
        <v>3113</v>
      </c>
      <c r="G1881" s="30" t="s">
        <v>3065</v>
      </c>
      <c r="H1881" s="31">
        <v>331.95</v>
      </c>
      <c r="I1881" s="11">
        <v>10</v>
      </c>
      <c r="J1881" s="30" t="s">
        <v>6</v>
      </c>
      <c r="K1881" s="32">
        <v>42461</v>
      </c>
      <c r="L1881" s="6">
        <v>66.456036966703266</v>
      </c>
    </row>
    <row r="1882" spans="1:12" ht="12.75" customHeight="1">
      <c r="A1882" s="30" t="s">
        <v>6382</v>
      </c>
      <c r="B1882" s="271" t="s">
        <v>9680</v>
      </c>
      <c r="C1882" s="49" t="s">
        <v>9679</v>
      </c>
      <c r="D1882" s="272">
        <v>19920606</v>
      </c>
      <c r="E1882" s="30" t="s">
        <v>10203</v>
      </c>
      <c r="F1882" s="30" t="s">
        <v>3113</v>
      </c>
      <c r="G1882" s="30" t="s">
        <v>3065</v>
      </c>
      <c r="H1882" s="31">
        <v>114.91199999999999</v>
      </c>
      <c r="I1882" s="11">
        <v>10</v>
      </c>
      <c r="J1882" s="30" t="s">
        <v>6</v>
      </c>
      <c r="K1882" s="32">
        <v>42461</v>
      </c>
      <c r="L1882" s="6">
        <v>23.005260189539996</v>
      </c>
    </row>
    <row r="1883" spans="1:12" ht="12.75" customHeight="1">
      <c r="A1883" s="30" t="s">
        <v>6383</v>
      </c>
      <c r="B1883" s="271" t="s">
        <v>9683</v>
      </c>
      <c r="C1883" s="49" t="s">
        <v>9684</v>
      </c>
      <c r="D1883" s="272">
        <v>19750148</v>
      </c>
      <c r="E1883" s="30" t="s">
        <v>10203</v>
      </c>
      <c r="F1883" s="30" t="s">
        <v>3113</v>
      </c>
      <c r="G1883" s="30" t="s">
        <v>3065</v>
      </c>
      <c r="H1883" s="31">
        <v>252.96387199999998</v>
      </c>
      <c r="I1883" s="11">
        <v>10</v>
      </c>
      <c r="J1883" s="30" t="s">
        <v>6</v>
      </c>
      <c r="K1883" s="32">
        <v>41365</v>
      </c>
      <c r="L1883" s="6">
        <v>0</v>
      </c>
    </row>
    <row r="1884" spans="1:12" ht="12.75" customHeight="1">
      <c r="A1884" s="30" t="s">
        <v>6384</v>
      </c>
      <c r="B1884" s="271" t="s">
        <v>9685</v>
      </c>
      <c r="C1884" s="49" t="s">
        <v>9686</v>
      </c>
      <c r="D1884" s="272">
        <v>19900152</v>
      </c>
      <c r="E1884" s="30" t="s">
        <v>10203</v>
      </c>
      <c r="F1884" s="30" t="s">
        <v>3113</v>
      </c>
      <c r="G1884" s="30" t="s">
        <v>3065</v>
      </c>
      <c r="H1884" s="31">
        <v>2</v>
      </c>
      <c r="I1884" s="11">
        <v>10</v>
      </c>
      <c r="J1884" s="30" t="s">
        <v>6</v>
      </c>
      <c r="K1884" s="32">
        <v>41365</v>
      </c>
      <c r="L1884" s="6">
        <v>0</v>
      </c>
    </row>
    <row r="1885" spans="1:12" ht="12.75" customHeight="1">
      <c r="A1885" s="30" t="s">
        <v>6385</v>
      </c>
      <c r="B1885" s="271" t="s">
        <v>9687</v>
      </c>
      <c r="C1885" s="49" t="s">
        <v>9688</v>
      </c>
      <c r="D1885" s="272">
        <v>19800102</v>
      </c>
      <c r="E1885" s="30" t="s">
        <v>10203</v>
      </c>
      <c r="F1885" s="30" t="s">
        <v>3113</v>
      </c>
      <c r="G1885" s="30" t="s">
        <v>3065</v>
      </c>
      <c r="H1885" s="31">
        <v>184.16</v>
      </c>
      <c r="I1885" s="11">
        <v>10</v>
      </c>
      <c r="J1885" s="30" t="s">
        <v>6</v>
      </c>
      <c r="K1885" s="32">
        <v>41365</v>
      </c>
      <c r="L1885" s="6">
        <v>0</v>
      </c>
    </row>
    <row r="1886" spans="1:12" ht="12.75" customHeight="1">
      <c r="A1886" s="30" t="s">
        <v>6386</v>
      </c>
      <c r="B1886" s="271" t="s">
        <v>9689</v>
      </c>
      <c r="C1886" s="49" t="s">
        <v>9690</v>
      </c>
      <c r="D1886" s="272">
        <v>20000471</v>
      </c>
      <c r="E1886" s="30" t="s">
        <v>10203</v>
      </c>
      <c r="F1886" s="30" t="s">
        <v>3113</v>
      </c>
      <c r="G1886" s="30" t="s">
        <v>3065</v>
      </c>
      <c r="H1886" s="31">
        <v>267.85599999999999</v>
      </c>
      <c r="I1886" s="11">
        <v>10</v>
      </c>
      <c r="J1886" s="30" t="s">
        <v>6</v>
      </c>
      <c r="K1886" s="32">
        <v>41365</v>
      </c>
      <c r="L1886" s="6">
        <v>0</v>
      </c>
    </row>
    <row r="1887" spans="1:12" ht="12.75" customHeight="1">
      <c r="A1887" s="30" t="s">
        <v>6387</v>
      </c>
      <c r="B1887" s="271" t="s">
        <v>9691</v>
      </c>
      <c r="C1887" s="49" t="s">
        <v>9692</v>
      </c>
      <c r="D1887" s="272">
        <v>19920765</v>
      </c>
      <c r="E1887" s="30" t="s">
        <v>10203</v>
      </c>
      <c r="F1887" s="30" t="s">
        <v>3113</v>
      </c>
      <c r="G1887" s="30" t="s">
        <v>3065</v>
      </c>
      <c r="H1887" s="31">
        <v>27</v>
      </c>
      <c r="I1887" s="11">
        <v>10</v>
      </c>
      <c r="J1887" s="30" t="s">
        <v>6</v>
      </c>
      <c r="K1887" s="32">
        <v>41365</v>
      </c>
      <c r="L1887" s="6">
        <v>0</v>
      </c>
    </row>
    <row r="1888" spans="1:12" ht="12.75" customHeight="1">
      <c r="A1888" s="30" t="s">
        <v>6388</v>
      </c>
      <c r="B1888" s="271" t="s">
        <v>9693</v>
      </c>
      <c r="C1888" s="49" t="s">
        <v>9694</v>
      </c>
      <c r="D1888" s="272">
        <v>19790217</v>
      </c>
      <c r="E1888" s="30" t="s">
        <v>10203</v>
      </c>
      <c r="F1888" s="30" t="s">
        <v>3113</v>
      </c>
      <c r="G1888" s="30" t="s">
        <v>3065</v>
      </c>
      <c r="H1888" s="31">
        <v>322.15199999999999</v>
      </c>
      <c r="I1888" s="11">
        <v>10</v>
      </c>
      <c r="J1888" s="30" t="s">
        <v>6</v>
      </c>
      <c r="K1888" s="32">
        <v>41365</v>
      </c>
      <c r="L1888" s="6">
        <v>0</v>
      </c>
    </row>
    <row r="1889" spans="1:12" ht="12.75" customHeight="1">
      <c r="A1889" s="30" t="s">
        <v>6389</v>
      </c>
      <c r="B1889" s="271" t="s">
        <v>9693</v>
      </c>
      <c r="C1889" s="49" t="s">
        <v>9695</v>
      </c>
      <c r="D1889" s="272">
        <v>19960442</v>
      </c>
      <c r="E1889" s="30" t="s">
        <v>10203</v>
      </c>
      <c r="F1889" s="30" t="s">
        <v>3113</v>
      </c>
      <c r="G1889" s="30" t="s">
        <v>3065</v>
      </c>
      <c r="H1889" s="31">
        <v>102.024</v>
      </c>
      <c r="I1889" s="11">
        <v>10</v>
      </c>
      <c r="J1889" s="30" t="s">
        <v>6</v>
      </c>
      <c r="K1889" s="32">
        <v>41365</v>
      </c>
      <c r="L1889" s="6">
        <v>0</v>
      </c>
    </row>
    <row r="1890" spans="1:12" ht="12.75" customHeight="1">
      <c r="A1890" s="30" t="s">
        <v>6390</v>
      </c>
      <c r="B1890" s="271" t="s">
        <v>9696</v>
      </c>
      <c r="C1890" s="49" t="s">
        <v>9697</v>
      </c>
      <c r="D1890" s="272">
        <v>19830278</v>
      </c>
      <c r="E1890" s="30" t="s">
        <v>10203</v>
      </c>
      <c r="F1890" s="30" t="s">
        <v>3113</v>
      </c>
      <c r="G1890" s="30" t="s">
        <v>3065</v>
      </c>
      <c r="H1890" s="31">
        <v>2624.73792</v>
      </c>
      <c r="I1890" s="11">
        <v>10</v>
      </c>
      <c r="J1890" s="30" t="s">
        <v>6</v>
      </c>
      <c r="K1890" s="32">
        <v>41365</v>
      </c>
      <c r="L1890" s="6">
        <v>0</v>
      </c>
    </row>
    <row r="1891" spans="1:12" ht="12.75" customHeight="1">
      <c r="A1891" s="30" t="s">
        <v>6391</v>
      </c>
      <c r="B1891" s="271" t="s">
        <v>9698</v>
      </c>
      <c r="C1891" s="49" t="s">
        <v>9699</v>
      </c>
      <c r="D1891" s="272">
        <v>19870360</v>
      </c>
      <c r="E1891" s="30" t="s">
        <v>10203</v>
      </c>
      <c r="F1891" s="30" t="s">
        <v>3113</v>
      </c>
      <c r="G1891" s="30" t="s">
        <v>3065</v>
      </c>
      <c r="H1891" s="31">
        <v>230.84800000000001</v>
      </c>
      <c r="I1891" s="11">
        <v>10</v>
      </c>
      <c r="J1891" s="30" t="s">
        <v>6</v>
      </c>
      <c r="K1891" s="32">
        <v>41365</v>
      </c>
      <c r="L1891" s="6">
        <v>0</v>
      </c>
    </row>
    <row r="1892" spans="1:12" ht="12.75" customHeight="1">
      <c r="A1892" s="30" t="s">
        <v>6392</v>
      </c>
      <c r="B1892" s="271" t="s">
        <v>9702</v>
      </c>
      <c r="C1892" s="49" t="s">
        <v>9703</v>
      </c>
      <c r="D1892" s="272">
        <v>19870037</v>
      </c>
      <c r="E1892" s="30" t="s">
        <v>10203</v>
      </c>
      <c r="F1892" s="30" t="s">
        <v>3113</v>
      </c>
      <c r="G1892" s="30" t="s">
        <v>3065</v>
      </c>
      <c r="H1892" s="31">
        <v>0.8</v>
      </c>
      <c r="I1892" s="11">
        <v>10</v>
      </c>
      <c r="J1892" s="30" t="s">
        <v>6</v>
      </c>
      <c r="K1892" s="32">
        <v>42461</v>
      </c>
      <c r="L1892" s="6">
        <v>0.16015914918922297</v>
      </c>
    </row>
    <row r="1893" spans="1:12" ht="12.75" customHeight="1">
      <c r="A1893" s="30" t="s">
        <v>6393</v>
      </c>
      <c r="B1893" s="271" t="s">
        <v>9704</v>
      </c>
      <c r="C1893" s="49" t="s">
        <v>9703</v>
      </c>
      <c r="D1893" s="272">
        <v>19900090</v>
      </c>
      <c r="E1893" s="30" t="s">
        <v>10203</v>
      </c>
      <c r="F1893" s="30" t="s">
        <v>3113</v>
      </c>
      <c r="G1893" s="30" t="s">
        <v>3065</v>
      </c>
      <c r="H1893" s="31">
        <v>0.8</v>
      </c>
      <c r="I1893" s="11">
        <v>10</v>
      </c>
      <c r="J1893" s="30" t="s">
        <v>6</v>
      </c>
      <c r="K1893" s="32">
        <v>41365</v>
      </c>
      <c r="L1893" s="6">
        <v>0</v>
      </c>
    </row>
    <row r="1894" spans="1:12" ht="12.75" customHeight="1">
      <c r="A1894" s="30" t="s">
        <v>6394</v>
      </c>
      <c r="B1894" s="271" t="s">
        <v>9705</v>
      </c>
      <c r="C1894" s="49" t="s">
        <v>9706</v>
      </c>
      <c r="D1894" s="272">
        <v>19970551</v>
      </c>
      <c r="E1894" s="30" t="s">
        <v>10203</v>
      </c>
      <c r="F1894" s="30" t="s">
        <v>3113</v>
      </c>
      <c r="G1894" s="30" t="s">
        <v>3065</v>
      </c>
      <c r="H1894" s="31">
        <v>148.27967599999999</v>
      </c>
      <c r="I1894" s="11">
        <v>10</v>
      </c>
      <c r="J1894" s="30" t="s">
        <v>6</v>
      </c>
      <c r="K1894" s="32">
        <v>41365</v>
      </c>
      <c r="L1894" s="6">
        <v>0</v>
      </c>
    </row>
    <row r="1895" spans="1:12" ht="12.75" customHeight="1">
      <c r="A1895" s="30" t="s">
        <v>6395</v>
      </c>
      <c r="B1895" s="271" t="s">
        <v>9705</v>
      </c>
      <c r="C1895" s="49" t="s">
        <v>9707</v>
      </c>
      <c r="D1895" s="272">
        <v>19960089</v>
      </c>
      <c r="E1895" s="30" t="s">
        <v>10203</v>
      </c>
      <c r="F1895" s="30" t="s">
        <v>3113</v>
      </c>
      <c r="G1895" s="30" t="s">
        <v>3065</v>
      </c>
      <c r="H1895" s="31">
        <v>1.6</v>
      </c>
      <c r="I1895" s="11">
        <v>10</v>
      </c>
      <c r="J1895" s="30" t="s">
        <v>6</v>
      </c>
      <c r="K1895" s="32">
        <v>41365</v>
      </c>
      <c r="L1895" s="6">
        <v>0</v>
      </c>
    </row>
    <row r="1896" spans="1:12" ht="12.75" customHeight="1">
      <c r="A1896" s="30" t="s">
        <v>6396</v>
      </c>
      <c r="B1896" s="271" t="s">
        <v>9708</v>
      </c>
      <c r="C1896" s="49" t="s">
        <v>9709</v>
      </c>
      <c r="D1896" s="272">
        <v>19930043</v>
      </c>
      <c r="E1896" s="30" t="s">
        <v>10203</v>
      </c>
      <c r="F1896" s="30" t="s">
        <v>3113</v>
      </c>
      <c r="G1896" s="30" t="s">
        <v>3065</v>
      </c>
      <c r="H1896" s="31">
        <v>85.494180800000009</v>
      </c>
      <c r="I1896" s="11">
        <v>10</v>
      </c>
      <c r="J1896" s="30" t="s">
        <v>6</v>
      </c>
      <c r="K1896" s="32">
        <v>41365</v>
      </c>
      <c r="L1896" s="6">
        <v>0</v>
      </c>
    </row>
    <row r="1897" spans="1:12" ht="12.75" customHeight="1">
      <c r="A1897" s="30" t="s">
        <v>6397</v>
      </c>
      <c r="B1897" s="271" t="s">
        <v>9710</v>
      </c>
      <c r="C1897" s="49" t="s">
        <v>9711</v>
      </c>
      <c r="D1897" s="272">
        <v>19970142</v>
      </c>
      <c r="E1897" s="30" t="s">
        <v>10203</v>
      </c>
      <c r="F1897" s="30" t="s">
        <v>3113</v>
      </c>
      <c r="G1897" s="30" t="s">
        <v>3065</v>
      </c>
      <c r="H1897" s="31">
        <v>209.21823999999998</v>
      </c>
      <c r="I1897" s="11">
        <v>10</v>
      </c>
      <c r="J1897" s="30" t="s">
        <v>6</v>
      </c>
      <c r="K1897" s="32">
        <v>41365</v>
      </c>
      <c r="L1897" s="6">
        <v>0</v>
      </c>
    </row>
    <row r="1898" spans="1:12" ht="12.75" customHeight="1">
      <c r="A1898" s="30" t="s">
        <v>6398</v>
      </c>
      <c r="B1898" s="271" t="s">
        <v>9712</v>
      </c>
      <c r="C1898" s="49" t="s">
        <v>9713</v>
      </c>
      <c r="D1898" s="272">
        <v>19900096</v>
      </c>
      <c r="E1898" s="30" t="s">
        <v>10203</v>
      </c>
      <c r="F1898" s="30" t="s">
        <v>3113</v>
      </c>
      <c r="G1898" s="30" t="s">
        <v>3065</v>
      </c>
      <c r="H1898" s="31">
        <v>2756.9587999999999</v>
      </c>
      <c r="I1898" s="11">
        <v>10</v>
      </c>
      <c r="J1898" s="30" t="s">
        <v>6</v>
      </c>
      <c r="K1898" s="32">
        <v>41365</v>
      </c>
      <c r="L1898" s="6">
        <v>0</v>
      </c>
    </row>
    <row r="1899" spans="1:12" ht="12.75" customHeight="1">
      <c r="A1899" s="30" t="s">
        <v>6399</v>
      </c>
      <c r="B1899" s="271" t="s">
        <v>9714</v>
      </c>
      <c r="C1899" s="49" t="s">
        <v>9715</v>
      </c>
      <c r="D1899" s="272">
        <v>19910245</v>
      </c>
      <c r="E1899" s="30" t="s">
        <v>10203</v>
      </c>
      <c r="F1899" s="30" t="s">
        <v>3113</v>
      </c>
      <c r="G1899" s="30" t="s">
        <v>3065</v>
      </c>
      <c r="H1899" s="31">
        <v>38.039679999999997</v>
      </c>
      <c r="I1899" s="11">
        <v>10</v>
      </c>
      <c r="J1899" s="30" t="s">
        <v>6</v>
      </c>
      <c r="K1899" s="32">
        <v>41365</v>
      </c>
      <c r="L1899" s="6">
        <v>0</v>
      </c>
    </row>
    <row r="1900" spans="1:12" ht="12.75" customHeight="1">
      <c r="A1900" s="30" t="s">
        <v>6400</v>
      </c>
      <c r="B1900" s="271" t="s">
        <v>9716</v>
      </c>
      <c r="C1900" s="49" t="s">
        <v>9717</v>
      </c>
      <c r="D1900" s="272">
        <v>19800101</v>
      </c>
      <c r="E1900" s="30" t="s">
        <v>10203</v>
      </c>
      <c r="F1900" s="30" t="s">
        <v>3113</v>
      </c>
      <c r="G1900" s="30" t="s">
        <v>3065</v>
      </c>
      <c r="H1900" s="31">
        <v>212</v>
      </c>
      <c r="I1900" s="11">
        <v>10</v>
      </c>
      <c r="J1900" s="30" t="s">
        <v>6</v>
      </c>
      <c r="K1900" s="32">
        <v>41365</v>
      </c>
      <c r="L1900" s="6">
        <v>0</v>
      </c>
    </row>
    <row r="1901" spans="1:12" ht="12.75" customHeight="1">
      <c r="A1901" s="30" t="s">
        <v>6401</v>
      </c>
      <c r="B1901" s="271" t="s">
        <v>9718</v>
      </c>
      <c r="C1901" s="49" t="s">
        <v>9719</v>
      </c>
      <c r="D1901" s="272">
        <v>19900170</v>
      </c>
      <c r="E1901" s="30" t="s">
        <v>10203</v>
      </c>
      <c r="F1901" s="30" t="s">
        <v>3113</v>
      </c>
      <c r="G1901" s="30" t="s">
        <v>3065</v>
      </c>
      <c r="H1901" s="31">
        <v>0.8</v>
      </c>
      <c r="I1901" s="11">
        <v>10</v>
      </c>
      <c r="J1901" s="30" t="s">
        <v>6</v>
      </c>
      <c r="K1901" s="32">
        <v>41365</v>
      </c>
      <c r="L1901" s="6">
        <v>0</v>
      </c>
    </row>
    <row r="1902" spans="1:12" ht="12.75" customHeight="1">
      <c r="A1902" s="30" t="s">
        <v>6402</v>
      </c>
      <c r="B1902" s="271" t="s">
        <v>9720</v>
      </c>
      <c r="C1902" s="49" t="s">
        <v>9721</v>
      </c>
      <c r="D1902" s="272">
        <v>19800096</v>
      </c>
      <c r="E1902" s="30" t="s">
        <v>10203</v>
      </c>
      <c r="F1902" s="30" t="s">
        <v>3113</v>
      </c>
      <c r="G1902" s="30" t="s">
        <v>3065</v>
      </c>
      <c r="H1902" s="31">
        <v>195.22399999999999</v>
      </c>
      <c r="I1902" s="11">
        <v>10</v>
      </c>
      <c r="J1902" s="30" t="s">
        <v>6</v>
      </c>
      <c r="K1902" s="32">
        <v>41365</v>
      </c>
      <c r="L1902" s="6">
        <v>0</v>
      </c>
    </row>
    <row r="1903" spans="1:12" ht="12.75" customHeight="1">
      <c r="A1903" s="30" t="s">
        <v>6403</v>
      </c>
      <c r="B1903" s="271" t="s">
        <v>6872</v>
      </c>
      <c r="C1903" s="49" t="s">
        <v>9721</v>
      </c>
      <c r="D1903" s="272">
        <v>19830219</v>
      </c>
      <c r="E1903" s="30" t="s">
        <v>10203</v>
      </c>
      <c r="F1903" s="30" t="s">
        <v>3113</v>
      </c>
      <c r="G1903" s="30" t="s">
        <v>3065</v>
      </c>
      <c r="H1903" s="31">
        <v>175.2</v>
      </c>
      <c r="I1903" s="11">
        <v>10</v>
      </c>
      <c r="J1903" s="30" t="s">
        <v>6</v>
      </c>
      <c r="K1903" s="32">
        <v>41365</v>
      </c>
      <c r="L1903" s="6">
        <v>0</v>
      </c>
    </row>
    <row r="1904" spans="1:12" ht="12.75" customHeight="1">
      <c r="A1904" s="30" t="s">
        <v>6404</v>
      </c>
      <c r="B1904" s="271" t="s">
        <v>9722</v>
      </c>
      <c r="C1904" s="49" t="s">
        <v>9721</v>
      </c>
      <c r="D1904" s="272">
        <v>19900178</v>
      </c>
      <c r="E1904" s="30" t="s">
        <v>10203</v>
      </c>
      <c r="F1904" s="30" t="s">
        <v>3113</v>
      </c>
      <c r="G1904" s="30" t="s">
        <v>3065</v>
      </c>
      <c r="H1904" s="31">
        <v>0.8</v>
      </c>
      <c r="I1904" s="11">
        <v>10</v>
      </c>
      <c r="J1904" s="30" t="s">
        <v>6</v>
      </c>
      <c r="K1904" s="32">
        <v>41365</v>
      </c>
      <c r="L1904" s="6">
        <v>0</v>
      </c>
    </row>
    <row r="1905" spans="1:12" ht="12.75" customHeight="1">
      <c r="A1905" s="30" t="s">
        <v>6405</v>
      </c>
      <c r="B1905" s="271" t="s">
        <v>9723</v>
      </c>
      <c r="C1905" s="49" t="s">
        <v>9724</v>
      </c>
      <c r="D1905" s="272">
        <v>19970554</v>
      </c>
      <c r="E1905" s="30" t="s">
        <v>10203</v>
      </c>
      <c r="F1905" s="30" t="s">
        <v>3113</v>
      </c>
      <c r="G1905" s="30" t="s">
        <v>3065</v>
      </c>
      <c r="H1905" s="31">
        <v>81.595113600000005</v>
      </c>
      <c r="I1905" s="11">
        <v>10</v>
      </c>
      <c r="J1905" s="30" t="s">
        <v>6</v>
      </c>
      <c r="K1905" s="32">
        <v>41365</v>
      </c>
      <c r="L1905" s="6">
        <v>0</v>
      </c>
    </row>
    <row r="1906" spans="1:12" ht="12.75" customHeight="1">
      <c r="A1906" s="30" t="s">
        <v>6406</v>
      </c>
      <c r="B1906" s="271" t="s">
        <v>9725</v>
      </c>
      <c r="C1906" s="49" t="s">
        <v>9724</v>
      </c>
      <c r="D1906" s="272">
        <v>19970556</v>
      </c>
      <c r="E1906" s="30" t="s">
        <v>10203</v>
      </c>
      <c r="F1906" s="30" t="s">
        <v>3113</v>
      </c>
      <c r="G1906" s="30" t="s">
        <v>3065</v>
      </c>
      <c r="H1906" s="31">
        <v>220.19349999999997</v>
      </c>
      <c r="I1906" s="11">
        <v>10</v>
      </c>
      <c r="J1906" s="30" t="s">
        <v>6</v>
      </c>
      <c r="K1906" s="32">
        <v>41365</v>
      </c>
      <c r="L1906" s="6">
        <v>0</v>
      </c>
    </row>
    <row r="1907" spans="1:12" ht="12.75" customHeight="1">
      <c r="A1907" s="30" t="s">
        <v>6407</v>
      </c>
      <c r="B1907" s="271" t="s">
        <v>9728</v>
      </c>
      <c r="C1907" s="49" t="s">
        <v>9729</v>
      </c>
      <c r="D1907" s="272">
        <v>19800091</v>
      </c>
      <c r="E1907" s="30" t="s">
        <v>10203</v>
      </c>
      <c r="F1907" s="30" t="s">
        <v>3113</v>
      </c>
      <c r="G1907" s="30" t="s">
        <v>3065</v>
      </c>
      <c r="H1907" s="31">
        <v>432.57600000000002</v>
      </c>
      <c r="I1907" s="11">
        <v>10</v>
      </c>
      <c r="J1907" s="30" t="s">
        <v>6</v>
      </c>
      <c r="K1907" s="32">
        <v>41365</v>
      </c>
      <c r="L1907" s="6">
        <v>0</v>
      </c>
    </row>
    <row r="1908" spans="1:12" ht="12.75" customHeight="1">
      <c r="A1908" s="30" t="s">
        <v>6408</v>
      </c>
      <c r="B1908" s="271" t="s">
        <v>9730</v>
      </c>
      <c r="C1908" s="49" t="s">
        <v>9731</v>
      </c>
      <c r="D1908" s="272">
        <v>19830015</v>
      </c>
      <c r="E1908" s="30" t="s">
        <v>10203</v>
      </c>
      <c r="F1908" s="30" t="s">
        <v>3113</v>
      </c>
      <c r="G1908" s="30" t="s">
        <v>3065</v>
      </c>
      <c r="H1908" s="31">
        <v>183.88800000000001</v>
      </c>
      <c r="I1908" s="11">
        <v>10</v>
      </c>
      <c r="J1908" s="30" t="s">
        <v>6</v>
      </c>
      <c r="K1908" s="32">
        <v>41365</v>
      </c>
      <c r="L1908" s="6">
        <v>0</v>
      </c>
    </row>
    <row r="1909" spans="1:12" ht="12.75" customHeight="1">
      <c r="A1909" s="30" t="s">
        <v>6409</v>
      </c>
      <c r="B1909" s="271" t="s">
        <v>9732</v>
      </c>
      <c r="C1909" s="49" t="s">
        <v>9733</v>
      </c>
      <c r="D1909" s="272">
        <v>20070134</v>
      </c>
      <c r="E1909" s="30" t="s">
        <v>10203</v>
      </c>
      <c r="F1909" s="30" t="s">
        <v>3113</v>
      </c>
      <c r="G1909" s="30" t="s">
        <v>3065</v>
      </c>
      <c r="H1909" s="31">
        <v>163.19999999999999</v>
      </c>
      <c r="I1909" s="11">
        <v>10</v>
      </c>
      <c r="J1909" s="30" t="s">
        <v>6</v>
      </c>
      <c r="K1909" s="32">
        <v>41365</v>
      </c>
      <c r="L1909" s="6">
        <v>0</v>
      </c>
    </row>
    <row r="1910" spans="1:12" ht="12.75" customHeight="1">
      <c r="A1910" s="30" t="s">
        <v>6410</v>
      </c>
      <c r="B1910" s="271" t="s">
        <v>9734</v>
      </c>
      <c r="C1910" s="49" t="s">
        <v>9735</v>
      </c>
      <c r="D1910" s="272">
        <v>19780114</v>
      </c>
      <c r="E1910" s="30" t="s">
        <v>10203</v>
      </c>
      <c r="F1910" s="30" t="s">
        <v>3113</v>
      </c>
      <c r="G1910" s="30" t="s">
        <v>3065</v>
      </c>
      <c r="H1910" s="31">
        <v>10.120000000000001</v>
      </c>
      <c r="I1910" s="11">
        <v>10</v>
      </c>
      <c r="J1910" s="30" t="s">
        <v>6</v>
      </c>
      <c r="K1910" s="32">
        <v>41365</v>
      </c>
      <c r="L1910" s="6">
        <v>0</v>
      </c>
    </row>
    <row r="1911" spans="1:12" ht="12.75" customHeight="1">
      <c r="A1911" s="30" t="s">
        <v>6411</v>
      </c>
      <c r="B1911" s="271" t="s">
        <v>9736</v>
      </c>
      <c r="C1911" s="49" t="s">
        <v>9737</v>
      </c>
      <c r="D1911" s="272">
        <v>20030681</v>
      </c>
      <c r="E1911" s="30" t="s">
        <v>10203</v>
      </c>
      <c r="F1911" s="30" t="s">
        <v>3113</v>
      </c>
      <c r="G1911" s="30" t="s">
        <v>3065</v>
      </c>
      <c r="H1911" s="31">
        <v>43.270135999999994</v>
      </c>
      <c r="I1911" s="11">
        <v>10</v>
      </c>
      <c r="J1911" s="30" t="s">
        <v>6</v>
      </c>
      <c r="K1911" s="32">
        <v>41365</v>
      </c>
      <c r="L1911" s="6">
        <v>0</v>
      </c>
    </row>
    <row r="1912" spans="1:12" ht="12.75" customHeight="1">
      <c r="A1912" s="30" t="s">
        <v>6412</v>
      </c>
      <c r="B1912" s="271" t="s">
        <v>9738</v>
      </c>
      <c r="C1912" s="49" t="s">
        <v>9739</v>
      </c>
      <c r="D1912" s="272">
        <v>19940260</v>
      </c>
      <c r="E1912" s="30" t="s">
        <v>10203</v>
      </c>
      <c r="F1912" s="30" t="s">
        <v>3113</v>
      </c>
      <c r="G1912" s="30" t="s">
        <v>3065</v>
      </c>
      <c r="H1912" s="31">
        <v>37.944580799999997</v>
      </c>
      <c r="I1912" s="11">
        <v>10</v>
      </c>
      <c r="J1912" s="30" t="s">
        <v>6</v>
      </c>
      <c r="K1912" s="32">
        <v>41365</v>
      </c>
      <c r="L1912" s="6">
        <v>0</v>
      </c>
    </row>
    <row r="1913" spans="1:12" ht="12.75" customHeight="1">
      <c r="A1913" s="30" t="s">
        <v>6413</v>
      </c>
      <c r="B1913" s="271" t="s">
        <v>9740</v>
      </c>
      <c r="C1913" s="49" t="s">
        <v>9741</v>
      </c>
      <c r="D1913" s="272">
        <v>20000481</v>
      </c>
      <c r="E1913" s="30" t="s">
        <v>10203</v>
      </c>
      <c r="F1913" s="30" t="s">
        <v>3113</v>
      </c>
      <c r="G1913" s="30" t="s">
        <v>3065</v>
      </c>
      <c r="H1913" s="31">
        <v>94.21</v>
      </c>
      <c r="I1913" s="11">
        <v>10</v>
      </c>
      <c r="J1913" s="30" t="s">
        <v>6</v>
      </c>
      <c r="K1913" s="32">
        <v>41365</v>
      </c>
      <c r="L1913" s="6">
        <v>0</v>
      </c>
    </row>
    <row r="1914" spans="1:12" ht="12.75" customHeight="1">
      <c r="A1914" s="30" t="s">
        <v>6414</v>
      </c>
      <c r="B1914" s="271" t="s">
        <v>9742</v>
      </c>
      <c r="C1914" s="49" t="s">
        <v>9743</v>
      </c>
      <c r="D1914" s="272">
        <v>20030645</v>
      </c>
      <c r="E1914" s="30" t="s">
        <v>10203</v>
      </c>
      <c r="F1914" s="30" t="s">
        <v>3113</v>
      </c>
      <c r="G1914" s="30" t="s">
        <v>3065</v>
      </c>
      <c r="H1914" s="31">
        <v>62.62</v>
      </c>
      <c r="I1914" s="11">
        <v>10</v>
      </c>
      <c r="J1914" s="30" t="s">
        <v>6</v>
      </c>
      <c r="K1914" s="32">
        <v>42095</v>
      </c>
      <c r="L1914" s="6">
        <v>6.2614650826218829</v>
      </c>
    </row>
    <row r="1915" spans="1:12" ht="12.75" customHeight="1">
      <c r="A1915" s="30" t="s">
        <v>6415</v>
      </c>
      <c r="B1915" s="271" t="s">
        <v>9744</v>
      </c>
      <c r="C1915" s="49" t="s">
        <v>9745</v>
      </c>
      <c r="D1915" s="272">
        <v>20030644</v>
      </c>
      <c r="E1915" s="30" t="s">
        <v>10203</v>
      </c>
      <c r="F1915" s="30" t="s">
        <v>3113</v>
      </c>
      <c r="G1915" s="30" t="s">
        <v>3065</v>
      </c>
      <c r="H1915" s="31">
        <v>36.239999999999995</v>
      </c>
      <c r="I1915" s="11">
        <v>10</v>
      </c>
      <c r="J1915" s="30" t="s">
        <v>6</v>
      </c>
      <c r="K1915" s="32">
        <v>42095</v>
      </c>
      <c r="L1915" s="6">
        <v>3.6236904278859416</v>
      </c>
    </row>
    <row r="1916" spans="1:12" ht="12.75" customHeight="1">
      <c r="A1916" s="30" t="s">
        <v>6416</v>
      </c>
      <c r="B1916" s="271" t="s">
        <v>9746</v>
      </c>
      <c r="C1916" s="49" t="s">
        <v>9747</v>
      </c>
      <c r="D1916" s="272">
        <v>19900206</v>
      </c>
      <c r="E1916" s="30" t="s">
        <v>10203</v>
      </c>
      <c r="F1916" s="30" t="s">
        <v>3113</v>
      </c>
      <c r="G1916" s="30" t="s">
        <v>3065</v>
      </c>
      <c r="H1916" s="31">
        <v>2</v>
      </c>
      <c r="I1916" s="11">
        <v>10</v>
      </c>
      <c r="J1916" s="30" t="s">
        <v>6</v>
      </c>
      <c r="K1916" s="32">
        <v>41365</v>
      </c>
      <c r="L1916" s="6">
        <v>0</v>
      </c>
    </row>
    <row r="1917" spans="1:12" ht="12.75" customHeight="1">
      <c r="A1917" s="30" t="s">
        <v>6417</v>
      </c>
      <c r="B1917" s="271" t="s">
        <v>9748</v>
      </c>
      <c r="C1917" s="49" t="s">
        <v>9749</v>
      </c>
      <c r="D1917" s="272">
        <v>20100079</v>
      </c>
      <c r="E1917" s="30" t="s">
        <v>10203</v>
      </c>
      <c r="F1917" s="30" t="s">
        <v>3113</v>
      </c>
      <c r="G1917" s="30" t="s">
        <v>3065</v>
      </c>
      <c r="H1917" s="31">
        <v>121.45</v>
      </c>
      <c r="I1917" s="11">
        <v>10</v>
      </c>
      <c r="J1917" s="30" t="s">
        <v>6</v>
      </c>
      <c r="K1917" s="32">
        <v>42095</v>
      </c>
      <c r="L1917" s="6">
        <v>12.143962540473161</v>
      </c>
    </row>
    <row r="1918" spans="1:12" ht="12.75" customHeight="1">
      <c r="A1918" s="30" t="s">
        <v>6418</v>
      </c>
      <c r="B1918" s="271" t="s">
        <v>9750</v>
      </c>
      <c r="C1918" s="49" t="s">
        <v>9751</v>
      </c>
      <c r="D1918" s="272">
        <v>19890103</v>
      </c>
      <c r="E1918" s="30" t="s">
        <v>10203</v>
      </c>
      <c r="F1918" s="30" t="s">
        <v>3113</v>
      </c>
      <c r="G1918" s="30" t="s">
        <v>3065</v>
      </c>
      <c r="H1918" s="31">
        <v>266.18266080000001</v>
      </c>
      <c r="I1918" s="11">
        <v>10</v>
      </c>
      <c r="J1918" s="30" t="s">
        <v>6</v>
      </c>
      <c r="K1918" s="32">
        <v>41365</v>
      </c>
      <c r="L1918" s="6">
        <v>0</v>
      </c>
    </row>
    <row r="1919" spans="1:12" ht="12.75" customHeight="1">
      <c r="A1919" s="30" t="s">
        <v>6419</v>
      </c>
      <c r="B1919" s="271" t="s">
        <v>9752</v>
      </c>
      <c r="C1919" s="49" t="s">
        <v>9753</v>
      </c>
      <c r="D1919" s="272">
        <v>19940699</v>
      </c>
      <c r="E1919" s="30" t="s">
        <v>10203</v>
      </c>
      <c r="F1919" s="30" t="s">
        <v>3113</v>
      </c>
      <c r="G1919" s="30" t="s">
        <v>3065</v>
      </c>
      <c r="H1919" s="31">
        <v>2.4</v>
      </c>
      <c r="I1919" s="11">
        <v>10</v>
      </c>
      <c r="J1919" s="30" t="s">
        <v>6</v>
      </c>
      <c r="K1919" s="32">
        <v>41365</v>
      </c>
      <c r="L1919" s="6">
        <v>0</v>
      </c>
    </row>
    <row r="1920" spans="1:12" ht="12.75" customHeight="1">
      <c r="A1920" s="30" t="s">
        <v>6420</v>
      </c>
      <c r="B1920" s="271" t="s">
        <v>9754</v>
      </c>
      <c r="C1920" s="49" t="s">
        <v>9755</v>
      </c>
      <c r="D1920" s="272">
        <v>20110234</v>
      </c>
      <c r="E1920" s="30" t="s">
        <v>10204</v>
      </c>
      <c r="F1920" s="30" t="s">
        <v>3113</v>
      </c>
      <c r="G1920" s="30" t="s">
        <v>3065</v>
      </c>
      <c r="H1920" s="31">
        <v>180.68847999999997</v>
      </c>
      <c r="I1920" s="11">
        <v>10</v>
      </c>
      <c r="J1920" s="30" t="s">
        <v>6</v>
      </c>
      <c r="K1920" s="32">
        <v>41365</v>
      </c>
      <c r="L1920" s="6">
        <v>0</v>
      </c>
    </row>
    <row r="1921" spans="1:12" ht="12.75" customHeight="1">
      <c r="A1921" s="30" t="s">
        <v>6421</v>
      </c>
      <c r="B1921" s="271" t="s">
        <v>9756</v>
      </c>
      <c r="C1921" s="49" t="s">
        <v>9757</v>
      </c>
      <c r="D1921" s="272">
        <v>20020039</v>
      </c>
      <c r="E1921" s="30" t="s">
        <v>10203</v>
      </c>
      <c r="F1921" s="30" t="s">
        <v>3113</v>
      </c>
      <c r="G1921" s="30" t="s">
        <v>3065</v>
      </c>
      <c r="H1921" s="31">
        <v>18.449244799999999</v>
      </c>
      <c r="I1921" s="11">
        <v>10</v>
      </c>
      <c r="J1921" s="30" t="s">
        <v>6</v>
      </c>
      <c r="K1921" s="32">
        <v>41365</v>
      </c>
      <c r="L1921" s="6">
        <v>0</v>
      </c>
    </row>
    <row r="1922" spans="1:12" ht="12.75" customHeight="1">
      <c r="A1922" s="30" t="s">
        <v>6422</v>
      </c>
      <c r="B1922" s="271" t="s">
        <v>9758</v>
      </c>
      <c r="C1922" s="49" t="s">
        <v>9759</v>
      </c>
      <c r="D1922" s="272">
        <v>19880479</v>
      </c>
      <c r="E1922" s="30" t="s">
        <v>10203</v>
      </c>
      <c r="F1922" s="30" t="s">
        <v>3113</v>
      </c>
      <c r="G1922" s="30" t="s">
        <v>3065</v>
      </c>
      <c r="H1922" s="31">
        <v>84.049987200000004</v>
      </c>
      <c r="I1922" s="11">
        <v>10</v>
      </c>
      <c r="J1922" s="30" t="s">
        <v>6</v>
      </c>
      <c r="K1922" s="32">
        <v>41365</v>
      </c>
      <c r="L1922" s="6">
        <v>0</v>
      </c>
    </row>
    <row r="1923" spans="1:12" ht="12.75" customHeight="1">
      <c r="A1923" s="30" t="s">
        <v>6423</v>
      </c>
      <c r="B1923" s="271" t="s">
        <v>9760</v>
      </c>
      <c r="C1923" s="49" t="s">
        <v>9761</v>
      </c>
      <c r="D1923" s="272">
        <v>19750161</v>
      </c>
      <c r="E1923" s="30" t="s">
        <v>10203</v>
      </c>
      <c r="F1923" s="30" t="s">
        <v>3113</v>
      </c>
      <c r="G1923" s="30" t="s">
        <v>3065</v>
      </c>
      <c r="H1923" s="31">
        <v>339.64800000000002</v>
      </c>
      <c r="I1923" s="11">
        <v>10</v>
      </c>
      <c r="J1923" s="30" t="s">
        <v>6</v>
      </c>
      <c r="K1923" s="32">
        <v>41365</v>
      </c>
      <c r="L1923" s="6">
        <v>0</v>
      </c>
    </row>
    <row r="1924" spans="1:12" ht="12.75" customHeight="1">
      <c r="A1924" s="30" t="s">
        <v>6424</v>
      </c>
      <c r="B1924" s="271" t="s">
        <v>9762</v>
      </c>
      <c r="C1924" s="49" t="s">
        <v>9763</v>
      </c>
      <c r="D1924" s="272">
        <v>19880238</v>
      </c>
      <c r="E1924" s="30" t="s">
        <v>10203</v>
      </c>
      <c r="F1924" s="30" t="s">
        <v>3113</v>
      </c>
      <c r="G1924" s="30" t="s">
        <v>3065</v>
      </c>
      <c r="H1924" s="31">
        <v>18.924740799999999</v>
      </c>
      <c r="I1924" s="11">
        <v>10</v>
      </c>
      <c r="J1924" s="30" t="s">
        <v>6</v>
      </c>
      <c r="K1924" s="32">
        <v>41365</v>
      </c>
      <c r="L1924" s="6">
        <v>0</v>
      </c>
    </row>
    <row r="1925" spans="1:12" ht="12.75" customHeight="1">
      <c r="A1925" s="30" t="s">
        <v>6425</v>
      </c>
      <c r="B1925" s="271" t="s">
        <v>9770</v>
      </c>
      <c r="C1925" s="49" t="s">
        <v>9769</v>
      </c>
      <c r="D1925" s="272">
        <v>19890222</v>
      </c>
      <c r="E1925" s="30" t="s">
        <v>10203</v>
      </c>
      <c r="F1925" s="30" t="s">
        <v>3113</v>
      </c>
      <c r="G1925" s="30" t="s">
        <v>3065</v>
      </c>
      <c r="H1925" s="31">
        <v>73.701879999999989</v>
      </c>
      <c r="I1925" s="11">
        <v>10</v>
      </c>
      <c r="J1925" s="30" t="s">
        <v>6</v>
      </c>
      <c r="K1925" s="32">
        <v>41365</v>
      </c>
      <c r="L1925" s="6">
        <v>0</v>
      </c>
    </row>
    <row r="1926" spans="1:12" ht="12.75" customHeight="1">
      <c r="A1926" s="30" t="s">
        <v>6426</v>
      </c>
      <c r="B1926" s="271" t="s">
        <v>9771</v>
      </c>
      <c r="C1926" s="49" t="s">
        <v>9772</v>
      </c>
      <c r="D1926" s="272">
        <v>20040220</v>
      </c>
      <c r="E1926" s="30" t="s">
        <v>10203</v>
      </c>
      <c r="F1926" s="30" t="s">
        <v>3113</v>
      </c>
      <c r="G1926" s="30" t="s">
        <v>3065</v>
      </c>
      <c r="H1926" s="31">
        <v>9.6866120000000002</v>
      </c>
      <c r="I1926" s="11">
        <v>10</v>
      </c>
      <c r="J1926" s="30" t="s">
        <v>6</v>
      </c>
      <c r="K1926" s="32">
        <v>41365</v>
      </c>
      <c r="L1926" s="6">
        <v>0</v>
      </c>
    </row>
    <row r="1927" spans="1:12" ht="12.75" customHeight="1">
      <c r="A1927" s="30" t="s">
        <v>6427</v>
      </c>
      <c r="B1927" s="271" t="s">
        <v>9773</v>
      </c>
      <c r="C1927" s="49" t="s">
        <v>9774</v>
      </c>
      <c r="D1927" s="272">
        <v>19800203</v>
      </c>
      <c r="E1927" s="30" t="s">
        <v>10203</v>
      </c>
      <c r="F1927" s="30" t="s">
        <v>3113</v>
      </c>
      <c r="G1927" s="30" t="s">
        <v>3065</v>
      </c>
      <c r="H1927" s="31">
        <v>396.35199999999998</v>
      </c>
      <c r="I1927" s="11">
        <v>10</v>
      </c>
      <c r="J1927" s="30" t="s">
        <v>6</v>
      </c>
      <c r="K1927" s="32">
        <v>41365</v>
      </c>
      <c r="L1927" s="6">
        <v>0</v>
      </c>
    </row>
    <row r="1928" spans="1:12" ht="12.75" customHeight="1">
      <c r="A1928" s="30" t="s">
        <v>6428</v>
      </c>
      <c r="B1928" s="271" t="s">
        <v>9775</v>
      </c>
      <c r="C1928" s="49" t="s">
        <v>9776</v>
      </c>
      <c r="D1928" s="272">
        <v>19880557</v>
      </c>
      <c r="E1928" s="30" t="s">
        <v>10203</v>
      </c>
      <c r="F1928" s="30" t="s">
        <v>3113</v>
      </c>
      <c r="G1928" s="30" t="s">
        <v>3065</v>
      </c>
      <c r="H1928" s="31">
        <v>27</v>
      </c>
      <c r="I1928" s="11">
        <v>10</v>
      </c>
      <c r="J1928" s="30" t="s">
        <v>6</v>
      </c>
      <c r="K1928" s="32">
        <v>41365</v>
      </c>
      <c r="L1928" s="6">
        <v>0</v>
      </c>
    </row>
    <row r="1929" spans="1:12" ht="12.75" customHeight="1">
      <c r="A1929" s="30" t="s">
        <v>6429</v>
      </c>
      <c r="B1929" s="271" t="s">
        <v>9777</v>
      </c>
      <c r="C1929" s="49" t="s">
        <v>9778</v>
      </c>
      <c r="D1929" s="272">
        <v>19820066</v>
      </c>
      <c r="E1929" s="30" t="s">
        <v>10203</v>
      </c>
      <c r="F1929" s="30" t="s">
        <v>3113</v>
      </c>
      <c r="G1929" s="30" t="s">
        <v>3065</v>
      </c>
      <c r="H1929" s="31">
        <v>405.56799999999998</v>
      </c>
      <c r="I1929" s="11">
        <v>10</v>
      </c>
      <c r="J1929" s="30" t="s">
        <v>6</v>
      </c>
      <c r="K1929" s="32">
        <v>41365</v>
      </c>
      <c r="L1929" s="6">
        <v>0</v>
      </c>
    </row>
    <row r="1930" spans="1:12" ht="12.75" customHeight="1">
      <c r="A1930" s="30" t="s">
        <v>6430</v>
      </c>
      <c r="B1930" s="271" t="s">
        <v>9781</v>
      </c>
      <c r="C1930" s="49" t="s">
        <v>9782</v>
      </c>
      <c r="D1930" s="272">
        <v>20040227</v>
      </c>
      <c r="E1930" s="30" t="s">
        <v>10203</v>
      </c>
      <c r="F1930" s="30" t="s">
        <v>3113</v>
      </c>
      <c r="G1930" s="30" t="s">
        <v>3065</v>
      </c>
      <c r="H1930" s="31">
        <v>277.20799999999997</v>
      </c>
      <c r="I1930" s="11">
        <v>10</v>
      </c>
      <c r="J1930" s="30" t="s">
        <v>6</v>
      </c>
      <c r="K1930" s="32">
        <v>41365</v>
      </c>
      <c r="L1930" s="6">
        <v>0</v>
      </c>
    </row>
    <row r="1931" spans="1:12" ht="12.75" customHeight="1">
      <c r="A1931" s="30" t="s">
        <v>6431</v>
      </c>
      <c r="B1931" s="271" t="s">
        <v>9783</v>
      </c>
      <c r="C1931" s="49" t="s">
        <v>9784</v>
      </c>
      <c r="D1931" s="272">
        <v>20110235</v>
      </c>
      <c r="E1931" s="30" t="s">
        <v>10204</v>
      </c>
      <c r="F1931" s="30" t="s">
        <v>3113</v>
      </c>
      <c r="G1931" s="30" t="s">
        <v>3065</v>
      </c>
      <c r="H1931" s="31">
        <v>122.4</v>
      </c>
      <c r="I1931" s="11">
        <v>10</v>
      </c>
      <c r="J1931" s="30" t="s">
        <v>6</v>
      </c>
      <c r="K1931" s="32">
        <v>41365</v>
      </c>
      <c r="L1931" s="6">
        <v>0</v>
      </c>
    </row>
    <row r="1932" spans="1:12" ht="12.75" customHeight="1">
      <c r="A1932" s="30" t="s">
        <v>6432</v>
      </c>
      <c r="B1932" s="271" t="s">
        <v>9785</v>
      </c>
      <c r="C1932" s="49" t="s">
        <v>9786</v>
      </c>
      <c r="D1932" s="272">
        <v>19900107</v>
      </c>
      <c r="E1932" s="30" t="s">
        <v>10203</v>
      </c>
      <c r="F1932" s="30" t="s">
        <v>3113</v>
      </c>
      <c r="G1932" s="30" t="s">
        <v>3065</v>
      </c>
      <c r="H1932" s="31">
        <v>25.895999999999997</v>
      </c>
      <c r="I1932" s="11">
        <v>10</v>
      </c>
      <c r="J1932" s="30" t="s">
        <v>6</v>
      </c>
      <c r="K1932" s="32">
        <v>41365</v>
      </c>
      <c r="L1932" s="6">
        <v>0</v>
      </c>
    </row>
    <row r="1933" spans="1:12" ht="12.75" customHeight="1">
      <c r="A1933" s="30" t="s">
        <v>6433</v>
      </c>
      <c r="B1933" s="271" t="s">
        <v>9787</v>
      </c>
      <c r="C1933" s="49" t="s">
        <v>9788</v>
      </c>
      <c r="D1933" s="272">
        <v>20130003</v>
      </c>
      <c r="E1933" s="30" t="s">
        <v>10203</v>
      </c>
      <c r="F1933" s="30" t="s">
        <v>3113</v>
      </c>
      <c r="G1933" s="30" t="s">
        <v>3065</v>
      </c>
      <c r="H1933" s="31">
        <v>49.97</v>
      </c>
      <c r="I1933" s="11">
        <v>10</v>
      </c>
      <c r="J1933" s="30" t="s">
        <v>6</v>
      </c>
      <c r="K1933" s="32">
        <v>42095</v>
      </c>
      <c r="L1933" s="6">
        <v>4.9965731424244026</v>
      </c>
    </row>
    <row r="1934" spans="1:12" ht="12.75" customHeight="1">
      <c r="A1934" s="30" t="s">
        <v>6434</v>
      </c>
      <c r="B1934" s="271" t="s">
        <v>9789</v>
      </c>
      <c r="C1934" s="49" t="s">
        <v>9788</v>
      </c>
      <c r="D1934" s="272">
        <v>20130006</v>
      </c>
      <c r="E1934" s="30" t="s">
        <v>10203</v>
      </c>
      <c r="F1934" s="30" t="s">
        <v>3113</v>
      </c>
      <c r="G1934" s="30" t="s">
        <v>3065</v>
      </c>
      <c r="H1934" s="31">
        <v>49.97</v>
      </c>
      <c r="I1934" s="11">
        <v>10</v>
      </c>
      <c r="J1934" s="30" t="s">
        <v>6</v>
      </c>
      <c r="K1934" s="32">
        <v>42095</v>
      </c>
      <c r="L1934" s="6">
        <v>4.9965731424244026</v>
      </c>
    </row>
    <row r="1935" spans="1:12" ht="12.75" customHeight="1">
      <c r="A1935" s="30" t="s">
        <v>6435</v>
      </c>
      <c r="B1935" s="271" t="s">
        <v>9790</v>
      </c>
      <c r="C1935" s="49" t="s">
        <v>9791</v>
      </c>
      <c r="D1935" s="272">
        <v>19900104</v>
      </c>
      <c r="E1935" s="30" t="s">
        <v>10203</v>
      </c>
      <c r="F1935" s="30" t="s">
        <v>3113</v>
      </c>
      <c r="G1935" s="30" t="s">
        <v>3065</v>
      </c>
      <c r="H1935" s="31">
        <v>32.523926400000001</v>
      </c>
      <c r="I1935" s="11">
        <v>10</v>
      </c>
      <c r="J1935" s="30" t="s">
        <v>6</v>
      </c>
      <c r="K1935" s="32">
        <v>41365</v>
      </c>
      <c r="L1935" s="6">
        <v>0</v>
      </c>
    </row>
    <row r="1936" spans="1:12" ht="12.75" customHeight="1">
      <c r="A1936" s="30" t="s">
        <v>6436</v>
      </c>
      <c r="B1936" s="271" t="s">
        <v>9792</v>
      </c>
      <c r="C1936" s="49" t="s">
        <v>9793</v>
      </c>
      <c r="D1936" s="272">
        <v>20030690</v>
      </c>
      <c r="E1936" s="30" t="s">
        <v>10203</v>
      </c>
      <c r="F1936" s="30" t="s">
        <v>3113</v>
      </c>
      <c r="G1936" s="30" t="s">
        <v>3065</v>
      </c>
      <c r="H1936" s="31">
        <v>25.6</v>
      </c>
      <c r="I1936" s="11">
        <v>10</v>
      </c>
      <c r="J1936" s="30" t="s">
        <v>6</v>
      </c>
      <c r="K1936" s="32">
        <v>41365</v>
      </c>
      <c r="L1936" s="6">
        <v>0</v>
      </c>
    </row>
    <row r="1937" spans="1:12" ht="12.75" customHeight="1">
      <c r="A1937" s="30" t="s">
        <v>6437</v>
      </c>
      <c r="B1937" s="271" t="s">
        <v>9794</v>
      </c>
      <c r="C1937" s="49" t="s">
        <v>9795</v>
      </c>
      <c r="D1937" s="272">
        <v>19900171</v>
      </c>
      <c r="E1937" s="30" t="s">
        <v>10203</v>
      </c>
      <c r="F1937" s="30" t="s">
        <v>3113</v>
      </c>
      <c r="G1937" s="30" t="s">
        <v>3065</v>
      </c>
      <c r="H1937" s="31">
        <v>672.68000000000006</v>
      </c>
      <c r="I1937" s="11">
        <v>10</v>
      </c>
      <c r="J1937" s="30" t="s">
        <v>6</v>
      </c>
      <c r="K1937" s="32">
        <v>41365</v>
      </c>
      <c r="L1937" s="6">
        <v>0</v>
      </c>
    </row>
    <row r="1938" spans="1:12" ht="12.75" customHeight="1">
      <c r="A1938" s="30" t="s">
        <v>6438</v>
      </c>
      <c r="B1938" s="271" t="s">
        <v>9796</v>
      </c>
      <c r="C1938" s="49" t="s">
        <v>9797</v>
      </c>
      <c r="D1938" s="272">
        <v>20030180</v>
      </c>
      <c r="E1938" s="30" t="s">
        <v>10203</v>
      </c>
      <c r="F1938" s="30" t="s">
        <v>3113</v>
      </c>
      <c r="G1938" s="30" t="s">
        <v>3065</v>
      </c>
      <c r="H1938" s="31">
        <v>223.53719999999998</v>
      </c>
      <c r="I1938" s="11">
        <v>10</v>
      </c>
      <c r="J1938" s="30" t="s">
        <v>6</v>
      </c>
      <c r="K1938" s="32">
        <v>41365</v>
      </c>
      <c r="L1938" s="6">
        <v>0</v>
      </c>
    </row>
    <row r="1939" spans="1:12" ht="12.75" customHeight="1">
      <c r="A1939" s="30" t="s">
        <v>6439</v>
      </c>
      <c r="B1939" s="271" t="s">
        <v>9798</v>
      </c>
      <c r="C1939" s="49" t="s">
        <v>9797</v>
      </c>
      <c r="D1939" s="272">
        <v>20040476</v>
      </c>
      <c r="E1939" s="30" t="s">
        <v>10203</v>
      </c>
      <c r="F1939" s="30" t="s">
        <v>3113</v>
      </c>
      <c r="G1939" s="30" t="s">
        <v>3065</v>
      </c>
      <c r="H1939" s="31">
        <v>20</v>
      </c>
      <c r="I1939" s="11">
        <v>10</v>
      </c>
      <c r="J1939" s="30" t="s">
        <v>6</v>
      </c>
      <c r="K1939" s="32">
        <v>41365</v>
      </c>
      <c r="L1939" s="6">
        <v>0</v>
      </c>
    </row>
    <row r="1940" spans="1:12" ht="12.75" customHeight="1">
      <c r="A1940" s="30" t="s">
        <v>6440</v>
      </c>
      <c r="B1940" s="271" t="s">
        <v>9799</v>
      </c>
      <c r="C1940" s="49" t="s">
        <v>9800</v>
      </c>
      <c r="D1940" s="272">
        <v>20000532</v>
      </c>
      <c r="E1940" s="30" t="s">
        <v>10203</v>
      </c>
      <c r="F1940" s="30" t="s">
        <v>3113</v>
      </c>
      <c r="G1940" s="30" t="s">
        <v>3065</v>
      </c>
      <c r="H1940" s="31">
        <v>230.91199999999998</v>
      </c>
      <c r="I1940" s="11">
        <v>10</v>
      </c>
      <c r="J1940" s="30" t="s">
        <v>6</v>
      </c>
      <c r="K1940" s="32">
        <v>41365</v>
      </c>
      <c r="L1940" s="6">
        <v>0</v>
      </c>
    </row>
    <row r="1941" spans="1:12" ht="12.75" customHeight="1">
      <c r="A1941" s="30" t="s">
        <v>6441</v>
      </c>
      <c r="B1941" s="271" t="s">
        <v>9801</v>
      </c>
      <c r="C1941" s="49" t="s">
        <v>9802</v>
      </c>
      <c r="D1941" s="272">
        <v>20080038</v>
      </c>
      <c r="E1941" s="30" t="s">
        <v>10203</v>
      </c>
      <c r="F1941" s="30" t="s">
        <v>3113</v>
      </c>
      <c r="G1941" s="30" t="s">
        <v>3065</v>
      </c>
      <c r="H1941" s="31">
        <v>76</v>
      </c>
      <c r="I1941" s="11">
        <v>10</v>
      </c>
      <c r="J1941" s="30" t="s">
        <v>6</v>
      </c>
      <c r="K1941" s="32">
        <v>41365</v>
      </c>
      <c r="L1941" s="6">
        <v>0</v>
      </c>
    </row>
    <row r="1942" spans="1:12" ht="12.75" customHeight="1">
      <c r="A1942" s="30" t="s">
        <v>6442</v>
      </c>
      <c r="B1942" s="273" t="s">
        <v>9803</v>
      </c>
      <c r="C1942" s="49" t="s">
        <v>9804</v>
      </c>
      <c r="D1942" s="272">
        <v>19960430</v>
      </c>
      <c r="E1942" s="30" t="s">
        <v>10203</v>
      </c>
      <c r="F1942" s="30" t="s">
        <v>3113</v>
      </c>
      <c r="G1942" s="30" t="s">
        <v>3065</v>
      </c>
      <c r="H1942" s="31">
        <v>94.92</v>
      </c>
      <c r="I1942" s="11">
        <v>10</v>
      </c>
      <c r="J1942" s="30" t="s">
        <v>6</v>
      </c>
      <c r="K1942" s="32">
        <v>41365</v>
      </c>
      <c r="L1942" s="6">
        <v>0</v>
      </c>
    </row>
    <row r="1943" spans="1:12" ht="12.75" customHeight="1">
      <c r="A1943" s="30" t="s">
        <v>6443</v>
      </c>
      <c r="B1943" s="271" t="s">
        <v>9805</v>
      </c>
      <c r="C1943" s="49" t="s">
        <v>9804</v>
      </c>
      <c r="D1943" s="272">
        <v>19970286</v>
      </c>
      <c r="E1943" s="30" t="s">
        <v>10203</v>
      </c>
      <c r="F1943" s="30" t="s">
        <v>3113</v>
      </c>
      <c r="G1943" s="30" t="s">
        <v>3065</v>
      </c>
      <c r="H1943" s="31">
        <v>149.488</v>
      </c>
      <c r="I1943" s="11">
        <v>10</v>
      </c>
      <c r="J1943" s="30" t="s">
        <v>6</v>
      </c>
      <c r="K1943" s="32">
        <v>41365</v>
      </c>
      <c r="L1943" s="6">
        <v>0</v>
      </c>
    </row>
    <row r="1944" spans="1:12" ht="12.75" customHeight="1">
      <c r="A1944" s="30" t="s">
        <v>6444</v>
      </c>
      <c r="B1944" s="271" t="s">
        <v>9806</v>
      </c>
      <c r="C1944" s="49" t="s">
        <v>9807</v>
      </c>
      <c r="D1944" s="272">
        <v>19940318</v>
      </c>
      <c r="E1944" s="30" t="s">
        <v>10203</v>
      </c>
      <c r="F1944" s="30" t="s">
        <v>3113</v>
      </c>
      <c r="G1944" s="30" t="s">
        <v>3065</v>
      </c>
      <c r="H1944" s="31">
        <v>332.37170400000002</v>
      </c>
      <c r="I1944" s="11">
        <v>10</v>
      </c>
      <c r="J1944" s="30" t="s">
        <v>6</v>
      </c>
      <c r="K1944" s="32">
        <v>41365</v>
      </c>
      <c r="L1944" s="6">
        <v>0</v>
      </c>
    </row>
    <row r="1945" spans="1:12" ht="12.75" customHeight="1">
      <c r="A1945" s="30" t="s">
        <v>6445</v>
      </c>
      <c r="B1945" s="271" t="s">
        <v>9808</v>
      </c>
      <c r="C1945" s="49" t="s">
        <v>9809</v>
      </c>
      <c r="D1945" s="272">
        <v>19960219</v>
      </c>
      <c r="E1945" s="30" t="s">
        <v>10203</v>
      </c>
      <c r="F1945" s="30" t="s">
        <v>3113</v>
      </c>
      <c r="G1945" s="30" t="s">
        <v>3065</v>
      </c>
      <c r="H1945" s="31">
        <v>166.6097264</v>
      </c>
      <c r="I1945" s="11">
        <v>10</v>
      </c>
      <c r="J1945" s="30" t="s">
        <v>6</v>
      </c>
      <c r="K1945" s="32">
        <v>41365</v>
      </c>
      <c r="L1945" s="6">
        <v>0</v>
      </c>
    </row>
    <row r="1946" spans="1:12" ht="12.75" customHeight="1">
      <c r="A1946" s="30" t="s">
        <v>6446</v>
      </c>
      <c r="B1946" s="271" t="s">
        <v>9810</v>
      </c>
      <c r="C1946" s="49" t="s">
        <v>9811</v>
      </c>
      <c r="D1946" s="272">
        <v>19940320</v>
      </c>
      <c r="E1946" s="30" t="s">
        <v>10203</v>
      </c>
      <c r="F1946" s="30" t="s">
        <v>3113</v>
      </c>
      <c r="G1946" s="30" t="s">
        <v>3065</v>
      </c>
      <c r="H1946" s="31">
        <v>121.45599999999999</v>
      </c>
      <c r="I1946" s="11">
        <v>10</v>
      </c>
      <c r="J1946" s="30" t="s">
        <v>6</v>
      </c>
      <c r="K1946" s="32">
        <v>41365</v>
      </c>
      <c r="L1946" s="6">
        <v>0</v>
      </c>
    </row>
    <row r="1947" spans="1:12" ht="12.75" customHeight="1">
      <c r="A1947" s="30" t="s">
        <v>6447</v>
      </c>
      <c r="B1947" s="271" t="s">
        <v>9812</v>
      </c>
      <c r="C1947" s="49" t="s">
        <v>9813</v>
      </c>
      <c r="D1947" s="272">
        <v>20050037</v>
      </c>
      <c r="E1947" s="30" t="s">
        <v>10203</v>
      </c>
      <c r="F1947" s="30" t="s">
        <v>3113</v>
      </c>
      <c r="G1947" s="30" t="s">
        <v>3065</v>
      </c>
      <c r="H1947" s="31">
        <v>111.6464608</v>
      </c>
      <c r="I1947" s="11">
        <v>10</v>
      </c>
      <c r="J1947" s="30" t="s">
        <v>6</v>
      </c>
      <c r="K1947" s="32">
        <v>41365</v>
      </c>
      <c r="L1947" s="6">
        <v>0</v>
      </c>
    </row>
    <row r="1948" spans="1:12" ht="12.75" customHeight="1">
      <c r="A1948" s="30" t="s">
        <v>6448</v>
      </c>
      <c r="B1948" s="271" t="s">
        <v>9814</v>
      </c>
      <c r="C1948" s="49" t="s">
        <v>9815</v>
      </c>
      <c r="D1948" s="272">
        <v>20100213</v>
      </c>
      <c r="E1948" s="30" t="s">
        <v>10203</v>
      </c>
      <c r="F1948" s="30" t="s">
        <v>3113</v>
      </c>
      <c r="G1948" s="30" t="s">
        <v>3065</v>
      </c>
      <c r="H1948" s="31">
        <v>20.8</v>
      </c>
      <c r="I1948" s="11">
        <v>10</v>
      </c>
      <c r="J1948" s="30" t="s">
        <v>6</v>
      </c>
      <c r="K1948" s="32">
        <v>41365</v>
      </c>
      <c r="L1948" s="6">
        <v>0</v>
      </c>
    </row>
    <row r="1949" spans="1:12" ht="12.75" customHeight="1">
      <c r="A1949" s="30" t="s">
        <v>6449</v>
      </c>
      <c r="B1949" s="271" t="s">
        <v>9816</v>
      </c>
      <c r="C1949" s="49" t="s">
        <v>9817</v>
      </c>
      <c r="D1949" s="272">
        <v>19940152</v>
      </c>
      <c r="E1949" s="30" t="s">
        <v>10203</v>
      </c>
      <c r="F1949" s="30" t="s">
        <v>3113</v>
      </c>
      <c r="G1949" s="30" t="s">
        <v>3065</v>
      </c>
      <c r="H1949" s="31">
        <v>27.360000000000003</v>
      </c>
      <c r="I1949" s="11">
        <v>10</v>
      </c>
      <c r="J1949" s="30" t="s">
        <v>6</v>
      </c>
      <c r="K1949" s="32">
        <v>41365</v>
      </c>
      <c r="L1949" s="6">
        <v>0</v>
      </c>
    </row>
    <row r="1950" spans="1:12" ht="12.75" customHeight="1">
      <c r="A1950" s="30" t="s">
        <v>6450</v>
      </c>
      <c r="B1950" s="271" t="s">
        <v>9818</v>
      </c>
      <c r="C1950" s="49" t="s">
        <v>9819</v>
      </c>
      <c r="D1950" s="272">
        <v>20070505</v>
      </c>
      <c r="E1950" s="30" t="s">
        <v>10203</v>
      </c>
      <c r="F1950" s="30" t="s">
        <v>3113</v>
      </c>
      <c r="G1950" s="30" t="s">
        <v>3065</v>
      </c>
      <c r="H1950" s="31">
        <v>43.270135999999994</v>
      </c>
      <c r="I1950" s="11">
        <v>10</v>
      </c>
      <c r="J1950" s="30" t="s">
        <v>6</v>
      </c>
      <c r="K1950" s="32">
        <v>41365</v>
      </c>
      <c r="L1950" s="6">
        <v>0</v>
      </c>
    </row>
    <row r="1951" spans="1:12" ht="12.75" customHeight="1">
      <c r="A1951" s="30" t="s">
        <v>6451</v>
      </c>
      <c r="B1951" s="271" t="s">
        <v>9820</v>
      </c>
      <c r="C1951" s="49" t="s">
        <v>9821</v>
      </c>
      <c r="D1951" s="272">
        <v>20030399</v>
      </c>
      <c r="E1951" s="30" t="s">
        <v>10203</v>
      </c>
      <c r="F1951" s="30" t="s">
        <v>3113</v>
      </c>
      <c r="G1951" s="30" t="s">
        <v>3065</v>
      </c>
      <c r="H1951" s="31">
        <v>184.34367759999998</v>
      </c>
      <c r="I1951" s="11">
        <v>10</v>
      </c>
      <c r="J1951" s="30" t="s">
        <v>6</v>
      </c>
      <c r="K1951" s="32">
        <v>41365</v>
      </c>
      <c r="L1951" s="6">
        <v>0</v>
      </c>
    </row>
    <row r="1952" spans="1:12" ht="12.75" customHeight="1">
      <c r="A1952" s="30" t="s">
        <v>6452</v>
      </c>
      <c r="B1952" s="271" t="s">
        <v>9822</v>
      </c>
      <c r="C1952" s="49" t="s">
        <v>9823</v>
      </c>
      <c r="D1952" s="272">
        <v>19880322</v>
      </c>
      <c r="E1952" s="30" t="s">
        <v>10203</v>
      </c>
      <c r="F1952" s="30" t="s">
        <v>3113</v>
      </c>
      <c r="G1952" s="30" t="s">
        <v>3065</v>
      </c>
      <c r="H1952" s="31">
        <v>2.3920000000000003</v>
      </c>
      <c r="I1952" s="11">
        <v>10</v>
      </c>
      <c r="J1952" s="30" t="s">
        <v>6</v>
      </c>
      <c r="K1952" s="32">
        <v>41365</v>
      </c>
      <c r="L1952" s="6">
        <v>0</v>
      </c>
    </row>
    <row r="1953" spans="1:12" ht="12.75" customHeight="1">
      <c r="A1953" s="30" t="s">
        <v>6453</v>
      </c>
      <c r="B1953" s="271" t="s">
        <v>9824</v>
      </c>
      <c r="C1953" s="49" t="s">
        <v>9825</v>
      </c>
      <c r="D1953" s="272">
        <v>19940253</v>
      </c>
      <c r="E1953" s="30" t="s">
        <v>10203</v>
      </c>
      <c r="F1953" s="30" t="s">
        <v>3113</v>
      </c>
      <c r="G1953" s="30" t="s">
        <v>3065</v>
      </c>
      <c r="H1953" s="31">
        <v>532.55552</v>
      </c>
      <c r="I1953" s="11">
        <v>10</v>
      </c>
      <c r="J1953" s="30" t="s">
        <v>6</v>
      </c>
      <c r="K1953" s="32">
        <v>41365</v>
      </c>
      <c r="L1953" s="6">
        <v>0</v>
      </c>
    </row>
    <row r="1954" spans="1:12" ht="12.75" customHeight="1">
      <c r="A1954" s="30" t="s">
        <v>6454</v>
      </c>
      <c r="B1954" s="271" t="s">
        <v>9826</v>
      </c>
      <c r="C1954" s="49" t="s">
        <v>9827</v>
      </c>
      <c r="D1954" s="272">
        <v>20020331</v>
      </c>
      <c r="E1954" s="30" t="s">
        <v>10203</v>
      </c>
      <c r="F1954" s="30" t="s">
        <v>3113</v>
      </c>
      <c r="G1954" s="30" t="s">
        <v>3065</v>
      </c>
      <c r="H1954" s="31">
        <v>24</v>
      </c>
      <c r="I1954" s="11">
        <v>10</v>
      </c>
      <c r="J1954" s="30" t="s">
        <v>6</v>
      </c>
      <c r="K1954" s="32">
        <v>41365</v>
      </c>
      <c r="L1954" s="6">
        <v>0</v>
      </c>
    </row>
    <row r="1955" spans="1:12" ht="12.75" customHeight="1">
      <c r="A1955" s="30" t="s">
        <v>6455</v>
      </c>
      <c r="B1955" s="271" t="s">
        <v>9828</v>
      </c>
      <c r="C1955" s="49" t="s">
        <v>9829</v>
      </c>
      <c r="D1955" s="272">
        <v>20020330</v>
      </c>
      <c r="E1955" s="30" t="s">
        <v>10203</v>
      </c>
      <c r="F1955" s="30" t="s">
        <v>3113</v>
      </c>
      <c r="G1955" s="30" t="s">
        <v>3065</v>
      </c>
      <c r="H1955" s="31">
        <v>24</v>
      </c>
      <c r="I1955" s="11">
        <v>10</v>
      </c>
      <c r="J1955" s="30" t="s">
        <v>6</v>
      </c>
      <c r="K1955" s="32">
        <v>41365</v>
      </c>
      <c r="L1955" s="6">
        <v>0</v>
      </c>
    </row>
    <row r="1956" spans="1:12" ht="12.75" customHeight="1">
      <c r="A1956" s="30" t="s">
        <v>6456</v>
      </c>
      <c r="B1956" s="271" t="s">
        <v>9830</v>
      </c>
      <c r="C1956" s="49" t="s">
        <v>9831</v>
      </c>
      <c r="D1956" s="272">
        <v>19930293</v>
      </c>
      <c r="E1956" s="30" t="s">
        <v>10203</v>
      </c>
      <c r="F1956" s="30" t="s">
        <v>3113</v>
      </c>
      <c r="G1956" s="30" t="s">
        <v>3065</v>
      </c>
      <c r="H1956" s="31">
        <v>26.4</v>
      </c>
      <c r="I1956" s="11">
        <v>10</v>
      </c>
      <c r="J1956" s="30" t="s">
        <v>6</v>
      </c>
      <c r="K1956" s="32">
        <v>41365</v>
      </c>
      <c r="L1956" s="6">
        <v>0</v>
      </c>
    </row>
    <row r="1957" spans="1:12" ht="12.75" customHeight="1">
      <c r="A1957" s="30" t="s">
        <v>6457</v>
      </c>
      <c r="B1957" s="271" t="s">
        <v>9832</v>
      </c>
      <c r="C1957" s="49" t="s">
        <v>9833</v>
      </c>
      <c r="D1957" s="272">
        <v>20130074</v>
      </c>
      <c r="E1957" s="30" t="s">
        <v>10203</v>
      </c>
      <c r="F1957" s="30" t="s">
        <v>3113</v>
      </c>
      <c r="G1957" s="30" t="s">
        <v>3065</v>
      </c>
      <c r="H1957" s="31">
        <v>79.2</v>
      </c>
      <c r="I1957" s="11">
        <v>10</v>
      </c>
      <c r="J1957" s="30" t="s">
        <v>6</v>
      </c>
      <c r="K1957" s="32">
        <v>41365</v>
      </c>
      <c r="L1957" s="6">
        <v>0</v>
      </c>
    </row>
    <row r="1958" spans="1:12" ht="12.75" customHeight="1">
      <c r="A1958" s="30" t="s">
        <v>6458</v>
      </c>
      <c r="B1958" s="271" t="s">
        <v>9834</v>
      </c>
      <c r="C1958" s="49" t="s">
        <v>9835</v>
      </c>
      <c r="D1958" s="272">
        <v>20060070</v>
      </c>
      <c r="E1958" s="30" t="s">
        <v>10203</v>
      </c>
      <c r="F1958" s="30" t="s">
        <v>3113</v>
      </c>
      <c r="G1958" s="30" t="s">
        <v>3065</v>
      </c>
      <c r="H1958" s="31">
        <v>96</v>
      </c>
      <c r="I1958" s="11">
        <v>10</v>
      </c>
      <c r="J1958" s="30" t="s">
        <v>6</v>
      </c>
      <c r="K1958" s="32">
        <v>41365</v>
      </c>
      <c r="L1958" s="6">
        <v>0</v>
      </c>
    </row>
    <row r="1959" spans="1:12" ht="12.75" customHeight="1">
      <c r="A1959" s="30" t="s">
        <v>6459</v>
      </c>
      <c r="B1959" s="271" t="s">
        <v>9838</v>
      </c>
      <c r="C1959" s="49" t="s">
        <v>9839</v>
      </c>
      <c r="D1959" s="272">
        <v>20020333</v>
      </c>
      <c r="E1959" s="30" t="s">
        <v>10203</v>
      </c>
      <c r="F1959" s="30" t="s">
        <v>3113</v>
      </c>
      <c r="G1959" s="30" t="s">
        <v>3065</v>
      </c>
      <c r="H1959" s="31">
        <v>24</v>
      </c>
      <c r="I1959" s="11">
        <v>10</v>
      </c>
      <c r="J1959" s="30" t="s">
        <v>6</v>
      </c>
      <c r="K1959" s="32">
        <v>41365</v>
      </c>
      <c r="L1959" s="6">
        <v>0</v>
      </c>
    </row>
    <row r="1960" spans="1:12" ht="12.75" customHeight="1">
      <c r="A1960" s="30" t="s">
        <v>6460</v>
      </c>
      <c r="B1960" s="271" t="s">
        <v>9840</v>
      </c>
      <c r="C1960" s="49" t="s">
        <v>9841</v>
      </c>
      <c r="D1960" s="272">
        <v>20070225</v>
      </c>
      <c r="E1960" s="30" t="s">
        <v>10203</v>
      </c>
      <c r="F1960" s="30" t="s">
        <v>3113</v>
      </c>
      <c r="G1960" s="30" t="s">
        <v>3065</v>
      </c>
      <c r="H1960" s="31">
        <v>122.4</v>
      </c>
      <c r="I1960" s="11">
        <v>10</v>
      </c>
      <c r="J1960" s="30" t="s">
        <v>6</v>
      </c>
      <c r="K1960" s="32">
        <v>41365</v>
      </c>
      <c r="L1960" s="6">
        <v>0</v>
      </c>
    </row>
    <row r="1961" spans="1:12" ht="12.75" customHeight="1">
      <c r="A1961" s="30" t="s">
        <v>6461</v>
      </c>
      <c r="B1961" s="271" t="s">
        <v>9842</v>
      </c>
      <c r="C1961" s="49" t="s">
        <v>9843</v>
      </c>
      <c r="D1961" s="272">
        <v>19940319</v>
      </c>
      <c r="E1961" s="30" t="s">
        <v>10203</v>
      </c>
      <c r="F1961" s="30" t="s">
        <v>3113</v>
      </c>
      <c r="G1961" s="30" t="s">
        <v>3065</v>
      </c>
      <c r="H1961" s="31">
        <v>1.6</v>
      </c>
      <c r="I1961" s="11">
        <v>10</v>
      </c>
      <c r="J1961" s="30" t="s">
        <v>6</v>
      </c>
      <c r="K1961" s="32">
        <v>41365</v>
      </c>
      <c r="L1961" s="6">
        <v>0</v>
      </c>
    </row>
    <row r="1962" spans="1:12" ht="12.75" customHeight="1">
      <c r="A1962" s="30" t="s">
        <v>6462</v>
      </c>
      <c r="B1962" s="271" t="s">
        <v>9844</v>
      </c>
      <c r="C1962" s="49" t="s">
        <v>9845</v>
      </c>
      <c r="D1962" s="272">
        <v>20070548</v>
      </c>
      <c r="E1962" s="30" t="s">
        <v>10203</v>
      </c>
      <c r="F1962" s="30" t="s">
        <v>3113</v>
      </c>
      <c r="G1962" s="30" t="s">
        <v>3065</v>
      </c>
      <c r="H1962" s="31">
        <v>2.6627776000000001</v>
      </c>
      <c r="I1962" s="11">
        <v>10</v>
      </c>
      <c r="J1962" s="30" t="s">
        <v>6</v>
      </c>
      <c r="K1962" s="32">
        <v>41365</v>
      </c>
      <c r="L1962" s="6">
        <v>0</v>
      </c>
    </row>
    <row r="1963" spans="1:12" ht="12.75" customHeight="1">
      <c r="A1963" s="30" t="s">
        <v>6463</v>
      </c>
      <c r="B1963" s="271" t="s">
        <v>9846</v>
      </c>
      <c r="C1963" s="49" t="s">
        <v>9847</v>
      </c>
      <c r="D1963" s="272">
        <v>19880478</v>
      </c>
      <c r="E1963" s="30" t="s">
        <v>10203</v>
      </c>
      <c r="F1963" s="30" t="s">
        <v>3113</v>
      </c>
      <c r="G1963" s="30" t="s">
        <v>3065</v>
      </c>
      <c r="H1963" s="31">
        <v>651.48</v>
      </c>
      <c r="I1963" s="11">
        <v>10</v>
      </c>
      <c r="J1963" s="30" t="s">
        <v>6</v>
      </c>
      <c r="K1963" s="32">
        <v>41365</v>
      </c>
      <c r="L1963" s="6">
        <v>0</v>
      </c>
    </row>
    <row r="1964" spans="1:12" ht="12.75" customHeight="1">
      <c r="A1964" s="30" t="s">
        <v>6464</v>
      </c>
      <c r="B1964" s="271" t="s">
        <v>9848</v>
      </c>
      <c r="C1964" s="49" t="s">
        <v>9849</v>
      </c>
      <c r="D1964" s="272">
        <v>19940309</v>
      </c>
      <c r="E1964" s="30" t="s">
        <v>10203</v>
      </c>
      <c r="F1964" s="30" t="s">
        <v>3113</v>
      </c>
      <c r="G1964" s="30" t="s">
        <v>3065</v>
      </c>
      <c r="H1964" s="31">
        <v>1.6</v>
      </c>
      <c r="I1964" s="11">
        <v>10</v>
      </c>
      <c r="J1964" s="30" t="s">
        <v>6</v>
      </c>
      <c r="K1964" s="32">
        <v>41365</v>
      </c>
      <c r="L1964" s="6">
        <v>0</v>
      </c>
    </row>
    <row r="1965" spans="1:12" ht="12.75" customHeight="1">
      <c r="A1965" s="30" t="s">
        <v>6465</v>
      </c>
      <c r="B1965" s="271" t="s">
        <v>9850</v>
      </c>
      <c r="C1965" s="49" t="s">
        <v>9851</v>
      </c>
      <c r="D1965" s="272">
        <v>19930295</v>
      </c>
      <c r="E1965" s="30" t="s">
        <v>10203</v>
      </c>
      <c r="F1965" s="30" t="s">
        <v>3113</v>
      </c>
      <c r="G1965" s="30" t="s">
        <v>3065</v>
      </c>
      <c r="H1965" s="31">
        <v>17.600000000000001</v>
      </c>
      <c r="I1965" s="11">
        <v>10</v>
      </c>
      <c r="J1965" s="30" t="s">
        <v>6</v>
      </c>
      <c r="K1965" s="32">
        <v>41365</v>
      </c>
      <c r="L1965" s="6">
        <v>0</v>
      </c>
    </row>
    <row r="1966" spans="1:12" ht="12.75" customHeight="1">
      <c r="A1966" s="30" t="s">
        <v>6466</v>
      </c>
      <c r="B1966" s="271" t="s">
        <v>9852</v>
      </c>
      <c r="C1966" s="49" t="s">
        <v>9853</v>
      </c>
      <c r="D1966" s="272">
        <v>20060441</v>
      </c>
      <c r="E1966" s="30" t="s">
        <v>10203</v>
      </c>
      <c r="F1966" s="30" t="s">
        <v>3113</v>
      </c>
      <c r="G1966" s="30" t="s">
        <v>3065</v>
      </c>
      <c r="H1966" s="31">
        <v>110.696</v>
      </c>
      <c r="I1966" s="11">
        <v>10</v>
      </c>
      <c r="J1966" s="30" t="s">
        <v>6</v>
      </c>
      <c r="K1966" s="32">
        <v>41365</v>
      </c>
      <c r="L1966" s="6">
        <v>0</v>
      </c>
    </row>
    <row r="1967" spans="1:12" ht="12.75" customHeight="1">
      <c r="A1967" s="30" t="s">
        <v>6467</v>
      </c>
      <c r="B1967" s="271" t="s">
        <v>9854</v>
      </c>
      <c r="C1967" s="49" t="s">
        <v>9855</v>
      </c>
      <c r="D1967" s="272">
        <v>19910211</v>
      </c>
      <c r="E1967" s="30" t="s">
        <v>10203</v>
      </c>
      <c r="F1967" s="30" t="s">
        <v>3113</v>
      </c>
      <c r="G1967" s="30" t="s">
        <v>3065</v>
      </c>
      <c r="H1967" s="31">
        <v>84.087999999999994</v>
      </c>
      <c r="I1967" s="11">
        <v>10</v>
      </c>
      <c r="J1967" s="30" t="s">
        <v>6</v>
      </c>
      <c r="K1967" s="32">
        <v>41365</v>
      </c>
      <c r="L1967" s="6">
        <v>0</v>
      </c>
    </row>
    <row r="1968" spans="1:12" ht="12.75" customHeight="1">
      <c r="A1968" s="30" t="s">
        <v>6468</v>
      </c>
      <c r="B1968" s="271" t="s">
        <v>9856</v>
      </c>
      <c r="C1968" s="49" t="s">
        <v>9857</v>
      </c>
      <c r="D1968" s="272">
        <v>19900071</v>
      </c>
      <c r="E1968" s="30" t="s">
        <v>10203</v>
      </c>
      <c r="F1968" s="30" t="s">
        <v>3113</v>
      </c>
      <c r="G1968" s="30" t="s">
        <v>3065</v>
      </c>
      <c r="H1968" s="31">
        <v>2.4</v>
      </c>
      <c r="I1968" s="11">
        <v>10</v>
      </c>
      <c r="J1968" s="30" t="s">
        <v>6</v>
      </c>
      <c r="K1968" s="32">
        <v>41365</v>
      </c>
      <c r="L1968" s="6">
        <v>0</v>
      </c>
    </row>
    <row r="1969" spans="1:12" ht="12.75" customHeight="1">
      <c r="A1969" s="30" t="s">
        <v>6469</v>
      </c>
      <c r="B1969" s="271" t="s">
        <v>9858</v>
      </c>
      <c r="C1969" s="49" t="s">
        <v>9857</v>
      </c>
      <c r="D1969" s="272">
        <v>19900193</v>
      </c>
      <c r="E1969" s="30" t="s">
        <v>10203</v>
      </c>
      <c r="F1969" s="30" t="s">
        <v>3113</v>
      </c>
      <c r="G1969" s="30" t="s">
        <v>3065</v>
      </c>
      <c r="H1969" s="31">
        <v>0.2</v>
      </c>
      <c r="I1969" s="11">
        <v>10</v>
      </c>
      <c r="J1969" s="30" t="s">
        <v>6</v>
      </c>
      <c r="K1969" s="32">
        <v>41365</v>
      </c>
      <c r="L1969" s="6">
        <v>0</v>
      </c>
    </row>
    <row r="1970" spans="1:12" ht="12.75" customHeight="1">
      <c r="A1970" s="30" t="s">
        <v>6470</v>
      </c>
      <c r="B1970" s="271" t="s">
        <v>9859</v>
      </c>
      <c r="C1970" s="49" t="s">
        <v>9860</v>
      </c>
      <c r="D1970" s="272">
        <v>19960179</v>
      </c>
      <c r="E1970" s="30" t="s">
        <v>10203</v>
      </c>
      <c r="F1970" s="30" t="s">
        <v>3113</v>
      </c>
      <c r="G1970" s="30" t="s">
        <v>3065</v>
      </c>
      <c r="H1970" s="31">
        <v>2.4</v>
      </c>
      <c r="I1970" s="11">
        <v>10</v>
      </c>
      <c r="J1970" s="30" t="s">
        <v>6</v>
      </c>
      <c r="K1970" s="32">
        <v>41365</v>
      </c>
      <c r="L1970" s="6">
        <v>0</v>
      </c>
    </row>
    <row r="1971" spans="1:12" ht="12.75" customHeight="1">
      <c r="A1971" s="30" t="s">
        <v>6471</v>
      </c>
      <c r="B1971" s="271" t="s">
        <v>9863</v>
      </c>
      <c r="C1971" s="49" t="s">
        <v>9864</v>
      </c>
      <c r="D1971" s="272">
        <v>19960433</v>
      </c>
      <c r="E1971" s="30" t="s">
        <v>10203</v>
      </c>
      <c r="F1971" s="30" t="s">
        <v>3113</v>
      </c>
      <c r="G1971" s="30" t="s">
        <v>3065</v>
      </c>
      <c r="H1971" s="31">
        <v>180.21298399999998</v>
      </c>
      <c r="I1971" s="11">
        <v>10</v>
      </c>
      <c r="J1971" s="30" t="s">
        <v>6</v>
      </c>
      <c r="K1971" s="32">
        <v>41365</v>
      </c>
      <c r="L1971" s="6">
        <v>0</v>
      </c>
    </row>
    <row r="1972" spans="1:12" ht="12.75" customHeight="1">
      <c r="A1972" s="30" t="s">
        <v>6472</v>
      </c>
      <c r="B1972" s="271" t="s">
        <v>9865</v>
      </c>
      <c r="C1972" s="49" t="s">
        <v>9866</v>
      </c>
      <c r="D1972" s="272">
        <v>20090155</v>
      </c>
      <c r="E1972" s="30" t="s">
        <v>10203</v>
      </c>
      <c r="F1972" s="30" t="s">
        <v>3113</v>
      </c>
      <c r="G1972" s="30" t="s">
        <v>3065</v>
      </c>
      <c r="H1972" s="31">
        <v>128</v>
      </c>
      <c r="I1972" s="11">
        <v>10</v>
      </c>
      <c r="J1972" s="30" t="s">
        <v>6</v>
      </c>
      <c r="K1972" s="32">
        <v>41365</v>
      </c>
      <c r="L1972" s="6">
        <v>0</v>
      </c>
    </row>
    <row r="1973" spans="1:12" ht="12.75" customHeight="1">
      <c r="A1973" s="30" t="s">
        <v>6473</v>
      </c>
      <c r="B1973" s="271" t="s">
        <v>9867</v>
      </c>
      <c r="C1973" s="49" t="s">
        <v>9868</v>
      </c>
      <c r="D1973" s="272">
        <v>19930251</v>
      </c>
      <c r="E1973" s="30" t="s">
        <v>10203</v>
      </c>
      <c r="F1973" s="30" t="s">
        <v>3113</v>
      </c>
      <c r="G1973" s="30" t="s">
        <v>3065</v>
      </c>
      <c r="H1973" s="31">
        <v>287.84800000000001</v>
      </c>
      <c r="I1973" s="11">
        <v>10</v>
      </c>
      <c r="J1973" s="30" t="s">
        <v>6</v>
      </c>
      <c r="K1973" s="32">
        <v>41365</v>
      </c>
      <c r="L1973" s="6">
        <v>0</v>
      </c>
    </row>
    <row r="1974" spans="1:12" ht="12.75" customHeight="1">
      <c r="A1974" s="30" t="s">
        <v>6474</v>
      </c>
      <c r="B1974" s="271" t="s">
        <v>9871</v>
      </c>
      <c r="C1974" s="49" t="s">
        <v>9872</v>
      </c>
      <c r="D1974" s="272">
        <v>19890096</v>
      </c>
      <c r="E1974" s="30" t="s">
        <v>10203</v>
      </c>
      <c r="F1974" s="30" t="s">
        <v>3113</v>
      </c>
      <c r="G1974" s="30" t="s">
        <v>3065</v>
      </c>
      <c r="H1974" s="31">
        <v>18</v>
      </c>
      <c r="I1974" s="11">
        <v>10</v>
      </c>
      <c r="J1974" s="30" t="s">
        <v>6</v>
      </c>
      <c r="K1974" s="32">
        <v>41365</v>
      </c>
      <c r="L1974" s="6">
        <v>0</v>
      </c>
    </row>
    <row r="1975" spans="1:12" ht="12.75" customHeight="1">
      <c r="A1975" s="30" t="s">
        <v>6475</v>
      </c>
      <c r="B1975" s="271" t="s">
        <v>9873</v>
      </c>
      <c r="C1975" s="49" t="s">
        <v>9874</v>
      </c>
      <c r="D1975" s="272">
        <v>19810028</v>
      </c>
      <c r="E1975" s="30" t="s">
        <v>10203</v>
      </c>
      <c r="F1975" s="30" t="s">
        <v>3113</v>
      </c>
      <c r="G1975" s="30" t="s">
        <v>3065</v>
      </c>
      <c r="H1975" s="31">
        <v>343.78360799999996</v>
      </c>
      <c r="I1975" s="11">
        <v>10</v>
      </c>
      <c r="J1975" s="30" t="s">
        <v>6</v>
      </c>
      <c r="K1975" s="32">
        <v>41365</v>
      </c>
      <c r="L1975" s="6">
        <v>0</v>
      </c>
    </row>
    <row r="1976" spans="1:12" ht="12.75" customHeight="1">
      <c r="A1976" s="30" t="s">
        <v>6476</v>
      </c>
      <c r="B1976" s="271" t="s">
        <v>9875</v>
      </c>
      <c r="C1976" s="49" t="s">
        <v>9876</v>
      </c>
      <c r="D1976" s="272">
        <v>19850197</v>
      </c>
      <c r="E1976" s="30" t="s">
        <v>10203</v>
      </c>
      <c r="F1976" s="30" t="s">
        <v>3113</v>
      </c>
      <c r="G1976" s="30" t="s">
        <v>3065</v>
      </c>
      <c r="H1976" s="31">
        <v>4</v>
      </c>
      <c r="I1976" s="11">
        <v>10</v>
      </c>
      <c r="J1976" s="30" t="s">
        <v>6</v>
      </c>
      <c r="K1976" s="32">
        <v>41365</v>
      </c>
      <c r="L1976" s="6">
        <v>0</v>
      </c>
    </row>
    <row r="1977" spans="1:12" ht="12.75" customHeight="1">
      <c r="A1977" s="30" t="s">
        <v>6477</v>
      </c>
      <c r="B1977" s="271" t="s">
        <v>9877</v>
      </c>
      <c r="C1977" s="49" t="s">
        <v>9878</v>
      </c>
      <c r="D1977" s="272">
        <v>19940243</v>
      </c>
      <c r="E1977" s="30" t="s">
        <v>10203</v>
      </c>
      <c r="F1977" s="30" t="s">
        <v>3113</v>
      </c>
      <c r="G1977" s="30" t="s">
        <v>3065</v>
      </c>
      <c r="H1977" s="31">
        <v>111.26606399999999</v>
      </c>
      <c r="I1977" s="11">
        <v>10</v>
      </c>
      <c r="J1977" s="30" t="s">
        <v>6</v>
      </c>
      <c r="K1977" s="32">
        <v>41365</v>
      </c>
      <c r="L1977" s="6">
        <v>0</v>
      </c>
    </row>
    <row r="1978" spans="1:12" ht="12.75" customHeight="1">
      <c r="A1978" s="30" t="s">
        <v>6478</v>
      </c>
      <c r="B1978" s="271" t="s">
        <v>9879</v>
      </c>
      <c r="C1978" s="49" t="s">
        <v>9880</v>
      </c>
      <c r="D1978" s="272">
        <v>19880585</v>
      </c>
      <c r="E1978" s="30" t="s">
        <v>10203</v>
      </c>
      <c r="F1978" s="30" t="s">
        <v>3113</v>
      </c>
      <c r="G1978" s="30" t="s">
        <v>3065</v>
      </c>
      <c r="H1978" s="31">
        <v>6419.1959999999999</v>
      </c>
      <c r="I1978" s="11">
        <v>10</v>
      </c>
      <c r="J1978" s="30" t="s">
        <v>6</v>
      </c>
      <c r="K1978" s="32">
        <v>41365</v>
      </c>
      <c r="L1978" s="6">
        <v>0</v>
      </c>
    </row>
    <row r="1979" spans="1:12" ht="12.75" customHeight="1">
      <c r="A1979" s="30" t="s">
        <v>6479</v>
      </c>
      <c r="B1979" s="271" t="s">
        <v>9881</v>
      </c>
      <c r="C1979" s="49" t="s">
        <v>9882</v>
      </c>
      <c r="D1979" s="272">
        <v>20080105</v>
      </c>
      <c r="E1979" s="30" t="s">
        <v>10203</v>
      </c>
      <c r="F1979" s="30" t="s">
        <v>3113</v>
      </c>
      <c r="G1979" s="30" t="s">
        <v>3065</v>
      </c>
      <c r="H1979" s="31">
        <v>586.02</v>
      </c>
      <c r="I1979" s="11">
        <v>10</v>
      </c>
      <c r="J1979" s="30" t="s">
        <v>6</v>
      </c>
      <c r="K1979" s="32">
        <v>42095</v>
      </c>
      <c r="L1979" s="6">
        <v>58.596994054903924</v>
      </c>
    </row>
    <row r="1980" spans="1:12" ht="12.75" customHeight="1">
      <c r="A1980" s="30" t="s">
        <v>6480</v>
      </c>
      <c r="B1980" s="271" t="s">
        <v>9883</v>
      </c>
      <c r="C1980" s="49" t="s">
        <v>9884</v>
      </c>
      <c r="D1980" s="272">
        <v>19880587</v>
      </c>
      <c r="E1980" s="30" t="s">
        <v>10203</v>
      </c>
      <c r="F1980" s="30" t="s">
        <v>3113</v>
      </c>
      <c r="G1980" s="30" t="s">
        <v>3065</v>
      </c>
      <c r="H1980" s="31">
        <v>847.66</v>
      </c>
      <c r="I1980" s="11">
        <v>10</v>
      </c>
      <c r="J1980" s="30" t="s">
        <v>6</v>
      </c>
      <c r="K1980" s="32">
        <v>42095</v>
      </c>
      <c r="L1980" s="6">
        <v>84.758759053581599</v>
      </c>
    </row>
    <row r="1981" spans="1:12" ht="12.75" customHeight="1">
      <c r="A1981" s="30" t="s">
        <v>6481</v>
      </c>
      <c r="B1981" s="271" t="s">
        <v>9885</v>
      </c>
      <c r="C1981" s="49" t="s">
        <v>9886</v>
      </c>
      <c r="D1981" s="272">
        <v>20080074</v>
      </c>
      <c r="E1981" s="30" t="s">
        <v>10203</v>
      </c>
      <c r="F1981" s="30" t="s">
        <v>3113</v>
      </c>
      <c r="G1981" s="30" t="s">
        <v>3065</v>
      </c>
      <c r="H1981" s="31">
        <v>154.44999999999999</v>
      </c>
      <c r="I1981" s="11">
        <v>10</v>
      </c>
      <c r="J1981" s="30" t="s">
        <v>6</v>
      </c>
      <c r="K1981" s="32">
        <v>42095</v>
      </c>
      <c r="L1981" s="6">
        <v>15.443680645336174</v>
      </c>
    </row>
    <row r="1982" spans="1:12" ht="12.75" customHeight="1">
      <c r="A1982" s="30" t="s">
        <v>6482</v>
      </c>
      <c r="B1982" s="271" t="s">
        <v>9887</v>
      </c>
      <c r="C1982" s="49" t="s">
        <v>9888</v>
      </c>
      <c r="D1982" s="272">
        <v>20130093</v>
      </c>
      <c r="E1982" s="30" t="s">
        <v>10203</v>
      </c>
      <c r="F1982" s="30" t="s">
        <v>3113</v>
      </c>
      <c r="G1982" s="30" t="s">
        <v>3065</v>
      </c>
      <c r="H1982" s="31">
        <v>216.8</v>
      </c>
      <c r="I1982" s="11">
        <v>10</v>
      </c>
      <c r="J1982" s="30" t="s">
        <v>6</v>
      </c>
      <c r="K1982" s="32">
        <v>41365</v>
      </c>
      <c r="L1982" s="6">
        <v>0</v>
      </c>
    </row>
    <row r="1983" spans="1:12" ht="12.75" customHeight="1">
      <c r="A1983" s="30" t="s">
        <v>6483</v>
      </c>
      <c r="B1983" s="271" t="s">
        <v>9889</v>
      </c>
      <c r="C1983" s="49" t="s">
        <v>9890</v>
      </c>
      <c r="D1983" s="272">
        <v>20150026</v>
      </c>
      <c r="E1983" s="30" t="s">
        <v>10203</v>
      </c>
      <c r="F1983" s="30" t="s">
        <v>3113</v>
      </c>
      <c r="G1983" s="30" t="s">
        <v>3065</v>
      </c>
      <c r="H1983" s="31">
        <v>2250.0509999999999</v>
      </c>
      <c r="I1983" s="11">
        <v>10</v>
      </c>
      <c r="J1983" s="30" t="s">
        <v>6</v>
      </c>
      <c r="K1983" s="32">
        <v>42095</v>
      </c>
      <c r="L1983" s="6">
        <v>224.98587944136804</v>
      </c>
    </row>
    <row r="1984" spans="1:12" ht="12.75" customHeight="1">
      <c r="A1984" s="30" t="s">
        <v>6484</v>
      </c>
      <c r="B1984" s="271" t="s">
        <v>9891</v>
      </c>
      <c r="C1984" s="49" t="s">
        <v>9892</v>
      </c>
      <c r="D1984" s="272">
        <v>20050748</v>
      </c>
      <c r="E1984" s="30" t="s">
        <v>10203</v>
      </c>
      <c r="F1984" s="30" t="s">
        <v>3113</v>
      </c>
      <c r="G1984" s="30" t="s">
        <v>3065</v>
      </c>
      <c r="H1984" s="31">
        <v>185.57599999999999</v>
      </c>
      <c r="I1984" s="11">
        <v>10</v>
      </c>
      <c r="J1984" s="30" t="s">
        <v>6</v>
      </c>
      <c r="K1984" s="32">
        <v>41365</v>
      </c>
      <c r="L1984" s="6">
        <v>0</v>
      </c>
    </row>
    <row r="1985" spans="1:12" ht="12.75" customHeight="1">
      <c r="A1985" s="30" t="s">
        <v>6485</v>
      </c>
      <c r="B1985" s="271" t="s">
        <v>9898</v>
      </c>
      <c r="C1985" s="49" t="s">
        <v>9899</v>
      </c>
      <c r="D1985" s="272">
        <v>19940217</v>
      </c>
      <c r="E1985" s="30" t="s">
        <v>10203</v>
      </c>
      <c r="F1985" s="30" t="s">
        <v>3113</v>
      </c>
      <c r="G1985" s="30" t="s">
        <v>3065</v>
      </c>
      <c r="H1985" s="31">
        <v>1.6</v>
      </c>
      <c r="I1985" s="11">
        <v>10</v>
      </c>
      <c r="J1985" s="30" t="s">
        <v>6</v>
      </c>
      <c r="K1985" s="32">
        <v>41365</v>
      </c>
      <c r="L1985" s="6">
        <v>0</v>
      </c>
    </row>
    <row r="1986" spans="1:12" ht="12.75" customHeight="1">
      <c r="A1986" s="30" t="s">
        <v>6486</v>
      </c>
      <c r="B1986" s="271" t="s">
        <v>9900</v>
      </c>
      <c r="C1986" s="49" t="s">
        <v>9901</v>
      </c>
      <c r="D1986" s="272">
        <v>20070545</v>
      </c>
      <c r="E1986" s="30" t="s">
        <v>10203</v>
      </c>
      <c r="F1986" s="30" t="s">
        <v>3113</v>
      </c>
      <c r="G1986" s="30" t="s">
        <v>3065</v>
      </c>
      <c r="H1986" s="31">
        <v>78.489999999999995</v>
      </c>
      <c r="I1986" s="11">
        <v>10</v>
      </c>
      <c r="J1986" s="30" t="s">
        <v>6</v>
      </c>
      <c r="K1986" s="32">
        <v>42095</v>
      </c>
      <c r="L1986" s="6">
        <v>7.8483295166878344</v>
      </c>
    </row>
    <row r="1987" spans="1:12" ht="12.75" customHeight="1">
      <c r="A1987" s="30" t="s">
        <v>6487</v>
      </c>
      <c r="B1987" s="271" t="s">
        <v>9902</v>
      </c>
      <c r="C1987" s="49" t="s">
        <v>9903</v>
      </c>
      <c r="D1987" s="272">
        <v>19760288</v>
      </c>
      <c r="E1987" s="30" t="s">
        <v>10203</v>
      </c>
      <c r="F1987" s="30" t="s">
        <v>3113</v>
      </c>
      <c r="G1987" s="30" t="s">
        <v>3065</v>
      </c>
      <c r="H1987" s="31">
        <v>13.919999999999998</v>
      </c>
      <c r="I1987" s="11">
        <v>10</v>
      </c>
      <c r="J1987" s="30" t="s">
        <v>6</v>
      </c>
      <c r="K1987" s="32">
        <v>41365</v>
      </c>
      <c r="L1987" s="6">
        <v>0</v>
      </c>
    </row>
    <row r="1988" spans="1:12" ht="12.75" customHeight="1">
      <c r="A1988" s="30" t="s">
        <v>6488</v>
      </c>
      <c r="B1988" s="271" t="s">
        <v>9904</v>
      </c>
      <c r="C1988" s="49" t="s">
        <v>9905</v>
      </c>
      <c r="D1988" s="272">
        <v>19910041</v>
      </c>
      <c r="E1988" s="30" t="s">
        <v>10203</v>
      </c>
      <c r="F1988" s="30" t="s">
        <v>3113</v>
      </c>
      <c r="G1988" s="30" t="s">
        <v>3065</v>
      </c>
      <c r="H1988" s="31">
        <v>10.576000000000001</v>
      </c>
      <c r="I1988" s="11">
        <v>10</v>
      </c>
      <c r="J1988" s="30" t="s">
        <v>6</v>
      </c>
      <c r="K1988" s="32">
        <v>41365</v>
      </c>
      <c r="L1988" s="6">
        <v>0</v>
      </c>
    </row>
    <row r="1989" spans="1:12" ht="12.75" customHeight="1">
      <c r="A1989" s="30" t="s">
        <v>6489</v>
      </c>
      <c r="B1989" s="271" t="s">
        <v>9906</v>
      </c>
      <c r="C1989" s="49" t="s">
        <v>9907</v>
      </c>
      <c r="D1989" s="272">
        <v>20050682</v>
      </c>
      <c r="E1989" s="30" t="s">
        <v>10203</v>
      </c>
      <c r="F1989" s="30" t="s">
        <v>3113</v>
      </c>
      <c r="G1989" s="30" t="s">
        <v>3065</v>
      </c>
      <c r="H1989" s="31">
        <v>171.2</v>
      </c>
      <c r="I1989" s="11">
        <v>10</v>
      </c>
      <c r="J1989" s="30" t="s">
        <v>6</v>
      </c>
      <c r="K1989" s="32">
        <v>41365</v>
      </c>
      <c r="L1989" s="6">
        <v>0</v>
      </c>
    </row>
    <row r="1990" spans="1:12" ht="12.75" customHeight="1">
      <c r="A1990" s="30" t="s">
        <v>6490</v>
      </c>
      <c r="B1990" s="271" t="s">
        <v>9908</v>
      </c>
      <c r="C1990" s="49" t="s">
        <v>9909</v>
      </c>
      <c r="D1990" s="272">
        <v>19950374</v>
      </c>
      <c r="E1990" s="30" t="s">
        <v>10203</v>
      </c>
      <c r="F1990" s="30" t="s">
        <v>3113</v>
      </c>
      <c r="G1990" s="30" t="s">
        <v>3065</v>
      </c>
      <c r="H1990" s="31">
        <v>537.21538080000005</v>
      </c>
      <c r="I1990" s="11">
        <v>10</v>
      </c>
      <c r="J1990" s="30" t="s">
        <v>6</v>
      </c>
      <c r="K1990" s="32">
        <v>42461</v>
      </c>
      <c r="L1990" s="6">
        <v>107.54994790036547</v>
      </c>
    </row>
    <row r="1991" spans="1:12" ht="12.75" customHeight="1">
      <c r="A1991" s="30" t="s">
        <v>6491</v>
      </c>
      <c r="B1991" s="271" t="s">
        <v>9910</v>
      </c>
      <c r="C1991" s="49" t="s">
        <v>9911</v>
      </c>
      <c r="D1991" s="272">
        <v>19950126</v>
      </c>
      <c r="E1991" s="30" t="s">
        <v>10203</v>
      </c>
      <c r="F1991" s="30" t="s">
        <v>3113</v>
      </c>
      <c r="G1991" s="30" t="s">
        <v>3065</v>
      </c>
      <c r="H1991" s="31">
        <v>0.8</v>
      </c>
      <c r="I1991" s="11">
        <v>10</v>
      </c>
      <c r="J1991" s="30" t="s">
        <v>6</v>
      </c>
      <c r="K1991" s="32">
        <v>41365</v>
      </c>
      <c r="L1991" s="6">
        <v>0</v>
      </c>
    </row>
    <row r="1992" spans="1:12" ht="12.75" customHeight="1">
      <c r="A1992" s="30" t="s">
        <v>6492</v>
      </c>
      <c r="B1992" s="271" t="s">
        <v>9912</v>
      </c>
      <c r="C1992" s="49" t="s">
        <v>9913</v>
      </c>
      <c r="D1992" s="272">
        <v>19870090</v>
      </c>
      <c r="E1992" s="30" t="s">
        <v>10203</v>
      </c>
      <c r="F1992" s="30" t="s">
        <v>3113</v>
      </c>
      <c r="G1992" s="30" t="s">
        <v>3065</v>
      </c>
      <c r="H1992" s="31">
        <v>4</v>
      </c>
      <c r="I1992" s="11">
        <v>10</v>
      </c>
      <c r="J1992" s="30" t="s">
        <v>6</v>
      </c>
      <c r="K1992" s="32">
        <v>41365</v>
      </c>
      <c r="L1992" s="6">
        <v>0</v>
      </c>
    </row>
    <row r="1993" spans="1:12" ht="12.75" customHeight="1">
      <c r="A1993" s="30" t="s">
        <v>6493</v>
      </c>
      <c r="B1993" s="271" t="s">
        <v>9914</v>
      </c>
      <c r="C1993" s="49" t="s">
        <v>9915</v>
      </c>
      <c r="D1993" s="272">
        <v>19870088</v>
      </c>
      <c r="E1993" s="30" t="s">
        <v>10203</v>
      </c>
      <c r="F1993" s="30" t="s">
        <v>3113</v>
      </c>
      <c r="G1993" s="30" t="s">
        <v>3065</v>
      </c>
      <c r="H1993" s="31">
        <v>8</v>
      </c>
      <c r="I1993" s="11">
        <v>10</v>
      </c>
      <c r="J1993" s="30" t="s">
        <v>6</v>
      </c>
      <c r="K1993" s="32">
        <v>41365</v>
      </c>
      <c r="L1993" s="6">
        <v>0</v>
      </c>
    </row>
    <row r="1994" spans="1:12" ht="12.75" customHeight="1">
      <c r="A1994" s="30" t="s">
        <v>6494</v>
      </c>
      <c r="B1994" s="271" t="s">
        <v>9916</v>
      </c>
      <c r="C1994" s="49" t="s">
        <v>9917</v>
      </c>
      <c r="D1994" s="272">
        <v>19890085</v>
      </c>
      <c r="E1994" s="30" t="s">
        <v>10203</v>
      </c>
      <c r="F1994" s="30" t="s">
        <v>3113</v>
      </c>
      <c r="G1994" s="30" t="s">
        <v>3065</v>
      </c>
      <c r="H1994" s="31">
        <v>48</v>
      </c>
      <c r="I1994" s="11">
        <v>10</v>
      </c>
      <c r="J1994" s="30" t="s">
        <v>6</v>
      </c>
      <c r="K1994" s="32">
        <v>41365</v>
      </c>
      <c r="L1994" s="6">
        <v>0</v>
      </c>
    </row>
    <row r="1995" spans="1:12" ht="12.75" customHeight="1">
      <c r="A1995" s="30" t="s">
        <v>6495</v>
      </c>
      <c r="B1995" s="271" t="s">
        <v>9916</v>
      </c>
      <c r="C1995" s="49" t="s">
        <v>9917</v>
      </c>
      <c r="D1995" s="272">
        <v>19910012</v>
      </c>
      <c r="E1995" s="30" t="s">
        <v>10203</v>
      </c>
      <c r="F1995" s="30" t="s">
        <v>3113</v>
      </c>
      <c r="G1995" s="30" t="s">
        <v>3065</v>
      </c>
      <c r="H1995" s="31">
        <v>96.903999999999996</v>
      </c>
      <c r="I1995" s="11">
        <v>10</v>
      </c>
      <c r="J1995" s="30" t="s">
        <v>6</v>
      </c>
      <c r="K1995" s="32">
        <v>41365</v>
      </c>
      <c r="L1995" s="6">
        <v>0</v>
      </c>
    </row>
    <row r="1996" spans="1:12" ht="12.75" customHeight="1">
      <c r="A1996" s="30" t="s">
        <v>6496</v>
      </c>
      <c r="B1996" s="271" t="s">
        <v>9916</v>
      </c>
      <c r="C1996" s="49" t="s">
        <v>9917</v>
      </c>
      <c r="D1996" s="272">
        <v>19940049</v>
      </c>
      <c r="E1996" s="30" t="s">
        <v>10203</v>
      </c>
      <c r="F1996" s="30" t="s">
        <v>3113</v>
      </c>
      <c r="G1996" s="30" t="s">
        <v>3065</v>
      </c>
      <c r="H1996" s="31">
        <v>48</v>
      </c>
      <c r="I1996" s="11">
        <v>10</v>
      </c>
      <c r="J1996" s="30" t="s">
        <v>6</v>
      </c>
      <c r="K1996" s="32">
        <v>41365</v>
      </c>
      <c r="L1996" s="6">
        <v>0</v>
      </c>
    </row>
    <row r="1997" spans="1:12" ht="12.75" customHeight="1">
      <c r="A1997" s="30" t="s">
        <v>6497</v>
      </c>
      <c r="B1997" s="271" t="s">
        <v>9916</v>
      </c>
      <c r="C1997" s="49" t="s">
        <v>9917</v>
      </c>
      <c r="D1997" s="272">
        <v>19940073</v>
      </c>
      <c r="E1997" s="30" t="s">
        <v>10203</v>
      </c>
      <c r="F1997" s="30" t="s">
        <v>3113</v>
      </c>
      <c r="G1997" s="30" t="s">
        <v>3065</v>
      </c>
      <c r="H1997" s="31">
        <v>682.024</v>
      </c>
      <c r="I1997" s="11">
        <v>10</v>
      </c>
      <c r="J1997" s="30" t="s">
        <v>6</v>
      </c>
      <c r="K1997" s="32">
        <v>41365</v>
      </c>
      <c r="L1997" s="6">
        <v>0</v>
      </c>
    </row>
    <row r="1998" spans="1:12" ht="12.75" customHeight="1">
      <c r="A1998" s="30" t="s">
        <v>6498</v>
      </c>
      <c r="B1998" s="271" t="s">
        <v>9918</v>
      </c>
      <c r="C1998" s="49" t="s">
        <v>9919</v>
      </c>
      <c r="D1998" s="272">
        <v>19880147</v>
      </c>
      <c r="E1998" s="30" t="s">
        <v>10203</v>
      </c>
      <c r="F1998" s="30" t="s">
        <v>3113</v>
      </c>
      <c r="G1998" s="30" t="s">
        <v>3065</v>
      </c>
      <c r="H1998" s="31">
        <v>1052.27</v>
      </c>
      <c r="I1998" s="11">
        <v>10</v>
      </c>
      <c r="J1998" s="30" t="s">
        <v>6</v>
      </c>
      <c r="K1998" s="32">
        <v>42095</v>
      </c>
      <c r="L1998" s="6">
        <v>105.21801121830941</v>
      </c>
    </row>
    <row r="1999" spans="1:12" ht="12.75" customHeight="1">
      <c r="A1999" s="30" t="s">
        <v>6499</v>
      </c>
      <c r="B1999" s="271" t="s">
        <v>9920</v>
      </c>
      <c r="C1999" s="49" t="s">
        <v>11828</v>
      </c>
      <c r="D1999" s="272">
        <v>19790001</v>
      </c>
      <c r="E1999" s="30" t="s">
        <v>10203</v>
      </c>
      <c r="F1999" s="30" t="s">
        <v>3113</v>
      </c>
      <c r="G1999" s="30" t="s">
        <v>3065</v>
      </c>
      <c r="H1999" s="31">
        <v>235.65581760000001</v>
      </c>
      <c r="I1999" s="11">
        <v>10</v>
      </c>
      <c r="J1999" s="30" t="s">
        <v>6</v>
      </c>
      <c r="K1999" s="32">
        <v>41365</v>
      </c>
      <c r="L1999" s="6">
        <v>0</v>
      </c>
    </row>
    <row r="2000" spans="1:12" ht="12.75" customHeight="1">
      <c r="A2000" s="30" t="s">
        <v>6500</v>
      </c>
      <c r="B2000" s="271" t="s">
        <v>9921</v>
      </c>
      <c r="C2000" s="49" t="s">
        <v>9922</v>
      </c>
      <c r="D2000" s="272">
        <v>19850123</v>
      </c>
      <c r="E2000" s="30" t="s">
        <v>10203</v>
      </c>
      <c r="F2000" s="30" t="s">
        <v>3113</v>
      </c>
      <c r="G2000" s="30" t="s">
        <v>3065</v>
      </c>
      <c r="H2000" s="31">
        <v>6.36</v>
      </c>
      <c r="I2000" s="11">
        <v>10</v>
      </c>
      <c r="J2000" s="30" t="s">
        <v>6</v>
      </c>
      <c r="K2000" s="32">
        <v>41365</v>
      </c>
      <c r="L2000" s="6">
        <v>0</v>
      </c>
    </row>
    <row r="2001" spans="1:12" ht="12.75" customHeight="1">
      <c r="A2001" s="30" t="s">
        <v>6501</v>
      </c>
      <c r="B2001" s="271" t="s">
        <v>9923</v>
      </c>
      <c r="C2001" s="49" t="s">
        <v>9922</v>
      </c>
      <c r="D2001" s="272">
        <v>19950026</v>
      </c>
      <c r="E2001" s="30" t="s">
        <v>10203</v>
      </c>
      <c r="F2001" s="30" t="s">
        <v>3113</v>
      </c>
      <c r="G2001" s="30" t="s">
        <v>3065</v>
      </c>
      <c r="H2001" s="31">
        <v>10.8</v>
      </c>
      <c r="I2001" s="11">
        <v>10</v>
      </c>
      <c r="J2001" s="30" t="s">
        <v>6</v>
      </c>
      <c r="K2001" s="32">
        <v>41365</v>
      </c>
      <c r="L2001" s="6">
        <v>0</v>
      </c>
    </row>
    <row r="2002" spans="1:12" ht="12.75" customHeight="1">
      <c r="A2002" s="30" t="s">
        <v>6502</v>
      </c>
      <c r="B2002" s="271" t="s">
        <v>9924</v>
      </c>
      <c r="C2002" s="49" t="s">
        <v>9925</v>
      </c>
      <c r="D2002" s="272">
        <v>19860154</v>
      </c>
      <c r="E2002" s="30" t="s">
        <v>10203</v>
      </c>
      <c r="F2002" s="30" t="s">
        <v>3113</v>
      </c>
      <c r="G2002" s="30" t="s">
        <v>3065</v>
      </c>
      <c r="H2002" s="31">
        <v>1066.7195184</v>
      </c>
      <c r="I2002" s="11">
        <v>10</v>
      </c>
      <c r="J2002" s="30" t="s">
        <v>6</v>
      </c>
      <c r="K2002" s="32">
        <v>41365</v>
      </c>
      <c r="L2002" s="6">
        <v>0</v>
      </c>
    </row>
    <row r="2003" spans="1:12" ht="12.75" customHeight="1">
      <c r="A2003" s="30" t="s">
        <v>6503</v>
      </c>
      <c r="B2003" s="271" t="s">
        <v>9926</v>
      </c>
      <c r="C2003" s="49" t="s">
        <v>9927</v>
      </c>
      <c r="D2003" s="272">
        <v>19940060</v>
      </c>
      <c r="E2003" s="30" t="s">
        <v>10203</v>
      </c>
      <c r="F2003" s="30" t="s">
        <v>3113</v>
      </c>
      <c r="G2003" s="30" t="s">
        <v>3065</v>
      </c>
      <c r="H2003" s="31">
        <v>402.82399999999996</v>
      </c>
      <c r="I2003" s="11">
        <v>10</v>
      </c>
      <c r="J2003" s="30" t="s">
        <v>6</v>
      </c>
      <c r="K2003" s="32">
        <v>41365</v>
      </c>
      <c r="L2003" s="6">
        <v>0</v>
      </c>
    </row>
    <row r="2004" spans="1:12" ht="12.75" customHeight="1">
      <c r="A2004" s="30" t="s">
        <v>6504</v>
      </c>
      <c r="B2004" s="271" t="s">
        <v>9928</v>
      </c>
      <c r="C2004" s="49" t="s">
        <v>9929</v>
      </c>
      <c r="D2004" s="272">
        <v>19910174</v>
      </c>
      <c r="E2004" s="30" t="s">
        <v>10203</v>
      </c>
      <c r="F2004" s="30" t="s">
        <v>3113</v>
      </c>
      <c r="G2004" s="30" t="s">
        <v>3065</v>
      </c>
      <c r="H2004" s="31">
        <v>32.231999999999999</v>
      </c>
      <c r="I2004" s="11">
        <v>10</v>
      </c>
      <c r="J2004" s="30" t="s">
        <v>6</v>
      </c>
      <c r="K2004" s="32">
        <v>42461</v>
      </c>
      <c r="L2004" s="6">
        <v>6.4528121208337961</v>
      </c>
    </row>
    <row r="2005" spans="1:12" ht="12.75" customHeight="1">
      <c r="A2005" s="30" t="s">
        <v>6505</v>
      </c>
      <c r="B2005" s="271" t="s">
        <v>9930</v>
      </c>
      <c r="C2005" s="49" t="s">
        <v>9931</v>
      </c>
      <c r="D2005" s="272">
        <v>19880572</v>
      </c>
      <c r="E2005" s="30" t="s">
        <v>10203</v>
      </c>
      <c r="F2005" s="30" t="s">
        <v>3113</v>
      </c>
      <c r="G2005" s="30" t="s">
        <v>3065</v>
      </c>
      <c r="H2005" s="31">
        <v>24</v>
      </c>
      <c r="I2005" s="11">
        <v>10</v>
      </c>
      <c r="J2005" s="30" t="s">
        <v>6</v>
      </c>
      <c r="K2005" s="32">
        <v>42461</v>
      </c>
      <c r="L2005" s="6">
        <v>4.8047744756766857</v>
      </c>
    </row>
    <row r="2006" spans="1:12" ht="12.75" customHeight="1">
      <c r="A2006" s="30" t="s">
        <v>6506</v>
      </c>
      <c r="B2006" s="271" t="s">
        <v>9932</v>
      </c>
      <c r="C2006" s="49" t="s">
        <v>9933</v>
      </c>
      <c r="D2006" s="272">
        <v>19890037</v>
      </c>
      <c r="E2006" s="30" t="s">
        <v>10203</v>
      </c>
      <c r="F2006" s="30" t="s">
        <v>3113</v>
      </c>
      <c r="G2006" s="30" t="s">
        <v>3065</v>
      </c>
      <c r="H2006" s="31">
        <v>6.36</v>
      </c>
      <c r="I2006" s="11">
        <v>10</v>
      </c>
      <c r="J2006" s="30" t="s">
        <v>6</v>
      </c>
      <c r="K2006" s="32">
        <v>41365</v>
      </c>
      <c r="L2006" s="6">
        <v>0</v>
      </c>
    </row>
    <row r="2007" spans="1:12" ht="12.75" customHeight="1">
      <c r="A2007" s="30" t="s">
        <v>6507</v>
      </c>
      <c r="B2007" s="271" t="s">
        <v>9934</v>
      </c>
      <c r="C2007" s="49" t="s">
        <v>9935</v>
      </c>
      <c r="D2007" s="272">
        <v>19780136</v>
      </c>
      <c r="E2007" s="30" t="s">
        <v>10203</v>
      </c>
      <c r="F2007" s="30" t="s">
        <v>3113</v>
      </c>
      <c r="G2007" s="30" t="s">
        <v>3065</v>
      </c>
      <c r="H2007" s="31">
        <v>4.2</v>
      </c>
      <c r="I2007" s="11">
        <v>10</v>
      </c>
      <c r="J2007" s="30" t="s">
        <v>6</v>
      </c>
      <c r="K2007" s="32">
        <v>41365</v>
      </c>
      <c r="L2007" s="6">
        <v>0</v>
      </c>
    </row>
    <row r="2008" spans="1:12" ht="12.75" customHeight="1">
      <c r="A2008" s="30" t="s">
        <v>6508</v>
      </c>
      <c r="B2008" s="271" t="s">
        <v>9936</v>
      </c>
      <c r="C2008" s="49" t="s">
        <v>9937</v>
      </c>
      <c r="D2008" s="272">
        <v>19890049</v>
      </c>
      <c r="E2008" s="30" t="s">
        <v>10203</v>
      </c>
      <c r="F2008" s="30" t="s">
        <v>3113</v>
      </c>
      <c r="G2008" s="30" t="s">
        <v>3065</v>
      </c>
      <c r="H2008" s="31">
        <v>109.91199999999999</v>
      </c>
      <c r="I2008" s="11">
        <v>10</v>
      </c>
      <c r="J2008" s="30" t="s">
        <v>6</v>
      </c>
      <c r="K2008" s="32">
        <v>41365</v>
      </c>
      <c r="L2008" s="6">
        <v>0</v>
      </c>
    </row>
    <row r="2009" spans="1:12" ht="12.75" customHeight="1">
      <c r="A2009" s="30" t="s">
        <v>6509</v>
      </c>
      <c r="B2009" s="271" t="s">
        <v>9938</v>
      </c>
      <c r="C2009" s="49" t="s">
        <v>9939</v>
      </c>
      <c r="D2009" s="272">
        <v>20030233</v>
      </c>
      <c r="E2009" s="30" t="s">
        <v>10203</v>
      </c>
      <c r="F2009" s="30" t="s">
        <v>3113</v>
      </c>
      <c r="G2009" s="30" t="s">
        <v>3065</v>
      </c>
      <c r="H2009" s="31">
        <v>33.094521599999993</v>
      </c>
      <c r="I2009" s="11">
        <v>10</v>
      </c>
      <c r="J2009" s="30" t="s">
        <v>6</v>
      </c>
      <c r="K2009" s="32">
        <v>41365</v>
      </c>
      <c r="L2009" s="6">
        <v>0</v>
      </c>
    </row>
    <row r="2010" spans="1:12" ht="12.75" customHeight="1">
      <c r="A2010" s="30" t="s">
        <v>6510</v>
      </c>
      <c r="B2010" s="271" t="s">
        <v>9940</v>
      </c>
      <c r="C2010" s="49" t="s">
        <v>9941</v>
      </c>
      <c r="D2010" s="272">
        <v>19870100</v>
      </c>
      <c r="E2010" s="30" t="s">
        <v>10203</v>
      </c>
      <c r="F2010" s="30" t="s">
        <v>3113</v>
      </c>
      <c r="G2010" s="30" t="s">
        <v>3065</v>
      </c>
      <c r="H2010" s="31">
        <v>28</v>
      </c>
      <c r="I2010" s="11">
        <v>10</v>
      </c>
      <c r="J2010" s="30" t="s">
        <v>6</v>
      </c>
      <c r="K2010" s="32">
        <v>41365</v>
      </c>
      <c r="L2010" s="6">
        <v>0</v>
      </c>
    </row>
    <row r="2011" spans="1:12" ht="12.75" customHeight="1">
      <c r="A2011" s="30" t="s">
        <v>6511</v>
      </c>
      <c r="B2011" s="271" t="s">
        <v>9942</v>
      </c>
      <c r="C2011" s="49" t="s">
        <v>9943</v>
      </c>
      <c r="D2011" s="272">
        <v>19760238</v>
      </c>
      <c r="E2011" s="30" t="s">
        <v>10203</v>
      </c>
      <c r="F2011" s="30" t="s">
        <v>3113</v>
      </c>
      <c r="G2011" s="30" t="s">
        <v>3065</v>
      </c>
      <c r="H2011" s="31">
        <v>2.3600000000000003</v>
      </c>
      <c r="I2011" s="11">
        <v>10</v>
      </c>
      <c r="J2011" s="30" t="s">
        <v>6</v>
      </c>
      <c r="K2011" s="32">
        <v>41365</v>
      </c>
      <c r="L2011" s="6">
        <v>0</v>
      </c>
    </row>
    <row r="2012" spans="1:12" ht="12.75" customHeight="1">
      <c r="A2012" s="30" t="s">
        <v>6512</v>
      </c>
      <c r="B2012" s="271" t="s">
        <v>9944</v>
      </c>
      <c r="C2012" s="49" t="s">
        <v>9945</v>
      </c>
      <c r="D2012" s="272">
        <v>19840336</v>
      </c>
      <c r="E2012" s="30" t="s">
        <v>10203</v>
      </c>
      <c r="F2012" s="30" t="s">
        <v>3113</v>
      </c>
      <c r="G2012" s="30" t="s">
        <v>3065</v>
      </c>
      <c r="H2012" s="31">
        <v>83.384</v>
      </c>
      <c r="I2012" s="11">
        <v>10</v>
      </c>
      <c r="J2012" s="30" t="s">
        <v>6</v>
      </c>
      <c r="K2012" s="32">
        <v>41365</v>
      </c>
      <c r="L2012" s="6">
        <v>0</v>
      </c>
    </row>
    <row r="2013" spans="1:12" ht="12.75" customHeight="1">
      <c r="A2013" s="30" t="s">
        <v>6513</v>
      </c>
      <c r="B2013" s="271" t="s">
        <v>9948</v>
      </c>
      <c r="C2013" s="49" t="s">
        <v>11827</v>
      </c>
      <c r="D2013" s="272">
        <v>20050244</v>
      </c>
      <c r="E2013" s="30" t="s">
        <v>10203</v>
      </c>
      <c r="F2013" s="30" t="s">
        <v>3113</v>
      </c>
      <c r="G2013" s="30" t="s">
        <v>3065</v>
      </c>
      <c r="H2013" s="31">
        <v>313.82736</v>
      </c>
      <c r="I2013" s="11">
        <v>10</v>
      </c>
      <c r="J2013" s="30" t="s">
        <v>6</v>
      </c>
      <c r="K2013" s="32">
        <v>41365</v>
      </c>
      <c r="L2013" s="6">
        <v>0</v>
      </c>
    </row>
    <row r="2014" spans="1:12" ht="12.75" customHeight="1">
      <c r="A2014" s="30" t="s">
        <v>6514</v>
      </c>
      <c r="B2014" s="271" t="s">
        <v>9949</v>
      </c>
      <c r="C2014" s="49" t="s">
        <v>9950</v>
      </c>
      <c r="D2014" s="272">
        <v>20060435</v>
      </c>
      <c r="E2014" s="30" t="s">
        <v>10203</v>
      </c>
      <c r="F2014" s="30" t="s">
        <v>3113</v>
      </c>
      <c r="G2014" s="30" t="s">
        <v>3065</v>
      </c>
      <c r="H2014" s="31">
        <v>90.6</v>
      </c>
      <c r="I2014" s="11">
        <v>10</v>
      </c>
      <c r="J2014" s="30" t="s">
        <v>6</v>
      </c>
      <c r="K2014" s="32">
        <v>42095</v>
      </c>
      <c r="L2014" s="6">
        <v>9.0592260697148355</v>
      </c>
    </row>
    <row r="2015" spans="1:12" ht="12.75" customHeight="1">
      <c r="A2015" s="30" t="s">
        <v>6515</v>
      </c>
      <c r="B2015" s="271" t="s">
        <v>9951</v>
      </c>
      <c r="C2015" s="49" t="s">
        <v>9952</v>
      </c>
      <c r="D2015" s="272">
        <v>20140064</v>
      </c>
      <c r="E2015" s="30" t="s">
        <v>10203</v>
      </c>
      <c r="F2015" s="30" t="s">
        <v>3113</v>
      </c>
      <c r="G2015" s="30" t="s">
        <v>3065</v>
      </c>
      <c r="H2015" s="31">
        <v>1013.35</v>
      </c>
      <c r="I2015" s="11">
        <v>10</v>
      </c>
      <c r="J2015" s="30" t="s">
        <v>6</v>
      </c>
      <c r="K2015" s="32">
        <v>42095</v>
      </c>
      <c r="L2015" s="6">
        <v>101.32634368372538</v>
      </c>
    </row>
    <row r="2016" spans="1:12" ht="12.75" customHeight="1">
      <c r="A2016" s="30" t="s">
        <v>6516</v>
      </c>
      <c r="B2016" s="271" t="s">
        <v>9953</v>
      </c>
      <c r="C2016" s="49" t="s">
        <v>9954</v>
      </c>
      <c r="D2016" s="272">
        <v>19800108</v>
      </c>
      <c r="E2016" s="30" t="s">
        <v>10203</v>
      </c>
      <c r="F2016" s="30" t="s">
        <v>3113</v>
      </c>
      <c r="G2016" s="30" t="s">
        <v>3065</v>
      </c>
      <c r="H2016" s="31">
        <v>5.8959999999999999</v>
      </c>
      <c r="I2016" s="11">
        <v>10</v>
      </c>
      <c r="J2016" s="30" t="s">
        <v>6</v>
      </c>
      <c r="K2016" s="32">
        <v>41365</v>
      </c>
      <c r="L2016" s="6">
        <v>0</v>
      </c>
    </row>
    <row r="2017" spans="1:12" ht="12.75" customHeight="1">
      <c r="A2017" s="30" t="s">
        <v>6517</v>
      </c>
      <c r="B2017" s="271" t="s">
        <v>9955</v>
      </c>
      <c r="C2017" s="49" t="s">
        <v>9956</v>
      </c>
      <c r="D2017" s="272">
        <v>20120089</v>
      </c>
      <c r="E2017" s="30" t="s">
        <v>10203</v>
      </c>
      <c r="F2017" s="30" t="s">
        <v>3113</v>
      </c>
      <c r="G2017" s="30" t="s">
        <v>3065</v>
      </c>
      <c r="H2017" s="31">
        <v>44.393999999999998</v>
      </c>
      <c r="I2017" s="11">
        <v>10</v>
      </c>
      <c r="J2017" s="30" t="s">
        <v>6</v>
      </c>
      <c r="K2017" s="32">
        <v>42095</v>
      </c>
      <c r="L2017" s="6">
        <v>4.4390207741602721</v>
      </c>
    </row>
    <row r="2018" spans="1:12" ht="12.75" customHeight="1">
      <c r="A2018" s="30" t="s">
        <v>6518</v>
      </c>
      <c r="B2018" s="271" t="s">
        <v>9957</v>
      </c>
      <c r="C2018" s="49" t="s">
        <v>9958</v>
      </c>
      <c r="D2018" s="272">
        <v>19800116</v>
      </c>
      <c r="E2018" s="30" t="s">
        <v>10203</v>
      </c>
      <c r="F2018" s="30" t="s">
        <v>3113</v>
      </c>
      <c r="G2018" s="30" t="s">
        <v>3065</v>
      </c>
      <c r="H2018" s="31">
        <v>5.5600000000000005</v>
      </c>
      <c r="I2018" s="11">
        <v>10</v>
      </c>
      <c r="J2018" s="30" t="s">
        <v>6</v>
      </c>
      <c r="K2018" s="32">
        <v>41365</v>
      </c>
      <c r="L2018" s="6">
        <v>0</v>
      </c>
    </row>
    <row r="2019" spans="1:12" ht="12.75" customHeight="1">
      <c r="A2019" s="30" t="s">
        <v>6519</v>
      </c>
      <c r="B2019" s="271" t="s">
        <v>9959</v>
      </c>
      <c r="C2019" s="49" t="s">
        <v>9960</v>
      </c>
      <c r="D2019" s="272">
        <v>19950273</v>
      </c>
      <c r="E2019" s="30" t="s">
        <v>10203</v>
      </c>
      <c r="F2019" s="30" t="s">
        <v>3113</v>
      </c>
      <c r="G2019" s="30" t="s">
        <v>3065</v>
      </c>
      <c r="H2019" s="31">
        <v>9.6</v>
      </c>
      <c r="I2019" s="11">
        <v>10</v>
      </c>
      <c r="J2019" s="30" t="s">
        <v>6</v>
      </c>
      <c r="K2019" s="32">
        <v>41365</v>
      </c>
      <c r="L2019" s="6">
        <v>0</v>
      </c>
    </row>
    <row r="2020" spans="1:12" ht="12.75" customHeight="1">
      <c r="A2020" s="30" t="s">
        <v>6520</v>
      </c>
      <c r="B2020" s="271" t="s">
        <v>9961</v>
      </c>
      <c r="C2020" s="49" t="s">
        <v>9962</v>
      </c>
      <c r="D2020" s="272">
        <v>19790148</v>
      </c>
      <c r="E2020" s="30" t="s">
        <v>10203</v>
      </c>
      <c r="F2020" s="30" t="s">
        <v>3113</v>
      </c>
      <c r="G2020" s="30" t="s">
        <v>3065</v>
      </c>
      <c r="H2020" s="31">
        <v>18.247999999999998</v>
      </c>
      <c r="I2020" s="11">
        <v>10</v>
      </c>
      <c r="J2020" s="30" t="s">
        <v>6</v>
      </c>
      <c r="K2020" s="32">
        <v>41365</v>
      </c>
      <c r="L2020" s="6">
        <v>0</v>
      </c>
    </row>
    <row r="2021" spans="1:12" ht="12.75" customHeight="1">
      <c r="A2021" s="30" t="s">
        <v>6521</v>
      </c>
      <c r="B2021" s="271" t="s">
        <v>9963</v>
      </c>
      <c r="C2021" s="49" t="s">
        <v>9964</v>
      </c>
      <c r="D2021" s="272">
        <v>20030473</v>
      </c>
      <c r="E2021" s="30" t="s">
        <v>10203</v>
      </c>
      <c r="F2021" s="30" t="s">
        <v>3113</v>
      </c>
      <c r="G2021" s="30" t="s">
        <v>3065</v>
      </c>
      <c r="H2021" s="31">
        <v>27.504000000000001</v>
      </c>
      <c r="I2021" s="11">
        <v>10</v>
      </c>
      <c r="J2021" s="30" t="s">
        <v>6</v>
      </c>
      <c r="K2021" s="32">
        <v>41365</v>
      </c>
      <c r="L2021" s="6">
        <v>0</v>
      </c>
    </row>
    <row r="2022" spans="1:12" ht="12.75" customHeight="1">
      <c r="A2022" s="30" t="s">
        <v>6522</v>
      </c>
      <c r="B2022" s="271" t="s">
        <v>9965</v>
      </c>
      <c r="C2022" s="49" t="s">
        <v>9966</v>
      </c>
      <c r="D2022" s="272">
        <v>19820157</v>
      </c>
      <c r="E2022" s="30" t="s">
        <v>10203</v>
      </c>
      <c r="F2022" s="30" t="s">
        <v>3113</v>
      </c>
      <c r="G2022" s="30" t="s">
        <v>3065</v>
      </c>
      <c r="H2022" s="31">
        <v>4</v>
      </c>
      <c r="I2022" s="11">
        <v>10</v>
      </c>
      <c r="J2022" s="30" t="s">
        <v>6</v>
      </c>
      <c r="K2022" s="32">
        <v>41365</v>
      </c>
      <c r="L2022" s="6">
        <v>0</v>
      </c>
    </row>
    <row r="2023" spans="1:12" ht="12.75" customHeight="1">
      <c r="A2023" s="30" t="s">
        <v>6523</v>
      </c>
      <c r="B2023" s="271" t="s">
        <v>9967</v>
      </c>
      <c r="C2023" s="49" t="s">
        <v>9968</v>
      </c>
      <c r="D2023" s="272">
        <v>19780124</v>
      </c>
      <c r="E2023" s="30" t="s">
        <v>10203</v>
      </c>
      <c r="F2023" s="30" t="s">
        <v>3113</v>
      </c>
      <c r="G2023" s="30" t="s">
        <v>3065</v>
      </c>
      <c r="H2023" s="31">
        <v>76.319999999999993</v>
      </c>
      <c r="I2023" s="11">
        <v>10</v>
      </c>
      <c r="J2023" s="30" t="s">
        <v>6</v>
      </c>
      <c r="K2023" s="32">
        <v>42095</v>
      </c>
      <c r="L2023" s="6">
        <v>7.6313480534286633</v>
      </c>
    </row>
    <row r="2024" spans="1:12" ht="12.75" customHeight="1">
      <c r="A2024" s="30" t="s">
        <v>6524</v>
      </c>
      <c r="B2024" s="271" t="s">
        <v>9969</v>
      </c>
      <c r="C2024" s="49" t="s">
        <v>9970</v>
      </c>
      <c r="D2024" s="272">
        <v>19970088</v>
      </c>
      <c r="E2024" s="30" t="s">
        <v>10203</v>
      </c>
      <c r="F2024" s="30" t="s">
        <v>3113</v>
      </c>
      <c r="G2024" s="30" t="s">
        <v>3065</v>
      </c>
      <c r="H2024" s="31">
        <v>61.167999999999992</v>
      </c>
      <c r="I2024" s="11">
        <v>10</v>
      </c>
      <c r="J2024" s="30" t="s">
        <v>6</v>
      </c>
      <c r="K2024" s="32">
        <v>41365</v>
      </c>
      <c r="L2024" s="6">
        <v>0</v>
      </c>
    </row>
    <row r="2025" spans="1:12" ht="12.75" customHeight="1">
      <c r="A2025" s="30" t="s">
        <v>6525</v>
      </c>
      <c r="B2025" s="271" t="s">
        <v>9971</v>
      </c>
      <c r="C2025" s="49" t="s">
        <v>9972</v>
      </c>
      <c r="D2025" s="272">
        <v>20040400</v>
      </c>
      <c r="E2025" s="30" t="s">
        <v>10203</v>
      </c>
      <c r="F2025" s="30" t="s">
        <v>3113</v>
      </c>
      <c r="G2025" s="30" t="s">
        <v>3065</v>
      </c>
      <c r="H2025" s="31">
        <v>68</v>
      </c>
      <c r="I2025" s="11">
        <v>10</v>
      </c>
      <c r="J2025" s="30" t="s">
        <v>6</v>
      </c>
      <c r="K2025" s="32">
        <v>41365</v>
      </c>
      <c r="L2025" s="6">
        <v>0</v>
      </c>
    </row>
    <row r="2026" spans="1:12" ht="12.75" customHeight="1">
      <c r="A2026" s="30" t="s">
        <v>6526</v>
      </c>
      <c r="B2026" s="271" t="s">
        <v>9973</v>
      </c>
      <c r="C2026" s="49" t="s">
        <v>9974</v>
      </c>
      <c r="D2026" s="272">
        <v>19950313</v>
      </c>
      <c r="E2026" s="30" t="s">
        <v>10203</v>
      </c>
      <c r="F2026" s="30" t="s">
        <v>3113</v>
      </c>
      <c r="G2026" s="30" t="s">
        <v>3065</v>
      </c>
      <c r="H2026" s="31">
        <v>72.311999999999998</v>
      </c>
      <c r="I2026" s="11">
        <v>10</v>
      </c>
      <c r="J2026" s="30" t="s">
        <v>6</v>
      </c>
      <c r="K2026" s="32">
        <v>41365</v>
      </c>
      <c r="L2026" s="6">
        <v>0</v>
      </c>
    </row>
    <row r="2027" spans="1:12" ht="12.75" customHeight="1">
      <c r="A2027" s="30" t="s">
        <v>6527</v>
      </c>
      <c r="B2027" s="271" t="s">
        <v>9975</v>
      </c>
      <c r="C2027" s="49" t="s">
        <v>9976</v>
      </c>
      <c r="D2027" s="272">
        <v>19980266</v>
      </c>
      <c r="E2027" s="30" t="s">
        <v>10203</v>
      </c>
      <c r="F2027" s="30" t="s">
        <v>3113</v>
      </c>
      <c r="G2027" s="30" t="s">
        <v>3065</v>
      </c>
      <c r="H2027" s="31">
        <v>113.49600000000001</v>
      </c>
      <c r="I2027" s="11">
        <v>10</v>
      </c>
      <c r="J2027" s="30" t="s">
        <v>6</v>
      </c>
      <c r="K2027" s="32">
        <v>41365</v>
      </c>
      <c r="L2027" s="6">
        <v>0</v>
      </c>
    </row>
    <row r="2028" spans="1:12" ht="12.75" customHeight="1">
      <c r="A2028" s="30" t="s">
        <v>6528</v>
      </c>
      <c r="B2028" s="271" t="s">
        <v>9977</v>
      </c>
      <c r="C2028" s="49" t="s">
        <v>9978</v>
      </c>
      <c r="D2028" s="272">
        <v>19880346</v>
      </c>
      <c r="E2028" s="30" t="s">
        <v>10203</v>
      </c>
      <c r="F2028" s="30" t="s">
        <v>3113</v>
      </c>
      <c r="G2028" s="30" t="s">
        <v>3065</v>
      </c>
      <c r="H2028" s="31">
        <v>296.70400000000001</v>
      </c>
      <c r="I2028" s="11">
        <v>10</v>
      </c>
      <c r="J2028" s="30" t="s">
        <v>6</v>
      </c>
      <c r="K2028" s="32">
        <v>41365</v>
      </c>
      <c r="L2028" s="6">
        <v>0</v>
      </c>
    </row>
    <row r="2029" spans="1:12" ht="12.75" customHeight="1">
      <c r="A2029" s="30" t="s">
        <v>6529</v>
      </c>
      <c r="B2029" s="271" t="s">
        <v>9977</v>
      </c>
      <c r="C2029" s="49" t="s">
        <v>9978</v>
      </c>
      <c r="D2029" s="272">
        <v>19910037</v>
      </c>
      <c r="E2029" s="30" t="s">
        <v>10203</v>
      </c>
      <c r="F2029" s="30" t="s">
        <v>3113</v>
      </c>
      <c r="G2029" s="30" t="s">
        <v>3065</v>
      </c>
      <c r="H2029" s="31">
        <v>845.81228479999993</v>
      </c>
      <c r="I2029" s="11">
        <v>10</v>
      </c>
      <c r="J2029" s="30" t="s">
        <v>6</v>
      </c>
      <c r="K2029" s="32">
        <v>41365</v>
      </c>
      <c r="L2029" s="6">
        <v>0</v>
      </c>
    </row>
    <row r="2030" spans="1:12" ht="12.75" customHeight="1">
      <c r="A2030" s="30" t="s">
        <v>6530</v>
      </c>
      <c r="B2030" s="271" t="s">
        <v>9977</v>
      </c>
      <c r="C2030" s="49" t="s">
        <v>9978</v>
      </c>
      <c r="D2030" s="272">
        <v>19960208</v>
      </c>
      <c r="E2030" s="30" t="s">
        <v>10203</v>
      </c>
      <c r="F2030" s="30" t="s">
        <v>3113</v>
      </c>
      <c r="G2030" s="30" t="s">
        <v>3065</v>
      </c>
      <c r="H2030" s="31">
        <v>845.81228479999993</v>
      </c>
      <c r="I2030" s="11">
        <v>10</v>
      </c>
      <c r="J2030" s="30" t="s">
        <v>6</v>
      </c>
      <c r="K2030" s="32">
        <v>41365</v>
      </c>
      <c r="L2030" s="6">
        <v>0</v>
      </c>
    </row>
    <row r="2031" spans="1:12" ht="12.75" customHeight="1">
      <c r="A2031" s="30" t="s">
        <v>6531</v>
      </c>
      <c r="B2031" s="271" t="s">
        <v>9979</v>
      </c>
      <c r="C2031" s="49" t="s">
        <v>9980</v>
      </c>
      <c r="D2031" s="272">
        <v>19860010</v>
      </c>
      <c r="E2031" s="30" t="s">
        <v>10203</v>
      </c>
      <c r="F2031" s="30" t="s">
        <v>3113</v>
      </c>
      <c r="G2031" s="30" t="s">
        <v>3065</v>
      </c>
      <c r="H2031" s="31">
        <v>406.09258</v>
      </c>
      <c r="I2031" s="11">
        <v>10</v>
      </c>
      <c r="J2031" s="30" t="s">
        <v>6</v>
      </c>
      <c r="K2031" s="32">
        <v>41365</v>
      </c>
      <c r="L2031" s="6">
        <v>0</v>
      </c>
    </row>
    <row r="2032" spans="1:12" ht="12.75" customHeight="1">
      <c r="A2032" s="30" t="s">
        <v>6532</v>
      </c>
      <c r="B2032" s="271" t="s">
        <v>9981</v>
      </c>
      <c r="C2032" s="49" t="s">
        <v>10193</v>
      </c>
      <c r="D2032" s="272">
        <v>19890310</v>
      </c>
      <c r="E2032" s="30" t="s">
        <v>10203</v>
      </c>
      <c r="F2032" s="30" t="s">
        <v>3113</v>
      </c>
      <c r="G2032" s="30" t="s">
        <v>3065</v>
      </c>
      <c r="H2032" s="31">
        <v>32.9994224</v>
      </c>
      <c r="I2032" s="11">
        <v>10</v>
      </c>
      <c r="J2032" s="30" t="s">
        <v>6</v>
      </c>
      <c r="K2032" s="32">
        <v>41365</v>
      </c>
      <c r="L2032" s="6">
        <v>0</v>
      </c>
    </row>
    <row r="2033" spans="1:12" ht="12.75" customHeight="1">
      <c r="A2033" s="30" t="s">
        <v>6533</v>
      </c>
      <c r="B2033" s="271" t="s">
        <v>9982</v>
      </c>
      <c r="C2033" s="49" t="s">
        <v>9983</v>
      </c>
      <c r="D2033" s="272">
        <v>19970257</v>
      </c>
      <c r="E2033" s="30" t="s">
        <v>10203</v>
      </c>
      <c r="F2033" s="30" t="s">
        <v>3113</v>
      </c>
      <c r="G2033" s="30" t="s">
        <v>3065</v>
      </c>
      <c r="H2033" s="31">
        <v>72.872</v>
      </c>
      <c r="I2033" s="11">
        <v>10</v>
      </c>
      <c r="J2033" s="30" t="s">
        <v>6</v>
      </c>
      <c r="K2033" s="32">
        <v>41365</v>
      </c>
      <c r="L2033" s="6">
        <v>0</v>
      </c>
    </row>
    <row r="2034" spans="1:12" ht="12.75" customHeight="1">
      <c r="A2034" s="30" t="s">
        <v>6534</v>
      </c>
      <c r="B2034" s="271" t="s">
        <v>9984</v>
      </c>
      <c r="C2034" s="49" t="s">
        <v>9985</v>
      </c>
      <c r="D2034" s="272">
        <v>19970258</v>
      </c>
      <c r="E2034" s="30" t="s">
        <v>10203</v>
      </c>
      <c r="F2034" s="30" t="s">
        <v>3113</v>
      </c>
      <c r="G2034" s="30" t="s">
        <v>3065</v>
      </c>
      <c r="H2034" s="31">
        <v>47.739798399999998</v>
      </c>
      <c r="I2034" s="11">
        <v>10</v>
      </c>
      <c r="J2034" s="30" t="s">
        <v>6</v>
      </c>
      <c r="K2034" s="32">
        <v>42461</v>
      </c>
      <c r="L2034" s="6">
        <v>9.5574568677612852</v>
      </c>
    </row>
    <row r="2035" spans="1:12" ht="12.75" customHeight="1">
      <c r="A2035" s="30" t="s">
        <v>6535</v>
      </c>
      <c r="B2035" s="271" t="s">
        <v>9986</v>
      </c>
      <c r="C2035" s="49" t="s">
        <v>9987</v>
      </c>
      <c r="D2035" s="272">
        <v>19870366</v>
      </c>
      <c r="E2035" s="30" t="s">
        <v>10203</v>
      </c>
      <c r="F2035" s="30" t="s">
        <v>3113</v>
      </c>
      <c r="G2035" s="30" t="s">
        <v>3065</v>
      </c>
      <c r="H2035" s="31">
        <v>597.12787679999997</v>
      </c>
      <c r="I2035" s="11">
        <v>10</v>
      </c>
      <c r="J2035" s="30" t="s">
        <v>6</v>
      </c>
      <c r="K2035" s="32">
        <v>41365</v>
      </c>
      <c r="L2035" s="6">
        <v>0</v>
      </c>
    </row>
    <row r="2036" spans="1:12" ht="12.75" customHeight="1">
      <c r="A2036" s="30" t="s">
        <v>6536</v>
      </c>
      <c r="B2036" s="271" t="s">
        <v>9988</v>
      </c>
      <c r="C2036" s="49" t="s">
        <v>9989</v>
      </c>
      <c r="D2036" s="272">
        <v>19980265</v>
      </c>
      <c r="E2036" s="30" t="s">
        <v>10203</v>
      </c>
      <c r="F2036" s="30" t="s">
        <v>3113</v>
      </c>
      <c r="G2036" s="30" t="s">
        <v>3065</v>
      </c>
      <c r="H2036" s="31">
        <v>74.12</v>
      </c>
      <c r="I2036" s="11">
        <v>10</v>
      </c>
      <c r="J2036" s="30" t="s">
        <v>6</v>
      </c>
      <c r="K2036" s="32">
        <v>41365</v>
      </c>
      <c r="L2036" s="6">
        <v>0</v>
      </c>
    </row>
    <row r="2037" spans="1:12" ht="12.75" customHeight="1">
      <c r="A2037" s="30" t="s">
        <v>6537</v>
      </c>
      <c r="B2037" s="271" t="s">
        <v>9990</v>
      </c>
      <c r="C2037" s="49" t="s">
        <v>9991</v>
      </c>
      <c r="D2037" s="272">
        <v>19990153</v>
      </c>
      <c r="E2037" s="30" t="s">
        <v>10203</v>
      </c>
      <c r="F2037" s="30" t="s">
        <v>3113</v>
      </c>
      <c r="G2037" s="30" t="s">
        <v>3065</v>
      </c>
      <c r="H2037" s="31">
        <v>218.72815999999997</v>
      </c>
      <c r="I2037" s="11">
        <v>10</v>
      </c>
      <c r="J2037" s="30" t="s">
        <v>6</v>
      </c>
      <c r="K2037" s="32">
        <v>41365</v>
      </c>
      <c r="L2037" s="6">
        <v>0</v>
      </c>
    </row>
    <row r="2038" spans="1:12" ht="12.75" customHeight="1">
      <c r="A2038" s="30" t="s">
        <v>6538</v>
      </c>
      <c r="B2038" s="271" t="s">
        <v>9994</v>
      </c>
      <c r="C2038" s="49" t="s">
        <v>9995</v>
      </c>
      <c r="D2038" s="272">
        <v>19970391</v>
      </c>
      <c r="E2038" s="30" t="s">
        <v>10203</v>
      </c>
      <c r="F2038" s="30" t="s">
        <v>3113</v>
      </c>
      <c r="G2038" s="30" t="s">
        <v>3065</v>
      </c>
      <c r="H2038" s="31">
        <v>120.8710832</v>
      </c>
      <c r="I2038" s="11">
        <v>10</v>
      </c>
      <c r="J2038" s="30" t="s">
        <v>6</v>
      </c>
      <c r="K2038" s="32">
        <v>41365</v>
      </c>
      <c r="L2038" s="6">
        <v>0</v>
      </c>
    </row>
    <row r="2039" spans="1:12" ht="12.75" customHeight="1">
      <c r="A2039" s="30" t="s">
        <v>6539</v>
      </c>
      <c r="B2039" s="271" t="s">
        <v>9996</v>
      </c>
      <c r="C2039" s="49" t="s">
        <v>9997</v>
      </c>
      <c r="D2039" s="272">
        <v>19970291</v>
      </c>
      <c r="E2039" s="30" t="s">
        <v>10203</v>
      </c>
      <c r="F2039" s="30" t="s">
        <v>3113</v>
      </c>
      <c r="G2039" s="30" t="s">
        <v>3065</v>
      </c>
      <c r="H2039" s="31">
        <v>2.4</v>
      </c>
      <c r="I2039" s="11">
        <v>10</v>
      </c>
      <c r="J2039" s="30" t="s">
        <v>6</v>
      </c>
      <c r="K2039" s="32">
        <v>41365</v>
      </c>
      <c r="L2039" s="6">
        <v>0</v>
      </c>
    </row>
    <row r="2040" spans="1:12" ht="12.75" customHeight="1">
      <c r="A2040" s="30" t="s">
        <v>6540</v>
      </c>
      <c r="B2040" s="271" t="s">
        <v>9998</v>
      </c>
      <c r="C2040" s="49" t="s">
        <v>9999</v>
      </c>
      <c r="D2040" s="272">
        <v>20020459</v>
      </c>
      <c r="E2040" s="30" t="s">
        <v>10203</v>
      </c>
      <c r="F2040" s="30" t="s">
        <v>3113</v>
      </c>
      <c r="G2040" s="30" t="s">
        <v>3065</v>
      </c>
      <c r="H2040" s="31">
        <v>550.96800000000007</v>
      </c>
      <c r="I2040" s="11">
        <v>10</v>
      </c>
      <c r="J2040" s="30" t="s">
        <v>6</v>
      </c>
      <c r="K2040" s="32">
        <v>41365</v>
      </c>
      <c r="L2040" s="6">
        <v>0</v>
      </c>
    </row>
    <row r="2041" spans="1:12" ht="12.75" customHeight="1">
      <c r="A2041" s="30" t="s">
        <v>6541</v>
      </c>
      <c r="B2041" s="271" t="s">
        <v>10000</v>
      </c>
      <c r="C2041" s="49" t="s">
        <v>10001</v>
      </c>
      <c r="D2041" s="272">
        <v>20150060</v>
      </c>
      <c r="E2041" s="30" t="s">
        <v>10203</v>
      </c>
      <c r="F2041" s="30" t="s">
        <v>3113</v>
      </c>
      <c r="G2041" s="30" t="s">
        <v>3065</v>
      </c>
      <c r="H2041" s="31">
        <v>585.27599999999995</v>
      </c>
      <c r="I2041" s="11">
        <v>10</v>
      </c>
      <c r="J2041" s="30" t="s">
        <v>6</v>
      </c>
      <c r="K2041" s="32">
        <v>42095</v>
      </c>
      <c r="L2041" s="6">
        <v>58.52260041035791</v>
      </c>
    </row>
    <row r="2042" spans="1:12" ht="12.75" customHeight="1">
      <c r="A2042" s="30" t="s">
        <v>6542</v>
      </c>
      <c r="B2042" s="271" t="s">
        <v>10002</v>
      </c>
      <c r="C2042" s="49" t="s">
        <v>10003</v>
      </c>
      <c r="D2042" s="272">
        <v>19980028</v>
      </c>
      <c r="E2042" s="30" t="s">
        <v>10203</v>
      </c>
      <c r="F2042" s="30" t="s">
        <v>3113</v>
      </c>
      <c r="G2042" s="30" t="s">
        <v>3065</v>
      </c>
      <c r="H2042" s="31">
        <v>12.952000000000002</v>
      </c>
      <c r="I2042" s="11">
        <v>10</v>
      </c>
      <c r="J2042" s="30" t="s">
        <v>6</v>
      </c>
      <c r="K2042" s="32">
        <v>41365</v>
      </c>
      <c r="L2042" s="6">
        <v>0</v>
      </c>
    </row>
    <row r="2043" spans="1:12" ht="12.75" customHeight="1">
      <c r="A2043" s="30" t="s">
        <v>6543</v>
      </c>
      <c r="B2043" s="271" t="s">
        <v>10004</v>
      </c>
      <c r="C2043" s="49" t="s">
        <v>10005</v>
      </c>
      <c r="D2043" s="272">
        <v>20140139</v>
      </c>
      <c r="E2043" s="30" t="s">
        <v>10203</v>
      </c>
      <c r="F2043" s="30" t="s">
        <v>3113</v>
      </c>
      <c r="G2043" s="30" t="s">
        <v>3065</v>
      </c>
      <c r="H2043" s="31">
        <v>193.68</v>
      </c>
      <c r="I2043" s="11">
        <v>10</v>
      </c>
      <c r="J2043" s="30" t="s">
        <v>6</v>
      </c>
      <c r="K2043" s="32">
        <v>41365</v>
      </c>
      <c r="L2043" s="6">
        <v>0</v>
      </c>
    </row>
    <row r="2044" spans="1:12" ht="12.75" customHeight="1">
      <c r="A2044" s="30" t="s">
        <v>6544</v>
      </c>
      <c r="B2044" s="271" t="s">
        <v>10006</v>
      </c>
      <c r="C2044" s="49" t="s">
        <v>10007</v>
      </c>
      <c r="D2044" s="272">
        <v>19980257</v>
      </c>
      <c r="E2044" s="30" t="s">
        <v>10203</v>
      </c>
      <c r="F2044" s="30" t="s">
        <v>3113</v>
      </c>
      <c r="G2044" s="30" t="s">
        <v>3065</v>
      </c>
      <c r="H2044" s="31">
        <v>166.304</v>
      </c>
      <c r="I2044" s="11">
        <v>10</v>
      </c>
      <c r="J2044" s="30" t="s">
        <v>6</v>
      </c>
      <c r="K2044" s="32">
        <v>41365</v>
      </c>
      <c r="L2044" s="6">
        <v>0</v>
      </c>
    </row>
    <row r="2045" spans="1:12" ht="12.75" customHeight="1">
      <c r="A2045" s="30" t="s">
        <v>6545</v>
      </c>
      <c r="B2045" s="271" t="s">
        <v>10008</v>
      </c>
      <c r="C2045" s="49" t="s">
        <v>10009</v>
      </c>
      <c r="D2045" s="272">
        <v>19970039</v>
      </c>
      <c r="E2045" s="30" t="s">
        <v>10203</v>
      </c>
      <c r="F2045" s="30" t="s">
        <v>3113</v>
      </c>
      <c r="G2045" s="30" t="s">
        <v>3065</v>
      </c>
      <c r="H2045" s="31">
        <v>13.6</v>
      </c>
      <c r="I2045" s="11">
        <v>10</v>
      </c>
      <c r="J2045" s="30" t="s">
        <v>6</v>
      </c>
      <c r="K2045" s="32">
        <v>41365</v>
      </c>
      <c r="L2045" s="6">
        <v>0</v>
      </c>
    </row>
    <row r="2046" spans="1:12" ht="12.75" customHeight="1">
      <c r="A2046" s="30" t="s">
        <v>6546</v>
      </c>
      <c r="B2046" s="271" t="s">
        <v>10010</v>
      </c>
      <c r="C2046" s="49" t="s">
        <v>10011</v>
      </c>
      <c r="D2046" s="272">
        <v>19970408</v>
      </c>
      <c r="E2046" s="30" t="s">
        <v>10203</v>
      </c>
      <c r="F2046" s="30" t="s">
        <v>3113</v>
      </c>
      <c r="G2046" s="30" t="s">
        <v>3065</v>
      </c>
      <c r="H2046" s="31">
        <v>0.66420000000000001</v>
      </c>
      <c r="I2046" s="11">
        <v>10</v>
      </c>
      <c r="J2046" s="30" t="s">
        <v>6</v>
      </c>
      <c r="K2046" s="32">
        <v>41365</v>
      </c>
      <c r="L2046" s="6">
        <v>0</v>
      </c>
    </row>
    <row r="2047" spans="1:12" ht="12.75" customHeight="1">
      <c r="A2047" s="30" t="s">
        <v>6547</v>
      </c>
      <c r="B2047" s="271" t="s">
        <v>10012</v>
      </c>
      <c r="C2047" s="49" t="s">
        <v>10013</v>
      </c>
      <c r="D2047" s="272">
        <v>19940050</v>
      </c>
      <c r="E2047" s="30" t="s">
        <v>10203</v>
      </c>
      <c r="F2047" s="30" t="s">
        <v>3113</v>
      </c>
      <c r="G2047" s="30" t="s">
        <v>3065</v>
      </c>
      <c r="H2047" s="31">
        <v>116.78399999999999</v>
      </c>
      <c r="I2047" s="11">
        <v>10</v>
      </c>
      <c r="J2047" s="30" t="s">
        <v>6</v>
      </c>
      <c r="K2047" s="32">
        <v>41365</v>
      </c>
      <c r="L2047" s="6">
        <v>0</v>
      </c>
    </row>
    <row r="2048" spans="1:12" ht="12.75" customHeight="1">
      <c r="A2048" s="30" t="s">
        <v>6548</v>
      </c>
      <c r="B2048" s="271" t="s">
        <v>10014</v>
      </c>
      <c r="C2048" s="49" t="s">
        <v>10015</v>
      </c>
      <c r="D2048" s="272">
        <v>20100335</v>
      </c>
      <c r="E2048" s="30" t="s">
        <v>10203</v>
      </c>
      <c r="F2048" s="30" t="s">
        <v>3113</v>
      </c>
      <c r="G2048" s="30" t="s">
        <v>3065</v>
      </c>
      <c r="H2048" s="31">
        <v>150</v>
      </c>
      <c r="I2048" s="11">
        <v>10</v>
      </c>
      <c r="J2048" s="30" t="s">
        <v>6</v>
      </c>
      <c r="K2048" s="32">
        <v>42095</v>
      </c>
      <c r="L2048" s="6">
        <v>14.998718658468277</v>
      </c>
    </row>
    <row r="2049" spans="1:12" ht="12.75" customHeight="1">
      <c r="A2049" s="30" t="s">
        <v>6549</v>
      </c>
      <c r="B2049" s="271" t="s">
        <v>10016</v>
      </c>
      <c r="C2049" s="49" t="s">
        <v>10017</v>
      </c>
      <c r="D2049" s="272">
        <v>20010123</v>
      </c>
      <c r="E2049" s="30" t="s">
        <v>10203</v>
      </c>
      <c r="F2049" s="30" t="s">
        <v>3113</v>
      </c>
      <c r="G2049" s="30" t="s">
        <v>3065</v>
      </c>
      <c r="H2049" s="31">
        <v>1393.73</v>
      </c>
      <c r="I2049" s="11">
        <v>10</v>
      </c>
      <c r="J2049" s="30" t="s">
        <v>6</v>
      </c>
      <c r="K2049" s="32">
        <v>42095</v>
      </c>
      <c r="L2049" s="6">
        <v>139.36109437244653</v>
      </c>
    </row>
    <row r="2050" spans="1:12" ht="12.75" customHeight="1">
      <c r="A2050" s="30" t="s">
        <v>6550</v>
      </c>
      <c r="B2050" s="271" t="s">
        <v>10018</v>
      </c>
      <c r="C2050" s="49" t="s">
        <v>10019</v>
      </c>
      <c r="D2050" s="272">
        <v>19970244</v>
      </c>
      <c r="E2050" s="30" t="s">
        <v>10203</v>
      </c>
      <c r="F2050" s="30" t="s">
        <v>3113</v>
      </c>
      <c r="G2050" s="30" t="s">
        <v>3065</v>
      </c>
      <c r="H2050" s="31">
        <v>37.852299199999997</v>
      </c>
      <c r="I2050" s="11">
        <v>10</v>
      </c>
      <c r="J2050" s="30" t="s">
        <v>6</v>
      </c>
      <c r="K2050" s="32">
        <v>41365</v>
      </c>
      <c r="L2050" s="6">
        <v>0</v>
      </c>
    </row>
    <row r="2051" spans="1:12" ht="12.75" customHeight="1">
      <c r="A2051" s="30" t="s">
        <v>6551</v>
      </c>
      <c r="B2051" s="271" t="s">
        <v>10020</v>
      </c>
      <c r="C2051" s="49" t="s">
        <v>10021</v>
      </c>
      <c r="D2051" s="272">
        <v>20060420</v>
      </c>
      <c r="E2051" s="30" t="s">
        <v>10203</v>
      </c>
      <c r="F2051" s="30" t="s">
        <v>3113</v>
      </c>
      <c r="G2051" s="30" t="s">
        <v>3065</v>
      </c>
      <c r="H2051" s="31">
        <v>9.8356367999999996</v>
      </c>
      <c r="I2051" s="11">
        <v>10</v>
      </c>
      <c r="J2051" s="30" t="s">
        <v>6</v>
      </c>
      <c r="K2051" s="32">
        <v>41365</v>
      </c>
      <c r="L2051" s="6">
        <v>0</v>
      </c>
    </row>
    <row r="2052" spans="1:12" ht="12.75" customHeight="1">
      <c r="A2052" s="30" t="s">
        <v>6552</v>
      </c>
      <c r="B2052" s="271" t="s">
        <v>10022</v>
      </c>
      <c r="C2052" s="49" t="s">
        <v>10021</v>
      </c>
      <c r="D2052" s="272">
        <v>20080363</v>
      </c>
      <c r="E2052" s="30" t="s">
        <v>10203</v>
      </c>
      <c r="F2052" s="30" t="s">
        <v>3113</v>
      </c>
      <c r="G2052" s="30" t="s">
        <v>3065</v>
      </c>
      <c r="H2052" s="31">
        <v>122.36800000000001</v>
      </c>
      <c r="I2052" s="11">
        <v>10</v>
      </c>
      <c r="J2052" s="30" t="s">
        <v>6</v>
      </c>
      <c r="K2052" s="32">
        <v>41365</v>
      </c>
      <c r="L2052" s="6">
        <v>0</v>
      </c>
    </row>
    <row r="2053" spans="1:12" ht="12.75" customHeight="1">
      <c r="A2053" s="30" t="s">
        <v>6553</v>
      </c>
      <c r="B2053" s="271" t="s">
        <v>10023</v>
      </c>
      <c r="C2053" s="49" t="s">
        <v>10024</v>
      </c>
      <c r="D2053" s="272">
        <v>19830335</v>
      </c>
      <c r="E2053" s="30" t="s">
        <v>10203</v>
      </c>
      <c r="F2053" s="30" t="s">
        <v>3113</v>
      </c>
      <c r="G2053" s="30" t="s">
        <v>3065</v>
      </c>
      <c r="H2053" s="31">
        <v>27.560000000000002</v>
      </c>
      <c r="I2053" s="11">
        <v>10</v>
      </c>
      <c r="J2053" s="30" t="s">
        <v>6</v>
      </c>
      <c r="K2053" s="32">
        <v>41365</v>
      </c>
      <c r="L2053" s="6">
        <v>0</v>
      </c>
    </row>
    <row r="2054" spans="1:12" ht="12.75" customHeight="1">
      <c r="A2054" s="30" t="s">
        <v>6554</v>
      </c>
      <c r="B2054" s="271" t="s">
        <v>10025</v>
      </c>
      <c r="C2054" s="49" t="s">
        <v>10026</v>
      </c>
      <c r="D2054" s="272">
        <v>20150053</v>
      </c>
      <c r="E2054" s="30" t="s">
        <v>10203</v>
      </c>
      <c r="F2054" s="30" t="s">
        <v>3113</v>
      </c>
      <c r="G2054" s="30" t="s">
        <v>3065</v>
      </c>
      <c r="H2054" s="31">
        <v>543.63640799999996</v>
      </c>
      <c r="I2054" s="11">
        <v>10</v>
      </c>
      <c r="J2054" s="30" t="s">
        <v>6</v>
      </c>
      <c r="K2054" s="32">
        <v>42095</v>
      </c>
      <c r="L2054" s="6">
        <v>54.358996907281806</v>
      </c>
    </row>
    <row r="2055" spans="1:12" ht="12.75" customHeight="1">
      <c r="A2055" s="30" t="s">
        <v>6555</v>
      </c>
      <c r="B2055" s="271" t="s">
        <v>10027</v>
      </c>
      <c r="C2055" s="49" t="s">
        <v>10028</v>
      </c>
      <c r="D2055" s="272">
        <v>19890163</v>
      </c>
      <c r="E2055" s="30" t="s">
        <v>10203</v>
      </c>
      <c r="F2055" s="30" t="s">
        <v>3113</v>
      </c>
      <c r="G2055" s="30" t="s">
        <v>3065</v>
      </c>
      <c r="H2055" s="31">
        <v>231.464</v>
      </c>
      <c r="I2055" s="11">
        <v>10</v>
      </c>
      <c r="J2055" s="30" t="s">
        <v>6</v>
      </c>
      <c r="K2055" s="32">
        <v>41365</v>
      </c>
      <c r="L2055" s="6">
        <v>0</v>
      </c>
    </row>
    <row r="2056" spans="1:12" ht="12.75" customHeight="1">
      <c r="A2056" s="30" t="s">
        <v>6556</v>
      </c>
      <c r="B2056" s="271" t="s">
        <v>10029</v>
      </c>
      <c r="C2056" s="49" t="s">
        <v>10030</v>
      </c>
      <c r="D2056" s="272">
        <v>19970251</v>
      </c>
      <c r="E2056" s="30" t="s">
        <v>10203</v>
      </c>
      <c r="F2056" s="30" t="s">
        <v>3113</v>
      </c>
      <c r="G2056" s="30" t="s">
        <v>3065</v>
      </c>
      <c r="H2056" s="31">
        <v>22.2046952</v>
      </c>
      <c r="I2056" s="11">
        <v>10</v>
      </c>
      <c r="J2056" s="30" t="s">
        <v>6</v>
      </c>
      <c r="K2056" s="32">
        <v>41365</v>
      </c>
      <c r="L2056" s="6">
        <v>0</v>
      </c>
    </row>
    <row r="2057" spans="1:12" ht="12.75" customHeight="1">
      <c r="A2057" s="30" t="s">
        <v>6557</v>
      </c>
      <c r="B2057" s="271" t="s">
        <v>10031</v>
      </c>
      <c r="C2057" s="49" t="s">
        <v>10032</v>
      </c>
      <c r="D2057" s="272">
        <v>19780008</v>
      </c>
      <c r="E2057" s="30" t="s">
        <v>10203</v>
      </c>
      <c r="F2057" s="30" t="s">
        <v>3113</v>
      </c>
      <c r="G2057" s="30" t="s">
        <v>3065</v>
      </c>
      <c r="H2057" s="31">
        <v>250.99200000000002</v>
      </c>
      <c r="I2057" s="11">
        <v>10</v>
      </c>
      <c r="J2057" s="30" t="s">
        <v>6</v>
      </c>
      <c r="K2057" s="32">
        <v>41365</v>
      </c>
      <c r="L2057" s="6">
        <v>0</v>
      </c>
    </row>
    <row r="2058" spans="1:12" ht="12.75" customHeight="1">
      <c r="A2058" s="30" t="s">
        <v>6558</v>
      </c>
      <c r="B2058" s="271" t="s">
        <v>10033</v>
      </c>
      <c r="C2058" s="49" t="s">
        <v>10034</v>
      </c>
      <c r="D2058" s="272">
        <v>19770374</v>
      </c>
      <c r="E2058" s="30" t="s">
        <v>10203</v>
      </c>
      <c r="F2058" s="30" t="s">
        <v>3113</v>
      </c>
      <c r="G2058" s="30" t="s">
        <v>3065</v>
      </c>
      <c r="H2058" s="31">
        <v>405.56799999999998</v>
      </c>
      <c r="I2058" s="11">
        <v>10</v>
      </c>
      <c r="J2058" s="30" t="s">
        <v>6</v>
      </c>
      <c r="K2058" s="32">
        <v>41365</v>
      </c>
      <c r="L2058" s="6">
        <v>0</v>
      </c>
    </row>
    <row r="2059" spans="1:12" ht="12.75" customHeight="1">
      <c r="A2059" s="30" t="s">
        <v>6559</v>
      </c>
      <c r="B2059" s="271" t="s">
        <v>10035</v>
      </c>
      <c r="C2059" s="49" t="s">
        <v>10036</v>
      </c>
      <c r="D2059" s="272">
        <v>20010101</v>
      </c>
      <c r="E2059" s="30" t="s">
        <v>10203</v>
      </c>
      <c r="F2059" s="30" t="s">
        <v>3113</v>
      </c>
      <c r="G2059" s="30" t="s">
        <v>3065</v>
      </c>
      <c r="H2059" s="31">
        <v>257.32</v>
      </c>
      <c r="I2059" s="11">
        <v>10</v>
      </c>
      <c r="J2059" s="30" t="s">
        <v>6</v>
      </c>
      <c r="K2059" s="32">
        <v>41365</v>
      </c>
      <c r="L2059" s="6">
        <v>0</v>
      </c>
    </row>
    <row r="2060" spans="1:12" ht="12.75" customHeight="1">
      <c r="A2060" s="30" t="s">
        <v>6560</v>
      </c>
      <c r="B2060" s="271" t="s">
        <v>10048</v>
      </c>
      <c r="C2060" s="49" t="s">
        <v>10049</v>
      </c>
      <c r="D2060" s="272">
        <v>20120069</v>
      </c>
      <c r="E2060" s="30" t="s">
        <v>10203</v>
      </c>
      <c r="F2060" s="30" t="s">
        <v>3113</v>
      </c>
      <c r="G2060" s="30" t="s">
        <v>3065</v>
      </c>
      <c r="H2060" s="31">
        <v>451.43590239999992</v>
      </c>
      <c r="I2060" s="11">
        <v>10</v>
      </c>
      <c r="J2060" s="30" t="s">
        <v>6</v>
      </c>
      <c r="K2060" s="32">
        <v>41365</v>
      </c>
      <c r="L2060" s="6">
        <v>0</v>
      </c>
    </row>
    <row r="2061" spans="1:12" ht="12.75" customHeight="1">
      <c r="A2061" s="30" t="s">
        <v>6561</v>
      </c>
      <c r="B2061" s="271" t="s">
        <v>10037</v>
      </c>
      <c r="C2061" s="49" t="s">
        <v>10038</v>
      </c>
      <c r="D2061" s="272">
        <v>19950308</v>
      </c>
      <c r="E2061" s="30" t="s">
        <v>10203</v>
      </c>
      <c r="F2061" s="30" t="s">
        <v>3113</v>
      </c>
      <c r="G2061" s="30" t="s">
        <v>3065</v>
      </c>
      <c r="H2061" s="31">
        <v>9.6</v>
      </c>
      <c r="I2061" s="11">
        <v>10</v>
      </c>
      <c r="J2061" s="30" t="s">
        <v>6</v>
      </c>
      <c r="K2061" s="32">
        <v>41365</v>
      </c>
      <c r="L2061" s="6">
        <v>0</v>
      </c>
    </row>
    <row r="2062" spans="1:12" ht="12.75" customHeight="1">
      <c r="A2062" s="30" t="s">
        <v>6562</v>
      </c>
      <c r="B2062" s="271" t="s">
        <v>10039</v>
      </c>
      <c r="C2062" s="49" t="s">
        <v>10040</v>
      </c>
      <c r="D2062" s="272">
        <v>20150112</v>
      </c>
      <c r="E2062" s="30" t="s">
        <v>10203</v>
      </c>
      <c r="F2062" s="30" t="s">
        <v>3113</v>
      </c>
      <c r="G2062" s="30" t="s">
        <v>3065</v>
      </c>
      <c r="H2062" s="31">
        <v>534.55260320000002</v>
      </c>
      <c r="I2062" s="11">
        <v>10</v>
      </c>
      <c r="J2062" s="30" t="s">
        <v>6</v>
      </c>
      <c r="K2062" s="32">
        <v>41365</v>
      </c>
      <c r="L2062" s="6">
        <v>0</v>
      </c>
    </row>
    <row r="2063" spans="1:12" ht="12.75" customHeight="1">
      <c r="A2063" s="30" t="s">
        <v>6563</v>
      </c>
      <c r="B2063" s="271" t="s">
        <v>10041</v>
      </c>
      <c r="C2063" s="49" t="s">
        <v>10042</v>
      </c>
      <c r="D2063" s="272">
        <v>19870306</v>
      </c>
      <c r="E2063" s="30" t="s">
        <v>10203</v>
      </c>
      <c r="F2063" s="30" t="s">
        <v>3113</v>
      </c>
      <c r="G2063" s="30" t="s">
        <v>3065</v>
      </c>
      <c r="H2063" s="31">
        <v>590.41599999999994</v>
      </c>
      <c r="I2063" s="11">
        <v>10</v>
      </c>
      <c r="J2063" s="30" t="s">
        <v>6</v>
      </c>
      <c r="K2063" s="32">
        <v>41365</v>
      </c>
      <c r="L2063" s="6">
        <v>0</v>
      </c>
    </row>
    <row r="2064" spans="1:12" ht="12.75" customHeight="1">
      <c r="A2064" s="30" t="s">
        <v>6564</v>
      </c>
      <c r="B2064" s="271" t="s">
        <v>10043</v>
      </c>
      <c r="C2064" s="49" t="s">
        <v>10044</v>
      </c>
      <c r="D2064" s="272">
        <v>19870309</v>
      </c>
      <c r="E2064" s="30" t="s">
        <v>10203</v>
      </c>
      <c r="F2064" s="30" t="s">
        <v>3113</v>
      </c>
      <c r="G2064" s="30" t="s">
        <v>3065</v>
      </c>
      <c r="H2064" s="31">
        <v>242.64000000000001</v>
      </c>
      <c r="I2064" s="11">
        <v>10</v>
      </c>
      <c r="J2064" s="30" t="s">
        <v>6</v>
      </c>
      <c r="K2064" s="32">
        <v>41365</v>
      </c>
      <c r="L2064" s="6">
        <v>0</v>
      </c>
    </row>
    <row r="2065" spans="1:12" ht="12.75" customHeight="1">
      <c r="A2065" s="30" t="s">
        <v>6565</v>
      </c>
      <c r="B2065" s="271" t="s">
        <v>10045</v>
      </c>
      <c r="C2065" s="49" t="s">
        <v>10046</v>
      </c>
      <c r="D2065" s="272">
        <v>19950295</v>
      </c>
      <c r="E2065" s="30" t="s">
        <v>10203</v>
      </c>
      <c r="F2065" s="30" t="s">
        <v>3113</v>
      </c>
      <c r="G2065" s="30" t="s">
        <v>3065</v>
      </c>
      <c r="H2065" s="31">
        <v>116.78399999999999</v>
      </c>
      <c r="I2065" s="11">
        <v>10</v>
      </c>
      <c r="J2065" s="30" t="s">
        <v>6</v>
      </c>
      <c r="K2065" s="32">
        <v>41365</v>
      </c>
      <c r="L2065" s="6">
        <v>0</v>
      </c>
    </row>
    <row r="2066" spans="1:12" ht="12.75" customHeight="1">
      <c r="A2066" s="30" t="s">
        <v>6566</v>
      </c>
      <c r="B2066" s="271" t="s">
        <v>10047</v>
      </c>
      <c r="C2066" s="49" t="s">
        <v>10046</v>
      </c>
      <c r="D2066" s="272">
        <v>19950296</v>
      </c>
      <c r="E2066" s="30" t="s">
        <v>10203</v>
      </c>
      <c r="F2066" s="30" t="s">
        <v>3113</v>
      </c>
      <c r="G2066" s="30" t="s">
        <v>3065</v>
      </c>
      <c r="H2066" s="31">
        <v>9.6</v>
      </c>
      <c r="I2066" s="11">
        <v>10</v>
      </c>
      <c r="J2066" s="30" t="s">
        <v>6</v>
      </c>
      <c r="K2066" s="32">
        <v>41365</v>
      </c>
      <c r="L2066" s="6">
        <v>0</v>
      </c>
    </row>
    <row r="2067" spans="1:12" ht="12.75" customHeight="1">
      <c r="A2067" s="30" t="s">
        <v>6567</v>
      </c>
      <c r="B2067" s="271" t="s">
        <v>10050</v>
      </c>
      <c r="C2067" s="49" t="s">
        <v>10051</v>
      </c>
      <c r="D2067" s="272">
        <v>19790213</v>
      </c>
      <c r="E2067" s="30" t="s">
        <v>10203</v>
      </c>
      <c r="F2067" s="30" t="s">
        <v>3113</v>
      </c>
      <c r="G2067" s="30" t="s">
        <v>3065</v>
      </c>
      <c r="H2067" s="31">
        <v>46.346712799999999</v>
      </c>
      <c r="I2067" s="11">
        <v>10</v>
      </c>
      <c r="J2067" s="30" t="s">
        <v>6</v>
      </c>
      <c r="K2067" s="32">
        <v>41365</v>
      </c>
      <c r="L2067" s="6">
        <v>0</v>
      </c>
    </row>
    <row r="2068" spans="1:12" ht="12.75" customHeight="1">
      <c r="A2068" s="30" t="s">
        <v>6568</v>
      </c>
      <c r="B2068" s="271" t="s">
        <v>10054</v>
      </c>
      <c r="C2068" s="49" t="s">
        <v>10055</v>
      </c>
      <c r="D2068" s="272">
        <v>19780145</v>
      </c>
      <c r="E2068" s="30" t="s">
        <v>10203</v>
      </c>
      <c r="F2068" s="30" t="s">
        <v>3113</v>
      </c>
      <c r="G2068" s="30" t="s">
        <v>3065</v>
      </c>
      <c r="H2068" s="31">
        <v>10.16</v>
      </c>
      <c r="I2068" s="11">
        <v>10</v>
      </c>
      <c r="J2068" s="30" t="s">
        <v>6</v>
      </c>
      <c r="K2068" s="32">
        <v>41365</v>
      </c>
      <c r="L2068" s="6">
        <v>0</v>
      </c>
    </row>
    <row r="2069" spans="1:12" ht="12.75" customHeight="1">
      <c r="A2069" s="30" t="s">
        <v>6569</v>
      </c>
      <c r="B2069" s="271" t="s">
        <v>10056</v>
      </c>
      <c r="C2069" s="49" t="s">
        <v>10057</v>
      </c>
      <c r="D2069" s="272">
        <v>19910038</v>
      </c>
      <c r="E2069" s="30" t="s">
        <v>10203</v>
      </c>
      <c r="F2069" s="30" t="s">
        <v>3113</v>
      </c>
      <c r="G2069" s="30" t="s">
        <v>3065</v>
      </c>
      <c r="H2069" s="31">
        <v>840.75200000000007</v>
      </c>
      <c r="I2069" s="11">
        <v>10</v>
      </c>
      <c r="J2069" s="30" t="s">
        <v>6</v>
      </c>
      <c r="K2069" s="32">
        <v>41365</v>
      </c>
      <c r="L2069" s="6">
        <v>0</v>
      </c>
    </row>
    <row r="2070" spans="1:12" ht="12.75" customHeight="1">
      <c r="A2070" s="30" t="s">
        <v>6570</v>
      </c>
      <c r="B2070" s="271" t="s">
        <v>10058</v>
      </c>
      <c r="C2070" s="49" t="s">
        <v>10059</v>
      </c>
      <c r="D2070" s="272">
        <v>19950268</v>
      </c>
      <c r="E2070" s="30" t="s">
        <v>10203</v>
      </c>
      <c r="F2070" s="30" t="s">
        <v>3113</v>
      </c>
      <c r="G2070" s="30" t="s">
        <v>3065</v>
      </c>
      <c r="H2070" s="31">
        <v>321.11199999999997</v>
      </c>
      <c r="I2070" s="11">
        <v>10</v>
      </c>
      <c r="J2070" s="30" t="s">
        <v>6</v>
      </c>
      <c r="K2070" s="32">
        <v>41365</v>
      </c>
      <c r="L2070" s="6">
        <v>0</v>
      </c>
    </row>
    <row r="2071" spans="1:12" ht="12.75" customHeight="1">
      <c r="A2071" s="30" t="s">
        <v>6571</v>
      </c>
      <c r="B2071" s="271" t="s">
        <v>10060</v>
      </c>
      <c r="C2071" s="49" t="s">
        <v>10061</v>
      </c>
      <c r="D2071" s="272">
        <v>19880128</v>
      </c>
      <c r="E2071" s="30" t="s">
        <v>10203</v>
      </c>
      <c r="F2071" s="30" t="s">
        <v>3113</v>
      </c>
      <c r="G2071" s="30" t="s">
        <v>3065</v>
      </c>
      <c r="H2071" s="31">
        <v>258.55200000000002</v>
      </c>
      <c r="I2071" s="11">
        <v>10</v>
      </c>
      <c r="J2071" s="30" t="s">
        <v>6</v>
      </c>
      <c r="K2071" s="32">
        <v>41365</v>
      </c>
      <c r="L2071" s="6">
        <v>0</v>
      </c>
    </row>
    <row r="2072" spans="1:12" ht="12.75" customHeight="1">
      <c r="A2072" s="30" t="s">
        <v>6572</v>
      </c>
      <c r="B2072" s="271" t="s">
        <v>10062</v>
      </c>
      <c r="C2072" s="49" t="s">
        <v>10063</v>
      </c>
      <c r="D2072" s="272">
        <v>19760226</v>
      </c>
      <c r="E2072" s="30" t="s">
        <v>10203</v>
      </c>
      <c r="F2072" s="30" t="s">
        <v>3113</v>
      </c>
      <c r="G2072" s="30" t="s">
        <v>3065</v>
      </c>
      <c r="H2072" s="31">
        <v>19.175999999999998</v>
      </c>
      <c r="I2072" s="11">
        <v>10</v>
      </c>
      <c r="J2072" s="30" t="s">
        <v>6</v>
      </c>
      <c r="K2072" s="32">
        <v>41365</v>
      </c>
      <c r="L2072" s="6">
        <v>0</v>
      </c>
    </row>
    <row r="2073" spans="1:12" ht="12.75" customHeight="1">
      <c r="A2073" s="30" t="s">
        <v>6573</v>
      </c>
      <c r="B2073" s="271" t="s">
        <v>10064</v>
      </c>
      <c r="C2073" s="49" t="s">
        <v>10065</v>
      </c>
      <c r="D2073" s="272">
        <v>19970145</v>
      </c>
      <c r="E2073" s="30" t="s">
        <v>10203</v>
      </c>
      <c r="F2073" s="30" t="s">
        <v>3113</v>
      </c>
      <c r="G2073" s="30" t="s">
        <v>3065</v>
      </c>
      <c r="H2073" s="31">
        <v>456.47615999999999</v>
      </c>
      <c r="I2073" s="11">
        <v>10</v>
      </c>
      <c r="J2073" s="30" t="s">
        <v>6</v>
      </c>
      <c r="K2073" s="32">
        <v>41365</v>
      </c>
      <c r="L2073" s="6">
        <v>0</v>
      </c>
    </row>
    <row r="2074" spans="1:12" ht="12.75" customHeight="1">
      <c r="A2074" s="30" t="s">
        <v>6574</v>
      </c>
      <c r="B2074" s="271" t="s">
        <v>10070</v>
      </c>
      <c r="C2074" s="49" t="s">
        <v>10071</v>
      </c>
      <c r="D2074" s="272">
        <v>19880271</v>
      </c>
      <c r="E2074" s="30" t="s">
        <v>10203</v>
      </c>
      <c r="F2074" s="30" t="s">
        <v>3113</v>
      </c>
      <c r="G2074" s="30" t="s">
        <v>3065</v>
      </c>
      <c r="H2074" s="31">
        <v>684.71424000000002</v>
      </c>
      <c r="I2074" s="11">
        <v>10</v>
      </c>
      <c r="J2074" s="30" t="s">
        <v>6</v>
      </c>
      <c r="K2074" s="32">
        <v>41365</v>
      </c>
      <c r="L2074" s="6">
        <v>0</v>
      </c>
    </row>
    <row r="2075" spans="1:12" ht="12.75" customHeight="1">
      <c r="A2075" s="30" t="s">
        <v>6575</v>
      </c>
      <c r="B2075" s="271" t="s">
        <v>10072</v>
      </c>
      <c r="C2075" s="49" t="s">
        <v>10073</v>
      </c>
      <c r="D2075" s="272">
        <v>19870354</v>
      </c>
      <c r="E2075" s="30" t="s">
        <v>10203</v>
      </c>
      <c r="F2075" s="30" t="s">
        <v>3113</v>
      </c>
      <c r="G2075" s="30" t="s">
        <v>3065</v>
      </c>
      <c r="H2075" s="31">
        <v>225.952</v>
      </c>
      <c r="I2075" s="11">
        <v>10</v>
      </c>
      <c r="J2075" s="30" t="s">
        <v>6</v>
      </c>
      <c r="K2075" s="32">
        <v>41365</v>
      </c>
      <c r="L2075" s="6">
        <v>0</v>
      </c>
    </row>
    <row r="2076" spans="1:12" ht="12.75" customHeight="1">
      <c r="A2076" s="30" t="s">
        <v>6576</v>
      </c>
      <c r="B2076" s="271" t="s">
        <v>10074</v>
      </c>
      <c r="C2076" s="49" t="s">
        <v>10075</v>
      </c>
      <c r="D2076" s="272">
        <v>19870315</v>
      </c>
      <c r="E2076" s="30" t="s">
        <v>10203</v>
      </c>
      <c r="F2076" s="30" t="s">
        <v>3113</v>
      </c>
      <c r="G2076" s="30" t="s">
        <v>3065</v>
      </c>
      <c r="H2076" s="31">
        <v>554.04</v>
      </c>
      <c r="I2076" s="11">
        <v>10</v>
      </c>
      <c r="J2076" s="30" t="s">
        <v>6</v>
      </c>
      <c r="K2076" s="32">
        <v>41365</v>
      </c>
      <c r="L2076" s="6">
        <v>0</v>
      </c>
    </row>
    <row r="2077" spans="1:12" ht="12.75" customHeight="1">
      <c r="A2077" s="30" t="s">
        <v>6577</v>
      </c>
      <c r="B2077" s="271" t="s">
        <v>10076</v>
      </c>
      <c r="C2077" s="49" t="s">
        <v>10077</v>
      </c>
      <c r="D2077" s="272">
        <v>19870308</v>
      </c>
      <c r="E2077" s="30" t="s">
        <v>10203</v>
      </c>
      <c r="F2077" s="30" t="s">
        <v>3113</v>
      </c>
      <c r="G2077" s="30" t="s">
        <v>3065</v>
      </c>
      <c r="H2077" s="31">
        <v>87.536000000000001</v>
      </c>
      <c r="I2077" s="11">
        <v>10</v>
      </c>
      <c r="J2077" s="30" t="s">
        <v>6</v>
      </c>
      <c r="K2077" s="32">
        <v>41365</v>
      </c>
      <c r="L2077" s="6">
        <v>0</v>
      </c>
    </row>
    <row r="2078" spans="1:12" ht="12.75" customHeight="1">
      <c r="A2078" s="30" t="s">
        <v>6578</v>
      </c>
      <c r="B2078" s="271" t="s">
        <v>10078</v>
      </c>
      <c r="C2078" s="49" t="s">
        <v>10079</v>
      </c>
      <c r="D2078" s="272">
        <v>19910034</v>
      </c>
      <c r="E2078" s="30" t="s">
        <v>10203</v>
      </c>
      <c r="F2078" s="30" t="s">
        <v>3113</v>
      </c>
      <c r="G2078" s="30" t="s">
        <v>3065</v>
      </c>
      <c r="H2078" s="31">
        <v>436.96000000000004</v>
      </c>
      <c r="I2078" s="11">
        <v>10</v>
      </c>
      <c r="J2078" s="30" t="s">
        <v>6</v>
      </c>
      <c r="K2078" s="32">
        <v>41365</v>
      </c>
      <c r="L2078" s="6">
        <v>0</v>
      </c>
    </row>
    <row r="2079" spans="1:12" ht="12.75" customHeight="1">
      <c r="A2079" s="30" t="s">
        <v>6579</v>
      </c>
      <c r="B2079" s="271" t="s">
        <v>10080</v>
      </c>
      <c r="C2079" s="49" t="s">
        <v>10081</v>
      </c>
      <c r="D2079" s="272">
        <v>19950269</v>
      </c>
      <c r="E2079" s="30" t="s">
        <v>10203</v>
      </c>
      <c r="F2079" s="30" t="s">
        <v>3113</v>
      </c>
      <c r="G2079" s="30" t="s">
        <v>3065</v>
      </c>
      <c r="H2079" s="31">
        <v>48.731109600000003</v>
      </c>
      <c r="I2079" s="11">
        <v>10</v>
      </c>
      <c r="J2079" s="30" t="s">
        <v>6</v>
      </c>
      <c r="K2079" s="32">
        <v>41365</v>
      </c>
      <c r="L2079" s="6">
        <v>0</v>
      </c>
    </row>
    <row r="2080" spans="1:12" ht="12.75" customHeight="1">
      <c r="A2080" s="30" t="s">
        <v>6580</v>
      </c>
      <c r="B2080" s="271" t="s">
        <v>10084</v>
      </c>
      <c r="C2080" s="49" t="s">
        <v>10085</v>
      </c>
      <c r="D2080" s="272">
        <v>19990201</v>
      </c>
      <c r="E2080" s="30" t="s">
        <v>10203</v>
      </c>
      <c r="F2080" s="30" t="s">
        <v>3113</v>
      </c>
      <c r="G2080" s="30" t="s">
        <v>3065</v>
      </c>
      <c r="H2080" s="31">
        <v>333.536</v>
      </c>
      <c r="I2080" s="11">
        <v>10</v>
      </c>
      <c r="J2080" s="30" t="s">
        <v>6</v>
      </c>
      <c r="K2080" s="32">
        <v>41365</v>
      </c>
      <c r="L2080" s="6">
        <v>0</v>
      </c>
    </row>
    <row r="2081" spans="1:12" ht="12.75" customHeight="1">
      <c r="A2081" s="30" t="s">
        <v>6581</v>
      </c>
      <c r="B2081" s="271" t="s">
        <v>10086</v>
      </c>
      <c r="C2081" s="49" t="s">
        <v>10087</v>
      </c>
      <c r="D2081" s="272">
        <v>20090291</v>
      </c>
      <c r="E2081" s="30" t="s">
        <v>10203</v>
      </c>
      <c r="F2081" s="30" t="s">
        <v>3113</v>
      </c>
      <c r="G2081" s="30" t="s">
        <v>3065</v>
      </c>
      <c r="H2081" s="31">
        <v>145.85599999999999</v>
      </c>
      <c r="I2081" s="11">
        <v>10</v>
      </c>
      <c r="J2081" s="30" t="s">
        <v>6</v>
      </c>
      <c r="K2081" s="32">
        <v>41365</v>
      </c>
      <c r="L2081" s="6">
        <v>0</v>
      </c>
    </row>
    <row r="2082" spans="1:12" ht="12.75" customHeight="1">
      <c r="A2082" s="30" t="s">
        <v>6582</v>
      </c>
      <c r="B2082" s="271" t="s">
        <v>10088</v>
      </c>
      <c r="C2082" s="49" t="s">
        <v>10089</v>
      </c>
      <c r="D2082" s="272">
        <v>19760321</v>
      </c>
      <c r="E2082" s="30" t="s">
        <v>10203</v>
      </c>
      <c r="F2082" s="30" t="s">
        <v>3113</v>
      </c>
      <c r="G2082" s="30" t="s">
        <v>3065</v>
      </c>
      <c r="H2082" s="31">
        <v>198.35999999999999</v>
      </c>
      <c r="I2082" s="11">
        <v>10</v>
      </c>
      <c r="J2082" s="30" t="s">
        <v>6</v>
      </c>
      <c r="K2082" s="32">
        <v>41365</v>
      </c>
      <c r="L2082" s="6">
        <v>0</v>
      </c>
    </row>
    <row r="2083" spans="1:12" ht="12.75" customHeight="1">
      <c r="A2083" s="30" t="s">
        <v>6583</v>
      </c>
      <c r="B2083" s="271" t="s">
        <v>10090</v>
      </c>
      <c r="C2083" s="49" t="s">
        <v>10091</v>
      </c>
      <c r="D2083" s="272">
        <v>19870323</v>
      </c>
      <c r="E2083" s="30" t="s">
        <v>10203</v>
      </c>
      <c r="F2083" s="30" t="s">
        <v>3113</v>
      </c>
      <c r="G2083" s="30" t="s">
        <v>3065</v>
      </c>
      <c r="H2083" s="31">
        <v>77.960000000000008</v>
      </c>
      <c r="I2083" s="11">
        <v>10</v>
      </c>
      <c r="J2083" s="30" t="s">
        <v>6</v>
      </c>
      <c r="K2083" s="32">
        <v>41365</v>
      </c>
      <c r="L2083" s="6">
        <v>0</v>
      </c>
    </row>
    <row r="2084" spans="1:12" ht="12.75" customHeight="1">
      <c r="A2084" s="30" t="s">
        <v>6584</v>
      </c>
      <c r="B2084" s="271" t="s">
        <v>10100</v>
      </c>
      <c r="C2084" s="49" t="s">
        <v>10101</v>
      </c>
      <c r="D2084" s="272">
        <v>19920747</v>
      </c>
      <c r="E2084" s="30" t="s">
        <v>10203</v>
      </c>
      <c r="F2084" s="30" t="s">
        <v>3113</v>
      </c>
      <c r="G2084" s="30" t="s">
        <v>3065</v>
      </c>
      <c r="H2084" s="31">
        <v>275.14400000000001</v>
      </c>
      <c r="I2084" s="11">
        <v>10</v>
      </c>
      <c r="J2084" s="30" t="s">
        <v>6</v>
      </c>
      <c r="K2084" s="32">
        <v>41365</v>
      </c>
      <c r="L2084" s="6">
        <v>0</v>
      </c>
    </row>
    <row r="2085" spans="1:12" ht="12.75" customHeight="1">
      <c r="A2085" s="30" t="s">
        <v>6585</v>
      </c>
      <c r="B2085" s="271" t="s">
        <v>10102</v>
      </c>
      <c r="C2085" s="49" t="s">
        <v>10103</v>
      </c>
      <c r="D2085" s="272">
        <v>19880593</v>
      </c>
      <c r="E2085" s="30" t="s">
        <v>10203</v>
      </c>
      <c r="F2085" s="30" t="s">
        <v>3113</v>
      </c>
      <c r="G2085" s="30" t="s">
        <v>3065</v>
      </c>
      <c r="H2085" s="31">
        <v>83.76</v>
      </c>
      <c r="I2085" s="11">
        <v>10</v>
      </c>
      <c r="J2085" s="30" t="s">
        <v>6</v>
      </c>
      <c r="K2085" s="32">
        <v>41365</v>
      </c>
      <c r="L2085" s="6">
        <v>0</v>
      </c>
    </row>
    <row r="2086" spans="1:12" ht="12.75" customHeight="1">
      <c r="A2086" s="30" t="s">
        <v>6586</v>
      </c>
      <c r="B2086" s="271" t="s">
        <v>10104</v>
      </c>
      <c r="C2086" s="49" t="s">
        <v>10105</v>
      </c>
      <c r="D2086" s="272">
        <v>19770402</v>
      </c>
      <c r="E2086" s="30" t="s">
        <v>10203</v>
      </c>
      <c r="F2086" s="30" t="s">
        <v>3113</v>
      </c>
      <c r="G2086" s="30" t="s">
        <v>3065</v>
      </c>
      <c r="H2086" s="31">
        <v>178.7</v>
      </c>
      <c r="I2086" s="11">
        <v>10</v>
      </c>
      <c r="J2086" s="30" t="s">
        <v>6</v>
      </c>
      <c r="K2086" s="32">
        <v>42095</v>
      </c>
      <c r="L2086" s="6">
        <v>17.868473495121883</v>
      </c>
    </row>
    <row r="2087" spans="1:12" ht="12.75" customHeight="1">
      <c r="A2087" s="30" t="s">
        <v>6587</v>
      </c>
      <c r="B2087" s="271" t="s">
        <v>10106</v>
      </c>
      <c r="C2087" s="49" t="s">
        <v>10107</v>
      </c>
      <c r="D2087" s="272">
        <v>19930037</v>
      </c>
      <c r="E2087" s="30" t="s">
        <v>10203</v>
      </c>
      <c r="F2087" s="30" t="s">
        <v>3113</v>
      </c>
      <c r="G2087" s="30" t="s">
        <v>3065</v>
      </c>
      <c r="H2087" s="31">
        <v>182.184</v>
      </c>
      <c r="I2087" s="11">
        <v>10</v>
      </c>
      <c r="J2087" s="30" t="s">
        <v>6</v>
      </c>
      <c r="K2087" s="32">
        <v>41365</v>
      </c>
      <c r="L2087" s="6">
        <v>0</v>
      </c>
    </row>
    <row r="2088" spans="1:12" ht="12.75" customHeight="1">
      <c r="A2088" s="30" t="s">
        <v>6588</v>
      </c>
      <c r="B2088" s="271" t="s">
        <v>10108</v>
      </c>
      <c r="C2088" s="49" t="s">
        <v>10109</v>
      </c>
      <c r="D2088" s="272">
        <v>19880279</v>
      </c>
      <c r="E2088" s="30" t="s">
        <v>10203</v>
      </c>
      <c r="F2088" s="30" t="s">
        <v>3113</v>
      </c>
      <c r="G2088" s="30" t="s">
        <v>3065</v>
      </c>
      <c r="H2088" s="31">
        <v>3.2</v>
      </c>
      <c r="I2088" s="11">
        <v>10</v>
      </c>
      <c r="J2088" s="30" t="s">
        <v>6</v>
      </c>
      <c r="K2088" s="32">
        <v>41365</v>
      </c>
      <c r="L2088" s="6">
        <v>0</v>
      </c>
    </row>
    <row r="2089" spans="1:12" ht="12.75" customHeight="1">
      <c r="A2089" s="30" t="s">
        <v>6589</v>
      </c>
      <c r="B2089" s="271" t="s">
        <v>10110</v>
      </c>
      <c r="C2089" s="49" t="s">
        <v>10111</v>
      </c>
      <c r="D2089" s="272">
        <v>19950291</v>
      </c>
      <c r="E2089" s="30" t="s">
        <v>10203</v>
      </c>
      <c r="F2089" s="30" t="s">
        <v>3113</v>
      </c>
      <c r="G2089" s="30" t="s">
        <v>3065</v>
      </c>
      <c r="H2089" s="31">
        <v>107.06400000000001</v>
      </c>
      <c r="I2089" s="11">
        <v>10</v>
      </c>
      <c r="J2089" s="30" t="s">
        <v>6</v>
      </c>
      <c r="K2089" s="32">
        <v>41365</v>
      </c>
      <c r="L2089" s="6">
        <v>0</v>
      </c>
    </row>
    <row r="2090" spans="1:12" ht="12.75" customHeight="1">
      <c r="A2090" s="30" t="s">
        <v>6590</v>
      </c>
      <c r="B2090" s="271" t="s">
        <v>10112</v>
      </c>
      <c r="C2090" s="49" t="s">
        <v>10113</v>
      </c>
      <c r="D2090" s="272">
        <v>19900149</v>
      </c>
      <c r="E2090" s="30" t="s">
        <v>10203</v>
      </c>
      <c r="F2090" s="30" t="s">
        <v>3113</v>
      </c>
      <c r="G2090" s="30" t="s">
        <v>3065</v>
      </c>
      <c r="H2090" s="31">
        <v>102.67999999999999</v>
      </c>
      <c r="I2090" s="11">
        <v>10</v>
      </c>
      <c r="J2090" s="30" t="s">
        <v>6</v>
      </c>
      <c r="K2090" s="32">
        <v>41365</v>
      </c>
      <c r="L2090" s="6">
        <v>0</v>
      </c>
    </row>
    <row r="2091" spans="1:12" ht="12.75" customHeight="1">
      <c r="A2091" s="30" t="s">
        <v>6591</v>
      </c>
      <c r="B2091" s="271" t="s">
        <v>10114</v>
      </c>
      <c r="C2091" s="49" t="s">
        <v>10115</v>
      </c>
      <c r="D2091" s="272">
        <v>19950293</v>
      </c>
      <c r="E2091" s="30" t="s">
        <v>10203</v>
      </c>
      <c r="F2091" s="30" t="s">
        <v>3113</v>
      </c>
      <c r="G2091" s="30" t="s">
        <v>3065</v>
      </c>
      <c r="H2091" s="31">
        <v>10</v>
      </c>
      <c r="I2091" s="11">
        <v>10</v>
      </c>
      <c r="J2091" s="30" t="s">
        <v>6</v>
      </c>
      <c r="K2091" s="32">
        <v>41365</v>
      </c>
      <c r="L2091" s="6">
        <v>0</v>
      </c>
    </row>
    <row r="2092" spans="1:12" ht="12.75" customHeight="1">
      <c r="A2092" s="30" t="s">
        <v>6592</v>
      </c>
      <c r="B2092" s="271" t="s">
        <v>10116</v>
      </c>
      <c r="C2092" s="49" t="s">
        <v>10115</v>
      </c>
      <c r="D2092" s="272">
        <v>19950294</v>
      </c>
      <c r="E2092" s="30" t="s">
        <v>10203</v>
      </c>
      <c r="F2092" s="30" t="s">
        <v>3113</v>
      </c>
      <c r="G2092" s="30" t="s">
        <v>3065</v>
      </c>
      <c r="H2092" s="31">
        <v>9.6</v>
      </c>
      <c r="I2092" s="11">
        <v>10</v>
      </c>
      <c r="J2092" s="30" t="s">
        <v>6</v>
      </c>
      <c r="K2092" s="32">
        <v>41365</v>
      </c>
      <c r="L2092" s="6">
        <v>0</v>
      </c>
    </row>
    <row r="2093" spans="1:12" ht="12.75" customHeight="1">
      <c r="A2093" s="30" t="s">
        <v>6593</v>
      </c>
      <c r="B2093" s="271" t="s">
        <v>10117</v>
      </c>
      <c r="C2093" s="49" t="s">
        <v>10118</v>
      </c>
      <c r="D2093" s="272">
        <v>19780150</v>
      </c>
      <c r="E2093" s="30" t="s">
        <v>10203</v>
      </c>
      <c r="F2093" s="30" t="s">
        <v>3113</v>
      </c>
      <c r="G2093" s="30" t="s">
        <v>3065</v>
      </c>
      <c r="H2093" s="31">
        <v>66.823999999999998</v>
      </c>
      <c r="I2093" s="11">
        <v>10</v>
      </c>
      <c r="J2093" s="30" t="s">
        <v>6</v>
      </c>
      <c r="K2093" s="32">
        <v>41365</v>
      </c>
      <c r="L2093" s="6">
        <v>0</v>
      </c>
    </row>
    <row r="2094" spans="1:12" ht="12.75" customHeight="1">
      <c r="A2094" s="30" t="s">
        <v>6594</v>
      </c>
      <c r="B2094" s="271" t="s">
        <v>10119</v>
      </c>
      <c r="C2094" s="49" t="s">
        <v>10120</v>
      </c>
      <c r="D2094" s="272">
        <v>19980256</v>
      </c>
      <c r="E2094" s="30" t="s">
        <v>10203</v>
      </c>
      <c r="F2094" s="30" t="s">
        <v>3113</v>
      </c>
      <c r="G2094" s="30" t="s">
        <v>3065</v>
      </c>
      <c r="H2094" s="31">
        <v>735.20799999999997</v>
      </c>
      <c r="I2094" s="11">
        <v>10</v>
      </c>
      <c r="J2094" s="30" t="s">
        <v>6</v>
      </c>
      <c r="K2094" s="32">
        <v>41365</v>
      </c>
      <c r="L2094" s="6">
        <v>0</v>
      </c>
    </row>
    <row r="2095" spans="1:12" ht="12.75" customHeight="1">
      <c r="A2095" s="30" t="s">
        <v>6595</v>
      </c>
      <c r="B2095" s="271" t="s">
        <v>10121</v>
      </c>
      <c r="C2095" s="49" t="s">
        <v>10122</v>
      </c>
      <c r="D2095" s="272">
        <v>20010099</v>
      </c>
      <c r="E2095" s="30" t="s">
        <v>10203</v>
      </c>
      <c r="F2095" s="30" t="s">
        <v>3113</v>
      </c>
      <c r="G2095" s="30" t="s">
        <v>3065</v>
      </c>
      <c r="H2095" s="31">
        <v>6.1909999999999998</v>
      </c>
      <c r="I2095" s="11">
        <v>10</v>
      </c>
      <c r="J2095" s="30" t="s">
        <v>6</v>
      </c>
      <c r="K2095" s="32">
        <v>42095</v>
      </c>
      <c r="L2095" s="6">
        <v>0.61904711476384788</v>
      </c>
    </row>
    <row r="2096" spans="1:12" ht="12.75" customHeight="1">
      <c r="A2096" s="30" t="s">
        <v>6596</v>
      </c>
      <c r="B2096" s="271" t="s">
        <v>10123</v>
      </c>
      <c r="C2096" s="49" t="s">
        <v>10124</v>
      </c>
      <c r="D2096" s="272">
        <v>19860114</v>
      </c>
      <c r="E2096" s="30" t="s">
        <v>10203</v>
      </c>
      <c r="F2096" s="30" t="s">
        <v>3113</v>
      </c>
      <c r="G2096" s="30" t="s">
        <v>3065</v>
      </c>
      <c r="H2096" s="31">
        <v>184.72800000000001</v>
      </c>
      <c r="I2096" s="11">
        <v>10</v>
      </c>
      <c r="J2096" s="30" t="s">
        <v>6</v>
      </c>
      <c r="K2096" s="32">
        <v>41365</v>
      </c>
      <c r="L2096" s="6">
        <v>0</v>
      </c>
    </row>
    <row r="2097" spans="1:12" ht="12.75" customHeight="1">
      <c r="A2097" s="30" t="s">
        <v>6597</v>
      </c>
      <c r="B2097" s="271" t="s">
        <v>10125</v>
      </c>
      <c r="C2097" s="49" t="s">
        <v>10126</v>
      </c>
      <c r="D2097" s="272">
        <v>19870047</v>
      </c>
      <c r="E2097" s="30" t="s">
        <v>10203</v>
      </c>
      <c r="F2097" s="30" t="s">
        <v>3113</v>
      </c>
      <c r="G2097" s="30" t="s">
        <v>3065</v>
      </c>
      <c r="H2097" s="31">
        <v>323.19200000000001</v>
      </c>
      <c r="I2097" s="11">
        <v>10</v>
      </c>
      <c r="J2097" s="30" t="s">
        <v>6</v>
      </c>
      <c r="K2097" s="32">
        <v>41365</v>
      </c>
      <c r="L2097" s="6">
        <v>0</v>
      </c>
    </row>
    <row r="2098" spans="1:12" ht="12.75" customHeight="1">
      <c r="A2098" s="30" t="s">
        <v>6598</v>
      </c>
      <c r="B2098" s="271" t="s">
        <v>10127</v>
      </c>
      <c r="C2098" s="49" t="s">
        <v>10126</v>
      </c>
      <c r="D2098" s="272">
        <v>19870049</v>
      </c>
      <c r="E2098" s="30" t="s">
        <v>10203</v>
      </c>
      <c r="F2098" s="30" t="s">
        <v>3113</v>
      </c>
      <c r="G2098" s="30" t="s">
        <v>3065</v>
      </c>
      <c r="H2098" s="31">
        <v>92.335999999999999</v>
      </c>
      <c r="I2098" s="11">
        <v>10</v>
      </c>
      <c r="J2098" s="30" t="s">
        <v>6</v>
      </c>
      <c r="K2098" s="32">
        <v>41365</v>
      </c>
      <c r="L2098" s="6">
        <v>0</v>
      </c>
    </row>
    <row r="2099" spans="1:12" ht="12.75" customHeight="1">
      <c r="A2099" s="30" t="s">
        <v>6599</v>
      </c>
      <c r="B2099" s="271" t="s">
        <v>10128</v>
      </c>
      <c r="C2099" s="49" t="s">
        <v>10129</v>
      </c>
      <c r="D2099" s="272">
        <v>19900145</v>
      </c>
      <c r="E2099" s="30" t="s">
        <v>10203</v>
      </c>
      <c r="F2099" s="30" t="s">
        <v>3113</v>
      </c>
      <c r="G2099" s="30" t="s">
        <v>3065</v>
      </c>
      <c r="H2099" s="31">
        <v>74.272000000000006</v>
      </c>
      <c r="I2099" s="11">
        <v>10</v>
      </c>
      <c r="J2099" s="30" t="s">
        <v>6</v>
      </c>
      <c r="K2099" s="32">
        <v>41365</v>
      </c>
      <c r="L2099" s="6">
        <v>0</v>
      </c>
    </row>
    <row r="2100" spans="1:12" ht="12.75" customHeight="1">
      <c r="A2100" s="30" t="s">
        <v>6600</v>
      </c>
      <c r="B2100" s="271" t="s">
        <v>10130</v>
      </c>
      <c r="C2100" s="49" t="s">
        <v>10131</v>
      </c>
      <c r="D2100" s="272">
        <v>20020335</v>
      </c>
      <c r="E2100" s="30" t="s">
        <v>10203</v>
      </c>
      <c r="F2100" s="30" t="s">
        <v>3113</v>
      </c>
      <c r="G2100" s="30" t="s">
        <v>3065</v>
      </c>
      <c r="H2100" s="31">
        <v>1.426488</v>
      </c>
      <c r="I2100" s="11">
        <v>10</v>
      </c>
      <c r="J2100" s="30" t="s">
        <v>6</v>
      </c>
      <c r="K2100" s="32">
        <v>41365</v>
      </c>
      <c r="L2100" s="6">
        <v>0</v>
      </c>
    </row>
    <row r="2101" spans="1:12" ht="12.75" customHeight="1">
      <c r="A2101" s="30" t="s">
        <v>6601</v>
      </c>
      <c r="B2101" s="271" t="s">
        <v>10132</v>
      </c>
      <c r="C2101" s="49" t="s">
        <v>10133</v>
      </c>
      <c r="D2101" s="272">
        <v>20150155</v>
      </c>
      <c r="E2101" s="30" t="s">
        <v>10203</v>
      </c>
      <c r="F2101" s="30" t="s">
        <v>3113</v>
      </c>
      <c r="G2101" s="30" t="s">
        <v>3065</v>
      </c>
      <c r="H2101" s="31">
        <v>156.79</v>
      </c>
      <c r="I2101" s="11">
        <v>10</v>
      </c>
      <c r="J2101" s="30" t="s">
        <v>6</v>
      </c>
      <c r="K2101" s="32">
        <v>42095</v>
      </c>
      <c r="L2101" s="6">
        <v>15.677660656408257</v>
      </c>
    </row>
    <row r="2102" spans="1:12" ht="12.75" customHeight="1">
      <c r="A2102" s="30" t="s">
        <v>6602</v>
      </c>
      <c r="B2102" s="271" t="s">
        <v>10134</v>
      </c>
      <c r="C2102" s="49" t="s">
        <v>10135</v>
      </c>
      <c r="D2102" s="272">
        <v>19930417</v>
      </c>
      <c r="E2102" s="30" t="s">
        <v>10203</v>
      </c>
      <c r="F2102" s="30" t="s">
        <v>3113</v>
      </c>
      <c r="G2102" s="30" t="s">
        <v>3065</v>
      </c>
      <c r="H2102" s="31">
        <v>6.76</v>
      </c>
      <c r="I2102" s="11">
        <v>10</v>
      </c>
      <c r="J2102" s="30" t="s">
        <v>6</v>
      </c>
      <c r="K2102" s="32">
        <v>41365</v>
      </c>
      <c r="L2102" s="6">
        <v>0</v>
      </c>
    </row>
    <row r="2103" spans="1:12" ht="12.75" customHeight="1">
      <c r="A2103" s="30" t="s">
        <v>6603</v>
      </c>
      <c r="B2103" s="271" t="s">
        <v>10136</v>
      </c>
      <c r="C2103" s="49" t="s">
        <v>10137</v>
      </c>
      <c r="D2103" s="272">
        <v>19800114</v>
      </c>
      <c r="E2103" s="30" t="s">
        <v>10203</v>
      </c>
      <c r="F2103" s="30" t="s">
        <v>3113</v>
      </c>
      <c r="G2103" s="30" t="s">
        <v>3065</v>
      </c>
      <c r="H2103" s="31">
        <v>424</v>
      </c>
      <c r="I2103" s="11">
        <v>10</v>
      </c>
      <c r="J2103" s="30" t="s">
        <v>6</v>
      </c>
      <c r="K2103" s="32">
        <v>41365</v>
      </c>
      <c r="L2103" s="6">
        <v>0</v>
      </c>
    </row>
    <row r="2104" spans="1:12" ht="12.75" customHeight="1">
      <c r="A2104" s="30" t="s">
        <v>6604</v>
      </c>
      <c r="B2104" s="271" t="s">
        <v>10138</v>
      </c>
      <c r="C2104" s="49" t="s">
        <v>10139</v>
      </c>
      <c r="D2104" s="272">
        <v>19760285</v>
      </c>
      <c r="E2104" s="30" t="s">
        <v>10203</v>
      </c>
      <c r="F2104" s="30" t="s">
        <v>3113</v>
      </c>
      <c r="G2104" s="30" t="s">
        <v>3065</v>
      </c>
      <c r="H2104" s="31">
        <v>57.059519999999999</v>
      </c>
      <c r="I2104" s="11">
        <v>10</v>
      </c>
      <c r="J2104" s="30" t="s">
        <v>6</v>
      </c>
      <c r="K2104" s="32">
        <v>41365</v>
      </c>
      <c r="L2104" s="6">
        <v>0</v>
      </c>
    </row>
    <row r="2105" spans="1:12" ht="12.75" customHeight="1">
      <c r="A2105" s="30" t="s">
        <v>6605</v>
      </c>
      <c r="B2105" s="271" t="s">
        <v>10140</v>
      </c>
      <c r="C2105" s="49" t="s">
        <v>10141</v>
      </c>
      <c r="D2105" s="272">
        <v>19760273</v>
      </c>
      <c r="E2105" s="30" t="s">
        <v>10203</v>
      </c>
      <c r="F2105" s="30" t="s">
        <v>3113</v>
      </c>
      <c r="G2105" s="30" t="s">
        <v>3065</v>
      </c>
      <c r="H2105" s="31">
        <v>138.26400000000001</v>
      </c>
      <c r="I2105" s="11">
        <v>10</v>
      </c>
      <c r="J2105" s="30" t="s">
        <v>6</v>
      </c>
      <c r="K2105" s="32">
        <v>41365</v>
      </c>
      <c r="L2105" s="6">
        <v>0</v>
      </c>
    </row>
    <row r="2106" spans="1:12" ht="12.75" customHeight="1">
      <c r="A2106" s="30" t="s">
        <v>6606</v>
      </c>
      <c r="B2106" s="271" t="s">
        <v>10142</v>
      </c>
      <c r="C2106" s="49" t="s">
        <v>10143</v>
      </c>
      <c r="D2106" s="272">
        <v>19910122</v>
      </c>
      <c r="E2106" s="30" t="s">
        <v>10203</v>
      </c>
      <c r="F2106" s="30" t="s">
        <v>3113</v>
      </c>
      <c r="G2106" s="30" t="s">
        <v>3065</v>
      </c>
      <c r="H2106" s="31">
        <v>27.072000000000003</v>
      </c>
      <c r="I2106" s="11">
        <v>10</v>
      </c>
      <c r="J2106" s="30" t="s">
        <v>6</v>
      </c>
      <c r="K2106" s="32">
        <v>41365</v>
      </c>
      <c r="L2106" s="6">
        <v>0</v>
      </c>
    </row>
    <row r="2107" spans="1:12" ht="12.75" customHeight="1">
      <c r="A2107" s="30" t="s">
        <v>6607</v>
      </c>
      <c r="B2107" s="271" t="s">
        <v>10144</v>
      </c>
      <c r="C2107" s="49" t="s">
        <v>10145</v>
      </c>
      <c r="D2107" s="272">
        <v>20060117</v>
      </c>
      <c r="E2107" s="30" t="s">
        <v>10203</v>
      </c>
      <c r="F2107" s="30" t="s">
        <v>3113</v>
      </c>
      <c r="G2107" s="30" t="s">
        <v>3065</v>
      </c>
      <c r="H2107" s="31">
        <v>384.14400000000001</v>
      </c>
      <c r="I2107" s="11">
        <v>10</v>
      </c>
      <c r="J2107" s="30" t="s">
        <v>6</v>
      </c>
      <c r="K2107" s="32">
        <v>42095</v>
      </c>
      <c r="L2107" s="6">
        <v>38.411118535590958</v>
      </c>
    </row>
    <row r="2108" spans="1:12" ht="12.75" customHeight="1">
      <c r="A2108" s="30" t="s">
        <v>6608</v>
      </c>
      <c r="B2108" s="271" t="s">
        <v>10146</v>
      </c>
      <c r="C2108" s="49" t="s">
        <v>10147</v>
      </c>
      <c r="D2108" s="272">
        <v>20100223</v>
      </c>
      <c r="E2108" s="30" t="s">
        <v>10203</v>
      </c>
      <c r="F2108" s="30" t="s">
        <v>3113</v>
      </c>
      <c r="G2108" s="30" t="s">
        <v>3065</v>
      </c>
      <c r="H2108" s="31">
        <v>220.15799999999999</v>
      </c>
      <c r="I2108" s="11">
        <v>10</v>
      </c>
      <c r="J2108" s="30" t="s">
        <v>6</v>
      </c>
      <c r="K2108" s="32">
        <v>42095</v>
      </c>
      <c r="L2108" s="6">
        <v>22.013919349407061</v>
      </c>
    </row>
    <row r="2109" spans="1:12" ht="12.75" customHeight="1">
      <c r="A2109" s="30" t="s">
        <v>6609</v>
      </c>
      <c r="B2109" s="271" t="s">
        <v>10148</v>
      </c>
      <c r="C2109" s="49" t="s">
        <v>10149</v>
      </c>
      <c r="D2109" s="272">
        <v>20100016</v>
      </c>
      <c r="E2109" s="30" t="s">
        <v>10203</v>
      </c>
      <c r="F2109" s="30" t="s">
        <v>3113</v>
      </c>
      <c r="G2109" s="30" t="s">
        <v>3065</v>
      </c>
      <c r="H2109" s="31">
        <v>69.272000000000006</v>
      </c>
      <c r="I2109" s="11">
        <v>10</v>
      </c>
      <c r="J2109" s="30" t="s">
        <v>6</v>
      </c>
      <c r="K2109" s="32">
        <v>41365</v>
      </c>
      <c r="L2109" s="6">
        <v>0</v>
      </c>
    </row>
    <row r="2110" spans="1:12" ht="12.75" customHeight="1">
      <c r="A2110" s="30" t="s">
        <v>6610</v>
      </c>
      <c r="B2110" s="271" t="s">
        <v>10150</v>
      </c>
      <c r="C2110" s="49" t="s">
        <v>10151</v>
      </c>
      <c r="D2110" s="272">
        <v>20150164</v>
      </c>
      <c r="E2110" s="30" t="s">
        <v>10203</v>
      </c>
      <c r="F2110" s="30" t="s">
        <v>3113</v>
      </c>
      <c r="G2110" s="30" t="s">
        <v>3065</v>
      </c>
      <c r="H2110" s="31">
        <v>724.4</v>
      </c>
      <c r="I2110" s="11">
        <v>10</v>
      </c>
      <c r="J2110" s="30" t="s">
        <v>6</v>
      </c>
      <c r="K2110" s="32">
        <v>42095</v>
      </c>
      <c r="L2110" s="6">
        <v>72.433811974629464</v>
      </c>
    </row>
    <row r="2111" spans="1:12" ht="12.75" customHeight="1">
      <c r="A2111" s="30" t="s">
        <v>6611</v>
      </c>
      <c r="B2111" s="271" t="s">
        <v>10152</v>
      </c>
      <c r="C2111" s="49" t="s">
        <v>10153</v>
      </c>
      <c r="D2111" s="272">
        <v>20030318</v>
      </c>
      <c r="E2111" s="30" t="s">
        <v>10203</v>
      </c>
      <c r="F2111" s="30" t="s">
        <v>3113</v>
      </c>
      <c r="G2111" s="30" t="s">
        <v>3065</v>
      </c>
      <c r="H2111" s="31">
        <v>33.094521599999993</v>
      </c>
      <c r="I2111" s="11">
        <v>10</v>
      </c>
      <c r="J2111" s="30" t="s">
        <v>6</v>
      </c>
      <c r="K2111" s="32">
        <v>41365</v>
      </c>
      <c r="L2111" s="6">
        <v>0</v>
      </c>
    </row>
    <row r="2112" spans="1:12" ht="12.75" customHeight="1">
      <c r="A2112" s="30" t="s">
        <v>6612</v>
      </c>
      <c r="B2112" s="271" t="s">
        <v>10156</v>
      </c>
      <c r="C2112" s="49" t="s">
        <v>10157</v>
      </c>
      <c r="D2112" s="272">
        <v>20110369</v>
      </c>
      <c r="E2112" s="30" t="s">
        <v>10204</v>
      </c>
      <c r="F2112" s="30" t="s">
        <v>3113</v>
      </c>
      <c r="G2112" s="30" t="s">
        <v>3065</v>
      </c>
      <c r="H2112" s="31">
        <v>2.6</v>
      </c>
      <c r="I2112" s="11">
        <v>10</v>
      </c>
      <c r="J2112" s="30" t="s">
        <v>6</v>
      </c>
      <c r="K2112" s="32">
        <v>41365</v>
      </c>
      <c r="L2112" s="6">
        <v>0</v>
      </c>
    </row>
    <row r="2113" spans="1:12" ht="12.75" customHeight="1">
      <c r="A2113" s="30" t="s">
        <v>6613</v>
      </c>
      <c r="B2113" s="271" t="s">
        <v>10158</v>
      </c>
      <c r="C2113" s="49" t="s">
        <v>10159</v>
      </c>
      <c r="D2113" s="272">
        <v>20110398</v>
      </c>
      <c r="E2113" s="30" t="s">
        <v>10204</v>
      </c>
      <c r="F2113" s="30" t="s">
        <v>3113</v>
      </c>
      <c r="G2113" s="30" t="s">
        <v>3065</v>
      </c>
      <c r="H2113" s="31">
        <v>1.6</v>
      </c>
      <c r="I2113" s="11">
        <v>10</v>
      </c>
      <c r="J2113" s="30" t="s">
        <v>6</v>
      </c>
      <c r="K2113" s="32">
        <v>41365</v>
      </c>
      <c r="L2113" s="6">
        <v>0</v>
      </c>
    </row>
    <row r="2114" spans="1:12" ht="12.75" customHeight="1">
      <c r="A2114" s="30" t="s">
        <v>6614</v>
      </c>
      <c r="B2114" s="271" t="s">
        <v>10168</v>
      </c>
      <c r="C2114" s="49" t="s">
        <v>10169</v>
      </c>
      <c r="D2114" s="272">
        <v>19921061</v>
      </c>
      <c r="E2114" s="30" t="s">
        <v>10203</v>
      </c>
      <c r="F2114" s="30" t="s">
        <v>3113</v>
      </c>
      <c r="G2114" s="30" t="s">
        <v>3065</v>
      </c>
      <c r="H2114" s="31">
        <v>119.08800000000001</v>
      </c>
      <c r="I2114" s="11">
        <v>10</v>
      </c>
      <c r="J2114" s="30" t="s">
        <v>6</v>
      </c>
      <c r="K2114" s="32">
        <v>41365</v>
      </c>
      <c r="L2114" s="6">
        <v>0</v>
      </c>
    </row>
    <row r="2115" spans="1:12" ht="12.75" customHeight="1">
      <c r="A2115" s="30" t="s">
        <v>6615</v>
      </c>
      <c r="B2115" s="271" t="s">
        <v>10170</v>
      </c>
      <c r="C2115" s="49" t="s">
        <v>10171</v>
      </c>
      <c r="D2115" s="272">
        <v>20060093</v>
      </c>
      <c r="E2115" s="30" t="s">
        <v>10203</v>
      </c>
      <c r="F2115" s="30" t="s">
        <v>3113</v>
      </c>
      <c r="G2115" s="30" t="s">
        <v>3065</v>
      </c>
      <c r="H2115" s="31">
        <v>111.82</v>
      </c>
      <c r="I2115" s="11">
        <v>10</v>
      </c>
      <c r="J2115" s="30" t="s">
        <v>6</v>
      </c>
      <c r="K2115" s="32">
        <v>42095</v>
      </c>
      <c r="L2115" s="6">
        <v>11.18104480259948</v>
      </c>
    </row>
    <row r="2116" spans="1:12" ht="12.75" customHeight="1">
      <c r="A2116" s="30" t="s">
        <v>6616</v>
      </c>
      <c r="B2116" s="271" t="s">
        <v>10172</v>
      </c>
      <c r="C2116" s="49" t="s">
        <v>10173</v>
      </c>
      <c r="D2116" s="272">
        <v>20030648</v>
      </c>
      <c r="E2116" s="30" t="s">
        <v>10203</v>
      </c>
      <c r="F2116" s="30" t="s">
        <v>3113</v>
      </c>
      <c r="G2116" s="30" t="s">
        <v>3065</v>
      </c>
      <c r="H2116" s="31">
        <v>124.8</v>
      </c>
      <c r="I2116" s="11">
        <v>10</v>
      </c>
      <c r="J2116" s="30" t="s">
        <v>6</v>
      </c>
      <c r="K2116" s="32">
        <v>42095</v>
      </c>
      <c r="L2116" s="6">
        <v>12.478933923845595</v>
      </c>
    </row>
    <row r="2117" spans="1:12" ht="12.75" customHeight="1">
      <c r="A2117" s="30" t="s">
        <v>6617</v>
      </c>
      <c r="B2117" s="271" t="s">
        <v>10174</v>
      </c>
      <c r="C2117" s="49" t="s">
        <v>10175</v>
      </c>
      <c r="D2117" s="272">
        <v>20060276</v>
      </c>
      <c r="E2117" s="30" t="s">
        <v>10203</v>
      </c>
      <c r="F2117" s="30" t="s">
        <v>3113</v>
      </c>
      <c r="G2117" s="30" t="s">
        <v>3065</v>
      </c>
      <c r="H2117" s="31">
        <v>67.657259199999999</v>
      </c>
      <c r="I2117" s="11">
        <v>10</v>
      </c>
      <c r="J2117" s="30" t="s">
        <v>6</v>
      </c>
      <c r="K2117" s="32">
        <v>41365</v>
      </c>
      <c r="L2117" s="6">
        <v>0</v>
      </c>
    </row>
    <row r="2118" spans="1:12" ht="12.75" customHeight="1">
      <c r="A2118" s="30" t="s">
        <v>6618</v>
      </c>
      <c r="B2118" s="271" t="s">
        <v>10176</v>
      </c>
      <c r="C2118" s="49" t="s">
        <v>10175</v>
      </c>
      <c r="D2118" s="272">
        <v>20070250</v>
      </c>
      <c r="E2118" s="30" t="s">
        <v>10203</v>
      </c>
      <c r="F2118" s="30" t="s">
        <v>3113</v>
      </c>
      <c r="G2118" s="30" t="s">
        <v>3065</v>
      </c>
      <c r="H2118" s="31">
        <v>1144</v>
      </c>
      <c r="I2118" s="11">
        <v>10</v>
      </c>
      <c r="J2118" s="30" t="s">
        <v>6</v>
      </c>
      <c r="K2118" s="32">
        <v>41365</v>
      </c>
      <c r="L2118" s="6">
        <v>0</v>
      </c>
    </row>
    <row r="2119" spans="1:12" ht="12.75" customHeight="1">
      <c r="A2119" s="30" t="s">
        <v>6619</v>
      </c>
      <c r="B2119" s="271" t="s">
        <v>10176</v>
      </c>
      <c r="C2119" s="49" t="s">
        <v>10175</v>
      </c>
      <c r="D2119" s="272">
        <v>20070251</v>
      </c>
      <c r="E2119" s="30" t="s">
        <v>10203</v>
      </c>
      <c r="F2119" s="30" t="s">
        <v>3113</v>
      </c>
      <c r="G2119" s="30" t="s">
        <v>3065</v>
      </c>
      <c r="H2119" s="31">
        <v>1144</v>
      </c>
      <c r="I2119" s="11">
        <v>10</v>
      </c>
      <c r="J2119" s="30" t="s">
        <v>6</v>
      </c>
      <c r="K2119" s="32">
        <v>41365</v>
      </c>
      <c r="L2119" s="6">
        <v>0</v>
      </c>
    </row>
    <row r="2120" spans="1:12" ht="12.75" customHeight="1">
      <c r="A2120" s="30" t="s">
        <v>6620</v>
      </c>
      <c r="B2120" s="271" t="s">
        <v>10176</v>
      </c>
      <c r="C2120" s="49" t="s">
        <v>10175</v>
      </c>
      <c r="D2120" s="272">
        <v>20070252</v>
      </c>
      <c r="E2120" s="30" t="s">
        <v>10203</v>
      </c>
      <c r="F2120" s="30" t="s">
        <v>3113</v>
      </c>
      <c r="G2120" s="30" t="s">
        <v>3065</v>
      </c>
      <c r="H2120" s="31">
        <v>1144</v>
      </c>
      <c r="I2120" s="11">
        <v>10</v>
      </c>
      <c r="J2120" s="30" t="s">
        <v>6</v>
      </c>
      <c r="K2120" s="32">
        <v>41365</v>
      </c>
      <c r="L2120" s="6">
        <v>0</v>
      </c>
    </row>
    <row r="2121" spans="1:12" ht="12.75" customHeight="1">
      <c r="A2121" s="30" t="s">
        <v>6621</v>
      </c>
      <c r="B2121" s="271" t="s">
        <v>10177</v>
      </c>
      <c r="C2121" s="49" t="s">
        <v>10175</v>
      </c>
      <c r="D2121" s="272">
        <v>20070326</v>
      </c>
      <c r="E2121" s="30" t="s">
        <v>10203</v>
      </c>
      <c r="F2121" s="30" t="s">
        <v>3113</v>
      </c>
      <c r="G2121" s="30" t="s">
        <v>3065</v>
      </c>
      <c r="H2121" s="31">
        <v>2034.904</v>
      </c>
      <c r="I2121" s="11">
        <v>10</v>
      </c>
      <c r="J2121" s="30" t="s">
        <v>6</v>
      </c>
      <c r="K2121" s="32">
        <v>41365</v>
      </c>
      <c r="L2121" s="6">
        <v>0</v>
      </c>
    </row>
    <row r="2122" spans="1:12" ht="12.75" customHeight="1">
      <c r="A2122" s="30" t="s">
        <v>6622</v>
      </c>
      <c r="B2122" s="271" t="s">
        <v>10178</v>
      </c>
      <c r="C2122" s="49" t="s">
        <v>10175</v>
      </c>
      <c r="D2122" s="272">
        <v>20070717</v>
      </c>
      <c r="E2122" s="30" t="s">
        <v>10203</v>
      </c>
      <c r="F2122" s="30" t="s">
        <v>3113</v>
      </c>
      <c r="G2122" s="30" t="s">
        <v>3065</v>
      </c>
      <c r="H2122" s="31">
        <v>369.03200000000004</v>
      </c>
      <c r="I2122" s="11">
        <v>10</v>
      </c>
      <c r="J2122" s="30" t="s">
        <v>6</v>
      </c>
      <c r="K2122" s="32">
        <v>41365</v>
      </c>
      <c r="L2122" s="6">
        <v>0</v>
      </c>
    </row>
    <row r="2123" spans="1:12" ht="12.75" customHeight="1">
      <c r="A2123" s="30" t="s">
        <v>6623</v>
      </c>
      <c r="B2123" s="271" t="s">
        <v>10179</v>
      </c>
      <c r="C2123" s="49" t="s">
        <v>10175</v>
      </c>
      <c r="D2123" s="272">
        <v>20100080</v>
      </c>
      <c r="E2123" s="30" t="s">
        <v>10203</v>
      </c>
      <c r="F2123" s="30" t="s">
        <v>3113</v>
      </c>
      <c r="G2123" s="30" t="s">
        <v>3065</v>
      </c>
      <c r="H2123" s="31">
        <v>371.94400000000002</v>
      </c>
      <c r="I2123" s="11">
        <v>10</v>
      </c>
      <c r="J2123" s="30" t="s">
        <v>6</v>
      </c>
      <c r="K2123" s="32">
        <v>41365</v>
      </c>
      <c r="L2123" s="6">
        <v>0</v>
      </c>
    </row>
    <row r="2124" spans="1:12" ht="12.75" customHeight="1">
      <c r="A2124" s="30" t="s">
        <v>6624</v>
      </c>
      <c r="B2124" s="271" t="s">
        <v>9374</v>
      </c>
      <c r="C2124" s="49" t="s">
        <v>9375</v>
      </c>
      <c r="D2124" s="272">
        <v>19830288</v>
      </c>
      <c r="E2124" s="30" t="s">
        <v>10203</v>
      </c>
      <c r="F2124" s="30" t="s">
        <v>3113</v>
      </c>
      <c r="G2124" s="30" t="s">
        <v>3065</v>
      </c>
      <c r="H2124" s="31">
        <v>198.06</v>
      </c>
      <c r="I2124" s="11">
        <v>10</v>
      </c>
      <c r="J2124" s="30" t="s">
        <v>6</v>
      </c>
      <c r="K2124" s="32">
        <v>42461</v>
      </c>
      <c r="L2124" s="6">
        <v>39.651401360521888</v>
      </c>
    </row>
    <row r="2125" spans="1:12" ht="12.75" customHeight="1">
      <c r="A2125" s="30" t="s">
        <v>6625</v>
      </c>
      <c r="B2125" s="271" t="s">
        <v>9137</v>
      </c>
      <c r="C2125" s="49" t="s">
        <v>9138</v>
      </c>
      <c r="D2125" s="272">
        <v>19920813</v>
      </c>
      <c r="E2125" s="30" t="s">
        <v>10203</v>
      </c>
      <c r="F2125" s="30" t="s">
        <v>3113</v>
      </c>
      <c r="G2125" s="30" t="s">
        <v>3065</v>
      </c>
      <c r="H2125" s="31">
        <v>142.11000000000001</v>
      </c>
      <c r="I2125" s="11">
        <v>10</v>
      </c>
      <c r="J2125" s="30" t="s">
        <v>6</v>
      </c>
      <c r="K2125" s="32">
        <v>42461</v>
      </c>
      <c r="L2125" s="6">
        <v>28.450270864100613</v>
      </c>
    </row>
    <row r="2126" spans="1:12" ht="12.75" customHeight="1">
      <c r="A2126" s="30" t="s">
        <v>6626</v>
      </c>
      <c r="B2126" s="271" t="s">
        <v>9137</v>
      </c>
      <c r="C2126" s="49" t="s">
        <v>9138</v>
      </c>
      <c r="D2126" s="272">
        <v>19790166</v>
      </c>
      <c r="E2126" s="30" t="s">
        <v>10203</v>
      </c>
      <c r="F2126" s="30" t="s">
        <v>3113</v>
      </c>
      <c r="G2126" s="30" t="s">
        <v>3065</v>
      </c>
      <c r="H2126" s="31">
        <v>142.11000000000001</v>
      </c>
      <c r="I2126" s="11">
        <v>10</v>
      </c>
      <c r="J2126" s="30" t="s">
        <v>6</v>
      </c>
      <c r="K2126" s="32">
        <v>42461</v>
      </c>
      <c r="L2126" s="6">
        <v>28.450270864100613</v>
      </c>
    </row>
    <row r="2127" spans="1:12" ht="12.75" customHeight="1">
      <c r="A2127" s="30" t="s">
        <v>6627</v>
      </c>
      <c r="B2127" s="271" t="s">
        <v>9139</v>
      </c>
      <c r="C2127" s="49" t="s">
        <v>9138</v>
      </c>
      <c r="D2127" s="272">
        <v>19880493</v>
      </c>
      <c r="E2127" s="30" t="s">
        <v>10203</v>
      </c>
      <c r="F2127" s="30" t="s">
        <v>3113</v>
      </c>
      <c r="G2127" s="30" t="s">
        <v>3065</v>
      </c>
      <c r="H2127" s="31">
        <v>142.11000000000001</v>
      </c>
      <c r="I2127" s="11">
        <v>10</v>
      </c>
      <c r="J2127" s="30" t="s">
        <v>6</v>
      </c>
      <c r="K2127" s="32">
        <v>42461</v>
      </c>
      <c r="L2127" s="6">
        <v>28.450270864100613</v>
      </c>
    </row>
    <row r="2128" spans="1:12" ht="12.75" customHeight="1">
      <c r="A2128" s="30" t="s">
        <v>6628</v>
      </c>
      <c r="B2128" s="271" t="s">
        <v>9139</v>
      </c>
      <c r="C2128" s="49" t="s">
        <v>9138</v>
      </c>
      <c r="D2128" s="272">
        <v>19790167</v>
      </c>
      <c r="E2128" s="30" t="s">
        <v>10203</v>
      </c>
      <c r="F2128" s="30" t="s">
        <v>3113</v>
      </c>
      <c r="G2128" s="30" t="s">
        <v>3065</v>
      </c>
      <c r="H2128" s="31">
        <v>142.11000000000001</v>
      </c>
      <c r="I2128" s="11">
        <v>10</v>
      </c>
      <c r="J2128" s="30" t="s">
        <v>6</v>
      </c>
      <c r="K2128" s="32">
        <v>42461</v>
      </c>
      <c r="L2128" s="6">
        <v>28.450270864100613</v>
      </c>
    </row>
    <row r="2129" spans="1:12" ht="12.75" customHeight="1">
      <c r="A2129" s="30" t="s">
        <v>6629</v>
      </c>
      <c r="B2129" s="271" t="s">
        <v>9601</v>
      </c>
      <c r="C2129" s="49" t="s">
        <v>9600</v>
      </c>
      <c r="D2129" s="272">
        <v>20150011</v>
      </c>
      <c r="E2129" s="30" t="s">
        <v>10203</v>
      </c>
      <c r="F2129" s="30" t="s">
        <v>3113</v>
      </c>
      <c r="G2129" s="30" t="s">
        <v>3065</v>
      </c>
      <c r="H2129" s="31">
        <v>502.57</v>
      </c>
      <c r="I2129" s="11">
        <v>10</v>
      </c>
      <c r="J2129" s="30" t="s">
        <v>6</v>
      </c>
      <c r="K2129" s="32">
        <v>41365</v>
      </c>
      <c r="L2129" s="6">
        <v>0</v>
      </c>
    </row>
    <row r="2130" spans="1:12" ht="12.75" customHeight="1">
      <c r="A2130" s="30" t="s">
        <v>6630</v>
      </c>
      <c r="B2130" s="271" t="s">
        <v>9632</v>
      </c>
      <c r="C2130" s="49" t="s">
        <v>9633</v>
      </c>
      <c r="D2130" s="272">
        <v>19800045</v>
      </c>
      <c r="E2130" s="30" t="s">
        <v>10203</v>
      </c>
      <c r="F2130" s="30" t="s">
        <v>3113</v>
      </c>
      <c r="G2130" s="30" t="s">
        <v>3065</v>
      </c>
      <c r="H2130" s="31">
        <v>209.53</v>
      </c>
      <c r="I2130" s="11">
        <v>10</v>
      </c>
      <c r="J2130" s="30" t="s">
        <v>6</v>
      </c>
      <c r="K2130" s="32">
        <v>42461</v>
      </c>
      <c r="L2130" s="6">
        <v>41.947683162022344</v>
      </c>
    </row>
    <row r="2131" spans="1:12" ht="12.75" customHeight="1">
      <c r="A2131" s="30" t="s">
        <v>6631</v>
      </c>
      <c r="B2131" s="271" t="s">
        <v>7913</v>
      </c>
      <c r="C2131" s="49" t="s">
        <v>7912</v>
      </c>
      <c r="D2131" s="272">
        <v>20140140</v>
      </c>
      <c r="E2131" s="30" t="s">
        <v>10203</v>
      </c>
      <c r="F2131" s="30" t="s">
        <v>3113</v>
      </c>
      <c r="G2131" s="30" t="s">
        <v>3065</v>
      </c>
      <c r="H2131" s="31">
        <v>166.5</v>
      </c>
      <c r="I2131" s="11">
        <v>10</v>
      </c>
      <c r="J2131" s="30" t="s">
        <v>6</v>
      </c>
      <c r="K2131" s="32">
        <v>42461</v>
      </c>
      <c r="L2131" s="6">
        <v>33.333122925007004</v>
      </c>
    </row>
    <row r="2132" spans="1:12" ht="12.75" customHeight="1">
      <c r="A2132" s="30" t="s">
        <v>6632</v>
      </c>
      <c r="B2132" s="271" t="s">
        <v>9475</v>
      </c>
      <c r="C2132" s="49" t="s">
        <v>9476</v>
      </c>
      <c r="D2132" s="272">
        <v>20140085</v>
      </c>
      <c r="E2132" s="30" t="s">
        <v>10203</v>
      </c>
      <c r="F2132" s="30" t="s">
        <v>3113</v>
      </c>
      <c r="G2132" s="30" t="s">
        <v>3065</v>
      </c>
      <c r="H2132" s="31">
        <v>180.84</v>
      </c>
      <c r="I2132" s="11">
        <v>10</v>
      </c>
      <c r="J2132" s="30" t="s">
        <v>6</v>
      </c>
      <c r="K2132" s="32">
        <v>42461</v>
      </c>
      <c r="L2132" s="6">
        <v>36.203975674223841</v>
      </c>
    </row>
    <row r="2133" spans="1:12" ht="12.75" customHeight="1">
      <c r="A2133" s="30" t="s">
        <v>6633</v>
      </c>
      <c r="B2133" s="271" t="s">
        <v>9370</v>
      </c>
      <c r="C2133" s="49" t="s">
        <v>9371</v>
      </c>
      <c r="D2133" s="272">
        <v>20160027</v>
      </c>
      <c r="E2133" s="30" t="s">
        <v>10203</v>
      </c>
      <c r="F2133" s="30" t="s">
        <v>3113</v>
      </c>
      <c r="G2133" s="30" t="s">
        <v>3065</v>
      </c>
      <c r="H2133" s="31">
        <v>177.42400000000001</v>
      </c>
      <c r="I2133" s="11">
        <v>10</v>
      </c>
      <c r="J2133" s="30" t="s">
        <v>6</v>
      </c>
      <c r="K2133" s="32">
        <v>42461</v>
      </c>
      <c r="L2133" s="6">
        <v>35.52009610718585</v>
      </c>
    </row>
    <row r="2134" spans="1:12" ht="12.75" customHeight="1">
      <c r="A2134" s="30" t="s">
        <v>6634</v>
      </c>
      <c r="B2134" s="271" t="s">
        <v>8700</v>
      </c>
      <c r="C2134" s="49" t="s">
        <v>8701</v>
      </c>
      <c r="D2134" s="272">
        <v>19940082</v>
      </c>
      <c r="E2134" s="30" t="s">
        <v>10203</v>
      </c>
      <c r="F2134" s="30" t="s">
        <v>3113</v>
      </c>
      <c r="G2134" s="30" t="s">
        <v>3065</v>
      </c>
      <c r="H2134" s="31">
        <v>312.36</v>
      </c>
      <c r="I2134" s="11">
        <v>10</v>
      </c>
      <c r="J2134" s="30" t="s">
        <v>6</v>
      </c>
      <c r="K2134" s="32">
        <v>42461</v>
      </c>
      <c r="L2134" s="6">
        <v>62.534139800932124</v>
      </c>
    </row>
    <row r="2135" spans="1:12" ht="12.75" customHeight="1">
      <c r="A2135" s="30" t="s">
        <v>6635</v>
      </c>
      <c r="B2135" s="271" t="s">
        <v>8702</v>
      </c>
      <c r="C2135" s="49" t="s">
        <v>8701</v>
      </c>
      <c r="D2135" s="272">
        <v>19940083</v>
      </c>
      <c r="E2135" s="30" t="s">
        <v>10203</v>
      </c>
      <c r="F2135" s="30" t="s">
        <v>3113</v>
      </c>
      <c r="G2135" s="30" t="s">
        <v>3065</v>
      </c>
      <c r="H2135" s="31">
        <v>312.36</v>
      </c>
      <c r="I2135" s="11">
        <v>10</v>
      </c>
      <c r="J2135" s="30" t="s">
        <v>6</v>
      </c>
      <c r="K2135" s="32">
        <v>42461</v>
      </c>
      <c r="L2135" s="6">
        <v>62.534139800932124</v>
      </c>
    </row>
    <row r="2136" spans="1:12" ht="12.75" customHeight="1">
      <c r="A2136" s="30" t="s">
        <v>6636</v>
      </c>
      <c r="B2136" s="271" t="s">
        <v>8666</v>
      </c>
      <c r="C2136" s="49" t="s">
        <v>8667</v>
      </c>
      <c r="D2136" s="272">
        <v>19830317</v>
      </c>
      <c r="E2136" s="30" t="s">
        <v>10203</v>
      </c>
      <c r="F2136" s="30" t="s">
        <v>3113</v>
      </c>
      <c r="G2136" s="30" t="s">
        <v>3065</v>
      </c>
      <c r="H2136" s="31">
        <v>26.7</v>
      </c>
      <c r="I2136" s="11">
        <v>10</v>
      </c>
      <c r="J2136" s="30" t="s">
        <v>6</v>
      </c>
      <c r="K2136" s="32">
        <v>42461</v>
      </c>
      <c r="L2136" s="6">
        <v>5.3453116041903144</v>
      </c>
    </row>
    <row r="2137" spans="1:12" ht="12.75" customHeight="1">
      <c r="A2137" s="30" t="s">
        <v>6637</v>
      </c>
      <c r="B2137" s="271" t="s">
        <v>8117</v>
      </c>
      <c r="C2137" s="49" t="s">
        <v>8118</v>
      </c>
      <c r="D2137" s="272">
        <v>20060662</v>
      </c>
      <c r="E2137" s="30" t="s">
        <v>10203</v>
      </c>
      <c r="F2137" s="30" t="s">
        <v>3113</v>
      </c>
      <c r="G2137" s="30" t="s">
        <v>3065</v>
      </c>
      <c r="H2137" s="31">
        <v>236</v>
      </c>
      <c r="I2137" s="11">
        <v>10</v>
      </c>
      <c r="J2137" s="30" t="s">
        <v>6</v>
      </c>
      <c r="K2137" s="32">
        <v>42461</v>
      </c>
      <c r="L2137" s="6">
        <v>47.246949010820821</v>
      </c>
    </row>
    <row r="2138" spans="1:12" ht="12.75" customHeight="1">
      <c r="A2138" s="30" t="s">
        <v>6638</v>
      </c>
      <c r="B2138" s="271" t="s">
        <v>9366</v>
      </c>
      <c r="C2138" s="49" t="s">
        <v>9367</v>
      </c>
      <c r="D2138" s="272">
        <v>19950051</v>
      </c>
      <c r="E2138" s="30" t="s">
        <v>10203</v>
      </c>
      <c r="F2138" s="30" t="s">
        <v>3113</v>
      </c>
      <c r="G2138" s="30" t="s">
        <v>3065</v>
      </c>
      <c r="H2138" s="31">
        <v>887.88</v>
      </c>
      <c r="I2138" s="11">
        <v>10</v>
      </c>
      <c r="J2138" s="30" t="s">
        <v>6</v>
      </c>
      <c r="K2138" s="32">
        <v>42461</v>
      </c>
      <c r="L2138" s="6">
        <v>177.75263172765904</v>
      </c>
    </row>
    <row r="2139" spans="1:12" ht="12.75" customHeight="1">
      <c r="A2139" s="30" t="s">
        <v>6639</v>
      </c>
      <c r="B2139" s="271" t="s">
        <v>10164</v>
      </c>
      <c r="C2139" s="49" t="s">
        <v>10165</v>
      </c>
      <c r="D2139" s="272">
        <v>20160021</v>
      </c>
      <c r="E2139" s="30" t="s">
        <v>10203</v>
      </c>
      <c r="F2139" s="30" t="s">
        <v>3113</v>
      </c>
      <c r="G2139" s="30" t="s">
        <v>3065</v>
      </c>
      <c r="H2139" s="31">
        <v>100</v>
      </c>
      <c r="I2139" s="11">
        <v>10</v>
      </c>
      <c r="J2139" s="30" t="s">
        <v>6</v>
      </c>
      <c r="K2139" s="32">
        <v>42461</v>
      </c>
      <c r="L2139" s="6">
        <v>20.019893648652868</v>
      </c>
    </row>
    <row r="2140" spans="1:12" ht="12.75" customHeight="1">
      <c r="A2140" s="30" t="s">
        <v>6640</v>
      </c>
      <c r="B2140" s="271" t="s">
        <v>9681</v>
      </c>
      <c r="C2140" s="49" t="s">
        <v>9682</v>
      </c>
      <c r="D2140" s="272">
        <v>19800086</v>
      </c>
      <c r="E2140" s="30" t="s">
        <v>10203</v>
      </c>
      <c r="F2140" s="30" t="s">
        <v>3113</v>
      </c>
      <c r="G2140" s="30" t="s">
        <v>3065</v>
      </c>
      <c r="H2140" s="31">
        <v>507.35</v>
      </c>
      <c r="I2140" s="11">
        <v>10</v>
      </c>
      <c r="J2140" s="30" t="s">
        <v>6</v>
      </c>
      <c r="K2140" s="32">
        <v>42461</v>
      </c>
      <c r="L2140" s="6">
        <v>101.57093042644028</v>
      </c>
    </row>
    <row r="2141" spans="1:12" ht="12.75" customHeight="1">
      <c r="A2141" s="30" t="s">
        <v>6641</v>
      </c>
      <c r="B2141" s="271" t="s">
        <v>9681</v>
      </c>
      <c r="C2141" s="49" t="s">
        <v>9682</v>
      </c>
      <c r="D2141" s="272">
        <v>19800077</v>
      </c>
      <c r="E2141" s="30" t="s">
        <v>10203</v>
      </c>
      <c r="F2141" s="30" t="s">
        <v>3113</v>
      </c>
      <c r="G2141" s="30" t="s">
        <v>3065</v>
      </c>
      <c r="H2141" s="31">
        <v>507.35</v>
      </c>
      <c r="I2141" s="11">
        <v>10</v>
      </c>
      <c r="J2141" s="30" t="s">
        <v>6</v>
      </c>
      <c r="K2141" s="32">
        <v>41365</v>
      </c>
      <c r="L2141" s="6">
        <v>0</v>
      </c>
    </row>
    <row r="2142" spans="1:12" ht="12.75" customHeight="1">
      <c r="A2142" s="30" t="s">
        <v>6642</v>
      </c>
      <c r="B2142" s="271" t="s">
        <v>9681</v>
      </c>
      <c r="C2142" s="49" t="s">
        <v>9682</v>
      </c>
      <c r="D2142" s="272">
        <v>19830420</v>
      </c>
      <c r="E2142" s="30" t="s">
        <v>10203</v>
      </c>
      <c r="F2142" s="30" t="s">
        <v>3113</v>
      </c>
      <c r="G2142" s="30" t="s">
        <v>3065</v>
      </c>
      <c r="H2142" s="31">
        <v>507.35</v>
      </c>
      <c r="I2142" s="11">
        <v>10</v>
      </c>
      <c r="J2142" s="30" t="s">
        <v>6</v>
      </c>
      <c r="K2142" s="32">
        <v>41365</v>
      </c>
      <c r="L2142" s="6">
        <v>0</v>
      </c>
    </row>
    <row r="2143" spans="1:12" ht="12.75" customHeight="1">
      <c r="A2143" s="30" t="s">
        <v>6643</v>
      </c>
      <c r="B2143" s="271" t="s">
        <v>9869</v>
      </c>
      <c r="C2143" s="49" t="s">
        <v>9870</v>
      </c>
      <c r="D2143" s="272">
        <v>20040057</v>
      </c>
      <c r="E2143" s="30" t="s">
        <v>10203</v>
      </c>
      <c r="F2143" s="30" t="s">
        <v>3113</v>
      </c>
      <c r="G2143" s="30" t="s">
        <v>3065</v>
      </c>
      <c r="H2143" s="31">
        <v>65</v>
      </c>
      <c r="I2143" s="11">
        <v>10</v>
      </c>
      <c r="J2143" s="30" t="s">
        <v>6</v>
      </c>
      <c r="K2143" s="32">
        <v>42461</v>
      </c>
      <c r="L2143" s="6">
        <v>13.012930871624363</v>
      </c>
    </row>
    <row r="2144" spans="1:12" ht="12.75" customHeight="1">
      <c r="A2144" s="30" t="s">
        <v>6644</v>
      </c>
      <c r="B2144" s="271" t="s">
        <v>9700</v>
      </c>
      <c r="C2144" s="49" t="s">
        <v>9701</v>
      </c>
      <c r="D2144" s="272">
        <v>19790206</v>
      </c>
      <c r="E2144" s="30" t="s">
        <v>10203</v>
      </c>
      <c r="F2144" s="30" t="s">
        <v>3113</v>
      </c>
      <c r="G2144" s="30" t="s">
        <v>3065</v>
      </c>
      <c r="H2144" s="31">
        <v>372.3</v>
      </c>
      <c r="I2144" s="11">
        <v>10</v>
      </c>
      <c r="J2144" s="30" t="s">
        <v>6</v>
      </c>
      <c r="K2144" s="32">
        <v>42461</v>
      </c>
      <c r="L2144" s="6">
        <v>74.5340640539346</v>
      </c>
    </row>
    <row r="2145" spans="1:12" ht="12.75" customHeight="1">
      <c r="A2145" s="30" t="s">
        <v>6645</v>
      </c>
      <c r="B2145" s="271" t="s">
        <v>10166</v>
      </c>
      <c r="C2145" s="49" t="s">
        <v>10167</v>
      </c>
      <c r="D2145" s="272">
        <v>19840021</v>
      </c>
      <c r="E2145" s="30" t="s">
        <v>10203</v>
      </c>
      <c r="F2145" s="30" t="s">
        <v>3113</v>
      </c>
      <c r="G2145" s="30" t="s">
        <v>3065</v>
      </c>
      <c r="H2145" s="31">
        <v>119.14</v>
      </c>
      <c r="I2145" s="11">
        <v>10</v>
      </c>
      <c r="J2145" s="30" t="s">
        <v>6</v>
      </c>
      <c r="K2145" s="32">
        <v>42461</v>
      </c>
      <c r="L2145" s="6">
        <v>23.851701293005021</v>
      </c>
    </row>
    <row r="2146" spans="1:12" ht="12.75" customHeight="1">
      <c r="A2146" s="30" t="s">
        <v>6646</v>
      </c>
      <c r="B2146" s="271" t="s">
        <v>10160</v>
      </c>
      <c r="C2146" s="49" t="s">
        <v>10161</v>
      </c>
      <c r="D2146" s="272">
        <v>20040762</v>
      </c>
      <c r="E2146" s="30" t="s">
        <v>10203</v>
      </c>
      <c r="F2146" s="30" t="s">
        <v>3113</v>
      </c>
      <c r="G2146" s="30" t="s">
        <v>3065</v>
      </c>
      <c r="H2146" s="31">
        <v>25.5</v>
      </c>
      <c r="I2146" s="11">
        <v>10</v>
      </c>
      <c r="J2146" s="30" t="s">
        <v>6</v>
      </c>
      <c r="K2146" s="32">
        <v>42461</v>
      </c>
      <c r="L2146" s="6">
        <v>5.10507288040648</v>
      </c>
    </row>
    <row r="2147" spans="1:12" ht="12.75" customHeight="1">
      <c r="A2147" s="30" t="s">
        <v>6647</v>
      </c>
      <c r="B2147" s="271" t="s">
        <v>9568</v>
      </c>
      <c r="C2147" s="49" t="s">
        <v>9569</v>
      </c>
      <c r="D2147" s="272">
        <v>19770396</v>
      </c>
      <c r="E2147" s="30" t="s">
        <v>10203</v>
      </c>
      <c r="F2147" s="30" t="s">
        <v>3113</v>
      </c>
      <c r="G2147" s="30" t="s">
        <v>3065</v>
      </c>
      <c r="H2147" s="31">
        <v>49.89</v>
      </c>
      <c r="I2147" s="11">
        <v>10</v>
      </c>
      <c r="J2147" s="30" t="s">
        <v>6</v>
      </c>
      <c r="K2147" s="32">
        <v>42461</v>
      </c>
      <c r="L2147" s="6">
        <v>9.9879249413129152</v>
      </c>
    </row>
    <row r="2148" spans="1:12" ht="12.75" customHeight="1">
      <c r="A2148" s="30" t="s">
        <v>6648</v>
      </c>
      <c r="B2148" s="271" t="s">
        <v>7338</v>
      </c>
      <c r="C2148" s="49" t="s">
        <v>7339</v>
      </c>
      <c r="D2148" s="272">
        <v>20150021</v>
      </c>
      <c r="E2148" s="30" t="s">
        <v>10203</v>
      </c>
      <c r="F2148" s="30" t="s">
        <v>3113</v>
      </c>
      <c r="G2148" s="30" t="s">
        <v>3065</v>
      </c>
      <c r="H2148" s="31">
        <v>887.88</v>
      </c>
      <c r="I2148" s="11">
        <v>10</v>
      </c>
      <c r="J2148" s="30" t="s">
        <v>6</v>
      </c>
      <c r="K2148" s="32">
        <v>41365</v>
      </c>
      <c r="L2148" s="6">
        <v>0</v>
      </c>
    </row>
    <row r="2149" spans="1:12" ht="12.75" customHeight="1">
      <c r="A2149" s="30" t="s">
        <v>6649</v>
      </c>
      <c r="B2149" s="271" t="s">
        <v>9249</v>
      </c>
      <c r="C2149" s="49" t="s">
        <v>9250</v>
      </c>
      <c r="D2149" s="272">
        <v>20150095</v>
      </c>
      <c r="E2149" s="30" t="s">
        <v>10203</v>
      </c>
      <c r="F2149" s="30" t="s">
        <v>3113</v>
      </c>
      <c r="G2149" s="30" t="s">
        <v>3065</v>
      </c>
      <c r="H2149" s="31">
        <v>607.62</v>
      </c>
      <c r="I2149" s="11">
        <v>10</v>
      </c>
      <c r="J2149" s="30" t="s">
        <v>6</v>
      </c>
      <c r="K2149" s="32">
        <v>42461</v>
      </c>
      <c r="L2149" s="6">
        <v>121.64487778794461</v>
      </c>
    </row>
    <row r="2150" spans="1:12" ht="12.75" customHeight="1">
      <c r="A2150" s="30" t="s">
        <v>6650</v>
      </c>
      <c r="B2150" s="271" t="s">
        <v>8795</v>
      </c>
      <c r="C2150" s="49" t="s">
        <v>8796</v>
      </c>
      <c r="D2150" s="272">
        <v>19830562</v>
      </c>
      <c r="E2150" s="30" t="s">
        <v>10203</v>
      </c>
      <c r="F2150" s="30" t="s">
        <v>3113</v>
      </c>
      <c r="G2150" s="30" t="s">
        <v>3065</v>
      </c>
      <c r="H2150" s="31">
        <v>587.46</v>
      </c>
      <c r="I2150" s="11">
        <v>10</v>
      </c>
      <c r="J2150" s="30" t="s">
        <v>6</v>
      </c>
      <c r="K2150" s="32">
        <v>42461</v>
      </c>
      <c r="L2150" s="6">
        <v>117.60886722837623</v>
      </c>
    </row>
    <row r="2151" spans="1:12" ht="12.75" customHeight="1">
      <c r="A2151" s="30" t="s">
        <v>6651</v>
      </c>
      <c r="B2151" s="271" t="s">
        <v>9241</v>
      </c>
      <c r="C2151" s="49" t="s">
        <v>9242</v>
      </c>
      <c r="D2151" s="272">
        <v>19750208</v>
      </c>
      <c r="E2151" s="30" t="s">
        <v>10203</v>
      </c>
      <c r="F2151" s="30" t="s">
        <v>3113</v>
      </c>
      <c r="G2151" s="30" t="s">
        <v>3065</v>
      </c>
      <c r="H2151" s="31">
        <v>571.98159799999996</v>
      </c>
      <c r="I2151" s="11">
        <v>10</v>
      </c>
      <c r="J2151" s="30" t="s">
        <v>6</v>
      </c>
      <c r="K2151" s="32">
        <v>42461</v>
      </c>
      <c r="L2151" s="6">
        <v>114.51010760946524</v>
      </c>
    </row>
    <row r="2152" spans="1:12" ht="12.75" customHeight="1">
      <c r="A2152" s="30" t="s">
        <v>6652</v>
      </c>
      <c r="B2152" s="271" t="s">
        <v>9241</v>
      </c>
      <c r="C2152" s="49" t="s">
        <v>9242</v>
      </c>
      <c r="D2152" s="272">
        <v>19750207</v>
      </c>
      <c r="E2152" s="30" t="s">
        <v>10203</v>
      </c>
      <c r="F2152" s="30" t="s">
        <v>3113</v>
      </c>
      <c r="G2152" s="30" t="s">
        <v>3065</v>
      </c>
      <c r="H2152" s="31">
        <v>571.98159799999996</v>
      </c>
      <c r="I2152" s="11">
        <v>10</v>
      </c>
      <c r="J2152" s="30" t="s">
        <v>6</v>
      </c>
      <c r="K2152" s="32">
        <v>42461</v>
      </c>
      <c r="L2152" s="6">
        <v>114.51010760946524</v>
      </c>
    </row>
    <row r="2153" spans="1:12" ht="12.75" customHeight="1">
      <c r="A2153" s="30" t="s">
        <v>6653</v>
      </c>
      <c r="B2153" s="271" t="s">
        <v>9241</v>
      </c>
      <c r="C2153" s="49" t="s">
        <v>9242</v>
      </c>
      <c r="D2153" s="272">
        <v>19780205</v>
      </c>
      <c r="E2153" s="30" t="s">
        <v>10203</v>
      </c>
      <c r="F2153" s="30" t="s">
        <v>3113</v>
      </c>
      <c r="G2153" s="30" t="s">
        <v>3065</v>
      </c>
      <c r="H2153" s="31">
        <v>571.98159799999996</v>
      </c>
      <c r="I2153" s="11">
        <v>10</v>
      </c>
      <c r="J2153" s="30" t="s">
        <v>6</v>
      </c>
      <c r="K2153" s="32">
        <v>41365</v>
      </c>
      <c r="L2153" s="6">
        <v>0</v>
      </c>
    </row>
    <row r="2154" spans="1:12" ht="12.75" customHeight="1">
      <c r="A2154" s="30" t="s">
        <v>6654</v>
      </c>
      <c r="B2154" s="271" t="s">
        <v>9241</v>
      </c>
      <c r="C2154" s="49" t="s">
        <v>9242</v>
      </c>
      <c r="D2154" s="272">
        <v>19780203</v>
      </c>
      <c r="E2154" s="30" t="s">
        <v>10203</v>
      </c>
      <c r="F2154" s="30" t="s">
        <v>3113</v>
      </c>
      <c r="G2154" s="30" t="s">
        <v>3065</v>
      </c>
      <c r="H2154" s="31">
        <v>571.98159799999996</v>
      </c>
      <c r="I2154" s="11">
        <v>10</v>
      </c>
      <c r="J2154" s="30" t="s">
        <v>6</v>
      </c>
      <c r="K2154" s="32">
        <v>41365</v>
      </c>
      <c r="L2154" s="6">
        <v>0</v>
      </c>
    </row>
    <row r="2155" spans="1:12" ht="12.75" customHeight="1">
      <c r="A2155" s="30" t="s">
        <v>6655</v>
      </c>
      <c r="B2155" s="271" t="s">
        <v>9336</v>
      </c>
      <c r="C2155" s="49" t="s">
        <v>9337</v>
      </c>
      <c r="D2155" s="272">
        <v>19930198</v>
      </c>
      <c r="E2155" s="30" t="s">
        <v>10203</v>
      </c>
      <c r="F2155" s="30" t="s">
        <v>3113</v>
      </c>
      <c r="G2155" s="30" t="s">
        <v>3065</v>
      </c>
      <c r="H2155" s="31">
        <v>457.05</v>
      </c>
      <c r="I2155" s="11">
        <v>10</v>
      </c>
      <c r="J2155" s="30" t="s">
        <v>6</v>
      </c>
      <c r="K2155" s="32">
        <v>41365</v>
      </c>
      <c r="L2155" s="6">
        <v>0</v>
      </c>
    </row>
    <row r="2156" spans="1:12" ht="12.75" customHeight="1">
      <c r="A2156" s="30" t="s">
        <v>6656</v>
      </c>
      <c r="B2156" s="271" t="s">
        <v>7352</v>
      </c>
      <c r="C2156" s="49" t="s">
        <v>7353</v>
      </c>
      <c r="D2156" s="272">
        <v>20140093</v>
      </c>
      <c r="E2156" s="30" t="s">
        <v>10203</v>
      </c>
      <c r="F2156" s="30" t="s">
        <v>3113</v>
      </c>
      <c r="G2156" s="30" t="s">
        <v>3065</v>
      </c>
      <c r="H2156" s="31">
        <v>102.58399999999999</v>
      </c>
      <c r="I2156" s="11">
        <v>10</v>
      </c>
      <c r="J2156" s="30" t="s">
        <v>6</v>
      </c>
      <c r="K2156" s="32">
        <v>42461</v>
      </c>
      <c r="L2156" s="6">
        <v>20.537207700534061</v>
      </c>
    </row>
    <row r="2157" spans="1:12" ht="12.75" customHeight="1">
      <c r="A2157" s="30" t="s">
        <v>6657</v>
      </c>
      <c r="B2157" s="273" t="s">
        <v>9372</v>
      </c>
      <c r="C2157" s="49" t="s">
        <v>9373</v>
      </c>
      <c r="D2157" s="272">
        <v>20000842</v>
      </c>
      <c r="E2157" s="30" t="s">
        <v>2998</v>
      </c>
      <c r="F2157" s="30" t="s">
        <v>3113</v>
      </c>
      <c r="G2157" s="30" t="s">
        <v>3065</v>
      </c>
      <c r="H2157" s="31">
        <v>120</v>
      </c>
      <c r="I2157" s="11">
        <v>10</v>
      </c>
      <c r="J2157" s="30" t="s">
        <v>6</v>
      </c>
      <c r="K2157" s="32">
        <v>42461</v>
      </c>
      <c r="L2157" s="6">
        <v>24.023872378383444</v>
      </c>
    </row>
    <row r="2158" spans="1:12" ht="12.75" customHeight="1">
      <c r="A2158" s="30" t="s">
        <v>6658</v>
      </c>
      <c r="B2158" s="273" t="s">
        <v>9893</v>
      </c>
      <c r="C2158" s="49" t="s">
        <v>10318</v>
      </c>
      <c r="D2158" s="272">
        <v>19880327</v>
      </c>
      <c r="E2158" s="30" t="s">
        <v>10203</v>
      </c>
      <c r="F2158" s="30" t="s">
        <v>3113</v>
      </c>
      <c r="G2158" s="30" t="s">
        <v>3065</v>
      </c>
      <c r="H2158" s="31">
        <v>65.5</v>
      </c>
      <c r="I2158" s="11">
        <v>10</v>
      </c>
      <c r="J2158" s="30" t="s">
        <v>6</v>
      </c>
      <c r="K2158" s="32">
        <v>42461</v>
      </c>
      <c r="L2158" s="6">
        <v>13.113030339867631</v>
      </c>
    </row>
    <row r="2159" spans="1:12" ht="12.75" customHeight="1">
      <c r="A2159" s="30" t="s">
        <v>6659</v>
      </c>
      <c r="B2159" s="271" t="s">
        <v>9895</v>
      </c>
      <c r="C2159" s="49" t="s">
        <v>10318</v>
      </c>
      <c r="D2159" s="272">
        <v>19880326</v>
      </c>
      <c r="E2159" s="30" t="s">
        <v>10203</v>
      </c>
      <c r="F2159" s="30" t="s">
        <v>3113</v>
      </c>
      <c r="G2159" s="30" t="s">
        <v>3065</v>
      </c>
      <c r="H2159" s="31">
        <v>65.5</v>
      </c>
      <c r="I2159" s="11">
        <v>10</v>
      </c>
      <c r="J2159" s="30" t="s">
        <v>6</v>
      </c>
      <c r="K2159" s="32">
        <v>42461</v>
      </c>
      <c r="L2159" s="6">
        <v>13.113030339867631</v>
      </c>
    </row>
    <row r="2160" spans="1:12" ht="12.75" customHeight="1">
      <c r="A2160" s="30" t="s">
        <v>6660</v>
      </c>
      <c r="B2160" s="271" t="s">
        <v>9896</v>
      </c>
      <c r="C2160" s="49" t="s">
        <v>10318</v>
      </c>
      <c r="D2160" s="272">
        <v>19880325</v>
      </c>
      <c r="E2160" s="30" t="s">
        <v>10203</v>
      </c>
      <c r="F2160" s="30" t="s">
        <v>3113</v>
      </c>
      <c r="G2160" s="30" t="s">
        <v>3065</v>
      </c>
      <c r="H2160" s="31">
        <v>65.5</v>
      </c>
      <c r="I2160" s="11">
        <v>10</v>
      </c>
      <c r="J2160" s="30" t="s">
        <v>6</v>
      </c>
      <c r="K2160" s="32">
        <v>42461</v>
      </c>
      <c r="L2160" s="6">
        <v>13.113030339867631</v>
      </c>
    </row>
    <row r="2161" spans="1:12" ht="12.75" customHeight="1">
      <c r="A2161" s="30" t="s">
        <v>6661</v>
      </c>
      <c r="B2161" s="271" t="s">
        <v>9897</v>
      </c>
      <c r="C2161" s="49" t="s">
        <v>9894</v>
      </c>
      <c r="D2161" s="272">
        <v>19880323</v>
      </c>
      <c r="E2161" s="30" t="s">
        <v>10203</v>
      </c>
      <c r="F2161" s="30" t="s">
        <v>3113</v>
      </c>
      <c r="G2161" s="30" t="s">
        <v>3065</v>
      </c>
      <c r="H2161" s="31">
        <v>65.5</v>
      </c>
      <c r="I2161" s="11">
        <v>10</v>
      </c>
      <c r="J2161" s="30" t="s">
        <v>6</v>
      </c>
      <c r="K2161" s="32">
        <v>42461</v>
      </c>
      <c r="L2161" s="6">
        <v>13.113030339867631</v>
      </c>
    </row>
    <row r="2162" spans="1:12" ht="12.75" customHeight="1">
      <c r="A2162" s="30" t="s">
        <v>6662</v>
      </c>
      <c r="B2162" s="271" t="s">
        <v>7749</v>
      </c>
      <c r="C2162" s="49" t="s">
        <v>7748</v>
      </c>
      <c r="D2162" s="272">
        <v>19880222</v>
      </c>
      <c r="E2162" s="30" t="s">
        <v>10203</v>
      </c>
      <c r="F2162" s="30" t="s">
        <v>3113</v>
      </c>
      <c r="G2162" s="30" t="s">
        <v>3065</v>
      </c>
      <c r="H2162" s="31">
        <v>242.91199999999998</v>
      </c>
      <c r="I2162" s="11">
        <v>10</v>
      </c>
      <c r="J2162" s="30" t="s">
        <v>6</v>
      </c>
      <c r="K2162" s="32">
        <v>42461</v>
      </c>
      <c r="L2162" s="6">
        <v>48.630724059815613</v>
      </c>
    </row>
    <row r="2163" spans="1:12" ht="12.75" customHeight="1">
      <c r="A2163" s="30" t="s">
        <v>6663</v>
      </c>
      <c r="B2163" s="271" t="s">
        <v>9946</v>
      </c>
      <c r="C2163" s="49" t="s">
        <v>9947</v>
      </c>
      <c r="D2163" s="272" t="s">
        <v>10194</v>
      </c>
      <c r="E2163" s="30" t="s">
        <v>10204</v>
      </c>
      <c r="F2163" s="30" t="s">
        <v>3113</v>
      </c>
      <c r="G2163" s="30" t="s">
        <v>3065</v>
      </c>
      <c r="H2163" s="31">
        <v>765.83</v>
      </c>
      <c r="I2163" s="11">
        <v>10</v>
      </c>
      <c r="J2163" s="30" t="s">
        <v>6</v>
      </c>
      <c r="K2163" s="32">
        <v>41365</v>
      </c>
      <c r="L2163" s="6">
        <v>0</v>
      </c>
    </row>
    <row r="2164" spans="1:12" ht="12.75" customHeight="1">
      <c r="A2164" s="30" t="s">
        <v>6664</v>
      </c>
      <c r="B2164" s="271" t="s">
        <v>10180</v>
      </c>
      <c r="C2164" s="49"/>
      <c r="D2164" s="272" t="s">
        <v>10195</v>
      </c>
      <c r="E2164" s="30" t="s">
        <v>10204</v>
      </c>
      <c r="F2164" s="30" t="s">
        <v>3113</v>
      </c>
      <c r="G2164" s="30" t="s">
        <v>3065</v>
      </c>
      <c r="H2164" s="31">
        <v>476.51</v>
      </c>
      <c r="I2164" s="11">
        <v>10</v>
      </c>
      <c r="J2164" s="30" t="s">
        <v>6</v>
      </c>
      <c r="K2164" s="32">
        <v>41365</v>
      </c>
      <c r="L2164" s="6">
        <v>0</v>
      </c>
    </row>
    <row r="2165" spans="1:12" ht="12.75" customHeight="1">
      <c r="A2165" s="30" t="s">
        <v>6665</v>
      </c>
      <c r="B2165" s="271" t="s">
        <v>9215</v>
      </c>
      <c r="C2165" s="49" t="s">
        <v>9216</v>
      </c>
      <c r="D2165" s="272" t="s">
        <v>10196</v>
      </c>
      <c r="E2165" s="30" t="s">
        <v>10204</v>
      </c>
      <c r="F2165" s="30" t="s">
        <v>3113</v>
      </c>
      <c r="G2165" s="30" t="s">
        <v>3065</v>
      </c>
      <c r="H2165" s="31">
        <v>887.88</v>
      </c>
      <c r="I2165" s="11">
        <v>10</v>
      </c>
      <c r="J2165" s="30" t="s">
        <v>6</v>
      </c>
      <c r="K2165" s="32">
        <v>41365</v>
      </c>
      <c r="L2165" s="6">
        <v>0</v>
      </c>
    </row>
    <row r="2166" spans="1:12" ht="12.75" customHeight="1">
      <c r="A2166" s="30" t="s">
        <v>6666</v>
      </c>
      <c r="B2166" s="271" t="s">
        <v>10181</v>
      </c>
      <c r="C2166" s="49"/>
      <c r="D2166" s="272" t="s">
        <v>10197</v>
      </c>
      <c r="E2166" s="30" t="s">
        <v>10204</v>
      </c>
      <c r="F2166" s="30" t="s">
        <v>3113</v>
      </c>
      <c r="G2166" s="30" t="s">
        <v>3065</v>
      </c>
      <c r="H2166" s="31">
        <v>12</v>
      </c>
      <c r="I2166" s="11">
        <v>10</v>
      </c>
      <c r="J2166" s="30" t="s">
        <v>6</v>
      </c>
      <c r="K2166" s="32">
        <v>41365</v>
      </c>
      <c r="L2166" s="6">
        <v>0</v>
      </c>
    </row>
    <row r="2167" spans="1:12" ht="12.75" customHeight="1">
      <c r="A2167" s="30" t="s">
        <v>6667</v>
      </c>
      <c r="B2167" s="271" t="s">
        <v>10182</v>
      </c>
      <c r="C2167" s="49"/>
      <c r="D2167" s="272" t="s">
        <v>10198</v>
      </c>
      <c r="E2167" s="30" t="s">
        <v>10204</v>
      </c>
      <c r="F2167" s="30" t="s">
        <v>3113</v>
      </c>
      <c r="G2167" s="30" t="s">
        <v>3065</v>
      </c>
      <c r="H2167" s="31">
        <v>17.5</v>
      </c>
      <c r="I2167" s="11">
        <v>10</v>
      </c>
      <c r="J2167" s="30" t="s">
        <v>6</v>
      </c>
      <c r="K2167" s="32">
        <v>41365</v>
      </c>
      <c r="L2167" s="6">
        <v>0</v>
      </c>
    </row>
    <row r="2168" spans="1:12" ht="12.75" customHeight="1">
      <c r="A2168" s="30" t="s">
        <v>6668</v>
      </c>
      <c r="B2168" s="271" t="s">
        <v>10154</v>
      </c>
      <c r="C2168" s="49" t="s">
        <v>10155</v>
      </c>
      <c r="D2168" s="272" t="s">
        <v>10199</v>
      </c>
      <c r="E2168" s="30" t="s">
        <v>10204</v>
      </c>
      <c r="F2168" s="30" t="s">
        <v>3113</v>
      </c>
      <c r="G2168" s="30" t="s">
        <v>3065</v>
      </c>
      <c r="H2168" s="31">
        <v>801.08</v>
      </c>
      <c r="I2168" s="11">
        <v>10</v>
      </c>
      <c r="J2168" s="30" t="s">
        <v>6</v>
      </c>
      <c r="K2168" s="32">
        <v>41365</v>
      </c>
      <c r="L2168" s="6">
        <v>0</v>
      </c>
    </row>
    <row r="2169" spans="1:12" ht="12.75" customHeight="1">
      <c r="A2169" s="30" t="s">
        <v>6669</v>
      </c>
      <c r="B2169" s="271" t="s">
        <v>9514</v>
      </c>
      <c r="C2169" s="49" t="s">
        <v>9515</v>
      </c>
      <c r="D2169" s="272" t="s">
        <v>10200</v>
      </c>
      <c r="E2169" s="30" t="s">
        <v>10204</v>
      </c>
      <c r="F2169" s="30" t="s">
        <v>3113</v>
      </c>
      <c r="G2169" s="30" t="s">
        <v>3065</v>
      </c>
      <c r="H2169" s="31">
        <v>82</v>
      </c>
      <c r="I2169" s="11">
        <v>10</v>
      </c>
      <c r="J2169" s="30" t="s">
        <v>6</v>
      </c>
      <c r="K2169" s="32">
        <v>41365</v>
      </c>
      <c r="L2169" s="6">
        <v>0</v>
      </c>
    </row>
    <row r="2170" spans="1:12" ht="12.75" customHeight="1">
      <c r="A2170" s="30" t="s">
        <v>6670</v>
      </c>
      <c r="B2170" s="271" t="s">
        <v>10183</v>
      </c>
      <c r="C2170" s="49"/>
      <c r="D2170" s="272" t="s">
        <v>10201</v>
      </c>
      <c r="E2170" s="30" t="s">
        <v>10204</v>
      </c>
      <c r="F2170" s="30" t="s">
        <v>3113</v>
      </c>
      <c r="G2170" s="30" t="s">
        <v>3065</v>
      </c>
      <c r="H2170" s="31">
        <v>493.33</v>
      </c>
      <c r="I2170" s="11">
        <v>10</v>
      </c>
      <c r="J2170" s="30" t="s">
        <v>6</v>
      </c>
      <c r="K2170" s="32">
        <v>41365</v>
      </c>
      <c r="L2170" s="6">
        <v>0</v>
      </c>
    </row>
    <row r="2171" spans="1:12" ht="12.75" customHeight="1">
      <c r="A2171" s="30" t="s">
        <v>6671</v>
      </c>
      <c r="B2171" s="271" t="s">
        <v>10184</v>
      </c>
      <c r="C2171" s="49"/>
      <c r="D2171" s="272" t="s">
        <v>10202</v>
      </c>
      <c r="E2171" s="30" t="s">
        <v>10204</v>
      </c>
      <c r="F2171" s="30" t="s">
        <v>3113</v>
      </c>
      <c r="G2171" s="30" t="s">
        <v>3065</v>
      </c>
      <c r="H2171" s="31">
        <v>887.88</v>
      </c>
      <c r="I2171" s="11">
        <v>10</v>
      </c>
      <c r="J2171" s="30" t="s">
        <v>6</v>
      </c>
      <c r="K2171" s="32">
        <v>41365</v>
      </c>
      <c r="L2171" s="6">
        <v>0</v>
      </c>
    </row>
    <row r="2172" spans="1:12" ht="12.75" customHeight="1">
      <c r="A2172" s="30" t="s">
        <v>6672</v>
      </c>
      <c r="B2172" s="271" t="s">
        <v>7843</v>
      </c>
      <c r="C2172" s="49" t="s">
        <v>7860</v>
      </c>
      <c r="D2172" s="272">
        <v>20030277</v>
      </c>
      <c r="E2172" s="30" t="s">
        <v>10203</v>
      </c>
      <c r="F2172" s="30" t="s">
        <v>3113</v>
      </c>
      <c r="G2172" s="30" t="s">
        <v>3065</v>
      </c>
      <c r="H2172" s="31">
        <v>589.61503999999991</v>
      </c>
      <c r="I2172" s="11">
        <v>10</v>
      </c>
      <c r="J2172" s="30" t="s">
        <v>6</v>
      </c>
      <c r="K2172" s="32">
        <v>42461</v>
      </c>
      <c r="L2172" s="6">
        <v>118.04030394446204</v>
      </c>
    </row>
    <row r="2173" spans="1:12" ht="12.75" customHeight="1">
      <c r="A2173" s="30" t="s">
        <v>6673</v>
      </c>
      <c r="B2173" s="271" t="s">
        <v>10162</v>
      </c>
      <c r="C2173" s="49" t="s">
        <v>10163</v>
      </c>
      <c r="D2173" s="272">
        <v>20110439</v>
      </c>
      <c r="E2173" s="30" t="s">
        <v>10204</v>
      </c>
      <c r="F2173" s="30" t="s">
        <v>3113</v>
      </c>
      <c r="G2173" s="30" t="s">
        <v>3065</v>
      </c>
      <c r="H2173" s="31">
        <v>16</v>
      </c>
      <c r="I2173" s="11">
        <v>10</v>
      </c>
      <c r="J2173" s="30" t="s">
        <v>6</v>
      </c>
      <c r="K2173" s="32">
        <v>41365</v>
      </c>
      <c r="L2173" s="6">
        <v>0</v>
      </c>
    </row>
    <row r="2174" spans="1:12" ht="12.75" customHeight="1">
      <c r="A2174" s="30" t="s">
        <v>6674</v>
      </c>
      <c r="B2174" s="271" t="s">
        <v>7307</v>
      </c>
      <c r="C2174" s="49" t="s">
        <v>7306</v>
      </c>
      <c r="D2174" s="272">
        <v>20150145</v>
      </c>
      <c r="E2174" s="30" t="s">
        <v>10203</v>
      </c>
      <c r="F2174" s="30" t="s">
        <v>3113</v>
      </c>
      <c r="G2174" s="30" t="s">
        <v>3065</v>
      </c>
      <c r="H2174" s="31">
        <v>336.80799999999999</v>
      </c>
      <c r="I2174" s="11">
        <v>10</v>
      </c>
      <c r="J2174" s="30" t="s">
        <v>6</v>
      </c>
      <c r="K2174" s="32">
        <v>41365</v>
      </c>
      <c r="L2174" s="6">
        <v>0</v>
      </c>
    </row>
    <row r="2175" spans="1:12" ht="12.75" customHeight="1">
      <c r="A2175" s="30" t="s">
        <v>6675</v>
      </c>
      <c r="B2175" s="271" t="s">
        <v>10205</v>
      </c>
      <c r="C2175" s="49" t="s">
        <v>10264</v>
      </c>
      <c r="D2175" s="272">
        <v>20170015</v>
      </c>
      <c r="E2175" s="30" t="s">
        <v>10185</v>
      </c>
      <c r="F2175" s="30" t="s">
        <v>3113</v>
      </c>
      <c r="G2175" s="30" t="s">
        <v>3065</v>
      </c>
      <c r="H2175" s="31">
        <v>163.63999999999999</v>
      </c>
      <c r="I2175" s="11">
        <v>10</v>
      </c>
      <c r="J2175" s="30" t="s">
        <v>6</v>
      </c>
      <c r="K2175" s="32">
        <v>43159</v>
      </c>
      <c r="L2175" s="6">
        <v>64.033150616221207</v>
      </c>
    </row>
    <row r="2176" spans="1:12" ht="12.75" customHeight="1">
      <c r="A2176" s="30" t="s">
        <v>6676</v>
      </c>
      <c r="B2176" s="271" t="s">
        <v>10206</v>
      </c>
      <c r="C2176" s="49" t="s">
        <v>11747</v>
      </c>
      <c r="D2176" s="272">
        <v>20170017</v>
      </c>
      <c r="E2176" s="30" t="s">
        <v>10185</v>
      </c>
      <c r="F2176" s="30" t="s">
        <v>3113</v>
      </c>
      <c r="G2176" s="30" t="s">
        <v>3065</v>
      </c>
      <c r="H2176" s="31">
        <v>172.04</v>
      </c>
      <c r="I2176" s="11">
        <v>10</v>
      </c>
      <c r="J2176" s="30" t="s">
        <v>6</v>
      </c>
      <c r="K2176" s="32">
        <v>43159</v>
      </c>
      <c r="L2176" s="6">
        <v>67.32011263758676</v>
      </c>
    </row>
    <row r="2177" spans="1:12" ht="12.75" customHeight="1">
      <c r="A2177" s="30" t="s">
        <v>6677</v>
      </c>
      <c r="B2177" s="271" t="s">
        <v>10207</v>
      </c>
      <c r="C2177" s="49" t="s">
        <v>10265</v>
      </c>
      <c r="D2177" s="272">
        <v>20170021</v>
      </c>
      <c r="E2177" s="30" t="s">
        <v>10185</v>
      </c>
      <c r="F2177" s="30" t="s">
        <v>3113</v>
      </c>
      <c r="G2177" s="30" t="s">
        <v>3065</v>
      </c>
      <c r="H2177" s="31">
        <v>88.44</v>
      </c>
      <c r="I2177" s="11">
        <v>10</v>
      </c>
      <c r="J2177" s="30" t="s">
        <v>6</v>
      </c>
      <c r="K2177" s="32">
        <v>43159</v>
      </c>
      <c r="L2177" s="6">
        <v>34.607014424948716</v>
      </c>
    </row>
    <row r="2178" spans="1:12" ht="12.75" customHeight="1">
      <c r="A2178" s="30" t="s">
        <v>6678</v>
      </c>
      <c r="B2178" s="271" t="s">
        <v>10208</v>
      </c>
      <c r="C2178" s="49" t="s">
        <v>10266</v>
      </c>
      <c r="D2178" s="272">
        <v>20170024</v>
      </c>
      <c r="E2178" s="30" t="s">
        <v>10185</v>
      </c>
      <c r="F2178" s="30" t="s">
        <v>3113</v>
      </c>
      <c r="G2178" s="30" t="s">
        <v>3065</v>
      </c>
      <c r="H2178" s="31">
        <v>220.44</v>
      </c>
      <c r="I2178" s="11">
        <v>10</v>
      </c>
      <c r="J2178" s="30" t="s">
        <v>6</v>
      </c>
      <c r="K2178" s="32">
        <v>43159</v>
      </c>
      <c r="L2178" s="6">
        <v>86.259274760693017</v>
      </c>
    </row>
    <row r="2179" spans="1:12" ht="12.75" customHeight="1">
      <c r="A2179" s="30" t="s">
        <v>6679</v>
      </c>
      <c r="B2179" s="271" t="s">
        <v>10209</v>
      </c>
      <c r="C2179" s="49" t="s">
        <v>10267</v>
      </c>
      <c r="D2179" s="272">
        <v>20170043</v>
      </c>
      <c r="E2179" s="30" t="s">
        <v>10185</v>
      </c>
      <c r="F2179" s="30" t="s">
        <v>3113</v>
      </c>
      <c r="G2179" s="30" t="s">
        <v>3065</v>
      </c>
      <c r="H2179" s="31">
        <v>584.12</v>
      </c>
      <c r="I2179" s="11">
        <v>10</v>
      </c>
      <c r="J2179" s="30" t="s">
        <v>6</v>
      </c>
      <c r="K2179" s="32">
        <v>43159</v>
      </c>
      <c r="L2179" s="6">
        <v>228.56907808571967</v>
      </c>
    </row>
    <row r="2180" spans="1:12" ht="12.75" customHeight="1">
      <c r="A2180" s="30" t="s">
        <v>6680</v>
      </c>
      <c r="B2180" s="271" t="s">
        <v>10210</v>
      </c>
      <c r="C2180" s="49" t="s">
        <v>10268</v>
      </c>
      <c r="D2180" s="49">
        <v>20170046</v>
      </c>
      <c r="E2180" s="30" t="s">
        <v>10185</v>
      </c>
      <c r="F2180" s="30" t="s">
        <v>3113</v>
      </c>
      <c r="G2180" s="30" t="s">
        <v>3065</v>
      </c>
      <c r="H2180" s="31">
        <v>180</v>
      </c>
      <c r="I2180" s="11">
        <v>10</v>
      </c>
      <c r="J2180" s="30" t="s">
        <v>6</v>
      </c>
      <c r="K2180" s="32">
        <v>43159</v>
      </c>
      <c r="L2180" s="6">
        <v>70.43490045783318</v>
      </c>
    </row>
    <row r="2181" spans="1:12" ht="12.75" customHeight="1">
      <c r="A2181" s="30" t="s">
        <v>6681</v>
      </c>
      <c r="B2181" s="271" t="s">
        <v>10211</v>
      </c>
      <c r="C2181" s="49" t="s">
        <v>10269</v>
      </c>
      <c r="D2181" s="49">
        <v>20170023</v>
      </c>
      <c r="E2181" s="30" t="s">
        <v>10185</v>
      </c>
      <c r="F2181" s="30" t="s">
        <v>3113</v>
      </c>
      <c r="G2181" s="30" t="s">
        <v>3065</v>
      </c>
      <c r="H2181" s="31">
        <v>282.04000000000002</v>
      </c>
      <c r="I2181" s="11">
        <v>10</v>
      </c>
      <c r="J2181" s="30" t="s">
        <v>6</v>
      </c>
      <c r="K2181" s="32">
        <v>43159</v>
      </c>
      <c r="L2181" s="6">
        <v>110.36366291737374</v>
      </c>
    </row>
    <row r="2182" spans="1:12" ht="12.75" customHeight="1">
      <c r="A2182" s="30" t="s">
        <v>6682</v>
      </c>
      <c r="B2182" s="271" t="s">
        <v>10212</v>
      </c>
      <c r="C2182" s="49" t="s">
        <v>10270</v>
      </c>
      <c r="D2182" s="49">
        <v>20170050</v>
      </c>
      <c r="E2182" s="30" t="s">
        <v>10185</v>
      </c>
      <c r="F2182" s="30" t="s">
        <v>3113</v>
      </c>
      <c r="G2182" s="30" t="s">
        <v>3065</v>
      </c>
      <c r="H2182" s="31">
        <v>200</v>
      </c>
      <c r="I2182" s="11">
        <v>10</v>
      </c>
      <c r="J2182" s="30" t="s">
        <v>6</v>
      </c>
      <c r="K2182" s="32">
        <v>43159</v>
      </c>
      <c r="L2182" s="6">
        <v>78.261000508703546</v>
      </c>
    </row>
    <row r="2183" spans="1:12" ht="12.75" customHeight="1">
      <c r="A2183" s="30" t="s">
        <v>6683</v>
      </c>
      <c r="B2183" s="271" t="s">
        <v>10213</v>
      </c>
      <c r="C2183" s="49" t="s">
        <v>10271</v>
      </c>
      <c r="D2183" s="49">
        <v>20170016</v>
      </c>
      <c r="E2183" s="30" t="s">
        <v>10185</v>
      </c>
      <c r="F2183" s="30" t="s">
        <v>3113</v>
      </c>
      <c r="G2183" s="30" t="s">
        <v>3065</v>
      </c>
      <c r="H2183" s="31">
        <v>290</v>
      </c>
      <c r="I2183" s="11">
        <v>10</v>
      </c>
      <c r="J2183" s="30" t="s">
        <v>6</v>
      </c>
      <c r="K2183" s="32">
        <v>43159</v>
      </c>
      <c r="L2183" s="6">
        <v>113.47845073762011</v>
      </c>
    </row>
    <row r="2184" spans="1:12" ht="12.75" customHeight="1">
      <c r="A2184" s="30" t="s">
        <v>6684</v>
      </c>
      <c r="B2184" s="271" t="s">
        <v>10214</v>
      </c>
      <c r="C2184" s="49" t="s">
        <v>10272</v>
      </c>
      <c r="D2184" s="49">
        <v>20170041</v>
      </c>
      <c r="E2184" s="30" t="s">
        <v>10185</v>
      </c>
      <c r="F2184" s="30" t="s">
        <v>3113</v>
      </c>
      <c r="G2184" s="30" t="s">
        <v>3065</v>
      </c>
      <c r="H2184" s="31">
        <v>449.24</v>
      </c>
      <c r="I2184" s="11">
        <v>10</v>
      </c>
      <c r="J2184" s="30" t="s">
        <v>6</v>
      </c>
      <c r="K2184" s="32">
        <v>43159</v>
      </c>
      <c r="L2184" s="6">
        <v>175.78985934264995</v>
      </c>
    </row>
    <row r="2185" spans="1:12" ht="12.75" customHeight="1">
      <c r="A2185" s="30" t="s">
        <v>6685</v>
      </c>
      <c r="B2185" s="271" t="s">
        <v>10215</v>
      </c>
      <c r="C2185" s="49" t="s">
        <v>10273</v>
      </c>
      <c r="D2185" s="49">
        <v>20170014</v>
      </c>
      <c r="E2185" s="30" t="s">
        <v>10185</v>
      </c>
      <c r="F2185" s="30" t="s">
        <v>3113</v>
      </c>
      <c r="G2185" s="30" t="s">
        <v>3065</v>
      </c>
      <c r="H2185" s="31">
        <v>202.84</v>
      </c>
      <c r="I2185" s="11">
        <v>10</v>
      </c>
      <c r="J2185" s="30" t="s">
        <v>6</v>
      </c>
      <c r="K2185" s="32">
        <v>43159</v>
      </c>
      <c r="L2185" s="6">
        <v>79.372306715927152</v>
      </c>
    </row>
    <row r="2186" spans="1:12" ht="12.75" customHeight="1">
      <c r="A2186" s="30" t="s">
        <v>6686</v>
      </c>
      <c r="B2186" s="271" t="s">
        <v>10216</v>
      </c>
      <c r="C2186" s="49" t="s">
        <v>10274</v>
      </c>
      <c r="D2186" s="49">
        <v>20170026</v>
      </c>
      <c r="E2186" s="30" t="s">
        <v>10185</v>
      </c>
      <c r="F2186" s="30" t="s">
        <v>3113</v>
      </c>
      <c r="G2186" s="30" t="s">
        <v>3065</v>
      </c>
      <c r="H2186" s="31">
        <v>374</v>
      </c>
      <c r="I2186" s="11">
        <v>10</v>
      </c>
      <c r="J2186" s="30" t="s">
        <v>6</v>
      </c>
      <c r="K2186" s="32">
        <v>43159</v>
      </c>
      <c r="L2186" s="6">
        <v>146.34807095127567</v>
      </c>
    </row>
    <row r="2187" spans="1:12" ht="12.75" customHeight="1">
      <c r="A2187" s="30" t="s">
        <v>6687</v>
      </c>
      <c r="B2187" s="271" t="s">
        <v>10217</v>
      </c>
      <c r="C2187" s="49" t="s">
        <v>10275</v>
      </c>
      <c r="D2187" s="49">
        <v>20170047</v>
      </c>
      <c r="E2187" s="30" t="s">
        <v>10185</v>
      </c>
      <c r="F2187" s="30" t="s">
        <v>3113</v>
      </c>
      <c r="G2187" s="30" t="s">
        <v>3065</v>
      </c>
      <c r="H2187" s="31">
        <v>253</v>
      </c>
      <c r="I2187" s="11">
        <v>10</v>
      </c>
      <c r="J2187" s="30" t="s">
        <v>6</v>
      </c>
      <c r="K2187" s="32">
        <v>43159</v>
      </c>
      <c r="L2187" s="6">
        <v>99.000165643509973</v>
      </c>
    </row>
    <row r="2188" spans="1:12" ht="12.75" customHeight="1">
      <c r="A2188" s="30" t="s">
        <v>6688</v>
      </c>
      <c r="B2188" s="271" t="s">
        <v>10218</v>
      </c>
      <c r="C2188" s="49" t="s">
        <v>10276</v>
      </c>
      <c r="D2188" s="49">
        <v>20170013</v>
      </c>
      <c r="E2188" s="30" t="s">
        <v>10185</v>
      </c>
      <c r="F2188" s="30" t="s">
        <v>3113</v>
      </c>
      <c r="G2188" s="30" t="s">
        <v>3065</v>
      </c>
      <c r="H2188" s="31">
        <v>343.64</v>
      </c>
      <c r="I2188" s="11">
        <v>10</v>
      </c>
      <c r="J2188" s="30" t="s">
        <v>6</v>
      </c>
      <c r="K2188" s="32">
        <v>43159</v>
      </c>
      <c r="L2188" s="6">
        <v>134.46805107405442</v>
      </c>
    </row>
    <row r="2189" spans="1:12" ht="12.75" customHeight="1">
      <c r="A2189" s="30" t="s">
        <v>6689</v>
      </c>
      <c r="B2189" s="271" t="s">
        <v>10219</v>
      </c>
      <c r="C2189" s="49" t="s">
        <v>10277</v>
      </c>
      <c r="D2189" s="49">
        <v>20170044</v>
      </c>
      <c r="E2189" s="30" t="s">
        <v>10185</v>
      </c>
      <c r="F2189" s="30" t="s">
        <v>3113</v>
      </c>
      <c r="G2189" s="30" t="s">
        <v>3065</v>
      </c>
      <c r="H2189" s="31">
        <v>397.71</v>
      </c>
      <c r="I2189" s="11">
        <v>10</v>
      </c>
      <c r="J2189" s="30" t="s">
        <v>6</v>
      </c>
      <c r="K2189" s="32">
        <v>43159</v>
      </c>
      <c r="L2189" s="6">
        <v>155.62591256158231</v>
      </c>
    </row>
    <row r="2190" spans="1:12" ht="12.75" customHeight="1">
      <c r="A2190" s="30" t="s">
        <v>6690</v>
      </c>
      <c r="B2190" s="271" t="s">
        <v>10220</v>
      </c>
      <c r="C2190" s="49" t="s">
        <v>10278</v>
      </c>
      <c r="D2190" s="49">
        <v>20170045</v>
      </c>
      <c r="E2190" s="30" t="s">
        <v>10185</v>
      </c>
      <c r="F2190" s="30" t="s">
        <v>3113</v>
      </c>
      <c r="G2190" s="30" t="s">
        <v>3065</v>
      </c>
      <c r="H2190" s="31">
        <v>292.14</v>
      </c>
      <c r="I2190" s="11">
        <v>10</v>
      </c>
      <c r="J2190" s="30" t="s">
        <v>6</v>
      </c>
      <c r="K2190" s="32">
        <v>43159</v>
      </c>
      <c r="L2190" s="6">
        <v>114.31584344306327</v>
      </c>
    </row>
    <row r="2191" spans="1:12" ht="12.75" customHeight="1">
      <c r="A2191" s="30" t="s">
        <v>6691</v>
      </c>
      <c r="B2191" s="271" t="s">
        <v>10221</v>
      </c>
      <c r="C2191" s="49" t="s">
        <v>10279</v>
      </c>
      <c r="D2191" s="49">
        <v>2017022</v>
      </c>
      <c r="E2191" s="30" t="s">
        <v>10185</v>
      </c>
      <c r="F2191" s="30" t="s">
        <v>3113</v>
      </c>
      <c r="G2191" s="30" t="s">
        <v>3065</v>
      </c>
      <c r="H2191" s="31">
        <v>216.04</v>
      </c>
      <c r="I2191" s="11">
        <v>10</v>
      </c>
      <c r="J2191" s="30" t="s">
        <v>6</v>
      </c>
      <c r="K2191" s="32">
        <v>43159</v>
      </c>
      <c r="L2191" s="6">
        <v>84.53753274950158</v>
      </c>
    </row>
    <row r="2192" spans="1:12" ht="12.75" customHeight="1">
      <c r="A2192" s="30" t="s">
        <v>6692</v>
      </c>
      <c r="B2192" s="271" t="s">
        <v>10222</v>
      </c>
      <c r="C2192" s="49" t="s">
        <v>10280</v>
      </c>
      <c r="D2192" s="49">
        <v>20170040</v>
      </c>
      <c r="E2192" s="30" t="s">
        <v>10185</v>
      </c>
      <c r="F2192" s="30" t="s">
        <v>3113</v>
      </c>
      <c r="G2192" s="30" t="s">
        <v>3065</v>
      </c>
      <c r="H2192" s="31">
        <v>165</v>
      </c>
      <c r="I2192" s="11">
        <v>10</v>
      </c>
      <c r="J2192" s="30" t="s">
        <v>6</v>
      </c>
      <c r="K2192" s="32">
        <v>43159</v>
      </c>
      <c r="L2192" s="6">
        <v>64.56532541968042</v>
      </c>
    </row>
    <row r="2193" spans="1:12" ht="12.75" customHeight="1">
      <c r="A2193" s="30" t="s">
        <v>6693</v>
      </c>
      <c r="B2193" s="271" t="s">
        <v>10223</v>
      </c>
      <c r="C2193" s="49" t="s">
        <v>10281</v>
      </c>
      <c r="D2193" s="49">
        <v>20170031</v>
      </c>
      <c r="E2193" s="30" t="s">
        <v>10185</v>
      </c>
      <c r="F2193" s="30" t="s">
        <v>3113</v>
      </c>
      <c r="G2193" s="30" t="s">
        <v>3065</v>
      </c>
      <c r="H2193" s="31">
        <v>272</v>
      </c>
      <c r="I2193" s="11">
        <v>10</v>
      </c>
      <c r="J2193" s="30" t="s">
        <v>6</v>
      </c>
      <c r="K2193" s="32">
        <v>43159</v>
      </c>
      <c r="L2193" s="6">
        <v>106.43496069183688</v>
      </c>
    </row>
    <row r="2194" spans="1:12" ht="12.75" customHeight="1">
      <c r="A2194" s="30" t="s">
        <v>6694</v>
      </c>
      <c r="B2194" s="271" t="s">
        <v>10224</v>
      </c>
      <c r="C2194" s="49" t="s">
        <v>10282</v>
      </c>
      <c r="D2194" s="49">
        <v>20170020</v>
      </c>
      <c r="E2194" s="30" t="s">
        <v>10185</v>
      </c>
      <c r="F2194" s="30" t="s">
        <v>3113</v>
      </c>
      <c r="G2194" s="30" t="s">
        <v>3065</v>
      </c>
      <c r="H2194" s="31">
        <v>308.44</v>
      </c>
      <c r="I2194" s="11">
        <v>10</v>
      </c>
      <c r="J2194" s="30" t="s">
        <v>6</v>
      </c>
      <c r="K2194" s="32">
        <v>43159</v>
      </c>
      <c r="L2194" s="6">
        <v>120.69411498452263</v>
      </c>
    </row>
    <row r="2195" spans="1:12" ht="12.75" customHeight="1">
      <c r="A2195" s="30" t="s">
        <v>6695</v>
      </c>
      <c r="B2195" s="271" t="s">
        <v>10225</v>
      </c>
      <c r="C2195" s="49" t="s">
        <v>10283</v>
      </c>
      <c r="D2195" s="49">
        <v>20170038</v>
      </c>
      <c r="E2195" s="30" t="s">
        <v>10185</v>
      </c>
      <c r="F2195" s="30" t="s">
        <v>3113</v>
      </c>
      <c r="G2195" s="30" t="s">
        <v>3065</v>
      </c>
      <c r="H2195" s="31">
        <v>568.75</v>
      </c>
      <c r="I2195" s="11">
        <v>10</v>
      </c>
      <c r="J2195" s="30" t="s">
        <v>6</v>
      </c>
      <c r="K2195" s="32">
        <v>43159</v>
      </c>
      <c r="L2195" s="6">
        <v>222.55472019662568</v>
      </c>
    </row>
    <row r="2196" spans="1:12" ht="12.75" customHeight="1">
      <c r="A2196" s="30" t="s">
        <v>6696</v>
      </c>
      <c r="B2196" s="271" t="s">
        <v>10226</v>
      </c>
      <c r="C2196" s="49" t="s">
        <v>10284</v>
      </c>
      <c r="D2196" s="49">
        <v>20170018</v>
      </c>
      <c r="E2196" s="30" t="s">
        <v>10185</v>
      </c>
      <c r="F2196" s="30" t="s">
        <v>3113</v>
      </c>
      <c r="G2196" s="30" t="s">
        <v>3065</v>
      </c>
      <c r="H2196" s="31">
        <v>307.95999999999998</v>
      </c>
      <c r="I2196" s="11">
        <v>10</v>
      </c>
      <c r="J2196" s="30" t="s">
        <v>6</v>
      </c>
      <c r="K2196" s="32">
        <v>43159</v>
      </c>
      <c r="L2196" s="6">
        <v>120.50628858330174</v>
      </c>
    </row>
    <row r="2197" spans="1:12" ht="12.75" customHeight="1">
      <c r="A2197" s="30" t="s">
        <v>6697</v>
      </c>
      <c r="B2197" s="271" t="s">
        <v>10227</v>
      </c>
      <c r="C2197" s="49" t="s">
        <v>10285</v>
      </c>
      <c r="D2197" s="49">
        <v>20170027</v>
      </c>
      <c r="E2197" s="30" t="s">
        <v>10185</v>
      </c>
      <c r="F2197" s="30" t="s">
        <v>3113</v>
      </c>
      <c r="G2197" s="30" t="s">
        <v>3065</v>
      </c>
      <c r="H2197" s="31">
        <v>184</v>
      </c>
      <c r="I2197" s="11">
        <v>10</v>
      </c>
      <c r="J2197" s="30" t="s">
        <v>6</v>
      </c>
      <c r="K2197" s="32">
        <v>43159</v>
      </c>
      <c r="L2197" s="6">
        <v>72.000120468007225</v>
      </c>
    </row>
    <row r="2198" spans="1:12" ht="12.75" customHeight="1">
      <c r="A2198" s="30" t="s">
        <v>6698</v>
      </c>
      <c r="B2198" s="271" t="s">
        <v>10228</v>
      </c>
      <c r="C2198" s="49" t="s">
        <v>10286</v>
      </c>
      <c r="D2198" s="49">
        <v>20170028</v>
      </c>
      <c r="E2198" s="30" t="s">
        <v>10185</v>
      </c>
      <c r="F2198" s="30" t="s">
        <v>3113</v>
      </c>
      <c r="G2198" s="30" t="s">
        <v>3065</v>
      </c>
      <c r="H2198" s="31">
        <v>256</v>
      </c>
      <c r="I2198" s="11">
        <v>10</v>
      </c>
      <c r="J2198" s="30" t="s">
        <v>6</v>
      </c>
      <c r="K2198" s="32">
        <v>43159</v>
      </c>
      <c r="L2198" s="6">
        <v>100.17408065114057</v>
      </c>
    </row>
    <row r="2199" spans="1:12" ht="12.75" customHeight="1">
      <c r="A2199" s="30" t="s">
        <v>6699</v>
      </c>
      <c r="B2199" s="271" t="s">
        <v>10229</v>
      </c>
      <c r="C2199" s="49" t="s">
        <v>10287</v>
      </c>
      <c r="D2199" s="49">
        <v>20170042</v>
      </c>
      <c r="E2199" s="30" t="s">
        <v>10185</v>
      </c>
      <c r="F2199" s="30" t="s">
        <v>3113</v>
      </c>
      <c r="G2199" s="30" t="s">
        <v>3065</v>
      </c>
      <c r="H2199" s="31">
        <v>220</v>
      </c>
      <c r="I2199" s="11">
        <v>10</v>
      </c>
      <c r="J2199" s="30" t="s">
        <v>6</v>
      </c>
      <c r="K2199" s="32">
        <v>43159</v>
      </c>
      <c r="L2199" s="6">
        <v>86.087100559573884</v>
      </c>
    </row>
    <row r="2200" spans="1:12" ht="12.75" customHeight="1">
      <c r="A2200" s="30" t="s">
        <v>6700</v>
      </c>
      <c r="B2200" s="271" t="s">
        <v>10230</v>
      </c>
      <c r="C2200" s="49" t="s">
        <v>10288</v>
      </c>
      <c r="D2200" s="49">
        <v>20170037</v>
      </c>
      <c r="E2200" s="30" t="s">
        <v>10185</v>
      </c>
      <c r="F2200" s="30" t="s">
        <v>3113</v>
      </c>
      <c r="G2200" s="30" t="s">
        <v>3065</v>
      </c>
      <c r="H2200" s="31">
        <v>341.4</v>
      </c>
      <c r="I2200" s="11">
        <v>10</v>
      </c>
      <c r="J2200" s="30" t="s">
        <v>6</v>
      </c>
      <c r="K2200" s="32">
        <v>43159</v>
      </c>
      <c r="L2200" s="6">
        <v>133.59152786835693</v>
      </c>
    </row>
    <row r="2201" spans="1:12" ht="12.75" customHeight="1">
      <c r="A2201" s="30" t="s">
        <v>6701</v>
      </c>
      <c r="B2201" s="271" t="s">
        <v>10231</v>
      </c>
      <c r="C2201" s="49" t="s">
        <v>10289</v>
      </c>
      <c r="D2201" s="49">
        <v>20170048</v>
      </c>
      <c r="E2201" s="30" t="s">
        <v>10185</v>
      </c>
      <c r="F2201" s="30" t="s">
        <v>3113</v>
      </c>
      <c r="G2201" s="30" t="s">
        <v>3065</v>
      </c>
      <c r="H2201" s="31">
        <v>156</v>
      </c>
      <c r="I2201" s="11">
        <v>10</v>
      </c>
      <c r="J2201" s="30" t="s">
        <v>6</v>
      </c>
      <c r="K2201" s="32">
        <v>43159</v>
      </c>
      <c r="L2201" s="6">
        <v>61.043580396788762</v>
      </c>
    </row>
    <row r="2202" spans="1:12" ht="12.75" customHeight="1">
      <c r="A2202" s="30" t="s">
        <v>6702</v>
      </c>
      <c r="B2202" s="271" t="s">
        <v>10232</v>
      </c>
      <c r="C2202" s="49" t="s">
        <v>10290</v>
      </c>
      <c r="D2202" s="49">
        <v>20170034</v>
      </c>
      <c r="E2202" s="30" t="s">
        <v>10185</v>
      </c>
      <c r="F2202" s="30" t="s">
        <v>3113</v>
      </c>
      <c r="G2202" s="30" t="s">
        <v>3065</v>
      </c>
      <c r="H2202" s="31">
        <v>316</v>
      </c>
      <c r="I2202" s="11">
        <v>10</v>
      </c>
      <c r="J2202" s="30" t="s">
        <v>6</v>
      </c>
      <c r="K2202" s="32">
        <v>43159</v>
      </c>
      <c r="L2202" s="6">
        <v>123.65238080375164</v>
      </c>
    </row>
    <row r="2203" spans="1:12" ht="12.75" customHeight="1">
      <c r="A2203" s="30" t="s">
        <v>6703</v>
      </c>
      <c r="B2203" s="271" t="s">
        <v>10233</v>
      </c>
      <c r="C2203" s="49" t="s">
        <v>10292</v>
      </c>
      <c r="D2203" s="49">
        <v>20170035</v>
      </c>
      <c r="E2203" s="30" t="s">
        <v>10185</v>
      </c>
      <c r="F2203" s="30" t="s">
        <v>3113</v>
      </c>
      <c r="G2203" s="30" t="s">
        <v>3065</v>
      </c>
      <c r="H2203" s="31">
        <v>242.44</v>
      </c>
      <c r="I2203" s="11">
        <v>10</v>
      </c>
      <c r="J2203" s="30" t="s">
        <v>6</v>
      </c>
      <c r="K2203" s="32">
        <v>43159</v>
      </c>
      <c r="L2203" s="6">
        <v>94.867984816650448</v>
      </c>
    </row>
    <row r="2204" spans="1:12" ht="12.75" customHeight="1">
      <c r="A2204" s="30" t="s">
        <v>6704</v>
      </c>
      <c r="B2204" s="271" t="s">
        <v>10234</v>
      </c>
      <c r="C2204" s="49" t="s">
        <v>10291</v>
      </c>
      <c r="D2204" s="49">
        <v>20170019</v>
      </c>
      <c r="E2204" s="30" t="s">
        <v>10185</v>
      </c>
      <c r="F2204" s="30" t="s">
        <v>3113</v>
      </c>
      <c r="G2204" s="30" t="s">
        <v>3065</v>
      </c>
      <c r="H2204" s="31">
        <v>264.44</v>
      </c>
      <c r="I2204" s="11">
        <v>10</v>
      </c>
      <c r="J2204" s="30" t="s">
        <v>6</v>
      </c>
      <c r="K2204" s="32">
        <v>43159</v>
      </c>
      <c r="L2204" s="6">
        <v>103.47669487260787</v>
      </c>
    </row>
    <row r="2205" spans="1:12" ht="12.75" customHeight="1">
      <c r="A2205" s="30" t="s">
        <v>6705</v>
      </c>
      <c r="B2205" s="271" t="s">
        <v>10235</v>
      </c>
      <c r="C2205" s="49" t="s">
        <v>10292</v>
      </c>
      <c r="D2205" s="49">
        <v>20170036</v>
      </c>
      <c r="E2205" s="30" t="s">
        <v>10185</v>
      </c>
      <c r="F2205" s="30" t="s">
        <v>3113</v>
      </c>
      <c r="G2205" s="30" t="s">
        <v>3065</v>
      </c>
      <c r="H2205" s="31">
        <v>242.44</v>
      </c>
      <c r="I2205" s="11">
        <v>10</v>
      </c>
      <c r="J2205" s="30" t="s">
        <v>6</v>
      </c>
      <c r="K2205" s="32">
        <v>43159</v>
      </c>
      <c r="L2205" s="6">
        <v>94.867984816650448</v>
      </c>
    </row>
    <row r="2206" spans="1:12" ht="12.75" customHeight="1">
      <c r="A2206" s="30" t="s">
        <v>6706</v>
      </c>
      <c r="B2206" s="271" t="s">
        <v>10236</v>
      </c>
      <c r="C2206" s="49" t="s">
        <v>10293</v>
      </c>
      <c r="D2206" s="49">
        <v>20170032</v>
      </c>
      <c r="E2206" s="30" t="s">
        <v>10185</v>
      </c>
      <c r="F2206" s="30" t="s">
        <v>3113</v>
      </c>
      <c r="G2206" s="30" t="s">
        <v>3065</v>
      </c>
      <c r="H2206" s="31">
        <v>280</v>
      </c>
      <c r="I2206" s="11">
        <v>10</v>
      </c>
      <c r="J2206" s="30" t="s">
        <v>6</v>
      </c>
      <c r="K2206" s="32">
        <v>43159</v>
      </c>
      <c r="L2206" s="6">
        <v>109.56540071218498</v>
      </c>
    </row>
    <row r="2207" spans="1:12" ht="12.75" customHeight="1">
      <c r="A2207" s="30" t="s">
        <v>6707</v>
      </c>
      <c r="B2207" s="271" t="s">
        <v>10237</v>
      </c>
      <c r="C2207" s="49" t="s">
        <v>8507</v>
      </c>
      <c r="D2207" s="49">
        <v>20060043</v>
      </c>
      <c r="E2207" s="30" t="s">
        <v>10185</v>
      </c>
      <c r="F2207" s="30" t="s">
        <v>3113</v>
      </c>
      <c r="G2207" s="30" t="s">
        <v>3065</v>
      </c>
      <c r="H2207" s="31">
        <v>78.040000000000006</v>
      </c>
      <c r="I2207" s="11">
        <v>10</v>
      </c>
      <c r="J2207" s="30" t="s">
        <v>6</v>
      </c>
      <c r="K2207" s="32">
        <v>43159</v>
      </c>
      <c r="L2207" s="6">
        <v>30.537442398496111</v>
      </c>
    </row>
    <row r="2208" spans="1:12" ht="12.75" customHeight="1">
      <c r="A2208" s="30" t="s">
        <v>6708</v>
      </c>
      <c r="B2208" s="271" t="s">
        <v>7236</v>
      </c>
      <c r="C2208" s="49" t="s">
        <v>7237</v>
      </c>
      <c r="D2208" s="49">
        <v>20150132</v>
      </c>
      <c r="E2208" s="30" t="s">
        <v>10185</v>
      </c>
      <c r="F2208" s="30" t="s">
        <v>3113</v>
      </c>
      <c r="G2208" s="30" t="s">
        <v>3065</v>
      </c>
      <c r="H2208" s="31">
        <v>156.52000000000001</v>
      </c>
      <c r="I2208" s="11">
        <v>10</v>
      </c>
      <c r="J2208" s="30" t="s">
        <v>6</v>
      </c>
      <c r="K2208" s="32">
        <v>43159</v>
      </c>
      <c r="L2208" s="6">
        <v>61.247058998111399</v>
      </c>
    </row>
    <row r="2209" spans="1:12" ht="12.75" customHeight="1">
      <c r="A2209" s="30" t="s">
        <v>6709</v>
      </c>
      <c r="B2209" s="271" t="s">
        <v>10238</v>
      </c>
      <c r="C2209" s="49" t="s">
        <v>10294</v>
      </c>
      <c r="D2209" s="49">
        <v>20170030</v>
      </c>
      <c r="E2209" s="30" t="s">
        <v>10185</v>
      </c>
      <c r="F2209" s="30" t="s">
        <v>3113</v>
      </c>
      <c r="G2209" s="30" t="s">
        <v>3065</v>
      </c>
      <c r="H2209" s="31">
        <v>157.5</v>
      </c>
      <c r="I2209" s="11">
        <v>10</v>
      </c>
      <c r="J2209" s="30" t="s">
        <v>6</v>
      </c>
      <c r="K2209" s="32">
        <v>43159</v>
      </c>
      <c r="L2209" s="6">
        <v>61.630537900604054</v>
      </c>
    </row>
    <row r="2210" spans="1:12" ht="12.75" customHeight="1">
      <c r="A2210" s="30" t="s">
        <v>6710</v>
      </c>
      <c r="B2210" s="271" t="s">
        <v>10239</v>
      </c>
      <c r="C2210" s="49" t="s">
        <v>10295</v>
      </c>
      <c r="D2210" s="49">
        <v>20170101</v>
      </c>
      <c r="E2210" s="30" t="s">
        <v>10185</v>
      </c>
      <c r="F2210" s="30" t="s">
        <v>3113</v>
      </c>
      <c r="G2210" s="30" t="s">
        <v>3065</v>
      </c>
      <c r="H2210" s="31">
        <v>230</v>
      </c>
      <c r="I2210" s="11">
        <v>10</v>
      </c>
      <c r="J2210" s="30" t="s">
        <v>6</v>
      </c>
      <c r="K2210" s="32">
        <v>43159</v>
      </c>
      <c r="L2210" s="6">
        <v>90.000150585009095</v>
      </c>
    </row>
    <row r="2211" spans="1:12" ht="12.75" customHeight="1">
      <c r="A2211" s="30" t="s">
        <v>6711</v>
      </c>
      <c r="B2211" s="271" t="s">
        <v>10240</v>
      </c>
      <c r="C2211" s="49" t="s">
        <v>10296</v>
      </c>
      <c r="D2211" s="49">
        <v>20170103</v>
      </c>
      <c r="E2211" s="30" t="s">
        <v>10185</v>
      </c>
      <c r="F2211" s="30" t="s">
        <v>3113</v>
      </c>
      <c r="G2211" s="30" t="s">
        <v>3065</v>
      </c>
      <c r="H2211" s="31">
        <v>248</v>
      </c>
      <c r="I2211" s="11">
        <v>10</v>
      </c>
      <c r="J2211" s="30" t="s">
        <v>6</v>
      </c>
      <c r="K2211" s="32">
        <v>43159</v>
      </c>
      <c r="L2211" s="6">
        <v>97.043640630792368</v>
      </c>
    </row>
    <row r="2212" spans="1:12" ht="12.75" customHeight="1">
      <c r="A2212" s="30" t="s">
        <v>6712</v>
      </c>
      <c r="B2212" s="271" t="s">
        <v>10241</v>
      </c>
      <c r="C2212" s="49" t="s">
        <v>10297</v>
      </c>
      <c r="D2212" s="49">
        <v>20170102</v>
      </c>
      <c r="E2212" s="30" t="s">
        <v>10185</v>
      </c>
      <c r="F2212" s="30" t="s">
        <v>3113</v>
      </c>
      <c r="G2212" s="30" t="s">
        <v>3065</v>
      </c>
      <c r="H2212" s="31">
        <v>200</v>
      </c>
      <c r="I2212" s="11">
        <v>10</v>
      </c>
      <c r="J2212" s="30" t="s">
        <v>6</v>
      </c>
      <c r="K2212" s="32">
        <v>43159</v>
      </c>
      <c r="L2212" s="6">
        <v>78.261000508703546</v>
      </c>
    </row>
    <row r="2213" spans="1:12" ht="12.75" customHeight="1">
      <c r="A2213" s="30" t="s">
        <v>6713</v>
      </c>
      <c r="B2213" s="271" t="s">
        <v>10242</v>
      </c>
      <c r="C2213" s="49" t="s">
        <v>10298</v>
      </c>
      <c r="D2213" s="49">
        <v>20170104</v>
      </c>
      <c r="E2213" s="30" t="s">
        <v>10185</v>
      </c>
      <c r="F2213" s="30" t="s">
        <v>3113</v>
      </c>
      <c r="G2213" s="30" t="s">
        <v>3065</v>
      </c>
      <c r="H2213" s="31">
        <v>789</v>
      </c>
      <c r="I2213" s="11">
        <v>10</v>
      </c>
      <c r="J2213" s="30" t="s">
        <v>6</v>
      </c>
      <c r="K2213" s="32">
        <v>43159</v>
      </c>
      <c r="L2213" s="6">
        <v>308.73964700683553</v>
      </c>
    </row>
    <row r="2214" spans="1:12" ht="12.75" customHeight="1">
      <c r="A2214" s="30" t="s">
        <v>6714</v>
      </c>
      <c r="B2214" s="271" t="s">
        <v>10243</v>
      </c>
      <c r="C2214" s="49" t="s">
        <v>10299</v>
      </c>
      <c r="D2214" s="49">
        <v>20150006</v>
      </c>
      <c r="E2214" s="30" t="s">
        <v>10185</v>
      </c>
      <c r="F2214" s="30" t="s">
        <v>3113</v>
      </c>
      <c r="G2214" s="30" t="s">
        <v>3065</v>
      </c>
      <c r="H2214" s="31">
        <v>171.44</v>
      </c>
      <c r="I2214" s="11">
        <v>10</v>
      </c>
      <c r="J2214" s="30" t="s">
        <v>6</v>
      </c>
      <c r="K2214" s="32">
        <v>43159</v>
      </c>
      <c r="L2214" s="6">
        <v>67.085329636060663</v>
      </c>
    </row>
    <row r="2215" spans="1:12" ht="12.75" customHeight="1">
      <c r="A2215" s="30" t="s">
        <v>6715</v>
      </c>
      <c r="B2215" s="271" t="s">
        <v>10244</v>
      </c>
      <c r="C2215" s="49" t="s">
        <v>10300</v>
      </c>
      <c r="D2215" s="49">
        <v>19930518</v>
      </c>
      <c r="E2215" s="30" t="s">
        <v>10185</v>
      </c>
      <c r="F2215" s="30" t="s">
        <v>3113</v>
      </c>
      <c r="G2215" s="30" t="s">
        <v>3065</v>
      </c>
      <c r="H2215" s="31">
        <v>297.38267999999999</v>
      </c>
      <c r="I2215" s="11">
        <v>10</v>
      </c>
      <c r="J2215" s="30" t="s">
        <v>6</v>
      </c>
      <c r="K2215" s="32">
        <v>43159</v>
      </c>
      <c r="L2215" s="6">
        <v>116.36733035379808</v>
      </c>
    </row>
    <row r="2216" spans="1:12" ht="12.75" customHeight="1">
      <c r="A2216" s="30" t="s">
        <v>6716</v>
      </c>
      <c r="B2216" s="271" t="s">
        <v>10245</v>
      </c>
      <c r="C2216" s="49" t="s">
        <v>10301</v>
      </c>
      <c r="D2216" s="49">
        <v>20170002</v>
      </c>
      <c r="E2216" s="30" t="s">
        <v>10185</v>
      </c>
      <c r="F2216" s="30" t="s">
        <v>3113</v>
      </c>
      <c r="G2216" s="30" t="s">
        <v>3065</v>
      </c>
      <c r="H2216" s="31">
        <v>24</v>
      </c>
      <c r="I2216" s="11">
        <v>10</v>
      </c>
      <c r="J2216" s="30" t="s">
        <v>6</v>
      </c>
      <c r="K2216" s="32">
        <v>43159</v>
      </c>
      <c r="L2216" s="6">
        <v>9.3913200610444267</v>
      </c>
    </row>
    <row r="2217" spans="1:12" ht="12.75" customHeight="1">
      <c r="A2217" s="30" t="s">
        <v>6717</v>
      </c>
      <c r="B2217" s="271" t="s">
        <v>10246</v>
      </c>
      <c r="C2217" s="49" t="s">
        <v>10302</v>
      </c>
      <c r="D2217" s="49">
        <v>20170007</v>
      </c>
      <c r="E2217" s="30" t="s">
        <v>10185</v>
      </c>
      <c r="F2217" s="30" t="s">
        <v>3113</v>
      </c>
      <c r="G2217" s="30" t="s">
        <v>3065</v>
      </c>
      <c r="H2217" s="31">
        <v>342.43</v>
      </c>
      <c r="I2217" s="11">
        <v>10</v>
      </c>
      <c r="J2217" s="30" t="s">
        <v>6</v>
      </c>
      <c r="K2217" s="32">
        <v>43159</v>
      </c>
      <c r="L2217" s="6">
        <v>133.99457202097682</v>
      </c>
    </row>
    <row r="2218" spans="1:12" ht="12.75" customHeight="1">
      <c r="A2218" s="30" t="s">
        <v>6718</v>
      </c>
      <c r="B2218" s="271" t="s">
        <v>10247</v>
      </c>
      <c r="C2218" s="49" t="s">
        <v>10303</v>
      </c>
      <c r="D2218" s="49">
        <v>20170003</v>
      </c>
      <c r="E2218" s="30" t="s">
        <v>10185</v>
      </c>
      <c r="F2218" s="30" t="s">
        <v>3113</v>
      </c>
      <c r="G2218" s="30" t="s">
        <v>3065</v>
      </c>
      <c r="H2218" s="31">
        <v>6754.08</v>
      </c>
      <c r="I2218" s="11">
        <v>10</v>
      </c>
      <c r="J2218" s="30" t="s">
        <v>6</v>
      </c>
      <c r="K2218" s="32">
        <v>43159</v>
      </c>
      <c r="L2218" s="6">
        <v>2642.9052915791221</v>
      </c>
    </row>
    <row r="2219" spans="1:12" ht="12.75" customHeight="1">
      <c r="A2219" s="30" t="s">
        <v>6719</v>
      </c>
      <c r="B2219" s="271" t="s">
        <v>10248</v>
      </c>
      <c r="C2219" s="49" t="s">
        <v>10304</v>
      </c>
      <c r="D2219" s="49">
        <v>20090340</v>
      </c>
      <c r="E2219" s="30" t="s">
        <v>10185</v>
      </c>
      <c r="F2219" s="30" t="s">
        <v>3113</v>
      </c>
      <c r="G2219" s="30" t="s">
        <v>3065</v>
      </c>
      <c r="H2219" s="31">
        <v>2259.69</v>
      </c>
      <c r="I2219" s="11">
        <v>10</v>
      </c>
      <c r="J2219" s="30" t="s">
        <v>6</v>
      </c>
      <c r="K2219" s="32">
        <v>43159</v>
      </c>
      <c r="L2219" s="6">
        <v>884.2280011975613</v>
      </c>
    </row>
    <row r="2220" spans="1:12" ht="12.75" customHeight="1">
      <c r="A2220" s="30" t="s">
        <v>6720</v>
      </c>
      <c r="B2220" s="271" t="s">
        <v>10249</v>
      </c>
      <c r="C2220" s="49" t="s">
        <v>10305</v>
      </c>
      <c r="D2220" s="49">
        <v>20150162</v>
      </c>
      <c r="E2220" s="30" t="s">
        <v>10185</v>
      </c>
      <c r="F2220" s="30" t="s">
        <v>3113</v>
      </c>
      <c r="G2220" s="30" t="s">
        <v>3065</v>
      </c>
      <c r="H2220" s="31">
        <v>250</v>
      </c>
      <c r="I2220" s="11">
        <v>10</v>
      </c>
      <c r="J2220" s="30" t="s">
        <v>6</v>
      </c>
      <c r="K2220" s="32">
        <v>43159</v>
      </c>
      <c r="L2220" s="6">
        <v>97.826250635879404</v>
      </c>
    </row>
    <row r="2221" spans="1:12" ht="12.75" customHeight="1">
      <c r="A2221" s="30" t="s">
        <v>6721</v>
      </c>
      <c r="B2221" s="271" t="s">
        <v>10250</v>
      </c>
      <c r="C2221" s="49" t="s">
        <v>10306</v>
      </c>
      <c r="D2221" s="49">
        <v>20150032</v>
      </c>
      <c r="E2221" s="30" t="s">
        <v>10185</v>
      </c>
      <c r="F2221" s="30" t="s">
        <v>3113</v>
      </c>
      <c r="G2221" s="30" t="s">
        <v>3065</v>
      </c>
      <c r="H2221" s="31">
        <v>320</v>
      </c>
      <c r="I2221" s="11">
        <v>10</v>
      </c>
      <c r="J2221" s="30" t="s">
        <v>6</v>
      </c>
      <c r="K2221" s="32">
        <v>43159</v>
      </c>
      <c r="L2221" s="6">
        <v>125.21760081392563</v>
      </c>
    </row>
    <row r="2222" spans="1:12" ht="12.75" customHeight="1">
      <c r="A2222" s="30" t="s">
        <v>6722</v>
      </c>
      <c r="B2222" s="271" t="s">
        <v>10251</v>
      </c>
      <c r="C2222" s="49" t="s">
        <v>10307</v>
      </c>
      <c r="D2222" s="49">
        <v>20100336</v>
      </c>
      <c r="E2222" s="30" t="s">
        <v>10185</v>
      </c>
      <c r="F2222" s="30" t="s">
        <v>3113</v>
      </c>
      <c r="G2222" s="30" t="s">
        <v>3065</v>
      </c>
      <c r="H2222" s="31">
        <v>227.88</v>
      </c>
      <c r="I2222" s="11">
        <v>10</v>
      </c>
      <c r="J2222" s="30" t="s">
        <v>6</v>
      </c>
      <c r="K2222" s="32">
        <v>43159</v>
      </c>
      <c r="L2222" s="6">
        <v>89.170583979616794</v>
      </c>
    </row>
    <row r="2223" spans="1:12" ht="12.75" customHeight="1">
      <c r="A2223" s="30" t="s">
        <v>6723</v>
      </c>
      <c r="B2223" s="271" t="s">
        <v>10252</v>
      </c>
      <c r="C2223" s="49" t="s">
        <v>10308</v>
      </c>
      <c r="D2223" s="49">
        <v>20150120</v>
      </c>
      <c r="E2223" s="30" t="s">
        <v>10185</v>
      </c>
      <c r="F2223" s="30" t="s">
        <v>3113</v>
      </c>
      <c r="G2223" s="30" t="s">
        <v>3065</v>
      </c>
      <c r="H2223" s="31">
        <v>4396.37</v>
      </c>
      <c r="I2223" s="11">
        <v>10</v>
      </c>
      <c r="J2223" s="30" t="s">
        <v>6</v>
      </c>
      <c r="K2223" s="32">
        <v>43159</v>
      </c>
      <c r="L2223" s="6">
        <v>1720.3215740322446</v>
      </c>
    </row>
    <row r="2224" spans="1:12" ht="12.75" customHeight="1">
      <c r="A2224" s="30" t="s">
        <v>6724</v>
      </c>
      <c r="B2224" s="271" t="s">
        <v>10253</v>
      </c>
      <c r="C2224" s="49" t="s">
        <v>10309</v>
      </c>
      <c r="D2224" s="49">
        <v>20160077</v>
      </c>
      <c r="E2224" s="30" t="s">
        <v>10185</v>
      </c>
      <c r="F2224" s="30" t="s">
        <v>3113</v>
      </c>
      <c r="G2224" s="30" t="s">
        <v>3065</v>
      </c>
      <c r="H2224" s="31">
        <v>35</v>
      </c>
      <c r="I2224" s="11">
        <v>10</v>
      </c>
      <c r="J2224" s="30" t="s">
        <v>6</v>
      </c>
      <c r="K2224" s="32">
        <v>43159</v>
      </c>
      <c r="L2224" s="6">
        <v>13.695675089023123</v>
      </c>
    </row>
    <row r="2225" spans="1:12" ht="12.75" customHeight="1">
      <c r="A2225" s="30" t="s">
        <v>6725</v>
      </c>
      <c r="B2225" s="271" t="s">
        <v>10254</v>
      </c>
      <c r="C2225" s="49" t="s">
        <v>10310</v>
      </c>
      <c r="D2225" s="49">
        <v>20150190</v>
      </c>
      <c r="E2225" s="30" t="s">
        <v>10185</v>
      </c>
      <c r="F2225" s="30" t="s">
        <v>3113</v>
      </c>
      <c r="G2225" s="30" t="s">
        <v>3065</v>
      </c>
      <c r="H2225" s="31">
        <v>269.91000000000003</v>
      </c>
      <c r="I2225" s="11">
        <v>10</v>
      </c>
      <c r="J2225" s="30" t="s">
        <v>6</v>
      </c>
      <c r="K2225" s="32">
        <v>43159</v>
      </c>
      <c r="L2225" s="6">
        <v>105.61713323652081</v>
      </c>
    </row>
    <row r="2226" spans="1:12" ht="12.75" customHeight="1">
      <c r="A2226" s="30" t="s">
        <v>6726</v>
      </c>
      <c r="B2226" s="271" t="s">
        <v>10255</v>
      </c>
      <c r="C2226" s="49" t="s">
        <v>10311</v>
      </c>
      <c r="D2226" s="49">
        <v>19860252</v>
      </c>
      <c r="E2226" s="30" t="s">
        <v>10185</v>
      </c>
      <c r="F2226" s="30" t="s">
        <v>3113</v>
      </c>
      <c r="G2226" s="30" t="s">
        <v>3065</v>
      </c>
      <c r="H2226" s="31">
        <v>75</v>
      </c>
      <c r="I2226" s="11">
        <v>10</v>
      </c>
      <c r="J2226" s="30" t="s">
        <v>6</v>
      </c>
      <c r="K2226" s="32">
        <v>43159</v>
      </c>
      <c r="L2226" s="6">
        <v>29.34787519076383</v>
      </c>
    </row>
    <row r="2227" spans="1:12" ht="12.75" customHeight="1">
      <c r="A2227" s="30" t="s">
        <v>6727</v>
      </c>
      <c r="B2227" s="271" t="s">
        <v>10256</v>
      </c>
      <c r="C2227" s="49" t="s">
        <v>10312</v>
      </c>
      <c r="D2227" s="49">
        <v>20160003</v>
      </c>
      <c r="E2227" s="30" t="s">
        <v>10185</v>
      </c>
      <c r="F2227" s="30" t="s">
        <v>3113</v>
      </c>
      <c r="G2227" s="30" t="s">
        <v>3065</v>
      </c>
      <c r="H2227" s="31">
        <v>366.03</v>
      </c>
      <c r="I2227" s="11">
        <v>10</v>
      </c>
      <c r="J2227" s="30" t="s">
        <v>6</v>
      </c>
      <c r="K2227" s="32">
        <v>43159</v>
      </c>
      <c r="L2227" s="6">
        <v>143.22937008100371</v>
      </c>
    </row>
    <row r="2228" spans="1:12" ht="12.75" customHeight="1">
      <c r="A2228" s="30" t="s">
        <v>6728</v>
      </c>
      <c r="B2228" s="271" t="s">
        <v>10257</v>
      </c>
      <c r="C2228" s="49" t="s">
        <v>10313</v>
      </c>
      <c r="D2228" s="49">
        <v>20150178</v>
      </c>
      <c r="E2228" s="30" t="s">
        <v>10185</v>
      </c>
      <c r="F2228" s="30" t="s">
        <v>3113</v>
      </c>
      <c r="G2228" s="30" t="s">
        <v>3065</v>
      </c>
      <c r="H2228" s="31">
        <v>396.98</v>
      </c>
      <c r="I2228" s="11">
        <v>10</v>
      </c>
      <c r="J2228" s="30" t="s">
        <v>6</v>
      </c>
      <c r="K2228" s="32">
        <v>43159</v>
      </c>
      <c r="L2228" s="6">
        <v>155.34025990972569</v>
      </c>
    </row>
    <row r="2229" spans="1:12" ht="12.75" customHeight="1">
      <c r="A2229" s="30" t="s">
        <v>6729</v>
      </c>
      <c r="B2229" s="271" t="s">
        <v>10258</v>
      </c>
      <c r="C2229" s="49" t="s">
        <v>9894</v>
      </c>
      <c r="D2229" s="49">
        <v>19880324</v>
      </c>
      <c r="E2229" s="30" t="s">
        <v>10185</v>
      </c>
      <c r="F2229" s="30" t="s">
        <v>3113</v>
      </c>
      <c r="G2229" s="30" t="s">
        <v>3065</v>
      </c>
      <c r="H2229" s="31">
        <v>119.5</v>
      </c>
      <c r="I2229" s="11">
        <v>10</v>
      </c>
      <c r="J2229" s="30" t="s">
        <v>6</v>
      </c>
      <c r="K2229" s="32">
        <v>43159</v>
      </c>
      <c r="L2229" s="6">
        <v>46.760947803950344</v>
      </c>
    </row>
    <row r="2230" spans="1:12" ht="12.75" customHeight="1">
      <c r="A2230" s="30" t="s">
        <v>6730</v>
      </c>
      <c r="B2230" s="271" t="s">
        <v>10259</v>
      </c>
      <c r="C2230" s="49" t="s">
        <v>10314</v>
      </c>
      <c r="D2230" s="49">
        <v>20160068</v>
      </c>
      <c r="E2230" s="30" t="s">
        <v>10185</v>
      </c>
      <c r="F2230" s="30" t="s">
        <v>3113</v>
      </c>
      <c r="G2230" s="30" t="s">
        <v>3065</v>
      </c>
      <c r="H2230" s="31">
        <v>170</v>
      </c>
      <c r="I2230" s="11">
        <v>10</v>
      </c>
      <c r="J2230" s="30" t="s">
        <v>6</v>
      </c>
      <c r="K2230" s="32">
        <v>43159</v>
      </c>
      <c r="L2230" s="6">
        <v>66.521850432398026</v>
      </c>
    </row>
    <row r="2231" spans="1:12" ht="12.75" customHeight="1">
      <c r="A2231" s="30" t="s">
        <v>6731</v>
      </c>
      <c r="B2231" s="271" t="s">
        <v>10260</v>
      </c>
      <c r="C2231" s="49" t="s">
        <v>10315</v>
      </c>
      <c r="D2231" s="49">
        <v>20030440</v>
      </c>
      <c r="E2231" s="30" t="s">
        <v>10185</v>
      </c>
      <c r="F2231" s="30" t="s">
        <v>3113</v>
      </c>
      <c r="G2231" s="30" t="s">
        <v>3065</v>
      </c>
      <c r="H2231" s="31">
        <v>1211.96</v>
      </c>
      <c r="I2231" s="11">
        <v>10</v>
      </c>
      <c r="J2231" s="30" t="s">
        <v>6</v>
      </c>
      <c r="K2231" s="32">
        <v>43159</v>
      </c>
      <c r="L2231" s="6">
        <v>474.2460108826416</v>
      </c>
    </row>
    <row r="2232" spans="1:12" ht="12.75" customHeight="1">
      <c r="A2232" s="30" t="s">
        <v>6732</v>
      </c>
      <c r="B2232" s="271" t="s">
        <v>10261</v>
      </c>
      <c r="C2232" s="49" t="s">
        <v>10316</v>
      </c>
      <c r="D2232" s="49">
        <v>20100275</v>
      </c>
      <c r="E2232" s="30" t="s">
        <v>10185</v>
      </c>
      <c r="F2232" s="30" t="s">
        <v>3113</v>
      </c>
      <c r="G2232" s="30" t="s">
        <v>3065</v>
      </c>
      <c r="H2232" s="31">
        <v>131.52000000000001</v>
      </c>
      <c r="I2232" s="11">
        <v>10</v>
      </c>
      <c r="J2232" s="30" t="s">
        <v>6</v>
      </c>
      <c r="K2232" s="32">
        <v>43159</v>
      </c>
      <c r="L2232" s="6">
        <v>51.464433934523456</v>
      </c>
    </row>
    <row r="2233" spans="1:12" ht="12.75" customHeight="1">
      <c r="A2233" s="30" t="s">
        <v>6733</v>
      </c>
      <c r="B2233" s="271" t="s">
        <v>10262</v>
      </c>
      <c r="C2233" s="49" t="s">
        <v>10317</v>
      </c>
      <c r="D2233" s="49">
        <v>20170012</v>
      </c>
      <c r="E2233" s="30" t="s">
        <v>10185</v>
      </c>
      <c r="F2233" s="30" t="s">
        <v>3113</v>
      </c>
      <c r="G2233" s="30" t="s">
        <v>3065</v>
      </c>
      <c r="H2233" s="31">
        <v>450</v>
      </c>
      <c r="I2233" s="11">
        <v>10</v>
      </c>
      <c r="J2233" s="30" t="s">
        <v>6</v>
      </c>
      <c r="K2233" s="32">
        <v>43159</v>
      </c>
      <c r="L2233" s="6">
        <v>176.08725114458298</v>
      </c>
    </row>
    <row r="2234" spans="1:12" ht="12.75" customHeight="1">
      <c r="A2234" s="30" t="s">
        <v>6734</v>
      </c>
      <c r="B2234" s="271" t="s">
        <v>10263</v>
      </c>
      <c r="C2234" s="49" t="s">
        <v>10318</v>
      </c>
      <c r="D2234" s="49">
        <v>19880233</v>
      </c>
      <c r="E2234" s="30" t="s">
        <v>10185</v>
      </c>
      <c r="F2234" s="30" t="s">
        <v>3113</v>
      </c>
      <c r="G2234" s="30" t="s">
        <v>3065</v>
      </c>
      <c r="H2234" s="31">
        <v>119.5</v>
      </c>
      <c r="I2234" s="11">
        <v>10</v>
      </c>
      <c r="J2234" s="30" t="s">
        <v>6</v>
      </c>
      <c r="K2234" s="32">
        <v>43159</v>
      </c>
      <c r="L2234" s="6">
        <v>46.760947803950344</v>
      </c>
    </row>
    <row r="2235" spans="1:12" ht="12.75" customHeight="1">
      <c r="A2235" s="30" t="s">
        <v>12204</v>
      </c>
      <c r="B2235" s="271" t="s">
        <v>12205</v>
      </c>
      <c r="C2235" s="49" t="s">
        <v>7428</v>
      </c>
      <c r="D2235" s="49">
        <v>20200062</v>
      </c>
      <c r="E2235" s="30" t="s">
        <v>10185</v>
      </c>
      <c r="F2235" s="30" t="s">
        <v>3113</v>
      </c>
      <c r="G2235" s="30" t="s">
        <v>3065</v>
      </c>
      <c r="H2235" s="31">
        <v>647.64</v>
      </c>
      <c r="I2235" s="11">
        <v>10</v>
      </c>
      <c r="J2235" s="30" t="s">
        <v>6</v>
      </c>
      <c r="K2235" s="32">
        <v>44256</v>
      </c>
      <c r="L2235" s="6">
        <v>447.84749589041087</v>
      </c>
    </row>
    <row r="2236" spans="1:12" ht="12.75" customHeight="1">
      <c r="A2236" s="30" t="s">
        <v>12443</v>
      </c>
      <c r="B2236" s="271" t="s">
        <v>12386</v>
      </c>
      <c r="C2236" s="49" t="s">
        <v>12387</v>
      </c>
      <c r="D2236" s="49">
        <v>20220010</v>
      </c>
      <c r="E2236" s="30" t="s">
        <v>10185</v>
      </c>
      <c r="F2236" s="30" t="s">
        <v>3113</v>
      </c>
      <c r="G2236" s="30" t="s">
        <v>3065</v>
      </c>
      <c r="H2236" s="31">
        <v>252</v>
      </c>
      <c r="I2236" s="11">
        <v>10</v>
      </c>
      <c r="J2236" s="30" t="s">
        <v>6</v>
      </c>
      <c r="K2236" s="32">
        <v>44651</v>
      </c>
      <c r="L2236" s="6">
        <v>201.60000000000002</v>
      </c>
    </row>
    <row r="2237" spans="1:12" ht="12.75" customHeight="1">
      <c r="A2237" s="30" t="s">
        <v>12444</v>
      </c>
      <c r="B2237" s="271" t="s">
        <v>12388</v>
      </c>
      <c r="C2237" s="49" t="s">
        <v>12389</v>
      </c>
      <c r="D2237" s="49">
        <v>20210202</v>
      </c>
      <c r="E2237" s="30" t="s">
        <v>10185</v>
      </c>
      <c r="F2237" s="30" t="s">
        <v>3113</v>
      </c>
      <c r="G2237" s="30" t="s">
        <v>3065</v>
      </c>
      <c r="H2237" s="31">
        <v>311.60000000000002</v>
      </c>
      <c r="I2237" s="11">
        <v>10</v>
      </c>
      <c r="J2237" s="30" t="s">
        <v>6</v>
      </c>
      <c r="K2237" s="32">
        <v>44651</v>
      </c>
      <c r="L2237" s="6">
        <v>249.28</v>
      </c>
    </row>
    <row r="2238" spans="1:12" ht="12.75" customHeight="1">
      <c r="A2238" s="30" t="s">
        <v>12445</v>
      </c>
      <c r="B2238" s="271" t="s">
        <v>12390</v>
      </c>
      <c r="C2238" s="49" t="s">
        <v>12391</v>
      </c>
      <c r="D2238" s="49">
        <v>20220006</v>
      </c>
      <c r="E2238" s="30" t="s">
        <v>10185</v>
      </c>
      <c r="F2238" s="30" t="s">
        <v>3113</v>
      </c>
      <c r="G2238" s="30" t="s">
        <v>3065</v>
      </c>
      <c r="H2238" s="31">
        <v>389</v>
      </c>
      <c r="I2238" s="11">
        <v>10</v>
      </c>
      <c r="J2238" s="30" t="s">
        <v>6</v>
      </c>
      <c r="K2238" s="32">
        <v>44651</v>
      </c>
      <c r="L2238" s="6">
        <v>311.20000000000005</v>
      </c>
    </row>
    <row r="2239" spans="1:12" ht="12.75" customHeight="1">
      <c r="A2239" s="30" t="s">
        <v>12446</v>
      </c>
      <c r="B2239" s="271" t="s">
        <v>12392</v>
      </c>
      <c r="C2239" s="49" t="s">
        <v>12393</v>
      </c>
      <c r="D2239" s="49">
        <v>20220012</v>
      </c>
      <c r="E2239" s="30" t="s">
        <v>10185</v>
      </c>
      <c r="F2239" s="30" t="s">
        <v>3113</v>
      </c>
      <c r="G2239" s="30" t="s">
        <v>3065</v>
      </c>
      <c r="H2239" s="31">
        <v>249.5</v>
      </c>
      <c r="I2239" s="11">
        <v>10</v>
      </c>
      <c r="J2239" s="30" t="s">
        <v>6</v>
      </c>
      <c r="K2239" s="32">
        <v>44651</v>
      </c>
      <c r="L2239" s="6">
        <v>199.60000000000002</v>
      </c>
    </row>
    <row r="2240" spans="1:12" ht="12.75" customHeight="1">
      <c r="A2240" s="30" t="s">
        <v>12447</v>
      </c>
      <c r="B2240" s="271" t="s">
        <v>12394</v>
      </c>
      <c r="C2240" s="49" t="s">
        <v>12395</v>
      </c>
      <c r="D2240" s="49">
        <v>20210097</v>
      </c>
      <c r="E2240" s="30" t="s">
        <v>10185</v>
      </c>
      <c r="F2240" s="30" t="s">
        <v>3113</v>
      </c>
      <c r="G2240" s="30" t="s">
        <v>3065</v>
      </c>
      <c r="H2240" s="31">
        <v>140.5</v>
      </c>
      <c r="I2240" s="11">
        <v>10</v>
      </c>
      <c r="J2240" s="30" t="s">
        <v>6</v>
      </c>
      <c r="K2240" s="32">
        <v>44651</v>
      </c>
      <c r="L2240" s="6">
        <v>112.4</v>
      </c>
    </row>
    <row r="2241" spans="1:12" ht="12.75" customHeight="1">
      <c r="A2241" s="30" t="s">
        <v>12448</v>
      </c>
      <c r="B2241" s="271" t="s">
        <v>12396</v>
      </c>
      <c r="C2241" s="49" t="s">
        <v>12397</v>
      </c>
      <c r="D2241" s="49">
        <v>20210242</v>
      </c>
      <c r="E2241" s="30" t="s">
        <v>10185</v>
      </c>
      <c r="F2241" s="30" t="s">
        <v>3113</v>
      </c>
      <c r="G2241" s="30" t="s">
        <v>3065</v>
      </c>
      <c r="H2241" s="31">
        <v>2001</v>
      </c>
      <c r="I2241" s="11">
        <v>10</v>
      </c>
      <c r="J2241" s="30" t="s">
        <v>6</v>
      </c>
      <c r="K2241" s="32">
        <v>44651</v>
      </c>
      <c r="L2241" s="6">
        <v>1600.8000000000002</v>
      </c>
    </row>
    <row r="2242" spans="1:12" ht="12.75" customHeight="1">
      <c r="A2242" s="30" t="s">
        <v>12449</v>
      </c>
      <c r="B2242" s="271" t="s">
        <v>12398</v>
      </c>
      <c r="C2242" s="49" t="s">
        <v>12399</v>
      </c>
      <c r="D2242" s="49">
        <v>20220017</v>
      </c>
      <c r="E2242" s="30" t="s">
        <v>10185</v>
      </c>
      <c r="F2242" s="30" t="s">
        <v>3113</v>
      </c>
      <c r="G2242" s="30" t="s">
        <v>3065</v>
      </c>
      <c r="H2242" s="31">
        <v>2105</v>
      </c>
      <c r="I2242" s="11">
        <v>10</v>
      </c>
      <c r="J2242" s="30" t="s">
        <v>6</v>
      </c>
      <c r="K2242" s="32">
        <v>44651</v>
      </c>
      <c r="L2242" s="6">
        <v>1684</v>
      </c>
    </row>
    <row r="2243" spans="1:12" ht="12.75" customHeight="1">
      <c r="A2243" s="30" t="s">
        <v>12450</v>
      </c>
      <c r="B2243" s="271" t="s">
        <v>12400</v>
      </c>
      <c r="C2243" s="49" t="s">
        <v>12401</v>
      </c>
      <c r="D2243" s="49">
        <v>20210246</v>
      </c>
      <c r="E2243" s="30" t="s">
        <v>10185</v>
      </c>
      <c r="F2243" s="30" t="s">
        <v>3113</v>
      </c>
      <c r="G2243" s="30" t="s">
        <v>3065</v>
      </c>
      <c r="H2243" s="31">
        <v>1978</v>
      </c>
      <c r="I2243" s="11">
        <v>10</v>
      </c>
      <c r="J2243" s="30" t="s">
        <v>6</v>
      </c>
      <c r="K2243" s="32">
        <v>44651</v>
      </c>
      <c r="L2243" s="6">
        <v>1582.4</v>
      </c>
    </row>
    <row r="2244" spans="1:12" ht="12.75" customHeight="1">
      <c r="A2244" s="30" t="s">
        <v>12451</v>
      </c>
      <c r="B2244" s="271" t="s">
        <v>12402</v>
      </c>
      <c r="C2244" s="49" t="s">
        <v>12403</v>
      </c>
      <c r="D2244" s="49">
        <v>20210243</v>
      </c>
      <c r="E2244" s="30" t="s">
        <v>10185</v>
      </c>
      <c r="F2244" s="30" t="s">
        <v>3113</v>
      </c>
      <c r="G2244" s="30" t="s">
        <v>3065</v>
      </c>
      <c r="H2244" s="31">
        <v>2422</v>
      </c>
      <c r="I2244" s="11">
        <v>10</v>
      </c>
      <c r="J2244" s="30" t="s">
        <v>6</v>
      </c>
      <c r="K2244" s="32">
        <v>44651</v>
      </c>
      <c r="L2244" s="6">
        <v>1937.6000000000001</v>
      </c>
    </row>
    <row r="2245" spans="1:12" ht="12.75" customHeight="1">
      <c r="A2245" s="30" t="s">
        <v>12452</v>
      </c>
      <c r="B2245" s="271" t="s">
        <v>12404</v>
      </c>
      <c r="C2245" s="49" t="s">
        <v>12405</v>
      </c>
      <c r="D2245" s="49">
        <v>20210203</v>
      </c>
      <c r="E2245" s="30" t="s">
        <v>10185</v>
      </c>
      <c r="F2245" s="30" t="s">
        <v>3113</v>
      </c>
      <c r="G2245" s="30" t="s">
        <v>3065</v>
      </c>
      <c r="H2245" s="31">
        <v>273</v>
      </c>
      <c r="I2245" s="11">
        <v>10</v>
      </c>
      <c r="J2245" s="30" t="s">
        <v>6</v>
      </c>
      <c r="K2245" s="32">
        <v>44651</v>
      </c>
      <c r="L2245" s="6">
        <v>218.39999999999998</v>
      </c>
    </row>
    <row r="2246" spans="1:12" ht="12.75" customHeight="1">
      <c r="A2246" s="30" t="s">
        <v>12453</v>
      </c>
      <c r="B2246" s="271" t="s">
        <v>12406</v>
      </c>
      <c r="C2246" s="49" t="s">
        <v>12407</v>
      </c>
      <c r="D2246" s="49">
        <v>20220011</v>
      </c>
      <c r="E2246" s="30" t="s">
        <v>10185</v>
      </c>
      <c r="F2246" s="30" t="s">
        <v>3113</v>
      </c>
      <c r="G2246" s="30" t="s">
        <v>3065</v>
      </c>
      <c r="H2246" s="31">
        <v>1047</v>
      </c>
      <c r="I2246" s="11">
        <v>10</v>
      </c>
      <c r="J2246" s="30" t="s">
        <v>6</v>
      </c>
      <c r="K2246" s="32">
        <v>44651</v>
      </c>
      <c r="L2246" s="6">
        <v>837.59999999999991</v>
      </c>
    </row>
    <row r="2247" spans="1:12" ht="12.75" customHeight="1">
      <c r="A2247" s="30" t="s">
        <v>12454</v>
      </c>
      <c r="B2247" s="271" t="s">
        <v>12408</v>
      </c>
      <c r="C2247" s="49" t="s">
        <v>12409</v>
      </c>
      <c r="D2247" s="49">
        <v>20220004</v>
      </c>
      <c r="E2247" s="30" t="s">
        <v>10185</v>
      </c>
      <c r="F2247" s="30" t="s">
        <v>3113</v>
      </c>
      <c r="G2247" s="30" t="s">
        <v>3065</v>
      </c>
      <c r="H2247" s="31">
        <v>328</v>
      </c>
      <c r="I2247" s="11">
        <v>10</v>
      </c>
      <c r="J2247" s="30" t="s">
        <v>6</v>
      </c>
      <c r="K2247" s="32">
        <v>44651</v>
      </c>
      <c r="L2247" s="6">
        <v>262.39999999999998</v>
      </c>
    </row>
    <row r="2248" spans="1:12" ht="12.75" customHeight="1">
      <c r="A2248" s="30" t="s">
        <v>12455</v>
      </c>
      <c r="B2248" s="271" t="s">
        <v>12410</v>
      </c>
      <c r="C2248" s="49" t="s">
        <v>12411</v>
      </c>
      <c r="D2248" s="49">
        <v>20210199</v>
      </c>
      <c r="E2248" s="30" t="s">
        <v>10185</v>
      </c>
      <c r="F2248" s="30" t="s">
        <v>3113</v>
      </c>
      <c r="G2248" s="30" t="s">
        <v>3065</v>
      </c>
      <c r="H2248" s="31">
        <v>217.3</v>
      </c>
      <c r="I2248" s="11">
        <v>10</v>
      </c>
      <c r="J2248" s="30" t="s">
        <v>6</v>
      </c>
      <c r="K2248" s="32">
        <v>44651</v>
      </c>
      <c r="L2248" s="6">
        <v>173.84000000000003</v>
      </c>
    </row>
    <row r="2249" spans="1:12" ht="12.75" customHeight="1">
      <c r="A2249" s="30" t="s">
        <v>12456</v>
      </c>
      <c r="B2249" s="271" t="s">
        <v>12412</v>
      </c>
      <c r="C2249" s="49" t="s">
        <v>12413</v>
      </c>
      <c r="D2249" s="49">
        <v>20210201</v>
      </c>
      <c r="E2249" s="30" t="s">
        <v>10185</v>
      </c>
      <c r="F2249" s="30" t="s">
        <v>3113</v>
      </c>
      <c r="G2249" s="30" t="s">
        <v>3065</v>
      </c>
      <c r="H2249" s="31">
        <v>464.19</v>
      </c>
      <c r="I2249" s="11">
        <v>10</v>
      </c>
      <c r="J2249" s="30" t="s">
        <v>6</v>
      </c>
      <c r="K2249" s="32">
        <v>44651</v>
      </c>
      <c r="L2249" s="6">
        <v>371.35200000000003</v>
      </c>
    </row>
    <row r="2250" spans="1:12" ht="12.75" customHeight="1">
      <c r="A2250" s="30" t="s">
        <v>12457</v>
      </c>
      <c r="B2250" s="271" t="s">
        <v>12414</v>
      </c>
      <c r="C2250" s="49" t="s">
        <v>12415</v>
      </c>
      <c r="D2250" s="49">
        <v>20220013</v>
      </c>
      <c r="E2250" s="30" t="s">
        <v>10185</v>
      </c>
      <c r="F2250" s="30" t="s">
        <v>3113</v>
      </c>
      <c r="G2250" s="30" t="s">
        <v>3065</v>
      </c>
      <c r="H2250" s="31">
        <v>260</v>
      </c>
      <c r="I2250" s="11">
        <v>10</v>
      </c>
      <c r="J2250" s="30" t="s">
        <v>6</v>
      </c>
      <c r="K2250" s="32">
        <v>44651</v>
      </c>
      <c r="L2250" s="6">
        <v>208</v>
      </c>
    </row>
    <row r="2251" spans="1:12" ht="12.75" customHeight="1">
      <c r="A2251" s="30" t="s">
        <v>12458</v>
      </c>
      <c r="B2251" s="271" t="s">
        <v>12416</v>
      </c>
      <c r="C2251" s="49" t="s">
        <v>12417</v>
      </c>
      <c r="D2251" s="49">
        <v>20210200</v>
      </c>
      <c r="E2251" s="30" t="s">
        <v>10185</v>
      </c>
      <c r="F2251" s="30" t="s">
        <v>3113</v>
      </c>
      <c r="G2251" s="30" t="s">
        <v>3065</v>
      </c>
      <c r="H2251" s="31">
        <v>249.5</v>
      </c>
      <c r="I2251" s="11">
        <v>10</v>
      </c>
      <c r="J2251" s="30" t="s">
        <v>6</v>
      </c>
      <c r="K2251" s="32">
        <v>44651</v>
      </c>
      <c r="L2251" s="6">
        <v>199.60000000000002</v>
      </c>
    </row>
    <row r="2252" spans="1:12" ht="12.75" customHeight="1">
      <c r="A2252" s="30" t="s">
        <v>12459</v>
      </c>
      <c r="B2252" s="271" t="s">
        <v>12418</v>
      </c>
      <c r="C2252" s="49" t="s">
        <v>12419</v>
      </c>
      <c r="D2252" s="49">
        <v>20210248</v>
      </c>
      <c r="E2252" s="30" t="s">
        <v>10185</v>
      </c>
      <c r="F2252" s="30" t="s">
        <v>3113</v>
      </c>
      <c r="G2252" s="30" t="s">
        <v>3065</v>
      </c>
      <c r="H2252" s="31">
        <v>1167.51</v>
      </c>
      <c r="I2252" s="11">
        <v>10</v>
      </c>
      <c r="J2252" s="30" t="s">
        <v>6</v>
      </c>
      <c r="K2252" s="32">
        <v>44651</v>
      </c>
      <c r="L2252" s="6">
        <v>934.00800000000004</v>
      </c>
    </row>
    <row r="2253" spans="1:12" ht="12.75" customHeight="1">
      <c r="A2253" s="30" t="s">
        <v>12460</v>
      </c>
      <c r="B2253" s="271" t="s">
        <v>12420</v>
      </c>
      <c r="C2253" s="49" t="s">
        <v>8796</v>
      </c>
      <c r="D2253" s="49">
        <v>20220009</v>
      </c>
      <c r="E2253" s="30" t="s">
        <v>10185</v>
      </c>
      <c r="F2253" s="30" t="s">
        <v>3113</v>
      </c>
      <c r="G2253" s="30" t="s">
        <v>3065</v>
      </c>
      <c r="H2253" s="31">
        <v>625</v>
      </c>
      <c r="I2253" s="11">
        <v>10</v>
      </c>
      <c r="J2253" s="30" t="s">
        <v>6</v>
      </c>
      <c r="K2253" s="32">
        <v>44651</v>
      </c>
      <c r="L2253" s="6">
        <v>500</v>
      </c>
    </row>
    <row r="2254" spans="1:12" ht="12.75" customHeight="1">
      <c r="A2254" s="30" t="s">
        <v>12461</v>
      </c>
      <c r="B2254" s="271" t="s">
        <v>12421</v>
      </c>
      <c r="C2254" s="49" t="s">
        <v>12422</v>
      </c>
      <c r="D2254" s="49">
        <v>20220005</v>
      </c>
      <c r="E2254" s="30" t="s">
        <v>10185</v>
      </c>
      <c r="F2254" s="30" t="s">
        <v>3113</v>
      </c>
      <c r="G2254" s="30" t="s">
        <v>3065</v>
      </c>
      <c r="H2254" s="31">
        <v>415</v>
      </c>
      <c r="I2254" s="11">
        <v>10</v>
      </c>
      <c r="J2254" s="30" t="s">
        <v>6</v>
      </c>
      <c r="K2254" s="32">
        <v>44651</v>
      </c>
      <c r="L2254" s="6">
        <v>332</v>
      </c>
    </row>
    <row r="2255" spans="1:12" ht="12.75" customHeight="1">
      <c r="A2255" s="30" t="s">
        <v>12462</v>
      </c>
      <c r="B2255" s="271" t="s">
        <v>12423</v>
      </c>
      <c r="C2255" s="49" t="s">
        <v>12424</v>
      </c>
      <c r="D2255" s="49">
        <v>20220007</v>
      </c>
      <c r="E2255" s="30" t="s">
        <v>10185</v>
      </c>
      <c r="F2255" s="30" t="s">
        <v>3113</v>
      </c>
      <c r="G2255" s="30" t="s">
        <v>3065</v>
      </c>
      <c r="H2255" s="31">
        <v>355</v>
      </c>
      <c r="I2255" s="11">
        <v>10</v>
      </c>
      <c r="J2255" s="30" t="s">
        <v>6</v>
      </c>
      <c r="K2255" s="32">
        <v>44651</v>
      </c>
      <c r="L2255" s="6">
        <v>284</v>
      </c>
    </row>
    <row r="2256" spans="1:12" ht="12.75" customHeight="1">
      <c r="A2256" s="30" t="s">
        <v>12463</v>
      </c>
      <c r="B2256" s="271" t="s">
        <v>12425</v>
      </c>
      <c r="C2256" s="49" t="s">
        <v>12426</v>
      </c>
      <c r="D2256" s="49">
        <v>20220003</v>
      </c>
      <c r="E2256" s="30" t="s">
        <v>10185</v>
      </c>
      <c r="F2256" s="30" t="s">
        <v>3113</v>
      </c>
      <c r="G2256" s="30" t="s">
        <v>3065</v>
      </c>
      <c r="H2256" s="31">
        <v>1199</v>
      </c>
      <c r="I2256" s="11">
        <v>10</v>
      </c>
      <c r="J2256" s="30" t="s">
        <v>6</v>
      </c>
      <c r="K2256" s="32">
        <v>44651</v>
      </c>
      <c r="L2256" s="6">
        <v>959.19999999999993</v>
      </c>
    </row>
    <row r="2257" spans="1:12" ht="12.75" customHeight="1">
      <c r="A2257" s="30" t="s">
        <v>12464</v>
      </c>
      <c r="B2257" s="271" t="s">
        <v>12427</v>
      </c>
      <c r="C2257" s="49" t="s">
        <v>12428</v>
      </c>
      <c r="D2257" s="49">
        <v>20220015</v>
      </c>
      <c r="E2257" s="30" t="s">
        <v>10185</v>
      </c>
      <c r="F2257" s="30" t="s">
        <v>3113</v>
      </c>
      <c r="G2257" s="30" t="s">
        <v>3065</v>
      </c>
      <c r="H2257" s="31">
        <v>295</v>
      </c>
      <c r="I2257" s="11">
        <v>10</v>
      </c>
      <c r="J2257" s="30" t="s">
        <v>6</v>
      </c>
      <c r="K2257" s="32">
        <v>44651</v>
      </c>
      <c r="L2257" s="6">
        <v>236</v>
      </c>
    </row>
    <row r="2258" spans="1:12" ht="12.75" customHeight="1">
      <c r="A2258" s="30" t="s">
        <v>12465</v>
      </c>
      <c r="B2258" s="271" t="s">
        <v>12429</v>
      </c>
      <c r="C2258" s="49" t="s">
        <v>12430</v>
      </c>
      <c r="D2258" s="49">
        <v>20210204</v>
      </c>
      <c r="E2258" s="30" t="s">
        <v>10185</v>
      </c>
      <c r="F2258" s="30" t="s">
        <v>3113</v>
      </c>
      <c r="G2258" s="30" t="s">
        <v>3065</v>
      </c>
      <c r="H2258" s="31">
        <v>195</v>
      </c>
      <c r="I2258" s="11">
        <v>10</v>
      </c>
      <c r="J2258" s="30" t="s">
        <v>6</v>
      </c>
      <c r="K2258" s="32">
        <v>44651</v>
      </c>
      <c r="L2258" s="6">
        <v>156</v>
      </c>
    </row>
    <row r="2259" spans="1:12" ht="12.75" customHeight="1">
      <c r="A2259" s="30" t="s">
        <v>12466</v>
      </c>
      <c r="B2259" s="271" t="s">
        <v>12431</v>
      </c>
      <c r="C2259" s="49" t="s">
        <v>12432</v>
      </c>
      <c r="D2259" s="49">
        <v>20220008</v>
      </c>
      <c r="E2259" s="30" t="s">
        <v>10185</v>
      </c>
      <c r="F2259" s="30" t="s">
        <v>3113</v>
      </c>
      <c r="G2259" s="30" t="s">
        <v>3065</v>
      </c>
      <c r="H2259" s="31">
        <v>218.5</v>
      </c>
      <c r="I2259" s="11">
        <v>10</v>
      </c>
      <c r="J2259" s="30" t="s">
        <v>6</v>
      </c>
      <c r="K2259" s="32">
        <v>44651</v>
      </c>
      <c r="L2259" s="6">
        <v>174.8</v>
      </c>
    </row>
    <row r="2260" spans="1:12" ht="12.75" customHeight="1">
      <c r="A2260" s="30" t="s">
        <v>12467</v>
      </c>
      <c r="B2260" s="271" t="s">
        <v>12433</v>
      </c>
      <c r="C2260" s="49" t="s">
        <v>12434</v>
      </c>
      <c r="D2260" s="49">
        <v>20210251</v>
      </c>
      <c r="E2260" s="30" t="s">
        <v>10185</v>
      </c>
      <c r="F2260" s="30" t="s">
        <v>3113</v>
      </c>
      <c r="G2260" s="30" t="s">
        <v>3065</v>
      </c>
      <c r="H2260" s="31">
        <v>506.88</v>
      </c>
      <c r="I2260" s="11">
        <v>10</v>
      </c>
      <c r="J2260" s="30" t="s">
        <v>6</v>
      </c>
      <c r="K2260" s="32">
        <v>44651</v>
      </c>
      <c r="L2260" s="6">
        <v>405.50400000000002</v>
      </c>
    </row>
    <row r="2261" spans="1:12" ht="12.75" customHeight="1">
      <c r="A2261" s="30" t="s">
        <v>12468</v>
      </c>
      <c r="B2261" s="271" t="s">
        <v>12435</v>
      </c>
      <c r="C2261" s="49" t="s">
        <v>12436</v>
      </c>
      <c r="D2261" s="49">
        <v>20210245</v>
      </c>
      <c r="E2261" s="30" t="s">
        <v>10185</v>
      </c>
      <c r="F2261" s="30" t="s">
        <v>3113</v>
      </c>
      <c r="G2261" s="30" t="s">
        <v>3065</v>
      </c>
      <c r="H2261" s="31">
        <v>178.5</v>
      </c>
      <c r="I2261" s="11">
        <v>10</v>
      </c>
      <c r="J2261" s="30" t="s">
        <v>6</v>
      </c>
      <c r="K2261" s="32">
        <v>44651</v>
      </c>
      <c r="L2261" s="6">
        <v>142.80000000000001</v>
      </c>
    </row>
    <row r="2262" spans="1:12" ht="12.75" customHeight="1">
      <c r="A2262" s="30" t="s">
        <v>12469</v>
      </c>
      <c r="B2262" s="271" t="s">
        <v>12437</v>
      </c>
      <c r="C2262" s="49" t="s">
        <v>12438</v>
      </c>
      <c r="D2262" s="49">
        <v>20210198</v>
      </c>
      <c r="E2262" s="30" t="s">
        <v>10185</v>
      </c>
      <c r="F2262" s="30" t="s">
        <v>3113</v>
      </c>
      <c r="G2262" s="30" t="s">
        <v>3065</v>
      </c>
      <c r="H2262" s="31">
        <v>252</v>
      </c>
      <c r="I2262" s="11">
        <v>10</v>
      </c>
      <c r="J2262" s="30" t="s">
        <v>6</v>
      </c>
      <c r="K2262" s="32">
        <v>44651</v>
      </c>
      <c r="L2262" s="6">
        <v>201.60000000000002</v>
      </c>
    </row>
    <row r="2263" spans="1:12" ht="12.75" customHeight="1">
      <c r="A2263" s="30" t="s">
        <v>12470</v>
      </c>
      <c r="B2263" s="271" t="s">
        <v>12439</v>
      </c>
      <c r="C2263" s="49" t="s">
        <v>12440</v>
      </c>
      <c r="D2263" s="49">
        <v>20220014</v>
      </c>
      <c r="E2263" s="30" t="s">
        <v>10185</v>
      </c>
      <c r="F2263" s="30" t="s">
        <v>3113</v>
      </c>
      <c r="G2263" s="30" t="s">
        <v>3065</v>
      </c>
      <c r="H2263" s="31">
        <v>285</v>
      </c>
      <c r="I2263" s="11">
        <v>10</v>
      </c>
      <c r="J2263" s="30" t="s">
        <v>6</v>
      </c>
      <c r="K2263" s="32">
        <v>44651</v>
      </c>
      <c r="L2263" s="6">
        <v>228</v>
      </c>
    </row>
    <row r="2264" spans="1:12" ht="12.75" customHeight="1">
      <c r="A2264" s="30" t="s">
        <v>12471</v>
      </c>
      <c r="B2264" s="271" t="s">
        <v>12441</v>
      </c>
      <c r="C2264" s="49" t="s">
        <v>12442</v>
      </c>
      <c r="D2264" s="49">
        <v>20210252</v>
      </c>
      <c r="E2264" s="30" t="s">
        <v>10185</v>
      </c>
      <c r="F2264" s="30" t="s">
        <v>3113</v>
      </c>
      <c r="G2264" s="30" t="s">
        <v>3065</v>
      </c>
      <c r="H2264" s="31">
        <v>965.58</v>
      </c>
      <c r="I2264" s="11">
        <v>10</v>
      </c>
      <c r="J2264" s="30" t="s">
        <v>6</v>
      </c>
      <c r="K2264" s="32">
        <v>44651</v>
      </c>
      <c r="L2264" s="6">
        <v>772.46400000000006</v>
      </c>
    </row>
    <row r="2265" spans="1:12" ht="12.75" customHeight="1">
      <c r="A2265" s="30" t="s">
        <v>12823</v>
      </c>
      <c r="B2265" s="271" t="s">
        <v>12824</v>
      </c>
      <c r="C2265" s="49"/>
      <c r="D2265" s="49">
        <v>20230004</v>
      </c>
      <c r="E2265" s="30" t="s">
        <v>10185</v>
      </c>
      <c r="F2265" s="30" t="s">
        <v>3113</v>
      </c>
      <c r="G2265" s="30" t="s">
        <v>3065</v>
      </c>
      <c r="H2265" s="31">
        <v>180</v>
      </c>
      <c r="I2265" s="11">
        <v>10</v>
      </c>
      <c r="J2265" s="30" t="s">
        <v>6</v>
      </c>
      <c r="K2265" s="32">
        <v>45014</v>
      </c>
      <c r="L2265" s="6">
        <v>179.70410958904108</v>
      </c>
    </row>
    <row r="2266" spans="1:12" ht="12.75" customHeight="1">
      <c r="A2266" s="30" t="s">
        <v>12825</v>
      </c>
      <c r="B2266" s="271" t="s">
        <v>12826</v>
      </c>
      <c r="C2266" s="49"/>
      <c r="D2266" s="49">
        <v>20230005</v>
      </c>
      <c r="E2266" s="30" t="s">
        <v>10185</v>
      </c>
      <c r="F2266" s="30" t="s">
        <v>3113</v>
      </c>
      <c r="G2266" s="30" t="s">
        <v>3065</v>
      </c>
      <c r="H2266" s="31">
        <v>299.5</v>
      </c>
      <c r="I2266" s="11">
        <v>10</v>
      </c>
      <c r="J2266" s="30" t="s">
        <v>6</v>
      </c>
      <c r="K2266" s="32">
        <v>45014</v>
      </c>
      <c r="L2266" s="6">
        <v>299.00767123287676</v>
      </c>
    </row>
    <row r="2267" spans="1:12" ht="12.75" customHeight="1">
      <c r="A2267" s="30" t="s">
        <v>12827</v>
      </c>
      <c r="B2267" s="271" t="s">
        <v>12828</v>
      </c>
      <c r="C2267" s="49"/>
      <c r="D2267" s="49">
        <v>20230007</v>
      </c>
      <c r="E2267" s="30" t="s">
        <v>10185</v>
      </c>
      <c r="F2267" s="30" t="s">
        <v>3113</v>
      </c>
      <c r="G2267" s="30" t="s">
        <v>3065</v>
      </c>
      <c r="H2267" s="31">
        <v>304</v>
      </c>
      <c r="I2267" s="11">
        <v>10</v>
      </c>
      <c r="J2267" s="30" t="s">
        <v>6</v>
      </c>
      <c r="K2267" s="32">
        <v>45014</v>
      </c>
      <c r="L2267" s="6">
        <v>303.50027397260271</v>
      </c>
    </row>
    <row r="2268" spans="1:12" ht="12.75" customHeight="1">
      <c r="A2268" s="30" t="s">
        <v>12829</v>
      </c>
      <c r="B2268" s="271" t="s">
        <v>12830</v>
      </c>
      <c r="C2268" s="49"/>
      <c r="D2268" s="49">
        <v>20230008</v>
      </c>
      <c r="E2268" s="30" t="s">
        <v>10185</v>
      </c>
      <c r="F2268" s="30" t="s">
        <v>3113</v>
      </c>
      <c r="G2268" s="30" t="s">
        <v>3065</v>
      </c>
      <c r="H2268" s="31">
        <v>347</v>
      </c>
      <c r="I2268" s="11">
        <v>10</v>
      </c>
      <c r="J2268" s="30" t="s">
        <v>6</v>
      </c>
      <c r="K2268" s="32">
        <v>45014</v>
      </c>
      <c r="L2268" s="6">
        <v>346.42958904109594</v>
      </c>
    </row>
    <row r="2269" spans="1:12" ht="12.75" customHeight="1">
      <c r="A2269" s="30" t="s">
        <v>12831</v>
      </c>
      <c r="B2269" s="271" t="s">
        <v>12832</v>
      </c>
      <c r="C2269" s="49" t="s">
        <v>12833</v>
      </c>
      <c r="D2269" s="49">
        <v>20230006</v>
      </c>
      <c r="E2269" s="30" t="s">
        <v>10185</v>
      </c>
      <c r="F2269" s="30" t="s">
        <v>3113</v>
      </c>
      <c r="G2269" s="30" t="s">
        <v>3065</v>
      </c>
      <c r="H2269" s="31">
        <v>231</v>
      </c>
      <c r="I2269" s="11">
        <v>10</v>
      </c>
      <c r="J2269" s="30" t="s">
        <v>6</v>
      </c>
      <c r="K2269" s="32">
        <v>45014</v>
      </c>
      <c r="L2269" s="6">
        <v>230.62027397260272</v>
      </c>
    </row>
    <row r="2270" spans="1:12" ht="12.75" customHeight="1">
      <c r="A2270" s="30" t="s">
        <v>12247</v>
      </c>
      <c r="B2270" s="30" t="s">
        <v>12248</v>
      </c>
      <c r="C2270" s="49"/>
      <c r="D2270" s="49" t="s">
        <v>4524</v>
      </c>
      <c r="E2270" s="30" t="s">
        <v>3061</v>
      </c>
      <c r="F2270" s="30" t="s">
        <v>3155</v>
      </c>
      <c r="G2270" s="30" t="s">
        <v>3100</v>
      </c>
      <c r="H2270" s="31">
        <v>2400</v>
      </c>
      <c r="I2270" s="30">
        <v>10</v>
      </c>
      <c r="J2270" s="30" t="s">
        <v>6</v>
      </c>
      <c r="K2270" s="32">
        <v>44396</v>
      </c>
      <c r="L2270" s="6">
        <v>1752.3287671232874</v>
      </c>
    </row>
    <row r="2271" spans="1:12" ht="12.75" customHeight="1">
      <c r="A2271" s="30" t="s">
        <v>12308</v>
      </c>
      <c r="B2271" s="34" t="s">
        <v>12309</v>
      </c>
      <c r="C2271" s="52"/>
      <c r="D2271" s="52"/>
      <c r="E2271" s="30" t="s">
        <v>3061</v>
      </c>
      <c r="F2271" s="30" t="s">
        <v>3113</v>
      </c>
      <c r="G2271" s="30" t="s">
        <v>3065</v>
      </c>
      <c r="H2271" s="31"/>
      <c r="I2271" s="30">
        <v>0</v>
      </c>
      <c r="J2271" s="30" t="s">
        <v>3062</v>
      </c>
      <c r="K2271" s="49" t="s">
        <v>3062</v>
      </c>
      <c r="L2271" s="6">
        <v>0</v>
      </c>
    </row>
    <row r="2272" spans="1:12" ht="12.75" customHeight="1">
      <c r="A2272" s="30" t="s">
        <v>12485</v>
      </c>
      <c r="B2272" s="30" t="s">
        <v>12596</v>
      </c>
      <c r="C2272" s="49"/>
      <c r="D2272" s="49" t="s">
        <v>12693</v>
      </c>
      <c r="E2272" s="30" t="s">
        <v>3061</v>
      </c>
      <c r="F2272" s="30" t="s">
        <v>4201</v>
      </c>
      <c r="G2272" s="30" t="s">
        <v>3100</v>
      </c>
      <c r="H2272" s="31">
        <v>23836.05</v>
      </c>
      <c r="I2272" s="30">
        <v>15</v>
      </c>
      <c r="J2272" s="30" t="s">
        <v>6</v>
      </c>
      <c r="K2272" s="269">
        <v>44847</v>
      </c>
      <c r="L2272" s="6">
        <v>22364.527643835612</v>
      </c>
    </row>
    <row r="2273" spans="1:12" ht="12.75" customHeight="1">
      <c r="A2273" s="30" t="s">
        <v>12491</v>
      </c>
      <c r="B2273" s="30" t="s">
        <v>12602</v>
      </c>
      <c r="C2273" s="49"/>
      <c r="D2273" s="49" t="s">
        <v>12698</v>
      </c>
      <c r="E2273" s="30" t="s">
        <v>3182</v>
      </c>
      <c r="F2273" s="30" t="s">
        <v>11650</v>
      </c>
      <c r="G2273" s="30" t="s">
        <v>3102</v>
      </c>
      <c r="H2273" s="31">
        <v>858</v>
      </c>
      <c r="I2273" s="30">
        <v>15</v>
      </c>
      <c r="J2273" s="30" t="s">
        <v>6</v>
      </c>
      <c r="K2273" s="269">
        <v>44755</v>
      </c>
      <c r="L2273" s="6">
        <v>776.19616438356161</v>
      </c>
    </row>
    <row r="2274" spans="1:12" ht="12.75" customHeight="1">
      <c r="A2274" s="30" t="s">
        <v>12492</v>
      </c>
      <c r="B2274" s="30" t="s">
        <v>12602</v>
      </c>
      <c r="C2274" s="49"/>
      <c r="D2274" s="49" t="s">
        <v>12699</v>
      </c>
      <c r="E2274" s="30" t="s">
        <v>3182</v>
      </c>
      <c r="F2274" s="30" t="s">
        <v>11650</v>
      </c>
      <c r="G2274" s="30" t="s">
        <v>3102</v>
      </c>
      <c r="H2274" s="31">
        <v>858</v>
      </c>
      <c r="I2274" s="30">
        <v>15</v>
      </c>
      <c r="J2274" s="30" t="s">
        <v>6</v>
      </c>
      <c r="K2274" s="269">
        <v>44755</v>
      </c>
      <c r="L2274" s="6">
        <v>776.19616438356161</v>
      </c>
    </row>
    <row r="2275" spans="1:12" ht="12.75" customHeight="1">
      <c r="A2275" s="30" t="s">
        <v>12493</v>
      </c>
      <c r="B2275" s="30" t="s">
        <v>12603</v>
      </c>
      <c r="C2275" s="49"/>
      <c r="D2275" s="49" t="s">
        <v>12700</v>
      </c>
      <c r="E2275" s="30" t="s">
        <v>3182</v>
      </c>
      <c r="F2275" s="30" t="s">
        <v>11650</v>
      </c>
      <c r="G2275" s="30" t="s">
        <v>3102</v>
      </c>
      <c r="H2275" s="31">
        <v>4198</v>
      </c>
      <c r="I2275" s="30">
        <v>15</v>
      </c>
      <c r="J2275" s="30" t="s">
        <v>6</v>
      </c>
      <c r="K2275" s="269">
        <v>44755</v>
      </c>
      <c r="L2275" s="6">
        <v>3797.7523287671229</v>
      </c>
    </row>
    <row r="2276" spans="1:12" ht="12.75" customHeight="1">
      <c r="A2276" s="30" t="s">
        <v>12494</v>
      </c>
      <c r="B2276" s="30" t="s">
        <v>12603</v>
      </c>
      <c r="C2276" s="49"/>
      <c r="D2276" s="49" t="s">
        <v>12701</v>
      </c>
      <c r="E2276" s="30" t="s">
        <v>3182</v>
      </c>
      <c r="F2276" s="30" t="s">
        <v>11650</v>
      </c>
      <c r="G2276" s="30" t="s">
        <v>3102</v>
      </c>
      <c r="H2276" s="31">
        <v>4198</v>
      </c>
      <c r="I2276" s="30">
        <v>15</v>
      </c>
      <c r="J2276" s="30" t="s">
        <v>6</v>
      </c>
      <c r="K2276" s="269">
        <v>44755</v>
      </c>
      <c r="L2276" s="6">
        <v>3797.7523287671229</v>
      </c>
    </row>
    <row r="2277" spans="1:12" ht="12.75" customHeight="1">
      <c r="A2277" s="30" t="s">
        <v>12495</v>
      </c>
      <c r="B2277" s="30" t="s">
        <v>12604</v>
      </c>
      <c r="C2277" s="49"/>
      <c r="D2277" s="49" t="s">
        <v>12702</v>
      </c>
      <c r="E2277" s="30" t="s">
        <v>3061</v>
      </c>
      <c r="F2277" s="30" t="s">
        <v>3140</v>
      </c>
      <c r="G2277" s="30" t="s">
        <v>3102</v>
      </c>
      <c r="H2277" s="31">
        <v>5934</v>
      </c>
      <c r="I2277" s="30">
        <v>15</v>
      </c>
      <c r="J2277" s="30" t="s">
        <v>6</v>
      </c>
      <c r="K2277" s="269">
        <v>44810</v>
      </c>
      <c r="L2277" s="6">
        <v>5487.4597260273968</v>
      </c>
    </row>
    <row r="2278" spans="1:12" ht="12.75" customHeight="1">
      <c r="A2278" s="30" t="s">
        <v>12501</v>
      </c>
      <c r="B2278" s="30" t="s">
        <v>12605</v>
      </c>
      <c r="C2278" s="49" t="s">
        <v>12636</v>
      </c>
      <c r="D2278" s="49" t="s">
        <v>12708</v>
      </c>
      <c r="E2278" s="30" t="s">
        <v>3061</v>
      </c>
      <c r="F2278" s="30" t="s">
        <v>4201</v>
      </c>
      <c r="G2278" s="30" t="s">
        <v>3100</v>
      </c>
      <c r="H2278" s="31">
        <v>20363.400000000001</v>
      </c>
      <c r="I2278" s="30">
        <v>5</v>
      </c>
      <c r="J2278" s="30" t="s">
        <v>6</v>
      </c>
      <c r="K2278" s="269">
        <v>44894</v>
      </c>
      <c r="L2278" s="6">
        <v>17640.841315068494</v>
      </c>
    </row>
    <row r="2279" spans="1:12" ht="12.75" customHeight="1">
      <c r="A2279" s="30" t="s">
        <v>12502</v>
      </c>
      <c r="B2279" s="30" t="s">
        <v>12605</v>
      </c>
      <c r="C2279" s="49" t="s">
        <v>12637</v>
      </c>
      <c r="D2279" s="49" t="s">
        <v>12709</v>
      </c>
      <c r="E2279" s="30" t="s">
        <v>3061</v>
      </c>
      <c r="F2279" s="30" t="s">
        <v>4201</v>
      </c>
      <c r="G2279" s="30" t="s">
        <v>3100</v>
      </c>
      <c r="H2279" s="31">
        <v>20363.400000000001</v>
      </c>
      <c r="I2279" s="30">
        <v>5</v>
      </c>
      <c r="J2279" s="30" t="s">
        <v>6</v>
      </c>
      <c r="K2279" s="269">
        <v>44894</v>
      </c>
      <c r="L2279" s="6">
        <v>17640.841315068494</v>
      </c>
    </row>
    <row r="2280" spans="1:12" ht="12.75" customHeight="1">
      <c r="A2280" s="30" t="s">
        <v>12511</v>
      </c>
      <c r="B2280" s="30" t="s">
        <v>12606</v>
      </c>
      <c r="C2280" s="49" t="s">
        <v>12646</v>
      </c>
      <c r="D2280" s="49" t="s">
        <v>12718</v>
      </c>
      <c r="E2280" s="30" t="s">
        <v>3061</v>
      </c>
      <c r="F2280" s="30" t="s">
        <v>4476</v>
      </c>
      <c r="G2280" s="30" t="s">
        <v>3100</v>
      </c>
      <c r="H2280" s="31">
        <v>22783.18</v>
      </c>
      <c r="I2280" s="30">
        <v>5</v>
      </c>
      <c r="J2280" s="30" t="s">
        <v>6</v>
      </c>
      <c r="K2280" s="269">
        <v>44894</v>
      </c>
      <c r="L2280" s="6">
        <v>19737.100043835613</v>
      </c>
    </row>
    <row r="2281" spans="1:12" ht="12.75" customHeight="1">
      <c r="A2281" s="30" t="s">
        <v>12515</v>
      </c>
      <c r="B2281" s="30" t="s">
        <v>12606</v>
      </c>
      <c r="C2281" s="49" t="s">
        <v>12650</v>
      </c>
      <c r="D2281" s="49" t="s">
        <v>12722</v>
      </c>
      <c r="E2281" s="30" t="s">
        <v>2998</v>
      </c>
      <c r="F2281" s="30" t="s">
        <v>4515</v>
      </c>
      <c r="G2281" s="30" t="s">
        <v>3100</v>
      </c>
      <c r="H2281" s="31">
        <v>22783.18</v>
      </c>
      <c r="I2281" s="30">
        <v>5</v>
      </c>
      <c r="J2281" s="30" t="s">
        <v>6</v>
      </c>
      <c r="K2281" s="269">
        <v>44894</v>
      </c>
      <c r="L2281" s="6">
        <v>19737.100043835613</v>
      </c>
    </row>
    <row r="2282" spans="1:12" ht="12.75" customHeight="1">
      <c r="A2282" s="30" t="s">
        <v>12526</v>
      </c>
      <c r="B2282" s="30" t="s">
        <v>12606</v>
      </c>
      <c r="C2282" s="49" t="s">
        <v>12661</v>
      </c>
      <c r="D2282" s="49" t="s">
        <v>12733</v>
      </c>
      <c r="E2282" s="30" t="s">
        <v>3061</v>
      </c>
      <c r="F2282" s="30" t="s">
        <v>12949</v>
      </c>
      <c r="G2282" s="30" t="s">
        <v>3100</v>
      </c>
      <c r="H2282" s="31">
        <v>22783.18</v>
      </c>
      <c r="I2282" s="30">
        <v>5</v>
      </c>
      <c r="J2282" s="30" t="s">
        <v>6</v>
      </c>
      <c r="K2282" s="269">
        <v>44894</v>
      </c>
      <c r="L2282" s="6">
        <v>19737.100043835613</v>
      </c>
    </row>
    <row r="2283" spans="1:12" ht="12.75" customHeight="1">
      <c r="A2283" s="30" t="s">
        <v>12531</v>
      </c>
      <c r="B2283" s="30" t="s">
        <v>12606</v>
      </c>
      <c r="C2283" s="49" t="s">
        <v>12666</v>
      </c>
      <c r="D2283" s="49" t="s">
        <v>12738</v>
      </c>
      <c r="E2283" s="30" t="s">
        <v>3061</v>
      </c>
      <c r="F2283" s="30" t="s">
        <v>12809</v>
      </c>
      <c r="G2283" s="30" t="s">
        <v>3100</v>
      </c>
      <c r="H2283" s="31">
        <v>22783.18</v>
      </c>
      <c r="I2283" s="30">
        <v>5</v>
      </c>
      <c r="J2283" s="30" t="s">
        <v>6</v>
      </c>
      <c r="K2283" s="269">
        <v>44894</v>
      </c>
      <c r="L2283" s="6">
        <v>19737.100043835613</v>
      </c>
    </row>
    <row r="2284" spans="1:12" ht="12.75" customHeight="1">
      <c r="A2284" s="30" t="s">
        <v>12543</v>
      </c>
      <c r="B2284" s="30" t="s">
        <v>12607</v>
      </c>
      <c r="C2284" s="49" t="s">
        <v>12678</v>
      </c>
      <c r="D2284" s="49" t="s">
        <v>12750</v>
      </c>
      <c r="E2284" s="30" t="s">
        <v>3061</v>
      </c>
      <c r="F2284" s="30" t="s">
        <v>12934</v>
      </c>
      <c r="G2284" s="30" t="s">
        <v>3100</v>
      </c>
      <c r="H2284" s="31">
        <v>27191.52</v>
      </c>
      <c r="I2284" s="30">
        <v>5</v>
      </c>
      <c r="J2284" s="30" t="s">
        <v>6</v>
      </c>
      <c r="K2284" s="269">
        <v>44894</v>
      </c>
      <c r="L2284" s="6">
        <v>23556.051024657532</v>
      </c>
    </row>
    <row r="2285" spans="1:12" ht="12.75" customHeight="1">
      <c r="A2285" s="30" t="s">
        <v>12546</v>
      </c>
      <c r="B2285" s="30" t="s">
        <v>12607</v>
      </c>
      <c r="C2285" s="49" t="s">
        <v>12681</v>
      </c>
      <c r="D2285" s="49" t="s">
        <v>12753</v>
      </c>
      <c r="E2285" s="30" t="s">
        <v>3061</v>
      </c>
      <c r="F2285" s="30" t="s">
        <v>13020</v>
      </c>
      <c r="G2285" s="30" t="s">
        <v>3100</v>
      </c>
      <c r="H2285" s="31">
        <v>27191.52</v>
      </c>
      <c r="I2285" s="30">
        <v>5</v>
      </c>
      <c r="J2285" s="30" t="s">
        <v>6</v>
      </c>
      <c r="K2285" s="269">
        <v>44894</v>
      </c>
      <c r="L2285" s="6">
        <v>23556.051024657532</v>
      </c>
    </row>
    <row r="2286" spans="1:12" ht="12.75" customHeight="1">
      <c r="A2286" s="30" t="s">
        <v>12551</v>
      </c>
      <c r="B2286" s="30" t="s">
        <v>12608</v>
      </c>
      <c r="C2286" s="49" t="s">
        <v>12686</v>
      </c>
      <c r="D2286" s="49" t="s">
        <v>12757</v>
      </c>
      <c r="E2286" s="30" t="s">
        <v>3061</v>
      </c>
      <c r="F2286" s="30" t="s">
        <v>13003</v>
      </c>
      <c r="G2286" s="30" t="s">
        <v>3100</v>
      </c>
      <c r="H2286" s="31">
        <v>48514.43</v>
      </c>
      <c r="I2286" s="30">
        <v>5</v>
      </c>
      <c r="J2286" s="30" t="s">
        <v>6</v>
      </c>
      <c r="K2286" s="269">
        <v>44894</v>
      </c>
      <c r="L2286" s="6">
        <v>42028.117167123295</v>
      </c>
    </row>
    <row r="2287" spans="1:12" ht="12.75" customHeight="1">
      <c r="A2287" s="30" t="s">
        <v>717</v>
      </c>
      <c r="B2287" s="30" t="s">
        <v>718</v>
      </c>
      <c r="C2287" s="49" t="s">
        <v>4468</v>
      </c>
      <c r="D2287" s="49" t="s">
        <v>4230</v>
      </c>
      <c r="E2287" s="30" t="s">
        <v>3128</v>
      </c>
      <c r="F2287" s="30" t="s">
        <v>12845</v>
      </c>
      <c r="G2287" s="30" t="s">
        <v>3100</v>
      </c>
      <c r="H2287" s="31">
        <v>1592.58</v>
      </c>
      <c r="I2287" s="30">
        <v>10</v>
      </c>
      <c r="J2287" s="30" t="s">
        <v>6</v>
      </c>
      <c r="K2287" s="32">
        <v>39643</v>
      </c>
      <c r="L2287" s="6">
        <v>0</v>
      </c>
    </row>
    <row r="2288" spans="1:12" ht="12.75" customHeight="1">
      <c r="A2288" s="30" t="s">
        <v>721</v>
      </c>
      <c r="B2288" s="30" t="s">
        <v>722</v>
      </c>
      <c r="C2288" s="49" t="s">
        <v>11644</v>
      </c>
      <c r="D2288" s="49" t="s">
        <v>4582</v>
      </c>
      <c r="E2288" s="30" t="s">
        <v>3128</v>
      </c>
      <c r="F2288" s="30" t="s">
        <v>12845</v>
      </c>
      <c r="G2288" s="30" t="s">
        <v>3100</v>
      </c>
      <c r="H2288" s="31">
        <v>1322.2</v>
      </c>
      <c r="I2288" s="30">
        <v>10</v>
      </c>
      <c r="J2288" s="30" t="s">
        <v>6</v>
      </c>
      <c r="K2288" s="32">
        <v>39539</v>
      </c>
      <c r="L2288" s="6">
        <v>0</v>
      </c>
    </row>
    <row r="2289" spans="1:12" ht="12.75" customHeight="1">
      <c r="A2289" s="30" t="s">
        <v>794</v>
      </c>
      <c r="B2289" s="30" t="s">
        <v>726</v>
      </c>
      <c r="C2289" s="49" t="s">
        <v>4415</v>
      </c>
      <c r="D2289" s="49" t="s">
        <v>4238</v>
      </c>
      <c r="E2289" s="30" t="s">
        <v>3128</v>
      </c>
      <c r="F2289" s="30" t="s">
        <v>12845</v>
      </c>
      <c r="G2289" s="30" t="s">
        <v>3100</v>
      </c>
      <c r="H2289" s="31">
        <v>1824</v>
      </c>
      <c r="I2289" s="30">
        <v>10</v>
      </c>
      <c r="J2289" s="30" t="s">
        <v>6</v>
      </c>
      <c r="K2289" s="32">
        <v>39531</v>
      </c>
      <c r="L2289" s="6">
        <v>0</v>
      </c>
    </row>
    <row r="2290" spans="1:12" ht="12.75" customHeight="1">
      <c r="A2290" s="30" t="s">
        <v>949</v>
      </c>
      <c r="B2290" s="30" t="s">
        <v>950</v>
      </c>
      <c r="C2290" s="49"/>
      <c r="D2290" s="49" t="s">
        <v>3134</v>
      </c>
      <c r="E2290" s="30" t="s">
        <v>3128</v>
      </c>
      <c r="F2290" s="30" t="s">
        <v>12853</v>
      </c>
      <c r="G2290" s="30" t="s">
        <v>3101</v>
      </c>
      <c r="H2290" s="31">
        <v>5329.5</v>
      </c>
      <c r="I2290" s="30">
        <v>5</v>
      </c>
      <c r="J2290" s="30" t="s">
        <v>6</v>
      </c>
      <c r="K2290" s="32">
        <v>41655</v>
      </c>
      <c r="L2290" s="6">
        <v>0</v>
      </c>
    </row>
    <row r="2291" spans="1:12" ht="12.75" customHeight="1">
      <c r="A2291" s="30" t="s">
        <v>951</v>
      </c>
      <c r="B2291" s="30" t="s">
        <v>952</v>
      </c>
      <c r="C2291" s="49" t="s">
        <v>4327</v>
      </c>
      <c r="D2291" s="49" t="s">
        <v>3135</v>
      </c>
      <c r="E2291" s="30" t="s">
        <v>3128</v>
      </c>
      <c r="F2291" s="30" t="s">
        <v>12853</v>
      </c>
      <c r="G2291" s="30" t="s">
        <v>3101</v>
      </c>
      <c r="H2291" s="31">
        <v>5329.5</v>
      </c>
      <c r="I2291" s="30">
        <v>5</v>
      </c>
      <c r="J2291" s="30" t="s">
        <v>6</v>
      </c>
      <c r="K2291" s="32">
        <v>41655</v>
      </c>
      <c r="L2291" s="6">
        <v>0</v>
      </c>
    </row>
    <row r="2292" spans="1:12" ht="12.75" customHeight="1">
      <c r="A2292" s="30" t="s">
        <v>993</v>
      </c>
      <c r="B2292" s="30" t="s">
        <v>994</v>
      </c>
      <c r="C2292" s="49" t="s">
        <v>4423</v>
      </c>
      <c r="D2292" s="49" t="s">
        <v>3146</v>
      </c>
      <c r="E2292" s="30" t="s">
        <v>3128</v>
      </c>
      <c r="F2292" s="30" t="s">
        <v>12853</v>
      </c>
      <c r="G2292" s="30" t="s">
        <v>3101</v>
      </c>
      <c r="H2292" s="31">
        <v>500</v>
      </c>
      <c r="I2292" s="30">
        <v>19</v>
      </c>
      <c r="J2292" s="30" t="s">
        <v>6</v>
      </c>
      <c r="K2292" s="32">
        <v>36555</v>
      </c>
      <c r="L2292" s="6">
        <v>0</v>
      </c>
    </row>
    <row r="2293" spans="1:12" ht="12.75" customHeight="1">
      <c r="A2293" s="30" t="s">
        <v>995</v>
      </c>
      <c r="B2293" s="30" t="s">
        <v>996</v>
      </c>
      <c r="C2293" s="49" t="s">
        <v>4424</v>
      </c>
      <c r="D2293" s="49" t="s">
        <v>3147</v>
      </c>
      <c r="E2293" s="30" t="s">
        <v>3128</v>
      </c>
      <c r="F2293" s="30" t="s">
        <v>12853</v>
      </c>
      <c r="G2293" s="30" t="s">
        <v>3101</v>
      </c>
      <c r="H2293" s="31">
        <v>500</v>
      </c>
      <c r="I2293" s="30">
        <v>19</v>
      </c>
      <c r="J2293" s="30" t="s">
        <v>6</v>
      </c>
      <c r="K2293" s="32">
        <v>36555</v>
      </c>
      <c r="L2293" s="6">
        <v>0</v>
      </c>
    </row>
    <row r="2294" spans="1:12" ht="12.75" customHeight="1">
      <c r="A2294" s="30" t="s">
        <v>997</v>
      </c>
      <c r="B2294" s="30" t="s">
        <v>998</v>
      </c>
      <c r="C2294" s="49" t="s">
        <v>4425</v>
      </c>
      <c r="D2294" s="49" t="s">
        <v>3148</v>
      </c>
      <c r="E2294" s="30" t="s">
        <v>3128</v>
      </c>
      <c r="F2294" s="30" t="s">
        <v>12853</v>
      </c>
      <c r="G2294" s="30" t="s">
        <v>3101</v>
      </c>
      <c r="H2294" s="31">
        <v>500</v>
      </c>
      <c r="I2294" s="30">
        <v>19</v>
      </c>
      <c r="J2294" s="30" t="s">
        <v>6</v>
      </c>
      <c r="K2294" s="32">
        <v>36555</v>
      </c>
      <c r="L2294" s="6">
        <v>0</v>
      </c>
    </row>
    <row r="2295" spans="1:12" ht="12.75" customHeight="1">
      <c r="A2295" s="30" t="s">
        <v>999</v>
      </c>
      <c r="B2295" s="30" t="s">
        <v>1000</v>
      </c>
      <c r="C2295" s="49" t="s">
        <v>4426</v>
      </c>
      <c r="D2295" s="49" t="s">
        <v>3149</v>
      </c>
      <c r="E2295" s="30" t="s">
        <v>3128</v>
      </c>
      <c r="F2295" s="30" t="s">
        <v>12853</v>
      </c>
      <c r="G2295" s="30" t="s">
        <v>3101</v>
      </c>
      <c r="H2295" s="31">
        <v>500</v>
      </c>
      <c r="I2295" s="30">
        <v>19</v>
      </c>
      <c r="J2295" s="30" t="s">
        <v>6</v>
      </c>
      <c r="K2295" s="32">
        <v>36555</v>
      </c>
      <c r="L2295" s="6">
        <v>0</v>
      </c>
    </row>
    <row r="2296" spans="1:12" ht="12.75" customHeight="1">
      <c r="A2296" s="30" t="s">
        <v>1027</v>
      </c>
      <c r="B2296" s="30" t="s">
        <v>4588</v>
      </c>
      <c r="C2296" s="49" t="s">
        <v>4327</v>
      </c>
      <c r="D2296" s="49" t="s">
        <v>4589</v>
      </c>
      <c r="E2296" s="30" t="s">
        <v>3128</v>
      </c>
      <c r="F2296" s="30" t="s">
        <v>12853</v>
      </c>
      <c r="G2296" s="30" t="s">
        <v>3101</v>
      </c>
      <c r="H2296" s="31">
        <v>8000</v>
      </c>
      <c r="I2296" s="30">
        <v>5</v>
      </c>
      <c r="J2296" s="30" t="s">
        <v>6</v>
      </c>
      <c r="K2296" s="32">
        <v>42075</v>
      </c>
      <c r="L2296" s="6">
        <v>0</v>
      </c>
    </row>
    <row r="2297" spans="1:12" ht="12.75" customHeight="1">
      <c r="A2297" s="30" t="s">
        <v>1053</v>
      </c>
      <c r="B2297" s="30" t="s">
        <v>4597</v>
      </c>
      <c r="C2297" s="49">
        <v>0</v>
      </c>
      <c r="D2297" s="49" t="s">
        <v>4596</v>
      </c>
      <c r="E2297" s="30" t="s">
        <v>3128</v>
      </c>
      <c r="F2297" s="30" t="s">
        <v>12853</v>
      </c>
      <c r="G2297" s="30" t="s">
        <v>3101</v>
      </c>
      <c r="H2297" s="31">
        <v>599.66999999999996</v>
      </c>
      <c r="I2297" s="30">
        <v>7</v>
      </c>
      <c r="J2297" s="30" t="s">
        <v>6</v>
      </c>
      <c r="K2297" s="32">
        <v>40744</v>
      </c>
      <c r="L2297" s="6">
        <v>0</v>
      </c>
    </row>
    <row r="2298" spans="1:12" ht="12.75" customHeight="1">
      <c r="A2298" s="30" t="s">
        <v>1079</v>
      </c>
      <c r="B2298" s="30" t="s">
        <v>1080</v>
      </c>
      <c r="C2298" s="49" t="s">
        <v>4327</v>
      </c>
      <c r="D2298" s="49" t="s">
        <v>3178</v>
      </c>
      <c r="E2298" s="30" t="s">
        <v>3128</v>
      </c>
      <c r="F2298" s="30" t="s">
        <v>4565</v>
      </c>
      <c r="G2298" s="30" t="s">
        <v>3101</v>
      </c>
      <c r="H2298" s="31">
        <v>1215.26</v>
      </c>
      <c r="I2298" s="30">
        <v>15</v>
      </c>
      <c r="J2298" s="30" t="s">
        <v>6</v>
      </c>
      <c r="K2298" s="32">
        <v>39539</v>
      </c>
      <c r="L2298" s="6">
        <v>0</v>
      </c>
    </row>
    <row r="2299" spans="1:12" ht="12.75" customHeight="1">
      <c r="A2299" s="30" t="s">
        <v>1113</v>
      </c>
      <c r="B2299" s="30" t="s">
        <v>1114</v>
      </c>
      <c r="C2299" s="49" t="s">
        <v>1115</v>
      </c>
      <c r="D2299" s="49" t="s">
        <v>3187</v>
      </c>
      <c r="E2299" s="30" t="s">
        <v>3128</v>
      </c>
      <c r="F2299" s="30" t="s">
        <v>12845</v>
      </c>
      <c r="G2299" s="30" t="s">
        <v>3101</v>
      </c>
      <c r="H2299" s="31">
        <v>2599.1999999999998</v>
      </c>
      <c r="I2299" s="30">
        <v>10</v>
      </c>
      <c r="J2299" s="30" t="s">
        <v>6</v>
      </c>
      <c r="K2299" s="32">
        <v>40941</v>
      </c>
      <c r="L2299" s="6">
        <v>0</v>
      </c>
    </row>
    <row r="2300" spans="1:12" ht="12.75" customHeight="1">
      <c r="A2300" s="30" t="s">
        <v>11730</v>
      </c>
      <c r="B2300" s="30" t="s">
        <v>11748</v>
      </c>
      <c r="C2300" s="49"/>
      <c r="D2300" s="49" t="s">
        <v>11758</v>
      </c>
      <c r="E2300" s="30" t="s">
        <v>3128</v>
      </c>
      <c r="F2300" s="30" t="s">
        <v>3487</v>
      </c>
      <c r="G2300" s="30" t="s">
        <v>3101</v>
      </c>
      <c r="H2300" s="31">
        <v>2099</v>
      </c>
      <c r="I2300" s="30">
        <v>5</v>
      </c>
      <c r="J2300" s="30" t="s">
        <v>6</v>
      </c>
      <c r="K2300" s="32">
        <v>43530</v>
      </c>
      <c r="L2300" s="6">
        <v>0</v>
      </c>
    </row>
    <row r="2301" spans="1:12" ht="12.75" customHeight="1">
      <c r="A2301" s="30" t="s">
        <v>1364</v>
      </c>
      <c r="B2301" s="30" t="s">
        <v>4578</v>
      </c>
      <c r="C2301" s="49"/>
      <c r="D2301" s="49" t="s">
        <v>4579</v>
      </c>
      <c r="E2301" s="30" t="s">
        <v>3128</v>
      </c>
      <c r="F2301" s="30" t="s">
        <v>12845</v>
      </c>
      <c r="G2301" s="30" t="s">
        <v>3102</v>
      </c>
      <c r="H2301" s="31">
        <v>390</v>
      </c>
      <c r="I2301" s="30">
        <v>19</v>
      </c>
      <c r="J2301" s="30" t="s">
        <v>6</v>
      </c>
      <c r="K2301" s="32">
        <v>36379</v>
      </c>
      <c r="L2301" s="6">
        <v>0</v>
      </c>
    </row>
    <row r="2302" spans="1:12" ht="12.75" customHeight="1">
      <c r="A2302" s="30" t="s">
        <v>1365</v>
      </c>
      <c r="B2302" s="30" t="s">
        <v>1366</v>
      </c>
      <c r="C2302" s="49"/>
      <c r="D2302" s="49" t="s">
        <v>3286</v>
      </c>
      <c r="E2302" s="30" t="s">
        <v>3128</v>
      </c>
      <c r="F2302" s="30" t="s">
        <v>12845</v>
      </c>
      <c r="G2302" s="30" t="s">
        <v>3102</v>
      </c>
      <c r="H2302" s="31">
        <v>400</v>
      </c>
      <c r="I2302" s="30">
        <v>19</v>
      </c>
      <c r="J2302" s="30" t="s">
        <v>6</v>
      </c>
      <c r="K2302" s="32">
        <v>36352</v>
      </c>
      <c r="L2302" s="6">
        <v>0</v>
      </c>
    </row>
    <row r="2303" spans="1:12" ht="12.75" customHeight="1">
      <c r="A2303" s="30" t="s">
        <v>1439</v>
      </c>
      <c r="B2303" s="30" t="s">
        <v>1440</v>
      </c>
      <c r="C2303" s="49"/>
      <c r="D2303" s="49" t="s">
        <v>3320</v>
      </c>
      <c r="E2303" s="30" t="s">
        <v>3128</v>
      </c>
      <c r="F2303" s="30" t="s">
        <v>12848</v>
      </c>
      <c r="G2303" s="30" t="s">
        <v>3102</v>
      </c>
      <c r="H2303" s="31">
        <v>550</v>
      </c>
      <c r="I2303" s="30">
        <v>21</v>
      </c>
      <c r="J2303" s="30" t="s">
        <v>6</v>
      </c>
      <c r="K2303" s="32">
        <v>35703</v>
      </c>
      <c r="L2303" s="6">
        <v>0</v>
      </c>
    </row>
    <row r="2304" spans="1:12" ht="12.75" customHeight="1">
      <c r="A2304" s="30" t="s">
        <v>1455</v>
      </c>
      <c r="B2304" s="30" t="s">
        <v>1456</v>
      </c>
      <c r="C2304" s="49"/>
      <c r="D2304" s="49" t="s">
        <v>3328</v>
      </c>
      <c r="E2304" s="30" t="s">
        <v>3128</v>
      </c>
      <c r="F2304" s="30" t="s">
        <v>12848</v>
      </c>
      <c r="G2304" s="30" t="s">
        <v>3102</v>
      </c>
      <c r="H2304" s="31">
        <v>550</v>
      </c>
      <c r="I2304" s="30">
        <v>21</v>
      </c>
      <c r="J2304" s="30" t="s">
        <v>6</v>
      </c>
      <c r="K2304" s="32">
        <v>35703</v>
      </c>
      <c r="L2304" s="6">
        <v>0</v>
      </c>
    </row>
    <row r="2305" spans="1:12" ht="12.75" customHeight="1">
      <c r="A2305" s="30" t="s">
        <v>1617</v>
      </c>
      <c r="B2305" s="30" t="s">
        <v>1618</v>
      </c>
      <c r="C2305" s="49"/>
      <c r="D2305" s="49" t="s">
        <v>3410</v>
      </c>
      <c r="E2305" s="30" t="s">
        <v>3128</v>
      </c>
      <c r="F2305" s="30" t="s">
        <v>12847</v>
      </c>
      <c r="G2305" s="30" t="s">
        <v>3102</v>
      </c>
      <c r="H2305" s="31">
        <v>2575.94</v>
      </c>
      <c r="I2305" s="30">
        <v>10</v>
      </c>
      <c r="J2305" s="30" t="s">
        <v>6</v>
      </c>
      <c r="K2305" s="32">
        <v>39899</v>
      </c>
      <c r="L2305" s="6">
        <v>0</v>
      </c>
    </row>
    <row r="2306" spans="1:12" ht="12.75" customHeight="1">
      <c r="A2306" s="30" t="s">
        <v>1715</v>
      </c>
      <c r="B2306" s="30" t="s">
        <v>1716</v>
      </c>
      <c r="C2306" s="49"/>
      <c r="D2306" s="49" t="s">
        <v>3475</v>
      </c>
      <c r="E2306" s="30" t="s">
        <v>3128</v>
      </c>
      <c r="F2306" s="30" t="s">
        <v>12845</v>
      </c>
      <c r="G2306" s="30" t="s">
        <v>3102</v>
      </c>
      <c r="H2306" s="31">
        <v>1000.16</v>
      </c>
      <c r="I2306" s="30">
        <v>15</v>
      </c>
      <c r="J2306" s="30" t="s">
        <v>6</v>
      </c>
      <c r="K2306" s="32">
        <v>39539</v>
      </c>
      <c r="L2306" s="6">
        <v>0</v>
      </c>
    </row>
    <row r="2307" spans="1:12" ht="12.75" customHeight="1">
      <c r="A2307" s="30" t="s">
        <v>1719</v>
      </c>
      <c r="B2307" s="30" t="s">
        <v>1720</v>
      </c>
      <c r="C2307" s="49"/>
      <c r="D2307" s="49" t="s">
        <v>3477</v>
      </c>
      <c r="E2307" s="30" t="s">
        <v>3128</v>
      </c>
      <c r="F2307" s="30" t="s">
        <v>3140</v>
      </c>
      <c r="G2307" s="30" t="s">
        <v>3102</v>
      </c>
      <c r="H2307" s="31">
        <v>235.76</v>
      </c>
      <c r="I2307" s="30">
        <v>15</v>
      </c>
      <c r="J2307" s="30" t="s">
        <v>6</v>
      </c>
      <c r="K2307" s="32">
        <v>39539</v>
      </c>
      <c r="L2307" s="6">
        <v>0</v>
      </c>
    </row>
    <row r="2308" spans="1:12" ht="12.75" customHeight="1">
      <c r="A2308" s="30" t="s">
        <v>1721</v>
      </c>
      <c r="B2308" s="30" t="s">
        <v>1722</v>
      </c>
      <c r="C2308" s="49"/>
      <c r="D2308" s="49" t="s">
        <v>3478</v>
      </c>
      <c r="E2308" s="30" t="s">
        <v>3128</v>
      </c>
      <c r="F2308" s="30" t="s">
        <v>12845</v>
      </c>
      <c r="G2308" s="30" t="s">
        <v>3102</v>
      </c>
      <c r="H2308" s="31">
        <v>1003</v>
      </c>
      <c r="I2308" s="30">
        <v>15</v>
      </c>
      <c r="J2308" s="30" t="s">
        <v>6</v>
      </c>
      <c r="K2308" s="32">
        <v>39539</v>
      </c>
      <c r="L2308" s="6">
        <v>0</v>
      </c>
    </row>
    <row r="2309" spans="1:12" ht="12.75" customHeight="1">
      <c r="A2309" s="30" t="s">
        <v>1725</v>
      </c>
      <c r="B2309" s="30" t="s">
        <v>1726</v>
      </c>
      <c r="C2309" s="49"/>
      <c r="D2309" s="49" t="s">
        <v>3480</v>
      </c>
      <c r="E2309" s="30" t="s">
        <v>3128</v>
      </c>
      <c r="F2309" s="30" t="s">
        <v>3140</v>
      </c>
      <c r="G2309" s="30" t="s">
        <v>3102</v>
      </c>
      <c r="H2309" s="31">
        <v>1320.12</v>
      </c>
      <c r="I2309" s="30">
        <v>15</v>
      </c>
      <c r="J2309" s="30" t="s">
        <v>6</v>
      </c>
      <c r="K2309" s="32">
        <v>41363</v>
      </c>
      <c r="L2309" s="6">
        <v>351.65928629276675</v>
      </c>
    </row>
    <row r="2310" spans="1:12" ht="12.75" customHeight="1">
      <c r="A2310" s="30" t="s">
        <v>1727</v>
      </c>
      <c r="B2310" s="30" t="s">
        <v>1728</v>
      </c>
      <c r="C2310" s="49"/>
      <c r="D2310" s="49" t="s">
        <v>3481</v>
      </c>
      <c r="E2310" s="30" t="s">
        <v>3128</v>
      </c>
      <c r="F2310" s="30" t="s">
        <v>3140</v>
      </c>
      <c r="G2310" s="30" t="s">
        <v>3102</v>
      </c>
      <c r="H2310" s="31">
        <v>541.4</v>
      </c>
      <c r="I2310" s="30">
        <v>15</v>
      </c>
      <c r="J2310" s="30" t="s">
        <v>6</v>
      </c>
      <c r="K2310" s="32">
        <v>39539</v>
      </c>
      <c r="L2310" s="6">
        <v>0</v>
      </c>
    </row>
    <row r="2311" spans="1:12" ht="12.75" customHeight="1">
      <c r="A2311" s="30" t="s">
        <v>1729</v>
      </c>
      <c r="B2311" s="30" t="s">
        <v>1730</v>
      </c>
      <c r="C2311" s="49"/>
      <c r="D2311" s="49" t="s">
        <v>3482</v>
      </c>
      <c r="E2311" s="30" t="s">
        <v>3128</v>
      </c>
      <c r="F2311" s="30" t="s">
        <v>12845</v>
      </c>
      <c r="G2311" s="30" t="s">
        <v>3102</v>
      </c>
      <c r="H2311" s="31">
        <v>856.76</v>
      </c>
      <c r="I2311" s="30">
        <v>15</v>
      </c>
      <c r="J2311" s="30" t="s">
        <v>6</v>
      </c>
      <c r="K2311" s="32">
        <v>39539</v>
      </c>
      <c r="L2311" s="6">
        <v>0</v>
      </c>
    </row>
    <row r="2312" spans="1:12" ht="12.75" customHeight="1">
      <c r="A2312" s="30" t="s">
        <v>1733</v>
      </c>
      <c r="B2312" s="30" t="s">
        <v>1734</v>
      </c>
      <c r="C2312" s="49"/>
      <c r="D2312" s="49" t="s">
        <v>3484</v>
      </c>
      <c r="E2312" s="30" t="s">
        <v>3128</v>
      </c>
      <c r="F2312" s="30" t="s">
        <v>12845</v>
      </c>
      <c r="G2312" s="30" t="s">
        <v>3102</v>
      </c>
      <c r="H2312" s="31">
        <v>1003</v>
      </c>
      <c r="I2312" s="30">
        <v>15</v>
      </c>
      <c r="J2312" s="30" t="s">
        <v>6</v>
      </c>
      <c r="K2312" s="32">
        <v>39539</v>
      </c>
      <c r="L2312" s="6">
        <v>0</v>
      </c>
    </row>
    <row r="2313" spans="1:12" ht="12.75" customHeight="1">
      <c r="A2313" s="30" t="s">
        <v>1842</v>
      </c>
      <c r="B2313" s="30" t="s">
        <v>1843</v>
      </c>
      <c r="C2313" s="49"/>
      <c r="D2313" s="49" t="s">
        <v>3540</v>
      </c>
      <c r="E2313" s="30" t="s">
        <v>3128</v>
      </c>
      <c r="F2313" s="30" t="s">
        <v>3140</v>
      </c>
      <c r="G2313" s="30" t="s">
        <v>3102</v>
      </c>
      <c r="H2313" s="31">
        <v>188.43</v>
      </c>
      <c r="I2313" s="30">
        <v>15</v>
      </c>
      <c r="J2313" s="30" t="s">
        <v>6</v>
      </c>
      <c r="K2313" s="32">
        <v>38844</v>
      </c>
      <c r="L2313" s="6">
        <v>0.51343786013769943</v>
      </c>
    </row>
    <row r="2314" spans="1:12" ht="12.75" customHeight="1">
      <c r="A2314" s="30" t="s">
        <v>1844</v>
      </c>
      <c r="B2314" s="30" t="s">
        <v>1845</v>
      </c>
      <c r="C2314" s="49"/>
      <c r="D2314" s="49" t="s">
        <v>3541</v>
      </c>
      <c r="E2314" s="30" t="s">
        <v>3128</v>
      </c>
      <c r="F2314" s="30" t="s">
        <v>3140</v>
      </c>
      <c r="G2314" s="30" t="s">
        <v>3102</v>
      </c>
      <c r="H2314" s="31">
        <v>9264.7800000000007</v>
      </c>
      <c r="I2314" s="30">
        <v>15</v>
      </c>
      <c r="J2314" s="30" t="s">
        <v>6</v>
      </c>
      <c r="K2314" s="32">
        <v>38844</v>
      </c>
      <c r="L2314" s="6">
        <v>0</v>
      </c>
    </row>
    <row r="2315" spans="1:12" ht="12.75" customHeight="1">
      <c r="A2315" s="30" t="s">
        <v>1848</v>
      </c>
      <c r="B2315" s="30" t="s">
        <v>1849</v>
      </c>
      <c r="C2315" s="49"/>
      <c r="D2315" s="49" t="s">
        <v>3543</v>
      </c>
      <c r="E2315" s="30" t="s">
        <v>3128</v>
      </c>
      <c r="F2315" s="30" t="s">
        <v>3140</v>
      </c>
      <c r="G2315" s="30" t="s">
        <v>3102</v>
      </c>
      <c r="H2315" s="31">
        <v>810.54</v>
      </c>
      <c r="I2315" s="30">
        <v>15</v>
      </c>
      <c r="J2315" s="30" t="s">
        <v>6</v>
      </c>
      <c r="K2315" s="32">
        <v>38844</v>
      </c>
      <c r="L2315" s="6">
        <v>0</v>
      </c>
    </row>
    <row r="2316" spans="1:12" ht="12.75" customHeight="1">
      <c r="A2316" s="30" t="s">
        <v>1858</v>
      </c>
      <c r="B2316" s="30" t="s">
        <v>1859</v>
      </c>
      <c r="C2316" s="49"/>
      <c r="D2316" s="49" t="s">
        <v>3547</v>
      </c>
      <c r="E2316" s="30" t="s">
        <v>3128</v>
      </c>
      <c r="F2316" s="30" t="s">
        <v>4565</v>
      </c>
      <c r="G2316" s="30" t="s">
        <v>3102</v>
      </c>
      <c r="H2316" s="31">
        <v>777.76</v>
      </c>
      <c r="I2316" s="30">
        <v>15</v>
      </c>
      <c r="J2316" s="30" t="s">
        <v>6</v>
      </c>
      <c r="K2316" s="32">
        <v>39539</v>
      </c>
      <c r="L2316" s="6">
        <v>0</v>
      </c>
    </row>
    <row r="2317" spans="1:12" ht="12.75" customHeight="1">
      <c r="A2317" s="30" t="s">
        <v>1860</v>
      </c>
      <c r="B2317" s="30" t="s">
        <v>1861</v>
      </c>
      <c r="C2317" s="49"/>
      <c r="D2317" s="49" t="s">
        <v>3548</v>
      </c>
      <c r="E2317" s="30" t="s">
        <v>3128</v>
      </c>
      <c r="F2317" s="30" t="s">
        <v>4565</v>
      </c>
      <c r="G2317" s="30" t="s">
        <v>3102</v>
      </c>
      <c r="H2317" s="31">
        <v>777.76</v>
      </c>
      <c r="I2317" s="30">
        <v>15</v>
      </c>
      <c r="J2317" s="30" t="s">
        <v>6</v>
      </c>
      <c r="K2317" s="32">
        <v>39539</v>
      </c>
      <c r="L2317" s="6">
        <v>0</v>
      </c>
    </row>
    <row r="2318" spans="1:12" ht="12.75" customHeight="1">
      <c r="A2318" s="30" t="s">
        <v>1866</v>
      </c>
      <c r="B2318" s="30" t="s">
        <v>1867</v>
      </c>
      <c r="C2318" s="49"/>
      <c r="D2318" s="49" t="s">
        <v>3551</v>
      </c>
      <c r="E2318" s="30" t="s">
        <v>3128</v>
      </c>
      <c r="F2318" s="30" t="s">
        <v>3140</v>
      </c>
      <c r="G2318" s="30" t="s">
        <v>3102</v>
      </c>
      <c r="H2318" s="31">
        <v>235.76</v>
      </c>
      <c r="I2318" s="30">
        <v>15</v>
      </c>
      <c r="J2318" s="30" t="s">
        <v>6</v>
      </c>
      <c r="K2318" s="32">
        <v>39539</v>
      </c>
      <c r="L2318" s="6">
        <v>0</v>
      </c>
    </row>
    <row r="2319" spans="1:12" ht="12.75" customHeight="1">
      <c r="A2319" s="30" t="s">
        <v>1868</v>
      </c>
      <c r="B2319" s="30" t="s">
        <v>1869</v>
      </c>
      <c r="C2319" s="49"/>
      <c r="D2319" s="49" t="s">
        <v>3552</v>
      </c>
      <c r="E2319" s="30" t="s">
        <v>3128</v>
      </c>
      <c r="F2319" s="30" t="s">
        <v>12845</v>
      </c>
      <c r="G2319" s="30" t="s">
        <v>3102</v>
      </c>
      <c r="H2319" s="31">
        <v>856.76</v>
      </c>
      <c r="I2319" s="30">
        <v>15</v>
      </c>
      <c r="J2319" s="30" t="s">
        <v>6</v>
      </c>
      <c r="K2319" s="32">
        <v>39539</v>
      </c>
      <c r="L2319" s="6">
        <v>0</v>
      </c>
    </row>
    <row r="2320" spans="1:12" ht="12.75" customHeight="1">
      <c r="A2320" s="30" t="s">
        <v>1870</v>
      </c>
      <c r="B2320" s="30" t="s">
        <v>1871</v>
      </c>
      <c r="C2320" s="49"/>
      <c r="D2320" s="49" t="s">
        <v>3553</v>
      </c>
      <c r="E2320" s="30" t="s">
        <v>3128</v>
      </c>
      <c r="F2320" s="30" t="s">
        <v>12845</v>
      </c>
      <c r="G2320" s="30" t="s">
        <v>3102</v>
      </c>
      <c r="H2320" s="31">
        <v>856.76</v>
      </c>
      <c r="I2320" s="30">
        <v>15</v>
      </c>
      <c r="J2320" s="30" t="s">
        <v>6</v>
      </c>
      <c r="K2320" s="32">
        <v>39539</v>
      </c>
      <c r="L2320" s="6">
        <v>0</v>
      </c>
    </row>
    <row r="2321" spans="1:12" ht="12.75" customHeight="1">
      <c r="A2321" s="30" t="s">
        <v>1874</v>
      </c>
      <c r="B2321" s="30" t="s">
        <v>1875</v>
      </c>
      <c r="C2321" s="49"/>
      <c r="D2321" s="49" t="s">
        <v>3555</v>
      </c>
      <c r="E2321" s="30" t="s">
        <v>3128</v>
      </c>
      <c r="F2321" s="30" t="s">
        <v>3140</v>
      </c>
      <c r="G2321" s="30" t="s">
        <v>3102</v>
      </c>
      <c r="H2321" s="31">
        <v>1944.41</v>
      </c>
      <c r="I2321" s="30">
        <v>15</v>
      </c>
      <c r="J2321" s="30" t="s">
        <v>6</v>
      </c>
      <c r="K2321" s="32">
        <v>39539</v>
      </c>
      <c r="L2321" s="6">
        <v>0</v>
      </c>
    </row>
    <row r="2322" spans="1:12" ht="12.75" customHeight="1">
      <c r="A2322" s="30" t="s">
        <v>1876</v>
      </c>
      <c r="B2322" s="30" t="s">
        <v>1877</v>
      </c>
      <c r="C2322" s="49"/>
      <c r="D2322" s="49" t="s">
        <v>3556</v>
      </c>
      <c r="E2322" s="30" t="s">
        <v>3128</v>
      </c>
      <c r="F2322" s="30" t="s">
        <v>3140</v>
      </c>
      <c r="G2322" s="30" t="s">
        <v>3102</v>
      </c>
      <c r="H2322" s="31">
        <v>1944.41</v>
      </c>
      <c r="I2322" s="30">
        <v>15</v>
      </c>
      <c r="J2322" s="30" t="s">
        <v>6</v>
      </c>
      <c r="K2322" s="32">
        <v>39539</v>
      </c>
      <c r="L2322" s="6">
        <v>0</v>
      </c>
    </row>
    <row r="2323" spans="1:12" ht="12.75" customHeight="1">
      <c r="A2323" s="30" t="s">
        <v>1878</v>
      </c>
      <c r="B2323" s="30" t="s">
        <v>1879</v>
      </c>
      <c r="C2323" s="49"/>
      <c r="D2323" s="49" t="s">
        <v>3557</v>
      </c>
      <c r="E2323" s="30" t="s">
        <v>3128</v>
      </c>
      <c r="F2323" s="30" t="s">
        <v>3140</v>
      </c>
      <c r="G2323" s="30" t="s">
        <v>3102</v>
      </c>
      <c r="H2323" s="31">
        <v>1944.41</v>
      </c>
      <c r="I2323" s="30">
        <v>15</v>
      </c>
      <c r="J2323" s="30" t="s">
        <v>6</v>
      </c>
      <c r="K2323" s="32">
        <v>39539</v>
      </c>
      <c r="L2323" s="6">
        <v>0</v>
      </c>
    </row>
    <row r="2324" spans="1:12" ht="12.75" customHeight="1">
      <c r="A2324" s="30" t="s">
        <v>1880</v>
      </c>
      <c r="B2324" s="30" t="s">
        <v>1881</v>
      </c>
      <c r="C2324" s="49"/>
      <c r="D2324" s="49" t="s">
        <v>3558</v>
      </c>
      <c r="E2324" s="30" t="s">
        <v>3128</v>
      </c>
      <c r="F2324" s="30" t="s">
        <v>3140</v>
      </c>
      <c r="G2324" s="30" t="s">
        <v>3102</v>
      </c>
      <c r="H2324" s="31">
        <v>412.94</v>
      </c>
      <c r="I2324" s="30">
        <v>15</v>
      </c>
      <c r="J2324" s="30" t="s">
        <v>6</v>
      </c>
      <c r="K2324" s="32">
        <v>39539</v>
      </c>
      <c r="L2324" s="6">
        <v>0</v>
      </c>
    </row>
    <row r="2325" spans="1:12" ht="12.75" customHeight="1">
      <c r="A2325" s="30" t="s">
        <v>1882</v>
      </c>
      <c r="B2325" s="30" t="s">
        <v>1883</v>
      </c>
      <c r="C2325" s="49"/>
      <c r="D2325" s="49" t="s">
        <v>3559</v>
      </c>
      <c r="E2325" s="30" t="s">
        <v>3128</v>
      </c>
      <c r="F2325" s="30" t="s">
        <v>3140</v>
      </c>
      <c r="G2325" s="30" t="s">
        <v>3102</v>
      </c>
      <c r="H2325" s="31">
        <v>412.94</v>
      </c>
      <c r="I2325" s="30">
        <v>15</v>
      </c>
      <c r="J2325" s="30" t="s">
        <v>6</v>
      </c>
      <c r="K2325" s="32">
        <v>39539</v>
      </c>
      <c r="L2325" s="6">
        <v>0</v>
      </c>
    </row>
    <row r="2326" spans="1:12" ht="12.75" customHeight="1">
      <c r="A2326" s="30" t="s">
        <v>1884</v>
      </c>
      <c r="B2326" s="30" t="s">
        <v>1885</v>
      </c>
      <c r="C2326" s="49"/>
      <c r="D2326" s="49" t="s">
        <v>3560</v>
      </c>
      <c r="E2326" s="30" t="s">
        <v>3128</v>
      </c>
      <c r="F2326" s="30" t="s">
        <v>3140</v>
      </c>
      <c r="G2326" s="30" t="s">
        <v>3102</v>
      </c>
      <c r="H2326" s="31">
        <v>412.94</v>
      </c>
      <c r="I2326" s="30">
        <v>15</v>
      </c>
      <c r="J2326" s="30" t="s">
        <v>6</v>
      </c>
      <c r="K2326" s="32">
        <v>39539</v>
      </c>
      <c r="L2326" s="6">
        <v>0</v>
      </c>
    </row>
    <row r="2327" spans="1:12" ht="12.75" customHeight="1">
      <c r="A2327" s="30" t="s">
        <v>1886</v>
      </c>
      <c r="B2327" s="30" t="s">
        <v>1887</v>
      </c>
      <c r="C2327" s="49"/>
      <c r="D2327" s="49" t="s">
        <v>3561</v>
      </c>
      <c r="E2327" s="30" t="s">
        <v>3128</v>
      </c>
      <c r="F2327" s="30" t="s">
        <v>3140</v>
      </c>
      <c r="G2327" s="30" t="s">
        <v>3102</v>
      </c>
      <c r="H2327" s="31">
        <v>412.94</v>
      </c>
      <c r="I2327" s="30">
        <v>15</v>
      </c>
      <c r="J2327" s="30" t="s">
        <v>6</v>
      </c>
      <c r="K2327" s="32">
        <v>39539</v>
      </c>
      <c r="L2327" s="6">
        <v>0</v>
      </c>
    </row>
    <row r="2328" spans="1:12" ht="12.75" customHeight="1">
      <c r="A2328" s="30" t="s">
        <v>1888</v>
      </c>
      <c r="B2328" s="30" t="s">
        <v>1889</v>
      </c>
      <c r="C2328" s="49"/>
      <c r="D2328" s="49" t="s">
        <v>3562</v>
      </c>
      <c r="E2328" s="30" t="s">
        <v>3128</v>
      </c>
      <c r="F2328" s="30" t="s">
        <v>3140</v>
      </c>
      <c r="G2328" s="30" t="s">
        <v>3102</v>
      </c>
      <c r="H2328" s="31">
        <v>412.94</v>
      </c>
      <c r="I2328" s="30">
        <v>15</v>
      </c>
      <c r="J2328" s="30" t="s">
        <v>6</v>
      </c>
      <c r="K2328" s="32">
        <v>39539</v>
      </c>
      <c r="L2328" s="6">
        <v>0</v>
      </c>
    </row>
    <row r="2329" spans="1:12" ht="12.75" customHeight="1">
      <c r="A2329" s="30" t="s">
        <v>1890</v>
      </c>
      <c r="B2329" s="30" t="s">
        <v>1891</v>
      </c>
      <c r="C2329" s="49"/>
      <c r="D2329" s="49" t="s">
        <v>3563</v>
      </c>
      <c r="E2329" s="30" t="s">
        <v>3128</v>
      </c>
      <c r="F2329" s="30" t="s">
        <v>3140</v>
      </c>
      <c r="G2329" s="30" t="s">
        <v>3102</v>
      </c>
      <c r="H2329" s="31">
        <v>412.94</v>
      </c>
      <c r="I2329" s="30">
        <v>15</v>
      </c>
      <c r="J2329" s="30" t="s">
        <v>6</v>
      </c>
      <c r="K2329" s="32">
        <v>39539</v>
      </c>
      <c r="L2329" s="6">
        <v>0</v>
      </c>
    </row>
    <row r="2330" spans="1:12" ht="12.75" customHeight="1">
      <c r="A2330" s="30" t="s">
        <v>1894</v>
      </c>
      <c r="B2330" s="30" t="s">
        <v>1895</v>
      </c>
      <c r="C2330" s="49"/>
      <c r="D2330" s="275" t="s">
        <v>3565</v>
      </c>
      <c r="E2330" s="30" t="s">
        <v>3128</v>
      </c>
      <c r="F2330" s="30" t="s">
        <v>12816</v>
      </c>
      <c r="G2330" s="30" t="s">
        <v>3102</v>
      </c>
      <c r="H2330" s="31">
        <v>2503.4299999999998</v>
      </c>
      <c r="I2330" s="30">
        <v>15</v>
      </c>
      <c r="J2330" s="30" t="s">
        <v>6</v>
      </c>
      <c r="K2330" s="32">
        <v>39539</v>
      </c>
      <c r="L2330" s="6">
        <v>0</v>
      </c>
    </row>
    <row r="2331" spans="1:12" ht="12.75" customHeight="1">
      <c r="A2331" s="30" t="s">
        <v>1900</v>
      </c>
      <c r="B2331" s="30" t="s">
        <v>1901</v>
      </c>
      <c r="C2331" s="49"/>
      <c r="D2331" s="49" t="s">
        <v>3568</v>
      </c>
      <c r="E2331" s="30" t="s">
        <v>3128</v>
      </c>
      <c r="F2331" s="30" t="s">
        <v>12848</v>
      </c>
      <c r="G2331" s="30" t="s">
        <v>3102</v>
      </c>
      <c r="H2331" s="31">
        <v>473.22</v>
      </c>
      <c r="I2331" s="30">
        <v>15</v>
      </c>
      <c r="J2331" s="30" t="s">
        <v>6</v>
      </c>
      <c r="K2331" s="32">
        <v>39539</v>
      </c>
      <c r="L2331" s="6">
        <v>0</v>
      </c>
    </row>
    <row r="2332" spans="1:12" ht="12.75" customHeight="1">
      <c r="A2332" s="30" t="s">
        <v>1902</v>
      </c>
      <c r="B2332" s="30" t="s">
        <v>1903</v>
      </c>
      <c r="C2332" s="49"/>
      <c r="D2332" s="49" t="s">
        <v>3569</v>
      </c>
      <c r="E2332" s="30" t="s">
        <v>3128</v>
      </c>
      <c r="F2332" s="30" t="s">
        <v>4565</v>
      </c>
      <c r="G2332" s="30" t="s">
        <v>3102</v>
      </c>
      <c r="H2332" s="31">
        <v>473.22</v>
      </c>
      <c r="I2332" s="30">
        <v>15</v>
      </c>
      <c r="J2332" s="30" t="s">
        <v>6</v>
      </c>
      <c r="K2332" s="32">
        <v>39539</v>
      </c>
      <c r="L2332" s="6">
        <v>0</v>
      </c>
    </row>
    <row r="2333" spans="1:12" ht="12.75" customHeight="1">
      <c r="A2333" s="30" t="s">
        <v>1904</v>
      </c>
      <c r="B2333" s="30" t="s">
        <v>1905</v>
      </c>
      <c r="C2333" s="49"/>
      <c r="D2333" s="49" t="s">
        <v>3570</v>
      </c>
      <c r="E2333" s="30" t="s">
        <v>3128</v>
      </c>
      <c r="F2333" s="30" t="s">
        <v>4565</v>
      </c>
      <c r="G2333" s="30" t="s">
        <v>3102</v>
      </c>
      <c r="H2333" s="31">
        <v>473.22</v>
      </c>
      <c r="I2333" s="30">
        <v>15</v>
      </c>
      <c r="J2333" s="30" t="s">
        <v>6</v>
      </c>
      <c r="K2333" s="32">
        <v>39539</v>
      </c>
      <c r="L2333" s="6">
        <v>0</v>
      </c>
    </row>
    <row r="2334" spans="1:12" ht="12.75" customHeight="1">
      <c r="A2334" s="30" t="s">
        <v>1906</v>
      </c>
      <c r="B2334" s="30" t="s">
        <v>1907</v>
      </c>
      <c r="C2334" s="49"/>
      <c r="D2334" s="49" t="s">
        <v>3571</v>
      </c>
      <c r="E2334" s="30" t="s">
        <v>3128</v>
      </c>
      <c r="F2334" s="30" t="s">
        <v>12848</v>
      </c>
      <c r="G2334" s="30" t="s">
        <v>3102</v>
      </c>
      <c r="H2334" s="31">
        <v>473.22</v>
      </c>
      <c r="I2334" s="30">
        <v>15</v>
      </c>
      <c r="J2334" s="30" t="s">
        <v>6</v>
      </c>
      <c r="K2334" s="32">
        <v>39539</v>
      </c>
      <c r="L2334" s="6">
        <v>0</v>
      </c>
    </row>
    <row r="2335" spans="1:12" ht="12.75" customHeight="1">
      <c r="A2335" s="30" t="s">
        <v>1908</v>
      </c>
      <c r="B2335" s="30" t="s">
        <v>1909</v>
      </c>
      <c r="C2335" s="49"/>
      <c r="D2335" s="49" t="s">
        <v>3572</v>
      </c>
      <c r="E2335" s="30" t="s">
        <v>3128</v>
      </c>
      <c r="F2335" s="30" t="s">
        <v>4565</v>
      </c>
      <c r="G2335" s="30" t="s">
        <v>3102</v>
      </c>
      <c r="H2335" s="31">
        <v>473.22</v>
      </c>
      <c r="I2335" s="30">
        <v>15</v>
      </c>
      <c r="J2335" s="30" t="s">
        <v>6</v>
      </c>
      <c r="K2335" s="32">
        <v>39539</v>
      </c>
      <c r="L2335" s="6">
        <v>0</v>
      </c>
    </row>
    <row r="2336" spans="1:12" ht="12.75" customHeight="1">
      <c r="A2336" s="30" t="s">
        <v>1910</v>
      </c>
      <c r="B2336" s="30" t="s">
        <v>1911</v>
      </c>
      <c r="C2336" s="49"/>
      <c r="D2336" s="49" t="s">
        <v>3573</v>
      </c>
      <c r="E2336" s="30" t="s">
        <v>3128</v>
      </c>
      <c r="F2336" s="30" t="s">
        <v>12848</v>
      </c>
      <c r="G2336" s="30" t="s">
        <v>3102</v>
      </c>
      <c r="H2336" s="31">
        <v>473.22</v>
      </c>
      <c r="I2336" s="30">
        <v>15</v>
      </c>
      <c r="J2336" s="30" t="s">
        <v>6</v>
      </c>
      <c r="K2336" s="32">
        <v>39539</v>
      </c>
      <c r="L2336" s="6">
        <v>0</v>
      </c>
    </row>
    <row r="2337" spans="1:12" ht="12.75" customHeight="1">
      <c r="A2337" s="30" t="s">
        <v>1916</v>
      </c>
      <c r="B2337" s="30" t="s">
        <v>1917</v>
      </c>
      <c r="C2337" s="49"/>
      <c r="D2337" s="49" t="s">
        <v>3576</v>
      </c>
      <c r="E2337" s="30" t="s">
        <v>3128</v>
      </c>
      <c r="F2337" s="30" t="s">
        <v>3140</v>
      </c>
      <c r="G2337" s="30" t="s">
        <v>3102</v>
      </c>
      <c r="H2337" s="31">
        <v>188.43</v>
      </c>
      <c r="I2337" s="30">
        <v>15</v>
      </c>
      <c r="J2337" s="30" t="s">
        <v>6</v>
      </c>
      <c r="K2337" s="32">
        <v>38844</v>
      </c>
      <c r="L2337" s="6">
        <v>0</v>
      </c>
    </row>
    <row r="2338" spans="1:12" ht="12.75" customHeight="1">
      <c r="A2338" s="30" t="s">
        <v>1920</v>
      </c>
      <c r="B2338" s="30" t="s">
        <v>1921</v>
      </c>
      <c r="C2338" s="49"/>
      <c r="D2338" s="49" t="s">
        <v>3578</v>
      </c>
      <c r="E2338" s="30" t="s">
        <v>3128</v>
      </c>
      <c r="F2338" s="30" t="s">
        <v>3140</v>
      </c>
      <c r="G2338" s="30" t="s">
        <v>3102</v>
      </c>
      <c r="H2338" s="31">
        <v>188.43</v>
      </c>
      <c r="I2338" s="30">
        <v>15</v>
      </c>
      <c r="J2338" s="30" t="s">
        <v>6</v>
      </c>
      <c r="K2338" s="32">
        <v>38844</v>
      </c>
      <c r="L2338" s="6">
        <v>0</v>
      </c>
    </row>
    <row r="2339" spans="1:12" ht="12.75" customHeight="1">
      <c r="A2339" s="30" t="s">
        <v>1926</v>
      </c>
      <c r="B2339" s="30" t="s">
        <v>1927</v>
      </c>
      <c r="C2339" s="49"/>
      <c r="D2339" s="49" t="s">
        <v>3582</v>
      </c>
      <c r="E2339" s="30" t="s">
        <v>3128</v>
      </c>
      <c r="F2339" s="30" t="s">
        <v>3140</v>
      </c>
      <c r="G2339" s="30" t="s">
        <v>3102</v>
      </c>
      <c r="H2339" s="31">
        <v>413</v>
      </c>
      <c r="I2339" s="30">
        <v>15</v>
      </c>
      <c r="J2339" s="30" t="s">
        <v>6</v>
      </c>
      <c r="K2339" s="32">
        <v>41000</v>
      </c>
      <c r="L2339" s="6">
        <v>82.652421872390477</v>
      </c>
    </row>
    <row r="2340" spans="1:12" ht="12.75" customHeight="1">
      <c r="A2340" s="30" t="s">
        <v>1930</v>
      </c>
      <c r="B2340" s="30" t="s">
        <v>1931</v>
      </c>
      <c r="C2340" s="49"/>
      <c r="D2340" s="49" t="s">
        <v>3584</v>
      </c>
      <c r="E2340" s="30" t="s">
        <v>3128</v>
      </c>
      <c r="F2340" s="30" t="s">
        <v>12853</v>
      </c>
      <c r="G2340" s="30" t="s">
        <v>3102</v>
      </c>
      <c r="H2340" s="31">
        <v>978.04</v>
      </c>
      <c r="I2340" s="30">
        <v>15</v>
      </c>
      <c r="J2340" s="30" t="s">
        <v>6</v>
      </c>
      <c r="K2340" s="32">
        <v>39539</v>
      </c>
      <c r="L2340" s="6">
        <v>0</v>
      </c>
    </row>
    <row r="2341" spans="1:12" ht="12.75" customHeight="1">
      <c r="A2341" s="30" t="s">
        <v>1932</v>
      </c>
      <c r="B2341" s="30" t="s">
        <v>1933</v>
      </c>
      <c r="C2341" s="49"/>
      <c r="D2341" s="49" t="s">
        <v>3585</v>
      </c>
      <c r="E2341" s="30" t="s">
        <v>3128</v>
      </c>
      <c r="F2341" s="30" t="s">
        <v>3140</v>
      </c>
      <c r="G2341" s="30" t="s">
        <v>3102</v>
      </c>
      <c r="H2341" s="31">
        <v>235.76</v>
      </c>
      <c r="I2341" s="30">
        <v>15</v>
      </c>
      <c r="J2341" s="30" t="s">
        <v>6</v>
      </c>
      <c r="K2341" s="32">
        <v>39539</v>
      </c>
      <c r="L2341" s="6">
        <v>0</v>
      </c>
    </row>
    <row r="2342" spans="1:12" ht="12.75" customHeight="1">
      <c r="A2342" s="30" t="s">
        <v>1934</v>
      </c>
      <c r="B2342" s="30" t="s">
        <v>1935</v>
      </c>
      <c r="C2342" s="49"/>
      <c r="D2342" s="49" t="s">
        <v>3586</v>
      </c>
      <c r="E2342" s="30" t="s">
        <v>3128</v>
      </c>
      <c r="F2342" s="30" t="s">
        <v>3140</v>
      </c>
      <c r="G2342" s="30" t="s">
        <v>3102</v>
      </c>
      <c r="H2342" s="31">
        <v>235.76</v>
      </c>
      <c r="I2342" s="30">
        <v>15</v>
      </c>
      <c r="J2342" s="30" t="s">
        <v>6</v>
      </c>
      <c r="K2342" s="32">
        <v>39539</v>
      </c>
      <c r="L2342" s="6">
        <v>0</v>
      </c>
    </row>
    <row r="2343" spans="1:12" ht="12.75" customHeight="1">
      <c r="A2343" s="30" t="s">
        <v>1936</v>
      </c>
      <c r="B2343" s="30" t="s">
        <v>1937</v>
      </c>
      <c r="C2343" s="49"/>
      <c r="D2343" s="49" t="s">
        <v>3587</v>
      </c>
      <c r="E2343" s="30" t="s">
        <v>3128</v>
      </c>
      <c r="F2343" s="30" t="s">
        <v>12847</v>
      </c>
      <c r="G2343" s="30" t="s">
        <v>3102</v>
      </c>
      <c r="H2343" s="31">
        <v>1000.16</v>
      </c>
      <c r="I2343" s="30">
        <v>15</v>
      </c>
      <c r="J2343" s="30" t="s">
        <v>6</v>
      </c>
      <c r="K2343" s="32">
        <v>39539</v>
      </c>
      <c r="L2343" s="6">
        <v>0</v>
      </c>
    </row>
    <row r="2344" spans="1:12" ht="12.75" customHeight="1">
      <c r="A2344" s="30" t="s">
        <v>1942</v>
      </c>
      <c r="B2344" s="30" t="s">
        <v>1943</v>
      </c>
      <c r="C2344" s="49"/>
      <c r="D2344" s="49" t="s">
        <v>3590</v>
      </c>
      <c r="E2344" s="30" t="s">
        <v>3128</v>
      </c>
      <c r="F2344" s="30" t="s">
        <v>3140</v>
      </c>
      <c r="G2344" s="30" t="s">
        <v>3102</v>
      </c>
      <c r="H2344" s="31">
        <v>1320.12</v>
      </c>
      <c r="I2344" s="30">
        <v>15</v>
      </c>
      <c r="J2344" s="30" t="s">
        <v>6</v>
      </c>
      <c r="K2344" s="32">
        <v>41363</v>
      </c>
      <c r="L2344" s="6">
        <v>351.65928629276675</v>
      </c>
    </row>
    <row r="2345" spans="1:12" ht="12.75" customHeight="1">
      <c r="A2345" s="30" t="s">
        <v>1944</v>
      </c>
      <c r="B2345" s="30" t="s">
        <v>1945</v>
      </c>
      <c r="C2345" s="49"/>
      <c r="D2345" s="49" t="s">
        <v>3591</v>
      </c>
      <c r="E2345" s="30" t="s">
        <v>3128</v>
      </c>
      <c r="F2345" s="30" t="s">
        <v>12845</v>
      </c>
      <c r="G2345" s="30" t="s">
        <v>3102</v>
      </c>
      <c r="H2345" s="31">
        <v>1000</v>
      </c>
      <c r="I2345" s="30">
        <v>15</v>
      </c>
      <c r="J2345" s="30" t="s">
        <v>6</v>
      </c>
      <c r="K2345" s="32">
        <v>41000</v>
      </c>
      <c r="L2345" s="6">
        <v>200.12692947310035</v>
      </c>
    </row>
    <row r="2346" spans="1:12" ht="12.75" customHeight="1">
      <c r="A2346" s="30" t="s">
        <v>2102</v>
      </c>
      <c r="B2346" s="30" t="s">
        <v>2103</v>
      </c>
      <c r="C2346" s="49"/>
      <c r="D2346" s="49" t="s">
        <v>3663</v>
      </c>
      <c r="E2346" s="30" t="s">
        <v>3128</v>
      </c>
      <c r="F2346" s="30" t="s">
        <v>12845</v>
      </c>
      <c r="G2346" s="30" t="s">
        <v>3102</v>
      </c>
      <c r="H2346" s="31">
        <v>252.51</v>
      </c>
      <c r="I2346" s="30">
        <v>15</v>
      </c>
      <c r="J2346" s="30" t="s">
        <v>6</v>
      </c>
      <c r="K2346" s="32">
        <v>37041</v>
      </c>
      <c r="L2346" s="6">
        <v>0</v>
      </c>
    </row>
    <row r="2347" spans="1:12" ht="12.75" customHeight="1">
      <c r="A2347" s="30" t="s">
        <v>2196</v>
      </c>
      <c r="B2347" s="30" t="s">
        <v>2197</v>
      </c>
      <c r="C2347" s="49"/>
      <c r="D2347" s="49" t="s">
        <v>3710</v>
      </c>
      <c r="E2347" s="30" t="s">
        <v>3128</v>
      </c>
      <c r="F2347" s="30" t="s">
        <v>12849</v>
      </c>
      <c r="G2347" s="30" t="s">
        <v>3102</v>
      </c>
      <c r="H2347" s="31">
        <v>500</v>
      </c>
      <c r="I2347" s="30">
        <v>15</v>
      </c>
      <c r="J2347" s="30" t="s">
        <v>6</v>
      </c>
      <c r="K2347" s="32">
        <v>38004</v>
      </c>
      <c r="L2347" s="6">
        <v>0</v>
      </c>
    </row>
    <row r="2348" spans="1:12" ht="12.75" customHeight="1">
      <c r="A2348" s="30" t="s">
        <v>2202</v>
      </c>
      <c r="B2348" s="30" t="s">
        <v>2203</v>
      </c>
      <c r="C2348" s="49"/>
      <c r="D2348" s="49" t="s">
        <v>3713</v>
      </c>
      <c r="E2348" s="30" t="s">
        <v>3128</v>
      </c>
      <c r="F2348" s="30" t="s">
        <v>3140</v>
      </c>
      <c r="G2348" s="30" t="s">
        <v>3102</v>
      </c>
      <c r="H2348" s="31">
        <v>1000.16</v>
      </c>
      <c r="I2348" s="30">
        <v>15</v>
      </c>
      <c r="J2348" s="30" t="s">
        <v>6</v>
      </c>
      <c r="K2348" s="32">
        <v>39539</v>
      </c>
      <c r="L2348" s="6">
        <v>0</v>
      </c>
    </row>
    <row r="2349" spans="1:12" ht="12.75" customHeight="1">
      <c r="A2349" s="30" t="s">
        <v>2258</v>
      </c>
      <c r="B2349" s="276" t="s">
        <v>12856</v>
      </c>
      <c r="C2349" s="49"/>
      <c r="D2349" s="49" t="s">
        <v>3742</v>
      </c>
      <c r="E2349" s="30" t="s">
        <v>3128</v>
      </c>
      <c r="F2349" s="30" t="s">
        <v>12853</v>
      </c>
      <c r="G2349" s="30" t="s">
        <v>3102</v>
      </c>
      <c r="H2349" s="31">
        <v>922</v>
      </c>
      <c r="I2349" s="30">
        <v>15</v>
      </c>
      <c r="J2349" s="30" t="s">
        <v>6</v>
      </c>
      <c r="K2349" s="32">
        <v>41000</v>
      </c>
      <c r="L2349" s="6">
        <v>184.51702897419847</v>
      </c>
    </row>
    <row r="2350" spans="1:12" ht="12.75" customHeight="1">
      <c r="A2350" s="30" t="s">
        <v>2537</v>
      </c>
      <c r="B2350" s="30" t="s">
        <v>2538</v>
      </c>
      <c r="C2350" s="49"/>
      <c r="D2350" s="49" t="s">
        <v>3881</v>
      </c>
      <c r="E2350" s="30" t="s">
        <v>3128</v>
      </c>
      <c r="F2350" s="30" t="s">
        <v>12845</v>
      </c>
      <c r="G2350" s="30" t="s">
        <v>3102</v>
      </c>
      <c r="H2350" s="31">
        <v>935.25</v>
      </c>
      <c r="I2350" s="30">
        <v>15</v>
      </c>
      <c r="J2350" s="30" t="s">
        <v>6</v>
      </c>
      <c r="K2350" s="32">
        <v>38638</v>
      </c>
      <c r="L2350" s="6">
        <v>0</v>
      </c>
    </row>
    <row r="2351" spans="1:12" ht="12.75" customHeight="1">
      <c r="A2351" s="30" t="s">
        <v>2553</v>
      </c>
      <c r="B2351" s="30" t="s">
        <v>2554</v>
      </c>
      <c r="C2351" s="49"/>
      <c r="D2351" s="49" t="s">
        <v>3890</v>
      </c>
      <c r="E2351" s="30" t="s">
        <v>3128</v>
      </c>
      <c r="F2351" s="30" t="s">
        <v>12816</v>
      </c>
      <c r="G2351" s="30" t="s">
        <v>3102</v>
      </c>
      <c r="H2351" s="31">
        <v>555.86</v>
      </c>
      <c r="I2351" s="30">
        <v>15</v>
      </c>
      <c r="J2351" s="30" t="s">
        <v>6</v>
      </c>
      <c r="K2351" s="32">
        <v>39539</v>
      </c>
      <c r="L2351" s="6">
        <v>0</v>
      </c>
    </row>
    <row r="2352" spans="1:12" ht="12.75" customHeight="1">
      <c r="A2352" s="30" t="s">
        <v>2557</v>
      </c>
      <c r="B2352" s="30" t="s">
        <v>2558</v>
      </c>
      <c r="C2352" s="49"/>
      <c r="D2352" s="49" t="s">
        <v>3892</v>
      </c>
      <c r="E2352" s="30" t="s">
        <v>3128</v>
      </c>
      <c r="F2352" s="30" t="s">
        <v>3140</v>
      </c>
      <c r="G2352" s="30" t="s">
        <v>3102</v>
      </c>
      <c r="H2352" s="31">
        <v>188.43</v>
      </c>
      <c r="I2352" s="30">
        <v>15</v>
      </c>
      <c r="J2352" s="30" t="s">
        <v>6</v>
      </c>
      <c r="K2352" s="32">
        <v>38844</v>
      </c>
      <c r="L2352" s="6">
        <v>0.51343786013769943</v>
      </c>
    </row>
    <row r="2353" spans="1:12" ht="12.75" customHeight="1">
      <c r="A2353" s="30" t="s">
        <v>2597</v>
      </c>
      <c r="B2353" s="30" t="s">
        <v>2598</v>
      </c>
      <c r="C2353" s="49"/>
      <c r="D2353" s="49" t="s">
        <v>3912</v>
      </c>
      <c r="E2353" s="30" t="s">
        <v>3128</v>
      </c>
      <c r="F2353" s="30" t="s">
        <v>4565</v>
      </c>
      <c r="G2353" s="30" t="s">
        <v>3102</v>
      </c>
      <c r="H2353" s="31">
        <v>1166.67</v>
      </c>
      <c r="I2353" s="30">
        <v>21</v>
      </c>
      <c r="J2353" s="30" t="s">
        <v>6</v>
      </c>
      <c r="K2353" s="32">
        <v>35611</v>
      </c>
      <c r="L2353" s="6">
        <v>0</v>
      </c>
    </row>
    <row r="2354" spans="1:12" ht="12.75" customHeight="1">
      <c r="A2354" s="30" t="s">
        <v>2629</v>
      </c>
      <c r="B2354" s="30" t="s">
        <v>2630</v>
      </c>
      <c r="C2354" s="49"/>
      <c r="D2354" s="49" t="s">
        <v>3930</v>
      </c>
      <c r="E2354" s="30" t="s">
        <v>3128</v>
      </c>
      <c r="F2354" s="30" t="s">
        <v>3140</v>
      </c>
      <c r="G2354" s="30" t="s">
        <v>3102</v>
      </c>
      <c r="H2354" s="31">
        <v>541.4</v>
      </c>
      <c r="I2354" s="30">
        <v>15</v>
      </c>
      <c r="J2354" s="30" t="s">
        <v>6</v>
      </c>
      <c r="K2354" s="32">
        <v>39539</v>
      </c>
      <c r="L2354" s="6">
        <v>0</v>
      </c>
    </row>
    <row r="2355" spans="1:12" ht="12.75" customHeight="1">
      <c r="A2355" s="30" t="s">
        <v>11800</v>
      </c>
      <c r="B2355" s="30" t="s">
        <v>11809</v>
      </c>
      <c r="C2355" s="49"/>
      <c r="D2355" s="49" t="s">
        <v>12817</v>
      </c>
      <c r="E2355" s="30" t="s">
        <v>3128</v>
      </c>
      <c r="F2355" s="30" t="s">
        <v>4565</v>
      </c>
      <c r="G2355" s="30" t="s">
        <v>3102</v>
      </c>
      <c r="H2355" s="31">
        <v>3490</v>
      </c>
      <c r="I2355" s="30">
        <v>10</v>
      </c>
      <c r="J2355" s="30" t="s">
        <v>6</v>
      </c>
      <c r="K2355" s="32">
        <v>43643</v>
      </c>
      <c r="L2355" s="6">
        <v>2381.4867579908682</v>
      </c>
    </row>
    <row r="2356" spans="1:12" ht="12.75" customHeight="1">
      <c r="A2356" s="30" t="s">
        <v>11801</v>
      </c>
      <c r="B2356" s="30" t="s">
        <v>11810</v>
      </c>
      <c r="C2356" s="49"/>
      <c r="D2356" s="49" t="s">
        <v>12846</v>
      </c>
      <c r="E2356" s="30" t="s">
        <v>3128</v>
      </c>
      <c r="F2356" s="30" t="s">
        <v>3141</v>
      </c>
      <c r="G2356" s="30" t="s">
        <v>3102</v>
      </c>
      <c r="H2356" s="31">
        <v>3250</v>
      </c>
      <c r="I2356" s="30">
        <v>10</v>
      </c>
      <c r="J2356" s="30" t="s">
        <v>6</v>
      </c>
      <c r="K2356" s="32">
        <v>43643</v>
      </c>
      <c r="L2356" s="6">
        <v>2217.7168949771694</v>
      </c>
    </row>
    <row r="2357" spans="1:12" ht="12.75" customHeight="1">
      <c r="A2357" s="30" t="s">
        <v>11802</v>
      </c>
      <c r="B2357" s="30" t="s">
        <v>11810</v>
      </c>
      <c r="C2357" s="49"/>
      <c r="D2357" s="49" t="s">
        <v>12815</v>
      </c>
      <c r="E2357" s="30" t="s">
        <v>3128</v>
      </c>
      <c r="F2357" s="30" t="s">
        <v>3141</v>
      </c>
      <c r="G2357" s="30" t="s">
        <v>3102</v>
      </c>
      <c r="H2357" s="31">
        <v>3250</v>
      </c>
      <c r="I2357" s="30">
        <v>10</v>
      </c>
      <c r="J2357" s="30" t="s">
        <v>6</v>
      </c>
      <c r="K2357" s="32">
        <v>43643</v>
      </c>
      <c r="L2357" s="6">
        <v>2217.7168949771694</v>
      </c>
    </row>
    <row r="2358" spans="1:12" ht="12.75" customHeight="1">
      <c r="A2358" s="30" t="s">
        <v>2981</v>
      </c>
      <c r="B2358" s="30" t="s">
        <v>2982</v>
      </c>
      <c r="C2358" s="49" t="s">
        <v>4430</v>
      </c>
      <c r="D2358" s="277" t="s">
        <v>3127</v>
      </c>
      <c r="E2358" s="30" t="s">
        <v>3128</v>
      </c>
      <c r="F2358" s="30" t="s">
        <v>12852</v>
      </c>
      <c r="G2358" s="30" t="s">
        <v>3096</v>
      </c>
      <c r="H2358" s="31">
        <v>493438.66</v>
      </c>
      <c r="I2358" s="30">
        <v>5</v>
      </c>
      <c r="J2358" s="30" t="s">
        <v>6</v>
      </c>
      <c r="K2358" s="32">
        <v>42104</v>
      </c>
      <c r="L2358" s="6">
        <v>92898.904858904134</v>
      </c>
    </row>
    <row r="2359" spans="1:12" ht="12.75" customHeight="1">
      <c r="A2359" s="30" t="s">
        <v>141</v>
      </c>
      <c r="B2359" s="30" t="s">
        <v>142</v>
      </c>
      <c r="C2359" s="267" t="s">
        <v>4485</v>
      </c>
      <c r="D2359" s="49" t="s">
        <v>4171</v>
      </c>
      <c r="E2359" s="30" t="s">
        <v>3061</v>
      </c>
      <c r="F2359" s="30" t="s">
        <v>3113</v>
      </c>
      <c r="G2359" s="30" t="s">
        <v>3100</v>
      </c>
      <c r="H2359" s="31">
        <v>1128.8</v>
      </c>
      <c r="I2359" s="30">
        <v>3</v>
      </c>
      <c r="J2359" s="30" t="s">
        <v>6</v>
      </c>
      <c r="K2359" s="32">
        <v>42030</v>
      </c>
      <c r="L2359" s="6">
        <v>92.778082191780754</v>
      </c>
    </row>
    <row r="2360" spans="1:12" ht="12.75" customHeight="1">
      <c r="A2360" s="30" t="s">
        <v>171</v>
      </c>
      <c r="B2360" s="30" t="s">
        <v>172</v>
      </c>
      <c r="C2360" s="278" t="s">
        <v>11637</v>
      </c>
      <c r="D2360" s="49" t="s">
        <v>11638</v>
      </c>
      <c r="E2360" s="30" t="s">
        <v>2998</v>
      </c>
      <c r="F2360" s="30" t="s">
        <v>4515</v>
      </c>
      <c r="G2360" s="30" t="s">
        <v>3100</v>
      </c>
      <c r="H2360" s="31">
        <v>7615.2</v>
      </c>
      <c r="I2360" s="30">
        <v>3</v>
      </c>
      <c r="J2360" s="30" t="s">
        <v>6</v>
      </c>
      <c r="K2360" s="32">
        <v>41843</v>
      </c>
      <c r="L2360" s="6">
        <v>235.75824657534304</v>
      </c>
    </row>
    <row r="2361" spans="1:12" ht="12.75" customHeight="1">
      <c r="A2361" s="30" t="s">
        <v>173</v>
      </c>
      <c r="B2361" s="30" t="s">
        <v>174</v>
      </c>
      <c r="C2361" s="49" t="s">
        <v>11639</v>
      </c>
      <c r="D2361" s="49" t="s">
        <v>11640</v>
      </c>
      <c r="E2361" s="30" t="s">
        <v>12888</v>
      </c>
      <c r="F2361" s="30" t="s">
        <v>3487</v>
      </c>
      <c r="G2361" s="30" t="s">
        <v>3100</v>
      </c>
      <c r="H2361" s="31">
        <v>7615.2</v>
      </c>
      <c r="I2361" s="30">
        <v>3</v>
      </c>
      <c r="J2361" s="30" t="s">
        <v>6</v>
      </c>
      <c r="K2361" s="32">
        <v>41843</v>
      </c>
      <c r="L2361" s="6">
        <v>0</v>
      </c>
    </row>
    <row r="2362" spans="1:12" ht="12.75" customHeight="1">
      <c r="A2362" s="30" t="s">
        <v>181</v>
      </c>
      <c r="B2362" s="30" t="s">
        <v>182</v>
      </c>
      <c r="C2362" s="49" t="s">
        <v>4475</v>
      </c>
      <c r="D2362" s="49" t="s">
        <v>4172</v>
      </c>
      <c r="E2362" s="30" t="s">
        <v>3061</v>
      </c>
      <c r="F2362" s="30" t="s">
        <v>4515</v>
      </c>
      <c r="G2362" s="30" t="s">
        <v>3100</v>
      </c>
      <c r="H2362" s="31">
        <v>10003.5</v>
      </c>
      <c r="I2362" s="30">
        <v>17</v>
      </c>
      <c r="J2362" s="30" t="s">
        <v>6</v>
      </c>
      <c r="K2362" s="32">
        <v>42030</v>
      </c>
      <c r="L2362" s="6">
        <v>4602.7385173247376</v>
      </c>
    </row>
    <row r="2363" spans="1:12" ht="12.75" customHeight="1">
      <c r="A2363" s="30" t="s">
        <v>183</v>
      </c>
      <c r="B2363" s="30" t="s">
        <v>184</v>
      </c>
      <c r="C2363" s="49" t="s">
        <v>4459</v>
      </c>
      <c r="D2363" s="49" t="s">
        <v>4173</v>
      </c>
      <c r="E2363" s="30" t="s">
        <v>3061</v>
      </c>
      <c r="F2363" s="30" t="s">
        <v>3163</v>
      </c>
      <c r="G2363" s="30" t="s">
        <v>3100</v>
      </c>
      <c r="H2363" s="31">
        <v>1128.8</v>
      </c>
      <c r="I2363" s="30">
        <v>3</v>
      </c>
      <c r="J2363" s="30" t="s">
        <v>6</v>
      </c>
      <c r="K2363" s="32">
        <v>42030</v>
      </c>
      <c r="L2363" s="6">
        <v>92.778082191780754</v>
      </c>
    </row>
    <row r="2364" spans="1:12" ht="12.75" customHeight="1">
      <c r="A2364" s="30" t="s">
        <v>185</v>
      </c>
      <c r="B2364" s="30" t="s">
        <v>186</v>
      </c>
      <c r="C2364" s="49" t="s">
        <v>4374</v>
      </c>
      <c r="D2364" s="49" t="s">
        <v>4174</v>
      </c>
      <c r="E2364" s="30" t="s">
        <v>3061</v>
      </c>
      <c r="F2364" s="30" t="s">
        <v>12949</v>
      </c>
      <c r="G2364" s="30" t="s">
        <v>3100</v>
      </c>
      <c r="H2364" s="31">
        <v>1128.8</v>
      </c>
      <c r="I2364" s="30">
        <v>3</v>
      </c>
      <c r="J2364" s="30" t="s">
        <v>6</v>
      </c>
      <c r="K2364" s="32">
        <v>42030</v>
      </c>
      <c r="L2364" s="6">
        <v>92.778082191780754</v>
      </c>
    </row>
    <row r="2365" spans="1:12" ht="12.75" customHeight="1">
      <c r="A2365" s="30" t="s">
        <v>189</v>
      </c>
      <c r="B2365" s="30" t="s">
        <v>190</v>
      </c>
      <c r="C2365" s="49" t="s">
        <v>4461</v>
      </c>
      <c r="D2365" s="49" t="s">
        <v>4175</v>
      </c>
      <c r="E2365" s="30" t="s">
        <v>3061</v>
      </c>
      <c r="F2365" s="30" t="s">
        <v>12908</v>
      </c>
      <c r="G2365" s="30" t="s">
        <v>3100</v>
      </c>
      <c r="H2365" s="31">
        <v>1128.8</v>
      </c>
      <c r="I2365" s="30">
        <v>3</v>
      </c>
      <c r="J2365" s="30" t="s">
        <v>6</v>
      </c>
      <c r="K2365" s="32">
        <v>42030</v>
      </c>
      <c r="L2365" s="6">
        <v>92.778082191780754</v>
      </c>
    </row>
    <row r="2366" spans="1:12" ht="12.75" customHeight="1">
      <c r="A2366" s="30" t="s">
        <v>197</v>
      </c>
      <c r="B2366" s="30" t="s">
        <v>198</v>
      </c>
      <c r="C2366" s="49" t="s">
        <v>4375</v>
      </c>
      <c r="D2366" s="49" t="s">
        <v>4176</v>
      </c>
      <c r="E2366" s="30" t="s">
        <v>3061</v>
      </c>
      <c r="F2366" s="30" t="s">
        <v>12917</v>
      </c>
      <c r="G2366" s="30" t="s">
        <v>3100</v>
      </c>
      <c r="H2366" s="31">
        <v>1128.8</v>
      </c>
      <c r="I2366" s="30">
        <v>3</v>
      </c>
      <c r="J2366" s="30" t="s">
        <v>6</v>
      </c>
      <c r="K2366" s="32">
        <v>42030</v>
      </c>
      <c r="L2366" s="6">
        <v>92.778082191780754</v>
      </c>
    </row>
    <row r="2367" spans="1:12" ht="12.75" customHeight="1">
      <c r="A2367" s="30" t="s">
        <v>199</v>
      </c>
      <c r="B2367" s="30" t="s">
        <v>200</v>
      </c>
      <c r="C2367" s="267" t="s">
        <v>4487</v>
      </c>
      <c r="D2367" s="49" t="s">
        <v>4177</v>
      </c>
      <c r="E2367" s="30" t="s">
        <v>3061</v>
      </c>
      <c r="F2367" s="30" t="s">
        <v>4293</v>
      </c>
      <c r="G2367" s="30" t="s">
        <v>3100</v>
      </c>
      <c r="H2367" s="31">
        <v>1128.8</v>
      </c>
      <c r="I2367" s="30">
        <v>3</v>
      </c>
      <c r="J2367" s="30" t="s">
        <v>6</v>
      </c>
      <c r="K2367" s="32">
        <v>42030</v>
      </c>
      <c r="L2367" s="6">
        <v>92.778082191780754</v>
      </c>
    </row>
    <row r="2368" spans="1:12" ht="12.75" customHeight="1">
      <c r="A2368" s="30" t="s">
        <v>293</v>
      </c>
      <c r="B2368" s="30" t="s">
        <v>294</v>
      </c>
      <c r="C2368" s="49" t="s">
        <v>4465</v>
      </c>
      <c r="D2368" s="49" t="s">
        <v>4179</v>
      </c>
      <c r="E2368" s="30" t="s">
        <v>3061</v>
      </c>
      <c r="F2368" s="30" t="s">
        <v>13004</v>
      </c>
      <c r="G2368" s="30" t="s">
        <v>3100</v>
      </c>
      <c r="H2368" s="31">
        <v>5865.45</v>
      </c>
      <c r="I2368" s="30">
        <v>7</v>
      </c>
      <c r="J2368" s="30" t="s">
        <v>6</v>
      </c>
      <c r="K2368" s="32">
        <v>40968</v>
      </c>
      <c r="L2368" s="6">
        <v>0</v>
      </c>
    </row>
    <row r="2369" spans="1:12" ht="12.75" customHeight="1">
      <c r="A2369" s="30" t="s">
        <v>307</v>
      </c>
      <c r="B2369" s="30" t="s">
        <v>308</v>
      </c>
      <c r="C2369" s="49" t="s">
        <v>4488</v>
      </c>
      <c r="D2369" s="49" t="s">
        <v>4180</v>
      </c>
      <c r="E2369" s="30" t="s">
        <v>3061</v>
      </c>
      <c r="F2369" s="30" t="s">
        <v>12937</v>
      </c>
      <c r="G2369" s="30" t="s">
        <v>3100</v>
      </c>
      <c r="H2369" s="31">
        <v>1265.69</v>
      </c>
      <c r="I2369" s="30">
        <v>7</v>
      </c>
      <c r="J2369" s="30" t="s">
        <v>6</v>
      </c>
      <c r="K2369" s="32">
        <v>40968</v>
      </c>
      <c r="L2369" s="6">
        <v>0</v>
      </c>
    </row>
    <row r="2370" spans="1:12" ht="12.75" customHeight="1">
      <c r="A2370" s="30" t="s">
        <v>311</v>
      </c>
      <c r="B2370" s="30" t="s">
        <v>312</v>
      </c>
      <c r="C2370" s="49" t="s">
        <v>4351</v>
      </c>
      <c r="D2370" s="49" t="s">
        <v>4181</v>
      </c>
      <c r="E2370" s="30" t="s">
        <v>3061</v>
      </c>
      <c r="F2370" s="30" t="s">
        <v>12949</v>
      </c>
      <c r="G2370" s="30" t="s">
        <v>3100</v>
      </c>
      <c r="H2370" s="31">
        <v>1121.5999999999999</v>
      </c>
      <c r="I2370" s="30">
        <v>6</v>
      </c>
      <c r="J2370" s="30" t="s">
        <v>6</v>
      </c>
      <c r="K2370" s="32">
        <v>41302</v>
      </c>
      <c r="L2370" s="6">
        <v>0</v>
      </c>
    </row>
    <row r="2371" spans="1:12" ht="12.75" customHeight="1">
      <c r="A2371" s="30" t="s">
        <v>318</v>
      </c>
      <c r="B2371" s="30" t="s">
        <v>319</v>
      </c>
      <c r="C2371" s="49" t="s">
        <v>4467</v>
      </c>
      <c r="D2371" s="49" t="s">
        <v>4182</v>
      </c>
      <c r="E2371" s="30" t="s">
        <v>3061</v>
      </c>
      <c r="F2371" s="30" t="s">
        <v>3131</v>
      </c>
      <c r="G2371" s="30" t="s">
        <v>3100</v>
      </c>
      <c r="H2371" s="31">
        <v>5865.45</v>
      </c>
      <c r="I2371" s="30">
        <v>7</v>
      </c>
      <c r="J2371" s="30" t="s">
        <v>6</v>
      </c>
      <c r="K2371" s="32">
        <v>40968</v>
      </c>
      <c r="L2371" s="6">
        <v>0</v>
      </c>
    </row>
    <row r="2372" spans="1:12" ht="12.75" customHeight="1">
      <c r="A2372" s="30" t="s">
        <v>324</v>
      </c>
      <c r="B2372" s="30" t="s">
        <v>325</v>
      </c>
      <c r="C2372" s="49" t="s">
        <v>4336</v>
      </c>
      <c r="D2372" s="49" t="s">
        <v>4183</v>
      </c>
      <c r="E2372" s="30" t="s">
        <v>3061</v>
      </c>
      <c r="F2372" s="30" t="s">
        <v>3113</v>
      </c>
      <c r="G2372" s="30" t="s">
        <v>3100</v>
      </c>
      <c r="H2372" s="31">
        <v>5999</v>
      </c>
      <c r="I2372" s="30">
        <v>13</v>
      </c>
      <c r="J2372" s="30" t="s">
        <v>6</v>
      </c>
      <c r="K2372" s="32">
        <v>38655</v>
      </c>
      <c r="L2372" s="6">
        <v>0</v>
      </c>
    </row>
    <row r="2373" spans="1:12" ht="12.75" customHeight="1">
      <c r="A2373" s="30" t="s">
        <v>326</v>
      </c>
      <c r="B2373" s="30" t="s">
        <v>327</v>
      </c>
      <c r="C2373" s="49" t="s">
        <v>4347</v>
      </c>
      <c r="D2373" s="49" t="s">
        <v>4184</v>
      </c>
      <c r="E2373" s="30" t="s">
        <v>3061</v>
      </c>
      <c r="F2373" s="30" t="s">
        <v>13114</v>
      </c>
      <c r="G2373" s="30" t="s">
        <v>3100</v>
      </c>
      <c r="H2373" s="31">
        <v>1265.69</v>
      </c>
      <c r="I2373" s="30">
        <v>7</v>
      </c>
      <c r="J2373" s="30" t="s">
        <v>6</v>
      </c>
      <c r="K2373" s="32">
        <v>40968</v>
      </c>
      <c r="L2373" s="6">
        <v>0</v>
      </c>
    </row>
    <row r="2374" spans="1:12" ht="12.75" customHeight="1">
      <c r="A2374" s="30" t="s">
        <v>330</v>
      </c>
      <c r="B2374" s="30" t="s">
        <v>331</v>
      </c>
      <c r="C2374" s="49" t="s">
        <v>4344</v>
      </c>
      <c r="D2374" s="49" t="s">
        <v>4186</v>
      </c>
      <c r="E2374" s="30" t="s">
        <v>3061</v>
      </c>
      <c r="F2374" s="30" t="s">
        <v>3113</v>
      </c>
      <c r="G2374" s="30" t="s">
        <v>3100</v>
      </c>
      <c r="H2374" s="31">
        <v>5865.45</v>
      </c>
      <c r="I2374" s="30">
        <v>7</v>
      </c>
      <c r="J2374" s="30" t="s">
        <v>6</v>
      </c>
      <c r="K2374" s="32">
        <v>40968</v>
      </c>
      <c r="L2374" s="6">
        <v>0</v>
      </c>
    </row>
    <row r="2375" spans="1:12" ht="12.75" customHeight="1">
      <c r="A2375" s="30" t="s">
        <v>332</v>
      </c>
      <c r="B2375" s="30" t="s">
        <v>333</v>
      </c>
      <c r="C2375" s="49" t="s">
        <v>4348</v>
      </c>
      <c r="D2375" s="49" t="s">
        <v>4187</v>
      </c>
      <c r="E2375" s="30" t="s">
        <v>3061</v>
      </c>
      <c r="F2375" s="30" t="s">
        <v>12945</v>
      </c>
      <c r="G2375" s="30" t="s">
        <v>3100</v>
      </c>
      <c r="H2375" s="31">
        <v>1265.69</v>
      </c>
      <c r="I2375" s="30">
        <v>7</v>
      </c>
      <c r="J2375" s="30" t="s">
        <v>6</v>
      </c>
      <c r="K2375" s="32">
        <v>40968</v>
      </c>
      <c r="L2375" s="6">
        <v>0</v>
      </c>
    </row>
    <row r="2376" spans="1:12" ht="12.75" customHeight="1">
      <c r="A2376" s="30" t="s">
        <v>334</v>
      </c>
      <c r="B2376" s="30" t="s">
        <v>335</v>
      </c>
      <c r="C2376" s="49" t="s">
        <v>4349</v>
      </c>
      <c r="D2376" s="49" t="s">
        <v>4188</v>
      </c>
      <c r="E2376" s="30" t="s">
        <v>3061</v>
      </c>
      <c r="F2376" s="30" t="s">
        <v>12988</v>
      </c>
      <c r="G2376" s="30" t="s">
        <v>3100</v>
      </c>
      <c r="H2376" s="31">
        <v>1265.69</v>
      </c>
      <c r="I2376" s="30">
        <v>7</v>
      </c>
      <c r="J2376" s="30" t="s">
        <v>6</v>
      </c>
      <c r="K2376" s="32">
        <v>40968</v>
      </c>
      <c r="L2376" s="6">
        <v>0</v>
      </c>
    </row>
    <row r="2377" spans="1:12" ht="12.75" customHeight="1">
      <c r="A2377" s="30" t="s">
        <v>338</v>
      </c>
      <c r="B2377" s="30" t="s">
        <v>339</v>
      </c>
      <c r="C2377" s="49" t="s">
        <v>11629</v>
      </c>
      <c r="D2377" s="49" t="s">
        <v>11630</v>
      </c>
      <c r="E2377" s="30" t="s">
        <v>3061</v>
      </c>
      <c r="F2377" s="30" t="s">
        <v>4515</v>
      </c>
      <c r="G2377" s="30" t="s">
        <v>3100</v>
      </c>
      <c r="H2377" s="31">
        <v>5865.45</v>
      </c>
      <c r="I2377" s="30">
        <v>7</v>
      </c>
      <c r="J2377" s="30" t="s">
        <v>6</v>
      </c>
      <c r="K2377" s="32">
        <v>40968</v>
      </c>
      <c r="L2377" s="6">
        <v>0</v>
      </c>
    </row>
    <row r="2378" spans="1:12" ht="12.75" customHeight="1">
      <c r="A2378" s="30" t="s">
        <v>343</v>
      </c>
      <c r="B2378" s="30" t="s">
        <v>344</v>
      </c>
      <c r="C2378" s="49" t="s">
        <v>4346</v>
      </c>
      <c r="D2378" s="49" t="s">
        <v>4189</v>
      </c>
      <c r="E2378" s="30" t="s">
        <v>3061</v>
      </c>
      <c r="F2378" s="30" t="s">
        <v>3113</v>
      </c>
      <c r="G2378" s="30" t="s">
        <v>3100</v>
      </c>
      <c r="H2378" s="31">
        <v>5865.45</v>
      </c>
      <c r="I2378" s="30">
        <v>7</v>
      </c>
      <c r="J2378" s="30" t="s">
        <v>6</v>
      </c>
      <c r="K2378" s="32">
        <v>40968</v>
      </c>
      <c r="L2378" s="6">
        <v>0</v>
      </c>
    </row>
    <row r="2379" spans="1:12" ht="12.75" customHeight="1">
      <c r="A2379" s="30" t="s">
        <v>345</v>
      </c>
      <c r="B2379" s="30" t="s">
        <v>346</v>
      </c>
      <c r="C2379" s="49" t="s">
        <v>4350</v>
      </c>
      <c r="D2379" s="49" t="s">
        <v>4190</v>
      </c>
      <c r="E2379" s="30" t="s">
        <v>3061</v>
      </c>
      <c r="F2379" s="30" t="s">
        <v>3113</v>
      </c>
      <c r="G2379" s="30" t="s">
        <v>3100</v>
      </c>
      <c r="H2379" s="31">
        <v>1121.5999999999999</v>
      </c>
      <c r="I2379" s="30">
        <v>6</v>
      </c>
      <c r="J2379" s="30" t="s">
        <v>6</v>
      </c>
      <c r="K2379" s="32">
        <v>41302</v>
      </c>
      <c r="L2379" s="6">
        <v>0</v>
      </c>
    </row>
    <row r="2380" spans="1:12" ht="12.75" customHeight="1">
      <c r="A2380" s="30" t="s">
        <v>349</v>
      </c>
      <c r="B2380" s="30" t="s">
        <v>350</v>
      </c>
      <c r="C2380" s="49" t="s">
        <v>4422</v>
      </c>
      <c r="D2380" s="49" t="s">
        <v>4191</v>
      </c>
      <c r="E2380" s="30" t="s">
        <v>3061</v>
      </c>
      <c r="F2380" s="30" t="s">
        <v>12917</v>
      </c>
      <c r="G2380" s="30" t="s">
        <v>3100</v>
      </c>
      <c r="H2380" s="31">
        <v>1169</v>
      </c>
      <c r="I2380" s="30">
        <v>6</v>
      </c>
      <c r="J2380" s="30" t="s">
        <v>6</v>
      </c>
      <c r="K2380" s="32">
        <v>41000</v>
      </c>
      <c r="L2380" s="6">
        <v>0</v>
      </c>
    </row>
    <row r="2381" spans="1:12" ht="12.75" customHeight="1">
      <c r="A2381" s="30" t="s">
        <v>351</v>
      </c>
      <c r="B2381" s="30" t="s">
        <v>352</v>
      </c>
      <c r="C2381" s="49" t="s">
        <v>4327</v>
      </c>
      <c r="D2381" s="49" t="s">
        <v>4192</v>
      </c>
      <c r="E2381" s="30" t="s">
        <v>3061</v>
      </c>
      <c r="F2381" s="30" t="s">
        <v>3169</v>
      </c>
      <c r="G2381" s="30" t="s">
        <v>3100</v>
      </c>
      <c r="H2381" s="31">
        <v>5865.45</v>
      </c>
      <c r="I2381" s="30">
        <v>7</v>
      </c>
      <c r="J2381" s="30" t="s">
        <v>6</v>
      </c>
      <c r="K2381" s="32">
        <v>40968</v>
      </c>
      <c r="L2381" s="6">
        <v>0</v>
      </c>
    </row>
    <row r="2382" spans="1:12" ht="12.75" customHeight="1">
      <c r="A2382" s="30" t="s">
        <v>355</v>
      </c>
      <c r="B2382" s="30" t="s">
        <v>356</v>
      </c>
      <c r="C2382" s="49" t="s">
        <v>4267</v>
      </c>
      <c r="D2382" s="49" t="s">
        <v>4193</v>
      </c>
      <c r="E2382" s="30" t="s">
        <v>2998</v>
      </c>
      <c r="F2382" s="30" t="s">
        <v>3131</v>
      </c>
      <c r="G2382" s="30" t="s">
        <v>3100</v>
      </c>
      <c r="H2382" s="31">
        <v>5779.8</v>
      </c>
      <c r="I2382" s="30">
        <v>8</v>
      </c>
      <c r="J2382" s="30" t="s">
        <v>6</v>
      </c>
      <c r="K2382" s="32">
        <v>40522</v>
      </c>
      <c r="L2382" s="6">
        <v>0</v>
      </c>
    </row>
    <row r="2383" spans="1:12" ht="12.75" customHeight="1">
      <c r="A2383" s="30" t="s">
        <v>357</v>
      </c>
      <c r="B2383" s="30" t="s">
        <v>358</v>
      </c>
      <c r="C2383" s="49" t="s">
        <v>4412</v>
      </c>
      <c r="D2383" s="49" t="s">
        <v>4194</v>
      </c>
      <c r="E2383" s="30" t="s">
        <v>3061</v>
      </c>
      <c r="F2383" s="30" t="s">
        <v>4515</v>
      </c>
      <c r="G2383" s="30" t="s">
        <v>3100</v>
      </c>
      <c r="H2383" s="31">
        <v>521.35</v>
      </c>
      <c r="I2383" s="30">
        <v>10.416666666666666</v>
      </c>
      <c r="J2383" s="30" t="s">
        <v>6</v>
      </c>
      <c r="K2383" s="32">
        <v>39539</v>
      </c>
      <c r="L2383" s="6">
        <v>0</v>
      </c>
    </row>
    <row r="2384" spans="1:12" ht="12.75" customHeight="1">
      <c r="A2384" s="30" t="s">
        <v>359</v>
      </c>
      <c r="B2384" s="30" t="s">
        <v>360</v>
      </c>
      <c r="C2384" s="49" t="s">
        <v>4410</v>
      </c>
      <c r="D2384" s="49" t="s">
        <v>4195</v>
      </c>
      <c r="E2384" s="30" t="s">
        <v>3061</v>
      </c>
      <c r="F2384" s="30" t="s">
        <v>3113</v>
      </c>
      <c r="G2384" s="30" t="s">
        <v>3100</v>
      </c>
      <c r="H2384" s="31">
        <v>5865.45</v>
      </c>
      <c r="I2384" s="30">
        <v>7</v>
      </c>
      <c r="J2384" s="30" t="s">
        <v>6</v>
      </c>
      <c r="K2384" s="32">
        <v>40968</v>
      </c>
      <c r="L2384" s="6">
        <v>0</v>
      </c>
    </row>
    <row r="2385" spans="1:12" ht="12.75" customHeight="1">
      <c r="A2385" s="30" t="s">
        <v>380</v>
      </c>
      <c r="B2385" s="30" t="s">
        <v>381</v>
      </c>
      <c r="C2385" s="49" t="s">
        <v>4464</v>
      </c>
      <c r="D2385" s="49" t="s">
        <v>4198</v>
      </c>
      <c r="E2385" s="30" t="s">
        <v>3061</v>
      </c>
      <c r="F2385" s="30" t="s">
        <v>3391</v>
      </c>
      <c r="G2385" s="30" t="s">
        <v>3100</v>
      </c>
      <c r="H2385" s="31">
        <v>1191.3</v>
      </c>
      <c r="I2385" s="30">
        <v>5</v>
      </c>
      <c r="J2385" s="30" t="s">
        <v>6</v>
      </c>
      <c r="K2385" s="32">
        <v>41425</v>
      </c>
      <c r="L2385" s="6">
        <v>0</v>
      </c>
    </row>
    <row r="2386" spans="1:12" ht="12.75" customHeight="1">
      <c r="A2386" s="30" t="s">
        <v>420</v>
      </c>
      <c r="B2386" s="30" t="s">
        <v>421</v>
      </c>
      <c r="C2386" s="49" t="s">
        <v>4356</v>
      </c>
      <c r="D2386" s="49" t="s">
        <v>4199</v>
      </c>
      <c r="E2386" s="30" t="s">
        <v>3061</v>
      </c>
      <c r="F2386" s="30" t="s">
        <v>12941</v>
      </c>
      <c r="G2386" s="30" t="s">
        <v>3100</v>
      </c>
      <c r="H2386" s="31">
        <v>1191.3</v>
      </c>
      <c r="I2386" s="30">
        <v>5</v>
      </c>
      <c r="J2386" s="30" t="s">
        <v>6</v>
      </c>
      <c r="K2386" s="32">
        <v>41425</v>
      </c>
      <c r="L2386" s="6">
        <v>0</v>
      </c>
    </row>
    <row r="2387" spans="1:12" ht="12.75" customHeight="1">
      <c r="A2387" s="30" t="s">
        <v>454</v>
      </c>
      <c r="B2387" s="30" t="s">
        <v>455</v>
      </c>
      <c r="C2387" s="49">
        <v>0</v>
      </c>
      <c r="D2387" s="49" t="s">
        <v>4202</v>
      </c>
      <c r="E2387" s="30" t="s">
        <v>2998</v>
      </c>
      <c r="F2387" s="30" t="s">
        <v>4201</v>
      </c>
      <c r="G2387" s="30" t="s">
        <v>3100</v>
      </c>
      <c r="H2387" s="31">
        <v>5618.37</v>
      </c>
      <c r="I2387" s="30">
        <v>5</v>
      </c>
      <c r="J2387" s="30" t="s">
        <v>6</v>
      </c>
      <c r="K2387" s="32">
        <v>41722</v>
      </c>
      <c r="L2387" s="6">
        <v>0</v>
      </c>
    </row>
    <row r="2388" spans="1:12" ht="12.75" customHeight="1">
      <c r="A2388" s="30" t="s">
        <v>476</v>
      </c>
      <c r="B2388" s="30" t="s">
        <v>477</v>
      </c>
      <c r="C2388" s="49" t="s">
        <v>4357</v>
      </c>
      <c r="D2388" s="49" t="s">
        <v>4203</v>
      </c>
      <c r="E2388" s="30" t="s">
        <v>3061</v>
      </c>
      <c r="F2388" s="30" t="s">
        <v>13006</v>
      </c>
      <c r="G2388" s="30" t="s">
        <v>3100</v>
      </c>
      <c r="H2388" s="31">
        <v>1191.3</v>
      </c>
      <c r="I2388" s="30">
        <v>5</v>
      </c>
      <c r="J2388" s="30" t="s">
        <v>6</v>
      </c>
      <c r="K2388" s="32">
        <v>41425</v>
      </c>
      <c r="L2388" s="6">
        <v>0</v>
      </c>
    </row>
    <row r="2389" spans="1:12" ht="12.75" customHeight="1">
      <c r="A2389" s="30" t="s">
        <v>494</v>
      </c>
      <c r="B2389" s="30" t="s">
        <v>495</v>
      </c>
      <c r="C2389" s="49" t="s">
        <v>4361</v>
      </c>
      <c r="D2389" s="49" t="s">
        <v>4205</v>
      </c>
      <c r="E2389" s="30" t="s">
        <v>3061</v>
      </c>
      <c r="F2389" s="30" t="s">
        <v>12990</v>
      </c>
      <c r="G2389" s="30" t="s">
        <v>3100</v>
      </c>
      <c r="H2389" s="31">
        <v>1191.3</v>
      </c>
      <c r="I2389" s="30">
        <v>5</v>
      </c>
      <c r="J2389" s="30" t="s">
        <v>6</v>
      </c>
      <c r="K2389" s="32">
        <v>41425</v>
      </c>
      <c r="L2389" s="6">
        <v>0</v>
      </c>
    </row>
    <row r="2390" spans="1:12" ht="12.75" customHeight="1">
      <c r="A2390" s="30" t="s">
        <v>518</v>
      </c>
      <c r="B2390" s="30" t="s">
        <v>519</v>
      </c>
      <c r="C2390" s="49" t="s">
        <v>4416</v>
      </c>
      <c r="D2390" s="49" t="s">
        <v>4206</v>
      </c>
      <c r="E2390" s="30" t="s">
        <v>3061</v>
      </c>
      <c r="F2390" s="30" t="s">
        <v>12919</v>
      </c>
      <c r="G2390" s="30" t="s">
        <v>3100</v>
      </c>
      <c r="H2390" s="31">
        <v>1191.3</v>
      </c>
      <c r="I2390" s="30">
        <v>5</v>
      </c>
      <c r="J2390" s="30" t="s">
        <v>6</v>
      </c>
      <c r="K2390" s="32">
        <v>41425</v>
      </c>
      <c r="L2390" s="6">
        <v>0</v>
      </c>
    </row>
    <row r="2391" spans="1:12" ht="12.75" customHeight="1">
      <c r="A2391" s="30" t="s">
        <v>520</v>
      </c>
      <c r="B2391" s="30" t="s">
        <v>521</v>
      </c>
      <c r="C2391" s="49" t="s">
        <v>4492</v>
      </c>
      <c r="D2391" s="49" t="s">
        <v>4207</v>
      </c>
      <c r="E2391" s="30" t="s">
        <v>3061</v>
      </c>
      <c r="F2391" s="30" t="s">
        <v>3727</v>
      </c>
      <c r="G2391" s="30" t="s">
        <v>3100</v>
      </c>
      <c r="H2391" s="31">
        <v>1191.3</v>
      </c>
      <c r="I2391" s="30">
        <v>5</v>
      </c>
      <c r="J2391" s="30" t="s">
        <v>6</v>
      </c>
      <c r="K2391" s="32">
        <v>41425</v>
      </c>
      <c r="L2391" s="6">
        <v>0</v>
      </c>
    </row>
    <row r="2392" spans="1:12" ht="12.75" customHeight="1">
      <c r="A2392" s="30" t="s">
        <v>526</v>
      </c>
      <c r="B2392" s="30" t="s">
        <v>527</v>
      </c>
      <c r="C2392" s="49" t="s">
        <v>4364</v>
      </c>
      <c r="D2392" s="49" t="s">
        <v>4208</v>
      </c>
      <c r="E2392" s="30" t="s">
        <v>3061</v>
      </c>
      <c r="F2392" s="30" t="s">
        <v>13006</v>
      </c>
      <c r="G2392" s="30" t="s">
        <v>3100</v>
      </c>
      <c r="H2392" s="31">
        <v>1191.3</v>
      </c>
      <c r="I2392" s="30">
        <v>5</v>
      </c>
      <c r="J2392" s="30" t="s">
        <v>6</v>
      </c>
      <c r="K2392" s="32">
        <v>41425</v>
      </c>
      <c r="L2392" s="6">
        <v>0</v>
      </c>
    </row>
    <row r="2393" spans="1:12" ht="12.75" customHeight="1">
      <c r="A2393" s="30" t="s">
        <v>536</v>
      </c>
      <c r="B2393" s="30" t="s">
        <v>537</v>
      </c>
      <c r="C2393" s="49" t="s">
        <v>4367</v>
      </c>
      <c r="D2393" s="49" t="s">
        <v>4209</v>
      </c>
      <c r="E2393" s="30" t="s">
        <v>3061</v>
      </c>
      <c r="F2393" s="30" t="s">
        <v>4473</v>
      </c>
      <c r="G2393" s="30" t="s">
        <v>3100</v>
      </c>
      <c r="H2393" s="31">
        <v>1191.3</v>
      </c>
      <c r="I2393" s="30">
        <v>5</v>
      </c>
      <c r="J2393" s="30" t="s">
        <v>6</v>
      </c>
      <c r="K2393" s="32">
        <v>41425</v>
      </c>
      <c r="L2393" s="6">
        <v>0</v>
      </c>
    </row>
    <row r="2394" spans="1:12" ht="12.75" customHeight="1">
      <c r="A2394" s="30" t="s">
        <v>544</v>
      </c>
      <c r="B2394" s="30" t="s">
        <v>545</v>
      </c>
      <c r="C2394" s="49" t="s">
        <v>4366</v>
      </c>
      <c r="D2394" s="49" t="s">
        <v>4210</v>
      </c>
      <c r="E2394" s="30" t="s">
        <v>3061</v>
      </c>
      <c r="F2394" s="30" t="s">
        <v>12911</v>
      </c>
      <c r="G2394" s="30" t="s">
        <v>3100</v>
      </c>
      <c r="H2394" s="31">
        <v>1191.3</v>
      </c>
      <c r="I2394" s="30">
        <v>5</v>
      </c>
      <c r="J2394" s="30" t="s">
        <v>6</v>
      </c>
      <c r="K2394" s="32">
        <v>41425</v>
      </c>
      <c r="L2394" s="6">
        <v>0</v>
      </c>
    </row>
    <row r="2395" spans="1:12" ht="12.75" customHeight="1">
      <c r="A2395" s="30" t="s">
        <v>550</v>
      </c>
      <c r="B2395" s="30" t="s">
        <v>551</v>
      </c>
      <c r="C2395" s="49" t="s">
        <v>4373</v>
      </c>
      <c r="D2395" s="49" t="s">
        <v>4211</v>
      </c>
      <c r="E2395" s="30" t="s">
        <v>3061</v>
      </c>
      <c r="F2395" s="30" t="s">
        <v>4515</v>
      </c>
      <c r="G2395" s="30" t="s">
        <v>3100</v>
      </c>
      <c r="H2395" s="31">
        <v>1168.5</v>
      </c>
      <c r="I2395" s="30">
        <v>5</v>
      </c>
      <c r="J2395" s="30" t="s">
        <v>6</v>
      </c>
      <c r="K2395" s="32">
        <v>41687</v>
      </c>
      <c r="L2395" s="6">
        <v>0</v>
      </c>
    </row>
    <row r="2396" spans="1:12" ht="12.75" customHeight="1">
      <c r="A2396" s="30" t="s">
        <v>558</v>
      </c>
      <c r="B2396" s="30" t="s">
        <v>559</v>
      </c>
      <c r="C2396" s="49" t="s">
        <v>4418</v>
      </c>
      <c r="D2396" s="49" t="s">
        <v>4212</v>
      </c>
      <c r="E2396" s="30" t="s">
        <v>3061</v>
      </c>
      <c r="F2396" s="30" t="s">
        <v>12899</v>
      </c>
      <c r="G2396" s="30" t="s">
        <v>3100</v>
      </c>
      <c r="H2396" s="31">
        <v>1191.3</v>
      </c>
      <c r="I2396" s="30">
        <v>5</v>
      </c>
      <c r="J2396" s="30" t="s">
        <v>6</v>
      </c>
      <c r="K2396" s="32">
        <v>41425</v>
      </c>
      <c r="L2396" s="6">
        <v>0</v>
      </c>
    </row>
    <row r="2397" spans="1:12" ht="12.75" customHeight="1">
      <c r="A2397" s="30" t="s">
        <v>570</v>
      </c>
      <c r="B2397" s="30" t="s">
        <v>571</v>
      </c>
      <c r="C2397" s="49" t="s">
        <v>4363</v>
      </c>
      <c r="D2397" s="49" t="s">
        <v>4213</v>
      </c>
      <c r="E2397" s="30" t="s">
        <v>3061</v>
      </c>
      <c r="F2397" s="30" t="s">
        <v>12933</v>
      </c>
      <c r="G2397" s="30" t="s">
        <v>3100</v>
      </c>
      <c r="H2397" s="31">
        <v>1191.3</v>
      </c>
      <c r="I2397" s="30">
        <v>5</v>
      </c>
      <c r="J2397" s="30" t="s">
        <v>6</v>
      </c>
      <c r="K2397" s="32">
        <v>41425</v>
      </c>
      <c r="L2397" s="6">
        <v>0</v>
      </c>
    </row>
    <row r="2398" spans="1:12" ht="12.75" customHeight="1">
      <c r="A2398" s="30" t="s">
        <v>572</v>
      </c>
      <c r="B2398" s="30" t="s">
        <v>573</v>
      </c>
      <c r="C2398" s="49" t="s">
        <v>4368</v>
      </c>
      <c r="D2398" s="49" t="s">
        <v>4214</v>
      </c>
      <c r="E2398" s="30" t="s">
        <v>3061</v>
      </c>
      <c r="F2398" s="30" t="s">
        <v>12911</v>
      </c>
      <c r="G2398" s="30" t="s">
        <v>3100</v>
      </c>
      <c r="H2398" s="31">
        <v>1191.3</v>
      </c>
      <c r="I2398" s="30">
        <v>5</v>
      </c>
      <c r="J2398" s="30" t="s">
        <v>6</v>
      </c>
      <c r="K2398" s="32">
        <v>41425</v>
      </c>
      <c r="L2398" s="6">
        <v>0</v>
      </c>
    </row>
    <row r="2399" spans="1:12" ht="12.75" customHeight="1">
      <c r="A2399" s="30" t="s">
        <v>586</v>
      </c>
      <c r="B2399" s="30" t="s">
        <v>587</v>
      </c>
      <c r="C2399" s="49" t="s">
        <v>4466</v>
      </c>
      <c r="D2399" s="49" t="s">
        <v>4216</v>
      </c>
      <c r="E2399" s="30" t="s">
        <v>3061</v>
      </c>
      <c r="F2399" s="30" t="s">
        <v>13004</v>
      </c>
      <c r="G2399" s="30" t="s">
        <v>3100</v>
      </c>
      <c r="H2399" s="31">
        <v>1168.5</v>
      </c>
      <c r="I2399" s="30">
        <v>5</v>
      </c>
      <c r="J2399" s="30" t="s">
        <v>6</v>
      </c>
      <c r="K2399" s="32">
        <v>41687</v>
      </c>
      <c r="L2399" s="6">
        <v>0</v>
      </c>
    </row>
    <row r="2400" spans="1:12" ht="12.75" customHeight="1">
      <c r="A2400" s="30" t="s">
        <v>590</v>
      </c>
      <c r="B2400" s="30" t="s">
        <v>591</v>
      </c>
      <c r="C2400" s="49" t="s">
        <v>4372</v>
      </c>
      <c r="D2400" s="49" t="s">
        <v>4217</v>
      </c>
      <c r="E2400" s="30" t="s">
        <v>3061</v>
      </c>
      <c r="F2400" s="30" t="s">
        <v>4515</v>
      </c>
      <c r="G2400" s="30" t="s">
        <v>3100</v>
      </c>
      <c r="H2400" s="31">
        <v>1168.5</v>
      </c>
      <c r="I2400" s="30">
        <v>5</v>
      </c>
      <c r="J2400" s="30" t="s">
        <v>6</v>
      </c>
      <c r="K2400" s="32">
        <v>41687</v>
      </c>
      <c r="L2400" s="6">
        <v>0</v>
      </c>
    </row>
    <row r="2401" spans="1:12" ht="12.75" customHeight="1">
      <c r="A2401" s="30" t="s">
        <v>592</v>
      </c>
      <c r="B2401" s="30" t="s">
        <v>593</v>
      </c>
      <c r="C2401" s="49" t="s">
        <v>4360</v>
      </c>
      <c r="D2401" s="49" t="s">
        <v>4218</v>
      </c>
      <c r="E2401" s="30" t="s">
        <v>2998</v>
      </c>
      <c r="F2401" s="30" t="s">
        <v>12857</v>
      </c>
      <c r="G2401" s="30" t="s">
        <v>3100</v>
      </c>
      <c r="H2401" s="31">
        <v>1191.3</v>
      </c>
      <c r="I2401" s="30">
        <v>5</v>
      </c>
      <c r="J2401" s="30" t="s">
        <v>6</v>
      </c>
      <c r="K2401" s="32">
        <v>41425</v>
      </c>
      <c r="L2401" s="6">
        <v>0</v>
      </c>
    </row>
    <row r="2402" spans="1:12" ht="12.75" customHeight="1">
      <c r="A2402" s="30" t="s">
        <v>600</v>
      </c>
      <c r="B2402" s="30" t="s">
        <v>601</v>
      </c>
      <c r="C2402" s="49" t="s">
        <v>4417</v>
      </c>
      <c r="D2402" s="49" t="s">
        <v>4219</v>
      </c>
      <c r="E2402" s="30" t="s">
        <v>3061</v>
      </c>
      <c r="F2402" s="30" t="s">
        <v>3113</v>
      </c>
      <c r="G2402" s="30" t="s">
        <v>3100</v>
      </c>
      <c r="H2402" s="31">
        <v>1191.3</v>
      </c>
      <c r="I2402" s="30">
        <v>5</v>
      </c>
      <c r="J2402" s="30" t="s">
        <v>6</v>
      </c>
      <c r="K2402" s="32">
        <v>41425</v>
      </c>
      <c r="L2402" s="6">
        <v>0</v>
      </c>
    </row>
    <row r="2403" spans="1:12" ht="12.75" customHeight="1">
      <c r="A2403" s="30" t="s">
        <v>602</v>
      </c>
      <c r="B2403" s="30" t="s">
        <v>603</v>
      </c>
      <c r="C2403" s="49" t="s">
        <v>4419</v>
      </c>
      <c r="D2403" s="49" t="s">
        <v>4220</v>
      </c>
      <c r="E2403" s="30" t="s">
        <v>3061</v>
      </c>
      <c r="F2403" s="30" t="s">
        <v>13010</v>
      </c>
      <c r="G2403" s="30" t="s">
        <v>3100</v>
      </c>
      <c r="H2403" s="31">
        <v>1191.3</v>
      </c>
      <c r="I2403" s="30">
        <v>5</v>
      </c>
      <c r="J2403" s="30" t="s">
        <v>6</v>
      </c>
      <c r="K2403" s="32">
        <v>41425</v>
      </c>
      <c r="L2403" s="6">
        <v>0</v>
      </c>
    </row>
    <row r="2404" spans="1:12" ht="12.75" customHeight="1">
      <c r="A2404" s="30" t="s">
        <v>620</v>
      </c>
      <c r="B2404" s="30" t="s">
        <v>621</v>
      </c>
      <c r="C2404" s="49" t="s">
        <v>4420</v>
      </c>
      <c r="D2404" s="49" t="s">
        <v>4221</v>
      </c>
      <c r="E2404" s="30" t="s">
        <v>3061</v>
      </c>
      <c r="F2404" s="30" t="s">
        <v>12949</v>
      </c>
      <c r="G2404" s="30" t="s">
        <v>3100</v>
      </c>
      <c r="H2404" s="31">
        <v>1168.5</v>
      </c>
      <c r="I2404" s="30">
        <v>5</v>
      </c>
      <c r="J2404" s="30" t="s">
        <v>6</v>
      </c>
      <c r="K2404" s="32">
        <v>41687</v>
      </c>
      <c r="L2404" s="6">
        <v>0</v>
      </c>
    </row>
    <row r="2405" spans="1:12" ht="12.75" customHeight="1">
      <c r="A2405" s="30" t="s">
        <v>649</v>
      </c>
      <c r="B2405" s="30" t="s">
        <v>650</v>
      </c>
      <c r="C2405" s="49" t="s">
        <v>651</v>
      </c>
      <c r="D2405" s="49" t="s">
        <v>4222</v>
      </c>
      <c r="E2405" s="30" t="s">
        <v>12888</v>
      </c>
      <c r="F2405" s="30" t="s">
        <v>3487</v>
      </c>
      <c r="G2405" s="30" t="s">
        <v>3100</v>
      </c>
      <c r="H2405" s="31">
        <v>1591.8</v>
      </c>
      <c r="I2405" s="30">
        <v>10</v>
      </c>
      <c r="J2405" s="30" t="s">
        <v>6</v>
      </c>
      <c r="K2405" s="32">
        <v>39692</v>
      </c>
      <c r="L2405" s="6">
        <v>0</v>
      </c>
    </row>
    <row r="2406" spans="1:12" ht="12.75" customHeight="1">
      <c r="A2406" s="30" t="s">
        <v>652</v>
      </c>
      <c r="B2406" s="30" t="s">
        <v>653</v>
      </c>
      <c r="C2406" s="49" t="s">
        <v>654</v>
      </c>
      <c r="D2406" s="49" t="s">
        <v>4223</v>
      </c>
      <c r="E2406" s="30" t="s">
        <v>12888</v>
      </c>
      <c r="F2406" s="30" t="s">
        <v>3487</v>
      </c>
      <c r="G2406" s="30" t="s">
        <v>3100</v>
      </c>
      <c r="H2406" s="31">
        <v>1591.8</v>
      </c>
      <c r="I2406" s="30">
        <v>10</v>
      </c>
      <c r="J2406" s="30" t="s">
        <v>6</v>
      </c>
      <c r="K2406" s="32">
        <v>39692</v>
      </c>
      <c r="L2406" s="6">
        <v>0</v>
      </c>
    </row>
    <row r="2407" spans="1:12" ht="12.75" customHeight="1">
      <c r="A2407" s="30" t="s">
        <v>655</v>
      </c>
      <c r="B2407" s="30" t="s">
        <v>656</v>
      </c>
      <c r="C2407" s="49" t="s">
        <v>4405</v>
      </c>
      <c r="D2407" s="49" t="s">
        <v>11646</v>
      </c>
      <c r="E2407" s="30" t="s">
        <v>12888</v>
      </c>
      <c r="F2407" s="30" t="s">
        <v>3487</v>
      </c>
      <c r="G2407" s="30" t="s">
        <v>3100</v>
      </c>
      <c r="H2407" s="31">
        <v>1591.8</v>
      </c>
      <c r="I2407" s="30">
        <v>10</v>
      </c>
      <c r="J2407" s="30" t="s">
        <v>6</v>
      </c>
      <c r="K2407" s="32">
        <v>39778</v>
      </c>
      <c r="L2407" s="6">
        <v>0</v>
      </c>
    </row>
    <row r="2408" spans="1:12" ht="12.75" customHeight="1">
      <c r="A2408" s="30" t="s">
        <v>682</v>
      </c>
      <c r="B2408" s="30" t="s">
        <v>683</v>
      </c>
      <c r="C2408" s="49"/>
      <c r="D2408" s="49" t="s">
        <v>3626</v>
      </c>
      <c r="E2408" s="30" t="s">
        <v>2998</v>
      </c>
      <c r="F2408" s="30" t="s">
        <v>4515</v>
      </c>
      <c r="G2408" s="30" t="s">
        <v>3100</v>
      </c>
      <c r="H2408" s="31">
        <v>7809</v>
      </c>
      <c r="I2408" s="30">
        <v>10</v>
      </c>
      <c r="J2408" s="30" t="s">
        <v>6</v>
      </c>
      <c r="K2408" s="32">
        <v>39366</v>
      </c>
      <c r="L2408" s="6">
        <v>0</v>
      </c>
    </row>
    <row r="2409" spans="1:12" ht="12.75" customHeight="1">
      <c r="A2409" s="30" t="s">
        <v>695</v>
      </c>
      <c r="B2409" s="30" t="s">
        <v>696</v>
      </c>
      <c r="C2409" s="49" t="s">
        <v>4327</v>
      </c>
      <c r="D2409" s="49" t="s">
        <v>4224</v>
      </c>
      <c r="E2409" s="30" t="s">
        <v>3061</v>
      </c>
      <c r="F2409" s="30" t="s">
        <v>4515</v>
      </c>
      <c r="G2409" s="30" t="s">
        <v>3100</v>
      </c>
      <c r="H2409" s="31">
        <v>92817.7</v>
      </c>
      <c r="I2409" s="30">
        <v>17</v>
      </c>
      <c r="J2409" s="30" t="s">
        <v>6</v>
      </c>
      <c r="K2409" s="32">
        <v>39138</v>
      </c>
      <c r="L2409" s="6">
        <v>0</v>
      </c>
    </row>
    <row r="2410" spans="1:12" ht="12.75" customHeight="1">
      <c r="A2410" s="30" t="s">
        <v>701</v>
      </c>
      <c r="B2410" s="30" t="s">
        <v>702</v>
      </c>
      <c r="C2410" s="49" t="s">
        <v>4338</v>
      </c>
      <c r="D2410" s="49" t="s">
        <v>4225</v>
      </c>
      <c r="E2410" s="30" t="s">
        <v>3061</v>
      </c>
      <c r="F2410" s="30" t="s">
        <v>12994</v>
      </c>
      <c r="G2410" s="30" t="s">
        <v>3100</v>
      </c>
      <c r="H2410" s="31">
        <v>1592.58</v>
      </c>
      <c r="I2410" s="30">
        <v>10</v>
      </c>
      <c r="J2410" s="30" t="s">
        <v>6</v>
      </c>
      <c r="K2410" s="32">
        <v>39651</v>
      </c>
      <c r="L2410" s="6">
        <v>0</v>
      </c>
    </row>
    <row r="2411" spans="1:12" ht="12.75" customHeight="1">
      <c r="A2411" s="30" t="s">
        <v>705</v>
      </c>
      <c r="B2411" s="30" t="s">
        <v>706</v>
      </c>
      <c r="C2411" s="49" t="s">
        <v>12203</v>
      </c>
      <c r="D2411" s="49" t="s">
        <v>4226</v>
      </c>
      <c r="E2411" s="30" t="s">
        <v>3061</v>
      </c>
      <c r="F2411" s="30" t="s">
        <v>4293</v>
      </c>
      <c r="G2411" s="30" t="s">
        <v>3100</v>
      </c>
      <c r="H2411" s="31">
        <v>1853</v>
      </c>
      <c r="I2411" s="30">
        <v>10</v>
      </c>
      <c r="J2411" s="30" t="s">
        <v>6</v>
      </c>
      <c r="K2411" s="32">
        <v>41000</v>
      </c>
      <c r="L2411" s="6">
        <v>0</v>
      </c>
    </row>
    <row r="2412" spans="1:12" ht="12.75" customHeight="1">
      <c r="A2412" s="30" t="s">
        <v>707</v>
      </c>
      <c r="B2412" s="30" t="s">
        <v>708</v>
      </c>
      <c r="C2412" s="49" t="s">
        <v>4460</v>
      </c>
      <c r="D2412" s="49" t="s">
        <v>4227</v>
      </c>
      <c r="E2412" s="30" t="s">
        <v>3061</v>
      </c>
      <c r="F2412" s="30" t="s">
        <v>12908</v>
      </c>
      <c r="G2412" s="30" t="s">
        <v>3100</v>
      </c>
      <c r="H2412" s="31">
        <v>2499.9499999999998</v>
      </c>
      <c r="I2412" s="30">
        <v>10</v>
      </c>
      <c r="J2412" s="30" t="s">
        <v>6</v>
      </c>
      <c r="K2412" s="32">
        <v>40583</v>
      </c>
      <c r="L2412" s="6">
        <v>0</v>
      </c>
    </row>
    <row r="2413" spans="1:12" ht="12.75" customHeight="1">
      <c r="A2413" s="30" t="s">
        <v>709</v>
      </c>
      <c r="B2413" s="30" t="s">
        <v>710</v>
      </c>
      <c r="C2413" s="49" t="s">
        <v>4343</v>
      </c>
      <c r="D2413" s="49" t="s">
        <v>4228</v>
      </c>
      <c r="E2413" s="30" t="s">
        <v>3061</v>
      </c>
      <c r="F2413" s="30" t="s">
        <v>4441</v>
      </c>
      <c r="G2413" s="30" t="s">
        <v>3100</v>
      </c>
      <c r="H2413" s="31">
        <v>1379.4</v>
      </c>
      <c r="I2413" s="30">
        <v>10</v>
      </c>
      <c r="J2413" s="30" t="s">
        <v>6</v>
      </c>
      <c r="K2413" s="32">
        <v>40014</v>
      </c>
      <c r="L2413" s="6">
        <v>0</v>
      </c>
    </row>
    <row r="2414" spans="1:12" ht="12.75" customHeight="1">
      <c r="A2414" s="30" t="s">
        <v>715</v>
      </c>
      <c r="B2414" s="30" t="s">
        <v>716</v>
      </c>
      <c r="C2414" s="49" t="s">
        <v>4353</v>
      </c>
      <c r="D2414" s="49" t="s">
        <v>4229</v>
      </c>
      <c r="E2414" s="30" t="s">
        <v>3061</v>
      </c>
      <c r="F2414" s="30" t="s">
        <v>4515</v>
      </c>
      <c r="G2414" s="30" t="s">
        <v>3100</v>
      </c>
      <c r="H2414" s="31">
        <v>980.4</v>
      </c>
      <c r="I2414" s="30">
        <v>7</v>
      </c>
      <c r="J2414" s="30" t="s">
        <v>6</v>
      </c>
      <c r="K2414" s="32">
        <v>40746</v>
      </c>
      <c r="L2414" s="6">
        <v>0</v>
      </c>
    </row>
    <row r="2415" spans="1:12" ht="12.75" customHeight="1">
      <c r="A2415" s="30" t="s">
        <v>728</v>
      </c>
      <c r="B2415" s="30" t="s">
        <v>729</v>
      </c>
      <c r="C2415" s="49" t="s">
        <v>4340</v>
      </c>
      <c r="D2415" s="49" t="s">
        <v>4231</v>
      </c>
      <c r="E2415" s="30" t="s">
        <v>3061</v>
      </c>
      <c r="F2415" s="30" t="s">
        <v>3113</v>
      </c>
      <c r="G2415" s="30" t="s">
        <v>3100</v>
      </c>
      <c r="H2415" s="31">
        <v>7316.52</v>
      </c>
      <c r="I2415" s="30">
        <v>10</v>
      </c>
      <c r="J2415" s="30" t="s">
        <v>6</v>
      </c>
      <c r="K2415" s="32">
        <v>39899</v>
      </c>
      <c r="L2415" s="6">
        <v>0</v>
      </c>
    </row>
    <row r="2416" spans="1:12" ht="12.75" customHeight="1">
      <c r="A2416" s="30" t="s">
        <v>734</v>
      </c>
      <c r="B2416" s="30" t="s">
        <v>735</v>
      </c>
      <c r="C2416" s="49" t="s">
        <v>4342</v>
      </c>
      <c r="D2416" s="49" t="s">
        <v>4232</v>
      </c>
      <c r="E2416" s="30" t="s">
        <v>3061</v>
      </c>
      <c r="F2416" s="30" t="s">
        <v>3113</v>
      </c>
      <c r="G2416" s="30" t="s">
        <v>3100</v>
      </c>
      <c r="H2416" s="31">
        <v>706.8</v>
      </c>
      <c r="I2416" s="30">
        <v>10</v>
      </c>
      <c r="J2416" s="30" t="s">
        <v>6</v>
      </c>
      <c r="K2416" s="32">
        <v>40219</v>
      </c>
      <c r="L2416" s="6">
        <v>0</v>
      </c>
    </row>
    <row r="2417" spans="1:12" ht="12.75" customHeight="1">
      <c r="A2417" s="30" t="s">
        <v>740</v>
      </c>
      <c r="B2417" s="30" t="s">
        <v>726</v>
      </c>
      <c r="C2417" s="49" t="s">
        <v>4355</v>
      </c>
      <c r="D2417" s="49" t="s">
        <v>4233</v>
      </c>
      <c r="E2417" s="30" t="s">
        <v>3061</v>
      </c>
      <c r="F2417" s="30" t="s">
        <v>3113</v>
      </c>
      <c r="G2417" s="30" t="s">
        <v>3100</v>
      </c>
      <c r="H2417" s="31">
        <v>1824</v>
      </c>
      <c r="I2417" s="30">
        <v>10</v>
      </c>
      <c r="J2417" s="30" t="s">
        <v>6</v>
      </c>
      <c r="K2417" s="32">
        <v>39531</v>
      </c>
      <c r="L2417" s="6">
        <v>0</v>
      </c>
    </row>
    <row r="2418" spans="1:12" ht="12.75" customHeight="1">
      <c r="A2418" s="30" t="s">
        <v>741</v>
      </c>
      <c r="B2418" s="30" t="s">
        <v>742</v>
      </c>
      <c r="C2418" s="49" t="s">
        <v>4414</v>
      </c>
      <c r="D2418" s="49" t="s">
        <v>4234</v>
      </c>
      <c r="E2418" s="30" t="s">
        <v>3061</v>
      </c>
      <c r="F2418" s="30" t="s">
        <v>4476</v>
      </c>
      <c r="G2418" s="30" t="s">
        <v>3100</v>
      </c>
      <c r="H2418" s="31">
        <v>1111.23</v>
      </c>
      <c r="I2418" s="30">
        <v>10</v>
      </c>
      <c r="J2418" s="30" t="s">
        <v>6</v>
      </c>
      <c r="K2418" s="32">
        <v>39539</v>
      </c>
      <c r="L2418" s="6">
        <v>0</v>
      </c>
    </row>
    <row r="2419" spans="1:12" ht="12.75" customHeight="1">
      <c r="A2419" s="30" t="s">
        <v>748</v>
      </c>
      <c r="B2419" s="30" t="s">
        <v>749</v>
      </c>
      <c r="C2419" s="49" t="s">
        <v>4489</v>
      </c>
      <c r="D2419" s="49" t="s">
        <v>4235</v>
      </c>
      <c r="E2419" s="30" t="s">
        <v>3061</v>
      </c>
      <c r="F2419" s="30" t="s">
        <v>12905</v>
      </c>
      <c r="G2419" s="30" t="s">
        <v>3100</v>
      </c>
      <c r="H2419" s="31">
        <v>1818.3</v>
      </c>
      <c r="I2419" s="30">
        <v>12</v>
      </c>
      <c r="J2419" s="30" t="s">
        <v>6</v>
      </c>
      <c r="K2419" s="32">
        <v>38929</v>
      </c>
      <c r="L2419" s="6">
        <v>0</v>
      </c>
    </row>
    <row r="2420" spans="1:12" ht="12.75" customHeight="1">
      <c r="A2420" s="30" t="s">
        <v>769</v>
      </c>
      <c r="B2420" s="30" t="s">
        <v>770</v>
      </c>
      <c r="C2420" s="49" t="s">
        <v>4406</v>
      </c>
      <c r="D2420" s="49" t="s">
        <v>4236</v>
      </c>
      <c r="E2420" s="30" t="s">
        <v>3061</v>
      </c>
      <c r="F2420" s="30" t="s">
        <v>3131</v>
      </c>
      <c r="G2420" s="30" t="s">
        <v>3100</v>
      </c>
      <c r="H2420" s="31">
        <v>1379.4</v>
      </c>
      <c r="I2420" s="30">
        <v>10</v>
      </c>
      <c r="J2420" s="30" t="s">
        <v>6</v>
      </c>
      <c r="K2420" s="32">
        <v>40014</v>
      </c>
      <c r="L2420" s="6">
        <v>0</v>
      </c>
    </row>
    <row r="2421" spans="1:12" ht="12.75" customHeight="1">
      <c r="A2421" s="30" t="s">
        <v>791</v>
      </c>
      <c r="B2421" s="30" t="s">
        <v>726</v>
      </c>
      <c r="C2421" s="49" t="s">
        <v>4268</v>
      </c>
      <c r="D2421" s="49" t="s">
        <v>4237</v>
      </c>
      <c r="E2421" s="30" t="s">
        <v>2998</v>
      </c>
      <c r="F2421" s="30" t="s">
        <v>3131</v>
      </c>
      <c r="G2421" s="30" t="s">
        <v>3100</v>
      </c>
      <c r="H2421" s="31">
        <v>1824</v>
      </c>
      <c r="I2421" s="30">
        <v>10</v>
      </c>
      <c r="J2421" s="30" t="s">
        <v>6</v>
      </c>
      <c r="K2421" s="32">
        <v>39531</v>
      </c>
      <c r="L2421" s="6">
        <v>0</v>
      </c>
    </row>
    <row r="2422" spans="1:12" ht="12.75" customHeight="1">
      <c r="A2422" s="30" t="s">
        <v>793</v>
      </c>
      <c r="B2422" s="30" t="s">
        <v>11593</v>
      </c>
      <c r="C2422" s="49" t="s">
        <v>11594</v>
      </c>
      <c r="D2422" s="49" t="s">
        <v>11595</v>
      </c>
      <c r="E2422" s="30" t="s">
        <v>3061</v>
      </c>
      <c r="F2422" s="30" t="s">
        <v>12990</v>
      </c>
      <c r="G2422" s="30" t="s">
        <v>3100</v>
      </c>
      <c r="H2422" s="31">
        <v>5742</v>
      </c>
      <c r="I2422" s="30">
        <v>10</v>
      </c>
      <c r="J2422" s="30" t="s">
        <v>6</v>
      </c>
      <c r="K2422" s="32">
        <v>39531</v>
      </c>
      <c r="L2422" s="6">
        <v>0</v>
      </c>
    </row>
    <row r="2423" spans="1:12" ht="12.75" customHeight="1">
      <c r="A2423" s="30" t="s">
        <v>851</v>
      </c>
      <c r="B2423" s="30" t="s">
        <v>852</v>
      </c>
      <c r="C2423" s="49" t="s">
        <v>4320</v>
      </c>
      <c r="D2423" s="49" t="s">
        <v>4240</v>
      </c>
      <c r="E2423" s="30" t="s">
        <v>3061</v>
      </c>
      <c r="F2423" s="30" t="s">
        <v>12910</v>
      </c>
      <c r="G2423" s="30" t="s">
        <v>3100</v>
      </c>
      <c r="H2423" s="31">
        <v>1195.8599999999999</v>
      </c>
      <c r="I2423" s="30">
        <v>3</v>
      </c>
      <c r="J2423" s="30" t="s">
        <v>6</v>
      </c>
      <c r="K2423" s="32">
        <v>42270</v>
      </c>
      <c r="L2423" s="6">
        <v>176.9217534246574</v>
      </c>
    </row>
    <row r="2424" spans="1:12" ht="12.75" customHeight="1">
      <c r="A2424" s="30" t="s">
        <v>853</v>
      </c>
      <c r="B2424" s="30" t="s">
        <v>852</v>
      </c>
      <c r="C2424" s="49" t="s">
        <v>4321</v>
      </c>
      <c r="D2424" s="49" t="s">
        <v>4241</v>
      </c>
      <c r="E2424" s="30" t="s">
        <v>3061</v>
      </c>
      <c r="F2424" s="30" t="s">
        <v>13114</v>
      </c>
      <c r="G2424" s="30" t="s">
        <v>3100</v>
      </c>
      <c r="H2424" s="31">
        <v>1195.8599999999999</v>
      </c>
      <c r="I2424" s="30">
        <v>3</v>
      </c>
      <c r="J2424" s="30" t="s">
        <v>6</v>
      </c>
      <c r="K2424" s="32">
        <v>42270</v>
      </c>
      <c r="L2424" s="6">
        <v>176.9217534246574</v>
      </c>
    </row>
    <row r="2425" spans="1:12" ht="12.75" customHeight="1">
      <c r="A2425" s="30" t="s">
        <v>854</v>
      </c>
      <c r="B2425" s="30" t="s">
        <v>852</v>
      </c>
      <c r="C2425" s="49" t="s">
        <v>4322</v>
      </c>
      <c r="D2425" s="49" t="s">
        <v>4242</v>
      </c>
      <c r="E2425" s="30" t="s">
        <v>3061</v>
      </c>
      <c r="F2425" s="30" t="s">
        <v>4476</v>
      </c>
      <c r="G2425" s="30" t="s">
        <v>3100</v>
      </c>
      <c r="H2425" s="31">
        <v>1195.8599999999999</v>
      </c>
      <c r="I2425" s="30">
        <v>3</v>
      </c>
      <c r="J2425" s="30" t="s">
        <v>6</v>
      </c>
      <c r="K2425" s="32">
        <v>42270</v>
      </c>
      <c r="L2425" s="6">
        <v>176.9217534246574</v>
      </c>
    </row>
    <row r="2426" spans="1:12" ht="12.75" customHeight="1">
      <c r="A2426" s="30" t="s">
        <v>855</v>
      </c>
      <c r="B2426" s="30" t="s">
        <v>852</v>
      </c>
      <c r="C2426" s="49" t="s">
        <v>4490</v>
      </c>
      <c r="D2426" s="49" t="s">
        <v>4243</v>
      </c>
      <c r="E2426" s="30" t="s">
        <v>3061</v>
      </c>
      <c r="F2426" s="30" t="s">
        <v>13004</v>
      </c>
      <c r="G2426" s="30" t="s">
        <v>3100</v>
      </c>
      <c r="H2426" s="31">
        <v>1195.8599999999999</v>
      </c>
      <c r="I2426" s="30">
        <v>3</v>
      </c>
      <c r="J2426" s="30" t="s">
        <v>6</v>
      </c>
      <c r="K2426" s="32">
        <v>42270</v>
      </c>
      <c r="L2426" s="6">
        <v>176.9217534246574</v>
      </c>
    </row>
    <row r="2427" spans="1:12" ht="12.75" customHeight="1">
      <c r="A2427" s="30" t="s">
        <v>857</v>
      </c>
      <c r="B2427" s="30" t="s">
        <v>852</v>
      </c>
      <c r="C2427" s="49" t="s">
        <v>4529</v>
      </c>
      <c r="D2427" s="49" t="s">
        <v>4245</v>
      </c>
      <c r="E2427" s="30" t="s">
        <v>3061</v>
      </c>
      <c r="F2427" s="30" t="s">
        <v>12836</v>
      </c>
      <c r="G2427" s="30" t="s">
        <v>3100</v>
      </c>
      <c r="H2427" s="31">
        <v>1195.8599999999999</v>
      </c>
      <c r="I2427" s="30">
        <v>3</v>
      </c>
      <c r="J2427" s="30" t="s">
        <v>6</v>
      </c>
      <c r="K2427" s="32">
        <v>42270</v>
      </c>
      <c r="L2427" s="6">
        <v>176.9217534246574</v>
      </c>
    </row>
    <row r="2428" spans="1:12" ht="12.75" customHeight="1">
      <c r="A2428" s="30" t="s">
        <v>858</v>
      </c>
      <c r="B2428" s="30" t="s">
        <v>852</v>
      </c>
      <c r="C2428" s="49" t="s">
        <v>4304</v>
      </c>
      <c r="D2428" s="49" t="s">
        <v>4246</v>
      </c>
      <c r="E2428" s="30" t="s">
        <v>3061</v>
      </c>
      <c r="F2428" s="30" t="s">
        <v>4515</v>
      </c>
      <c r="G2428" s="30" t="s">
        <v>3100</v>
      </c>
      <c r="H2428" s="31">
        <v>1195.8599999999999</v>
      </c>
      <c r="I2428" s="30">
        <v>3</v>
      </c>
      <c r="J2428" s="30" t="s">
        <v>6</v>
      </c>
      <c r="K2428" s="32">
        <v>42270</v>
      </c>
      <c r="L2428" s="6">
        <v>176.9217534246574</v>
      </c>
    </row>
    <row r="2429" spans="1:12" ht="12.75" customHeight="1">
      <c r="A2429" s="30" t="s">
        <v>859</v>
      </c>
      <c r="B2429" s="30" t="s">
        <v>852</v>
      </c>
      <c r="C2429" s="49" t="s">
        <v>4323</v>
      </c>
      <c r="D2429" s="49" t="s">
        <v>4247</v>
      </c>
      <c r="E2429" s="30" t="s">
        <v>3061</v>
      </c>
      <c r="F2429" s="30" t="s">
        <v>12809</v>
      </c>
      <c r="G2429" s="30" t="s">
        <v>3100</v>
      </c>
      <c r="H2429" s="31">
        <v>1195.8599999999999</v>
      </c>
      <c r="I2429" s="30">
        <v>3</v>
      </c>
      <c r="J2429" s="30" t="s">
        <v>6</v>
      </c>
      <c r="K2429" s="32">
        <v>42270</v>
      </c>
      <c r="L2429" s="6">
        <v>176.9217534246574</v>
      </c>
    </row>
    <row r="2430" spans="1:12" ht="12.75" customHeight="1">
      <c r="A2430" s="30" t="s">
        <v>860</v>
      </c>
      <c r="B2430" s="30" t="s">
        <v>852</v>
      </c>
      <c r="C2430" s="49" t="s">
        <v>4324</v>
      </c>
      <c r="D2430" s="49" t="s">
        <v>4248</v>
      </c>
      <c r="E2430" s="30" t="s">
        <v>3061</v>
      </c>
      <c r="F2430" s="30" t="s">
        <v>3358</v>
      </c>
      <c r="G2430" s="30" t="s">
        <v>3100</v>
      </c>
      <c r="H2430" s="31">
        <v>1195.8599999999999</v>
      </c>
      <c r="I2430" s="30">
        <v>3</v>
      </c>
      <c r="J2430" s="30" t="s">
        <v>6</v>
      </c>
      <c r="K2430" s="32">
        <v>42270</v>
      </c>
      <c r="L2430" s="6">
        <v>176.9217534246574</v>
      </c>
    </row>
    <row r="2431" spans="1:12" ht="12.75" customHeight="1">
      <c r="A2431" s="30" t="s">
        <v>872</v>
      </c>
      <c r="B2431" s="30" t="s">
        <v>867</v>
      </c>
      <c r="C2431" s="49" t="s">
        <v>4325</v>
      </c>
      <c r="D2431" s="49" t="s">
        <v>4249</v>
      </c>
      <c r="E2431" s="30" t="s">
        <v>3061</v>
      </c>
      <c r="F2431" s="30" t="s">
        <v>12936</v>
      </c>
      <c r="G2431" s="30" t="s">
        <v>3100</v>
      </c>
      <c r="H2431" s="31">
        <v>13314.06</v>
      </c>
      <c r="I2431" s="30">
        <v>3</v>
      </c>
      <c r="J2431" s="30" t="s">
        <v>6</v>
      </c>
      <c r="K2431" s="32">
        <v>42257</v>
      </c>
      <c r="L2431" s="6">
        <v>1922.3314027397273</v>
      </c>
    </row>
    <row r="2432" spans="1:12" ht="12.75" customHeight="1">
      <c r="A2432" s="30" t="s">
        <v>875</v>
      </c>
      <c r="B2432" s="30" t="s">
        <v>867</v>
      </c>
      <c r="C2432" s="49" t="s">
        <v>4530</v>
      </c>
      <c r="D2432" s="49" t="s">
        <v>4250</v>
      </c>
      <c r="E2432" s="30" t="s">
        <v>3061</v>
      </c>
      <c r="F2432" s="30" t="s">
        <v>12906</v>
      </c>
      <c r="G2432" s="30" t="s">
        <v>3100</v>
      </c>
      <c r="H2432" s="31">
        <v>13314.06</v>
      </c>
      <c r="I2432" s="30">
        <v>3</v>
      </c>
      <c r="J2432" s="30" t="s">
        <v>6</v>
      </c>
      <c r="K2432" s="32">
        <v>42257</v>
      </c>
      <c r="L2432" s="6">
        <v>1922.3314027397273</v>
      </c>
    </row>
    <row r="2433" spans="1:12" ht="12.75" customHeight="1">
      <c r="A2433" s="30" t="s">
        <v>890</v>
      </c>
      <c r="B2433" s="30" t="s">
        <v>891</v>
      </c>
      <c r="C2433" s="49" t="s">
        <v>3062</v>
      </c>
      <c r="D2433" s="49" t="s">
        <v>4251</v>
      </c>
      <c r="E2433" s="30" t="s">
        <v>3061</v>
      </c>
      <c r="F2433" s="30" t="s">
        <v>13019</v>
      </c>
      <c r="G2433" s="30" t="s">
        <v>3100</v>
      </c>
      <c r="H2433" s="31">
        <v>54000</v>
      </c>
      <c r="I2433" s="30">
        <v>3</v>
      </c>
      <c r="J2433" s="30" t="s">
        <v>6</v>
      </c>
      <c r="K2433" s="32">
        <v>42212</v>
      </c>
      <c r="L2433" s="6">
        <v>0</v>
      </c>
    </row>
    <row r="2434" spans="1:12" ht="12.75" customHeight="1">
      <c r="A2434" s="30" t="s">
        <v>896</v>
      </c>
      <c r="B2434" s="30" t="s">
        <v>893</v>
      </c>
      <c r="C2434" s="49" t="s">
        <v>897</v>
      </c>
      <c r="D2434" s="49" t="s">
        <v>4493</v>
      </c>
      <c r="E2434" s="30" t="s">
        <v>3061</v>
      </c>
      <c r="F2434" s="30" t="s">
        <v>4064</v>
      </c>
      <c r="G2434" s="30" t="s">
        <v>3100</v>
      </c>
      <c r="H2434" s="31">
        <v>1000</v>
      </c>
      <c r="I2434" s="30">
        <v>3</v>
      </c>
      <c r="J2434" s="30" t="s">
        <v>6</v>
      </c>
      <c r="K2434" s="32">
        <v>42509</v>
      </c>
      <c r="L2434" s="6">
        <v>213.42465753424653</v>
      </c>
    </row>
    <row r="2435" spans="1:12" ht="12.75" customHeight="1">
      <c r="A2435" s="30" t="s">
        <v>907</v>
      </c>
      <c r="B2435" s="30" t="s">
        <v>893</v>
      </c>
      <c r="C2435" s="49" t="s">
        <v>908</v>
      </c>
      <c r="D2435" s="49" t="s">
        <v>4497</v>
      </c>
      <c r="E2435" s="30" t="s">
        <v>3061</v>
      </c>
      <c r="F2435" s="30" t="s">
        <v>12945</v>
      </c>
      <c r="G2435" s="30" t="s">
        <v>3100</v>
      </c>
      <c r="H2435" s="31">
        <v>1000</v>
      </c>
      <c r="I2435" s="30">
        <v>3</v>
      </c>
      <c r="J2435" s="30" t="s">
        <v>6</v>
      </c>
      <c r="K2435" s="32">
        <v>42509</v>
      </c>
      <c r="L2435" s="6">
        <v>213.42465753424653</v>
      </c>
    </row>
    <row r="2436" spans="1:12" ht="12.75" customHeight="1">
      <c r="A2436" s="30" t="s">
        <v>910</v>
      </c>
      <c r="B2436" s="30" t="s">
        <v>893</v>
      </c>
      <c r="C2436" s="49" t="s">
        <v>911</v>
      </c>
      <c r="D2436" s="49" t="s">
        <v>4458</v>
      </c>
      <c r="E2436" s="30" t="s">
        <v>3061</v>
      </c>
      <c r="F2436" s="30" t="s">
        <v>4064</v>
      </c>
      <c r="G2436" s="30" t="s">
        <v>3100</v>
      </c>
      <c r="H2436" s="31">
        <v>1000</v>
      </c>
      <c r="I2436" s="30">
        <v>3</v>
      </c>
      <c r="J2436" s="30" t="s">
        <v>6</v>
      </c>
      <c r="K2436" s="32">
        <v>42509</v>
      </c>
      <c r="L2436" s="6">
        <v>213.42465753424653</v>
      </c>
    </row>
    <row r="2437" spans="1:12" ht="12.75" customHeight="1">
      <c r="A2437" s="30" t="s">
        <v>912</v>
      </c>
      <c r="B2437" s="30" t="s">
        <v>893</v>
      </c>
      <c r="C2437" s="49" t="s">
        <v>913</v>
      </c>
      <c r="D2437" s="49" t="s">
        <v>4499</v>
      </c>
      <c r="E2437" s="30" t="s">
        <v>3061</v>
      </c>
      <c r="F2437" s="30" t="s">
        <v>3391</v>
      </c>
      <c r="G2437" s="30" t="s">
        <v>3100</v>
      </c>
      <c r="H2437" s="31">
        <v>1000</v>
      </c>
      <c r="I2437" s="30">
        <v>3</v>
      </c>
      <c r="J2437" s="30" t="s">
        <v>6</v>
      </c>
      <c r="K2437" s="32">
        <v>42509</v>
      </c>
      <c r="L2437" s="6">
        <v>213.42465753424653</v>
      </c>
    </row>
    <row r="2438" spans="1:12" ht="12.75" customHeight="1">
      <c r="A2438" s="30" t="s">
        <v>916</v>
      </c>
      <c r="B2438" s="30" t="s">
        <v>893</v>
      </c>
      <c r="C2438" s="49" t="s">
        <v>4273</v>
      </c>
      <c r="D2438" s="49" t="s">
        <v>4274</v>
      </c>
      <c r="E2438" s="30" t="s">
        <v>3061</v>
      </c>
      <c r="F2438" s="30" t="s">
        <v>4437</v>
      </c>
      <c r="G2438" s="30" t="s">
        <v>3100</v>
      </c>
      <c r="H2438" s="31">
        <v>1000</v>
      </c>
      <c r="I2438" s="30">
        <v>3</v>
      </c>
      <c r="J2438" s="30" t="s">
        <v>6</v>
      </c>
      <c r="K2438" s="32">
        <v>42509</v>
      </c>
      <c r="L2438" s="6">
        <v>213.42465753424653</v>
      </c>
    </row>
    <row r="2439" spans="1:12" ht="12.75" customHeight="1">
      <c r="A2439" s="30" t="s">
        <v>920</v>
      </c>
      <c r="B2439" s="30" t="s">
        <v>893</v>
      </c>
      <c r="C2439" s="49" t="s">
        <v>921</v>
      </c>
      <c r="D2439" s="49" t="s">
        <v>4275</v>
      </c>
      <c r="E2439" s="30" t="s">
        <v>2998</v>
      </c>
      <c r="F2439" s="30" t="s">
        <v>4265</v>
      </c>
      <c r="G2439" s="30" t="s">
        <v>3100</v>
      </c>
      <c r="H2439" s="31">
        <v>1000</v>
      </c>
      <c r="I2439" s="30">
        <v>3</v>
      </c>
      <c r="J2439" s="30" t="s">
        <v>6</v>
      </c>
      <c r="K2439" s="32">
        <v>42509</v>
      </c>
      <c r="L2439" s="6">
        <v>213.42465753424653</v>
      </c>
    </row>
    <row r="2440" spans="1:12" ht="12.75" customHeight="1">
      <c r="A2440" s="30" t="s">
        <v>927</v>
      </c>
      <c r="B2440" s="30" t="s">
        <v>926</v>
      </c>
      <c r="C2440" s="49" t="s">
        <v>3062</v>
      </c>
      <c r="D2440" s="49" t="s">
        <v>4504</v>
      </c>
      <c r="E2440" s="30" t="s">
        <v>3061</v>
      </c>
      <c r="F2440" s="30" t="s">
        <v>12806</v>
      </c>
      <c r="G2440" s="30" t="s">
        <v>3100</v>
      </c>
      <c r="H2440" s="31">
        <v>4606.0200000000004</v>
      </c>
      <c r="I2440" s="30">
        <v>3</v>
      </c>
      <c r="J2440" s="30" t="s">
        <v>6</v>
      </c>
      <c r="K2440" s="32">
        <v>42578</v>
      </c>
      <c r="L2440" s="6">
        <v>1070.1109479452059</v>
      </c>
    </row>
    <row r="2441" spans="1:12" ht="12.75" customHeight="1">
      <c r="A2441" s="30" t="s">
        <v>936</v>
      </c>
      <c r="B2441" s="30" t="s">
        <v>937</v>
      </c>
      <c r="C2441" s="49" t="s">
        <v>4516</v>
      </c>
      <c r="D2441" s="49" t="s">
        <v>4505</v>
      </c>
      <c r="E2441" s="30" t="s">
        <v>3061</v>
      </c>
      <c r="F2441" s="30" t="s">
        <v>12945</v>
      </c>
      <c r="G2441" s="30" t="s">
        <v>3100</v>
      </c>
      <c r="H2441" s="31">
        <v>1077.8699999999999</v>
      </c>
      <c r="I2441" s="30">
        <v>3</v>
      </c>
      <c r="J2441" s="30" t="s">
        <v>6</v>
      </c>
      <c r="K2441" s="32">
        <v>42683</v>
      </c>
      <c r="L2441" s="6">
        <v>281.42742739726015</v>
      </c>
    </row>
    <row r="2442" spans="1:12" ht="12.75" customHeight="1">
      <c r="A2442" s="30" t="s">
        <v>4500</v>
      </c>
      <c r="B2442" s="30" t="s">
        <v>4506</v>
      </c>
      <c r="C2442" s="49" t="s">
        <v>4507</v>
      </c>
      <c r="D2442" s="49" t="s">
        <v>4508</v>
      </c>
      <c r="E2442" s="30" t="s">
        <v>3061</v>
      </c>
      <c r="F2442" s="30" t="s">
        <v>4515</v>
      </c>
      <c r="G2442" s="30" t="s">
        <v>3100</v>
      </c>
      <c r="H2442" s="31">
        <v>8233.1299999999992</v>
      </c>
      <c r="I2442" s="30">
        <v>3</v>
      </c>
      <c r="J2442" s="30" t="s">
        <v>6</v>
      </c>
      <c r="K2442" s="32">
        <v>42593</v>
      </c>
      <c r="L2442" s="6">
        <v>1944.3720712328761</v>
      </c>
    </row>
    <row r="2443" spans="1:12" ht="12.75" customHeight="1">
      <c r="A2443" s="30" t="s">
        <v>4326</v>
      </c>
      <c r="B2443" s="30" t="s">
        <v>4509</v>
      </c>
      <c r="C2443" s="49" t="s">
        <v>4532</v>
      </c>
      <c r="D2443" s="49" t="s">
        <v>4510</v>
      </c>
      <c r="E2443" s="30" t="s">
        <v>2998</v>
      </c>
      <c r="F2443" s="30" t="s">
        <v>12860</v>
      </c>
      <c r="G2443" s="30" t="s">
        <v>3100</v>
      </c>
      <c r="H2443" s="31">
        <v>16101.38</v>
      </c>
      <c r="I2443" s="30">
        <v>3</v>
      </c>
      <c r="J2443" s="30" t="s">
        <v>6</v>
      </c>
      <c r="K2443" s="32">
        <v>42696</v>
      </c>
      <c r="L2443" s="6">
        <v>4256.9401917808254</v>
      </c>
    </row>
    <row r="2444" spans="1:12" ht="12.75" customHeight="1">
      <c r="A2444" s="30" t="s">
        <v>4407</v>
      </c>
      <c r="B2444" s="30" t="s">
        <v>4509</v>
      </c>
      <c r="C2444" s="49" t="s">
        <v>4512</v>
      </c>
      <c r="D2444" s="49" t="s">
        <v>4511</v>
      </c>
      <c r="E2444" s="30" t="s">
        <v>2998</v>
      </c>
      <c r="F2444" s="30" t="s">
        <v>12859</v>
      </c>
      <c r="G2444" s="30" t="s">
        <v>3100</v>
      </c>
      <c r="H2444" s="31">
        <v>16101.38</v>
      </c>
      <c r="I2444" s="30">
        <v>3</v>
      </c>
      <c r="J2444" s="30" t="s">
        <v>6</v>
      </c>
      <c r="K2444" s="32">
        <v>42696</v>
      </c>
      <c r="L2444" s="6">
        <v>4256.9401917808254</v>
      </c>
    </row>
    <row r="2445" spans="1:12" ht="12.75" customHeight="1">
      <c r="A2445" s="30" t="s">
        <v>4502</v>
      </c>
      <c r="B2445" s="30" t="s">
        <v>4531</v>
      </c>
      <c r="C2445" s="49" t="s">
        <v>3062</v>
      </c>
      <c r="D2445" s="49" t="s">
        <v>4503</v>
      </c>
      <c r="E2445" s="30" t="s">
        <v>3061</v>
      </c>
      <c r="F2445" s="30" t="s">
        <v>13114</v>
      </c>
      <c r="G2445" s="30" t="s">
        <v>3100</v>
      </c>
      <c r="H2445" s="31">
        <v>31419</v>
      </c>
      <c r="I2445" s="30">
        <v>3</v>
      </c>
      <c r="J2445" s="30" t="s">
        <v>6</v>
      </c>
      <c r="K2445" s="32">
        <v>42515</v>
      </c>
      <c r="L2445" s="6">
        <v>6748.62904109589</v>
      </c>
    </row>
    <row r="2446" spans="1:12" ht="12.75" customHeight="1">
      <c r="A2446" s="30" t="s">
        <v>4641</v>
      </c>
      <c r="B2446" s="30" t="s">
        <v>4666</v>
      </c>
      <c r="C2446" s="49" t="s">
        <v>11617</v>
      </c>
      <c r="D2446" s="49" t="s">
        <v>11615</v>
      </c>
      <c r="E2446" s="30" t="s">
        <v>3061</v>
      </c>
      <c r="F2446" s="30" t="s">
        <v>12994</v>
      </c>
      <c r="G2446" s="30" t="s">
        <v>3100</v>
      </c>
      <c r="H2446" s="31">
        <v>13285.5</v>
      </c>
      <c r="I2446" s="30">
        <v>3</v>
      </c>
      <c r="J2446" s="30" t="s">
        <v>6</v>
      </c>
      <c r="K2446" s="32">
        <v>42830</v>
      </c>
      <c r="L2446" s="6">
        <v>4003.8493150684935</v>
      </c>
    </row>
    <row r="2447" spans="1:12" ht="12.75" customHeight="1">
      <c r="A2447" s="30" t="s">
        <v>4648</v>
      </c>
      <c r="B2447" s="30" t="s">
        <v>4666</v>
      </c>
      <c r="C2447" s="49" t="s">
        <v>11618</v>
      </c>
      <c r="D2447" s="49" t="s">
        <v>11616</v>
      </c>
      <c r="E2447" s="30" t="s">
        <v>3061</v>
      </c>
      <c r="F2447" s="30" t="s">
        <v>4515</v>
      </c>
      <c r="G2447" s="30" t="s">
        <v>3100</v>
      </c>
      <c r="H2447" s="31">
        <v>13285.5</v>
      </c>
      <c r="I2447" s="30">
        <v>3</v>
      </c>
      <c r="J2447" s="30" t="s">
        <v>6</v>
      </c>
      <c r="K2447" s="32">
        <v>42830</v>
      </c>
      <c r="L2447" s="6">
        <v>4003.8493150684935</v>
      </c>
    </row>
    <row r="2448" spans="1:12" ht="12.75" customHeight="1">
      <c r="A2448" s="30" t="s">
        <v>4654</v>
      </c>
      <c r="B2448" s="30" t="s">
        <v>4667</v>
      </c>
      <c r="C2448" s="49" t="s">
        <v>11609</v>
      </c>
      <c r="D2448" s="49" t="s">
        <v>11602</v>
      </c>
      <c r="E2448" s="30" t="s">
        <v>3061</v>
      </c>
      <c r="F2448" s="30" t="s">
        <v>12899</v>
      </c>
      <c r="G2448" s="30" t="s">
        <v>3100</v>
      </c>
      <c r="H2448" s="31">
        <v>2295.25</v>
      </c>
      <c r="I2448" s="30">
        <v>3</v>
      </c>
      <c r="J2448" s="30" t="s">
        <v>6</v>
      </c>
      <c r="K2448" s="32">
        <v>42830</v>
      </c>
      <c r="L2448" s="6">
        <v>691.71917808219155</v>
      </c>
    </row>
    <row r="2449" spans="1:12" ht="12.75" customHeight="1">
      <c r="A2449" s="30" t="s">
        <v>4655</v>
      </c>
      <c r="B2449" s="30" t="s">
        <v>4667</v>
      </c>
      <c r="C2449" s="49" t="s">
        <v>11610</v>
      </c>
      <c r="D2449" s="49" t="s">
        <v>11603</v>
      </c>
      <c r="E2449" s="30" t="s">
        <v>3061</v>
      </c>
      <c r="F2449" s="30" t="s">
        <v>12908</v>
      </c>
      <c r="G2449" s="30" t="s">
        <v>3100</v>
      </c>
      <c r="H2449" s="31">
        <v>2295.25</v>
      </c>
      <c r="I2449" s="30">
        <v>3</v>
      </c>
      <c r="J2449" s="30" t="s">
        <v>6</v>
      </c>
      <c r="K2449" s="32">
        <v>42830</v>
      </c>
      <c r="L2449" s="6">
        <v>691.71917808219155</v>
      </c>
    </row>
    <row r="2450" spans="1:12" ht="12.75" customHeight="1">
      <c r="A2450" s="30" t="s">
        <v>4656</v>
      </c>
      <c r="B2450" s="30" t="s">
        <v>4667</v>
      </c>
      <c r="C2450" s="49" t="s">
        <v>11611</v>
      </c>
      <c r="D2450" s="49" t="s">
        <v>11604</v>
      </c>
      <c r="E2450" s="30" t="s">
        <v>3061</v>
      </c>
      <c r="F2450" s="30" t="s">
        <v>4437</v>
      </c>
      <c r="G2450" s="30" t="s">
        <v>3100</v>
      </c>
      <c r="H2450" s="31">
        <v>2295.25</v>
      </c>
      <c r="I2450" s="30">
        <v>3</v>
      </c>
      <c r="J2450" s="30" t="s">
        <v>6</v>
      </c>
      <c r="K2450" s="32">
        <v>42830</v>
      </c>
      <c r="L2450" s="6">
        <v>691.71917808219155</v>
      </c>
    </row>
    <row r="2451" spans="1:12" ht="12.75" customHeight="1">
      <c r="A2451" s="30" t="s">
        <v>4663</v>
      </c>
      <c r="B2451" s="30" t="s">
        <v>4509</v>
      </c>
      <c r="C2451" s="49"/>
      <c r="D2451" s="49" t="s">
        <v>11628</v>
      </c>
      <c r="E2451" s="30" t="s">
        <v>2998</v>
      </c>
      <c r="F2451" s="30" t="s">
        <v>12862</v>
      </c>
      <c r="G2451" s="30" t="s">
        <v>3100</v>
      </c>
      <c r="H2451" s="31">
        <v>9758.4</v>
      </c>
      <c r="I2451" s="30">
        <v>3</v>
      </c>
      <c r="J2451" s="30" t="s">
        <v>6</v>
      </c>
      <c r="K2451" s="32">
        <v>42970</v>
      </c>
      <c r="L2451" s="6">
        <v>3315.1824657534235</v>
      </c>
    </row>
    <row r="2452" spans="1:12" ht="12.75" customHeight="1">
      <c r="A2452" s="30" t="s">
        <v>4664</v>
      </c>
      <c r="B2452" s="30" t="s">
        <v>4668</v>
      </c>
      <c r="C2452" s="49" t="s">
        <v>11631</v>
      </c>
      <c r="D2452" s="49" t="s">
        <v>11632</v>
      </c>
      <c r="E2452" s="30" t="s">
        <v>3061</v>
      </c>
      <c r="F2452" s="30" t="s">
        <v>12941</v>
      </c>
      <c r="G2452" s="30" t="s">
        <v>3100</v>
      </c>
      <c r="H2452" s="31">
        <v>1851.36</v>
      </c>
      <c r="I2452" s="30">
        <v>3</v>
      </c>
      <c r="J2452" s="30" t="s">
        <v>6</v>
      </c>
      <c r="K2452" s="32">
        <v>42970</v>
      </c>
      <c r="L2452" s="6">
        <v>628.95517808219188</v>
      </c>
    </row>
    <row r="2453" spans="1:12" ht="12.75" customHeight="1">
      <c r="A2453" s="30" t="s">
        <v>4665</v>
      </c>
      <c r="B2453" s="30" t="s">
        <v>4668</v>
      </c>
      <c r="C2453" s="49" t="s">
        <v>11633</v>
      </c>
      <c r="D2453" s="49" t="s">
        <v>11634</v>
      </c>
      <c r="E2453" s="30" t="s">
        <v>3061</v>
      </c>
      <c r="F2453" s="30" t="s">
        <v>12806</v>
      </c>
      <c r="G2453" s="30" t="s">
        <v>3100</v>
      </c>
      <c r="H2453" s="31">
        <v>1851.36</v>
      </c>
      <c r="I2453" s="30">
        <v>3</v>
      </c>
      <c r="J2453" s="30" t="s">
        <v>6</v>
      </c>
      <c r="K2453" s="32">
        <v>42970</v>
      </c>
      <c r="L2453" s="6">
        <v>628.95517808219188</v>
      </c>
    </row>
    <row r="2454" spans="1:12" ht="12.75" customHeight="1">
      <c r="A2454" s="30" t="s">
        <v>11774</v>
      </c>
      <c r="B2454" s="30" t="s">
        <v>13111</v>
      </c>
      <c r="C2454" s="49" t="s">
        <v>13112</v>
      </c>
      <c r="D2454" s="49" t="s">
        <v>11757</v>
      </c>
      <c r="E2454" s="30" t="s">
        <v>2998</v>
      </c>
      <c r="F2454" s="30" t="s">
        <v>4515</v>
      </c>
      <c r="G2454" s="30" t="s">
        <v>3100</v>
      </c>
      <c r="H2454" s="31">
        <v>2257.4499999999998</v>
      </c>
      <c r="I2454" s="30">
        <v>3</v>
      </c>
      <c r="J2454" s="30" t="s">
        <v>6</v>
      </c>
      <c r="K2454" s="32">
        <v>43537</v>
      </c>
      <c r="L2454" s="6">
        <v>1116.9816828258074</v>
      </c>
    </row>
    <row r="2455" spans="1:12" ht="12.75" customHeight="1">
      <c r="A2455" s="30" t="s">
        <v>11975</v>
      </c>
      <c r="B2455" s="30" t="s">
        <v>11976</v>
      </c>
      <c r="C2455" s="49"/>
      <c r="D2455" s="49" t="s">
        <v>12094</v>
      </c>
      <c r="E2455" s="30" t="s">
        <v>3061</v>
      </c>
      <c r="F2455" s="30" t="s">
        <v>4515</v>
      </c>
      <c r="G2455" s="30" t="s">
        <v>3100</v>
      </c>
      <c r="H2455" s="31">
        <v>20843.75</v>
      </c>
      <c r="I2455" s="30">
        <v>10</v>
      </c>
      <c r="J2455" s="30" t="s">
        <v>6</v>
      </c>
      <c r="K2455" s="32">
        <v>44042</v>
      </c>
      <c r="L2455" s="6">
        <v>13191.523972602739</v>
      </c>
    </row>
    <row r="2456" spans="1:12" ht="12.75" customHeight="1">
      <c r="A2456" s="30" t="s">
        <v>11977</v>
      </c>
      <c r="B2456" s="30" t="s">
        <v>11978</v>
      </c>
      <c r="C2456" s="49"/>
      <c r="D2456" s="49" t="s">
        <v>12095</v>
      </c>
      <c r="E2456" s="30" t="s">
        <v>3061</v>
      </c>
      <c r="F2456" s="30" t="s">
        <v>4515</v>
      </c>
      <c r="G2456" s="30" t="s">
        <v>3100</v>
      </c>
      <c r="H2456" s="31">
        <v>7728</v>
      </c>
      <c r="I2456" s="30">
        <v>10</v>
      </c>
      <c r="J2456" s="30" t="s">
        <v>6</v>
      </c>
      <c r="K2456" s="32">
        <v>44042</v>
      </c>
      <c r="L2456" s="6">
        <v>4890.8712328767115</v>
      </c>
    </row>
    <row r="2457" spans="1:12" ht="12.75" customHeight="1">
      <c r="A2457" s="30" t="s">
        <v>11979</v>
      </c>
      <c r="B2457" s="30" t="s">
        <v>11980</v>
      </c>
      <c r="C2457" s="49"/>
      <c r="D2457" s="49" t="s">
        <v>12935</v>
      </c>
      <c r="E2457" s="30" t="s">
        <v>3061</v>
      </c>
      <c r="F2457" s="30" t="s">
        <v>12934</v>
      </c>
      <c r="G2457" s="30" t="s">
        <v>3100</v>
      </c>
      <c r="H2457" s="31">
        <v>2112.44</v>
      </c>
      <c r="I2457" s="30">
        <v>10</v>
      </c>
      <c r="J2457" s="30" t="s">
        <v>6</v>
      </c>
      <c r="K2457" s="32">
        <v>44069</v>
      </c>
      <c r="L2457" s="6">
        <v>1352.5403506849318</v>
      </c>
    </row>
    <row r="2458" spans="1:12" ht="12.75" customHeight="1">
      <c r="A2458" s="30" t="s">
        <v>11981</v>
      </c>
      <c r="B2458" s="30" t="s">
        <v>11980</v>
      </c>
      <c r="C2458" s="49"/>
      <c r="D2458" s="52" t="s">
        <v>12995</v>
      </c>
      <c r="E2458" s="30" t="s">
        <v>3061</v>
      </c>
      <c r="F2458" s="30" t="s">
        <v>4437</v>
      </c>
      <c r="G2458" s="30" t="s">
        <v>3100</v>
      </c>
      <c r="H2458" s="31">
        <v>2112.44</v>
      </c>
      <c r="I2458" s="30">
        <v>10</v>
      </c>
      <c r="J2458" s="30" t="s">
        <v>6</v>
      </c>
      <c r="K2458" s="32">
        <v>44069</v>
      </c>
      <c r="L2458" s="6">
        <v>1352.5403506849318</v>
      </c>
    </row>
    <row r="2459" spans="1:12" ht="12.75" customHeight="1">
      <c r="A2459" s="30" t="s">
        <v>11982</v>
      </c>
      <c r="B2459" s="30" t="s">
        <v>11980</v>
      </c>
      <c r="C2459" s="49"/>
      <c r="D2459" s="52" t="s">
        <v>12192</v>
      </c>
      <c r="E2459" s="30" t="s">
        <v>3061</v>
      </c>
      <c r="F2459" s="30" t="s">
        <v>4437</v>
      </c>
      <c r="G2459" s="30" t="s">
        <v>3100</v>
      </c>
      <c r="H2459" s="31">
        <v>2112.44</v>
      </c>
      <c r="I2459" s="30">
        <v>10</v>
      </c>
      <c r="J2459" s="30" t="s">
        <v>6</v>
      </c>
      <c r="K2459" s="32">
        <v>44069</v>
      </c>
      <c r="L2459" s="6">
        <v>1352.5403506849318</v>
      </c>
    </row>
    <row r="2460" spans="1:12" ht="12.75" customHeight="1">
      <c r="A2460" s="30" t="s">
        <v>11983</v>
      </c>
      <c r="B2460" s="30" t="s">
        <v>11980</v>
      </c>
      <c r="C2460" s="49"/>
      <c r="D2460" s="52" t="s">
        <v>12193</v>
      </c>
      <c r="E2460" s="30" t="s">
        <v>3061</v>
      </c>
      <c r="F2460" s="30" t="s">
        <v>4437</v>
      </c>
      <c r="G2460" s="30" t="s">
        <v>3100</v>
      </c>
      <c r="H2460" s="31">
        <v>2112.44</v>
      </c>
      <c r="I2460" s="30">
        <v>10</v>
      </c>
      <c r="J2460" s="30" t="s">
        <v>6</v>
      </c>
      <c r="K2460" s="32">
        <v>44069</v>
      </c>
      <c r="L2460" s="6">
        <v>1352.5403506849318</v>
      </c>
    </row>
    <row r="2461" spans="1:12" ht="12.75" customHeight="1">
      <c r="A2461" s="30" t="s">
        <v>11984</v>
      </c>
      <c r="B2461" s="30" t="s">
        <v>11980</v>
      </c>
      <c r="C2461" s="49"/>
      <c r="D2461" s="52" t="s">
        <v>12194</v>
      </c>
      <c r="E2461" s="30" t="s">
        <v>3061</v>
      </c>
      <c r="F2461" s="30" t="s">
        <v>12943</v>
      </c>
      <c r="G2461" s="30" t="s">
        <v>3100</v>
      </c>
      <c r="H2461" s="31">
        <v>2112.44</v>
      </c>
      <c r="I2461" s="30">
        <v>10</v>
      </c>
      <c r="J2461" s="30" t="s">
        <v>6</v>
      </c>
      <c r="K2461" s="32">
        <v>44069</v>
      </c>
      <c r="L2461" s="6">
        <v>1352.5403506849318</v>
      </c>
    </row>
    <row r="2462" spans="1:12" ht="12.75" customHeight="1">
      <c r="A2462" s="30" t="s">
        <v>11985</v>
      </c>
      <c r="B2462" s="30" t="s">
        <v>11986</v>
      </c>
      <c r="C2462" s="49"/>
      <c r="D2462" s="279" t="s">
        <v>12951</v>
      </c>
      <c r="E2462" s="30" t="s">
        <v>3061</v>
      </c>
      <c r="F2462" s="30" t="s">
        <v>4515</v>
      </c>
      <c r="G2462" s="30" t="s">
        <v>3100</v>
      </c>
      <c r="H2462" s="31">
        <v>6380.08</v>
      </c>
      <c r="I2462" s="30">
        <v>10</v>
      </c>
      <c r="J2462" s="30" t="s">
        <v>6</v>
      </c>
      <c r="K2462" s="32">
        <v>44155</v>
      </c>
      <c r="L2462" s="6">
        <v>4235.3243397260276</v>
      </c>
    </row>
    <row r="2463" spans="1:12" ht="12.75" customHeight="1">
      <c r="A2463" s="30" t="s">
        <v>11987</v>
      </c>
      <c r="B2463" s="30" t="s">
        <v>11986</v>
      </c>
      <c r="C2463" s="49"/>
      <c r="D2463" s="52" t="s">
        <v>12195</v>
      </c>
      <c r="E2463" s="30" t="s">
        <v>3061</v>
      </c>
      <c r="F2463" s="30" t="s">
        <v>4515</v>
      </c>
      <c r="G2463" s="30" t="s">
        <v>3100</v>
      </c>
      <c r="H2463" s="31">
        <v>6380.08</v>
      </c>
      <c r="I2463" s="30">
        <v>10</v>
      </c>
      <c r="J2463" s="30" t="s">
        <v>6</v>
      </c>
      <c r="K2463" s="32">
        <v>44155</v>
      </c>
      <c r="L2463" s="6">
        <v>4235.3243397260276</v>
      </c>
    </row>
    <row r="2464" spans="1:12" ht="12.75" customHeight="1">
      <c r="A2464" s="30" t="s">
        <v>11988</v>
      </c>
      <c r="B2464" s="30" t="s">
        <v>11986</v>
      </c>
      <c r="C2464" s="49"/>
      <c r="D2464" s="52" t="s">
        <v>12196</v>
      </c>
      <c r="E2464" s="30" t="s">
        <v>2998</v>
      </c>
      <c r="F2464" s="30" t="s">
        <v>3140</v>
      </c>
      <c r="G2464" s="30" t="s">
        <v>3100</v>
      </c>
      <c r="H2464" s="31">
        <v>6380.08</v>
      </c>
      <c r="I2464" s="30">
        <v>10</v>
      </c>
      <c r="J2464" s="30" t="s">
        <v>6</v>
      </c>
      <c r="K2464" s="32">
        <v>44155</v>
      </c>
      <c r="L2464" s="6">
        <v>4235.3243397260276</v>
      </c>
    </row>
    <row r="2465" spans="1:12" ht="12.75" customHeight="1">
      <c r="A2465" s="30" t="s">
        <v>11989</v>
      </c>
      <c r="B2465" s="30" t="s">
        <v>11986</v>
      </c>
      <c r="C2465" s="49"/>
      <c r="D2465" s="52" t="s">
        <v>12197</v>
      </c>
      <c r="E2465" s="30" t="s">
        <v>2998</v>
      </c>
      <c r="F2465" s="30" t="s">
        <v>3140</v>
      </c>
      <c r="G2465" s="30" t="s">
        <v>3100</v>
      </c>
      <c r="H2465" s="31">
        <v>6380.08</v>
      </c>
      <c r="I2465" s="30">
        <v>10</v>
      </c>
      <c r="J2465" s="30" t="s">
        <v>6</v>
      </c>
      <c r="K2465" s="32">
        <v>44155</v>
      </c>
      <c r="L2465" s="6">
        <v>4235.3243397260276</v>
      </c>
    </row>
    <row r="2466" spans="1:12" ht="12.75" customHeight="1">
      <c r="A2466" s="30" t="s">
        <v>11990</v>
      </c>
      <c r="B2466" s="30" t="s">
        <v>11991</v>
      </c>
      <c r="C2466" s="49"/>
      <c r="D2466" s="49" t="s">
        <v>12096</v>
      </c>
      <c r="E2466" s="30" t="s">
        <v>3061</v>
      </c>
      <c r="F2466" s="30" t="s">
        <v>3140</v>
      </c>
      <c r="G2466" s="30" t="s">
        <v>3100</v>
      </c>
      <c r="H2466" s="31">
        <v>54555.27</v>
      </c>
      <c r="I2466" s="30">
        <v>10</v>
      </c>
      <c r="J2466" s="30" t="s">
        <v>6</v>
      </c>
      <c r="K2466" s="32">
        <v>44155</v>
      </c>
      <c r="L2466" s="6">
        <v>36215.731290410949</v>
      </c>
    </row>
    <row r="2467" spans="1:12" ht="12.75" customHeight="1">
      <c r="A2467" s="30" t="s">
        <v>11992</v>
      </c>
      <c r="B2467" s="30" t="s">
        <v>11991</v>
      </c>
      <c r="C2467" s="49"/>
      <c r="D2467" s="52" t="s">
        <v>12198</v>
      </c>
      <c r="E2467" s="30" t="s">
        <v>2998</v>
      </c>
      <c r="F2467" s="30" t="s">
        <v>3140</v>
      </c>
      <c r="G2467" s="30" t="s">
        <v>3100</v>
      </c>
      <c r="H2467" s="31">
        <v>54555.27</v>
      </c>
      <c r="I2467" s="30">
        <v>10</v>
      </c>
      <c r="J2467" s="30" t="s">
        <v>6</v>
      </c>
      <c r="K2467" s="32">
        <v>44155</v>
      </c>
      <c r="L2467" s="6">
        <v>36215.731290410949</v>
      </c>
    </row>
    <row r="2468" spans="1:12" ht="12.75" customHeight="1">
      <c r="A2468" s="30" t="s">
        <v>11993</v>
      </c>
      <c r="B2468" s="30" t="s">
        <v>11994</v>
      </c>
      <c r="C2468" s="49"/>
      <c r="D2468" s="52" t="s">
        <v>12199</v>
      </c>
      <c r="E2468" s="30" t="s">
        <v>3061</v>
      </c>
      <c r="F2468" s="30" t="s">
        <v>3140</v>
      </c>
      <c r="G2468" s="30" t="s">
        <v>3100</v>
      </c>
      <c r="H2468" s="31">
        <v>17794.05</v>
      </c>
      <c r="I2468" s="30">
        <v>10</v>
      </c>
      <c r="J2468" s="30" t="s">
        <v>6</v>
      </c>
      <c r="K2468" s="32">
        <v>44155</v>
      </c>
      <c r="L2468" s="6">
        <v>11812.324150684928</v>
      </c>
    </row>
    <row r="2469" spans="1:12" ht="12.75" customHeight="1">
      <c r="A2469" s="30" t="s">
        <v>11995</v>
      </c>
      <c r="B2469" s="30" t="s">
        <v>11994</v>
      </c>
      <c r="C2469" s="49"/>
      <c r="D2469" s="52" t="s">
        <v>12200</v>
      </c>
      <c r="E2469" s="30" t="s">
        <v>2998</v>
      </c>
      <c r="F2469" s="30" t="s">
        <v>3140</v>
      </c>
      <c r="G2469" s="30" t="s">
        <v>3100</v>
      </c>
      <c r="H2469" s="31">
        <v>17794.05</v>
      </c>
      <c r="I2469" s="30">
        <v>10</v>
      </c>
      <c r="J2469" s="30" t="s">
        <v>6</v>
      </c>
      <c r="K2469" s="32">
        <v>44155</v>
      </c>
      <c r="L2469" s="6">
        <v>11812.324150684928</v>
      </c>
    </row>
    <row r="2470" spans="1:12" ht="12.75" customHeight="1">
      <c r="A2470" s="30" t="s">
        <v>11996</v>
      </c>
      <c r="B2470" s="30" t="s">
        <v>11997</v>
      </c>
      <c r="C2470" s="49"/>
      <c r="D2470" s="52" t="s">
        <v>12097</v>
      </c>
      <c r="E2470" s="30" t="s">
        <v>3061</v>
      </c>
      <c r="F2470" s="30" t="s">
        <v>4515</v>
      </c>
      <c r="G2470" s="30" t="s">
        <v>3100</v>
      </c>
      <c r="H2470" s="31">
        <v>2031.39</v>
      </c>
      <c r="I2470" s="30">
        <v>10</v>
      </c>
      <c r="J2470" s="30" t="s">
        <v>6</v>
      </c>
      <c r="K2470" s="32">
        <v>44155</v>
      </c>
      <c r="L2470" s="6">
        <v>1348.5090328767124</v>
      </c>
    </row>
    <row r="2471" spans="1:12" ht="12.75" customHeight="1">
      <c r="A2471" s="30" t="s">
        <v>11998</v>
      </c>
      <c r="B2471" s="30" t="s">
        <v>11997</v>
      </c>
      <c r="C2471" s="49"/>
      <c r="D2471" s="52" t="s">
        <v>12879</v>
      </c>
      <c r="E2471" s="30" t="s">
        <v>2998</v>
      </c>
      <c r="F2471" s="30" t="s">
        <v>3140</v>
      </c>
      <c r="G2471" s="30" t="s">
        <v>3100</v>
      </c>
      <c r="H2471" s="31">
        <v>2031.39</v>
      </c>
      <c r="I2471" s="30">
        <v>10</v>
      </c>
      <c r="J2471" s="30" t="s">
        <v>6</v>
      </c>
      <c r="K2471" s="32">
        <v>44155</v>
      </c>
      <c r="L2471" s="6">
        <v>1348.5090328767124</v>
      </c>
    </row>
    <row r="2472" spans="1:12" ht="12.75" customHeight="1">
      <c r="A2472" s="30" t="s">
        <v>11999</v>
      </c>
      <c r="B2472" s="30" t="s">
        <v>12000</v>
      </c>
      <c r="C2472" s="49"/>
      <c r="D2472" s="52" t="s">
        <v>12201</v>
      </c>
      <c r="E2472" s="30" t="s">
        <v>3061</v>
      </c>
      <c r="F2472" s="30" t="s">
        <v>4515</v>
      </c>
      <c r="G2472" s="30" t="s">
        <v>3100</v>
      </c>
      <c r="H2472" s="31">
        <v>24385.3</v>
      </c>
      <c r="I2472" s="30">
        <v>10</v>
      </c>
      <c r="J2472" s="30" t="s">
        <v>6</v>
      </c>
      <c r="K2472" s="32">
        <v>44155</v>
      </c>
      <c r="L2472" s="6">
        <v>16187.83065753425</v>
      </c>
    </row>
    <row r="2473" spans="1:12" ht="12.75" customHeight="1">
      <c r="A2473" s="30" t="s">
        <v>12001</v>
      </c>
      <c r="B2473" s="30" t="s">
        <v>12000</v>
      </c>
      <c r="C2473" s="49"/>
      <c r="D2473" s="52" t="s">
        <v>12202</v>
      </c>
      <c r="E2473" s="30" t="s">
        <v>2998</v>
      </c>
      <c r="F2473" s="30" t="s">
        <v>3140</v>
      </c>
      <c r="G2473" s="30" t="s">
        <v>3100</v>
      </c>
      <c r="H2473" s="31">
        <v>24385.3</v>
      </c>
      <c r="I2473" s="30">
        <v>10</v>
      </c>
      <c r="J2473" s="30" t="s">
        <v>6</v>
      </c>
      <c r="K2473" s="32">
        <v>44155</v>
      </c>
      <c r="L2473" s="6">
        <v>16187.83065753425</v>
      </c>
    </row>
    <row r="2474" spans="1:12" ht="12.75" customHeight="1">
      <c r="A2474" s="30" t="s">
        <v>12002</v>
      </c>
      <c r="B2474" s="30" t="s">
        <v>12003</v>
      </c>
      <c r="C2474" s="280" t="s">
        <v>12102</v>
      </c>
      <c r="D2474" s="280" t="s">
        <v>12102</v>
      </c>
      <c r="E2474" s="30" t="s">
        <v>3061</v>
      </c>
      <c r="F2474" s="30" t="s">
        <v>4515</v>
      </c>
      <c r="G2474" s="30" t="s">
        <v>3100</v>
      </c>
      <c r="H2474" s="31">
        <v>3698</v>
      </c>
      <c r="I2474" s="30">
        <v>10</v>
      </c>
      <c r="J2474" s="30" t="s">
        <v>6</v>
      </c>
      <c r="K2474" s="32">
        <v>44228</v>
      </c>
      <c r="L2474" s="6">
        <v>2528.8241095890407</v>
      </c>
    </row>
    <row r="2475" spans="1:12" ht="12.75" customHeight="1">
      <c r="A2475" s="30" t="s">
        <v>12004</v>
      </c>
      <c r="B2475" s="30" t="s">
        <v>12003</v>
      </c>
      <c r="C2475" s="280" t="s">
        <v>12103</v>
      </c>
      <c r="D2475" s="280" t="s">
        <v>12103</v>
      </c>
      <c r="E2475" s="30" t="s">
        <v>3061</v>
      </c>
      <c r="F2475" s="30" t="s">
        <v>4515</v>
      </c>
      <c r="G2475" s="30" t="s">
        <v>3100</v>
      </c>
      <c r="H2475" s="31">
        <v>3698</v>
      </c>
      <c r="I2475" s="30">
        <v>10</v>
      </c>
      <c r="J2475" s="30" t="s">
        <v>6</v>
      </c>
      <c r="K2475" s="32">
        <v>44228</v>
      </c>
      <c r="L2475" s="6">
        <v>2528.8241095890407</v>
      </c>
    </row>
    <row r="2476" spans="1:12" ht="12.75" customHeight="1">
      <c r="A2476" s="30" t="s">
        <v>12005</v>
      </c>
      <c r="B2476" s="30" t="s">
        <v>12003</v>
      </c>
      <c r="C2476" s="280" t="s">
        <v>12104</v>
      </c>
      <c r="D2476" s="280" t="s">
        <v>12104</v>
      </c>
      <c r="E2476" s="30" t="s">
        <v>3061</v>
      </c>
      <c r="F2476" s="30" t="s">
        <v>4515</v>
      </c>
      <c r="G2476" s="30" t="s">
        <v>3100</v>
      </c>
      <c r="H2476" s="31">
        <v>3698</v>
      </c>
      <c r="I2476" s="30">
        <v>10</v>
      </c>
      <c r="J2476" s="30" t="s">
        <v>6</v>
      </c>
      <c r="K2476" s="32">
        <v>44228</v>
      </c>
      <c r="L2476" s="6">
        <v>2528.8241095890407</v>
      </c>
    </row>
    <row r="2477" spans="1:12" ht="12.75" customHeight="1">
      <c r="A2477" s="30" t="s">
        <v>12006</v>
      </c>
      <c r="B2477" s="30" t="s">
        <v>12003</v>
      </c>
      <c r="C2477" s="280" t="s">
        <v>12105</v>
      </c>
      <c r="D2477" s="280" t="s">
        <v>12105</v>
      </c>
      <c r="E2477" s="30" t="s">
        <v>3061</v>
      </c>
      <c r="F2477" s="30" t="s">
        <v>4515</v>
      </c>
      <c r="G2477" s="30" t="s">
        <v>3100</v>
      </c>
      <c r="H2477" s="31">
        <v>3698</v>
      </c>
      <c r="I2477" s="30">
        <v>10</v>
      </c>
      <c r="J2477" s="30" t="s">
        <v>6</v>
      </c>
      <c r="K2477" s="32">
        <v>44228</v>
      </c>
      <c r="L2477" s="6">
        <v>2528.8241095890407</v>
      </c>
    </row>
    <row r="2478" spans="1:12" ht="12.75" customHeight="1">
      <c r="A2478" s="30" t="s">
        <v>12007</v>
      </c>
      <c r="B2478" s="30" t="s">
        <v>12003</v>
      </c>
      <c r="C2478" s="280" t="s">
        <v>12106</v>
      </c>
      <c r="D2478" s="280" t="s">
        <v>12106</v>
      </c>
      <c r="E2478" s="30" t="s">
        <v>3061</v>
      </c>
      <c r="F2478" s="30" t="s">
        <v>4515</v>
      </c>
      <c r="G2478" s="30" t="s">
        <v>3100</v>
      </c>
      <c r="H2478" s="31">
        <v>3698</v>
      </c>
      <c r="I2478" s="30">
        <v>10</v>
      </c>
      <c r="J2478" s="30" t="s">
        <v>6</v>
      </c>
      <c r="K2478" s="32">
        <v>44228</v>
      </c>
      <c r="L2478" s="6">
        <v>2528.8241095890407</v>
      </c>
    </row>
    <row r="2479" spans="1:12" ht="12.75" customHeight="1">
      <c r="A2479" s="30" t="s">
        <v>12008</v>
      </c>
      <c r="B2479" s="30" t="s">
        <v>12003</v>
      </c>
      <c r="C2479" s="280" t="s">
        <v>12107</v>
      </c>
      <c r="D2479" s="280" t="s">
        <v>12107</v>
      </c>
      <c r="E2479" s="30" t="s">
        <v>3061</v>
      </c>
      <c r="F2479" s="30" t="s">
        <v>4515</v>
      </c>
      <c r="G2479" s="30" t="s">
        <v>3100</v>
      </c>
      <c r="H2479" s="31">
        <v>3698</v>
      </c>
      <c r="I2479" s="30">
        <v>10</v>
      </c>
      <c r="J2479" s="30" t="s">
        <v>6</v>
      </c>
      <c r="K2479" s="32">
        <v>44228</v>
      </c>
      <c r="L2479" s="6">
        <v>2528.8241095890407</v>
      </c>
    </row>
    <row r="2480" spans="1:12" ht="12.75" customHeight="1">
      <c r="A2480" s="30" t="s">
        <v>12009</v>
      </c>
      <c r="B2480" s="30" t="s">
        <v>12003</v>
      </c>
      <c r="C2480" s="280" t="s">
        <v>12108</v>
      </c>
      <c r="D2480" s="280" t="s">
        <v>12108</v>
      </c>
      <c r="E2480" s="30" t="s">
        <v>3061</v>
      </c>
      <c r="F2480" s="30" t="s">
        <v>4515</v>
      </c>
      <c r="G2480" s="30" t="s">
        <v>3100</v>
      </c>
      <c r="H2480" s="31">
        <v>3698</v>
      </c>
      <c r="I2480" s="30">
        <v>10</v>
      </c>
      <c r="J2480" s="30" t="s">
        <v>6</v>
      </c>
      <c r="K2480" s="32">
        <v>44228</v>
      </c>
      <c r="L2480" s="6">
        <v>2528.8241095890407</v>
      </c>
    </row>
    <row r="2481" spans="1:12" ht="12.75" customHeight="1">
      <c r="A2481" s="30" t="s">
        <v>12010</v>
      </c>
      <c r="B2481" s="30" t="s">
        <v>12003</v>
      </c>
      <c r="C2481" s="280" t="s">
        <v>12109</v>
      </c>
      <c r="D2481" s="280" t="s">
        <v>12109</v>
      </c>
      <c r="E2481" s="30" t="s">
        <v>3061</v>
      </c>
      <c r="F2481" s="30" t="s">
        <v>4515</v>
      </c>
      <c r="G2481" s="30" t="s">
        <v>3100</v>
      </c>
      <c r="H2481" s="31">
        <v>3698</v>
      </c>
      <c r="I2481" s="30">
        <v>10</v>
      </c>
      <c r="J2481" s="30" t="s">
        <v>6</v>
      </c>
      <c r="K2481" s="32">
        <v>44228</v>
      </c>
      <c r="L2481" s="6">
        <v>2528.8241095890407</v>
      </c>
    </row>
    <row r="2482" spans="1:12" ht="12.75" customHeight="1">
      <c r="A2482" s="30" t="s">
        <v>12011</v>
      </c>
      <c r="B2482" s="30" t="s">
        <v>12003</v>
      </c>
      <c r="C2482" s="280" t="s">
        <v>12110</v>
      </c>
      <c r="D2482" s="280" t="s">
        <v>12110</v>
      </c>
      <c r="E2482" s="30" t="s">
        <v>3061</v>
      </c>
      <c r="F2482" s="30" t="s">
        <v>4515</v>
      </c>
      <c r="G2482" s="30" t="s">
        <v>3100</v>
      </c>
      <c r="H2482" s="31">
        <v>3698</v>
      </c>
      <c r="I2482" s="30">
        <v>10</v>
      </c>
      <c r="J2482" s="30" t="s">
        <v>6</v>
      </c>
      <c r="K2482" s="32">
        <v>44228</v>
      </c>
      <c r="L2482" s="6">
        <v>2528.8241095890407</v>
      </c>
    </row>
    <row r="2483" spans="1:12" ht="12.75" customHeight="1">
      <c r="A2483" s="30" t="s">
        <v>12012</v>
      </c>
      <c r="B2483" s="30" t="s">
        <v>12003</v>
      </c>
      <c r="C2483" s="280" t="s">
        <v>12111</v>
      </c>
      <c r="D2483" s="280" t="s">
        <v>12111</v>
      </c>
      <c r="E2483" s="30" t="s">
        <v>3061</v>
      </c>
      <c r="F2483" s="30" t="s">
        <v>4515</v>
      </c>
      <c r="G2483" s="30" t="s">
        <v>3100</v>
      </c>
      <c r="H2483" s="31">
        <v>3698</v>
      </c>
      <c r="I2483" s="30">
        <v>10</v>
      </c>
      <c r="J2483" s="30" t="s">
        <v>6</v>
      </c>
      <c r="K2483" s="32">
        <v>44228</v>
      </c>
      <c r="L2483" s="6">
        <v>2528.8241095890407</v>
      </c>
    </row>
    <row r="2484" spans="1:12" ht="12.75" customHeight="1">
      <c r="A2484" s="30" t="s">
        <v>12013</v>
      </c>
      <c r="B2484" s="30" t="s">
        <v>12003</v>
      </c>
      <c r="C2484" s="280" t="s">
        <v>12112</v>
      </c>
      <c r="D2484" s="280" t="s">
        <v>12112</v>
      </c>
      <c r="E2484" s="30" t="s">
        <v>3061</v>
      </c>
      <c r="F2484" s="30" t="s">
        <v>4515</v>
      </c>
      <c r="G2484" s="30" t="s">
        <v>3100</v>
      </c>
      <c r="H2484" s="31">
        <v>3698</v>
      </c>
      <c r="I2484" s="30">
        <v>10</v>
      </c>
      <c r="J2484" s="30" t="s">
        <v>6</v>
      </c>
      <c r="K2484" s="32">
        <v>44228</v>
      </c>
      <c r="L2484" s="6">
        <v>2528.8241095890407</v>
      </c>
    </row>
    <row r="2485" spans="1:12" ht="12.75" customHeight="1">
      <c r="A2485" s="30" t="s">
        <v>12014</v>
      </c>
      <c r="B2485" s="30" t="s">
        <v>12003</v>
      </c>
      <c r="C2485" s="280" t="s">
        <v>12113</v>
      </c>
      <c r="D2485" s="280" t="s">
        <v>12113</v>
      </c>
      <c r="E2485" s="30" t="s">
        <v>3061</v>
      </c>
      <c r="F2485" s="30" t="s">
        <v>4515</v>
      </c>
      <c r="G2485" s="30" t="s">
        <v>3100</v>
      </c>
      <c r="H2485" s="31">
        <v>3698</v>
      </c>
      <c r="I2485" s="30">
        <v>10</v>
      </c>
      <c r="J2485" s="30" t="s">
        <v>6</v>
      </c>
      <c r="K2485" s="32">
        <v>44228</v>
      </c>
      <c r="L2485" s="6">
        <v>2528.8241095890407</v>
      </c>
    </row>
    <row r="2486" spans="1:12" ht="12.75" customHeight="1">
      <c r="A2486" s="30" t="s">
        <v>12015</v>
      </c>
      <c r="B2486" s="30" t="s">
        <v>12003</v>
      </c>
      <c r="C2486" s="280" t="s">
        <v>12114</v>
      </c>
      <c r="D2486" s="280" t="s">
        <v>12114</v>
      </c>
      <c r="E2486" s="30" t="s">
        <v>3061</v>
      </c>
      <c r="F2486" s="30" t="s">
        <v>4515</v>
      </c>
      <c r="G2486" s="30" t="s">
        <v>3100</v>
      </c>
      <c r="H2486" s="31">
        <v>3698</v>
      </c>
      <c r="I2486" s="30">
        <v>10</v>
      </c>
      <c r="J2486" s="30" t="s">
        <v>6</v>
      </c>
      <c r="K2486" s="32">
        <v>44228</v>
      </c>
      <c r="L2486" s="6">
        <v>2528.8241095890407</v>
      </c>
    </row>
    <row r="2487" spans="1:12" ht="12.75" customHeight="1">
      <c r="A2487" s="30" t="s">
        <v>12016</v>
      </c>
      <c r="B2487" s="30" t="s">
        <v>12003</v>
      </c>
      <c r="C2487" s="280" t="s">
        <v>12115</v>
      </c>
      <c r="D2487" s="280" t="s">
        <v>12115</v>
      </c>
      <c r="E2487" s="30" t="s">
        <v>3061</v>
      </c>
      <c r="F2487" s="30" t="s">
        <v>4515</v>
      </c>
      <c r="G2487" s="30" t="s">
        <v>3100</v>
      </c>
      <c r="H2487" s="31">
        <v>3698</v>
      </c>
      <c r="I2487" s="30">
        <v>10</v>
      </c>
      <c r="J2487" s="30" t="s">
        <v>6</v>
      </c>
      <c r="K2487" s="32">
        <v>44228</v>
      </c>
      <c r="L2487" s="6">
        <v>2528.8241095890407</v>
      </c>
    </row>
    <row r="2488" spans="1:12" ht="12.75" customHeight="1">
      <c r="A2488" s="30" t="s">
        <v>12017</v>
      </c>
      <c r="B2488" s="30" t="s">
        <v>12003</v>
      </c>
      <c r="C2488" s="280" t="s">
        <v>12116</v>
      </c>
      <c r="D2488" s="280" t="s">
        <v>12116</v>
      </c>
      <c r="E2488" s="30" t="s">
        <v>3061</v>
      </c>
      <c r="F2488" s="30" t="s">
        <v>4515</v>
      </c>
      <c r="G2488" s="30" t="s">
        <v>3100</v>
      </c>
      <c r="H2488" s="31">
        <v>3698</v>
      </c>
      <c r="I2488" s="30">
        <v>10</v>
      </c>
      <c r="J2488" s="30" t="s">
        <v>6</v>
      </c>
      <c r="K2488" s="32">
        <v>44228</v>
      </c>
      <c r="L2488" s="6">
        <v>2528.8241095890407</v>
      </c>
    </row>
    <row r="2489" spans="1:12" ht="12.75" customHeight="1">
      <c r="A2489" s="30" t="s">
        <v>12018</v>
      </c>
      <c r="B2489" s="30" t="s">
        <v>12003</v>
      </c>
      <c r="C2489" s="280" t="s">
        <v>12117</v>
      </c>
      <c r="D2489" s="280" t="s">
        <v>12117</v>
      </c>
      <c r="E2489" s="30" t="s">
        <v>3061</v>
      </c>
      <c r="F2489" s="30" t="s">
        <v>4515</v>
      </c>
      <c r="G2489" s="30" t="s">
        <v>3100</v>
      </c>
      <c r="H2489" s="31">
        <v>3698</v>
      </c>
      <c r="I2489" s="30">
        <v>10</v>
      </c>
      <c r="J2489" s="30" t="s">
        <v>6</v>
      </c>
      <c r="K2489" s="32">
        <v>44228</v>
      </c>
      <c r="L2489" s="6">
        <v>2528.8241095890407</v>
      </c>
    </row>
    <row r="2490" spans="1:12" ht="12.75" customHeight="1">
      <c r="A2490" s="30" t="s">
        <v>12019</v>
      </c>
      <c r="B2490" s="30" t="s">
        <v>12003</v>
      </c>
      <c r="C2490" s="280" t="s">
        <v>12118</v>
      </c>
      <c r="D2490" s="280" t="s">
        <v>12118</v>
      </c>
      <c r="E2490" s="30" t="s">
        <v>3061</v>
      </c>
      <c r="F2490" s="30" t="s">
        <v>4515</v>
      </c>
      <c r="G2490" s="30" t="s">
        <v>3100</v>
      </c>
      <c r="H2490" s="31">
        <v>3698</v>
      </c>
      <c r="I2490" s="30">
        <v>10</v>
      </c>
      <c r="J2490" s="30" t="s">
        <v>6</v>
      </c>
      <c r="K2490" s="32">
        <v>44228</v>
      </c>
      <c r="L2490" s="6">
        <v>2528.8241095890407</v>
      </c>
    </row>
    <row r="2491" spans="1:12" ht="12.75" customHeight="1">
      <c r="A2491" s="30" t="s">
        <v>12020</v>
      </c>
      <c r="B2491" s="30" t="s">
        <v>12003</v>
      </c>
      <c r="C2491" s="280" t="s">
        <v>12119</v>
      </c>
      <c r="D2491" s="280" t="s">
        <v>12119</v>
      </c>
      <c r="E2491" s="30" t="s">
        <v>3061</v>
      </c>
      <c r="F2491" s="30" t="s">
        <v>4515</v>
      </c>
      <c r="G2491" s="30" t="s">
        <v>3100</v>
      </c>
      <c r="H2491" s="31">
        <v>3698</v>
      </c>
      <c r="I2491" s="30">
        <v>10</v>
      </c>
      <c r="J2491" s="30" t="s">
        <v>6</v>
      </c>
      <c r="K2491" s="32">
        <v>44228</v>
      </c>
      <c r="L2491" s="6">
        <v>2528.8241095890407</v>
      </c>
    </row>
    <row r="2492" spans="1:12" ht="12.75" customHeight="1">
      <c r="A2492" s="30" t="s">
        <v>12021</v>
      </c>
      <c r="B2492" s="30" t="s">
        <v>12003</v>
      </c>
      <c r="C2492" s="280" t="s">
        <v>12120</v>
      </c>
      <c r="D2492" s="280" t="s">
        <v>12120</v>
      </c>
      <c r="E2492" s="30" t="s">
        <v>3061</v>
      </c>
      <c r="F2492" s="30" t="s">
        <v>4515</v>
      </c>
      <c r="G2492" s="30" t="s">
        <v>3100</v>
      </c>
      <c r="H2492" s="31">
        <v>3698</v>
      </c>
      <c r="I2492" s="30">
        <v>10</v>
      </c>
      <c r="J2492" s="30" t="s">
        <v>6</v>
      </c>
      <c r="K2492" s="32">
        <v>44228</v>
      </c>
      <c r="L2492" s="6">
        <v>2528.8241095890407</v>
      </c>
    </row>
    <row r="2493" spans="1:12" ht="12.75" customHeight="1">
      <c r="A2493" s="30" t="s">
        <v>12022</v>
      </c>
      <c r="B2493" s="30" t="s">
        <v>12003</v>
      </c>
      <c r="C2493" s="280" t="s">
        <v>12121</v>
      </c>
      <c r="D2493" s="280" t="s">
        <v>12121</v>
      </c>
      <c r="E2493" s="30" t="s">
        <v>3061</v>
      </c>
      <c r="F2493" s="30" t="s">
        <v>4515</v>
      </c>
      <c r="G2493" s="30" t="s">
        <v>3100</v>
      </c>
      <c r="H2493" s="31">
        <v>3698</v>
      </c>
      <c r="I2493" s="30">
        <v>10</v>
      </c>
      <c r="J2493" s="30" t="s">
        <v>6</v>
      </c>
      <c r="K2493" s="32">
        <v>44228</v>
      </c>
      <c r="L2493" s="6">
        <v>2528.8241095890407</v>
      </c>
    </row>
    <row r="2494" spans="1:12" ht="12.75" customHeight="1">
      <c r="A2494" s="30" t="s">
        <v>12023</v>
      </c>
      <c r="B2494" s="30" t="s">
        <v>12003</v>
      </c>
      <c r="C2494" s="280" t="s">
        <v>12122</v>
      </c>
      <c r="D2494" s="280" t="s">
        <v>12122</v>
      </c>
      <c r="E2494" s="30" t="s">
        <v>3061</v>
      </c>
      <c r="F2494" s="30" t="s">
        <v>4515</v>
      </c>
      <c r="G2494" s="30" t="s">
        <v>3100</v>
      </c>
      <c r="H2494" s="31">
        <v>3698</v>
      </c>
      <c r="I2494" s="30">
        <v>10</v>
      </c>
      <c r="J2494" s="30" t="s">
        <v>6</v>
      </c>
      <c r="K2494" s="32">
        <v>44228</v>
      </c>
      <c r="L2494" s="6">
        <v>2528.8241095890407</v>
      </c>
    </row>
    <row r="2495" spans="1:12" ht="12.75" customHeight="1">
      <c r="A2495" s="30" t="s">
        <v>4239</v>
      </c>
      <c r="B2495" s="30" t="s">
        <v>12003</v>
      </c>
      <c r="C2495" s="280" t="s">
        <v>12123</v>
      </c>
      <c r="D2495" s="280" t="s">
        <v>12123</v>
      </c>
      <c r="E2495" s="30" t="s">
        <v>3061</v>
      </c>
      <c r="F2495" s="30" t="s">
        <v>4515</v>
      </c>
      <c r="G2495" s="30" t="s">
        <v>3100</v>
      </c>
      <c r="H2495" s="31">
        <v>3698</v>
      </c>
      <c r="I2495" s="30">
        <v>10</v>
      </c>
      <c r="J2495" s="30" t="s">
        <v>6</v>
      </c>
      <c r="K2495" s="32">
        <v>44228</v>
      </c>
      <c r="L2495" s="6">
        <v>2528.8241095890407</v>
      </c>
    </row>
    <row r="2496" spans="1:12" ht="12.75" customHeight="1">
      <c r="A2496" s="30" t="s">
        <v>12024</v>
      </c>
      <c r="B2496" s="30" t="s">
        <v>12003</v>
      </c>
      <c r="C2496" s="280" t="s">
        <v>12124</v>
      </c>
      <c r="D2496" s="280" t="s">
        <v>12124</v>
      </c>
      <c r="E2496" s="30" t="s">
        <v>3061</v>
      </c>
      <c r="F2496" s="30" t="s">
        <v>4515</v>
      </c>
      <c r="G2496" s="30" t="s">
        <v>3100</v>
      </c>
      <c r="H2496" s="31">
        <v>3698</v>
      </c>
      <c r="I2496" s="30">
        <v>10</v>
      </c>
      <c r="J2496" s="30" t="s">
        <v>6</v>
      </c>
      <c r="K2496" s="32">
        <v>44228</v>
      </c>
      <c r="L2496" s="6">
        <v>2528.8241095890407</v>
      </c>
    </row>
    <row r="2497" spans="1:12" ht="12.75" customHeight="1">
      <c r="A2497" s="30" t="s">
        <v>12025</v>
      </c>
      <c r="B2497" s="30" t="s">
        <v>12003</v>
      </c>
      <c r="C2497" s="280" t="s">
        <v>12125</v>
      </c>
      <c r="D2497" s="280" t="s">
        <v>12125</v>
      </c>
      <c r="E2497" s="30" t="s">
        <v>3061</v>
      </c>
      <c r="F2497" s="30" t="s">
        <v>4515</v>
      </c>
      <c r="G2497" s="30" t="s">
        <v>3100</v>
      </c>
      <c r="H2497" s="31">
        <v>3698</v>
      </c>
      <c r="I2497" s="30">
        <v>10</v>
      </c>
      <c r="J2497" s="30" t="s">
        <v>6</v>
      </c>
      <c r="K2497" s="32">
        <v>44228</v>
      </c>
      <c r="L2497" s="6">
        <v>2528.8241095890407</v>
      </c>
    </row>
    <row r="2498" spans="1:12" ht="12.75" customHeight="1">
      <c r="A2498" s="30" t="s">
        <v>12026</v>
      </c>
      <c r="B2498" s="30" t="s">
        <v>12003</v>
      </c>
      <c r="C2498" s="280" t="s">
        <v>12126</v>
      </c>
      <c r="D2498" s="280" t="s">
        <v>12126</v>
      </c>
      <c r="E2498" s="30" t="s">
        <v>3061</v>
      </c>
      <c r="F2498" s="30" t="s">
        <v>4515</v>
      </c>
      <c r="G2498" s="30" t="s">
        <v>3100</v>
      </c>
      <c r="H2498" s="31">
        <v>3698</v>
      </c>
      <c r="I2498" s="30">
        <v>10</v>
      </c>
      <c r="J2498" s="30" t="s">
        <v>6</v>
      </c>
      <c r="K2498" s="32">
        <v>44228</v>
      </c>
      <c r="L2498" s="6">
        <v>2528.8241095890407</v>
      </c>
    </row>
    <row r="2499" spans="1:12" ht="12.75" customHeight="1">
      <c r="A2499" s="30" t="s">
        <v>12027</v>
      </c>
      <c r="B2499" s="30" t="s">
        <v>12003</v>
      </c>
      <c r="C2499" s="280" t="s">
        <v>12127</v>
      </c>
      <c r="D2499" s="280" t="s">
        <v>12127</v>
      </c>
      <c r="E2499" s="30" t="s">
        <v>3061</v>
      </c>
      <c r="F2499" s="30" t="s">
        <v>4515</v>
      </c>
      <c r="G2499" s="30" t="s">
        <v>3100</v>
      </c>
      <c r="H2499" s="31">
        <v>3698</v>
      </c>
      <c r="I2499" s="30">
        <v>10</v>
      </c>
      <c r="J2499" s="30" t="s">
        <v>6</v>
      </c>
      <c r="K2499" s="32">
        <v>44228</v>
      </c>
      <c r="L2499" s="6">
        <v>2528.8241095890407</v>
      </c>
    </row>
    <row r="2500" spans="1:12" ht="12.75" customHeight="1">
      <c r="A2500" s="30" t="s">
        <v>12028</v>
      </c>
      <c r="B2500" s="30" t="s">
        <v>12003</v>
      </c>
      <c r="C2500" s="280" t="s">
        <v>12128</v>
      </c>
      <c r="D2500" s="280" t="s">
        <v>12128</v>
      </c>
      <c r="E2500" s="30" t="s">
        <v>3061</v>
      </c>
      <c r="F2500" s="30" t="s">
        <v>4515</v>
      </c>
      <c r="G2500" s="30" t="s">
        <v>3100</v>
      </c>
      <c r="H2500" s="31">
        <v>3698</v>
      </c>
      <c r="I2500" s="30">
        <v>10</v>
      </c>
      <c r="J2500" s="30" t="s">
        <v>6</v>
      </c>
      <c r="K2500" s="32">
        <v>44228</v>
      </c>
      <c r="L2500" s="6">
        <v>2528.8241095890407</v>
      </c>
    </row>
    <row r="2501" spans="1:12" ht="12.75" customHeight="1">
      <c r="A2501" s="30" t="s">
        <v>12029</v>
      </c>
      <c r="B2501" s="30" t="s">
        <v>12003</v>
      </c>
      <c r="C2501" s="280" t="s">
        <v>12129</v>
      </c>
      <c r="D2501" s="280" t="s">
        <v>12129</v>
      </c>
      <c r="E2501" s="30" t="s">
        <v>3061</v>
      </c>
      <c r="F2501" s="30" t="s">
        <v>4515</v>
      </c>
      <c r="G2501" s="30" t="s">
        <v>3100</v>
      </c>
      <c r="H2501" s="31">
        <v>3698</v>
      </c>
      <c r="I2501" s="30">
        <v>10</v>
      </c>
      <c r="J2501" s="30" t="s">
        <v>6</v>
      </c>
      <c r="K2501" s="32">
        <v>44228</v>
      </c>
      <c r="L2501" s="6">
        <v>2528.8241095890407</v>
      </c>
    </row>
    <row r="2502" spans="1:12" ht="12.75" customHeight="1">
      <c r="A2502" s="30" t="s">
        <v>12030</v>
      </c>
      <c r="B2502" s="30" t="s">
        <v>12003</v>
      </c>
      <c r="C2502" s="280" t="s">
        <v>12130</v>
      </c>
      <c r="D2502" s="280" t="s">
        <v>12130</v>
      </c>
      <c r="E2502" s="30" t="s">
        <v>3061</v>
      </c>
      <c r="F2502" s="30" t="s">
        <v>4515</v>
      </c>
      <c r="G2502" s="30" t="s">
        <v>3100</v>
      </c>
      <c r="H2502" s="31">
        <v>3698</v>
      </c>
      <c r="I2502" s="30">
        <v>10</v>
      </c>
      <c r="J2502" s="30" t="s">
        <v>6</v>
      </c>
      <c r="K2502" s="32">
        <v>44228</v>
      </c>
      <c r="L2502" s="6">
        <v>2528.8241095890407</v>
      </c>
    </row>
    <row r="2503" spans="1:12" ht="12.75" customHeight="1">
      <c r="A2503" s="30" t="s">
        <v>12031</v>
      </c>
      <c r="B2503" s="30" t="s">
        <v>12003</v>
      </c>
      <c r="C2503" s="280" t="s">
        <v>12131</v>
      </c>
      <c r="D2503" s="280" t="s">
        <v>12131</v>
      </c>
      <c r="E2503" s="30" t="s">
        <v>3061</v>
      </c>
      <c r="F2503" s="30" t="s">
        <v>4515</v>
      </c>
      <c r="G2503" s="30" t="s">
        <v>3100</v>
      </c>
      <c r="H2503" s="31">
        <v>3698</v>
      </c>
      <c r="I2503" s="30">
        <v>10</v>
      </c>
      <c r="J2503" s="30" t="s">
        <v>6</v>
      </c>
      <c r="K2503" s="32">
        <v>44228</v>
      </c>
      <c r="L2503" s="6">
        <v>2528.8241095890407</v>
      </c>
    </row>
    <row r="2504" spans="1:12" ht="12.75" customHeight="1">
      <c r="A2504" s="30" t="s">
        <v>12032</v>
      </c>
      <c r="B2504" s="30" t="s">
        <v>12003</v>
      </c>
      <c r="C2504" s="280" t="s">
        <v>12132</v>
      </c>
      <c r="D2504" s="280" t="s">
        <v>12132</v>
      </c>
      <c r="E2504" s="30" t="s">
        <v>3061</v>
      </c>
      <c r="F2504" s="30" t="s">
        <v>4515</v>
      </c>
      <c r="G2504" s="30" t="s">
        <v>3100</v>
      </c>
      <c r="H2504" s="31">
        <v>3698</v>
      </c>
      <c r="I2504" s="30">
        <v>10</v>
      </c>
      <c r="J2504" s="30" t="s">
        <v>6</v>
      </c>
      <c r="K2504" s="32">
        <v>44228</v>
      </c>
      <c r="L2504" s="6">
        <v>2528.8241095890407</v>
      </c>
    </row>
    <row r="2505" spans="1:12" ht="12.75" customHeight="1">
      <c r="A2505" s="30" t="s">
        <v>12033</v>
      </c>
      <c r="B2505" s="30" t="s">
        <v>12003</v>
      </c>
      <c r="C2505" s="280" t="s">
        <v>12133</v>
      </c>
      <c r="D2505" s="280" t="s">
        <v>12133</v>
      </c>
      <c r="E2505" s="30" t="s">
        <v>3061</v>
      </c>
      <c r="F2505" s="30" t="s">
        <v>4515</v>
      </c>
      <c r="G2505" s="30" t="s">
        <v>3100</v>
      </c>
      <c r="H2505" s="31">
        <v>3698</v>
      </c>
      <c r="I2505" s="30">
        <v>10</v>
      </c>
      <c r="J2505" s="30" t="s">
        <v>6</v>
      </c>
      <c r="K2505" s="32">
        <v>44228</v>
      </c>
      <c r="L2505" s="6">
        <v>2528.8241095890407</v>
      </c>
    </row>
    <row r="2506" spans="1:12" ht="12.75" customHeight="1">
      <c r="A2506" s="30" t="s">
        <v>12034</v>
      </c>
      <c r="B2506" s="30" t="s">
        <v>12003</v>
      </c>
      <c r="C2506" s="280" t="s">
        <v>12134</v>
      </c>
      <c r="D2506" s="280" t="s">
        <v>12134</v>
      </c>
      <c r="E2506" s="30" t="s">
        <v>3061</v>
      </c>
      <c r="F2506" s="30" t="s">
        <v>4515</v>
      </c>
      <c r="G2506" s="30" t="s">
        <v>3100</v>
      </c>
      <c r="H2506" s="31">
        <v>3698</v>
      </c>
      <c r="I2506" s="30">
        <v>10</v>
      </c>
      <c r="J2506" s="30" t="s">
        <v>6</v>
      </c>
      <c r="K2506" s="32">
        <v>44228</v>
      </c>
      <c r="L2506" s="6">
        <v>2528.8241095890407</v>
      </c>
    </row>
    <row r="2507" spans="1:12" ht="12.75" customHeight="1">
      <c r="A2507" s="30" t="s">
        <v>12035</v>
      </c>
      <c r="B2507" s="30" t="s">
        <v>12003</v>
      </c>
      <c r="C2507" s="280" t="s">
        <v>12135</v>
      </c>
      <c r="D2507" s="280" t="s">
        <v>12135</v>
      </c>
      <c r="E2507" s="30" t="s">
        <v>3061</v>
      </c>
      <c r="F2507" s="30" t="s">
        <v>4515</v>
      </c>
      <c r="G2507" s="30" t="s">
        <v>3100</v>
      </c>
      <c r="H2507" s="31">
        <v>3698</v>
      </c>
      <c r="I2507" s="30">
        <v>10</v>
      </c>
      <c r="J2507" s="30" t="s">
        <v>6</v>
      </c>
      <c r="K2507" s="32">
        <v>44228</v>
      </c>
      <c r="L2507" s="6">
        <v>2528.8241095890407</v>
      </c>
    </row>
    <row r="2508" spans="1:12" ht="12.75" customHeight="1">
      <c r="A2508" s="30" t="s">
        <v>12036</v>
      </c>
      <c r="B2508" s="30" t="s">
        <v>12003</v>
      </c>
      <c r="C2508" s="280" t="s">
        <v>12136</v>
      </c>
      <c r="D2508" s="280" t="s">
        <v>12136</v>
      </c>
      <c r="E2508" s="30" t="s">
        <v>3061</v>
      </c>
      <c r="F2508" s="30" t="s">
        <v>4515</v>
      </c>
      <c r="G2508" s="30" t="s">
        <v>3100</v>
      </c>
      <c r="H2508" s="31">
        <v>3698</v>
      </c>
      <c r="I2508" s="30">
        <v>10</v>
      </c>
      <c r="J2508" s="30" t="s">
        <v>6</v>
      </c>
      <c r="K2508" s="32">
        <v>44228</v>
      </c>
      <c r="L2508" s="6">
        <v>2528.8241095890407</v>
      </c>
    </row>
    <row r="2509" spans="1:12" ht="12.75" customHeight="1">
      <c r="A2509" s="30" t="s">
        <v>12037</v>
      </c>
      <c r="B2509" s="30" t="s">
        <v>12003</v>
      </c>
      <c r="C2509" s="280" t="s">
        <v>12137</v>
      </c>
      <c r="D2509" s="280" t="s">
        <v>12137</v>
      </c>
      <c r="E2509" s="30" t="s">
        <v>3061</v>
      </c>
      <c r="F2509" s="30" t="s">
        <v>4515</v>
      </c>
      <c r="G2509" s="30" t="s">
        <v>3100</v>
      </c>
      <c r="H2509" s="31">
        <v>3698</v>
      </c>
      <c r="I2509" s="30">
        <v>10</v>
      </c>
      <c r="J2509" s="30" t="s">
        <v>6</v>
      </c>
      <c r="K2509" s="32">
        <v>44228</v>
      </c>
      <c r="L2509" s="6">
        <v>2528.8241095890407</v>
      </c>
    </row>
    <row r="2510" spans="1:12" ht="12.75" customHeight="1">
      <c r="A2510" s="30" t="s">
        <v>12038</v>
      </c>
      <c r="B2510" s="30" t="s">
        <v>12003</v>
      </c>
      <c r="C2510" s="280" t="s">
        <v>12138</v>
      </c>
      <c r="D2510" s="280" t="s">
        <v>12138</v>
      </c>
      <c r="E2510" s="30" t="s">
        <v>3061</v>
      </c>
      <c r="F2510" s="30" t="s">
        <v>4515</v>
      </c>
      <c r="G2510" s="30" t="s">
        <v>3100</v>
      </c>
      <c r="H2510" s="31">
        <v>3698</v>
      </c>
      <c r="I2510" s="30">
        <v>10</v>
      </c>
      <c r="J2510" s="30" t="s">
        <v>6</v>
      </c>
      <c r="K2510" s="32">
        <v>44228</v>
      </c>
      <c r="L2510" s="6">
        <v>2528.8241095890407</v>
      </c>
    </row>
    <row r="2511" spans="1:12" ht="12.75" customHeight="1">
      <c r="A2511" s="30" t="s">
        <v>12039</v>
      </c>
      <c r="B2511" s="30" t="s">
        <v>12003</v>
      </c>
      <c r="C2511" s="280" t="s">
        <v>12139</v>
      </c>
      <c r="D2511" s="280" t="s">
        <v>12139</v>
      </c>
      <c r="E2511" s="30" t="s">
        <v>3061</v>
      </c>
      <c r="F2511" s="30" t="s">
        <v>4515</v>
      </c>
      <c r="G2511" s="30" t="s">
        <v>3100</v>
      </c>
      <c r="H2511" s="31">
        <v>3698</v>
      </c>
      <c r="I2511" s="30">
        <v>10</v>
      </c>
      <c r="J2511" s="30" t="s">
        <v>6</v>
      </c>
      <c r="K2511" s="32">
        <v>44228</v>
      </c>
      <c r="L2511" s="6">
        <v>2528.8241095890407</v>
      </c>
    </row>
    <row r="2512" spans="1:12" ht="12.75" customHeight="1">
      <c r="A2512" s="30" t="s">
        <v>12040</v>
      </c>
      <c r="B2512" s="30" t="s">
        <v>12003</v>
      </c>
      <c r="C2512" s="280" t="s">
        <v>12140</v>
      </c>
      <c r="D2512" s="280" t="s">
        <v>12140</v>
      </c>
      <c r="E2512" s="30" t="s">
        <v>3061</v>
      </c>
      <c r="F2512" s="30" t="s">
        <v>4515</v>
      </c>
      <c r="G2512" s="30" t="s">
        <v>3100</v>
      </c>
      <c r="H2512" s="31">
        <v>3698</v>
      </c>
      <c r="I2512" s="30">
        <v>10</v>
      </c>
      <c r="J2512" s="30" t="s">
        <v>6</v>
      </c>
      <c r="K2512" s="32">
        <v>44228</v>
      </c>
      <c r="L2512" s="6">
        <v>2528.8241095890407</v>
      </c>
    </row>
    <row r="2513" spans="1:12" ht="12.75" customHeight="1">
      <c r="A2513" s="30" t="s">
        <v>12041</v>
      </c>
      <c r="B2513" s="30" t="s">
        <v>12003</v>
      </c>
      <c r="C2513" s="280" t="s">
        <v>12141</v>
      </c>
      <c r="D2513" s="280" t="s">
        <v>12141</v>
      </c>
      <c r="E2513" s="30" t="s">
        <v>3061</v>
      </c>
      <c r="F2513" s="30" t="s">
        <v>4515</v>
      </c>
      <c r="G2513" s="30" t="s">
        <v>3100</v>
      </c>
      <c r="H2513" s="31">
        <v>3698</v>
      </c>
      <c r="I2513" s="30">
        <v>10</v>
      </c>
      <c r="J2513" s="30" t="s">
        <v>6</v>
      </c>
      <c r="K2513" s="32">
        <v>44228</v>
      </c>
      <c r="L2513" s="6">
        <v>2528.8241095890407</v>
      </c>
    </row>
    <row r="2514" spans="1:12" ht="12.75" customHeight="1">
      <c r="A2514" s="30" t="s">
        <v>12042</v>
      </c>
      <c r="B2514" s="30" t="s">
        <v>12003</v>
      </c>
      <c r="C2514" s="280" t="s">
        <v>12142</v>
      </c>
      <c r="D2514" s="280" t="s">
        <v>12142</v>
      </c>
      <c r="E2514" s="30" t="s">
        <v>3061</v>
      </c>
      <c r="F2514" s="30" t="s">
        <v>4515</v>
      </c>
      <c r="G2514" s="30" t="s">
        <v>3100</v>
      </c>
      <c r="H2514" s="31">
        <v>3698</v>
      </c>
      <c r="I2514" s="30">
        <v>10</v>
      </c>
      <c r="J2514" s="30" t="s">
        <v>6</v>
      </c>
      <c r="K2514" s="32">
        <v>44228</v>
      </c>
      <c r="L2514" s="6">
        <v>2528.8241095890407</v>
      </c>
    </row>
    <row r="2515" spans="1:12" ht="12.75" customHeight="1">
      <c r="A2515" s="30" t="s">
        <v>12043</v>
      </c>
      <c r="B2515" s="30" t="s">
        <v>12003</v>
      </c>
      <c r="C2515" s="280" t="s">
        <v>12143</v>
      </c>
      <c r="D2515" s="280" t="s">
        <v>12143</v>
      </c>
      <c r="E2515" s="30" t="s">
        <v>3061</v>
      </c>
      <c r="F2515" s="30" t="s">
        <v>4515</v>
      </c>
      <c r="G2515" s="30" t="s">
        <v>3100</v>
      </c>
      <c r="H2515" s="31">
        <v>3698</v>
      </c>
      <c r="I2515" s="30">
        <v>10</v>
      </c>
      <c r="J2515" s="30" t="s">
        <v>6</v>
      </c>
      <c r="K2515" s="32">
        <v>44228</v>
      </c>
      <c r="L2515" s="6">
        <v>2528.8241095890407</v>
      </c>
    </row>
    <row r="2516" spans="1:12" ht="12.75" customHeight="1">
      <c r="A2516" s="30" t="s">
        <v>12044</v>
      </c>
      <c r="B2516" s="30" t="s">
        <v>12003</v>
      </c>
      <c r="C2516" s="280" t="s">
        <v>12144</v>
      </c>
      <c r="D2516" s="280" t="s">
        <v>12144</v>
      </c>
      <c r="E2516" s="30" t="s">
        <v>3061</v>
      </c>
      <c r="F2516" s="30" t="s">
        <v>4515</v>
      </c>
      <c r="G2516" s="30" t="s">
        <v>3100</v>
      </c>
      <c r="H2516" s="31">
        <v>3698</v>
      </c>
      <c r="I2516" s="30">
        <v>10</v>
      </c>
      <c r="J2516" s="30" t="s">
        <v>6</v>
      </c>
      <c r="K2516" s="32">
        <v>44228</v>
      </c>
      <c r="L2516" s="6">
        <v>2528.8241095890407</v>
      </c>
    </row>
    <row r="2517" spans="1:12" ht="12.75" customHeight="1">
      <c r="A2517" s="30" t="s">
        <v>12045</v>
      </c>
      <c r="B2517" s="30" t="s">
        <v>12003</v>
      </c>
      <c r="C2517" s="280" t="s">
        <v>12145</v>
      </c>
      <c r="D2517" s="280" t="s">
        <v>12145</v>
      </c>
      <c r="E2517" s="30" t="s">
        <v>3061</v>
      </c>
      <c r="F2517" s="30" t="s">
        <v>4515</v>
      </c>
      <c r="G2517" s="30" t="s">
        <v>3100</v>
      </c>
      <c r="H2517" s="31">
        <v>3698</v>
      </c>
      <c r="I2517" s="30">
        <v>10</v>
      </c>
      <c r="J2517" s="30" t="s">
        <v>6</v>
      </c>
      <c r="K2517" s="32">
        <v>44228</v>
      </c>
      <c r="L2517" s="6">
        <v>2528.8241095890407</v>
      </c>
    </row>
    <row r="2518" spans="1:12" ht="12.75" customHeight="1">
      <c r="A2518" s="30" t="s">
        <v>4197</v>
      </c>
      <c r="B2518" s="30" t="s">
        <v>12003</v>
      </c>
      <c r="C2518" s="280" t="s">
        <v>12146</v>
      </c>
      <c r="D2518" s="280" t="s">
        <v>12146</v>
      </c>
      <c r="E2518" s="30" t="s">
        <v>3061</v>
      </c>
      <c r="F2518" s="30" t="s">
        <v>4515</v>
      </c>
      <c r="G2518" s="30" t="s">
        <v>3100</v>
      </c>
      <c r="H2518" s="31">
        <v>3698</v>
      </c>
      <c r="I2518" s="30">
        <v>10</v>
      </c>
      <c r="J2518" s="30" t="s">
        <v>6</v>
      </c>
      <c r="K2518" s="32">
        <v>44228</v>
      </c>
      <c r="L2518" s="6">
        <v>2528.8241095890407</v>
      </c>
    </row>
    <row r="2519" spans="1:12" ht="12.75" customHeight="1">
      <c r="A2519" s="30" t="s">
        <v>12046</v>
      </c>
      <c r="B2519" s="30" t="s">
        <v>12003</v>
      </c>
      <c r="C2519" s="280" t="s">
        <v>12147</v>
      </c>
      <c r="D2519" s="280" t="s">
        <v>12147</v>
      </c>
      <c r="E2519" s="30" t="s">
        <v>3061</v>
      </c>
      <c r="F2519" s="30" t="s">
        <v>4515</v>
      </c>
      <c r="G2519" s="30" t="s">
        <v>3100</v>
      </c>
      <c r="H2519" s="31">
        <v>3698</v>
      </c>
      <c r="I2519" s="30">
        <v>10</v>
      </c>
      <c r="J2519" s="30" t="s">
        <v>6</v>
      </c>
      <c r="K2519" s="32">
        <v>44228</v>
      </c>
      <c r="L2519" s="6">
        <v>2528.8241095890407</v>
      </c>
    </row>
    <row r="2520" spans="1:12" ht="12.75" customHeight="1">
      <c r="A2520" s="30" t="s">
        <v>12047</v>
      </c>
      <c r="B2520" s="30" t="s">
        <v>12003</v>
      </c>
      <c r="C2520" s="280" t="s">
        <v>12148</v>
      </c>
      <c r="D2520" s="280" t="s">
        <v>12148</v>
      </c>
      <c r="E2520" s="30" t="s">
        <v>3061</v>
      </c>
      <c r="F2520" s="30" t="s">
        <v>4515</v>
      </c>
      <c r="G2520" s="30" t="s">
        <v>3100</v>
      </c>
      <c r="H2520" s="31">
        <v>3698</v>
      </c>
      <c r="I2520" s="30">
        <v>10</v>
      </c>
      <c r="J2520" s="30" t="s">
        <v>6</v>
      </c>
      <c r="K2520" s="32">
        <v>44228</v>
      </c>
      <c r="L2520" s="6">
        <v>2528.8241095890407</v>
      </c>
    </row>
    <row r="2521" spans="1:12" ht="12.75" customHeight="1">
      <c r="A2521" s="30" t="s">
        <v>12048</v>
      </c>
      <c r="B2521" s="30" t="s">
        <v>12003</v>
      </c>
      <c r="C2521" s="280" t="s">
        <v>12149</v>
      </c>
      <c r="D2521" s="280" t="s">
        <v>12149</v>
      </c>
      <c r="E2521" s="30" t="s">
        <v>3061</v>
      </c>
      <c r="F2521" s="30" t="s">
        <v>4515</v>
      </c>
      <c r="G2521" s="30" t="s">
        <v>3100</v>
      </c>
      <c r="H2521" s="31">
        <v>3698</v>
      </c>
      <c r="I2521" s="30">
        <v>10</v>
      </c>
      <c r="J2521" s="30" t="s">
        <v>6</v>
      </c>
      <c r="K2521" s="32">
        <v>44228</v>
      </c>
      <c r="L2521" s="6">
        <v>2528.8241095890407</v>
      </c>
    </row>
    <row r="2522" spans="1:12" ht="12.75" customHeight="1">
      <c r="A2522" s="30" t="s">
        <v>12049</v>
      </c>
      <c r="B2522" s="30" t="s">
        <v>12003</v>
      </c>
      <c r="C2522" s="280" t="s">
        <v>12150</v>
      </c>
      <c r="D2522" s="280" t="s">
        <v>12150</v>
      </c>
      <c r="E2522" s="30" t="s">
        <v>3061</v>
      </c>
      <c r="F2522" s="30" t="s">
        <v>4515</v>
      </c>
      <c r="G2522" s="30" t="s">
        <v>3100</v>
      </c>
      <c r="H2522" s="31">
        <v>3698</v>
      </c>
      <c r="I2522" s="30">
        <v>10</v>
      </c>
      <c r="J2522" s="30" t="s">
        <v>6</v>
      </c>
      <c r="K2522" s="32">
        <v>44228</v>
      </c>
      <c r="L2522" s="6">
        <v>2528.8241095890407</v>
      </c>
    </row>
    <row r="2523" spans="1:12" ht="12.75" customHeight="1">
      <c r="A2523" s="30" t="s">
        <v>12050</v>
      </c>
      <c r="B2523" s="30" t="s">
        <v>12003</v>
      </c>
      <c r="C2523" s="280" t="s">
        <v>12151</v>
      </c>
      <c r="D2523" s="280" t="s">
        <v>12151</v>
      </c>
      <c r="E2523" s="30" t="s">
        <v>3061</v>
      </c>
      <c r="F2523" s="30" t="s">
        <v>4515</v>
      </c>
      <c r="G2523" s="30" t="s">
        <v>3100</v>
      </c>
      <c r="H2523" s="31">
        <v>3698</v>
      </c>
      <c r="I2523" s="30">
        <v>10</v>
      </c>
      <c r="J2523" s="30" t="s">
        <v>6</v>
      </c>
      <c r="K2523" s="32">
        <v>44228</v>
      </c>
      <c r="L2523" s="6">
        <v>2528.8241095890407</v>
      </c>
    </row>
    <row r="2524" spans="1:12" ht="12.75" customHeight="1">
      <c r="A2524" s="30" t="s">
        <v>12051</v>
      </c>
      <c r="B2524" s="30" t="s">
        <v>12003</v>
      </c>
      <c r="C2524" s="280" t="s">
        <v>12152</v>
      </c>
      <c r="D2524" s="280" t="s">
        <v>12152</v>
      </c>
      <c r="E2524" s="30" t="s">
        <v>3061</v>
      </c>
      <c r="F2524" s="30" t="s">
        <v>4515</v>
      </c>
      <c r="G2524" s="30" t="s">
        <v>3100</v>
      </c>
      <c r="H2524" s="31">
        <v>3698</v>
      </c>
      <c r="I2524" s="30">
        <v>10</v>
      </c>
      <c r="J2524" s="30" t="s">
        <v>6</v>
      </c>
      <c r="K2524" s="32">
        <v>44228</v>
      </c>
      <c r="L2524" s="6">
        <v>2528.8241095890407</v>
      </c>
    </row>
    <row r="2525" spans="1:12" ht="12.75" customHeight="1">
      <c r="A2525" s="30" t="s">
        <v>12052</v>
      </c>
      <c r="B2525" s="30" t="s">
        <v>12003</v>
      </c>
      <c r="C2525" s="280" t="s">
        <v>12153</v>
      </c>
      <c r="D2525" s="280" t="s">
        <v>12153</v>
      </c>
      <c r="E2525" s="30" t="s">
        <v>3061</v>
      </c>
      <c r="F2525" s="30" t="s">
        <v>4515</v>
      </c>
      <c r="G2525" s="30" t="s">
        <v>3100</v>
      </c>
      <c r="H2525" s="31">
        <v>3698</v>
      </c>
      <c r="I2525" s="30">
        <v>10</v>
      </c>
      <c r="J2525" s="30" t="s">
        <v>6</v>
      </c>
      <c r="K2525" s="32">
        <v>44228</v>
      </c>
      <c r="L2525" s="6">
        <v>2528.8241095890407</v>
      </c>
    </row>
    <row r="2526" spans="1:12" ht="12.75" customHeight="1">
      <c r="A2526" s="30" t="s">
        <v>12053</v>
      </c>
      <c r="B2526" s="30" t="s">
        <v>12003</v>
      </c>
      <c r="C2526" s="280" t="s">
        <v>12154</v>
      </c>
      <c r="D2526" s="280" t="s">
        <v>12154</v>
      </c>
      <c r="E2526" s="30" t="s">
        <v>3061</v>
      </c>
      <c r="F2526" s="30" t="s">
        <v>4515</v>
      </c>
      <c r="G2526" s="30" t="s">
        <v>3100</v>
      </c>
      <c r="H2526" s="31">
        <v>3698</v>
      </c>
      <c r="I2526" s="30">
        <v>10</v>
      </c>
      <c r="J2526" s="30" t="s">
        <v>6</v>
      </c>
      <c r="K2526" s="32">
        <v>44228</v>
      </c>
      <c r="L2526" s="6">
        <v>2528.8241095890407</v>
      </c>
    </row>
    <row r="2527" spans="1:12" ht="12.75" customHeight="1">
      <c r="A2527" s="30" t="s">
        <v>12054</v>
      </c>
      <c r="B2527" s="30" t="s">
        <v>12003</v>
      </c>
      <c r="C2527" s="280" t="s">
        <v>12155</v>
      </c>
      <c r="D2527" s="280" t="s">
        <v>12155</v>
      </c>
      <c r="E2527" s="30" t="s">
        <v>3061</v>
      </c>
      <c r="F2527" s="30" t="s">
        <v>4515</v>
      </c>
      <c r="G2527" s="30" t="s">
        <v>3100</v>
      </c>
      <c r="H2527" s="31">
        <v>3698</v>
      </c>
      <c r="I2527" s="30">
        <v>10</v>
      </c>
      <c r="J2527" s="30" t="s">
        <v>6</v>
      </c>
      <c r="K2527" s="32">
        <v>44228</v>
      </c>
      <c r="L2527" s="6">
        <v>2528.8241095890407</v>
      </c>
    </row>
    <row r="2528" spans="1:12" ht="12.75" customHeight="1">
      <c r="A2528" s="30" t="s">
        <v>12055</v>
      </c>
      <c r="B2528" s="30" t="s">
        <v>12003</v>
      </c>
      <c r="C2528" s="280" t="s">
        <v>12156</v>
      </c>
      <c r="D2528" s="280" t="s">
        <v>12156</v>
      </c>
      <c r="E2528" s="30" t="s">
        <v>3061</v>
      </c>
      <c r="F2528" s="30" t="s">
        <v>4515</v>
      </c>
      <c r="G2528" s="30" t="s">
        <v>3100</v>
      </c>
      <c r="H2528" s="31">
        <v>3698</v>
      </c>
      <c r="I2528" s="30">
        <v>10</v>
      </c>
      <c r="J2528" s="30" t="s">
        <v>6</v>
      </c>
      <c r="K2528" s="32">
        <v>44228</v>
      </c>
      <c r="L2528" s="6">
        <v>2528.8241095890407</v>
      </c>
    </row>
    <row r="2529" spans="1:12" ht="12.75" customHeight="1">
      <c r="A2529" s="30" t="s">
        <v>12056</v>
      </c>
      <c r="B2529" s="30" t="s">
        <v>12003</v>
      </c>
      <c r="C2529" s="280" t="s">
        <v>12157</v>
      </c>
      <c r="D2529" s="280" t="s">
        <v>12157</v>
      </c>
      <c r="E2529" s="30" t="s">
        <v>3061</v>
      </c>
      <c r="F2529" s="30" t="s">
        <v>4515</v>
      </c>
      <c r="G2529" s="30" t="s">
        <v>3100</v>
      </c>
      <c r="H2529" s="31">
        <v>3698</v>
      </c>
      <c r="I2529" s="30">
        <v>10</v>
      </c>
      <c r="J2529" s="30" t="s">
        <v>6</v>
      </c>
      <c r="K2529" s="32">
        <v>44228</v>
      </c>
      <c r="L2529" s="6">
        <v>2528.8241095890407</v>
      </c>
    </row>
    <row r="2530" spans="1:12" ht="12.75" customHeight="1">
      <c r="A2530" s="30" t="s">
        <v>12057</v>
      </c>
      <c r="B2530" s="30" t="s">
        <v>12003</v>
      </c>
      <c r="C2530" s="280" t="s">
        <v>12158</v>
      </c>
      <c r="D2530" s="280" t="s">
        <v>12158</v>
      </c>
      <c r="E2530" s="30" t="s">
        <v>3061</v>
      </c>
      <c r="F2530" s="30" t="s">
        <v>4515</v>
      </c>
      <c r="G2530" s="30" t="s">
        <v>3100</v>
      </c>
      <c r="H2530" s="31">
        <v>3698</v>
      </c>
      <c r="I2530" s="30">
        <v>10</v>
      </c>
      <c r="J2530" s="30" t="s">
        <v>6</v>
      </c>
      <c r="K2530" s="32">
        <v>44228</v>
      </c>
      <c r="L2530" s="6">
        <v>2528.8241095890407</v>
      </c>
    </row>
    <row r="2531" spans="1:12" ht="12.75" customHeight="1">
      <c r="A2531" s="30" t="s">
        <v>12058</v>
      </c>
      <c r="B2531" s="30" t="s">
        <v>12003</v>
      </c>
      <c r="C2531" s="280" t="s">
        <v>12159</v>
      </c>
      <c r="D2531" s="280" t="s">
        <v>12159</v>
      </c>
      <c r="E2531" s="30" t="s">
        <v>3061</v>
      </c>
      <c r="F2531" s="30" t="s">
        <v>4515</v>
      </c>
      <c r="G2531" s="30" t="s">
        <v>3100</v>
      </c>
      <c r="H2531" s="31">
        <v>3698</v>
      </c>
      <c r="I2531" s="30">
        <v>10</v>
      </c>
      <c r="J2531" s="30" t="s">
        <v>6</v>
      </c>
      <c r="K2531" s="32">
        <v>44228</v>
      </c>
      <c r="L2531" s="6">
        <v>2528.8241095890407</v>
      </c>
    </row>
    <row r="2532" spans="1:12" ht="12.75" customHeight="1">
      <c r="A2532" s="30" t="s">
        <v>12059</v>
      </c>
      <c r="B2532" s="30" t="s">
        <v>12003</v>
      </c>
      <c r="C2532" s="280" t="s">
        <v>12160</v>
      </c>
      <c r="D2532" s="280" t="s">
        <v>12160</v>
      </c>
      <c r="E2532" s="30" t="s">
        <v>3061</v>
      </c>
      <c r="F2532" s="30" t="s">
        <v>4515</v>
      </c>
      <c r="G2532" s="30" t="s">
        <v>3100</v>
      </c>
      <c r="H2532" s="31">
        <v>3698</v>
      </c>
      <c r="I2532" s="30">
        <v>10</v>
      </c>
      <c r="J2532" s="30" t="s">
        <v>6</v>
      </c>
      <c r="K2532" s="32">
        <v>44228</v>
      </c>
      <c r="L2532" s="6">
        <v>2528.8241095890407</v>
      </c>
    </row>
    <row r="2533" spans="1:12" ht="12.75" customHeight="1">
      <c r="A2533" s="30" t="s">
        <v>12060</v>
      </c>
      <c r="B2533" s="30" t="s">
        <v>12003</v>
      </c>
      <c r="C2533" s="280" t="s">
        <v>12161</v>
      </c>
      <c r="D2533" s="280" t="s">
        <v>12161</v>
      </c>
      <c r="E2533" s="30" t="s">
        <v>3061</v>
      </c>
      <c r="F2533" s="30" t="s">
        <v>4515</v>
      </c>
      <c r="G2533" s="30" t="s">
        <v>3100</v>
      </c>
      <c r="H2533" s="31">
        <v>3698</v>
      </c>
      <c r="I2533" s="30">
        <v>10</v>
      </c>
      <c r="J2533" s="30" t="s">
        <v>6</v>
      </c>
      <c r="K2533" s="32">
        <v>44228</v>
      </c>
      <c r="L2533" s="6">
        <v>2528.8241095890407</v>
      </c>
    </row>
    <row r="2534" spans="1:12" ht="12.75" customHeight="1">
      <c r="A2534" s="30" t="s">
        <v>12061</v>
      </c>
      <c r="B2534" s="30" t="s">
        <v>12003</v>
      </c>
      <c r="C2534" s="280" t="s">
        <v>12162</v>
      </c>
      <c r="D2534" s="280" t="s">
        <v>12162</v>
      </c>
      <c r="E2534" s="30" t="s">
        <v>3061</v>
      </c>
      <c r="F2534" s="30" t="s">
        <v>4515</v>
      </c>
      <c r="G2534" s="30" t="s">
        <v>3100</v>
      </c>
      <c r="H2534" s="31">
        <v>3698</v>
      </c>
      <c r="I2534" s="30">
        <v>10</v>
      </c>
      <c r="J2534" s="30" t="s">
        <v>6</v>
      </c>
      <c r="K2534" s="32">
        <v>44228</v>
      </c>
      <c r="L2534" s="6">
        <v>2528.8241095890407</v>
      </c>
    </row>
    <row r="2535" spans="1:12" ht="12.75" customHeight="1">
      <c r="A2535" s="30" t="s">
        <v>12062</v>
      </c>
      <c r="B2535" s="30" t="s">
        <v>12003</v>
      </c>
      <c r="C2535" s="280" t="s">
        <v>12163</v>
      </c>
      <c r="D2535" s="280" t="s">
        <v>12163</v>
      </c>
      <c r="E2535" s="30" t="s">
        <v>3061</v>
      </c>
      <c r="F2535" s="30" t="s">
        <v>4515</v>
      </c>
      <c r="G2535" s="30" t="s">
        <v>3100</v>
      </c>
      <c r="H2535" s="31">
        <v>3698</v>
      </c>
      <c r="I2535" s="30">
        <v>10</v>
      </c>
      <c r="J2535" s="30" t="s">
        <v>6</v>
      </c>
      <c r="K2535" s="32">
        <v>44228</v>
      </c>
      <c r="L2535" s="6">
        <v>2528.8241095890407</v>
      </c>
    </row>
    <row r="2536" spans="1:12" ht="12.75" customHeight="1">
      <c r="A2536" s="30" t="s">
        <v>12063</v>
      </c>
      <c r="B2536" s="30" t="s">
        <v>12003</v>
      </c>
      <c r="C2536" s="280" t="s">
        <v>12164</v>
      </c>
      <c r="D2536" s="280" t="s">
        <v>12164</v>
      </c>
      <c r="E2536" s="30" t="s">
        <v>3061</v>
      </c>
      <c r="F2536" s="30" t="s">
        <v>4515</v>
      </c>
      <c r="G2536" s="30" t="s">
        <v>3100</v>
      </c>
      <c r="H2536" s="31">
        <v>3698</v>
      </c>
      <c r="I2536" s="30">
        <v>10</v>
      </c>
      <c r="J2536" s="30" t="s">
        <v>6</v>
      </c>
      <c r="K2536" s="32">
        <v>44228</v>
      </c>
      <c r="L2536" s="6">
        <v>2528.8241095890407</v>
      </c>
    </row>
    <row r="2537" spans="1:12" ht="12.75" customHeight="1">
      <c r="A2537" s="30" t="s">
        <v>12064</v>
      </c>
      <c r="B2537" s="30" t="s">
        <v>12003</v>
      </c>
      <c r="C2537" s="280" t="s">
        <v>12165</v>
      </c>
      <c r="D2537" s="280" t="s">
        <v>12165</v>
      </c>
      <c r="E2537" s="30" t="s">
        <v>3061</v>
      </c>
      <c r="F2537" s="30" t="s">
        <v>4515</v>
      </c>
      <c r="G2537" s="30" t="s">
        <v>3100</v>
      </c>
      <c r="H2537" s="31">
        <v>3698</v>
      </c>
      <c r="I2537" s="30">
        <v>10</v>
      </c>
      <c r="J2537" s="30" t="s">
        <v>6</v>
      </c>
      <c r="K2537" s="32">
        <v>44228</v>
      </c>
      <c r="L2537" s="6">
        <v>2528.8241095890407</v>
      </c>
    </row>
    <row r="2538" spans="1:12" ht="12.75" customHeight="1">
      <c r="A2538" s="30" t="s">
        <v>12065</v>
      </c>
      <c r="B2538" s="30" t="s">
        <v>12003</v>
      </c>
      <c r="C2538" s="280" t="s">
        <v>12166</v>
      </c>
      <c r="D2538" s="280" t="s">
        <v>12166</v>
      </c>
      <c r="E2538" s="30" t="s">
        <v>3061</v>
      </c>
      <c r="F2538" s="30" t="s">
        <v>4515</v>
      </c>
      <c r="G2538" s="30" t="s">
        <v>3100</v>
      </c>
      <c r="H2538" s="31">
        <v>3698</v>
      </c>
      <c r="I2538" s="30">
        <v>10</v>
      </c>
      <c r="J2538" s="30" t="s">
        <v>6</v>
      </c>
      <c r="K2538" s="32">
        <v>44228</v>
      </c>
      <c r="L2538" s="6">
        <v>2528.8241095890407</v>
      </c>
    </row>
    <row r="2539" spans="1:12" ht="12.75" customHeight="1">
      <c r="A2539" s="30" t="s">
        <v>12066</v>
      </c>
      <c r="B2539" s="30" t="s">
        <v>12003</v>
      </c>
      <c r="C2539" s="280" t="s">
        <v>12167</v>
      </c>
      <c r="D2539" s="280" t="s">
        <v>12167</v>
      </c>
      <c r="E2539" s="30" t="s">
        <v>3061</v>
      </c>
      <c r="F2539" s="30" t="s">
        <v>4515</v>
      </c>
      <c r="G2539" s="30" t="s">
        <v>3100</v>
      </c>
      <c r="H2539" s="31">
        <v>3698</v>
      </c>
      <c r="I2539" s="30">
        <v>10</v>
      </c>
      <c r="J2539" s="30" t="s">
        <v>6</v>
      </c>
      <c r="K2539" s="32">
        <v>44228</v>
      </c>
      <c r="L2539" s="6">
        <v>2528.8241095890407</v>
      </c>
    </row>
    <row r="2540" spans="1:12" ht="12.75" customHeight="1">
      <c r="A2540" s="30" t="s">
        <v>12067</v>
      </c>
      <c r="B2540" s="30" t="s">
        <v>12003</v>
      </c>
      <c r="C2540" s="280" t="s">
        <v>12168</v>
      </c>
      <c r="D2540" s="280" t="s">
        <v>12168</v>
      </c>
      <c r="E2540" s="30" t="s">
        <v>3061</v>
      </c>
      <c r="F2540" s="30" t="s">
        <v>4515</v>
      </c>
      <c r="G2540" s="30" t="s">
        <v>3100</v>
      </c>
      <c r="H2540" s="31">
        <v>3698</v>
      </c>
      <c r="I2540" s="30">
        <v>10</v>
      </c>
      <c r="J2540" s="30" t="s">
        <v>6</v>
      </c>
      <c r="K2540" s="32">
        <v>44228</v>
      </c>
      <c r="L2540" s="6">
        <v>2528.8241095890407</v>
      </c>
    </row>
    <row r="2541" spans="1:12" ht="12.75" customHeight="1">
      <c r="A2541" s="30" t="s">
        <v>12068</v>
      </c>
      <c r="B2541" s="30" t="s">
        <v>12003</v>
      </c>
      <c r="C2541" s="280" t="s">
        <v>12169</v>
      </c>
      <c r="D2541" s="280" t="s">
        <v>12169</v>
      </c>
      <c r="E2541" s="30" t="s">
        <v>3061</v>
      </c>
      <c r="F2541" s="30" t="s">
        <v>4515</v>
      </c>
      <c r="G2541" s="30" t="s">
        <v>3100</v>
      </c>
      <c r="H2541" s="31">
        <v>3698</v>
      </c>
      <c r="I2541" s="30">
        <v>10</v>
      </c>
      <c r="J2541" s="30" t="s">
        <v>6</v>
      </c>
      <c r="K2541" s="32">
        <v>44228</v>
      </c>
      <c r="L2541" s="6">
        <v>2528.8241095890407</v>
      </c>
    </row>
    <row r="2542" spans="1:12" ht="12.75" customHeight="1">
      <c r="A2542" s="30" t="s">
        <v>12069</v>
      </c>
      <c r="B2542" s="30" t="s">
        <v>12003</v>
      </c>
      <c r="C2542" s="280" t="s">
        <v>12170</v>
      </c>
      <c r="D2542" s="280" t="s">
        <v>12170</v>
      </c>
      <c r="E2542" s="30" t="s">
        <v>3061</v>
      </c>
      <c r="F2542" s="30" t="s">
        <v>4515</v>
      </c>
      <c r="G2542" s="30" t="s">
        <v>3100</v>
      </c>
      <c r="H2542" s="31">
        <v>3698</v>
      </c>
      <c r="I2542" s="30">
        <v>10</v>
      </c>
      <c r="J2542" s="30" t="s">
        <v>6</v>
      </c>
      <c r="K2542" s="32">
        <v>44228</v>
      </c>
      <c r="L2542" s="6">
        <v>2528.8241095890407</v>
      </c>
    </row>
    <row r="2543" spans="1:12" ht="12.75" customHeight="1">
      <c r="A2543" s="30" t="s">
        <v>12070</v>
      </c>
      <c r="B2543" s="30" t="s">
        <v>12003</v>
      </c>
      <c r="C2543" s="280" t="s">
        <v>12171</v>
      </c>
      <c r="D2543" s="280" t="s">
        <v>12171</v>
      </c>
      <c r="E2543" s="30" t="s">
        <v>3061</v>
      </c>
      <c r="F2543" s="30" t="s">
        <v>4515</v>
      </c>
      <c r="G2543" s="30" t="s">
        <v>3100</v>
      </c>
      <c r="H2543" s="31">
        <v>3698</v>
      </c>
      <c r="I2543" s="30">
        <v>10</v>
      </c>
      <c r="J2543" s="30" t="s">
        <v>6</v>
      </c>
      <c r="K2543" s="32">
        <v>44228</v>
      </c>
      <c r="L2543" s="6">
        <v>2528.8241095890407</v>
      </c>
    </row>
    <row r="2544" spans="1:12" ht="12.75" customHeight="1">
      <c r="A2544" s="30" t="s">
        <v>12071</v>
      </c>
      <c r="B2544" s="30" t="s">
        <v>12003</v>
      </c>
      <c r="C2544" s="280" t="s">
        <v>12172</v>
      </c>
      <c r="D2544" s="280" t="s">
        <v>12172</v>
      </c>
      <c r="E2544" s="30" t="s">
        <v>3061</v>
      </c>
      <c r="F2544" s="30" t="s">
        <v>4515</v>
      </c>
      <c r="G2544" s="30" t="s">
        <v>3100</v>
      </c>
      <c r="H2544" s="31">
        <v>3698</v>
      </c>
      <c r="I2544" s="30">
        <v>10</v>
      </c>
      <c r="J2544" s="30" t="s">
        <v>6</v>
      </c>
      <c r="K2544" s="32">
        <v>44228</v>
      </c>
      <c r="L2544" s="6">
        <v>2528.8241095890407</v>
      </c>
    </row>
    <row r="2545" spans="1:12" ht="12.75" customHeight="1">
      <c r="A2545" s="30" t="s">
        <v>12072</v>
      </c>
      <c r="B2545" s="30" t="s">
        <v>12003</v>
      </c>
      <c r="C2545" s="280" t="s">
        <v>12173</v>
      </c>
      <c r="D2545" s="280" t="s">
        <v>12173</v>
      </c>
      <c r="E2545" s="30" t="s">
        <v>3061</v>
      </c>
      <c r="F2545" s="30" t="s">
        <v>4515</v>
      </c>
      <c r="G2545" s="30" t="s">
        <v>3100</v>
      </c>
      <c r="H2545" s="31">
        <v>3698</v>
      </c>
      <c r="I2545" s="30">
        <v>10</v>
      </c>
      <c r="J2545" s="30" t="s">
        <v>6</v>
      </c>
      <c r="K2545" s="32">
        <v>44228</v>
      </c>
      <c r="L2545" s="6">
        <v>2528.8241095890407</v>
      </c>
    </row>
    <row r="2546" spans="1:12" ht="12.75" customHeight="1">
      <c r="A2546" s="30" t="s">
        <v>12073</v>
      </c>
      <c r="B2546" s="30" t="s">
        <v>12003</v>
      </c>
      <c r="C2546" s="280" t="s">
        <v>12174</v>
      </c>
      <c r="D2546" s="280" t="s">
        <v>12174</v>
      </c>
      <c r="E2546" s="30" t="s">
        <v>3061</v>
      </c>
      <c r="F2546" s="30" t="s">
        <v>4515</v>
      </c>
      <c r="G2546" s="30" t="s">
        <v>3100</v>
      </c>
      <c r="H2546" s="31">
        <v>3698</v>
      </c>
      <c r="I2546" s="30">
        <v>10</v>
      </c>
      <c r="J2546" s="30" t="s">
        <v>6</v>
      </c>
      <c r="K2546" s="32">
        <v>44228</v>
      </c>
      <c r="L2546" s="6">
        <v>2528.8241095890407</v>
      </c>
    </row>
    <row r="2547" spans="1:12" ht="12.75" customHeight="1">
      <c r="A2547" s="30" t="s">
        <v>12074</v>
      </c>
      <c r="B2547" s="30" t="s">
        <v>12003</v>
      </c>
      <c r="C2547" s="280" t="s">
        <v>12926</v>
      </c>
      <c r="D2547" s="280" t="s">
        <v>12926</v>
      </c>
      <c r="E2547" s="30" t="s">
        <v>3061</v>
      </c>
      <c r="F2547" s="30" t="s">
        <v>4515</v>
      </c>
      <c r="G2547" s="30" t="s">
        <v>3100</v>
      </c>
      <c r="H2547" s="31">
        <v>3698</v>
      </c>
      <c r="I2547" s="30">
        <v>10</v>
      </c>
      <c r="J2547" s="30" t="s">
        <v>6</v>
      </c>
      <c r="K2547" s="32">
        <v>44228</v>
      </c>
      <c r="L2547" s="6">
        <v>2528.8241095890407</v>
      </c>
    </row>
    <row r="2548" spans="1:12" ht="12.75" customHeight="1">
      <c r="A2548" s="30" t="s">
        <v>12075</v>
      </c>
      <c r="B2548" s="30" t="s">
        <v>12003</v>
      </c>
      <c r="C2548" s="280" t="s">
        <v>12175</v>
      </c>
      <c r="D2548" s="280" t="s">
        <v>12175</v>
      </c>
      <c r="E2548" s="30" t="s">
        <v>3061</v>
      </c>
      <c r="F2548" s="30" t="s">
        <v>4515</v>
      </c>
      <c r="G2548" s="30" t="s">
        <v>3100</v>
      </c>
      <c r="H2548" s="31">
        <v>3698</v>
      </c>
      <c r="I2548" s="30">
        <v>10</v>
      </c>
      <c r="J2548" s="30" t="s">
        <v>6</v>
      </c>
      <c r="K2548" s="32">
        <v>44228</v>
      </c>
      <c r="L2548" s="6">
        <v>2528.8241095890407</v>
      </c>
    </row>
    <row r="2549" spans="1:12" ht="12.75" customHeight="1">
      <c r="A2549" s="30" t="s">
        <v>12076</v>
      </c>
      <c r="B2549" s="30" t="s">
        <v>12003</v>
      </c>
      <c r="C2549" s="280" t="s">
        <v>12927</v>
      </c>
      <c r="D2549" s="280" t="s">
        <v>12927</v>
      </c>
      <c r="E2549" s="30" t="s">
        <v>3061</v>
      </c>
      <c r="F2549" s="30" t="s">
        <v>4515</v>
      </c>
      <c r="G2549" s="30" t="s">
        <v>3100</v>
      </c>
      <c r="H2549" s="31">
        <v>3698</v>
      </c>
      <c r="I2549" s="30">
        <v>10</v>
      </c>
      <c r="J2549" s="30" t="s">
        <v>6</v>
      </c>
      <c r="K2549" s="32">
        <v>44228</v>
      </c>
      <c r="L2549" s="6">
        <v>2528.8241095890407</v>
      </c>
    </row>
    <row r="2550" spans="1:12" ht="12.75" customHeight="1">
      <c r="A2550" s="30" t="s">
        <v>12077</v>
      </c>
      <c r="B2550" s="30" t="s">
        <v>12003</v>
      </c>
      <c r="C2550" s="280" t="s">
        <v>12928</v>
      </c>
      <c r="D2550" s="280" t="s">
        <v>12928</v>
      </c>
      <c r="E2550" s="30" t="s">
        <v>3061</v>
      </c>
      <c r="F2550" s="30" t="s">
        <v>4515</v>
      </c>
      <c r="G2550" s="30" t="s">
        <v>3100</v>
      </c>
      <c r="H2550" s="31">
        <v>3698</v>
      </c>
      <c r="I2550" s="30">
        <v>10</v>
      </c>
      <c r="J2550" s="30" t="s">
        <v>6</v>
      </c>
      <c r="K2550" s="32">
        <v>44228</v>
      </c>
      <c r="L2550" s="6">
        <v>2528.8241095890407</v>
      </c>
    </row>
    <row r="2551" spans="1:12" ht="12.75" customHeight="1">
      <c r="A2551" s="30" t="s">
        <v>12078</v>
      </c>
      <c r="B2551" s="30" t="s">
        <v>12003</v>
      </c>
      <c r="C2551" s="280" t="s">
        <v>12176</v>
      </c>
      <c r="D2551" s="280" t="s">
        <v>12176</v>
      </c>
      <c r="E2551" s="30" t="s">
        <v>3061</v>
      </c>
      <c r="F2551" s="30" t="s">
        <v>4515</v>
      </c>
      <c r="G2551" s="30" t="s">
        <v>3100</v>
      </c>
      <c r="H2551" s="31">
        <v>3698</v>
      </c>
      <c r="I2551" s="30">
        <v>10</v>
      </c>
      <c r="J2551" s="30" t="s">
        <v>6</v>
      </c>
      <c r="K2551" s="32">
        <v>44228</v>
      </c>
      <c r="L2551" s="6">
        <v>2528.8241095890407</v>
      </c>
    </row>
    <row r="2552" spans="1:12" ht="12.75" customHeight="1">
      <c r="A2552" s="30" t="s">
        <v>12079</v>
      </c>
      <c r="B2552" s="30" t="s">
        <v>12003</v>
      </c>
      <c r="C2552" s="280" t="s">
        <v>12177</v>
      </c>
      <c r="D2552" s="280" t="s">
        <v>12177</v>
      </c>
      <c r="E2552" s="30" t="s">
        <v>3061</v>
      </c>
      <c r="F2552" s="30" t="s">
        <v>4515</v>
      </c>
      <c r="G2552" s="30" t="s">
        <v>3100</v>
      </c>
      <c r="H2552" s="31">
        <v>3698</v>
      </c>
      <c r="I2552" s="30">
        <v>10</v>
      </c>
      <c r="J2552" s="30" t="s">
        <v>6</v>
      </c>
      <c r="K2552" s="32">
        <v>44228</v>
      </c>
      <c r="L2552" s="6">
        <v>2528.8241095890407</v>
      </c>
    </row>
    <row r="2553" spans="1:12" ht="12.75" customHeight="1">
      <c r="A2553" s="30" t="s">
        <v>12080</v>
      </c>
      <c r="B2553" s="30" t="s">
        <v>12003</v>
      </c>
      <c r="C2553" s="280" t="s">
        <v>12178</v>
      </c>
      <c r="D2553" s="280" t="s">
        <v>12178</v>
      </c>
      <c r="E2553" s="30" t="s">
        <v>3061</v>
      </c>
      <c r="F2553" s="30" t="s">
        <v>4515</v>
      </c>
      <c r="G2553" s="30" t="s">
        <v>3100</v>
      </c>
      <c r="H2553" s="31">
        <v>3698</v>
      </c>
      <c r="I2553" s="30">
        <v>10</v>
      </c>
      <c r="J2553" s="30" t="s">
        <v>6</v>
      </c>
      <c r="K2553" s="32">
        <v>44228</v>
      </c>
      <c r="L2553" s="6">
        <v>2528.8241095890407</v>
      </c>
    </row>
    <row r="2554" spans="1:12" ht="12.75" customHeight="1">
      <c r="A2554" s="30" t="s">
        <v>12081</v>
      </c>
      <c r="B2554" s="30" t="s">
        <v>12003</v>
      </c>
      <c r="C2554" s="280" t="s">
        <v>12179</v>
      </c>
      <c r="D2554" s="280" t="s">
        <v>12179</v>
      </c>
      <c r="E2554" s="30" t="s">
        <v>3061</v>
      </c>
      <c r="F2554" s="30" t="s">
        <v>4515</v>
      </c>
      <c r="G2554" s="30" t="s">
        <v>3100</v>
      </c>
      <c r="H2554" s="31">
        <v>3698</v>
      </c>
      <c r="I2554" s="30">
        <v>10</v>
      </c>
      <c r="J2554" s="30" t="s">
        <v>6</v>
      </c>
      <c r="K2554" s="32">
        <v>44228</v>
      </c>
      <c r="L2554" s="6">
        <v>2528.8241095890407</v>
      </c>
    </row>
    <row r="2555" spans="1:12" ht="12.75" customHeight="1">
      <c r="A2555" s="30" t="s">
        <v>12082</v>
      </c>
      <c r="B2555" s="30" t="s">
        <v>12003</v>
      </c>
      <c r="C2555" s="280" t="s">
        <v>12180</v>
      </c>
      <c r="D2555" s="280" t="s">
        <v>12180</v>
      </c>
      <c r="E2555" s="30" t="s">
        <v>3061</v>
      </c>
      <c r="F2555" s="30" t="s">
        <v>4515</v>
      </c>
      <c r="G2555" s="30" t="s">
        <v>3100</v>
      </c>
      <c r="H2555" s="31">
        <v>3698</v>
      </c>
      <c r="I2555" s="30">
        <v>10</v>
      </c>
      <c r="J2555" s="30" t="s">
        <v>6</v>
      </c>
      <c r="K2555" s="32">
        <v>44228</v>
      </c>
      <c r="L2555" s="6">
        <v>2528.8241095890407</v>
      </c>
    </row>
    <row r="2556" spans="1:12" ht="12.75" customHeight="1">
      <c r="A2556" s="30" t="s">
        <v>12083</v>
      </c>
      <c r="B2556" s="30" t="s">
        <v>12003</v>
      </c>
      <c r="C2556" s="280" t="s">
        <v>12181</v>
      </c>
      <c r="D2556" s="280" t="s">
        <v>12181</v>
      </c>
      <c r="E2556" s="30" t="s">
        <v>3061</v>
      </c>
      <c r="F2556" s="30" t="s">
        <v>4515</v>
      </c>
      <c r="G2556" s="30" t="s">
        <v>3100</v>
      </c>
      <c r="H2556" s="31">
        <v>3698</v>
      </c>
      <c r="I2556" s="30">
        <v>10</v>
      </c>
      <c r="J2556" s="30" t="s">
        <v>6</v>
      </c>
      <c r="K2556" s="32">
        <v>44228</v>
      </c>
      <c r="L2556" s="6">
        <v>2528.8241095890407</v>
      </c>
    </row>
    <row r="2557" spans="1:12" ht="12.75" customHeight="1">
      <c r="A2557" s="30" t="s">
        <v>12084</v>
      </c>
      <c r="B2557" s="30" t="s">
        <v>12003</v>
      </c>
      <c r="C2557" s="280" t="s">
        <v>12182</v>
      </c>
      <c r="D2557" s="280" t="s">
        <v>12182</v>
      </c>
      <c r="E2557" s="30" t="s">
        <v>3061</v>
      </c>
      <c r="F2557" s="30" t="s">
        <v>4515</v>
      </c>
      <c r="G2557" s="30" t="s">
        <v>3100</v>
      </c>
      <c r="H2557" s="31">
        <v>3698</v>
      </c>
      <c r="I2557" s="30">
        <v>10</v>
      </c>
      <c r="J2557" s="30" t="s">
        <v>6</v>
      </c>
      <c r="K2557" s="32">
        <v>44228</v>
      </c>
      <c r="L2557" s="6">
        <v>2528.8241095890407</v>
      </c>
    </row>
    <row r="2558" spans="1:12" ht="12.75" customHeight="1">
      <c r="A2558" s="30" t="s">
        <v>12085</v>
      </c>
      <c r="B2558" s="30" t="s">
        <v>12003</v>
      </c>
      <c r="C2558" s="280" t="s">
        <v>12183</v>
      </c>
      <c r="D2558" s="280" t="s">
        <v>12183</v>
      </c>
      <c r="E2558" s="30" t="s">
        <v>3061</v>
      </c>
      <c r="F2558" s="30" t="s">
        <v>4515</v>
      </c>
      <c r="G2558" s="30" t="s">
        <v>3100</v>
      </c>
      <c r="H2558" s="31">
        <v>3698</v>
      </c>
      <c r="I2558" s="30">
        <v>10</v>
      </c>
      <c r="J2558" s="30" t="s">
        <v>6</v>
      </c>
      <c r="K2558" s="32">
        <v>44228</v>
      </c>
      <c r="L2558" s="6">
        <v>2528.8241095890407</v>
      </c>
    </row>
    <row r="2559" spans="1:12" ht="12.75" customHeight="1">
      <c r="A2559" s="30" t="s">
        <v>12086</v>
      </c>
      <c r="B2559" s="30" t="s">
        <v>12003</v>
      </c>
      <c r="C2559" s="280" t="s">
        <v>12184</v>
      </c>
      <c r="D2559" s="280" t="s">
        <v>12184</v>
      </c>
      <c r="E2559" s="30" t="s">
        <v>3061</v>
      </c>
      <c r="F2559" s="30" t="s">
        <v>4515</v>
      </c>
      <c r="G2559" s="30" t="s">
        <v>3100</v>
      </c>
      <c r="H2559" s="31">
        <v>3698</v>
      </c>
      <c r="I2559" s="30">
        <v>10</v>
      </c>
      <c r="J2559" s="30" t="s">
        <v>6</v>
      </c>
      <c r="K2559" s="32">
        <v>44228</v>
      </c>
      <c r="L2559" s="6">
        <v>2528.8241095890407</v>
      </c>
    </row>
    <row r="2560" spans="1:12" ht="12.75" customHeight="1">
      <c r="A2560" s="30" t="s">
        <v>12087</v>
      </c>
      <c r="B2560" s="30" t="s">
        <v>12003</v>
      </c>
      <c r="C2560" s="280" t="s">
        <v>12185</v>
      </c>
      <c r="D2560" s="280" t="s">
        <v>12185</v>
      </c>
      <c r="E2560" s="30" t="s">
        <v>3061</v>
      </c>
      <c r="F2560" s="30" t="s">
        <v>4515</v>
      </c>
      <c r="G2560" s="30" t="s">
        <v>3100</v>
      </c>
      <c r="H2560" s="31">
        <v>3698</v>
      </c>
      <c r="I2560" s="30">
        <v>10</v>
      </c>
      <c r="J2560" s="30" t="s">
        <v>6</v>
      </c>
      <c r="K2560" s="32">
        <v>44228</v>
      </c>
      <c r="L2560" s="6">
        <v>2528.8241095890407</v>
      </c>
    </row>
    <row r="2561" spans="1:12" ht="12.75" customHeight="1">
      <c r="A2561" s="30" t="s">
        <v>12088</v>
      </c>
      <c r="B2561" s="30" t="s">
        <v>12003</v>
      </c>
      <c r="C2561" s="280" t="s">
        <v>12186</v>
      </c>
      <c r="D2561" s="280" t="s">
        <v>12186</v>
      </c>
      <c r="E2561" s="30" t="s">
        <v>3061</v>
      </c>
      <c r="F2561" s="30" t="s">
        <v>4515</v>
      </c>
      <c r="G2561" s="30" t="s">
        <v>3100</v>
      </c>
      <c r="H2561" s="31">
        <v>3698</v>
      </c>
      <c r="I2561" s="30">
        <v>10</v>
      </c>
      <c r="J2561" s="30" t="s">
        <v>6</v>
      </c>
      <c r="K2561" s="32">
        <v>44228</v>
      </c>
      <c r="L2561" s="6">
        <v>2528.8241095890407</v>
      </c>
    </row>
    <row r="2562" spans="1:12" ht="12.75" customHeight="1">
      <c r="A2562" s="30" t="s">
        <v>12089</v>
      </c>
      <c r="B2562" s="30" t="s">
        <v>12003</v>
      </c>
      <c r="C2562" s="280" t="s">
        <v>12187</v>
      </c>
      <c r="D2562" s="280" t="s">
        <v>12187</v>
      </c>
      <c r="E2562" s="30" t="s">
        <v>3061</v>
      </c>
      <c r="F2562" s="30" t="s">
        <v>4515</v>
      </c>
      <c r="G2562" s="30" t="s">
        <v>3100</v>
      </c>
      <c r="H2562" s="31">
        <v>3698</v>
      </c>
      <c r="I2562" s="30">
        <v>10</v>
      </c>
      <c r="J2562" s="30" t="s">
        <v>6</v>
      </c>
      <c r="K2562" s="32">
        <v>44228</v>
      </c>
      <c r="L2562" s="6">
        <v>2528.8241095890407</v>
      </c>
    </row>
    <row r="2563" spans="1:12" ht="12.75" customHeight="1">
      <c r="A2563" s="30" t="s">
        <v>12090</v>
      </c>
      <c r="B2563" s="30" t="s">
        <v>12003</v>
      </c>
      <c r="C2563" s="280" t="s">
        <v>12188</v>
      </c>
      <c r="D2563" s="280" t="s">
        <v>12188</v>
      </c>
      <c r="E2563" s="30" t="s">
        <v>3061</v>
      </c>
      <c r="F2563" s="30" t="s">
        <v>4515</v>
      </c>
      <c r="G2563" s="30" t="s">
        <v>3100</v>
      </c>
      <c r="H2563" s="31">
        <v>3698</v>
      </c>
      <c r="I2563" s="30">
        <v>10</v>
      </c>
      <c r="J2563" s="30" t="s">
        <v>6</v>
      </c>
      <c r="K2563" s="32">
        <v>44228</v>
      </c>
      <c r="L2563" s="6">
        <v>2528.8241095890407</v>
      </c>
    </row>
    <row r="2564" spans="1:12" ht="12.75" customHeight="1">
      <c r="A2564" s="30" t="s">
        <v>12091</v>
      </c>
      <c r="B2564" s="30" t="s">
        <v>12003</v>
      </c>
      <c r="C2564" s="280" t="s">
        <v>12189</v>
      </c>
      <c r="D2564" s="280" t="s">
        <v>12189</v>
      </c>
      <c r="E2564" s="30" t="s">
        <v>3061</v>
      </c>
      <c r="F2564" s="30" t="s">
        <v>4515</v>
      </c>
      <c r="G2564" s="30" t="s">
        <v>3100</v>
      </c>
      <c r="H2564" s="31">
        <v>3698</v>
      </c>
      <c r="I2564" s="30">
        <v>10</v>
      </c>
      <c r="J2564" s="30" t="s">
        <v>6</v>
      </c>
      <c r="K2564" s="32">
        <v>44228</v>
      </c>
      <c r="L2564" s="6">
        <v>2528.8241095890407</v>
      </c>
    </row>
    <row r="2565" spans="1:12" ht="12.75" customHeight="1">
      <c r="A2565" s="30" t="s">
        <v>12092</v>
      </c>
      <c r="B2565" s="30" t="s">
        <v>12003</v>
      </c>
      <c r="C2565" s="280" t="s">
        <v>12190</v>
      </c>
      <c r="D2565" s="280" t="s">
        <v>12190</v>
      </c>
      <c r="E2565" s="30" t="s">
        <v>3061</v>
      </c>
      <c r="F2565" s="30" t="s">
        <v>4515</v>
      </c>
      <c r="G2565" s="30" t="s">
        <v>3100</v>
      </c>
      <c r="H2565" s="31">
        <v>3698</v>
      </c>
      <c r="I2565" s="30">
        <v>10</v>
      </c>
      <c r="J2565" s="30" t="s">
        <v>6</v>
      </c>
      <c r="K2565" s="32">
        <v>44228</v>
      </c>
      <c r="L2565" s="6">
        <v>2528.8241095890407</v>
      </c>
    </row>
    <row r="2566" spans="1:12" ht="12.75" customHeight="1">
      <c r="A2566" s="30" t="s">
        <v>12093</v>
      </c>
      <c r="B2566" s="30" t="s">
        <v>12003</v>
      </c>
      <c r="C2566" s="280" t="s">
        <v>12191</v>
      </c>
      <c r="D2566" s="280" t="s">
        <v>12191</v>
      </c>
      <c r="E2566" s="30" t="s">
        <v>3061</v>
      </c>
      <c r="F2566" s="30" t="s">
        <v>4515</v>
      </c>
      <c r="G2566" s="30" t="s">
        <v>3100</v>
      </c>
      <c r="H2566" s="31">
        <v>3698</v>
      </c>
      <c r="I2566" s="30">
        <v>10</v>
      </c>
      <c r="J2566" s="30" t="s">
        <v>6</v>
      </c>
      <c r="K2566" s="32">
        <v>44228</v>
      </c>
      <c r="L2566" s="6">
        <v>2528.8241095890407</v>
      </c>
    </row>
    <row r="2567" spans="1:12" ht="12.75" customHeight="1">
      <c r="A2567" s="30" t="s">
        <v>12098</v>
      </c>
      <c r="B2567" s="30" t="s">
        <v>12099</v>
      </c>
      <c r="C2567" s="49"/>
      <c r="D2567" s="49" t="s">
        <v>12866</v>
      </c>
      <c r="E2567" s="30" t="s">
        <v>2998</v>
      </c>
      <c r="F2567" s="30" t="s">
        <v>3131</v>
      </c>
      <c r="G2567" s="30" t="s">
        <v>3100</v>
      </c>
      <c r="H2567" s="31">
        <v>15198.65</v>
      </c>
      <c r="I2567" s="30">
        <v>10</v>
      </c>
      <c r="J2567" s="30" t="s">
        <v>6</v>
      </c>
      <c r="K2567" s="32">
        <v>44243</v>
      </c>
      <c r="L2567" s="6">
        <v>10455.838397260275</v>
      </c>
    </row>
    <row r="2568" spans="1:12" ht="12.75" customHeight="1">
      <c r="A2568" s="30" t="s">
        <v>943</v>
      </c>
      <c r="B2568" s="30" t="s">
        <v>944</v>
      </c>
      <c r="C2568" s="49"/>
      <c r="D2568" s="49" t="s">
        <v>3130</v>
      </c>
      <c r="E2568" s="30" t="s">
        <v>2998</v>
      </c>
      <c r="F2568" s="30" t="s">
        <v>4515</v>
      </c>
      <c r="G2568" s="30" t="s">
        <v>3101</v>
      </c>
      <c r="H2568" s="31">
        <v>6600</v>
      </c>
      <c r="I2568" s="30">
        <v>5</v>
      </c>
      <c r="J2568" s="30" t="s">
        <v>6</v>
      </c>
      <c r="K2568" s="32">
        <v>41694</v>
      </c>
      <c r="L2568" s="6">
        <v>0</v>
      </c>
    </row>
    <row r="2569" spans="1:12" ht="12.75" customHeight="1">
      <c r="A2569" s="30" t="s">
        <v>947</v>
      </c>
      <c r="B2569" s="30" t="s">
        <v>948</v>
      </c>
      <c r="C2569" s="49"/>
      <c r="D2569" s="49" t="s">
        <v>3133</v>
      </c>
      <c r="E2569" s="30" t="s">
        <v>3128</v>
      </c>
      <c r="F2569" s="30" t="s">
        <v>12853</v>
      </c>
      <c r="G2569" s="30" t="s">
        <v>3101</v>
      </c>
      <c r="H2569" s="31">
        <v>2999.95</v>
      </c>
      <c r="I2569" s="30">
        <v>5</v>
      </c>
      <c r="J2569" s="30" t="s">
        <v>6</v>
      </c>
      <c r="K2569" s="32">
        <v>41429</v>
      </c>
      <c r="L2569" s="6">
        <v>0</v>
      </c>
    </row>
    <row r="2570" spans="1:12" ht="12.75" customHeight="1">
      <c r="A2570" s="30" t="s">
        <v>959</v>
      </c>
      <c r="B2570" s="30" t="s">
        <v>960</v>
      </c>
      <c r="C2570" s="49" t="s">
        <v>3062</v>
      </c>
      <c r="D2570" s="49" t="s">
        <v>3137</v>
      </c>
      <c r="E2570" s="30" t="s">
        <v>3061</v>
      </c>
      <c r="F2570" s="30" t="s">
        <v>4113</v>
      </c>
      <c r="G2570" s="30" t="s">
        <v>3101</v>
      </c>
      <c r="H2570" s="31">
        <v>28770</v>
      </c>
      <c r="I2570" s="30">
        <v>5</v>
      </c>
      <c r="J2570" s="30" t="s">
        <v>6</v>
      </c>
      <c r="K2570" s="32">
        <v>41682</v>
      </c>
      <c r="L2570" s="6">
        <v>0</v>
      </c>
    </row>
    <row r="2571" spans="1:12" ht="12.75" customHeight="1">
      <c r="A2571" s="30" t="s">
        <v>975</v>
      </c>
      <c r="B2571" s="30" t="s">
        <v>976</v>
      </c>
      <c r="C2571" s="49">
        <v>0</v>
      </c>
      <c r="D2571" s="49" t="s">
        <v>3142</v>
      </c>
      <c r="E2571" s="30" t="s">
        <v>3061</v>
      </c>
      <c r="F2571" s="30" t="s">
        <v>3131</v>
      </c>
      <c r="G2571" s="30" t="s">
        <v>3101</v>
      </c>
      <c r="H2571" s="31">
        <v>2186.96</v>
      </c>
      <c r="I2571" s="30">
        <v>10.333333333333334</v>
      </c>
      <c r="J2571" s="30" t="s">
        <v>6</v>
      </c>
      <c r="K2571" s="32">
        <v>39539</v>
      </c>
      <c r="L2571" s="6">
        <v>0</v>
      </c>
    </row>
    <row r="2572" spans="1:12" ht="12.75" customHeight="1">
      <c r="A2572" s="30" t="s">
        <v>989</v>
      </c>
      <c r="B2572" s="30" t="s">
        <v>990</v>
      </c>
      <c r="C2572" s="49" t="s">
        <v>4380</v>
      </c>
      <c r="D2572" s="49" t="s">
        <v>3145</v>
      </c>
      <c r="E2572" s="30" t="s">
        <v>3061</v>
      </c>
      <c r="F2572" s="30" t="s">
        <v>4441</v>
      </c>
      <c r="G2572" s="30" t="s">
        <v>3101</v>
      </c>
      <c r="H2572" s="31">
        <v>1469</v>
      </c>
      <c r="I2572" s="30">
        <v>10</v>
      </c>
      <c r="J2572" s="30" t="s">
        <v>6</v>
      </c>
      <c r="K2572" s="32">
        <v>39645</v>
      </c>
      <c r="L2572" s="6">
        <v>0</v>
      </c>
    </row>
    <row r="2573" spans="1:12" ht="12.75" customHeight="1">
      <c r="A2573" s="30" t="s">
        <v>1003</v>
      </c>
      <c r="B2573" s="30" t="s">
        <v>1004</v>
      </c>
      <c r="C2573" s="49" t="s">
        <v>4381</v>
      </c>
      <c r="D2573" s="49" t="s">
        <v>3150</v>
      </c>
      <c r="E2573" s="30" t="s">
        <v>3061</v>
      </c>
      <c r="F2573" s="30" t="s">
        <v>3113</v>
      </c>
      <c r="G2573" s="30" t="s">
        <v>3101</v>
      </c>
      <c r="H2573" s="31">
        <v>1482</v>
      </c>
      <c r="I2573" s="30">
        <v>10</v>
      </c>
      <c r="J2573" s="30" t="s">
        <v>6</v>
      </c>
      <c r="K2573" s="32">
        <v>39644</v>
      </c>
      <c r="L2573" s="6">
        <v>0</v>
      </c>
    </row>
    <row r="2574" spans="1:12" ht="12.75" customHeight="1">
      <c r="A2574" s="30" t="s">
        <v>1007</v>
      </c>
      <c r="B2574" s="30" t="s">
        <v>1008</v>
      </c>
      <c r="C2574" s="49" t="s">
        <v>4376</v>
      </c>
      <c r="D2574" s="49" t="s">
        <v>3151</v>
      </c>
      <c r="E2574" s="30" t="s">
        <v>3061</v>
      </c>
      <c r="F2574" s="30" t="s">
        <v>3152</v>
      </c>
      <c r="G2574" s="30" t="s">
        <v>3101</v>
      </c>
      <c r="H2574" s="31">
        <v>699</v>
      </c>
      <c r="I2574" s="30">
        <v>21</v>
      </c>
      <c r="J2574" s="30" t="s">
        <v>6</v>
      </c>
      <c r="K2574" s="32">
        <v>35580</v>
      </c>
      <c r="L2574" s="6">
        <v>0</v>
      </c>
    </row>
    <row r="2575" spans="1:12" ht="12.75" customHeight="1">
      <c r="A2575" s="30" t="s">
        <v>1013</v>
      </c>
      <c r="B2575" s="30" t="s">
        <v>1014</v>
      </c>
      <c r="C2575" s="49" t="s">
        <v>4382</v>
      </c>
      <c r="D2575" s="49" t="s">
        <v>3153</v>
      </c>
      <c r="E2575" s="30" t="s">
        <v>3061</v>
      </c>
      <c r="F2575" s="30" t="s">
        <v>3152</v>
      </c>
      <c r="G2575" s="30" t="s">
        <v>3101</v>
      </c>
      <c r="H2575" s="31">
        <v>16682.8</v>
      </c>
      <c r="I2575" s="30">
        <v>9</v>
      </c>
      <c r="J2575" s="30" t="s">
        <v>6</v>
      </c>
      <c r="K2575" s="32">
        <v>39914</v>
      </c>
      <c r="L2575" s="6">
        <v>0</v>
      </c>
    </row>
    <row r="2576" spans="1:12" ht="12.75" customHeight="1">
      <c r="A2576" s="30" t="s">
        <v>1015</v>
      </c>
      <c r="B2576" s="30" t="s">
        <v>1016</v>
      </c>
      <c r="C2576" s="49" t="s">
        <v>4388</v>
      </c>
      <c r="D2576" s="49" t="s">
        <v>12840</v>
      </c>
      <c r="E2576" s="30" t="s">
        <v>3061</v>
      </c>
      <c r="F2576" s="30" t="s">
        <v>12949</v>
      </c>
      <c r="G2576" s="30" t="s">
        <v>3101</v>
      </c>
      <c r="H2576" s="31">
        <v>699</v>
      </c>
      <c r="I2576" s="30">
        <v>14</v>
      </c>
      <c r="J2576" s="30" t="s">
        <v>6</v>
      </c>
      <c r="K2576" s="32">
        <v>38321</v>
      </c>
      <c r="L2576" s="6">
        <v>0</v>
      </c>
    </row>
    <row r="2577" spans="1:12" ht="12.75" customHeight="1">
      <c r="A2577" s="30" t="s">
        <v>1017</v>
      </c>
      <c r="B2577" s="30" t="s">
        <v>1018</v>
      </c>
      <c r="C2577" s="49">
        <v>1027961</v>
      </c>
      <c r="D2577" s="49" t="s">
        <v>3154</v>
      </c>
      <c r="E2577" s="30" t="s">
        <v>3061</v>
      </c>
      <c r="F2577" s="30" t="s">
        <v>4441</v>
      </c>
      <c r="G2577" s="30" t="s">
        <v>3101</v>
      </c>
      <c r="H2577" s="31">
        <v>1275</v>
      </c>
      <c r="I2577" s="30">
        <v>5</v>
      </c>
      <c r="J2577" s="30" t="s">
        <v>6</v>
      </c>
      <c r="K2577" s="32">
        <v>41813</v>
      </c>
      <c r="L2577" s="6">
        <v>0</v>
      </c>
    </row>
    <row r="2578" spans="1:12" ht="12.75" customHeight="1">
      <c r="A2578" s="30" t="s">
        <v>1021</v>
      </c>
      <c r="B2578" s="30" t="s">
        <v>1022</v>
      </c>
      <c r="C2578" s="49" t="s">
        <v>4327</v>
      </c>
      <c r="D2578" s="49" t="s">
        <v>3156</v>
      </c>
      <c r="E2578" s="30" t="s">
        <v>3061</v>
      </c>
      <c r="F2578" s="30" t="s">
        <v>12998</v>
      </c>
      <c r="G2578" s="30" t="s">
        <v>3101</v>
      </c>
      <c r="H2578" s="31">
        <v>6198.86</v>
      </c>
      <c r="I2578" s="30">
        <v>5</v>
      </c>
      <c r="J2578" s="30" t="s">
        <v>6</v>
      </c>
      <c r="K2578" s="32">
        <v>41757</v>
      </c>
      <c r="L2578" s="6">
        <v>0</v>
      </c>
    </row>
    <row r="2579" spans="1:12" ht="12.75" customHeight="1">
      <c r="A2579" s="30" t="s">
        <v>1023</v>
      </c>
      <c r="B2579" s="30" t="s">
        <v>1024</v>
      </c>
      <c r="C2579" s="49" t="s">
        <v>4514</v>
      </c>
      <c r="D2579" s="49" t="s">
        <v>3157</v>
      </c>
      <c r="E2579" s="30" t="s">
        <v>3061</v>
      </c>
      <c r="F2579" s="30" t="s">
        <v>3131</v>
      </c>
      <c r="G2579" s="30" t="s">
        <v>3101</v>
      </c>
      <c r="H2579" s="31">
        <v>2450</v>
      </c>
      <c r="I2579" s="30">
        <v>5</v>
      </c>
      <c r="J2579" s="30" t="s">
        <v>6</v>
      </c>
      <c r="K2579" s="32">
        <v>42011</v>
      </c>
      <c r="L2579" s="6">
        <v>0</v>
      </c>
    </row>
    <row r="2580" spans="1:12" ht="12.75" customHeight="1">
      <c r="A2580" s="30" t="s">
        <v>1029</v>
      </c>
      <c r="B2580" s="30" t="s">
        <v>1030</v>
      </c>
      <c r="C2580" s="49" t="s">
        <v>4393</v>
      </c>
      <c r="D2580" s="49" t="s">
        <v>3158</v>
      </c>
      <c r="E2580" s="30" t="s">
        <v>3061</v>
      </c>
      <c r="F2580" s="30" t="s">
        <v>3159</v>
      </c>
      <c r="G2580" s="30" t="s">
        <v>3101</v>
      </c>
      <c r="H2580" s="31">
        <v>689</v>
      </c>
      <c r="I2580" s="30">
        <v>5</v>
      </c>
      <c r="J2580" s="30" t="s">
        <v>6</v>
      </c>
      <c r="K2580" s="32">
        <v>41835</v>
      </c>
      <c r="L2580" s="6">
        <v>0</v>
      </c>
    </row>
    <row r="2581" spans="1:12" ht="12.75" customHeight="1">
      <c r="A2581" s="30" t="s">
        <v>1031</v>
      </c>
      <c r="B2581" s="30" t="s">
        <v>1032</v>
      </c>
      <c r="C2581" s="49" t="s">
        <v>4397</v>
      </c>
      <c r="D2581" s="49" t="s">
        <v>3160</v>
      </c>
      <c r="E2581" s="30" t="s">
        <v>3061</v>
      </c>
      <c r="F2581" s="30" t="s">
        <v>3131</v>
      </c>
      <c r="G2581" s="30" t="s">
        <v>3101</v>
      </c>
      <c r="H2581" s="31">
        <v>4664.8599999999997</v>
      </c>
      <c r="I2581" s="30">
        <v>5</v>
      </c>
      <c r="J2581" s="30" t="s">
        <v>6</v>
      </c>
      <c r="K2581" s="32">
        <v>41991</v>
      </c>
      <c r="L2581" s="6">
        <v>0</v>
      </c>
    </row>
    <row r="2582" spans="1:12" ht="12.75" customHeight="1">
      <c r="A2582" s="30" t="s">
        <v>1033</v>
      </c>
      <c r="B2582" s="30" t="s">
        <v>1034</v>
      </c>
      <c r="C2582" s="49" t="s">
        <v>4428</v>
      </c>
      <c r="D2582" s="49" t="s">
        <v>3161</v>
      </c>
      <c r="E2582" s="30" t="s">
        <v>3061</v>
      </c>
      <c r="F2582" s="30" t="s">
        <v>12939</v>
      </c>
      <c r="G2582" s="30" t="s">
        <v>3101</v>
      </c>
      <c r="H2582" s="31">
        <v>5999</v>
      </c>
      <c r="I2582" s="30">
        <v>5</v>
      </c>
      <c r="J2582" s="30" t="s">
        <v>6</v>
      </c>
      <c r="K2582" s="32">
        <v>42040</v>
      </c>
      <c r="L2582" s="6">
        <v>0</v>
      </c>
    </row>
    <row r="2583" spans="1:12" ht="12.75" customHeight="1">
      <c r="A2583" s="30" t="s">
        <v>1035</v>
      </c>
      <c r="B2583" s="30" t="s">
        <v>1036</v>
      </c>
      <c r="C2583" s="49" t="s">
        <v>4429</v>
      </c>
      <c r="D2583" s="49" t="s">
        <v>3162</v>
      </c>
      <c r="E2583" s="30" t="s">
        <v>3061</v>
      </c>
      <c r="F2583" s="30" t="s">
        <v>12816</v>
      </c>
      <c r="G2583" s="30" t="s">
        <v>3101</v>
      </c>
      <c r="H2583" s="31">
        <v>5999</v>
      </c>
      <c r="I2583" s="30">
        <v>5</v>
      </c>
      <c r="J2583" s="30" t="s">
        <v>6</v>
      </c>
      <c r="K2583" s="32">
        <v>42040</v>
      </c>
      <c r="L2583" s="6">
        <v>0</v>
      </c>
    </row>
    <row r="2584" spans="1:12" ht="12.75" customHeight="1">
      <c r="A2584" s="30" t="s">
        <v>1037</v>
      </c>
      <c r="B2584" s="30" t="s">
        <v>1038</v>
      </c>
      <c r="C2584" s="49" t="s">
        <v>4474</v>
      </c>
      <c r="D2584" s="49" t="s">
        <v>3164</v>
      </c>
      <c r="E2584" s="30" t="s">
        <v>3061</v>
      </c>
      <c r="F2584" s="30" t="s">
        <v>4528</v>
      </c>
      <c r="G2584" s="30" t="s">
        <v>3101</v>
      </c>
      <c r="H2584" s="31">
        <v>2450</v>
      </c>
      <c r="I2584" s="30">
        <v>5</v>
      </c>
      <c r="J2584" s="30" t="s">
        <v>6</v>
      </c>
      <c r="K2584" s="32">
        <v>42011</v>
      </c>
      <c r="L2584" s="6">
        <v>0</v>
      </c>
    </row>
    <row r="2585" spans="1:12" ht="12.75" customHeight="1">
      <c r="A2585" s="30" t="s">
        <v>1041</v>
      </c>
      <c r="B2585" s="30" t="s">
        <v>1042</v>
      </c>
      <c r="C2585" s="49" t="s">
        <v>4394</v>
      </c>
      <c r="D2585" s="49" t="s">
        <v>3166</v>
      </c>
      <c r="E2585" s="30" t="s">
        <v>3061</v>
      </c>
      <c r="F2585" s="30" t="s">
        <v>3152</v>
      </c>
      <c r="G2585" s="30" t="s">
        <v>3101</v>
      </c>
      <c r="H2585" s="31">
        <v>1024.29</v>
      </c>
      <c r="I2585" s="30">
        <v>5</v>
      </c>
      <c r="J2585" s="30" t="s">
        <v>6</v>
      </c>
      <c r="K2585" s="32">
        <v>41933</v>
      </c>
      <c r="L2585" s="6">
        <v>0</v>
      </c>
    </row>
    <row r="2586" spans="1:12" ht="12.75" customHeight="1">
      <c r="A2586" s="30" t="s">
        <v>1043</v>
      </c>
      <c r="B2586" s="30" t="s">
        <v>1044</v>
      </c>
      <c r="C2586" s="49" t="s">
        <v>4395</v>
      </c>
      <c r="D2586" s="49" t="s">
        <v>3167</v>
      </c>
      <c r="E2586" s="30" t="s">
        <v>3061</v>
      </c>
      <c r="F2586" s="30" t="s">
        <v>3152</v>
      </c>
      <c r="G2586" s="30" t="s">
        <v>3101</v>
      </c>
      <c r="H2586" s="31">
        <v>7947.85</v>
      </c>
      <c r="I2586" s="30">
        <v>5</v>
      </c>
      <c r="J2586" s="30" t="s">
        <v>6</v>
      </c>
      <c r="K2586" s="32">
        <v>41933</v>
      </c>
      <c r="L2586" s="6">
        <v>0</v>
      </c>
    </row>
    <row r="2587" spans="1:12" ht="12.75" customHeight="1">
      <c r="A2587" s="30" t="s">
        <v>1045</v>
      </c>
      <c r="B2587" s="30" t="s">
        <v>1046</v>
      </c>
      <c r="C2587" s="49" t="s">
        <v>4396</v>
      </c>
      <c r="D2587" s="49" t="s">
        <v>3168</v>
      </c>
      <c r="E2587" s="30" t="s">
        <v>3061</v>
      </c>
      <c r="F2587" s="30" t="s">
        <v>3152</v>
      </c>
      <c r="G2587" s="30" t="s">
        <v>3101</v>
      </c>
      <c r="H2587" s="31">
        <v>820.74</v>
      </c>
      <c r="I2587" s="30">
        <v>5</v>
      </c>
      <c r="J2587" s="30" t="s">
        <v>6</v>
      </c>
      <c r="K2587" s="32">
        <v>41933</v>
      </c>
      <c r="L2587" s="6">
        <v>0</v>
      </c>
    </row>
    <row r="2588" spans="1:12" ht="12.75" customHeight="1">
      <c r="A2588" s="30" t="s">
        <v>1049</v>
      </c>
      <c r="B2588" s="30" t="s">
        <v>1050</v>
      </c>
      <c r="C2588" s="49" t="s">
        <v>4398</v>
      </c>
      <c r="D2588" s="49" t="s">
        <v>3170</v>
      </c>
      <c r="E2588" s="30" t="s">
        <v>3061</v>
      </c>
      <c r="F2588" s="30" t="s">
        <v>12949</v>
      </c>
      <c r="G2588" s="30" t="s">
        <v>3101</v>
      </c>
      <c r="H2588" s="31">
        <v>2450</v>
      </c>
      <c r="I2588" s="30">
        <v>5</v>
      </c>
      <c r="J2588" s="30" t="s">
        <v>6</v>
      </c>
      <c r="K2588" s="32">
        <v>42011</v>
      </c>
      <c r="L2588" s="6">
        <v>0</v>
      </c>
    </row>
    <row r="2589" spans="1:12" ht="12.75" customHeight="1">
      <c r="A2589" s="30" t="s">
        <v>1051</v>
      </c>
      <c r="B2589" s="30" t="s">
        <v>1052</v>
      </c>
      <c r="C2589" s="49" t="s">
        <v>4400</v>
      </c>
      <c r="D2589" s="49" t="s">
        <v>3171</v>
      </c>
      <c r="E2589" s="30" t="s">
        <v>3061</v>
      </c>
      <c r="F2589" s="30" t="s">
        <v>12896</v>
      </c>
      <c r="G2589" s="30" t="s">
        <v>3101</v>
      </c>
      <c r="H2589" s="31">
        <v>5999</v>
      </c>
      <c r="I2589" s="30">
        <v>5</v>
      </c>
      <c r="J2589" s="30" t="s">
        <v>6</v>
      </c>
      <c r="K2589" s="32">
        <v>42040</v>
      </c>
      <c r="L2589" s="6">
        <v>0</v>
      </c>
    </row>
    <row r="2590" spans="1:12" ht="12.75" customHeight="1">
      <c r="A2590" s="30" t="s">
        <v>1062</v>
      </c>
      <c r="B2590" s="30" t="s">
        <v>1063</v>
      </c>
      <c r="C2590" s="49">
        <v>0</v>
      </c>
      <c r="D2590" s="49" t="s">
        <v>3173</v>
      </c>
      <c r="E2590" s="30" t="s">
        <v>3061</v>
      </c>
      <c r="F2590" s="30" t="s">
        <v>12941</v>
      </c>
      <c r="G2590" s="30" t="s">
        <v>3101</v>
      </c>
      <c r="H2590" s="31">
        <v>1999.56</v>
      </c>
      <c r="I2590" s="30">
        <v>5</v>
      </c>
      <c r="J2590" s="30" t="s">
        <v>6</v>
      </c>
      <c r="K2590" s="32">
        <v>41338</v>
      </c>
      <c r="L2590" s="6">
        <v>0</v>
      </c>
    </row>
    <row r="2591" spans="1:12" ht="12.75" customHeight="1">
      <c r="A2591" s="30" t="s">
        <v>1064</v>
      </c>
      <c r="B2591" s="30" t="s">
        <v>1065</v>
      </c>
      <c r="C2591" s="49">
        <v>0</v>
      </c>
      <c r="D2591" s="49" t="s">
        <v>3174</v>
      </c>
      <c r="E2591" s="30" t="s">
        <v>3061</v>
      </c>
      <c r="F2591" s="30" t="s">
        <v>4442</v>
      </c>
      <c r="G2591" s="30" t="s">
        <v>3101</v>
      </c>
      <c r="H2591" s="31">
        <v>185030.2</v>
      </c>
      <c r="I2591" s="30">
        <v>15</v>
      </c>
      <c r="J2591" s="30" t="s">
        <v>6</v>
      </c>
      <c r="K2591" s="32">
        <v>41121</v>
      </c>
      <c r="L2591" s="6">
        <v>23944.899018655193</v>
      </c>
    </row>
    <row r="2592" spans="1:12" ht="12.75" customHeight="1">
      <c r="A2592" s="30" t="s">
        <v>1066</v>
      </c>
      <c r="B2592" s="30" t="s">
        <v>1067</v>
      </c>
      <c r="C2592" s="49">
        <v>0</v>
      </c>
      <c r="D2592" s="49" t="s">
        <v>3175</v>
      </c>
      <c r="E2592" s="30" t="s">
        <v>3061</v>
      </c>
      <c r="F2592" s="30" t="s">
        <v>4442</v>
      </c>
      <c r="G2592" s="30" t="s">
        <v>3101</v>
      </c>
      <c r="H2592" s="31">
        <v>146362.10999999999</v>
      </c>
      <c r="I2592" s="30">
        <v>15</v>
      </c>
      <c r="J2592" s="30" t="s">
        <v>6</v>
      </c>
      <c r="K2592" s="32">
        <v>41121</v>
      </c>
      <c r="L2592" s="6">
        <v>27273.524149257664</v>
      </c>
    </row>
    <row r="2593" spans="1:12" ht="12.75" customHeight="1">
      <c r="A2593" s="30" t="s">
        <v>1068</v>
      </c>
      <c r="B2593" s="30" t="s">
        <v>1069</v>
      </c>
      <c r="C2593" s="49">
        <v>0</v>
      </c>
      <c r="D2593" s="49" t="s">
        <v>3176</v>
      </c>
      <c r="E2593" s="30" t="s">
        <v>3061</v>
      </c>
      <c r="F2593" s="30" t="s">
        <v>4442</v>
      </c>
      <c r="G2593" s="30" t="s">
        <v>3101</v>
      </c>
      <c r="H2593" s="31">
        <v>170482.56</v>
      </c>
      <c r="I2593" s="30">
        <v>15</v>
      </c>
      <c r="J2593" s="30" t="s">
        <v>6</v>
      </c>
      <c r="K2593" s="32">
        <v>41121</v>
      </c>
      <c r="L2593" s="6">
        <v>37383.395211966199</v>
      </c>
    </row>
    <row r="2594" spans="1:12" ht="12.75" customHeight="1">
      <c r="A2594" s="30" t="s">
        <v>1075</v>
      </c>
      <c r="B2594" s="30" t="s">
        <v>1076</v>
      </c>
      <c r="C2594" s="49">
        <v>0</v>
      </c>
      <c r="D2594" s="49" t="s">
        <v>12898</v>
      </c>
      <c r="E2594" s="30" t="s">
        <v>3061</v>
      </c>
      <c r="F2594" s="30" t="s">
        <v>3727</v>
      </c>
      <c r="G2594" s="30" t="s">
        <v>3101</v>
      </c>
      <c r="H2594" s="31">
        <v>600</v>
      </c>
      <c r="I2594" s="30">
        <v>5</v>
      </c>
      <c r="J2594" s="30" t="s">
        <v>6</v>
      </c>
      <c r="K2594" s="32">
        <v>41000</v>
      </c>
      <c r="L2594" s="6">
        <v>0</v>
      </c>
    </row>
    <row r="2595" spans="1:12" ht="12.75" customHeight="1">
      <c r="A2595" s="30" t="s">
        <v>1077</v>
      </c>
      <c r="B2595" s="30" t="s">
        <v>1078</v>
      </c>
      <c r="C2595" s="49" t="s">
        <v>4573</v>
      </c>
      <c r="D2595" s="49" t="s">
        <v>3177</v>
      </c>
      <c r="E2595" s="30" t="s">
        <v>3061</v>
      </c>
      <c r="F2595" s="30" t="s">
        <v>4565</v>
      </c>
      <c r="G2595" s="30" t="s">
        <v>3101</v>
      </c>
      <c r="H2595" s="31">
        <v>364.58</v>
      </c>
      <c r="I2595" s="30">
        <v>11</v>
      </c>
      <c r="J2595" s="30" t="s">
        <v>6</v>
      </c>
      <c r="K2595" s="32">
        <v>39539</v>
      </c>
      <c r="L2595" s="6">
        <v>0</v>
      </c>
    </row>
    <row r="2596" spans="1:12" ht="12.75" customHeight="1">
      <c r="A2596" s="30" t="s">
        <v>1081</v>
      </c>
      <c r="B2596" s="30" t="s">
        <v>1082</v>
      </c>
      <c r="C2596" s="49">
        <v>0</v>
      </c>
      <c r="D2596" s="49" t="s">
        <v>12822</v>
      </c>
      <c r="E2596" s="30" t="s">
        <v>3061</v>
      </c>
      <c r="F2596" s="30" t="s">
        <v>13004</v>
      </c>
      <c r="G2596" s="30" t="s">
        <v>3101</v>
      </c>
      <c r="H2596" s="31">
        <v>262.98</v>
      </c>
      <c r="I2596" s="30">
        <v>15</v>
      </c>
      <c r="J2596" s="30" t="s">
        <v>6</v>
      </c>
      <c r="K2596" s="32">
        <v>39539</v>
      </c>
      <c r="L2596" s="6">
        <v>0</v>
      </c>
    </row>
    <row r="2597" spans="1:12" ht="12.75" customHeight="1">
      <c r="A2597" s="30" t="s">
        <v>1085</v>
      </c>
      <c r="B2597" s="30" t="s">
        <v>1086</v>
      </c>
      <c r="C2597" s="49">
        <v>0</v>
      </c>
      <c r="D2597" s="49" t="s">
        <v>3179</v>
      </c>
      <c r="E2597" s="30" t="s">
        <v>2998</v>
      </c>
      <c r="F2597" s="30" t="s">
        <v>4265</v>
      </c>
      <c r="G2597" s="30" t="s">
        <v>3101</v>
      </c>
      <c r="H2597" s="31">
        <v>6830.88</v>
      </c>
      <c r="I2597" s="30">
        <v>5</v>
      </c>
      <c r="J2597" s="30" t="s">
        <v>6</v>
      </c>
      <c r="K2597" s="32">
        <v>41016</v>
      </c>
      <c r="L2597" s="6">
        <v>0</v>
      </c>
    </row>
    <row r="2598" spans="1:12" ht="12.75" customHeight="1">
      <c r="A2598" s="30" t="s">
        <v>1089</v>
      </c>
      <c r="B2598" s="30" t="s">
        <v>1090</v>
      </c>
      <c r="C2598" s="49">
        <v>0</v>
      </c>
      <c r="D2598" s="49" t="s">
        <v>12858</v>
      </c>
      <c r="E2598" s="30" t="s">
        <v>2998</v>
      </c>
      <c r="F2598" s="30" t="s">
        <v>4265</v>
      </c>
      <c r="G2598" s="30" t="s">
        <v>3101</v>
      </c>
      <c r="H2598" s="31">
        <v>262.98</v>
      </c>
      <c r="I2598" s="30">
        <v>10.083333333333334</v>
      </c>
      <c r="J2598" s="30" t="s">
        <v>6</v>
      </c>
      <c r="K2598" s="32">
        <v>39539</v>
      </c>
      <c r="L2598" s="6">
        <v>0</v>
      </c>
    </row>
    <row r="2599" spans="1:12" ht="12.75" customHeight="1">
      <c r="A2599" s="30" t="s">
        <v>1093</v>
      </c>
      <c r="B2599" s="30" t="s">
        <v>1094</v>
      </c>
      <c r="C2599" s="49">
        <v>0</v>
      </c>
      <c r="D2599" s="49" t="s">
        <v>12876</v>
      </c>
      <c r="E2599" s="30" t="s">
        <v>2998</v>
      </c>
      <c r="F2599" s="30" t="s">
        <v>11694</v>
      </c>
      <c r="G2599" s="30" t="s">
        <v>3101</v>
      </c>
      <c r="H2599" s="31">
        <v>799</v>
      </c>
      <c r="I2599" s="30">
        <v>7</v>
      </c>
      <c r="J2599" s="30" t="s">
        <v>6</v>
      </c>
      <c r="K2599" s="32">
        <v>40690</v>
      </c>
      <c r="L2599" s="6">
        <v>0</v>
      </c>
    </row>
    <row r="2600" spans="1:12" ht="12.75" customHeight="1">
      <c r="A2600" s="30" t="s">
        <v>1095</v>
      </c>
      <c r="B2600" s="30" t="s">
        <v>1096</v>
      </c>
      <c r="C2600" s="49">
        <v>0</v>
      </c>
      <c r="D2600" s="49" t="s">
        <v>3181</v>
      </c>
      <c r="E2600" s="30" t="s">
        <v>2998</v>
      </c>
      <c r="F2600" s="30" t="s">
        <v>3131</v>
      </c>
      <c r="G2600" s="30" t="s">
        <v>3101</v>
      </c>
      <c r="H2600" s="31">
        <v>799</v>
      </c>
      <c r="I2600" s="30">
        <v>7</v>
      </c>
      <c r="J2600" s="30" t="s">
        <v>6</v>
      </c>
      <c r="K2600" s="32">
        <v>40690</v>
      </c>
      <c r="L2600" s="6">
        <v>0</v>
      </c>
    </row>
    <row r="2601" spans="1:12" ht="12.75" customHeight="1">
      <c r="A2601" s="30" t="s">
        <v>1101</v>
      </c>
      <c r="B2601" s="30" t="s">
        <v>1102</v>
      </c>
      <c r="C2601" s="49" t="s">
        <v>4384</v>
      </c>
      <c r="D2601" s="49" t="s">
        <v>3184</v>
      </c>
      <c r="E2601" s="30" t="s">
        <v>3061</v>
      </c>
      <c r="F2601" s="30" t="s">
        <v>12949</v>
      </c>
      <c r="G2601" s="30" t="s">
        <v>3101</v>
      </c>
      <c r="H2601" s="31">
        <v>96.92</v>
      </c>
      <c r="I2601" s="30">
        <v>10.083333333333334</v>
      </c>
      <c r="J2601" s="30" t="s">
        <v>6</v>
      </c>
      <c r="K2601" s="32">
        <v>39539</v>
      </c>
      <c r="L2601" s="6">
        <v>0</v>
      </c>
    </row>
    <row r="2602" spans="1:12" ht="12.75" customHeight="1">
      <c r="A2602" s="30" t="s">
        <v>1107</v>
      </c>
      <c r="B2602" s="30" t="s">
        <v>1108</v>
      </c>
      <c r="C2602" s="49" t="s">
        <v>4327</v>
      </c>
      <c r="D2602" s="49" t="s">
        <v>12895</v>
      </c>
      <c r="E2602" s="30" t="s">
        <v>3061</v>
      </c>
      <c r="F2602" s="30" t="s">
        <v>12806</v>
      </c>
      <c r="G2602" s="30" t="s">
        <v>3101</v>
      </c>
      <c r="H2602" s="31">
        <v>1999.56</v>
      </c>
      <c r="I2602" s="30">
        <v>5</v>
      </c>
      <c r="J2602" s="30" t="s">
        <v>6</v>
      </c>
      <c r="K2602" s="32">
        <v>41338</v>
      </c>
      <c r="L2602" s="6">
        <v>0</v>
      </c>
    </row>
    <row r="2603" spans="1:12" ht="12.75" customHeight="1">
      <c r="A2603" s="30" t="s">
        <v>1109</v>
      </c>
      <c r="B2603" s="30" t="s">
        <v>1110</v>
      </c>
      <c r="C2603" s="49" t="s">
        <v>3062</v>
      </c>
      <c r="D2603" s="49" t="s">
        <v>3185</v>
      </c>
      <c r="E2603" s="30" t="s">
        <v>3061</v>
      </c>
      <c r="F2603" s="30" t="s">
        <v>12908</v>
      </c>
      <c r="G2603" s="30" t="s">
        <v>3101</v>
      </c>
      <c r="H2603" s="31">
        <v>1999.56</v>
      </c>
      <c r="I2603" s="30">
        <v>5</v>
      </c>
      <c r="J2603" s="30" t="s">
        <v>6</v>
      </c>
      <c r="K2603" s="32">
        <v>41338</v>
      </c>
      <c r="L2603" s="6">
        <v>0</v>
      </c>
    </row>
    <row r="2604" spans="1:12" ht="12.75" customHeight="1">
      <c r="A2604" s="30" t="s">
        <v>1118</v>
      </c>
      <c r="B2604" s="30" t="s">
        <v>1119</v>
      </c>
      <c r="C2604" s="49" t="s">
        <v>4327</v>
      </c>
      <c r="D2604" s="49" t="s">
        <v>12854</v>
      </c>
      <c r="E2604" s="30" t="s">
        <v>3128</v>
      </c>
      <c r="F2604" s="30" t="s">
        <v>12853</v>
      </c>
      <c r="G2604" s="30" t="s">
        <v>3101</v>
      </c>
      <c r="H2604" s="31">
        <v>3150</v>
      </c>
      <c r="I2604" s="30">
        <v>7</v>
      </c>
      <c r="J2604" s="30" t="s">
        <v>6</v>
      </c>
      <c r="K2604" s="32">
        <v>40779</v>
      </c>
      <c r="L2604" s="6">
        <v>0</v>
      </c>
    </row>
    <row r="2605" spans="1:12" ht="12.75" customHeight="1">
      <c r="A2605" s="30" t="s">
        <v>1120</v>
      </c>
      <c r="B2605" s="30" t="s">
        <v>1121</v>
      </c>
      <c r="C2605" s="49" t="s">
        <v>4571</v>
      </c>
      <c r="D2605" s="49" t="s">
        <v>3188</v>
      </c>
      <c r="E2605" s="30" t="s">
        <v>3061</v>
      </c>
      <c r="F2605" s="30" t="s">
        <v>12807</v>
      </c>
      <c r="G2605" s="30" t="s">
        <v>3101</v>
      </c>
      <c r="H2605" s="31">
        <v>1999.56</v>
      </c>
      <c r="I2605" s="30">
        <v>5</v>
      </c>
      <c r="J2605" s="30" t="s">
        <v>6</v>
      </c>
      <c r="K2605" s="32">
        <v>41338</v>
      </c>
      <c r="L2605" s="6">
        <v>0</v>
      </c>
    </row>
    <row r="2606" spans="1:12" ht="12.75" customHeight="1">
      <c r="A2606" s="30" t="s">
        <v>1122</v>
      </c>
      <c r="B2606" s="30" t="s">
        <v>1123</v>
      </c>
      <c r="C2606" s="49" t="s">
        <v>4383</v>
      </c>
      <c r="D2606" s="49" t="s">
        <v>3189</v>
      </c>
      <c r="E2606" s="30" t="s">
        <v>12888</v>
      </c>
      <c r="F2606" s="30" t="s">
        <v>3140</v>
      </c>
      <c r="G2606" s="30" t="s">
        <v>3101</v>
      </c>
      <c r="H2606" s="31">
        <v>1999.56</v>
      </c>
      <c r="I2606" s="30">
        <v>5</v>
      </c>
      <c r="J2606" s="30" t="s">
        <v>6</v>
      </c>
      <c r="K2606" s="32">
        <v>41338</v>
      </c>
      <c r="L2606" s="6">
        <v>0</v>
      </c>
    </row>
    <row r="2607" spans="1:12" ht="12.75" customHeight="1">
      <c r="A2607" s="30" t="s">
        <v>1134</v>
      </c>
      <c r="B2607" s="30" t="s">
        <v>1135</v>
      </c>
      <c r="C2607" s="49" t="s">
        <v>4386</v>
      </c>
      <c r="D2607" s="49" t="s">
        <v>3191</v>
      </c>
      <c r="E2607" s="30" t="s">
        <v>3061</v>
      </c>
      <c r="F2607" s="30" t="s">
        <v>3141</v>
      </c>
      <c r="G2607" s="30" t="s">
        <v>3101</v>
      </c>
      <c r="H2607" s="31">
        <v>364.58</v>
      </c>
      <c r="I2607" s="30">
        <v>11</v>
      </c>
      <c r="J2607" s="30" t="s">
        <v>6</v>
      </c>
      <c r="K2607" s="32">
        <v>39539</v>
      </c>
      <c r="L2607" s="6">
        <v>0</v>
      </c>
    </row>
    <row r="2608" spans="1:12" ht="12.75" customHeight="1">
      <c r="A2608" s="30" t="s">
        <v>1136</v>
      </c>
      <c r="B2608" s="30" t="s">
        <v>1137</v>
      </c>
      <c r="C2608" s="49" t="s">
        <v>4379</v>
      </c>
      <c r="D2608" s="49" t="s">
        <v>3192</v>
      </c>
      <c r="E2608" s="30" t="s">
        <v>3061</v>
      </c>
      <c r="F2608" s="30" t="s">
        <v>13009</v>
      </c>
      <c r="G2608" s="30" t="s">
        <v>3101</v>
      </c>
      <c r="H2608" s="31">
        <v>2900</v>
      </c>
      <c r="I2608" s="30">
        <v>10</v>
      </c>
      <c r="J2608" s="30" t="s">
        <v>6</v>
      </c>
      <c r="K2608" s="32">
        <v>39525</v>
      </c>
      <c r="L2608" s="6">
        <v>0</v>
      </c>
    </row>
    <row r="2609" spans="1:12" ht="12.75" customHeight="1">
      <c r="A2609" s="30" t="s">
        <v>1140</v>
      </c>
      <c r="B2609" s="30" t="s">
        <v>1141</v>
      </c>
      <c r="C2609" s="49" t="s">
        <v>4327</v>
      </c>
      <c r="D2609" s="49" t="s">
        <v>3193</v>
      </c>
      <c r="E2609" s="30" t="s">
        <v>3061</v>
      </c>
      <c r="F2609" s="30" t="s">
        <v>13009</v>
      </c>
      <c r="G2609" s="30" t="s">
        <v>3101</v>
      </c>
      <c r="H2609" s="31">
        <v>5664</v>
      </c>
      <c r="I2609" s="30">
        <v>15</v>
      </c>
      <c r="J2609" s="30" t="s">
        <v>6</v>
      </c>
      <c r="K2609" s="32">
        <v>41364</v>
      </c>
      <c r="L2609" s="6">
        <v>1509.8346992762617</v>
      </c>
    </row>
    <row r="2610" spans="1:12" ht="12.75" customHeight="1">
      <c r="A2610" s="30" t="s">
        <v>1142</v>
      </c>
      <c r="B2610" s="30" t="s">
        <v>1143</v>
      </c>
      <c r="C2610" s="49" t="s">
        <v>4327</v>
      </c>
      <c r="D2610" s="49" t="s">
        <v>3194</v>
      </c>
      <c r="E2610" s="30" t="s">
        <v>3061</v>
      </c>
      <c r="F2610" s="30" t="s">
        <v>12914</v>
      </c>
      <c r="G2610" s="30" t="s">
        <v>3101</v>
      </c>
      <c r="H2610" s="31">
        <v>5229</v>
      </c>
      <c r="I2610" s="30">
        <v>10</v>
      </c>
      <c r="J2610" s="30" t="s">
        <v>6</v>
      </c>
      <c r="K2610" s="32">
        <v>39766</v>
      </c>
      <c r="L2610" s="6">
        <v>0</v>
      </c>
    </row>
    <row r="2611" spans="1:12" ht="12.75" customHeight="1">
      <c r="A2611" s="30" t="s">
        <v>1146</v>
      </c>
      <c r="B2611" s="30" t="s">
        <v>1147</v>
      </c>
      <c r="C2611" s="49" t="s">
        <v>3062</v>
      </c>
      <c r="D2611" s="49" t="s">
        <v>3195</v>
      </c>
      <c r="E2611" s="30" t="s">
        <v>3061</v>
      </c>
      <c r="F2611" s="30" t="s">
        <v>3159</v>
      </c>
      <c r="G2611" s="30" t="s">
        <v>3101</v>
      </c>
      <c r="H2611" s="31">
        <v>1999.56</v>
      </c>
      <c r="I2611" s="30">
        <v>5</v>
      </c>
      <c r="J2611" s="30" t="s">
        <v>6</v>
      </c>
      <c r="K2611" s="32">
        <v>41338</v>
      </c>
      <c r="L2611" s="6">
        <v>0</v>
      </c>
    </row>
    <row r="2612" spans="1:12" ht="12.75" customHeight="1">
      <c r="A2612" s="30" t="s">
        <v>1148</v>
      </c>
      <c r="B2612" s="30" t="s">
        <v>1149</v>
      </c>
      <c r="C2612" s="49" t="s">
        <v>4377</v>
      </c>
      <c r="D2612" s="49" t="s">
        <v>3196</v>
      </c>
      <c r="E2612" s="30" t="s">
        <v>3061</v>
      </c>
      <c r="F2612" s="30" t="s">
        <v>12910</v>
      </c>
      <c r="G2612" s="30" t="s">
        <v>3101</v>
      </c>
      <c r="H2612" s="31">
        <v>399</v>
      </c>
      <c r="I2612" s="30">
        <v>17</v>
      </c>
      <c r="J2612" s="30" t="s">
        <v>6</v>
      </c>
      <c r="K2612" s="32">
        <v>37011</v>
      </c>
      <c r="L2612" s="6">
        <v>0</v>
      </c>
    </row>
    <row r="2613" spans="1:12" ht="12.75" customHeight="1">
      <c r="A2613" s="30" t="s">
        <v>1154</v>
      </c>
      <c r="B2613" s="30" t="s">
        <v>1155</v>
      </c>
      <c r="C2613" s="49" t="s">
        <v>4390</v>
      </c>
      <c r="D2613" s="49" t="s">
        <v>3198</v>
      </c>
      <c r="E2613" s="30" t="s">
        <v>3061</v>
      </c>
      <c r="F2613" s="30" t="s">
        <v>3113</v>
      </c>
      <c r="G2613" s="30" t="s">
        <v>3101</v>
      </c>
      <c r="H2613" s="31">
        <v>600</v>
      </c>
      <c r="I2613" s="30">
        <v>5</v>
      </c>
      <c r="J2613" s="30" t="s">
        <v>6</v>
      </c>
      <c r="K2613" s="32">
        <v>41000</v>
      </c>
      <c r="L2613" s="6">
        <v>0</v>
      </c>
    </row>
    <row r="2614" spans="1:12" ht="12.75" customHeight="1">
      <c r="A2614" s="30" t="s">
        <v>1156</v>
      </c>
      <c r="B2614" s="30" t="s">
        <v>1157</v>
      </c>
      <c r="C2614" s="49" t="s">
        <v>4327</v>
      </c>
      <c r="D2614" s="49" t="s">
        <v>3199</v>
      </c>
      <c r="E2614" s="30" t="s">
        <v>3061</v>
      </c>
      <c r="F2614" s="30" t="s">
        <v>12937</v>
      </c>
      <c r="G2614" s="30" t="s">
        <v>3101</v>
      </c>
      <c r="H2614" s="31">
        <v>600</v>
      </c>
      <c r="I2614" s="30">
        <v>5</v>
      </c>
      <c r="J2614" s="30" t="s">
        <v>6</v>
      </c>
      <c r="K2614" s="32">
        <v>41000</v>
      </c>
      <c r="L2614" s="6">
        <v>0</v>
      </c>
    </row>
    <row r="2615" spans="1:12" ht="12.75" customHeight="1">
      <c r="A2615" s="30" t="s">
        <v>1158</v>
      </c>
      <c r="B2615" s="30" t="s">
        <v>1159</v>
      </c>
      <c r="C2615" s="49" t="s">
        <v>4327</v>
      </c>
      <c r="D2615" s="49" t="s">
        <v>12959</v>
      </c>
      <c r="E2615" s="30" t="s">
        <v>3061</v>
      </c>
      <c r="F2615" s="30" t="s">
        <v>4473</v>
      </c>
      <c r="G2615" s="30" t="s">
        <v>3101</v>
      </c>
      <c r="H2615" s="31">
        <v>262.98</v>
      </c>
      <c r="I2615" s="30">
        <v>15</v>
      </c>
      <c r="J2615" s="30" t="s">
        <v>6</v>
      </c>
      <c r="K2615" s="32">
        <v>39539</v>
      </c>
      <c r="L2615" s="6">
        <v>0</v>
      </c>
    </row>
    <row r="2616" spans="1:12" ht="12.75" customHeight="1">
      <c r="A2616" s="30" t="s">
        <v>1160</v>
      </c>
      <c r="B2616" s="30" t="s">
        <v>1161</v>
      </c>
      <c r="C2616" s="49" t="s">
        <v>4327</v>
      </c>
      <c r="D2616" s="49" t="s">
        <v>12915</v>
      </c>
      <c r="E2616" s="30" t="s">
        <v>3061</v>
      </c>
      <c r="F2616" s="30" t="s">
        <v>3159</v>
      </c>
      <c r="G2616" s="30" t="s">
        <v>3101</v>
      </c>
      <c r="H2616" s="31">
        <v>599.66</v>
      </c>
      <c r="I2616" s="30">
        <v>7</v>
      </c>
      <c r="J2616" s="30" t="s">
        <v>6</v>
      </c>
      <c r="K2616" s="32">
        <v>40744</v>
      </c>
      <c r="L2616" s="6">
        <v>0</v>
      </c>
    </row>
    <row r="2617" spans="1:12" ht="12.75" customHeight="1">
      <c r="A2617" s="30" t="s">
        <v>1162</v>
      </c>
      <c r="B2617" s="30" t="s">
        <v>1163</v>
      </c>
      <c r="C2617" s="49" t="s">
        <v>3062</v>
      </c>
      <c r="D2617" s="49" t="s">
        <v>3200</v>
      </c>
      <c r="E2617" s="30" t="s">
        <v>3061</v>
      </c>
      <c r="F2617" s="30" t="s">
        <v>3131</v>
      </c>
      <c r="G2617" s="30" t="s">
        <v>3101</v>
      </c>
      <c r="H2617" s="31">
        <v>262.98</v>
      </c>
      <c r="I2617" s="30">
        <v>11.166666666666666</v>
      </c>
      <c r="J2617" s="30" t="s">
        <v>6</v>
      </c>
      <c r="K2617" s="32">
        <v>39539</v>
      </c>
      <c r="L2617" s="6">
        <v>4.1968574082060783E-3</v>
      </c>
    </row>
    <row r="2618" spans="1:12" ht="12.75" customHeight="1">
      <c r="A2618" s="30" t="s">
        <v>1164</v>
      </c>
      <c r="B2618" s="30" t="s">
        <v>1165</v>
      </c>
      <c r="C2618" s="49" t="s">
        <v>4378</v>
      </c>
      <c r="D2618" s="49" t="s">
        <v>3201</v>
      </c>
      <c r="E2618" s="30" t="s">
        <v>3061</v>
      </c>
      <c r="F2618" s="30" t="s">
        <v>3113</v>
      </c>
      <c r="G2618" s="30" t="s">
        <v>3101</v>
      </c>
      <c r="H2618" s="31">
        <v>899</v>
      </c>
      <c r="I2618" s="30">
        <v>13</v>
      </c>
      <c r="J2618" s="30" t="s">
        <v>6</v>
      </c>
      <c r="K2618" s="32">
        <v>38556</v>
      </c>
      <c r="L2618" s="6">
        <v>0</v>
      </c>
    </row>
    <row r="2619" spans="1:12" ht="12.75" customHeight="1">
      <c r="A2619" s="30" t="s">
        <v>1168</v>
      </c>
      <c r="B2619" s="30" t="s">
        <v>1169</v>
      </c>
      <c r="C2619" s="49" t="s">
        <v>4392</v>
      </c>
      <c r="D2619" s="49" t="s">
        <v>3202</v>
      </c>
      <c r="E2619" s="30" t="s">
        <v>3061</v>
      </c>
      <c r="F2619" s="30" t="s">
        <v>3152</v>
      </c>
      <c r="G2619" s="30" t="s">
        <v>3101</v>
      </c>
      <c r="H2619" s="31">
        <v>950</v>
      </c>
      <c r="I2619" s="30">
        <v>5</v>
      </c>
      <c r="J2619" s="30" t="s">
        <v>6</v>
      </c>
      <c r="K2619" s="32">
        <v>41000</v>
      </c>
      <c r="L2619" s="6">
        <v>0</v>
      </c>
    </row>
    <row r="2620" spans="1:12" ht="12.75" customHeight="1">
      <c r="A2620" s="30" t="s">
        <v>1177</v>
      </c>
      <c r="B2620" s="30" t="s">
        <v>1178</v>
      </c>
      <c r="C2620" s="49" t="s">
        <v>4391</v>
      </c>
      <c r="D2620" s="49" t="s">
        <v>3204</v>
      </c>
      <c r="E2620" s="30" t="s">
        <v>3061</v>
      </c>
      <c r="F2620" s="30" t="s">
        <v>12911</v>
      </c>
      <c r="G2620" s="30" t="s">
        <v>3101</v>
      </c>
      <c r="H2620" s="31">
        <v>600</v>
      </c>
      <c r="I2620" s="30">
        <v>5</v>
      </c>
      <c r="J2620" s="30" t="s">
        <v>6</v>
      </c>
      <c r="K2620" s="32">
        <v>41000</v>
      </c>
      <c r="L2620" s="6">
        <v>0</v>
      </c>
    </row>
    <row r="2621" spans="1:12" ht="12.75" customHeight="1">
      <c r="A2621" s="30" t="s">
        <v>1185</v>
      </c>
      <c r="B2621" s="30" t="s">
        <v>1186</v>
      </c>
      <c r="C2621" s="49" t="s">
        <v>4427</v>
      </c>
      <c r="D2621" s="49" t="s">
        <v>3205</v>
      </c>
      <c r="E2621" s="30" t="s">
        <v>3061</v>
      </c>
      <c r="F2621" s="30" t="s">
        <v>3914</v>
      </c>
      <c r="G2621" s="30" t="s">
        <v>3101</v>
      </c>
      <c r="H2621" s="31">
        <v>2450</v>
      </c>
      <c r="I2621" s="30">
        <v>5</v>
      </c>
      <c r="J2621" s="30" t="s">
        <v>6</v>
      </c>
      <c r="K2621" s="32">
        <v>42011</v>
      </c>
      <c r="L2621" s="6">
        <v>8.4042533962929156E-3</v>
      </c>
    </row>
    <row r="2622" spans="1:12" ht="12.75" customHeight="1">
      <c r="A2622" s="30" t="s">
        <v>1187</v>
      </c>
      <c r="B2622" s="30" t="s">
        <v>1188</v>
      </c>
      <c r="C2622" s="49">
        <v>0</v>
      </c>
      <c r="D2622" s="49" t="s">
        <v>3207</v>
      </c>
      <c r="E2622" s="30" t="s">
        <v>3061</v>
      </c>
      <c r="F2622" s="30" t="s">
        <v>12914</v>
      </c>
      <c r="G2622" s="30" t="s">
        <v>3101</v>
      </c>
      <c r="H2622" s="31">
        <v>262.98</v>
      </c>
      <c r="I2622" s="30">
        <v>11.166666666666666</v>
      </c>
      <c r="J2622" s="30" t="s">
        <v>6</v>
      </c>
      <c r="K2622" s="32">
        <v>39539</v>
      </c>
      <c r="L2622" s="6">
        <v>4.1968574082060783E-3</v>
      </c>
    </row>
    <row r="2623" spans="1:12" ht="12.75" customHeight="1">
      <c r="A2623" s="30" t="s">
        <v>1191</v>
      </c>
      <c r="B2623" s="30" t="s">
        <v>1192</v>
      </c>
      <c r="C2623" s="49">
        <v>0</v>
      </c>
      <c r="D2623" s="49" t="s">
        <v>3208</v>
      </c>
      <c r="E2623" s="30" t="s">
        <v>3061</v>
      </c>
      <c r="F2623" s="30" t="s">
        <v>13004</v>
      </c>
      <c r="G2623" s="30" t="s">
        <v>3101</v>
      </c>
      <c r="H2623" s="31">
        <v>559</v>
      </c>
      <c r="I2623" s="30">
        <v>8</v>
      </c>
      <c r="J2623" s="30" t="s">
        <v>6</v>
      </c>
      <c r="K2623" s="32">
        <v>40789</v>
      </c>
      <c r="L2623" s="6">
        <v>0</v>
      </c>
    </row>
    <row r="2624" spans="1:12" ht="12.75" customHeight="1">
      <c r="A2624" s="30" t="s">
        <v>1205</v>
      </c>
      <c r="B2624" s="30" t="s">
        <v>1206</v>
      </c>
      <c r="C2624" s="49" t="s">
        <v>3062</v>
      </c>
      <c r="D2624" s="49" t="s">
        <v>3209</v>
      </c>
      <c r="E2624" s="30" t="s">
        <v>3061</v>
      </c>
      <c r="F2624" s="30" t="s">
        <v>12901</v>
      </c>
      <c r="G2624" s="30" t="s">
        <v>3101</v>
      </c>
      <c r="H2624" s="31">
        <v>262.98</v>
      </c>
      <c r="I2624" s="30">
        <v>11.166666666666666</v>
      </c>
      <c r="J2624" s="30" t="s">
        <v>6</v>
      </c>
      <c r="K2624" s="32">
        <v>39539</v>
      </c>
      <c r="L2624" s="6">
        <v>0</v>
      </c>
    </row>
    <row r="2625" spans="1:12" ht="12.75" customHeight="1">
      <c r="A2625" s="30" t="s">
        <v>1207</v>
      </c>
      <c r="B2625" s="30" t="s">
        <v>4598</v>
      </c>
      <c r="C2625" s="49">
        <v>0</v>
      </c>
      <c r="D2625" s="49" t="s">
        <v>12887</v>
      </c>
      <c r="E2625" s="30" t="s">
        <v>2998</v>
      </c>
      <c r="F2625" s="30" t="s">
        <v>12863</v>
      </c>
      <c r="G2625" s="30" t="s">
        <v>3101</v>
      </c>
      <c r="H2625" s="31">
        <v>1129</v>
      </c>
      <c r="I2625" s="30">
        <v>5</v>
      </c>
      <c r="J2625" s="30" t="s">
        <v>6</v>
      </c>
      <c r="K2625" s="32">
        <v>41520</v>
      </c>
      <c r="L2625" s="6">
        <v>0</v>
      </c>
    </row>
    <row r="2626" spans="1:12" ht="12.75" customHeight="1">
      <c r="A2626" s="30" t="s">
        <v>1213</v>
      </c>
      <c r="B2626" s="30" t="s">
        <v>1214</v>
      </c>
      <c r="C2626" s="49">
        <v>0</v>
      </c>
      <c r="D2626" s="49" t="s">
        <v>3211</v>
      </c>
      <c r="E2626" s="30" t="s">
        <v>3061</v>
      </c>
      <c r="F2626" s="30" t="s">
        <v>4437</v>
      </c>
      <c r="G2626" s="30" t="s">
        <v>3101</v>
      </c>
      <c r="H2626" s="31">
        <v>3606.96</v>
      </c>
      <c r="I2626" s="30">
        <v>5</v>
      </c>
      <c r="J2626" s="30" t="s">
        <v>6</v>
      </c>
      <c r="K2626" s="32">
        <v>42082</v>
      </c>
      <c r="L2626" s="6">
        <v>0</v>
      </c>
    </row>
    <row r="2627" spans="1:12" ht="12.75" customHeight="1">
      <c r="A2627" s="30" t="s">
        <v>1215</v>
      </c>
      <c r="B2627" s="30" t="s">
        <v>1216</v>
      </c>
      <c r="C2627" s="49">
        <v>0</v>
      </c>
      <c r="D2627" s="49" t="s">
        <v>3212</v>
      </c>
      <c r="E2627" s="30" t="s">
        <v>3061</v>
      </c>
      <c r="F2627" s="30" t="s">
        <v>4441</v>
      </c>
      <c r="G2627" s="30" t="s">
        <v>3101</v>
      </c>
      <c r="H2627" s="31">
        <v>790</v>
      </c>
      <c r="I2627" s="30">
        <v>14</v>
      </c>
      <c r="J2627" s="30" t="s">
        <v>6</v>
      </c>
      <c r="K2627" s="32">
        <v>38137</v>
      </c>
      <c r="L2627" s="6">
        <v>0</v>
      </c>
    </row>
    <row r="2628" spans="1:12" ht="12.75" customHeight="1">
      <c r="A2628" s="30" t="s">
        <v>4608</v>
      </c>
      <c r="B2628" s="30" t="s">
        <v>4614</v>
      </c>
      <c r="C2628" s="49"/>
      <c r="D2628" s="49" t="s">
        <v>4615</v>
      </c>
      <c r="E2628" s="30" t="s">
        <v>3061</v>
      </c>
      <c r="F2628" s="30" t="s">
        <v>3113</v>
      </c>
      <c r="G2628" s="30" t="s">
        <v>3101</v>
      </c>
      <c r="H2628" s="31">
        <v>6392.86</v>
      </c>
      <c r="I2628" s="30">
        <v>15</v>
      </c>
      <c r="J2628" s="30" t="s">
        <v>6</v>
      </c>
      <c r="K2628" s="32">
        <v>41121</v>
      </c>
      <c r="L2628" s="6">
        <v>1420.5748782442638</v>
      </c>
    </row>
    <row r="2629" spans="1:12" ht="12.75" customHeight="1">
      <c r="A2629" s="30" t="s">
        <v>4609</v>
      </c>
      <c r="B2629" s="30" t="s">
        <v>4614</v>
      </c>
      <c r="C2629" s="49"/>
      <c r="D2629" s="49" t="s">
        <v>4616</v>
      </c>
      <c r="E2629" s="30" t="s">
        <v>3061</v>
      </c>
      <c r="F2629" s="30" t="s">
        <v>3113</v>
      </c>
      <c r="G2629" s="30" t="s">
        <v>3101</v>
      </c>
      <c r="H2629" s="31">
        <v>6392.86</v>
      </c>
      <c r="I2629" s="30">
        <v>15</v>
      </c>
      <c r="J2629" s="30" t="s">
        <v>6</v>
      </c>
      <c r="K2629" s="32">
        <v>41121</v>
      </c>
      <c r="L2629" s="6">
        <v>1420.5748782442638</v>
      </c>
    </row>
    <row r="2630" spans="1:12" ht="12.75" customHeight="1">
      <c r="A2630" s="30" t="s">
        <v>4610</v>
      </c>
      <c r="B2630" s="30" t="s">
        <v>4614</v>
      </c>
      <c r="C2630" s="49"/>
      <c r="D2630" s="49" t="s">
        <v>4617</v>
      </c>
      <c r="E2630" s="30" t="s">
        <v>3061</v>
      </c>
      <c r="F2630" s="30" t="s">
        <v>3113</v>
      </c>
      <c r="G2630" s="30" t="s">
        <v>3101</v>
      </c>
      <c r="H2630" s="31">
        <v>6392.86</v>
      </c>
      <c r="I2630" s="30">
        <v>15</v>
      </c>
      <c r="J2630" s="30" t="s">
        <v>6</v>
      </c>
      <c r="K2630" s="32">
        <v>41121</v>
      </c>
      <c r="L2630" s="6">
        <v>1420.5748782442638</v>
      </c>
    </row>
    <row r="2631" spans="1:12" ht="12.75" customHeight="1">
      <c r="A2631" s="30" t="s">
        <v>4611</v>
      </c>
      <c r="B2631" s="30" t="s">
        <v>4614</v>
      </c>
      <c r="C2631" s="49"/>
      <c r="D2631" s="49" t="s">
        <v>3174</v>
      </c>
      <c r="E2631" s="30" t="s">
        <v>3061</v>
      </c>
      <c r="F2631" s="30" t="s">
        <v>3113</v>
      </c>
      <c r="G2631" s="30" t="s">
        <v>3101</v>
      </c>
      <c r="H2631" s="31">
        <v>6392.86</v>
      </c>
      <c r="I2631" s="30">
        <v>15</v>
      </c>
      <c r="J2631" s="30" t="s">
        <v>6</v>
      </c>
      <c r="K2631" s="32">
        <v>41121</v>
      </c>
      <c r="L2631" s="6">
        <v>1420.5748782442638</v>
      </c>
    </row>
    <row r="2632" spans="1:12" ht="12.75" customHeight="1">
      <c r="A2632" s="30" t="s">
        <v>4612</v>
      </c>
      <c r="B2632" s="30" t="s">
        <v>4614</v>
      </c>
      <c r="C2632" s="49"/>
      <c r="D2632" s="49" t="s">
        <v>3175</v>
      </c>
      <c r="E2632" s="30" t="s">
        <v>3061</v>
      </c>
      <c r="F2632" s="30" t="s">
        <v>3113</v>
      </c>
      <c r="G2632" s="30" t="s">
        <v>3101</v>
      </c>
      <c r="H2632" s="31">
        <v>6392.86</v>
      </c>
      <c r="I2632" s="30">
        <v>15</v>
      </c>
      <c r="J2632" s="30" t="s">
        <v>6</v>
      </c>
      <c r="K2632" s="32">
        <v>41121</v>
      </c>
      <c r="L2632" s="6">
        <v>1420.5748782442638</v>
      </c>
    </row>
    <row r="2633" spans="1:12" ht="12.75" customHeight="1">
      <c r="A2633" s="30" t="s">
        <v>4613</v>
      </c>
      <c r="B2633" s="30" t="s">
        <v>4614</v>
      </c>
      <c r="C2633" s="49"/>
      <c r="D2633" s="49" t="s">
        <v>3176</v>
      </c>
      <c r="E2633" s="30" t="s">
        <v>3061</v>
      </c>
      <c r="F2633" s="30" t="s">
        <v>3113</v>
      </c>
      <c r="G2633" s="30" t="s">
        <v>3101</v>
      </c>
      <c r="H2633" s="31">
        <v>6392.86</v>
      </c>
      <c r="I2633" s="30">
        <v>15</v>
      </c>
      <c r="J2633" s="30" t="s">
        <v>6</v>
      </c>
      <c r="K2633" s="32">
        <v>41121</v>
      </c>
      <c r="L2633" s="6">
        <v>1420.5748782442638</v>
      </c>
    </row>
    <row r="2634" spans="1:12" ht="12.75" customHeight="1">
      <c r="A2634" s="30" t="s">
        <v>1219</v>
      </c>
      <c r="B2634" s="30" t="s">
        <v>1220</v>
      </c>
      <c r="C2634" s="49">
        <v>0</v>
      </c>
      <c r="D2634" s="49" t="s">
        <v>12952</v>
      </c>
      <c r="E2634" s="30" t="s">
        <v>3061</v>
      </c>
      <c r="F2634" s="30" t="s">
        <v>4293</v>
      </c>
      <c r="G2634" s="30" t="s">
        <v>3101</v>
      </c>
      <c r="H2634" s="31">
        <v>600</v>
      </c>
      <c r="I2634" s="30">
        <v>5</v>
      </c>
      <c r="J2634" s="30" t="s">
        <v>6</v>
      </c>
      <c r="K2634" s="32">
        <v>41000</v>
      </c>
      <c r="L2634" s="6">
        <v>0</v>
      </c>
    </row>
    <row r="2635" spans="1:12" ht="12.75" customHeight="1">
      <c r="A2635" s="30" t="s">
        <v>1228</v>
      </c>
      <c r="B2635" s="30" t="s">
        <v>1229</v>
      </c>
      <c r="C2635" s="49" t="s">
        <v>4566</v>
      </c>
      <c r="D2635" s="49" t="s">
        <v>3214</v>
      </c>
      <c r="E2635" s="30" t="s">
        <v>3061</v>
      </c>
      <c r="F2635" s="30" t="s">
        <v>13009</v>
      </c>
      <c r="G2635" s="30" t="s">
        <v>3101</v>
      </c>
      <c r="H2635" s="31">
        <v>1626.55</v>
      </c>
      <c r="I2635" s="30">
        <v>5</v>
      </c>
      <c r="J2635" s="30" t="s">
        <v>6</v>
      </c>
      <c r="K2635" s="32">
        <v>42096</v>
      </c>
      <c r="L2635" s="6">
        <v>0.17333174555579769</v>
      </c>
    </row>
    <row r="2636" spans="1:12" ht="12.75" customHeight="1">
      <c r="A2636" s="30" t="s">
        <v>4285</v>
      </c>
      <c r="B2636" s="30" t="s">
        <v>4286</v>
      </c>
      <c r="C2636" s="49" t="s">
        <v>4519</v>
      </c>
      <c r="D2636" s="49" t="s">
        <v>4523</v>
      </c>
      <c r="E2636" s="30" t="s">
        <v>3061</v>
      </c>
      <c r="F2636" s="30" t="s">
        <v>3139</v>
      </c>
      <c r="G2636" s="30" t="s">
        <v>3101</v>
      </c>
      <c r="H2636" s="31">
        <v>21914.3</v>
      </c>
      <c r="I2636" s="30">
        <v>5</v>
      </c>
      <c r="J2636" s="30" t="s">
        <v>6</v>
      </c>
      <c r="K2636" s="32">
        <v>42705</v>
      </c>
      <c r="L2636" s="6">
        <v>1174.6752440720161</v>
      </c>
    </row>
    <row r="2637" spans="1:12" ht="12.75" customHeight="1">
      <c r="A2637" s="30" t="s">
        <v>4287</v>
      </c>
      <c r="B2637" s="30" t="s">
        <v>4286</v>
      </c>
      <c r="C2637" s="49" t="s">
        <v>4520</v>
      </c>
      <c r="D2637" s="49" t="s">
        <v>4526</v>
      </c>
      <c r="E2637" s="30" t="s">
        <v>3061</v>
      </c>
      <c r="F2637" s="30" t="s">
        <v>4064</v>
      </c>
      <c r="G2637" s="30" t="s">
        <v>3101</v>
      </c>
      <c r="H2637" s="31">
        <v>21914.3</v>
      </c>
      <c r="I2637" s="30">
        <v>5</v>
      </c>
      <c r="J2637" s="30" t="s">
        <v>6</v>
      </c>
      <c r="K2637" s="32">
        <v>42705</v>
      </c>
      <c r="L2637" s="6">
        <v>1174.6752440720161</v>
      </c>
    </row>
    <row r="2638" spans="1:12" ht="12.75" customHeight="1">
      <c r="A2638" s="30" t="s">
        <v>4288</v>
      </c>
      <c r="B2638" s="30" t="s">
        <v>4286</v>
      </c>
      <c r="C2638" s="49" t="s">
        <v>4521</v>
      </c>
      <c r="D2638" s="49" t="s">
        <v>4525</v>
      </c>
      <c r="E2638" s="30" t="s">
        <v>3061</v>
      </c>
      <c r="F2638" s="30" t="s">
        <v>12809</v>
      </c>
      <c r="G2638" s="30" t="s">
        <v>3101</v>
      </c>
      <c r="H2638" s="31">
        <v>21914.3</v>
      </c>
      <c r="I2638" s="30">
        <v>5</v>
      </c>
      <c r="J2638" s="30" t="s">
        <v>6</v>
      </c>
      <c r="K2638" s="32">
        <v>42705</v>
      </c>
      <c r="L2638" s="6">
        <v>1174.6752440720161</v>
      </c>
    </row>
    <row r="2639" spans="1:12" ht="12.75" customHeight="1">
      <c r="A2639" s="30" t="s">
        <v>4539</v>
      </c>
      <c r="B2639" s="30" t="s">
        <v>4540</v>
      </c>
      <c r="C2639" s="49"/>
      <c r="D2639" s="49" t="s">
        <v>4541</v>
      </c>
      <c r="E2639" s="30" t="s">
        <v>3061</v>
      </c>
      <c r="F2639" s="30" t="s">
        <v>3169</v>
      </c>
      <c r="G2639" s="30" t="s">
        <v>3101</v>
      </c>
      <c r="H2639" s="31">
        <v>8900</v>
      </c>
      <c r="I2639" s="30">
        <v>5</v>
      </c>
      <c r="J2639" s="30" t="s">
        <v>6</v>
      </c>
      <c r="K2639" s="32">
        <v>42789</v>
      </c>
      <c r="L2639" s="6">
        <v>0</v>
      </c>
    </row>
    <row r="2640" spans="1:12" ht="12.75" customHeight="1">
      <c r="A2640" s="30" t="s">
        <v>4669</v>
      </c>
      <c r="B2640" s="30" t="s">
        <v>4674</v>
      </c>
      <c r="C2640" s="49"/>
      <c r="D2640" s="49" t="s">
        <v>11583</v>
      </c>
      <c r="E2640" s="30" t="s">
        <v>3061</v>
      </c>
      <c r="F2640" s="30" t="s">
        <v>4515</v>
      </c>
      <c r="G2640" s="30" t="s">
        <v>3101</v>
      </c>
      <c r="H2640" s="31">
        <v>64569.599999999999</v>
      </c>
      <c r="I2640" s="30">
        <v>5</v>
      </c>
      <c r="J2640" s="30" t="s">
        <v>6</v>
      </c>
      <c r="K2640" s="32">
        <v>42920</v>
      </c>
      <c r="L2640" s="6">
        <v>0</v>
      </c>
    </row>
    <row r="2641" spans="1:12" ht="12.75" customHeight="1">
      <c r="A2641" s="30" t="s">
        <v>4672</v>
      </c>
      <c r="B2641" s="30" t="s">
        <v>4677</v>
      </c>
      <c r="C2641" s="49"/>
      <c r="D2641" s="49" t="s">
        <v>11582</v>
      </c>
      <c r="E2641" s="30" t="s">
        <v>3061</v>
      </c>
      <c r="F2641" s="30" t="s">
        <v>3155</v>
      </c>
      <c r="G2641" s="30" t="s">
        <v>3101</v>
      </c>
      <c r="H2641" s="31">
        <v>12540</v>
      </c>
      <c r="I2641" s="30">
        <v>5</v>
      </c>
      <c r="J2641" s="30" t="s">
        <v>6</v>
      </c>
      <c r="K2641" s="32">
        <v>42919</v>
      </c>
      <c r="L2641" s="6">
        <v>0</v>
      </c>
    </row>
    <row r="2642" spans="1:12" ht="12.75" customHeight="1">
      <c r="A2642" s="30" t="s">
        <v>4673</v>
      </c>
      <c r="B2642" s="30" t="s">
        <v>4678</v>
      </c>
      <c r="C2642" s="49"/>
      <c r="D2642" s="49" t="s">
        <v>11581</v>
      </c>
      <c r="E2642" s="30" t="s">
        <v>3061</v>
      </c>
      <c r="F2642" s="30" t="s">
        <v>3113</v>
      </c>
      <c r="G2642" s="30" t="s">
        <v>3101</v>
      </c>
      <c r="H2642" s="31">
        <v>7147.8</v>
      </c>
      <c r="I2642" s="30">
        <v>5</v>
      </c>
      <c r="J2642" s="30" t="s">
        <v>6</v>
      </c>
      <c r="K2642" s="32">
        <v>42853</v>
      </c>
      <c r="L2642" s="6">
        <v>0</v>
      </c>
    </row>
    <row r="2643" spans="1:12" ht="12.75" customHeight="1">
      <c r="A2643" s="30" t="s">
        <v>11590</v>
      </c>
      <c r="B2643" s="30" t="s">
        <v>11591</v>
      </c>
      <c r="C2643" s="49" t="s">
        <v>11598</v>
      </c>
      <c r="D2643" s="49" t="s">
        <v>11599</v>
      </c>
      <c r="E2643" s="30" t="s">
        <v>3061</v>
      </c>
      <c r="F2643" s="30" t="s">
        <v>12937</v>
      </c>
      <c r="G2643" s="30" t="s">
        <v>3101</v>
      </c>
      <c r="H2643" s="31">
        <v>1757.2</v>
      </c>
      <c r="I2643" s="30">
        <v>5</v>
      </c>
      <c r="J2643" s="30" t="s">
        <v>6</v>
      </c>
      <c r="K2643" s="32">
        <v>43300</v>
      </c>
      <c r="L2643" s="6">
        <v>0</v>
      </c>
    </row>
    <row r="2644" spans="1:12" ht="12.75" customHeight="1">
      <c r="A2644" s="30" t="s">
        <v>11728</v>
      </c>
      <c r="B2644" s="30" t="s">
        <v>11731</v>
      </c>
      <c r="C2644" s="49"/>
      <c r="D2644" s="49" t="s">
        <v>11759</v>
      </c>
      <c r="E2644" s="30" t="s">
        <v>3061</v>
      </c>
      <c r="F2644" s="30" t="s">
        <v>4565</v>
      </c>
      <c r="G2644" s="30" t="s">
        <v>3101</v>
      </c>
      <c r="H2644" s="31">
        <v>37021.379999999997</v>
      </c>
      <c r="I2644" s="30">
        <v>5</v>
      </c>
      <c r="J2644" s="30" t="s">
        <v>6</v>
      </c>
      <c r="K2644" s="32">
        <v>43417</v>
      </c>
      <c r="L2644" s="6">
        <v>0</v>
      </c>
    </row>
    <row r="2645" spans="1:12" ht="12.75" customHeight="1">
      <c r="A2645" s="30" t="s">
        <v>11760</v>
      </c>
      <c r="B2645" s="30" t="s">
        <v>11765</v>
      </c>
      <c r="C2645" s="49"/>
      <c r="D2645" s="49" t="s">
        <v>11768</v>
      </c>
      <c r="E2645" s="30" t="s">
        <v>3061</v>
      </c>
      <c r="F2645" s="30" t="s">
        <v>12945</v>
      </c>
      <c r="G2645" s="30" t="s">
        <v>3101</v>
      </c>
      <c r="H2645" s="31">
        <v>10989</v>
      </c>
      <c r="I2645" s="30">
        <v>5</v>
      </c>
      <c r="J2645" s="30" t="s">
        <v>6</v>
      </c>
      <c r="K2645" s="32">
        <v>43515</v>
      </c>
      <c r="L2645" s="6">
        <v>0</v>
      </c>
    </row>
    <row r="2646" spans="1:12" ht="12.75" customHeight="1">
      <c r="A2646" s="30" t="s">
        <v>11761</v>
      </c>
      <c r="B2646" s="30" t="s">
        <v>11766</v>
      </c>
      <c r="C2646" s="49"/>
      <c r="D2646" s="49" t="s">
        <v>11769</v>
      </c>
      <c r="E2646" s="30" t="s">
        <v>3061</v>
      </c>
      <c r="F2646" s="30" t="s">
        <v>12945</v>
      </c>
      <c r="G2646" s="30" t="s">
        <v>3101</v>
      </c>
      <c r="H2646" s="31">
        <v>2320</v>
      </c>
      <c r="I2646" s="30">
        <v>5</v>
      </c>
      <c r="J2646" s="30" t="s">
        <v>6</v>
      </c>
      <c r="K2646" s="32">
        <v>43515</v>
      </c>
      <c r="L2646" s="6">
        <v>0</v>
      </c>
    </row>
    <row r="2647" spans="1:12" ht="12.75" customHeight="1">
      <c r="A2647" s="30" t="s">
        <v>11762</v>
      </c>
      <c r="B2647" s="30" t="s">
        <v>11766</v>
      </c>
      <c r="C2647" s="49"/>
      <c r="D2647" s="49" t="s">
        <v>11770</v>
      </c>
      <c r="E2647" s="30" t="s">
        <v>3061</v>
      </c>
      <c r="F2647" s="30" t="s">
        <v>12945</v>
      </c>
      <c r="G2647" s="30" t="s">
        <v>3101</v>
      </c>
      <c r="H2647" s="31">
        <v>2320</v>
      </c>
      <c r="I2647" s="30">
        <v>5</v>
      </c>
      <c r="J2647" s="30" t="s">
        <v>6</v>
      </c>
      <c r="K2647" s="32">
        <v>43515</v>
      </c>
      <c r="L2647" s="6">
        <v>0</v>
      </c>
    </row>
    <row r="2648" spans="1:12" ht="12.75" customHeight="1">
      <c r="A2648" s="30" t="s">
        <v>11763</v>
      </c>
      <c r="B2648" s="30" t="s">
        <v>11766</v>
      </c>
      <c r="C2648" s="49"/>
      <c r="D2648" s="49" t="s">
        <v>11771</v>
      </c>
      <c r="E2648" s="30" t="s">
        <v>3061</v>
      </c>
      <c r="F2648" s="30" t="s">
        <v>12945</v>
      </c>
      <c r="G2648" s="30" t="s">
        <v>3101</v>
      </c>
      <c r="H2648" s="31">
        <v>2320</v>
      </c>
      <c r="I2648" s="30">
        <v>5</v>
      </c>
      <c r="J2648" s="30" t="s">
        <v>6</v>
      </c>
      <c r="K2648" s="32">
        <v>43515</v>
      </c>
      <c r="L2648" s="6">
        <v>0</v>
      </c>
    </row>
    <row r="2649" spans="1:12" ht="12.75" customHeight="1">
      <c r="A2649" s="30" t="s">
        <v>11764</v>
      </c>
      <c r="B2649" s="30" t="s">
        <v>11767</v>
      </c>
      <c r="C2649" s="49"/>
      <c r="D2649" s="49" t="s">
        <v>11772</v>
      </c>
      <c r="E2649" s="30" t="s">
        <v>3061</v>
      </c>
      <c r="F2649" s="30" t="s">
        <v>12945</v>
      </c>
      <c r="G2649" s="30" t="s">
        <v>3101</v>
      </c>
      <c r="H2649" s="31">
        <v>1689</v>
      </c>
      <c r="I2649" s="30">
        <v>5</v>
      </c>
      <c r="J2649" s="30" t="s">
        <v>6</v>
      </c>
      <c r="K2649" s="32">
        <v>43515</v>
      </c>
      <c r="L2649" s="6">
        <v>0</v>
      </c>
    </row>
    <row r="2650" spans="1:12" ht="12.75" customHeight="1">
      <c r="A2650" s="30" t="s">
        <v>11750</v>
      </c>
      <c r="B2650" s="30" t="s">
        <v>11749</v>
      </c>
      <c r="C2650" s="49"/>
      <c r="D2650" s="49" t="s">
        <v>12953</v>
      </c>
      <c r="E2650" s="30" t="s">
        <v>3061</v>
      </c>
      <c r="F2650" s="30" t="s">
        <v>13010</v>
      </c>
      <c r="G2650" s="30" t="s">
        <v>3101</v>
      </c>
      <c r="H2650" s="31">
        <v>7290.9</v>
      </c>
      <c r="I2650" s="30">
        <v>5</v>
      </c>
      <c r="J2650" s="30" t="s">
        <v>6</v>
      </c>
      <c r="K2650" s="32">
        <v>43515</v>
      </c>
      <c r="L2650" s="6">
        <v>0</v>
      </c>
    </row>
    <row r="2651" spans="1:12" ht="12.75" customHeight="1">
      <c r="A2651" s="30" t="s">
        <v>11751</v>
      </c>
      <c r="B2651" s="30" t="s">
        <v>11749</v>
      </c>
      <c r="C2651" s="49"/>
      <c r="D2651" s="49" t="s">
        <v>11756</v>
      </c>
      <c r="E2651" s="30" t="s">
        <v>3061</v>
      </c>
      <c r="F2651" s="30" t="s">
        <v>4437</v>
      </c>
      <c r="G2651" s="30" t="s">
        <v>3101</v>
      </c>
      <c r="H2651" s="31">
        <v>7290.9</v>
      </c>
      <c r="I2651" s="30">
        <v>5</v>
      </c>
      <c r="J2651" s="30" t="s">
        <v>6</v>
      </c>
      <c r="K2651" s="32">
        <v>43515</v>
      </c>
      <c r="L2651" s="6">
        <v>0</v>
      </c>
    </row>
    <row r="2652" spans="1:12" ht="12.75" customHeight="1">
      <c r="A2652" s="30" t="s">
        <v>11791</v>
      </c>
      <c r="B2652" s="30" t="s">
        <v>11792</v>
      </c>
      <c r="C2652" s="49" t="s">
        <v>11817</v>
      </c>
      <c r="D2652" s="49" t="s">
        <v>11816</v>
      </c>
      <c r="E2652" s="30" t="s">
        <v>3061</v>
      </c>
      <c r="F2652" s="30" t="s">
        <v>4565</v>
      </c>
      <c r="G2652" s="30" t="s">
        <v>3101</v>
      </c>
      <c r="H2652" s="31">
        <v>45498.7</v>
      </c>
      <c r="I2652" s="30">
        <v>10</v>
      </c>
      <c r="J2652" s="30" t="s">
        <v>6</v>
      </c>
      <c r="K2652" s="32">
        <v>43740</v>
      </c>
      <c r="L2652" s="6">
        <v>25036.716338797807</v>
      </c>
    </row>
    <row r="2653" spans="1:12" ht="12.75" customHeight="1">
      <c r="A2653" s="30" t="s">
        <v>11793</v>
      </c>
      <c r="B2653" s="30" t="s">
        <v>11792</v>
      </c>
      <c r="C2653" s="49" t="s">
        <v>11819</v>
      </c>
      <c r="D2653" s="49" t="s">
        <v>11818</v>
      </c>
      <c r="E2653" s="30" t="s">
        <v>3061</v>
      </c>
      <c r="F2653" s="30" t="s">
        <v>13009</v>
      </c>
      <c r="G2653" s="30" t="s">
        <v>3101</v>
      </c>
      <c r="H2653" s="31">
        <v>45498.7</v>
      </c>
      <c r="I2653" s="30">
        <v>10</v>
      </c>
      <c r="J2653" s="30" t="s">
        <v>6</v>
      </c>
      <c r="K2653" s="32">
        <v>43740</v>
      </c>
      <c r="L2653" s="6">
        <v>25036.716338797807</v>
      </c>
    </row>
    <row r="2654" spans="1:12" ht="12.75" customHeight="1">
      <c r="A2654" s="30" t="s">
        <v>11795</v>
      </c>
      <c r="B2654" s="30" t="s">
        <v>11792</v>
      </c>
      <c r="C2654" s="49" t="s">
        <v>11822</v>
      </c>
      <c r="D2654" s="49" t="s">
        <v>12880</v>
      </c>
      <c r="E2654" s="30" t="s">
        <v>2998</v>
      </c>
      <c r="F2654" s="30" t="s">
        <v>4565</v>
      </c>
      <c r="G2654" s="30" t="s">
        <v>3101</v>
      </c>
      <c r="H2654" s="31">
        <v>45498.7</v>
      </c>
      <c r="I2654" s="30">
        <v>10</v>
      </c>
      <c r="J2654" s="30" t="s">
        <v>6</v>
      </c>
      <c r="K2654" s="32">
        <v>43740</v>
      </c>
      <c r="L2654" s="6">
        <v>25036.716338797807</v>
      </c>
    </row>
    <row r="2655" spans="1:12" ht="12.75" customHeight="1">
      <c r="A2655" s="30" t="s">
        <v>12489</v>
      </c>
      <c r="B2655" s="30" t="s">
        <v>12600</v>
      </c>
      <c r="C2655" s="49"/>
      <c r="D2655" s="49" t="s">
        <v>12696</v>
      </c>
      <c r="E2655" s="30" t="s">
        <v>12888</v>
      </c>
      <c r="F2655" s="30" t="s">
        <v>3487</v>
      </c>
      <c r="G2655" s="30" t="s">
        <v>3101</v>
      </c>
      <c r="H2655" s="31">
        <v>1499</v>
      </c>
      <c r="I2655" s="30">
        <v>15</v>
      </c>
      <c r="J2655" s="30" t="s">
        <v>6</v>
      </c>
      <c r="K2655" s="269">
        <v>44771</v>
      </c>
      <c r="L2655" s="6">
        <v>1364.8429223744292</v>
      </c>
    </row>
    <row r="2656" spans="1:12" ht="12.75" customHeight="1">
      <c r="A2656" s="30" t="s">
        <v>12490</v>
      </c>
      <c r="B2656" s="30" t="s">
        <v>12601</v>
      </c>
      <c r="C2656" s="49"/>
      <c r="D2656" s="49" t="s">
        <v>12697</v>
      </c>
      <c r="E2656" s="30" t="s">
        <v>3061</v>
      </c>
      <c r="F2656" s="30" t="s">
        <v>3155</v>
      </c>
      <c r="G2656" s="30" t="s">
        <v>3101</v>
      </c>
      <c r="H2656" s="31">
        <v>2288.5</v>
      </c>
      <c r="I2656" s="30">
        <v>15</v>
      </c>
      <c r="J2656" s="30" t="s">
        <v>6</v>
      </c>
      <c r="K2656" s="269">
        <v>44810</v>
      </c>
      <c r="L2656" s="6">
        <v>2116.2877625570773</v>
      </c>
    </row>
    <row r="2657" spans="1:12" ht="12.75" customHeight="1">
      <c r="A2657" s="30" t="s">
        <v>12558</v>
      </c>
      <c r="B2657" s="30" t="s">
        <v>12609</v>
      </c>
      <c r="C2657" s="49"/>
      <c r="D2657" s="49" t="s">
        <v>12764</v>
      </c>
      <c r="E2657" s="270" t="s">
        <v>3061</v>
      </c>
      <c r="F2657" s="30" t="s">
        <v>3155</v>
      </c>
      <c r="G2657" s="30" t="s">
        <v>3101</v>
      </c>
      <c r="H2657" s="31">
        <v>68998.850000000006</v>
      </c>
      <c r="I2657" s="30">
        <v>15</v>
      </c>
      <c r="J2657" s="30" t="s">
        <v>6</v>
      </c>
      <c r="K2657" s="269">
        <v>44896</v>
      </c>
      <c r="L2657" s="6">
        <v>65974.24287671232</v>
      </c>
    </row>
    <row r="2658" spans="1:12" ht="12.75" customHeight="1">
      <c r="A2658" s="30" t="s">
        <v>12559</v>
      </c>
      <c r="B2658" s="30" t="s">
        <v>12610</v>
      </c>
      <c r="C2658" s="49"/>
      <c r="D2658" s="49" t="s">
        <v>12765</v>
      </c>
      <c r="E2658" s="270" t="s">
        <v>3061</v>
      </c>
      <c r="F2658" s="30" t="s">
        <v>3155</v>
      </c>
      <c r="G2658" s="30" t="s">
        <v>3101</v>
      </c>
      <c r="H2658" s="31">
        <v>2288.5</v>
      </c>
      <c r="I2658" s="30">
        <v>15</v>
      </c>
      <c r="J2658" s="30" t="s">
        <v>6</v>
      </c>
      <c r="K2658" s="269">
        <v>44896</v>
      </c>
      <c r="L2658" s="6">
        <v>2188.182191780822</v>
      </c>
    </row>
    <row r="2659" spans="1:12" ht="12.75" customHeight="1">
      <c r="A2659" s="30" t="s">
        <v>12560</v>
      </c>
      <c r="B2659" s="30" t="s">
        <v>12610</v>
      </c>
      <c r="C2659" s="49"/>
      <c r="D2659" s="49" t="s">
        <v>12766</v>
      </c>
      <c r="E2659" s="270" t="s">
        <v>3061</v>
      </c>
      <c r="F2659" s="30" t="s">
        <v>3155</v>
      </c>
      <c r="G2659" s="30" t="s">
        <v>3101</v>
      </c>
      <c r="H2659" s="31">
        <v>2288.5</v>
      </c>
      <c r="I2659" s="30">
        <v>15</v>
      </c>
      <c r="J2659" s="30" t="s">
        <v>6</v>
      </c>
      <c r="K2659" s="269">
        <v>44896</v>
      </c>
      <c r="L2659" s="6">
        <v>2188.182191780822</v>
      </c>
    </row>
    <row r="2660" spans="1:12" ht="12.75" customHeight="1">
      <c r="A2660" s="30" t="s">
        <v>12561</v>
      </c>
      <c r="B2660" s="30" t="s">
        <v>12610</v>
      </c>
      <c r="C2660" s="49"/>
      <c r="D2660" s="49" t="s">
        <v>12767</v>
      </c>
      <c r="E2660" s="270" t="s">
        <v>3061</v>
      </c>
      <c r="F2660" s="30" t="s">
        <v>3155</v>
      </c>
      <c r="G2660" s="30" t="s">
        <v>3101</v>
      </c>
      <c r="H2660" s="31">
        <v>2288.5</v>
      </c>
      <c r="I2660" s="30">
        <v>15</v>
      </c>
      <c r="J2660" s="30" t="s">
        <v>6</v>
      </c>
      <c r="K2660" s="269">
        <v>44896</v>
      </c>
      <c r="L2660" s="6">
        <v>2188.182191780822</v>
      </c>
    </row>
    <row r="2661" spans="1:12" ht="12.75" customHeight="1">
      <c r="A2661" s="30" t="s">
        <v>12562</v>
      </c>
      <c r="B2661" s="30" t="s">
        <v>12611</v>
      </c>
      <c r="C2661" s="49"/>
      <c r="D2661" s="49" t="s">
        <v>12768</v>
      </c>
      <c r="E2661" s="270" t="s">
        <v>3061</v>
      </c>
      <c r="F2661" s="30" t="s">
        <v>3155</v>
      </c>
      <c r="G2661" s="30" t="s">
        <v>3101</v>
      </c>
      <c r="H2661" s="31">
        <v>1149.99</v>
      </c>
      <c r="I2661" s="30">
        <v>15</v>
      </c>
      <c r="J2661" s="30" t="s">
        <v>6</v>
      </c>
      <c r="K2661" s="269">
        <v>44896</v>
      </c>
      <c r="L2661" s="6">
        <v>1099.579479452055</v>
      </c>
    </row>
    <row r="2662" spans="1:12" ht="12.75" customHeight="1">
      <c r="A2662" s="30" t="s">
        <v>12563</v>
      </c>
      <c r="B2662" s="30" t="s">
        <v>12611</v>
      </c>
      <c r="C2662" s="49"/>
      <c r="D2662" s="49" t="s">
        <v>12769</v>
      </c>
      <c r="E2662" s="270" t="s">
        <v>3061</v>
      </c>
      <c r="F2662" s="30" t="s">
        <v>3155</v>
      </c>
      <c r="G2662" s="30" t="s">
        <v>3101</v>
      </c>
      <c r="H2662" s="31">
        <v>1149.99</v>
      </c>
      <c r="I2662" s="30">
        <v>15</v>
      </c>
      <c r="J2662" s="30" t="s">
        <v>6</v>
      </c>
      <c r="K2662" s="269">
        <v>44896</v>
      </c>
      <c r="L2662" s="6">
        <v>1099.579479452055</v>
      </c>
    </row>
    <row r="2663" spans="1:12" ht="12.75" customHeight="1">
      <c r="A2663" s="30" t="s">
        <v>12564</v>
      </c>
      <c r="B2663" s="30" t="s">
        <v>12612</v>
      </c>
      <c r="C2663" s="49"/>
      <c r="D2663" s="49" t="s">
        <v>12770</v>
      </c>
      <c r="E2663" s="270" t="s">
        <v>3061</v>
      </c>
      <c r="F2663" s="30" t="s">
        <v>3155</v>
      </c>
      <c r="G2663" s="30" t="s">
        <v>3101</v>
      </c>
      <c r="H2663" s="31">
        <v>2528.85</v>
      </c>
      <c r="I2663" s="30">
        <v>15</v>
      </c>
      <c r="J2663" s="30" t="s">
        <v>6</v>
      </c>
      <c r="K2663" s="269">
        <v>44896</v>
      </c>
      <c r="L2663" s="6">
        <v>2417.996301369863</v>
      </c>
    </row>
    <row r="2664" spans="1:12" ht="12.75" customHeight="1">
      <c r="A2664" s="30" t="s">
        <v>12565</v>
      </c>
      <c r="B2664" s="30" t="s">
        <v>12613</v>
      </c>
      <c r="C2664" s="49"/>
      <c r="D2664" s="49" t="s">
        <v>12771</v>
      </c>
      <c r="E2664" s="270" t="s">
        <v>3061</v>
      </c>
      <c r="F2664" s="30" t="s">
        <v>3155</v>
      </c>
      <c r="G2664" s="30" t="s">
        <v>3101</v>
      </c>
      <c r="H2664" s="31">
        <v>7473.85</v>
      </c>
      <c r="I2664" s="30">
        <v>15</v>
      </c>
      <c r="J2664" s="30" t="s">
        <v>6</v>
      </c>
      <c r="K2664" s="269">
        <v>44896</v>
      </c>
      <c r="L2664" s="6">
        <v>7146.2291780821924</v>
      </c>
    </row>
    <row r="2665" spans="1:12" ht="12.75" customHeight="1">
      <c r="A2665" s="30" t="s">
        <v>12566</v>
      </c>
      <c r="B2665" s="30" t="s">
        <v>12613</v>
      </c>
      <c r="C2665" s="49"/>
      <c r="D2665" s="49" t="s">
        <v>12772</v>
      </c>
      <c r="E2665" s="270" t="s">
        <v>3061</v>
      </c>
      <c r="F2665" s="30" t="s">
        <v>3155</v>
      </c>
      <c r="G2665" s="30" t="s">
        <v>3101</v>
      </c>
      <c r="H2665" s="31">
        <v>7473.85</v>
      </c>
      <c r="I2665" s="30">
        <v>15</v>
      </c>
      <c r="J2665" s="30" t="s">
        <v>6</v>
      </c>
      <c r="K2665" s="269">
        <v>44896</v>
      </c>
      <c r="L2665" s="6">
        <v>7146.2291780821924</v>
      </c>
    </row>
    <row r="2666" spans="1:12" ht="12.75" customHeight="1">
      <c r="A2666" s="30" t="s">
        <v>12567</v>
      </c>
      <c r="B2666" s="30" t="s">
        <v>12614</v>
      </c>
      <c r="C2666" s="49"/>
      <c r="D2666" s="49" t="s">
        <v>12773</v>
      </c>
      <c r="E2666" s="270" t="s">
        <v>3061</v>
      </c>
      <c r="F2666" s="30" t="s">
        <v>3155</v>
      </c>
      <c r="G2666" s="30" t="s">
        <v>3101</v>
      </c>
      <c r="H2666" s="31">
        <v>228.85</v>
      </c>
      <c r="I2666" s="30">
        <v>15</v>
      </c>
      <c r="J2666" s="30" t="s">
        <v>6</v>
      </c>
      <c r="K2666" s="269">
        <v>44896</v>
      </c>
      <c r="L2666" s="6">
        <v>218.81821917808216</v>
      </c>
    </row>
    <row r="2667" spans="1:12" ht="12.75" customHeight="1">
      <c r="A2667" s="30" t="s">
        <v>12568</v>
      </c>
      <c r="B2667" s="30" t="s">
        <v>12615</v>
      </c>
      <c r="C2667" s="49"/>
      <c r="D2667" s="49" t="s">
        <v>12774</v>
      </c>
      <c r="E2667" s="270" t="s">
        <v>3061</v>
      </c>
      <c r="F2667" s="30" t="s">
        <v>3155</v>
      </c>
      <c r="G2667" s="30" t="s">
        <v>3101</v>
      </c>
      <c r="H2667" s="31">
        <v>6346.85</v>
      </c>
      <c r="I2667" s="30">
        <v>15</v>
      </c>
      <c r="J2667" s="30" t="s">
        <v>6</v>
      </c>
      <c r="K2667" s="269">
        <v>44896</v>
      </c>
      <c r="L2667" s="6">
        <v>6068.6319178082194</v>
      </c>
    </row>
    <row r="2668" spans="1:12" ht="12.75" customHeight="1">
      <c r="A2668" s="30" t="s">
        <v>12569</v>
      </c>
      <c r="B2668" s="30" t="s">
        <v>12616</v>
      </c>
      <c r="C2668" s="49"/>
      <c r="D2668" s="49" t="s">
        <v>12775</v>
      </c>
      <c r="E2668" s="270" t="s">
        <v>3061</v>
      </c>
      <c r="F2668" s="30" t="s">
        <v>3155</v>
      </c>
      <c r="G2668" s="30" t="s">
        <v>3101</v>
      </c>
      <c r="H2668" s="31">
        <v>1148.8499999999999</v>
      </c>
      <c r="I2668" s="30">
        <v>15</v>
      </c>
      <c r="J2668" s="30" t="s">
        <v>6</v>
      </c>
      <c r="K2668" s="269">
        <v>44896</v>
      </c>
      <c r="L2668" s="6">
        <v>1098.4894520547946</v>
      </c>
    </row>
    <row r="2669" spans="1:12" ht="12.75" customHeight="1">
      <c r="A2669" s="30" t="s">
        <v>12571</v>
      </c>
      <c r="B2669" s="30" t="s">
        <v>12617</v>
      </c>
      <c r="C2669" s="49"/>
      <c r="D2669" s="49" t="s">
        <v>12777</v>
      </c>
      <c r="E2669" s="270" t="s">
        <v>3061</v>
      </c>
      <c r="F2669" s="30" t="s">
        <v>12999</v>
      </c>
      <c r="G2669" s="30" t="s">
        <v>3101</v>
      </c>
      <c r="H2669" s="31">
        <v>453.1</v>
      </c>
      <c r="I2669" s="30">
        <v>15</v>
      </c>
      <c r="J2669" s="30" t="s">
        <v>6</v>
      </c>
      <c r="K2669" s="269">
        <v>44896</v>
      </c>
      <c r="L2669" s="6">
        <v>433.23808219178079</v>
      </c>
    </row>
    <row r="2670" spans="1:12" ht="12.75" customHeight="1">
      <c r="A2670" s="30" t="s">
        <v>12573</v>
      </c>
      <c r="B2670" s="30" t="s">
        <v>13001</v>
      </c>
      <c r="C2670" s="49"/>
      <c r="D2670" s="49" t="s">
        <v>12780</v>
      </c>
      <c r="E2670" s="270" t="s">
        <v>3061</v>
      </c>
      <c r="F2670" s="30" t="s">
        <v>3155</v>
      </c>
      <c r="G2670" s="30" t="s">
        <v>3101</v>
      </c>
      <c r="H2670" s="31">
        <v>6670</v>
      </c>
      <c r="I2670" s="30">
        <v>15</v>
      </c>
      <c r="J2670" s="30" t="s">
        <v>6</v>
      </c>
      <c r="K2670" s="269">
        <v>44896</v>
      </c>
      <c r="L2670" s="6">
        <v>6377.6164383561645</v>
      </c>
    </row>
    <row r="2671" spans="1:12" ht="12.75" customHeight="1">
      <c r="A2671" s="30" t="s">
        <v>12574</v>
      </c>
      <c r="B2671" s="30" t="s">
        <v>12618</v>
      </c>
      <c r="C2671" s="49"/>
      <c r="D2671" s="49" t="s">
        <v>12781</v>
      </c>
      <c r="E2671" s="270" t="s">
        <v>3061</v>
      </c>
      <c r="F2671" s="30" t="s">
        <v>3155</v>
      </c>
      <c r="G2671" s="30" t="s">
        <v>3101</v>
      </c>
      <c r="H2671" s="31">
        <v>2183.85</v>
      </c>
      <c r="I2671" s="30">
        <v>15</v>
      </c>
      <c r="J2671" s="30" t="s">
        <v>6</v>
      </c>
      <c r="K2671" s="269">
        <v>44896</v>
      </c>
      <c r="L2671" s="6">
        <v>2088.1195890410959</v>
      </c>
    </row>
    <row r="2672" spans="1:12" ht="12.75" customHeight="1">
      <c r="A2672" s="30" t="s">
        <v>12575</v>
      </c>
      <c r="B2672" s="30" t="s">
        <v>12619</v>
      </c>
      <c r="C2672" s="49"/>
      <c r="D2672" s="49" t="s">
        <v>12782</v>
      </c>
      <c r="E2672" s="270" t="s">
        <v>3061</v>
      </c>
      <c r="F2672" s="30" t="s">
        <v>3155</v>
      </c>
      <c r="G2672" s="30" t="s">
        <v>3101</v>
      </c>
      <c r="H2672" s="31">
        <v>458.85</v>
      </c>
      <c r="I2672" s="30">
        <v>15</v>
      </c>
      <c r="J2672" s="30" t="s">
        <v>6</v>
      </c>
      <c r="K2672" s="269">
        <v>44896</v>
      </c>
      <c r="L2672" s="6">
        <v>438.73602739726027</v>
      </c>
    </row>
    <row r="2673" spans="1:12" ht="12.75" customHeight="1">
      <c r="A2673" s="30" t="s">
        <v>12576</v>
      </c>
      <c r="B2673" s="30" t="s">
        <v>12619</v>
      </c>
      <c r="C2673" s="49"/>
      <c r="D2673" s="49" t="s">
        <v>12783</v>
      </c>
      <c r="E2673" s="270" t="s">
        <v>3061</v>
      </c>
      <c r="F2673" s="30" t="s">
        <v>3155</v>
      </c>
      <c r="G2673" s="30" t="s">
        <v>3101</v>
      </c>
      <c r="H2673" s="31">
        <v>458.85</v>
      </c>
      <c r="I2673" s="30">
        <v>15</v>
      </c>
      <c r="J2673" s="30" t="s">
        <v>6</v>
      </c>
      <c r="K2673" s="269">
        <v>44896</v>
      </c>
      <c r="L2673" s="6">
        <v>438.73602739726027</v>
      </c>
    </row>
    <row r="2674" spans="1:12" ht="12.75" customHeight="1">
      <c r="A2674" s="30" t="s">
        <v>12577</v>
      </c>
      <c r="B2674" s="30" t="s">
        <v>12620</v>
      </c>
      <c r="C2674" s="49"/>
      <c r="D2674" s="49" t="s">
        <v>12784</v>
      </c>
      <c r="E2674" s="270" t="s">
        <v>3061</v>
      </c>
      <c r="F2674" s="30" t="s">
        <v>3155</v>
      </c>
      <c r="G2674" s="30" t="s">
        <v>3101</v>
      </c>
      <c r="H2674" s="31">
        <v>12993.85</v>
      </c>
      <c r="I2674" s="30">
        <v>15</v>
      </c>
      <c r="J2674" s="30" t="s">
        <v>6</v>
      </c>
      <c r="K2674" s="269">
        <v>44896</v>
      </c>
      <c r="L2674" s="6">
        <v>12424.256575342466</v>
      </c>
    </row>
    <row r="2675" spans="1:12" ht="12.75" customHeight="1">
      <c r="A2675" s="30" t="s">
        <v>12578</v>
      </c>
      <c r="B2675" s="30" t="s">
        <v>12621</v>
      </c>
      <c r="C2675" s="49"/>
      <c r="D2675" s="49" t="s">
        <v>12785</v>
      </c>
      <c r="E2675" s="270" t="s">
        <v>3061</v>
      </c>
      <c r="F2675" s="30" t="s">
        <v>12999</v>
      </c>
      <c r="G2675" s="30" t="s">
        <v>3101</v>
      </c>
      <c r="H2675" s="31">
        <v>573.85</v>
      </c>
      <c r="I2675" s="30">
        <v>15</v>
      </c>
      <c r="J2675" s="30" t="s">
        <v>6</v>
      </c>
      <c r="K2675" s="269">
        <v>44896</v>
      </c>
      <c r="L2675" s="6">
        <v>548.69493150684923</v>
      </c>
    </row>
    <row r="2676" spans="1:12" ht="12.75" customHeight="1">
      <c r="A2676" s="30" t="s">
        <v>3213</v>
      </c>
      <c r="B2676" s="30" t="s">
        <v>12621</v>
      </c>
      <c r="C2676" s="49"/>
      <c r="D2676" s="49" t="s">
        <v>12786</v>
      </c>
      <c r="E2676" s="270" t="s">
        <v>3061</v>
      </c>
      <c r="F2676" s="30" t="s">
        <v>13000</v>
      </c>
      <c r="G2676" s="30" t="s">
        <v>3101</v>
      </c>
      <c r="H2676" s="31">
        <v>573.85</v>
      </c>
      <c r="I2676" s="30">
        <v>15</v>
      </c>
      <c r="J2676" s="30" t="s">
        <v>6</v>
      </c>
      <c r="K2676" s="269">
        <v>44896</v>
      </c>
      <c r="L2676" s="6">
        <v>548.69493150684923</v>
      </c>
    </row>
    <row r="2677" spans="1:12" ht="12.75" customHeight="1">
      <c r="A2677" s="30" t="s">
        <v>12583</v>
      </c>
      <c r="B2677" s="30" t="s">
        <v>12622</v>
      </c>
      <c r="C2677" s="49"/>
      <c r="D2677" s="49" t="s">
        <v>12791</v>
      </c>
      <c r="E2677" s="270" t="s">
        <v>3061</v>
      </c>
      <c r="F2677" s="30" t="s">
        <v>3155</v>
      </c>
      <c r="G2677" s="30" t="s">
        <v>3101</v>
      </c>
      <c r="H2677" s="31">
        <v>4588.5</v>
      </c>
      <c r="I2677" s="30">
        <v>15</v>
      </c>
      <c r="J2677" s="30" t="s">
        <v>6</v>
      </c>
      <c r="K2677" s="269">
        <v>44896</v>
      </c>
      <c r="L2677" s="6">
        <v>4387.360273972603</v>
      </c>
    </row>
    <row r="2678" spans="1:12" ht="12.75" customHeight="1">
      <c r="A2678" s="30" t="s">
        <v>12584</v>
      </c>
      <c r="B2678" s="30" t="s">
        <v>12622</v>
      </c>
      <c r="C2678" s="49"/>
      <c r="D2678" s="49" t="s">
        <v>12792</v>
      </c>
      <c r="E2678" s="270" t="s">
        <v>3061</v>
      </c>
      <c r="F2678" s="30" t="s">
        <v>3155</v>
      </c>
      <c r="G2678" s="30" t="s">
        <v>3101</v>
      </c>
      <c r="H2678" s="31">
        <v>4588.5</v>
      </c>
      <c r="I2678" s="30">
        <v>15</v>
      </c>
      <c r="J2678" s="30" t="s">
        <v>6</v>
      </c>
      <c r="K2678" s="269">
        <v>44896</v>
      </c>
      <c r="L2678" s="6">
        <v>4387.360273972603</v>
      </c>
    </row>
    <row r="2679" spans="1:12" ht="12.75" customHeight="1">
      <c r="A2679" s="30" t="s">
        <v>12586</v>
      </c>
      <c r="B2679" s="30" t="s">
        <v>12624</v>
      </c>
      <c r="C2679" s="49"/>
      <c r="D2679" s="49" t="s">
        <v>12794</v>
      </c>
      <c r="E2679" s="270" t="s">
        <v>3061</v>
      </c>
      <c r="F2679" s="30" t="s">
        <v>3155</v>
      </c>
      <c r="G2679" s="30" t="s">
        <v>3101</v>
      </c>
      <c r="H2679" s="31">
        <v>2298.85</v>
      </c>
      <c r="I2679" s="30">
        <v>15</v>
      </c>
      <c r="J2679" s="30" t="s">
        <v>6</v>
      </c>
      <c r="K2679" s="269">
        <v>44896</v>
      </c>
      <c r="L2679" s="6">
        <v>2198.0784931506846</v>
      </c>
    </row>
    <row r="2680" spans="1:12" ht="12.75" customHeight="1">
      <c r="A2680" s="30" t="s">
        <v>12587</v>
      </c>
      <c r="B2680" s="30" t="s">
        <v>12625</v>
      </c>
      <c r="C2680" s="49"/>
      <c r="D2680" s="49" t="s">
        <v>12795</v>
      </c>
      <c r="E2680" s="270" t="s">
        <v>3061</v>
      </c>
      <c r="F2680" s="30" t="s">
        <v>3155</v>
      </c>
      <c r="G2680" s="30" t="s">
        <v>3101</v>
      </c>
      <c r="H2680" s="31">
        <v>2298.85</v>
      </c>
      <c r="I2680" s="30">
        <v>15</v>
      </c>
      <c r="J2680" s="30" t="s">
        <v>6</v>
      </c>
      <c r="K2680" s="269">
        <v>44896</v>
      </c>
      <c r="L2680" s="6">
        <v>2198.0784931506846</v>
      </c>
    </row>
    <row r="2681" spans="1:12" ht="12.75" customHeight="1">
      <c r="A2681" s="30" t="s">
        <v>12588</v>
      </c>
      <c r="B2681" s="30" t="s">
        <v>12625</v>
      </c>
      <c r="C2681" s="49"/>
      <c r="D2681" s="49" t="s">
        <v>12796</v>
      </c>
      <c r="E2681" s="270" t="s">
        <v>3061</v>
      </c>
      <c r="F2681" s="30" t="s">
        <v>3155</v>
      </c>
      <c r="G2681" s="30" t="s">
        <v>3101</v>
      </c>
      <c r="H2681" s="31">
        <v>2298.85</v>
      </c>
      <c r="I2681" s="30">
        <v>15</v>
      </c>
      <c r="J2681" s="30" t="s">
        <v>6</v>
      </c>
      <c r="K2681" s="269">
        <v>44896</v>
      </c>
      <c r="L2681" s="6">
        <v>2198.0784931506846</v>
      </c>
    </row>
    <row r="2682" spans="1:12" ht="12.75" customHeight="1">
      <c r="A2682" s="30" t="s">
        <v>12589</v>
      </c>
      <c r="B2682" s="30" t="s">
        <v>12625</v>
      </c>
      <c r="C2682" s="49"/>
      <c r="D2682" s="49" t="s">
        <v>12797</v>
      </c>
      <c r="E2682" s="270" t="s">
        <v>3061</v>
      </c>
      <c r="F2682" s="30" t="s">
        <v>3155</v>
      </c>
      <c r="G2682" s="30" t="s">
        <v>3101</v>
      </c>
      <c r="H2682" s="31">
        <v>2298.85</v>
      </c>
      <c r="I2682" s="30">
        <v>15</v>
      </c>
      <c r="J2682" s="30" t="s">
        <v>6</v>
      </c>
      <c r="K2682" s="269">
        <v>44896</v>
      </c>
      <c r="L2682" s="6">
        <v>2198.0784931506846</v>
      </c>
    </row>
    <row r="2683" spans="1:12" ht="12.75" customHeight="1">
      <c r="A2683" s="30" t="s">
        <v>12590</v>
      </c>
      <c r="B2683" s="30" t="s">
        <v>12625</v>
      </c>
      <c r="C2683" s="49"/>
      <c r="D2683" s="49" t="s">
        <v>12798</v>
      </c>
      <c r="E2683" s="270" t="s">
        <v>3061</v>
      </c>
      <c r="F2683" s="30" t="s">
        <v>3155</v>
      </c>
      <c r="G2683" s="30" t="s">
        <v>3101</v>
      </c>
      <c r="H2683" s="31">
        <v>2298.85</v>
      </c>
      <c r="I2683" s="30">
        <v>15</v>
      </c>
      <c r="J2683" s="30" t="s">
        <v>6</v>
      </c>
      <c r="K2683" s="269">
        <v>44896</v>
      </c>
      <c r="L2683" s="6">
        <v>2198.0784931506846</v>
      </c>
    </row>
    <row r="2684" spans="1:12" ht="12.75" customHeight="1">
      <c r="A2684" s="30" t="s">
        <v>12591</v>
      </c>
      <c r="B2684" s="30" t="s">
        <v>12626</v>
      </c>
      <c r="C2684" s="49"/>
      <c r="D2684" s="49" t="s">
        <v>12799</v>
      </c>
      <c r="E2684" s="30" t="s">
        <v>3061</v>
      </c>
      <c r="F2684" s="30" t="s">
        <v>13009</v>
      </c>
      <c r="G2684" s="30" t="s">
        <v>3101</v>
      </c>
      <c r="H2684" s="31">
        <v>4476.74</v>
      </c>
      <c r="I2684" s="30">
        <v>5</v>
      </c>
      <c r="J2684" s="30" t="s">
        <v>6</v>
      </c>
      <c r="K2684" s="269">
        <v>44946</v>
      </c>
      <c r="L2684" s="6">
        <v>4133.3188493150683</v>
      </c>
    </row>
    <row r="2685" spans="1:12" ht="12.75" customHeight="1">
      <c r="A2685" s="30" t="s">
        <v>12592</v>
      </c>
      <c r="B2685" s="30" t="s">
        <v>12626</v>
      </c>
      <c r="C2685" s="49"/>
      <c r="D2685" s="49" t="s">
        <v>12800</v>
      </c>
      <c r="E2685" s="30" t="s">
        <v>3061</v>
      </c>
      <c r="F2685" s="30" t="s">
        <v>12821</v>
      </c>
      <c r="G2685" s="30" t="s">
        <v>3101</v>
      </c>
      <c r="H2685" s="31">
        <v>4476.74</v>
      </c>
      <c r="I2685" s="30">
        <v>5</v>
      </c>
      <c r="J2685" s="30" t="s">
        <v>6</v>
      </c>
      <c r="K2685" s="269">
        <v>44946</v>
      </c>
      <c r="L2685" s="6">
        <v>4133.3188493150683</v>
      </c>
    </row>
    <row r="2686" spans="1:12" ht="12.75" customHeight="1">
      <c r="A2686" s="30" t="s">
        <v>12593</v>
      </c>
      <c r="B2686" s="30" t="s">
        <v>12626</v>
      </c>
      <c r="C2686" s="49"/>
      <c r="D2686" s="49" t="s">
        <v>12801</v>
      </c>
      <c r="E2686" s="30" t="s">
        <v>3061</v>
      </c>
      <c r="F2686" s="30" t="s">
        <v>12944</v>
      </c>
      <c r="G2686" s="30" t="s">
        <v>3101</v>
      </c>
      <c r="H2686" s="31">
        <v>4476.74</v>
      </c>
      <c r="I2686" s="30">
        <v>5</v>
      </c>
      <c r="J2686" s="30" t="s">
        <v>6</v>
      </c>
      <c r="K2686" s="269">
        <v>44946</v>
      </c>
      <c r="L2686" s="6">
        <v>4133.3188493150683</v>
      </c>
    </row>
    <row r="2687" spans="1:12" ht="12.75" customHeight="1">
      <c r="A2687" s="30" t="s">
        <v>12810</v>
      </c>
      <c r="B2687" s="30" t="s">
        <v>12811</v>
      </c>
      <c r="C2687" s="49"/>
      <c r="D2687" s="49" t="s">
        <v>12814</v>
      </c>
      <c r="E2687" s="30" t="s">
        <v>3061</v>
      </c>
      <c r="F2687" s="30" t="s">
        <v>3113</v>
      </c>
      <c r="G2687" s="30" t="s">
        <v>3101</v>
      </c>
      <c r="H2687" s="31">
        <v>165252.04</v>
      </c>
      <c r="I2687" s="30">
        <v>15</v>
      </c>
      <c r="J2687" s="30" t="s">
        <v>6</v>
      </c>
      <c r="K2687" s="269">
        <v>45008</v>
      </c>
      <c r="L2687" s="6">
        <v>164769.11166392695</v>
      </c>
    </row>
    <row r="2688" spans="1:12" ht="12.75" customHeight="1">
      <c r="A2688" s="30" t="s">
        <v>12812</v>
      </c>
      <c r="B2688" s="30" t="s">
        <v>12627</v>
      </c>
      <c r="C2688" s="49"/>
      <c r="D2688" s="49" t="s">
        <v>12802</v>
      </c>
      <c r="E2688" s="270" t="s">
        <v>3061</v>
      </c>
      <c r="F2688" s="30" t="s">
        <v>3155</v>
      </c>
      <c r="G2688" s="30" t="s">
        <v>3101</v>
      </c>
      <c r="H2688" s="31">
        <v>47076.93</v>
      </c>
      <c r="I2688" s="30">
        <v>10</v>
      </c>
      <c r="J2688" s="30" t="s">
        <v>6</v>
      </c>
      <c r="K2688" s="269">
        <v>44959</v>
      </c>
      <c r="L2688" s="6">
        <v>45606.582049315075</v>
      </c>
    </row>
    <row r="2689" spans="1:12" ht="12.75" customHeight="1">
      <c r="A2689" s="30" t="s">
        <v>12595</v>
      </c>
      <c r="B2689" s="30" t="s">
        <v>12628</v>
      </c>
      <c r="C2689" s="49"/>
      <c r="D2689" s="49" t="s">
        <v>12804</v>
      </c>
      <c r="E2689" s="270" t="s">
        <v>3061</v>
      </c>
      <c r="F2689" s="30" t="s">
        <v>3155</v>
      </c>
      <c r="G2689" s="30" t="s">
        <v>3101</v>
      </c>
      <c r="H2689" s="31">
        <v>1302.1500000000001</v>
      </c>
      <c r="I2689" s="30">
        <v>10</v>
      </c>
      <c r="J2689" s="30" t="s">
        <v>6</v>
      </c>
      <c r="K2689" s="269">
        <v>44959</v>
      </c>
      <c r="L2689" s="6">
        <v>1261.4801095890411</v>
      </c>
    </row>
    <row r="2690" spans="1:12" ht="12.75" customHeight="1">
      <c r="A2690" s="30" t="s">
        <v>12813</v>
      </c>
      <c r="B2690" s="30" t="s">
        <v>12629</v>
      </c>
      <c r="C2690" s="49"/>
      <c r="D2690" s="49" t="s">
        <v>12805</v>
      </c>
      <c r="E2690" s="270" t="s">
        <v>3061</v>
      </c>
      <c r="F2690" s="30" t="s">
        <v>3155</v>
      </c>
      <c r="G2690" s="30" t="s">
        <v>3101</v>
      </c>
      <c r="H2690" s="31">
        <v>2455.73</v>
      </c>
      <c r="I2690" s="30">
        <v>10</v>
      </c>
      <c r="J2690" s="30" t="s">
        <v>6</v>
      </c>
      <c r="K2690" s="269">
        <v>44959</v>
      </c>
      <c r="L2690" s="6">
        <v>2379.030487671233</v>
      </c>
    </row>
    <row r="2691" spans="1:12" ht="12.75" customHeight="1">
      <c r="A2691" s="30" t="s">
        <v>1243</v>
      </c>
      <c r="B2691" s="30" t="s">
        <v>1244</v>
      </c>
      <c r="C2691" s="49"/>
      <c r="D2691" s="49" t="s">
        <v>3220</v>
      </c>
      <c r="E2691" s="30" t="s">
        <v>12888</v>
      </c>
      <c r="F2691" s="30" t="s">
        <v>12843</v>
      </c>
      <c r="G2691" s="30" t="s">
        <v>3102</v>
      </c>
      <c r="H2691" s="31">
        <v>505.02</v>
      </c>
      <c r="I2691" s="30">
        <v>18</v>
      </c>
      <c r="J2691" s="30" t="s">
        <v>6</v>
      </c>
      <c r="K2691" s="32">
        <v>36860</v>
      </c>
      <c r="L2691" s="6">
        <v>0</v>
      </c>
    </row>
    <row r="2692" spans="1:12" ht="12.75" customHeight="1">
      <c r="A2692" s="30" t="s">
        <v>1245</v>
      </c>
      <c r="B2692" s="30" t="s">
        <v>1246</v>
      </c>
      <c r="C2692" s="49"/>
      <c r="D2692" s="49" t="s">
        <v>3221</v>
      </c>
      <c r="E2692" s="30" t="s">
        <v>12888</v>
      </c>
      <c r="F2692" s="30" t="s">
        <v>12842</v>
      </c>
      <c r="G2692" s="30" t="s">
        <v>3102</v>
      </c>
      <c r="H2692" s="31">
        <v>375</v>
      </c>
      <c r="I2692" s="30">
        <v>18</v>
      </c>
      <c r="J2692" s="30" t="s">
        <v>6</v>
      </c>
      <c r="K2692" s="32">
        <v>36922</v>
      </c>
      <c r="L2692" s="6">
        <v>0</v>
      </c>
    </row>
    <row r="2693" spans="1:12" ht="12.75" customHeight="1">
      <c r="A2693" s="30" t="s">
        <v>1247</v>
      </c>
      <c r="B2693" s="30" t="s">
        <v>1248</v>
      </c>
      <c r="C2693" s="49"/>
      <c r="D2693" s="49" t="s">
        <v>12889</v>
      </c>
      <c r="E2693" s="30" t="s">
        <v>12888</v>
      </c>
      <c r="F2693" s="30" t="s">
        <v>3223</v>
      </c>
      <c r="G2693" s="30" t="s">
        <v>3102</v>
      </c>
      <c r="H2693" s="31">
        <v>1195</v>
      </c>
      <c r="I2693" s="30">
        <v>18</v>
      </c>
      <c r="J2693" s="30" t="s">
        <v>6</v>
      </c>
      <c r="K2693" s="32">
        <v>36943</v>
      </c>
      <c r="L2693" s="6">
        <v>0</v>
      </c>
    </row>
    <row r="2694" spans="1:12" ht="12.75" customHeight="1">
      <c r="A2694" s="30" t="s">
        <v>1251</v>
      </c>
      <c r="B2694" s="30" t="s">
        <v>1252</v>
      </c>
      <c r="C2694" s="49"/>
      <c r="D2694" s="49" t="s">
        <v>3225</v>
      </c>
      <c r="E2694" s="30" t="s">
        <v>2998</v>
      </c>
      <c r="F2694" s="30" t="s">
        <v>12863</v>
      </c>
      <c r="G2694" s="30" t="s">
        <v>3102</v>
      </c>
      <c r="H2694" s="31">
        <v>450</v>
      </c>
      <c r="I2694" s="30">
        <v>18</v>
      </c>
      <c r="J2694" s="30" t="s">
        <v>6</v>
      </c>
      <c r="K2694" s="32">
        <v>36799</v>
      </c>
      <c r="L2694" s="6">
        <v>0</v>
      </c>
    </row>
    <row r="2695" spans="1:12" ht="12.75" customHeight="1">
      <c r="A2695" s="30" t="s">
        <v>1253</v>
      </c>
      <c r="B2695" s="30" t="s">
        <v>1254</v>
      </c>
      <c r="C2695" s="49"/>
      <c r="D2695" s="49" t="s">
        <v>3226</v>
      </c>
      <c r="E2695" s="30" t="s">
        <v>2998</v>
      </c>
      <c r="F2695" s="30" t="s">
        <v>3113</v>
      </c>
      <c r="G2695" s="30" t="s">
        <v>3102</v>
      </c>
      <c r="H2695" s="31">
        <v>450</v>
      </c>
      <c r="I2695" s="30">
        <v>18</v>
      </c>
      <c r="J2695" s="30" t="s">
        <v>6</v>
      </c>
      <c r="K2695" s="32">
        <v>36895</v>
      </c>
      <c r="L2695" s="6">
        <v>0</v>
      </c>
    </row>
    <row r="2696" spans="1:12" ht="12.75" customHeight="1">
      <c r="A2696" s="30" t="s">
        <v>1255</v>
      </c>
      <c r="B2696" s="30" t="s">
        <v>1256</v>
      </c>
      <c r="C2696" s="49"/>
      <c r="D2696" s="49" t="s">
        <v>3227</v>
      </c>
      <c r="E2696" s="30" t="s">
        <v>2998</v>
      </c>
      <c r="F2696" s="30" t="s">
        <v>3113</v>
      </c>
      <c r="G2696" s="30" t="s">
        <v>3102</v>
      </c>
      <c r="H2696" s="31">
        <v>450</v>
      </c>
      <c r="I2696" s="30">
        <v>18</v>
      </c>
      <c r="J2696" s="30" t="s">
        <v>6</v>
      </c>
      <c r="K2696" s="32">
        <v>36895</v>
      </c>
      <c r="L2696" s="6">
        <v>0</v>
      </c>
    </row>
    <row r="2697" spans="1:12" ht="12.75" customHeight="1">
      <c r="A2697" s="30" t="s">
        <v>1257</v>
      </c>
      <c r="B2697" s="30" t="s">
        <v>1258</v>
      </c>
      <c r="C2697" s="49"/>
      <c r="D2697" s="49" t="s">
        <v>3228</v>
      </c>
      <c r="E2697" s="30" t="s">
        <v>2998</v>
      </c>
      <c r="F2697" s="30" t="s">
        <v>4515</v>
      </c>
      <c r="G2697" s="30" t="s">
        <v>3102</v>
      </c>
      <c r="H2697" s="31">
        <v>450</v>
      </c>
      <c r="I2697" s="30">
        <v>18</v>
      </c>
      <c r="J2697" s="30" t="s">
        <v>6</v>
      </c>
      <c r="K2697" s="32">
        <v>36895</v>
      </c>
      <c r="L2697" s="6">
        <v>0</v>
      </c>
    </row>
    <row r="2698" spans="1:12" ht="12.75" customHeight="1">
      <c r="A2698" s="30" t="s">
        <v>1259</v>
      </c>
      <c r="B2698" s="30" t="s">
        <v>1260</v>
      </c>
      <c r="C2698" s="49"/>
      <c r="D2698" s="49" t="s">
        <v>3229</v>
      </c>
      <c r="E2698" s="30" t="s">
        <v>2998</v>
      </c>
      <c r="F2698" s="30" t="s">
        <v>12863</v>
      </c>
      <c r="G2698" s="30" t="s">
        <v>3102</v>
      </c>
      <c r="H2698" s="31">
        <v>450</v>
      </c>
      <c r="I2698" s="30">
        <v>18</v>
      </c>
      <c r="J2698" s="30" t="s">
        <v>6</v>
      </c>
      <c r="K2698" s="32">
        <v>36895</v>
      </c>
      <c r="L2698" s="6">
        <v>0</v>
      </c>
    </row>
    <row r="2699" spans="1:12" ht="12.75" customHeight="1">
      <c r="A2699" s="30" t="s">
        <v>1261</v>
      </c>
      <c r="B2699" s="30" t="s">
        <v>1262</v>
      </c>
      <c r="C2699" s="49"/>
      <c r="D2699" s="49" t="s">
        <v>3230</v>
      </c>
      <c r="E2699" s="30" t="s">
        <v>2998</v>
      </c>
      <c r="F2699" s="30" t="s">
        <v>12863</v>
      </c>
      <c r="G2699" s="30" t="s">
        <v>3102</v>
      </c>
      <c r="H2699" s="31">
        <v>450</v>
      </c>
      <c r="I2699" s="30">
        <v>18</v>
      </c>
      <c r="J2699" s="30" t="s">
        <v>6</v>
      </c>
      <c r="K2699" s="32">
        <v>36895</v>
      </c>
      <c r="L2699" s="6">
        <v>0</v>
      </c>
    </row>
    <row r="2700" spans="1:12" ht="12.75" customHeight="1">
      <c r="A2700" s="30" t="s">
        <v>1263</v>
      </c>
      <c r="B2700" s="30" t="s">
        <v>1264</v>
      </c>
      <c r="C2700" s="49"/>
      <c r="D2700" s="49" t="s">
        <v>3231</v>
      </c>
      <c r="E2700" s="30" t="s">
        <v>2998</v>
      </c>
      <c r="F2700" s="30" t="s">
        <v>12863</v>
      </c>
      <c r="G2700" s="30" t="s">
        <v>3102</v>
      </c>
      <c r="H2700" s="31">
        <v>450</v>
      </c>
      <c r="I2700" s="30">
        <v>18</v>
      </c>
      <c r="J2700" s="30" t="s">
        <v>6</v>
      </c>
      <c r="K2700" s="32">
        <v>36895</v>
      </c>
      <c r="L2700" s="6">
        <v>0</v>
      </c>
    </row>
    <row r="2701" spans="1:12" ht="12.75" customHeight="1">
      <c r="A2701" s="30" t="s">
        <v>1269</v>
      </c>
      <c r="B2701" s="30" t="s">
        <v>1270</v>
      </c>
      <c r="C2701" s="49"/>
      <c r="D2701" s="49" t="s">
        <v>3234</v>
      </c>
      <c r="E2701" s="30" t="s">
        <v>3061</v>
      </c>
      <c r="F2701" s="30" t="s">
        <v>3113</v>
      </c>
      <c r="G2701" s="30" t="s">
        <v>3102</v>
      </c>
      <c r="H2701" s="31">
        <v>989</v>
      </c>
      <c r="I2701" s="30">
        <v>18</v>
      </c>
      <c r="J2701" s="30" t="s">
        <v>6</v>
      </c>
      <c r="K2701" s="32">
        <v>36676</v>
      </c>
      <c r="L2701" s="6">
        <v>0</v>
      </c>
    </row>
    <row r="2702" spans="1:12" ht="12.75" customHeight="1">
      <c r="A2702" s="30" t="s">
        <v>1273</v>
      </c>
      <c r="B2702" s="30" t="s">
        <v>1274</v>
      </c>
      <c r="C2702" s="49"/>
      <c r="D2702" s="49" t="s">
        <v>3237</v>
      </c>
      <c r="E2702" s="30" t="s">
        <v>3061</v>
      </c>
      <c r="F2702" s="30" t="s">
        <v>3169</v>
      </c>
      <c r="G2702" s="30" t="s">
        <v>3102</v>
      </c>
      <c r="H2702" s="31">
        <v>599</v>
      </c>
      <c r="I2702" s="30">
        <v>21</v>
      </c>
      <c r="J2702" s="30" t="s">
        <v>6</v>
      </c>
      <c r="K2702" s="32">
        <v>35519</v>
      </c>
      <c r="L2702" s="6">
        <v>0</v>
      </c>
    </row>
    <row r="2703" spans="1:12" ht="12.75" customHeight="1">
      <c r="A2703" s="30" t="s">
        <v>1275</v>
      </c>
      <c r="B2703" s="30" t="s">
        <v>1276</v>
      </c>
      <c r="C2703" s="49" t="s">
        <v>4327</v>
      </c>
      <c r="D2703" s="49" t="s">
        <v>12820</v>
      </c>
      <c r="E2703" s="30" t="s">
        <v>3061</v>
      </c>
      <c r="F2703" s="30" t="s">
        <v>12908</v>
      </c>
      <c r="G2703" s="30" t="s">
        <v>3102</v>
      </c>
      <c r="H2703" s="31">
        <v>1773.95</v>
      </c>
      <c r="I2703" s="30">
        <v>5</v>
      </c>
      <c r="J2703" s="30" t="s">
        <v>6</v>
      </c>
      <c r="K2703" s="32">
        <v>41607</v>
      </c>
      <c r="L2703" s="6">
        <v>551.46354337899538</v>
      </c>
    </row>
    <row r="2704" spans="1:12" ht="12.75" customHeight="1">
      <c r="A2704" s="30" t="s">
        <v>1279</v>
      </c>
      <c r="B2704" s="30" t="s">
        <v>1280</v>
      </c>
      <c r="C2704" s="49"/>
      <c r="D2704" s="49" t="s">
        <v>3240</v>
      </c>
      <c r="E2704" s="30" t="s">
        <v>3061</v>
      </c>
      <c r="F2704" s="30" t="s">
        <v>12950</v>
      </c>
      <c r="G2704" s="30" t="s">
        <v>3102</v>
      </c>
      <c r="H2704" s="31">
        <v>1070.1199999999999</v>
      </c>
      <c r="I2704" s="30">
        <v>5</v>
      </c>
      <c r="J2704" s="30" t="s">
        <v>6</v>
      </c>
      <c r="K2704" s="32">
        <v>41607</v>
      </c>
      <c r="L2704" s="6">
        <v>332.66561461187234</v>
      </c>
    </row>
    <row r="2705" spans="1:12" ht="12.75" customHeight="1">
      <c r="A2705" s="30" t="s">
        <v>1281</v>
      </c>
      <c r="B2705" s="30" t="s">
        <v>1282</v>
      </c>
      <c r="C2705" s="49"/>
      <c r="D2705" s="49" t="s">
        <v>12834</v>
      </c>
      <c r="E2705" s="30" t="s">
        <v>3061</v>
      </c>
      <c r="F2705" s="30" t="s">
        <v>12989</v>
      </c>
      <c r="G2705" s="30" t="s">
        <v>3102</v>
      </c>
      <c r="H2705" s="31">
        <v>2678.89</v>
      </c>
      <c r="I2705" s="30">
        <v>5</v>
      </c>
      <c r="J2705" s="30" t="s">
        <v>6</v>
      </c>
      <c r="K2705" s="32">
        <v>41607</v>
      </c>
      <c r="L2705" s="6">
        <v>832.78005114155235</v>
      </c>
    </row>
    <row r="2706" spans="1:12" ht="12.75" customHeight="1">
      <c r="A2706" s="30" t="s">
        <v>1283</v>
      </c>
      <c r="B2706" s="30" t="s">
        <v>1282</v>
      </c>
      <c r="C2706" s="49"/>
      <c r="D2706" s="49" t="s">
        <v>3243</v>
      </c>
      <c r="E2706" s="30" t="s">
        <v>3061</v>
      </c>
      <c r="F2706" s="30" t="s">
        <v>12943</v>
      </c>
      <c r="G2706" s="30" t="s">
        <v>3102</v>
      </c>
      <c r="H2706" s="31">
        <v>2678.89</v>
      </c>
      <c r="I2706" s="30">
        <v>5</v>
      </c>
      <c r="J2706" s="30" t="s">
        <v>6</v>
      </c>
      <c r="K2706" s="32">
        <v>41607</v>
      </c>
      <c r="L2706" s="6">
        <v>832.78005114155235</v>
      </c>
    </row>
    <row r="2707" spans="1:12" ht="12.75" customHeight="1">
      <c r="A2707" s="30" t="s">
        <v>1284</v>
      </c>
      <c r="B2707" s="30" t="s">
        <v>1285</v>
      </c>
      <c r="C2707" s="49"/>
      <c r="D2707" s="49" t="s">
        <v>3244</v>
      </c>
      <c r="E2707" s="30" t="s">
        <v>3061</v>
      </c>
      <c r="F2707" s="30" t="s">
        <v>12941</v>
      </c>
      <c r="G2707" s="30" t="s">
        <v>3102</v>
      </c>
      <c r="H2707" s="31">
        <v>2877.3</v>
      </c>
      <c r="I2707" s="30">
        <v>5</v>
      </c>
      <c r="J2707" s="30" t="s">
        <v>6</v>
      </c>
      <c r="K2707" s="32">
        <v>41607</v>
      </c>
      <c r="L2707" s="6">
        <v>894.45928767123303</v>
      </c>
    </row>
    <row r="2708" spans="1:12" ht="12.75" customHeight="1">
      <c r="A2708" s="30" t="s">
        <v>1286</v>
      </c>
      <c r="B2708" s="30" t="s">
        <v>1287</v>
      </c>
      <c r="C2708" s="49"/>
      <c r="D2708" s="49" t="s">
        <v>3245</v>
      </c>
      <c r="E2708" s="30" t="s">
        <v>3061</v>
      </c>
      <c r="F2708" s="30" t="s">
        <v>12917</v>
      </c>
      <c r="G2708" s="30" t="s">
        <v>3102</v>
      </c>
      <c r="H2708" s="31">
        <v>2877.3</v>
      </c>
      <c r="I2708" s="30">
        <v>5</v>
      </c>
      <c r="J2708" s="30" t="s">
        <v>6</v>
      </c>
      <c r="K2708" s="32">
        <v>41607</v>
      </c>
      <c r="L2708" s="6">
        <v>894.45928767123303</v>
      </c>
    </row>
    <row r="2709" spans="1:12" ht="12.75" customHeight="1">
      <c r="A2709" s="30" t="s">
        <v>1288</v>
      </c>
      <c r="B2709" s="30" t="s">
        <v>1289</v>
      </c>
      <c r="C2709" s="49"/>
      <c r="D2709" s="49" t="s">
        <v>3246</v>
      </c>
      <c r="E2709" s="30" t="s">
        <v>3061</v>
      </c>
      <c r="F2709" s="30" t="s">
        <v>12900</v>
      </c>
      <c r="G2709" s="30" t="s">
        <v>3102</v>
      </c>
      <c r="H2709" s="31">
        <v>2577.8200000000002</v>
      </c>
      <c r="I2709" s="30">
        <v>5</v>
      </c>
      <c r="J2709" s="30" t="s">
        <v>6</v>
      </c>
      <c r="K2709" s="32">
        <v>41607</v>
      </c>
      <c r="L2709" s="6">
        <v>801.36066484018306</v>
      </c>
    </row>
    <row r="2710" spans="1:12" ht="12.75" customHeight="1">
      <c r="A2710" s="30" t="s">
        <v>1290</v>
      </c>
      <c r="B2710" s="30" t="s">
        <v>1291</v>
      </c>
      <c r="C2710" s="49"/>
      <c r="D2710" s="49" t="s">
        <v>3247</v>
      </c>
      <c r="E2710" s="30" t="s">
        <v>3061</v>
      </c>
      <c r="F2710" s="30" t="s">
        <v>12941</v>
      </c>
      <c r="G2710" s="30" t="s">
        <v>3102</v>
      </c>
      <c r="H2710" s="31">
        <v>1342.66</v>
      </c>
      <c r="I2710" s="30">
        <v>5</v>
      </c>
      <c r="J2710" s="30" t="s">
        <v>6</v>
      </c>
      <c r="K2710" s="32">
        <v>41607</v>
      </c>
      <c r="L2710" s="6">
        <v>417.38946484018265</v>
      </c>
    </row>
    <row r="2711" spans="1:12" ht="12.75" customHeight="1">
      <c r="A2711" s="30" t="s">
        <v>1292</v>
      </c>
      <c r="B2711" s="30" t="s">
        <v>1282</v>
      </c>
      <c r="C2711" s="49"/>
      <c r="D2711" s="49" t="s">
        <v>3248</v>
      </c>
      <c r="E2711" s="30" t="s">
        <v>3061</v>
      </c>
      <c r="F2711" s="30" t="s">
        <v>12986</v>
      </c>
      <c r="G2711" s="30" t="s">
        <v>3102</v>
      </c>
      <c r="H2711" s="31">
        <v>2678.89</v>
      </c>
      <c r="I2711" s="30">
        <v>5</v>
      </c>
      <c r="J2711" s="30" t="s">
        <v>6</v>
      </c>
      <c r="K2711" s="32">
        <v>41607</v>
      </c>
      <c r="L2711" s="6">
        <v>832.78005114155235</v>
      </c>
    </row>
    <row r="2712" spans="1:12" ht="12.75" customHeight="1">
      <c r="A2712" s="30" t="s">
        <v>1293</v>
      </c>
      <c r="B2712" s="30" t="s">
        <v>1294</v>
      </c>
      <c r="C2712" s="49"/>
      <c r="D2712" s="49" t="s">
        <v>3249</v>
      </c>
      <c r="E2712" s="30" t="s">
        <v>3061</v>
      </c>
      <c r="F2712" s="30" t="s">
        <v>4440</v>
      </c>
      <c r="G2712" s="30" t="s">
        <v>3102</v>
      </c>
      <c r="H2712" s="31">
        <v>1312.24</v>
      </c>
      <c r="I2712" s="30">
        <v>5</v>
      </c>
      <c r="J2712" s="30" t="s">
        <v>6</v>
      </c>
      <c r="K2712" s="32">
        <v>41607</v>
      </c>
      <c r="L2712" s="6">
        <v>407.93287305936076</v>
      </c>
    </row>
    <row r="2713" spans="1:12" ht="12.75" customHeight="1">
      <c r="A2713" s="30" t="s">
        <v>1295</v>
      </c>
      <c r="B2713" s="30" t="s">
        <v>1296</v>
      </c>
      <c r="C2713" s="49"/>
      <c r="D2713" s="49" t="s">
        <v>3250</v>
      </c>
      <c r="E2713" s="30" t="s">
        <v>3061</v>
      </c>
      <c r="F2713" s="30" t="s">
        <v>4440</v>
      </c>
      <c r="G2713" s="30" t="s">
        <v>3102</v>
      </c>
      <c r="H2713" s="31">
        <v>1312.24</v>
      </c>
      <c r="I2713" s="30">
        <v>5</v>
      </c>
      <c r="J2713" s="30" t="s">
        <v>6</v>
      </c>
      <c r="K2713" s="32">
        <v>41607</v>
      </c>
      <c r="L2713" s="6">
        <v>407.93287305936076</v>
      </c>
    </row>
    <row r="2714" spans="1:12" ht="12.75" customHeight="1">
      <c r="A2714" s="30" t="s">
        <v>1297</v>
      </c>
      <c r="B2714" s="30" t="s">
        <v>1298</v>
      </c>
      <c r="C2714" s="49"/>
      <c r="D2714" s="49" t="s">
        <v>3251</v>
      </c>
      <c r="E2714" s="30" t="s">
        <v>3061</v>
      </c>
      <c r="F2714" s="30" t="s">
        <v>4440</v>
      </c>
      <c r="G2714" s="30" t="s">
        <v>3102</v>
      </c>
      <c r="H2714" s="31">
        <v>1312.24</v>
      </c>
      <c r="I2714" s="30">
        <v>5</v>
      </c>
      <c r="J2714" s="30" t="s">
        <v>6</v>
      </c>
      <c r="K2714" s="32">
        <v>41607</v>
      </c>
      <c r="L2714" s="6">
        <v>407.93287305936076</v>
      </c>
    </row>
    <row r="2715" spans="1:12" ht="12.75" customHeight="1">
      <c r="A2715" s="30" t="s">
        <v>1299</v>
      </c>
      <c r="B2715" s="30" t="s">
        <v>1300</v>
      </c>
      <c r="C2715" s="49"/>
      <c r="D2715" s="49" t="s">
        <v>3252</v>
      </c>
      <c r="E2715" s="30" t="s">
        <v>3061</v>
      </c>
      <c r="F2715" s="30" t="s">
        <v>4440</v>
      </c>
      <c r="G2715" s="30" t="s">
        <v>3102</v>
      </c>
      <c r="H2715" s="31">
        <v>1312.24</v>
      </c>
      <c r="I2715" s="30">
        <v>5</v>
      </c>
      <c r="J2715" s="30" t="s">
        <v>6</v>
      </c>
      <c r="K2715" s="32">
        <v>41607</v>
      </c>
      <c r="L2715" s="6">
        <v>407.93287305936076</v>
      </c>
    </row>
    <row r="2716" spans="1:12" ht="12.75" customHeight="1">
      <c r="A2716" s="30" t="s">
        <v>1301</v>
      </c>
      <c r="B2716" s="30" t="s">
        <v>1302</v>
      </c>
      <c r="C2716" s="49"/>
      <c r="D2716" s="49" t="s">
        <v>3253</v>
      </c>
      <c r="E2716" s="30" t="s">
        <v>3061</v>
      </c>
      <c r="F2716" s="30" t="s">
        <v>12910</v>
      </c>
      <c r="G2716" s="30" t="s">
        <v>3102</v>
      </c>
      <c r="H2716" s="31">
        <v>2964.6</v>
      </c>
      <c r="I2716" s="30">
        <v>5</v>
      </c>
      <c r="J2716" s="30" t="s">
        <v>6</v>
      </c>
      <c r="K2716" s="32">
        <v>41607</v>
      </c>
      <c r="L2716" s="6">
        <v>921.59802739726081</v>
      </c>
    </row>
    <row r="2717" spans="1:12" ht="12.75" customHeight="1">
      <c r="A2717" s="30" t="s">
        <v>1303</v>
      </c>
      <c r="B2717" s="30" t="s">
        <v>1304</v>
      </c>
      <c r="C2717" s="49"/>
      <c r="D2717" s="49" t="s">
        <v>3254</v>
      </c>
      <c r="E2717" s="30" t="s">
        <v>3061</v>
      </c>
      <c r="F2717" s="30" t="s">
        <v>12948</v>
      </c>
      <c r="G2717" s="30" t="s">
        <v>3102</v>
      </c>
      <c r="H2717" s="31">
        <v>1328.67</v>
      </c>
      <c r="I2717" s="30">
        <v>5</v>
      </c>
      <c r="J2717" s="30" t="s">
        <v>6</v>
      </c>
      <c r="K2717" s="32">
        <v>41607</v>
      </c>
      <c r="L2717" s="6">
        <v>413.04042739726049</v>
      </c>
    </row>
    <row r="2718" spans="1:12" ht="12.75" customHeight="1">
      <c r="A2718" s="30" t="s">
        <v>1305</v>
      </c>
      <c r="B2718" s="30" t="s">
        <v>1306</v>
      </c>
      <c r="C2718" s="49"/>
      <c r="D2718" s="49" t="s">
        <v>3255</v>
      </c>
      <c r="E2718" s="30" t="s">
        <v>3061</v>
      </c>
      <c r="F2718" s="30" t="s">
        <v>12939</v>
      </c>
      <c r="G2718" s="30" t="s">
        <v>3102</v>
      </c>
      <c r="H2718" s="31">
        <v>1328.67</v>
      </c>
      <c r="I2718" s="30">
        <v>5</v>
      </c>
      <c r="J2718" s="30" t="s">
        <v>6</v>
      </c>
      <c r="K2718" s="32">
        <v>41607</v>
      </c>
      <c r="L2718" s="6">
        <v>413.04042739726049</v>
      </c>
    </row>
    <row r="2719" spans="1:12" ht="12.75" customHeight="1">
      <c r="A2719" s="30" t="s">
        <v>1307</v>
      </c>
      <c r="B2719" s="30" t="s">
        <v>12835</v>
      </c>
      <c r="C2719" s="49" t="s">
        <v>3062</v>
      </c>
      <c r="D2719" s="49" t="s">
        <v>3256</v>
      </c>
      <c r="E2719" s="30" t="s">
        <v>3061</v>
      </c>
      <c r="F2719" s="30" t="s">
        <v>12943</v>
      </c>
      <c r="G2719" s="30" t="s">
        <v>3102</v>
      </c>
      <c r="H2719" s="31">
        <v>1773.95</v>
      </c>
      <c r="I2719" s="30">
        <v>5</v>
      </c>
      <c r="J2719" s="30" t="s">
        <v>6</v>
      </c>
      <c r="K2719" s="32">
        <v>41607</v>
      </c>
      <c r="L2719" s="6">
        <v>551.46354337899538</v>
      </c>
    </row>
    <row r="2720" spans="1:12" ht="12.75" customHeight="1">
      <c r="A2720" s="30" t="s">
        <v>1309</v>
      </c>
      <c r="B2720" s="30" t="s">
        <v>1310</v>
      </c>
      <c r="C2720" s="49"/>
      <c r="D2720" s="49" t="s">
        <v>3257</v>
      </c>
      <c r="E2720" s="30" t="s">
        <v>3061</v>
      </c>
      <c r="F2720" s="30" t="s">
        <v>3113</v>
      </c>
      <c r="G2720" s="30" t="s">
        <v>3102</v>
      </c>
      <c r="H2720" s="31">
        <v>1137.83</v>
      </c>
      <c r="I2720" s="30">
        <v>5</v>
      </c>
      <c r="J2720" s="30" t="s">
        <v>6</v>
      </c>
      <c r="K2720" s="32">
        <v>41607</v>
      </c>
      <c r="L2720" s="6">
        <v>353.71445844748871</v>
      </c>
    </row>
    <row r="2721" spans="1:12" ht="12.75" customHeight="1">
      <c r="A2721" s="30" t="s">
        <v>1313</v>
      </c>
      <c r="B2721" s="30" t="s">
        <v>1282</v>
      </c>
      <c r="C2721" s="49"/>
      <c r="D2721" s="49" t="s">
        <v>3259</v>
      </c>
      <c r="E2721" s="30" t="s">
        <v>3061</v>
      </c>
      <c r="F2721" s="30" t="s">
        <v>12933</v>
      </c>
      <c r="G2721" s="30" t="s">
        <v>3102</v>
      </c>
      <c r="H2721" s="31">
        <v>2678.89</v>
      </c>
      <c r="I2721" s="30">
        <v>5</v>
      </c>
      <c r="J2721" s="30" t="s">
        <v>6</v>
      </c>
      <c r="K2721" s="32">
        <v>41607</v>
      </c>
      <c r="L2721" s="6">
        <v>832.78005114155235</v>
      </c>
    </row>
    <row r="2722" spans="1:12" ht="12.75" customHeight="1">
      <c r="A2722" s="30" t="s">
        <v>1315</v>
      </c>
      <c r="B2722" s="30" t="s">
        <v>1316</v>
      </c>
      <c r="C2722" s="49"/>
      <c r="D2722" s="49" t="s">
        <v>3261</v>
      </c>
      <c r="E2722" s="30" t="s">
        <v>3061</v>
      </c>
      <c r="F2722" s="30" t="s">
        <v>4293</v>
      </c>
      <c r="G2722" s="30" t="s">
        <v>3102</v>
      </c>
      <c r="H2722" s="31">
        <v>2678.89</v>
      </c>
      <c r="I2722" s="30">
        <v>5</v>
      </c>
      <c r="J2722" s="30" t="s">
        <v>6</v>
      </c>
      <c r="K2722" s="32">
        <v>41607</v>
      </c>
      <c r="L2722" s="6">
        <v>832.78005114155235</v>
      </c>
    </row>
    <row r="2723" spans="1:12" ht="12.75" customHeight="1">
      <c r="A2723" s="30" t="s">
        <v>1317</v>
      </c>
      <c r="B2723" s="30" t="s">
        <v>1318</v>
      </c>
      <c r="C2723" s="49"/>
      <c r="D2723" s="49" t="s">
        <v>3262</v>
      </c>
      <c r="E2723" s="30" t="s">
        <v>3061</v>
      </c>
      <c r="F2723" s="30" t="s">
        <v>12936</v>
      </c>
      <c r="G2723" s="30" t="s">
        <v>3102</v>
      </c>
      <c r="H2723" s="31">
        <v>2678.89</v>
      </c>
      <c r="I2723" s="30">
        <v>5</v>
      </c>
      <c r="J2723" s="30" t="s">
        <v>6</v>
      </c>
      <c r="K2723" s="32">
        <v>41607</v>
      </c>
      <c r="L2723" s="6">
        <v>832.78005114155235</v>
      </c>
    </row>
    <row r="2724" spans="1:12" ht="12.75" customHeight="1">
      <c r="A2724" s="30" t="s">
        <v>1319</v>
      </c>
      <c r="B2724" s="30" t="s">
        <v>1320</v>
      </c>
      <c r="C2724" s="49"/>
      <c r="D2724" s="49" t="s">
        <v>3263</v>
      </c>
      <c r="E2724" s="30" t="s">
        <v>3061</v>
      </c>
      <c r="F2724" s="30" t="s">
        <v>12808</v>
      </c>
      <c r="G2724" s="30" t="s">
        <v>3102</v>
      </c>
      <c r="H2724" s="31">
        <v>2678.89</v>
      </c>
      <c r="I2724" s="30">
        <v>5</v>
      </c>
      <c r="J2724" s="30" t="s">
        <v>6</v>
      </c>
      <c r="K2724" s="32">
        <v>41607</v>
      </c>
      <c r="L2724" s="6">
        <v>832.78005114155235</v>
      </c>
    </row>
    <row r="2725" spans="1:12" ht="12.75" customHeight="1">
      <c r="A2725" s="30" t="s">
        <v>1321</v>
      </c>
      <c r="B2725" s="30" t="s">
        <v>1322</v>
      </c>
      <c r="C2725" s="49"/>
      <c r="D2725" s="49" t="s">
        <v>3264</v>
      </c>
      <c r="E2725" s="30" t="s">
        <v>3061</v>
      </c>
      <c r="F2725" s="30" t="s">
        <v>3152</v>
      </c>
      <c r="G2725" s="30" t="s">
        <v>3102</v>
      </c>
      <c r="H2725" s="31">
        <v>2678.89</v>
      </c>
      <c r="I2725" s="30">
        <v>5</v>
      </c>
      <c r="J2725" s="30" t="s">
        <v>6</v>
      </c>
      <c r="K2725" s="32">
        <v>41607</v>
      </c>
      <c r="L2725" s="6">
        <v>832.78005114155235</v>
      </c>
    </row>
    <row r="2726" spans="1:12" ht="12.75" customHeight="1">
      <c r="A2726" s="30" t="s">
        <v>1323</v>
      </c>
      <c r="B2726" s="30" t="s">
        <v>1324</v>
      </c>
      <c r="C2726" s="49"/>
      <c r="D2726" s="49" t="s">
        <v>3265</v>
      </c>
      <c r="E2726" s="30" t="s">
        <v>3061</v>
      </c>
      <c r="F2726" s="30" t="s">
        <v>12901</v>
      </c>
      <c r="G2726" s="30" t="s">
        <v>3102</v>
      </c>
      <c r="H2726" s="31">
        <v>2678.89</v>
      </c>
      <c r="I2726" s="30">
        <v>5</v>
      </c>
      <c r="J2726" s="30" t="s">
        <v>6</v>
      </c>
      <c r="K2726" s="32">
        <v>41607</v>
      </c>
      <c r="L2726" s="6">
        <v>832.78005114155235</v>
      </c>
    </row>
    <row r="2727" spans="1:12" ht="12.75" customHeight="1">
      <c r="A2727" s="30" t="s">
        <v>1325</v>
      </c>
      <c r="B2727" s="30" t="s">
        <v>1326</v>
      </c>
      <c r="C2727" s="49"/>
      <c r="D2727" s="49" t="s">
        <v>3266</v>
      </c>
      <c r="E2727" s="30" t="s">
        <v>3061</v>
      </c>
      <c r="F2727" s="30" t="s">
        <v>12901</v>
      </c>
      <c r="G2727" s="30" t="s">
        <v>3102</v>
      </c>
      <c r="H2727" s="31">
        <v>1773.95</v>
      </c>
      <c r="I2727" s="30">
        <v>5</v>
      </c>
      <c r="J2727" s="30" t="s">
        <v>6</v>
      </c>
      <c r="K2727" s="32">
        <v>41607</v>
      </c>
      <c r="L2727" s="6">
        <v>551.46354337899538</v>
      </c>
    </row>
    <row r="2728" spans="1:12" ht="12.75" customHeight="1">
      <c r="A2728" s="30" t="s">
        <v>1330</v>
      </c>
      <c r="B2728" s="30" t="s">
        <v>1331</v>
      </c>
      <c r="C2728" s="49"/>
      <c r="D2728" s="49" t="s">
        <v>3269</v>
      </c>
      <c r="E2728" s="30" t="s">
        <v>3061</v>
      </c>
      <c r="F2728" s="30" t="s">
        <v>12950</v>
      </c>
      <c r="G2728" s="30" t="s">
        <v>3102</v>
      </c>
      <c r="H2728" s="31">
        <v>193</v>
      </c>
      <c r="I2728" s="30">
        <v>15</v>
      </c>
      <c r="J2728" s="30" t="s">
        <v>6</v>
      </c>
      <c r="K2728" s="32">
        <v>41365</v>
      </c>
      <c r="L2728" s="6">
        <v>51.485859419143573</v>
      </c>
    </row>
    <row r="2729" spans="1:12" ht="12.75" customHeight="1">
      <c r="A2729" s="30" t="s">
        <v>1332</v>
      </c>
      <c r="B2729" s="30" t="s">
        <v>1333</v>
      </c>
      <c r="C2729" s="49"/>
      <c r="D2729" s="49" t="s">
        <v>3270</v>
      </c>
      <c r="E2729" s="30" t="s">
        <v>12888</v>
      </c>
      <c r="F2729" s="30" t="s">
        <v>12844</v>
      </c>
      <c r="G2729" s="30" t="s">
        <v>3102</v>
      </c>
      <c r="H2729" s="31">
        <v>790</v>
      </c>
      <c r="I2729" s="30">
        <v>19</v>
      </c>
      <c r="J2729" s="30" t="s">
        <v>6</v>
      </c>
      <c r="K2729" s="32">
        <v>36366</v>
      </c>
      <c r="L2729" s="6">
        <v>0</v>
      </c>
    </row>
    <row r="2730" spans="1:12" ht="12.75" customHeight="1">
      <c r="A2730" s="30" t="s">
        <v>1334</v>
      </c>
      <c r="B2730" s="30" t="s">
        <v>1335</v>
      </c>
      <c r="C2730" s="49"/>
      <c r="D2730" s="49" t="s">
        <v>3271</v>
      </c>
      <c r="E2730" s="30" t="s">
        <v>12888</v>
      </c>
      <c r="F2730" s="30" t="s">
        <v>12842</v>
      </c>
      <c r="G2730" s="30" t="s">
        <v>3102</v>
      </c>
      <c r="H2730" s="31">
        <v>1510</v>
      </c>
      <c r="I2730" s="30">
        <v>19</v>
      </c>
      <c r="J2730" s="30" t="s">
        <v>6</v>
      </c>
      <c r="K2730" s="32">
        <v>36388</v>
      </c>
      <c r="L2730" s="6">
        <v>0</v>
      </c>
    </row>
    <row r="2731" spans="1:12" ht="12.75" customHeight="1">
      <c r="A2731" s="30" t="s">
        <v>1336</v>
      </c>
      <c r="B2731" s="30" t="s">
        <v>1337</v>
      </c>
      <c r="C2731" s="49"/>
      <c r="D2731" s="49" t="s">
        <v>11648</v>
      </c>
      <c r="E2731" s="30" t="s">
        <v>12888</v>
      </c>
      <c r="F2731" s="30" t="s">
        <v>3141</v>
      </c>
      <c r="G2731" s="30" t="s">
        <v>3102</v>
      </c>
      <c r="H2731" s="31">
        <v>1050</v>
      </c>
      <c r="I2731" s="30">
        <v>19</v>
      </c>
      <c r="J2731" s="30" t="s">
        <v>6</v>
      </c>
      <c r="K2731" s="32">
        <v>36392</v>
      </c>
      <c r="L2731" s="6">
        <v>0</v>
      </c>
    </row>
    <row r="2732" spans="1:12" ht="12.75" customHeight="1">
      <c r="A2732" s="30" t="s">
        <v>1338</v>
      </c>
      <c r="B2732" s="30" t="s">
        <v>1339</v>
      </c>
      <c r="C2732" s="49"/>
      <c r="D2732" s="49" t="s">
        <v>3273</v>
      </c>
      <c r="E2732" s="30" t="s">
        <v>3061</v>
      </c>
      <c r="F2732" s="30" t="s">
        <v>12908</v>
      </c>
      <c r="G2732" s="30" t="s">
        <v>3102</v>
      </c>
      <c r="H2732" s="31">
        <v>399</v>
      </c>
      <c r="I2732" s="30">
        <v>21</v>
      </c>
      <c r="J2732" s="30" t="s">
        <v>6</v>
      </c>
      <c r="K2732" s="32">
        <v>35672</v>
      </c>
      <c r="L2732" s="6">
        <v>0</v>
      </c>
    </row>
    <row r="2733" spans="1:12" ht="12.75" customHeight="1">
      <c r="A2733" s="30" t="s">
        <v>1340</v>
      </c>
      <c r="B2733" s="30" t="s">
        <v>1341</v>
      </c>
      <c r="C2733" s="49" t="s">
        <v>3062</v>
      </c>
      <c r="D2733" s="49" t="s">
        <v>3274</v>
      </c>
      <c r="E2733" s="30" t="s">
        <v>3061</v>
      </c>
      <c r="F2733" s="30" t="s">
        <v>12998</v>
      </c>
      <c r="G2733" s="30" t="s">
        <v>3102</v>
      </c>
      <c r="H2733" s="31">
        <v>450</v>
      </c>
      <c r="I2733" s="30">
        <v>21</v>
      </c>
      <c r="J2733" s="30" t="s">
        <v>6</v>
      </c>
      <c r="K2733" s="32">
        <v>35672</v>
      </c>
      <c r="L2733" s="6">
        <v>0</v>
      </c>
    </row>
    <row r="2734" spans="1:12" ht="12.75" customHeight="1">
      <c r="A2734" s="30" t="s">
        <v>1342</v>
      </c>
      <c r="B2734" s="30" t="s">
        <v>1343</v>
      </c>
      <c r="C2734" s="49"/>
      <c r="D2734" s="49" t="s">
        <v>3275</v>
      </c>
      <c r="E2734" s="30" t="s">
        <v>3061</v>
      </c>
      <c r="F2734" s="30" t="s">
        <v>12943</v>
      </c>
      <c r="G2734" s="30" t="s">
        <v>3102</v>
      </c>
      <c r="H2734" s="31">
        <v>2999</v>
      </c>
      <c r="I2734" s="30">
        <v>19</v>
      </c>
      <c r="J2734" s="30" t="s">
        <v>6</v>
      </c>
      <c r="K2734" s="32">
        <v>36433</v>
      </c>
      <c r="L2734" s="6">
        <v>0</v>
      </c>
    </row>
    <row r="2735" spans="1:12" ht="12.75" customHeight="1">
      <c r="A2735" s="30" t="s">
        <v>1344</v>
      </c>
      <c r="B2735" s="30" t="s">
        <v>1345</v>
      </c>
      <c r="C2735" s="49"/>
      <c r="D2735" s="49" t="s">
        <v>3276</v>
      </c>
      <c r="E2735" s="30" t="s">
        <v>3061</v>
      </c>
      <c r="F2735" s="30" t="s">
        <v>12943</v>
      </c>
      <c r="G2735" s="30" t="s">
        <v>3102</v>
      </c>
      <c r="H2735" s="31">
        <v>2872.8</v>
      </c>
      <c r="I2735" s="30">
        <v>8</v>
      </c>
      <c r="J2735" s="30" t="s">
        <v>6</v>
      </c>
      <c r="K2735" s="32">
        <v>40508</v>
      </c>
      <c r="L2735" s="6">
        <v>316.40153424657547</v>
      </c>
    </row>
    <row r="2736" spans="1:12" ht="12.75" customHeight="1">
      <c r="A2736" s="30" t="s">
        <v>1352</v>
      </c>
      <c r="B2736" s="30" t="s">
        <v>1353</v>
      </c>
      <c r="C2736" s="49"/>
      <c r="D2736" s="49" t="s">
        <v>3280</v>
      </c>
      <c r="E2736" s="30" t="s">
        <v>3061</v>
      </c>
      <c r="F2736" s="30" t="s">
        <v>4113</v>
      </c>
      <c r="G2736" s="30" t="s">
        <v>3102</v>
      </c>
      <c r="H2736" s="31">
        <v>1166.67</v>
      </c>
      <c r="I2736" s="30">
        <v>21</v>
      </c>
      <c r="J2736" s="30" t="s">
        <v>6</v>
      </c>
      <c r="K2736" s="32">
        <v>35611</v>
      </c>
      <c r="L2736" s="6">
        <v>0</v>
      </c>
    </row>
    <row r="2737" spans="1:12" ht="12.75" customHeight="1">
      <c r="A2737" s="30" t="s">
        <v>1354</v>
      </c>
      <c r="B2737" s="30" t="s">
        <v>1355</v>
      </c>
      <c r="C2737" s="49"/>
      <c r="D2737" s="49" t="s">
        <v>3281</v>
      </c>
      <c r="E2737" s="30" t="s">
        <v>3061</v>
      </c>
      <c r="F2737" s="30" t="s">
        <v>12806</v>
      </c>
      <c r="G2737" s="30" t="s">
        <v>3102</v>
      </c>
      <c r="H2737" s="31">
        <v>1166.6600000000001</v>
      </c>
      <c r="I2737" s="30">
        <v>21</v>
      </c>
      <c r="J2737" s="30" t="s">
        <v>6</v>
      </c>
      <c r="K2737" s="32">
        <v>35611</v>
      </c>
      <c r="L2737" s="6">
        <v>0</v>
      </c>
    </row>
    <row r="2738" spans="1:12" ht="12.75" customHeight="1">
      <c r="A2738" s="30" t="s">
        <v>1362</v>
      </c>
      <c r="B2738" s="30" t="s">
        <v>1363</v>
      </c>
      <c r="C2738" s="49"/>
      <c r="D2738" s="49" t="s">
        <v>12875</v>
      </c>
      <c r="E2738" s="30" t="s">
        <v>2998</v>
      </c>
      <c r="F2738" s="30" t="s">
        <v>4565</v>
      </c>
      <c r="G2738" s="30" t="s">
        <v>3102</v>
      </c>
      <c r="H2738" s="31">
        <v>200</v>
      </c>
      <c r="I2738" s="30">
        <v>19</v>
      </c>
      <c r="J2738" s="30" t="s">
        <v>6</v>
      </c>
      <c r="K2738" s="32">
        <v>36311</v>
      </c>
      <c r="L2738" s="6">
        <v>0</v>
      </c>
    </row>
    <row r="2739" spans="1:12" ht="12.75" customHeight="1">
      <c r="A2739" s="30" t="s">
        <v>1367</v>
      </c>
      <c r="B2739" s="30" t="s">
        <v>1368</v>
      </c>
      <c r="C2739" s="49"/>
      <c r="D2739" s="49" t="s">
        <v>4590</v>
      </c>
      <c r="E2739" s="30" t="s">
        <v>2998</v>
      </c>
      <c r="F2739" s="30" t="s">
        <v>3113</v>
      </c>
      <c r="G2739" s="30" t="s">
        <v>3102</v>
      </c>
      <c r="H2739" s="31">
        <v>790</v>
      </c>
      <c r="I2739" s="30">
        <v>19</v>
      </c>
      <c r="J2739" s="30" t="s">
        <v>6</v>
      </c>
      <c r="K2739" s="32">
        <v>36323</v>
      </c>
      <c r="L2739" s="6">
        <v>0</v>
      </c>
    </row>
    <row r="2740" spans="1:12" ht="12.75" customHeight="1">
      <c r="A2740" s="30" t="s">
        <v>1371</v>
      </c>
      <c r="B2740" s="30" t="s">
        <v>1372</v>
      </c>
      <c r="C2740" s="49"/>
      <c r="D2740" s="49" t="s">
        <v>12873</v>
      </c>
      <c r="E2740" s="30" t="s">
        <v>2998</v>
      </c>
      <c r="F2740" s="30" t="s">
        <v>3140</v>
      </c>
      <c r="G2740" s="30" t="s">
        <v>3102</v>
      </c>
      <c r="H2740" s="31">
        <v>200</v>
      </c>
      <c r="I2740" s="30">
        <v>19</v>
      </c>
      <c r="J2740" s="30" t="s">
        <v>6</v>
      </c>
      <c r="K2740" s="32">
        <v>36311</v>
      </c>
      <c r="L2740" s="6">
        <v>0</v>
      </c>
    </row>
    <row r="2741" spans="1:12" ht="12.75" customHeight="1">
      <c r="A2741" s="30" t="s">
        <v>1377</v>
      </c>
      <c r="B2741" s="30" t="s">
        <v>1378</v>
      </c>
      <c r="C2741" s="49"/>
      <c r="D2741" s="49" t="s">
        <v>3289</v>
      </c>
      <c r="E2741" s="30" t="s">
        <v>3061</v>
      </c>
      <c r="F2741" s="30" t="s">
        <v>4515</v>
      </c>
      <c r="G2741" s="30" t="s">
        <v>3102</v>
      </c>
      <c r="H2741" s="31">
        <v>600</v>
      </c>
      <c r="I2741" s="30">
        <v>19</v>
      </c>
      <c r="J2741" s="30" t="s">
        <v>6</v>
      </c>
      <c r="K2741" s="32">
        <v>36433</v>
      </c>
      <c r="L2741" s="6">
        <v>0</v>
      </c>
    </row>
    <row r="2742" spans="1:12" ht="12.75" customHeight="1">
      <c r="A2742" s="30" t="s">
        <v>1381</v>
      </c>
      <c r="B2742" s="30" t="s">
        <v>1382</v>
      </c>
      <c r="C2742" s="49"/>
      <c r="D2742" s="49" t="s">
        <v>3291</v>
      </c>
      <c r="E2742" s="30" t="s">
        <v>3061</v>
      </c>
      <c r="F2742" s="30" t="s">
        <v>4515</v>
      </c>
      <c r="G2742" s="30" t="s">
        <v>3102</v>
      </c>
      <c r="H2742" s="31">
        <v>600</v>
      </c>
      <c r="I2742" s="30">
        <v>19</v>
      </c>
      <c r="J2742" s="30" t="s">
        <v>6</v>
      </c>
      <c r="K2742" s="32">
        <v>36433</v>
      </c>
      <c r="L2742" s="6">
        <v>0</v>
      </c>
    </row>
    <row r="2743" spans="1:12" ht="12.75" customHeight="1">
      <c r="A2743" s="30" t="s">
        <v>1383</v>
      </c>
      <c r="B2743" s="30" t="s">
        <v>1384</v>
      </c>
      <c r="C2743" s="49"/>
      <c r="D2743" s="49" t="s">
        <v>3292</v>
      </c>
      <c r="E2743" s="30" t="s">
        <v>3061</v>
      </c>
      <c r="F2743" s="30" t="s">
        <v>4515</v>
      </c>
      <c r="G2743" s="30" t="s">
        <v>3102</v>
      </c>
      <c r="H2743" s="31">
        <v>600</v>
      </c>
      <c r="I2743" s="30">
        <v>19</v>
      </c>
      <c r="J2743" s="30" t="s">
        <v>6</v>
      </c>
      <c r="K2743" s="32">
        <v>36433</v>
      </c>
      <c r="L2743" s="6">
        <v>0</v>
      </c>
    </row>
    <row r="2744" spans="1:12" ht="12.75" customHeight="1">
      <c r="A2744" s="30" t="s">
        <v>1387</v>
      </c>
      <c r="B2744" s="30" t="s">
        <v>1388</v>
      </c>
      <c r="C2744" s="49"/>
      <c r="D2744" s="49" t="s">
        <v>3294</v>
      </c>
      <c r="E2744" s="30" t="s">
        <v>3061</v>
      </c>
      <c r="F2744" s="30" t="s">
        <v>4440</v>
      </c>
      <c r="G2744" s="30" t="s">
        <v>3102</v>
      </c>
      <c r="H2744" s="31">
        <v>350</v>
      </c>
      <c r="I2744" s="30">
        <v>21</v>
      </c>
      <c r="J2744" s="30" t="s">
        <v>6</v>
      </c>
      <c r="K2744" s="32">
        <v>35672</v>
      </c>
      <c r="L2744" s="6">
        <v>0</v>
      </c>
    </row>
    <row r="2745" spans="1:12" ht="12.75" customHeight="1">
      <c r="A2745" s="30" t="s">
        <v>1389</v>
      </c>
      <c r="B2745" s="30" t="s">
        <v>1390</v>
      </c>
      <c r="C2745" s="49" t="s">
        <v>3062</v>
      </c>
      <c r="D2745" s="49" t="s">
        <v>3295</v>
      </c>
      <c r="E2745" s="30" t="s">
        <v>3061</v>
      </c>
      <c r="F2745" s="30" t="s">
        <v>12941</v>
      </c>
      <c r="G2745" s="30" t="s">
        <v>3102</v>
      </c>
      <c r="H2745" s="31">
        <v>1599</v>
      </c>
      <c r="I2745" s="30">
        <v>21</v>
      </c>
      <c r="J2745" s="30" t="s">
        <v>6</v>
      </c>
      <c r="K2745" s="32">
        <v>35672</v>
      </c>
      <c r="L2745" s="6">
        <v>0</v>
      </c>
    </row>
    <row r="2746" spans="1:12" ht="12.75" customHeight="1">
      <c r="A2746" s="30" t="s">
        <v>1391</v>
      </c>
      <c r="B2746" s="30" t="s">
        <v>1392</v>
      </c>
      <c r="C2746" s="49" t="s">
        <v>3062</v>
      </c>
      <c r="D2746" s="49" t="s">
        <v>3296</v>
      </c>
      <c r="E2746" s="30" t="s">
        <v>3061</v>
      </c>
      <c r="F2746" s="30" t="s">
        <v>3131</v>
      </c>
      <c r="G2746" s="30" t="s">
        <v>3102</v>
      </c>
      <c r="H2746" s="31">
        <v>6499</v>
      </c>
      <c r="I2746" s="30">
        <v>21</v>
      </c>
      <c r="J2746" s="30" t="s">
        <v>6</v>
      </c>
      <c r="K2746" s="32">
        <v>35672</v>
      </c>
      <c r="L2746" s="6">
        <v>0</v>
      </c>
    </row>
    <row r="2747" spans="1:12" ht="12.75" customHeight="1">
      <c r="A2747" s="30" t="s">
        <v>1397</v>
      </c>
      <c r="B2747" s="30" t="s">
        <v>1398</v>
      </c>
      <c r="C2747" s="49"/>
      <c r="D2747" s="49" t="s">
        <v>3299</v>
      </c>
      <c r="E2747" s="30" t="s">
        <v>3061</v>
      </c>
      <c r="F2747" s="30" t="s">
        <v>12986</v>
      </c>
      <c r="G2747" s="30" t="s">
        <v>3102</v>
      </c>
      <c r="H2747" s="31">
        <v>499</v>
      </c>
      <c r="I2747" s="30">
        <v>21</v>
      </c>
      <c r="J2747" s="30" t="s">
        <v>6</v>
      </c>
      <c r="K2747" s="32">
        <v>35672</v>
      </c>
      <c r="L2747" s="6">
        <v>0</v>
      </c>
    </row>
    <row r="2748" spans="1:12" ht="12.75" customHeight="1">
      <c r="A2748" s="30" t="s">
        <v>1401</v>
      </c>
      <c r="B2748" s="30" t="s">
        <v>1402</v>
      </c>
      <c r="C2748" s="49"/>
      <c r="D2748" s="49" t="s">
        <v>3301</v>
      </c>
      <c r="E2748" s="30" t="s">
        <v>3061</v>
      </c>
      <c r="F2748" s="30" t="s">
        <v>12821</v>
      </c>
      <c r="G2748" s="30" t="s">
        <v>3102</v>
      </c>
      <c r="H2748" s="31">
        <v>1399</v>
      </c>
      <c r="I2748" s="30">
        <v>21</v>
      </c>
      <c r="J2748" s="30" t="s">
        <v>6</v>
      </c>
      <c r="K2748" s="32">
        <v>35703</v>
      </c>
      <c r="L2748" s="6">
        <v>0</v>
      </c>
    </row>
    <row r="2749" spans="1:12" ht="12.75" customHeight="1">
      <c r="A2749" s="30" t="s">
        <v>1411</v>
      </c>
      <c r="B2749" s="30" t="s">
        <v>1412</v>
      </c>
      <c r="C2749" s="49"/>
      <c r="D2749" s="49" t="s">
        <v>3306</v>
      </c>
      <c r="E2749" s="30" t="s">
        <v>3061</v>
      </c>
      <c r="F2749" s="30" t="s">
        <v>12940</v>
      </c>
      <c r="G2749" s="30" t="s">
        <v>3102</v>
      </c>
      <c r="H2749" s="31">
        <v>795</v>
      </c>
      <c r="I2749" s="30">
        <v>10</v>
      </c>
      <c r="J2749" s="30" t="s">
        <v>6</v>
      </c>
      <c r="K2749" s="32">
        <v>39896</v>
      </c>
      <c r="L2749" s="6">
        <v>0</v>
      </c>
    </row>
    <row r="2750" spans="1:12" ht="12.75" customHeight="1">
      <c r="A2750" s="30" t="s">
        <v>1413</v>
      </c>
      <c r="B2750" s="30" t="s">
        <v>1414</v>
      </c>
      <c r="C2750" s="49"/>
      <c r="D2750" s="49" t="s">
        <v>3307</v>
      </c>
      <c r="E2750" s="30" t="s">
        <v>3061</v>
      </c>
      <c r="F2750" s="30" t="s">
        <v>12940</v>
      </c>
      <c r="G2750" s="30" t="s">
        <v>3102</v>
      </c>
      <c r="H2750" s="31">
        <v>795</v>
      </c>
      <c r="I2750" s="30">
        <v>10</v>
      </c>
      <c r="J2750" s="30" t="s">
        <v>6</v>
      </c>
      <c r="K2750" s="32">
        <v>39892</v>
      </c>
      <c r="L2750" s="6">
        <v>0</v>
      </c>
    </row>
    <row r="2751" spans="1:12" ht="12.75" customHeight="1">
      <c r="A2751" s="30" t="s">
        <v>1415</v>
      </c>
      <c r="B2751" s="30" t="s">
        <v>1416</v>
      </c>
      <c r="C2751" s="49"/>
      <c r="D2751" s="49" t="s">
        <v>3308</v>
      </c>
      <c r="E2751" s="30" t="s">
        <v>3061</v>
      </c>
      <c r="F2751" s="30" t="s">
        <v>12940</v>
      </c>
      <c r="G2751" s="30" t="s">
        <v>3102</v>
      </c>
      <c r="H2751" s="31">
        <v>795</v>
      </c>
      <c r="I2751" s="30">
        <v>10</v>
      </c>
      <c r="J2751" s="30" t="s">
        <v>6</v>
      </c>
      <c r="K2751" s="32">
        <v>39892</v>
      </c>
      <c r="L2751" s="6">
        <v>0</v>
      </c>
    </row>
    <row r="2752" spans="1:12" ht="12.75" customHeight="1">
      <c r="A2752" s="30" t="s">
        <v>1417</v>
      </c>
      <c r="B2752" s="30" t="s">
        <v>1418</v>
      </c>
      <c r="C2752" s="49"/>
      <c r="D2752" s="49" t="s">
        <v>3309</v>
      </c>
      <c r="E2752" s="30" t="s">
        <v>3061</v>
      </c>
      <c r="F2752" s="30" t="s">
        <v>12940</v>
      </c>
      <c r="G2752" s="30" t="s">
        <v>3102</v>
      </c>
      <c r="H2752" s="31">
        <v>795</v>
      </c>
      <c r="I2752" s="30">
        <v>10</v>
      </c>
      <c r="J2752" s="30" t="s">
        <v>6</v>
      </c>
      <c r="K2752" s="32">
        <v>39892</v>
      </c>
      <c r="L2752" s="6">
        <v>0</v>
      </c>
    </row>
    <row r="2753" spans="1:12" ht="12.75" customHeight="1">
      <c r="A2753" s="30" t="s">
        <v>1419</v>
      </c>
      <c r="B2753" s="30" t="s">
        <v>1420</v>
      </c>
      <c r="C2753" s="49"/>
      <c r="D2753" s="49" t="s">
        <v>3310</v>
      </c>
      <c r="E2753" s="30" t="s">
        <v>3061</v>
      </c>
      <c r="F2753" s="30" t="s">
        <v>12940</v>
      </c>
      <c r="G2753" s="30" t="s">
        <v>3102</v>
      </c>
      <c r="H2753" s="31">
        <v>795</v>
      </c>
      <c r="I2753" s="30">
        <v>10</v>
      </c>
      <c r="J2753" s="30" t="s">
        <v>6</v>
      </c>
      <c r="K2753" s="32">
        <v>39892</v>
      </c>
      <c r="L2753" s="6">
        <v>0</v>
      </c>
    </row>
    <row r="2754" spans="1:12" ht="12.75" customHeight="1">
      <c r="A2754" s="30" t="s">
        <v>1421</v>
      </c>
      <c r="B2754" s="30" t="s">
        <v>1422</v>
      </c>
      <c r="C2754" s="49"/>
      <c r="D2754" s="49" t="s">
        <v>3311</v>
      </c>
      <c r="E2754" s="30" t="s">
        <v>3061</v>
      </c>
      <c r="F2754" s="30" t="s">
        <v>12940</v>
      </c>
      <c r="G2754" s="30" t="s">
        <v>3102</v>
      </c>
      <c r="H2754" s="31">
        <v>5495</v>
      </c>
      <c r="I2754" s="30">
        <v>10</v>
      </c>
      <c r="J2754" s="30" t="s">
        <v>6</v>
      </c>
      <c r="K2754" s="32">
        <v>39892</v>
      </c>
      <c r="L2754" s="6">
        <v>0</v>
      </c>
    </row>
    <row r="2755" spans="1:12" ht="12.75" customHeight="1">
      <c r="A2755" s="30" t="s">
        <v>1423</v>
      </c>
      <c r="B2755" s="30" t="s">
        <v>1424</v>
      </c>
      <c r="C2755" s="49"/>
      <c r="D2755" s="49" t="s">
        <v>3312</v>
      </c>
      <c r="E2755" s="30" t="s">
        <v>3061</v>
      </c>
      <c r="F2755" s="30" t="s">
        <v>4441</v>
      </c>
      <c r="G2755" s="30" t="s">
        <v>3102</v>
      </c>
      <c r="H2755" s="31">
        <v>5235.5</v>
      </c>
      <c r="I2755" s="30">
        <v>10</v>
      </c>
      <c r="J2755" s="30" t="s">
        <v>6</v>
      </c>
      <c r="K2755" s="32">
        <v>39899</v>
      </c>
      <c r="L2755" s="6">
        <v>0</v>
      </c>
    </row>
    <row r="2756" spans="1:12" ht="12.75" customHeight="1">
      <c r="A2756" s="30" t="s">
        <v>1425</v>
      </c>
      <c r="B2756" s="30" t="s">
        <v>1426</v>
      </c>
      <c r="C2756" s="49"/>
      <c r="D2756" s="49" t="s">
        <v>3313</v>
      </c>
      <c r="E2756" s="30" t="s">
        <v>3061</v>
      </c>
      <c r="F2756" s="30" t="s">
        <v>12910</v>
      </c>
      <c r="G2756" s="30" t="s">
        <v>3102</v>
      </c>
      <c r="H2756" s="31">
        <v>2764.5</v>
      </c>
      <c r="I2756" s="30">
        <v>10</v>
      </c>
      <c r="J2756" s="30" t="s">
        <v>6</v>
      </c>
      <c r="K2756" s="32">
        <v>39903</v>
      </c>
      <c r="L2756" s="6">
        <v>0</v>
      </c>
    </row>
    <row r="2757" spans="1:12" ht="12.75" customHeight="1">
      <c r="A2757" s="30" t="s">
        <v>1427</v>
      </c>
      <c r="B2757" s="30" t="s">
        <v>1428</v>
      </c>
      <c r="C2757" s="49"/>
      <c r="D2757" s="49" t="s">
        <v>3314</v>
      </c>
      <c r="E2757" s="30" t="s">
        <v>3061</v>
      </c>
      <c r="F2757" s="30" t="s">
        <v>12910</v>
      </c>
      <c r="G2757" s="30" t="s">
        <v>3102</v>
      </c>
      <c r="H2757" s="31">
        <v>2764.5</v>
      </c>
      <c r="I2757" s="30">
        <v>10</v>
      </c>
      <c r="J2757" s="30" t="s">
        <v>6</v>
      </c>
      <c r="K2757" s="32">
        <v>39903</v>
      </c>
      <c r="L2757" s="6">
        <v>0</v>
      </c>
    </row>
    <row r="2758" spans="1:12" ht="12.75" customHeight="1">
      <c r="A2758" s="30" t="s">
        <v>1429</v>
      </c>
      <c r="B2758" s="30" t="s">
        <v>1430</v>
      </c>
      <c r="C2758" s="49"/>
      <c r="D2758" s="49" t="s">
        <v>3315</v>
      </c>
      <c r="E2758" s="30" t="s">
        <v>3061</v>
      </c>
      <c r="F2758" s="30" t="s">
        <v>12910</v>
      </c>
      <c r="G2758" s="30" t="s">
        <v>3102</v>
      </c>
      <c r="H2758" s="31">
        <v>2764.5</v>
      </c>
      <c r="I2758" s="30">
        <v>10</v>
      </c>
      <c r="J2758" s="30" t="s">
        <v>6</v>
      </c>
      <c r="K2758" s="32">
        <v>39903</v>
      </c>
      <c r="L2758" s="6">
        <v>0</v>
      </c>
    </row>
    <row r="2759" spans="1:12" ht="12.75" customHeight="1">
      <c r="A2759" s="30" t="s">
        <v>1431</v>
      </c>
      <c r="B2759" s="30" t="s">
        <v>1432</v>
      </c>
      <c r="C2759" s="49"/>
      <c r="D2759" s="49" t="s">
        <v>3316</v>
      </c>
      <c r="E2759" s="30" t="s">
        <v>3061</v>
      </c>
      <c r="F2759" s="30" t="s">
        <v>12910</v>
      </c>
      <c r="G2759" s="30" t="s">
        <v>3102</v>
      </c>
      <c r="H2759" s="31">
        <v>2764.5</v>
      </c>
      <c r="I2759" s="30">
        <v>10</v>
      </c>
      <c r="J2759" s="30" t="s">
        <v>6</v>
      </c>
      <c r="K2759" s="32">
        <v>39903</v>
      </c>
      <c r="L2759" s="6">
        <v>0</v>
      </c>
    </row>
    <row r="2760" spans="1:12" ht="12.75" customHeight="1">
      <c r="A2760" s="30" t="s">
        <v>1433</v>
      </c>
      <c r="B2760" s="30" t="s">
        <v>1434</v>
      </c>
      <c r="C2760" s="49"/>
      <c r="D2760" s="49" t="s">
        <v>3317</v>
      </c>
      <c r="E2760" s="30" t="s">
        <v>3061</v>
      </c>
      <c r="F2760" s="30" t="s">
        <v>3169</v>
      </c>
      <c r="G2760" s="30" t="s">
        <v>3102</v>
      </c>
      <c r="H2760" s="31">
        <v>550</v>
      </c>
      <c r="I2760" s="30">
        <v>21</v>
      </c>
      <c r="J2760" s="30" t="s">
        <v>6</v>
      </c>
      <c r="K2760" s="32">
        <v>35764</v>
      </c>
      <c r="L2760" s="6">
        <v>0</v>
      </c>
    </row>
    <row r="2761" spans="1:12" ht="12.75" customHeight="1">
      <c r="A2761" s="30" t="s">
        <v>1437</v>
      </c>
      <c r="B2761" s="30" t="s">
        <v>1438</v>
      </c>
      <c r="C2761" s="49"/>
      <c r="D2761" s="49" t="s">
        <v>3319</v>
      </c>
      <c r="E2761" s="30" t="s">
        <v>3061</v>
      </c>
      <c r="F2761" s="30" t="s">
        <v>4441</v>
      </c>
      <c r="G2761" s="30" t="s">
        <v>3102</v>
      </c>
      <c r="H2761" s="31">
        <v>300</v>
      </c>
      <c r="I2761" s="30">
        <v>21</v>
      </c>
      <c r="J2761" s="30" t="s">
        <v>6</v>
      </c>
      <c r="K2761" s="32">
        <v>35703</v>
      </c>
      <c r="L2761" s="6">
        <v>0</v>
      </c>
    </row>
    <row r="2762" spans="1:12" ht="12.75" customHeight="1">
      <c r="A2762" s="30" t="s">
        <v>1447</v>
      </c>
      <c r="B2762" s="30" t="s">
        <v>1448</v>
      </c>
      <c r="C2762" s="49"/>
      <c r="D2762" s="49" t="s">
        <v>3324</v>
      </c>
      <c r="E2762" s="30" t="s">
        <v>3061</v>
      </c>
      <c r="F2762" s="30" t="s">
        <v>3236</v>
      </c>
      <c r="G2762" s="30" t="s">
        <v>3102</v>
      </c>
      <c r="H2762" s="31">
        <v>599</v>
      </c>
      <c r="I2762" s="30">
        <v>21</v>
      </c>
      <c r="J2762" s="30" t="s">
        <v>6</v>
      </c>
      <c r="K2762" s="32">
        <v>35703</v>
      </c>
      <c r="L2762" s="6">
        <v>0</v>
      </c>
    </row>
    <row r="2763" spans="1:12" ht="12.75" customHeight="1">
      <c r="A2763" s="30" t="s">
        <v>1457</v>
      </c>
      <c r="B2763" s="30" t="s">
        <v>1458</v>
      </c>
      <c r="C2763" s="49"/>
      <c r="D2763" s="49" t="s">
        <v>3329</v>
      </c>
      <c r="E2763" s="30" t="s">
        <v>3061</v>
      </c>
      <c r="F2763" s="30" t="s">
        <v>4473</v>
      </c>
      <c r="G2763" s="30" t="s">
        <v>3102</v>
      </c>
      <c r="H2763" s="31">
        <v>2599</v>
      </c>
      <c r="I2763" s="30">
        <v>21</v>
      </c>
      <c r="J2763" s="30" t="s">
        <v>6</v>
      </c>
      <c r="K2763" s="32">
        <v>35884</v>
      </c>
      <c r="L2763" s="6">
        <v>0</v>
      </c>
    </row>
    <row r="2764" spans="1:12" ht="12.75" customHeight="1">
      <c r="A2764" s="30" t="s">
        <v>1459</v>
      </c>
      <c r="B2764" s="30" t="s">
        <v>1460</v>
      </c>
      <c r="C2764" s="49"/>
      <c r="D2764" s="49" t="s">
        <v>3330</v>
      </c>
      <c r="E2764" s="30" t="s">
        <v>3061</v>
      </c>
      <c r="F2764" s="30" t="s">
        <v>4473</v>
      </c>
      <c r="G2764" s="30" t="s">
        <v>3102</v>
      </c>
      <c r="H2764" s="31">
        <v>2999</v>
      </c>
      <c r="I2764" s="30">
        <v>21</v>
      </c>
      <c r="J2764" s="30" t="s">
        <v>6</v>
      </c>
      <c r="K2764" s="32">
        <v>35884</v>
      </c>
      <c r="L2764" s="6">
        <v>0</v>
      </c>
    </row>
    <row r="2765" spans="1:12" ht="12.75" customHeight="1">
      <c r="A2765" s="30" t="s">
        <v>1463</v>
      </c>
      <c r="B2765" s="30" t="s">
        <v>1464</v>
      </c>
      <c r="C2765" s="49"/>
      <c r="D2765" s="49" t="s">
        <v>3332</v>
      </c>
      <c r="E2765" s="30" t="s">
        <v>3061</v>
      </c>
      <c r="F2765" s="30" t="s">
        <v>3169</v>
      </c>
      <c r="G2765" s="30" t="s">
        <v>3102</v>
      </c>
      <c r="H2765" s="31">
        <v>300</v>
      </c>
      <c r="I2765" s="30">
        <v>21</v>
      </c>
      <c r="J2765" s="30" t="s">
        <v>6</v>
      </c>
      <c r="K2765" s="32">
        <v>35703</v>
      </c>
      <c r="L2765" s="6">
        <v>0</v>
      </c>
    </row>
    <row r="2766" spans="1:12" ht="12.75" customHeight="1">
      <c r="A2766" s="30" t="s">
        <v>1465</v>
      </c>
      <c r="B2766" s="30" t="s">
        <v>1466</v>
      </c>
      <c r="C2766" s="49"/>
      <c r="D2766" s="49" t="s">
        <v>3333</v>
      </c>
      <c r="E2766" s="30" t="s">
        <v>3061</v>
      </c>
      <c r="F2766" s="30" t="s">
        <v>12916</v>
      </c>
      <c r="G2766" s="30" t="s">
        <v>3102</v>
      </c>
      <c r="H2766" s="31">
        <v>550</v>
      </c>
      <c r="I2766" s="30">
        <v>21</v>
      </c>
      <c r="J2766" s="30" t="s">
        <v>6</v>
      </c>
      <c r="K2766" s="32">
        <v>35641</v>
      </c>
      <c r="L2766" s="6">
        <v>0</v>
      </c>
    </row>
    <row r="2767" spans="1:12" ht="12.75" customHeight="1">
      <c r="A2767" s="30" t="s">
        <v>1467</v>
      </c>
      <c r="B2767" s="30" t="s">
        <v>1468</v>
      </c>
      <c r="C2767" s="49"/>
      <c r="D2767" s="49" t="s">
        <v>3334</v>
      </c>
      <c r="E2767" s="30" t="s">
        <v>3061</v>
      </c>
      <c r="F2767" s="30" t="s">
        <v>12917</v>
      </c>
      <c r="G2767" s="30" t="s">
        <v>3102</v>
      </c>
      <c r="H2767" s="31">
        <v>799</v>
      </c>
      <c r="I2767" s="30">
        <v>21</v>
      </c>
      <c r="J2767" s="30" t="s">
        <v>6</v>
      </c>
      <c r="K2767" s="32">
        <v>35641</v>
      </c>
      <c r="L2767" s="6">
        <v>0</v>
      </c>
    </row>
    <row r="2768" spans="1:12" ht="12.75" customHeight="1">
      <c r="A2768" s="30" t="s">
        <v>1469</v>
      </c>
      <c r="B2768" s="30" t="s">
        <v>1470</v>
      </c>
      <c r="C2768" s="49"/>
      <c r="D2768" s="49" t="s">
        <v>3335</v>
      </c>
      <c r="E2768" s="30" t="s">
        <v>3061</v>
      </c>
      <c r="F2768" s="30" t="s">
        <v>12917</v>
      </c>
      <c r="G2768" s="30" t="s">
        <v>3102</v>
      </c>
      <c r="H2768" s="31">
        <v>1299</v>
      </c>
      <c r="I2768" s="30">
        <v>21</v>
      </c>
      <c r="J2768" s="30" t="s">
        <v>6</v>
      </c>
      <c r="K2768" s="32">
        <v>35825</v>
      </c>
      <c r="L2768" s="6">
        <v>0</v>
      </c>
    </row>
    <row r="2769" spans="1:12" ht="12.75" customHeight="1">
      <c r="A2769" s="30" t="s">
        <v>1471</v>
      </c>
      <c r="B2769" s="30" t="s">
        <v>1472</v>
      </c>
      <c r="C2769" s="49"/>
      <c r="D2769" s="49" t="s">
        <v>3336</v>
      </c>
      <c r="E2769" s="30" t="s">
        <v>3061</v>
      </c>
      <c r="F2769" s="30" t="s">
        <v>3169</v>
      </c>
      <c r="G2769" s="30" t="s">
        <v>3102</v>
      </c>
      <c r="H2769" s="31">
        <v>1299</v>
      </c>
      <c r="I2769" s="30">
        <v>20</v>
      </c>
      <c r="J2769" s="30" t="s">
        <v>6</v>
      </c>
      <c r="K2769" s="32">
        <v>36088</v>
      </c>
      <c r="L2769" s="6">
        <v>0</v>
      </c>
    </row>
    <row r="2770" spans="1:12" ht="12.75" customHeight="1">
      <c r="A2770" s="30" t="s">
        <v>1473</v>
      </c>
      <c r="B2770" s="30" t="s">
        <v>1474</v>
      </c>
      <c r="C2770" s="49"/>
      <c r="D2770" s="49" t="s">
        <v>3337</v>
      </c>
      <c r="E2770" s="30" t="s">
        <v>3061</v>
      </c>
      <c r="F2770" s="30" t="s">
        <v>12911</v>
      </c>
      <c r="G2770" s="30" t="s">
        <v>3102</v>
      </c>
      <c r="H2770" s="31">
        <v>1539</v>
      </c>
      <c r="I2770" s="30">
        <v>8</v>
      </c>
      <c r="J2770" s="30" t="s">
        <v>6</v>
      </c>
      <c r="K2770" s="32">
        <v>40508</v>
      </c>
      <c r="L2770" s="6">
        <v>169.50082191780805</v>
      </c>
    </row>
    <row r="2771" spans="1:12" ht="12.75" customHeight="1">
      <c r="A2771" s="30" t="s">
        <v>1475</v>
      </c>
      <c r="B2771" s="30" t="s">
        <v>1476</v>
      </c>
      <c r="C2771" s="49"/>
      <c r="D2771" s="49" t="s">
        <v>3338</v>
      </c>
      <c r="E2771" s="30" t="s">
        <v>3061</v>
      </c>
      <c r="F2771" s="30" t="s">
        <v>12912</v>
      </c>
      <c r="G2771" s="30" t="s">
        <v>3102</v>
      </c>
      <c r="H2771" s="31">
        <v>550</v>
      </c>
      <c r="I2771" s="30">
        <v>21</v>
      </c>
      <c r="J2771" s="30" t="s">
        <v>6</v>
      </c>
      <c r="K2771" s="32">
        <v>35641</v>
      </c>
      <c r="L2771" s="6">
        <v>0</v>
      </c>
    </row>
    <row r="2772" spans="1:12" ht="12.75" customHeight="1">
      <c r="A2772" s="30" t="s">
        <v>1479</v>
      </c>
      <c r="B2772" s="30" t="s">
        <v>1480</v>
      </c>
      <c r="C2772" s="49"/>
      <c r="D2772" s="49" t="s">
        <v>3340</v>
      </c>
      <c r="E2772" s="30" t="s">
        <v>3061</v>
      </c>
      <c r="F2772" s="30" t="s">
        <v>3169</v>
      </c>
      <c r="G2772" s="30" t="s">
        <v>3102</v>
      </c>
      <c r="H2772" s="31">
        <v>550</v>
      </c>
      <c r="I2772" s="30">
        <v>21</v>
      </c>
      <c r="J2772" s="30" t="s">
        <v>6</v>
      </c>
      <c r="K2772" s="32">
        <v>35764</v>
      </c>
      <c r="L2772" s="6">
        <v>0</v>
      </c>
    </row>
    <row r="2773" spans="1:12" ht="12.75" customHeight="1">
      <c r="A2773" s="30" t="s">
        <v>1481</v>
      </c>
      <c r="B2773" s="30" t="s">
        <v>1482</v>
      </c>
      <c r="C2773" s="49"/>
      <c r="D2773" s="49" t="s">
        <v>3341</v>
      </c>
      <c r="E2773" s="30" t="s">
        <v>3061</v>
      </c>
      <c r="F2773" s="30" t="s">
        <v>12917</v>
      </c>
      <c r="G2773" s="30" t="s">
        <v>3102</v>
      </c>
      <c r="H2773" s="31">
        <v>1299</v>
      </c>
      <c r="I2773" s="30">
        <v>21</v>
      </c>
      <c r="J2773" s="30" t="s">
        <v>6</v>
      </c>
      <c r="K2773" s="32">
        <v>35825</v>
      </c>
      <c r="L2773" s="6">
        <v>0</v>
      </c>
    </row>
    <row r="2774" spans="1:12" ht="12.75" customHeight="1">
      <c r="A2774" s="30" t="s">
        <v>1483</v>
      </c>
      <c r="B2774" s="30" t="s">
        <v>1484</v>
      </c>
      <c r="C2774" s="49"/>
      <c r="D2774" s="49" t="s">
        <v>3342</v>
      </c>
      <c r="E2774" s="30" t="s">
        <v>3061</v>
      </c>
      <c r="F2774" s="30" t="s">
        <v>12916</v>
      </c>
      <c r="G2774" s="30" t="s">
        <v>3102</v>
      </c>
      <c r="H2774" s="31">
        <v>1299</v>
      </c>
      <c r="I2774" s="30">
        <v>21</v>
      </c>
      <c r="J2774" s="30" t="s">
        <v>6</v>
      </c>
      <c r="K2774" s="32">
        <v>35825</v>
      </c>
      <c r="L2774" s="6">
        <v>0</v>
      </c>
    </row>
    <row r="2775" spans="1:12" ht="12.75" customHeight="1">
      <c r="A2775" s="30" t="s">
        <v>1485</v>
      </c>
      <c r="B2775" s="30" t="s">
        <v>1486</v>
      </c>
      <c r="C2775" s="49"/>
      <c r="D2775" s="49" t="s">
        <v>12955</v>
      </c>
      <c r="E2775" s="30" t="s">
        <v>3061</v>
      </c>
      <c r="F2775" s="30" t="s">
        <v>3131</v>
      </c>
      <c r="G2775" s="30" t="s">
        <v>3102</v>
      </c>
      <c r="H2775" s="31">
        <v>400</v>
      </c>
      <c r="I2775" s="30">
        <v>21</v>
      </c>
      <c r="J2775" s="30" t="s">
        <v>6</v>
      </c>
      <c r="K2775" s="32">
        <v>35672</v>
      </c>
      <c r="L2775" s="6">
        <v>0</v>
      </c>
    </row>
    <row r="2776" spans="1:12" ht="12.75" customHeight="1">
      <c r="A2776" s="30" t="s">
        <v>1487</v>
      </c>
      <c r="B2776" s="30" t="s">
        <v>1488</v>
      </c>
      <c r="C2776" s="49"/>
      <c r="D2776" s="49" t="s">
        <v>3344</v>
      </c>
      <c r="E2776" s="30" t="s">
        <v>3061</v>
      </c>
      <c r="F2776" s="30" t="s">
        <v>3113</v>
      </c>
      <c r="G2776" s="30" t="s">
        <v>3102</v>
      </c>
      <c r="H2776" s="31">
        <v>550</v>
      </c>
      <c r="I2776" s="30">
        <v>21</v>
      </c>
      <c r="J2776" s="30" t="s">
        <v>6</v>
      </c>
      <c r="K2776" s="32">
        <v>35672</v>
      </c>
      <c r="L2776" s="6">
        <v>0</v>
      </c>
    </row>
    <row r="2777" spans="1:12" ht="12.75" customHeight="1">
      <c r="A2777" s="30" t="s">
        <v>1489</v>
      </c>
      <c r="B2777" s="30" t="s">
        <v>1490</v>
      </c>
      <c r="C2777" s="49"/>
      <c r="D2777" s="49" t="s">
        <v>3345</v>
      </c>
      <c r="E2777" s="30" t="s">
        <v>3061</v>
      </c>
      <c r="F2777" s="30" t="s">
        <v>12912</v>
      </c>
      <c r="G2777" s="30" t="s">
        <v>3102</v>
      </c>
      <c r="H2777" s="31">
        <v>550</v>
      </c>
      <c r="I2777" s="30">
        <v>21</v>
      </c>
      <c r="J2777" s="30" t="s">
        <v>6</v>
      </c>
      <c r="K2777" s="32">
        <v>35764</v>
      </c>
      <c r="L2777" s="6">
        <v>0</v>
      </c>
    </row>
    <row r="2778" spans="1:12" ht="12.75" customHeight="1">
      <c r="A2778" s="30" t="s">
        <v>1493</v>
      </c>
      <c r="B2778" s="30" t="s">
        <v>1494</v>
      </c>
      <c r="C2778" s="49"/>
      <c r="D2778" s="49" t="s">
        <v>3347</v>
      </c>
      <c r="E2778" s="30" t="s">
        <v>3061</v>
      </c>
      <c r="F2778" s="30" t="s">
        <v>12911</v>
      </c>
      <c r="G2778" s="30" t="s">
        <v>3102</v>
      </c>
      <c r="H2778" s="31">
        <v>299</v>
      </c>
      <c r="I2778" s="30">
        <v>21</v>
      </c>
      <c r="J2778" s="30" t="s">
        <v>6</v>
      </c>
      <c r="K2778" s="32">
        <v>35825</v>
      </c>
      <c r="L2778" s="6">
        <v>0</v>
      </c>
    </row>
    <row r="2779" spans="1:12" ht="12.75" customHeight="1">
      <c r="A2779" s="30" t="s">
        <v>1495</v>
      </c>
      <c r="B2779" s="30" t="s">
        <v>1496</v>
      </c>
      <c r="C2779" s="49"/>
      <c r="D2779" s="49" t="s">
        <v>3348</v>
      </c>
      <c r="E2779" s="30" t="s">
        <v>3061</v>
      </c>
      <c r="F2779" s="30" t="s">
        <v>12911</v>
      </c>
      <c r="G2779" s="30" t="s">
        <v>3102</v>
      </c>
      <c r="H2779" s="31">
        <v>699</v>
      </c>
      <c r="I2779" s="30">
        <v>21</v>
      </c>
      <c r="J2779" s="30" t="s">
        <v>6</v>
      </c>
      <c r="K2779" s="32">
        <v>35826</v>
      </c>
      <c r="L2779" s="6">
        <v>0</v>
      </c>
    </row>
    <row r="2780" spans="1:12" ht="12.75" customHeight="1">
      <c r="A2780" s="30" t="s">
        <v>1497</v>
      </c>
      <c r="B2780" s="30" t="s">
        <v>1498</v>
      </c>
      <c r="C2780" s="49"/>
      <c r="D2780" s="49" t="s">
        <v>3349</v>
      </c>
      <c r="E2780" s="30" t="s">
        <v>3061</v>
      </c>
      <c r="F2780" s="30" t="s">
        <v>12913</v>
      </c>
      <c r="G2780" s="30" t="s">
        <v>3102</v>
      </c>
      <c r="H2780" s="31">
        <v>400</v>
      </c>
      <c r="I2780" s="30">
        <v>21</v>
      </c>
      <c r="J2780" s="30" t="s">
        <v>6</v>
      </c>
      <c r="K2780" s="32">
        <v>35672</v>
      </c>
      <c r="L2780" s="6">
        <v>0</v>
      </c>
    </row>
    <row r="2781" spans="1:12" ht="12.75" customHeight="1">
      <c r="A2781" s="30" t="s">
        <v>1499</v>
      </c>
      <c r="B2781" s="30" t="s">
        <v>1500</v>
      </c>
      <c r="C2781" s="49"/>
      <c r="D2781" s="49" t="s">
        <v>3350</v>
      </c>
      <c r="E2781" s="30" t="s">
        <v>3061</v>
      </c>
      <c r="F2781" s="30" t="s">
        <v>3113</v>
      </c>
      <c r="G2781" s="30" t="s">
        <v>3102</v>
      </c>
      <c r="H2781" s="31">
        <v>550</v>
      </c>
      <c r="I2781" s="30">
        <v>21</v>
      </c>
      <c r="J2781" s="30" t="s">
        <v>6</v>
      </c>
      <c r="K2781" s="32">
        <v>35764</v>
      </c>
      <c r="L2781" s="6">
        <v>0</v>
      </c>
    </row>
    <row r="2782" spans="1:12" ht="12.75" customHeight="1">
      <c r="A2782" s="30" t="s">
        <v>1501</v>
      </c>
      <c r="B2782" s="30" t="s">
        <v>1502</v>
      </c>
      <c r="C2782" s="49"/>
      <c r="D2782" s="49" t="s">
        <v>13007</v>
      </c>
      <c r="E2782" s="30" t="s">
        <v>3061</v>
      </c>
      <c r="F2782" s="30" t="s">
        <v>13008</v>
      </c>
      <c r="G2782" s="30" t="s">
        <v>3102</v>
      </c>
      <c r="H2782" s="31">
        <v>550</v>
      </c>
      <c r="I2782" s="30">
        <v>21</v>
      </c>
      <c r="J2782" s="30" t="s">
        <v>6</v>
      </c>
      <c r="K2782" s="32">
        <v>35764</v>
      </c>
      <c r="L2782" s="6">
        <v>0</v>
      </c>
    </row>
    <row r="2783" spans="1:12" ht="12.75" customHeight="1">
      <c r="A2783" s="30" t="s">
        <v>1503</v>
      </c>
      <c r="B2783" s="30" t="s">
        <v>1504</v>
      </c>
      <c r="C2783" s="49" t="s">
        <v>3062</v>
      </c>
      <c r="D2783" s="49" t="s">
        <v>3352</v>
      </c>
      <c r="E2783" s="30" t="s">
        <v>3061</v>
      </c>
      <c r="F2783" s="30" t="s">
        <v>12807</v>
      </c>
      <c r="G2783" s="30" t="s">
        <v>3102</v>
      </c>
      <c r="H2783" s="31">
        <v>4845</v>
      </c>
      <c r="I2783" s="30">
        <v>10</v>
      </c>
      <c r="J2783" s="30" t="s">
        <v>6</v>
      </c>
      <c r="K2783" s="32">
        <v>39903</v>
      </c>
      <c r="L2783" s="6">
        <v>0</v>
      </c>
    </row>
    <row r="2784" spans="1:12" ht="12.75" customHeight="1">
      <c r="A2784" s="30" t="s">
        <v>1505</v>
      </c>
      <c r="B2784" s="30" t="s">
        <v>1506</v>
      </c>
      <c r="C2784" s="49" t="s">
        <v>3062</v>
      </c>
      <c r="D2784" s="49" t="s">
        <v>3353</v>
      </c>
      <c r="E2784" s="30" t="s">
        <v>3061</v>
      </c>
      <c r="F2784" s="30" t="s">
        <v>12807</v>
      </c>
      <c r="G2784" s="30" t="s">
        <v>3102</v>
      </c>
      <c r="H2784" s="31">
        <v>200</v>
      </c>
      <c r="I2784" s="30">
        <v>20</v>
      </c>
      <c r="J2784" s="30" t="s">
        <v>6</v>
      </c>
      <c r="K2784" s="32">
        <v>36068</v>
      </c>
      <c r="L2784" s="6">
        <v>0</v>
      </c>
    </row>
    <row r="2785" spans="1:12" ht="12.75" customHeight="1">
      <c r="A2785" s="30" t="s">
        <v>1507</v>
      </c>
      <c r="B2785" s="30" t="s">
        <v>1508</v>
      </c>
      <c r="C2785" s="49"/>
      <c r="D2785" s="49" t="s">
        <v>3354</v>
      </c>
      <c r="E2785" s="30" t="s">
        <v>3061</v>
      </c>
      <c r="F2785" s="30" t="s">
        <v>4440</v>
      </c>
      <c r="G2785" s="30" t="s">
        <v>3102</v>
      </c>
      <c r="H2785" s="31">
        <v>400</v>
      </c>
      <c r="I2785" s="30">
        <v>21</v>
      </c>
      <c r="J2785" s="30" t="s">
        <v>6</v>
      </c>
      <c r="K2785" s="32">
        <v>35854</v>
      </c>
      <c r="L2785" s="6">
        <v>0</v>
      </c>
    </row>
    <row r="2786" spans="1:12" ht="12.75" customHeight="1">
      <c r="A2786" s="30" t="s">
        <v>1509</v>
      </c>
      <c r="B2786" s="30" t="s">
        <v>1510</v>
      </c>
      <c r="C2786" s="49"/>
      <c r="D2786" s="49" t="s">
        <v>3355</v>
      </c>
      <c r="E2786" s="30" t="s">
        <v>3061</v>
      </c>
      <c r="F2786" s="30" t="s">
        <v>12910</v>
      </c>
      <c r="G2786" s="30" t="s">
        <v>3102</v>
      </c>
      <c r="H2786" s="31">
        <v>625</v>
      </c>
      <c r="I2786" s="30">
        <v>19</v>
      </c>
      <c r="J2786" s="30" t="s">
        <v>6</v>
      </c>
      <c r="K2786" s="32">
        <v>36371</v>
      </c>
      <c r="L2786" s="6">
        <v>0</v>
      </c>
    </row>
    <row r="2787" spans="1:12" ht="12.75" customHeight="1">
      <c r="A2787" s="30" t="s">
        <v>1511</v>
      </c>
      <c r="B2787" s="30" t="s">
        <v>1512</v>
      </c>
      <c r="C2787" s="49"/>
      <c r="D2787" s="49" t="s">
        <v>4584</v>
      </c>
      <c r="E2787" s="30" t="s">
        <v>3061</v>
      </c>
      <c r="F2787" s="30" t="s">
        <v>12910</v>
      </c>
      <c r="G2787" s="30" t="s">
        <v>3102</v>
      </c>
      <c r="H2787" s="31">
        <v>625</v>
      </c>
      <c r="I2787" s="30">
        <v>19</v>
      </c>
      <c r="J2787" s="30" t="s">
        <v>6</v>
      </c>
      <c r="K2787" s="32">
        <v>36371</v>
      </c>
      <c r="L2787" s="6">
        <v>0</v>
      </c>
    </row>
    <row r="2788" spans="1:12" ht="12.75" customHeight="1">
      <c r="A2788" s="30" t="s">
        <v>1515</v>
      </c>
      <c r="B2788" s="30" t="s">
        <v>1516</v>
      </c>
      <c r="C2788" s="49"/>
      <c r="D2788" s="49" t="s">
        <v>3357</v>
      </c>
      <c r="E2788" s="30" t="s">
        <v>3061</v>
      </c>
      <c r="F2788" s="30" t="s">
        <v>13019</v>
      </c>
      <c r="G2788" s="30" t="s">
        <v>3102</v>
      </c>
      <c r="H2788" s="31">
        <v>1100</v>
      </c>
      <c r="I2788" s="30">
        <v>21</v>
      </c>
      <c r="J2788" s="30" t="s">
        <v>6</v>
      </c>
      <c r="K2788" s="32">
        <v>35580</v>
      </c>
      <c r="L2788" s="6">
        <v>0</v>
      </c>
    </row>
    <row r="2789" spans="1:12" ht="12.75" customHeight="1">
      <c r="A2789" s="30" t="s">
        <v>1517</v>
      </c>
      <c r="B2789" s="30" t="s">
        <v>1518</v>
      </c>
      <c r="C2789" s="49"/>
      <c r="D2789" s="49" t="s">
        <v>3359</v>
      </c>
      <c r="E2789" s="30" t="s">
        <v>3061</v>
      </c>
      <c r="F2789" s="30" t="s">
        <v>12939</v>
      </c>
      <c r="G2789" s="30" t="s">
        <v>3102</v>
      </c>
      <c r="H2789" s="31">
        <v>999</v>
      </c>
      <c r="I2789" s="30">
        <v>20</v>
      </c>
      <c r="J2789" s="30" t="s">
        <v>6</v>
      </c>
      <c r="K2789" s="32">
        <v>36006</v>
      </c>
      <c r="L2789" s="6">
        <v>0</v>
      </c>
    </row>
    <row r="2790" spans="1:12" ht="12.75" customHeight="1">
      <c r="A2790" s="30" t="s">
        <v>1519</v>
      </c>
      <c r="B2790" s="30" t="s">
        <v>1520</v>
      </c>
      <c r="C2790" s="49"/>
      <c r="D2790" s="49" t="s">
        <v>3360</v>
      </c>
      <c r="E2790" s="30" t="s">
        <v>3061</v>
      </c>
      <c r="F2790" s="30" t="s">
        <v>12939</v>
      </c>
      <c r="G2790" s="30" t="s">
        <v>3102</v>
      </c>
      <c r="H2790" s="31">
        <v>2164.86</v>
      </c>
      <c r="I2790" s="30">
        <v>9</v>
      </c>
      <c r="J2790" s="30" t="s">
        <v>6</v>
      </c>
      <c r="K2790" s="32">
        <v>40268</v>
      </c>
      <c r="L2790" s="6">
        <v>143.53318356164363</v>
      </c>
    </row>
    <row r="2791" spans="1:12" ht="12.75" customHeight="1">
      <c r="A2791" s="30" t="s">
        <v>1521</v>
      </c>
      <c r="B2791" s="30" t="s">
        <v>1522</v>
      </c>
      <c r="C2791" s="49"/>
      <c r="D2791" s="49" t="s">
        <v>3361</v>
      </c>
      <c r="E2791" s="30" t="s">
        <v>3061</v>
      </c>
      <c r="F2791" s="30" t="s">
        <v>12939</v>
      </c>
      <c r="G2791" s="30" t="s">
        <v>3102</v>
      </c>
      <c r="H2791" s="31">
        <v>2015.52</v>
      </c>
      <c r="I2791" s="30">
        <v>9</v>
      </c>
      <c r="J2791" s="30" t="s">
        <v>6</v>
      </c>
      <c r="K2791" s="32">
        <v>40268</v>
      </c>
      <c r="L2791" s="6">
        <v>133.63173698630163</v>
      </c>
    </row>
    <row r="2792" spans="1:12" ht="12.75" customHeight="1">
      <c r="A2792" s="30" t="s">
        <v>1523</v>
      </c>
      <c r="B2792" s="30" t="s">
        <v>1524</v>
      </c>
      <c r="C2792" s="49"/>
      <c r="D2792" s="49" t="s">
        <v>3362</v>
      </c>
      <c r="E2792" s="30" t="s">
        <v>3061</v>
      </c>
      <c r="F2792" s="30" t="s">
        <v>3358</v>
      </c>
      <c r="G2792" s="30" t="s">
        <v>3102</v>
      </c>
      <c r="H2792" s="31">
        <v>2872.8</v>
      </c>
      <c r="I2792" s="30">
        <v>8</v>
      </c>
      <c r="J2792" s="30" t="s">
        <v>6</v>
      </c>
      <c r="K2792" s="32">
        <v>40508</v>
      </c>
      <c r="L2792" s="6">
        <v>316.40153424657547</v>
      </c>
    </row>
    <row r="2793" spans="1:12" ht="12.75" customHeight="1">
      <c r="A2793" s="30" t="s">
        <v>1525</v>
      </c>
      <c r="B2793" s="30" t="s">
        <v>1526</v>
      </c>
      <c r="C2793" s="49"/>
      <c r="D2793" s="49" t="s">
        <v>3363</v>
      </c>
      <c r="E2793" s="30" t="s">
        <v>3061</v>
      </c>
      <c r="F2793" s="30" t="s">
        <v>4293</v>
      </c>
      <c r="G2793" s="30" t="s">
        <v>3102</v>
      </c>
      <c r="H2793" s="31">
        <v>898.5</v>
      </c>
      <c r="I2793" s="30">
        <v>21</v>
      </c>
      <c r="J2793" s="30" t="s">
        <v>6</v>
      </c>
      <c r="K2793" s="32">
        <v>35764</v>
      </c>
      <c r="L2793" s="6">
        <v>0</v>
      </c>
    </row>
    <row r="2794" spans="1:12" ht="12.75" customHeight="1">
      <c r="A2794" s="30" t="s">
        <v>1527</v>
      </c>
      <c r="B2794" s="30" t="s">
        <v>1528</v>
      </c>
      <c r="C2794" s="49"/>
      <c r="D2794" s="49" t="s">
        <v>3364</v>
      </c>
      <c r="E2794" s="30" t="s">
        <v>3061</v>
      </c>
      <c r="F2794" s="30" t="s">
        <v>12937</v>
      </c>
      <c r="G2794" s="30" t="s">
        <v>3102</v>
      </c>
      <c r="H2794" s="31">
        <v>250</v>
      </c>
      <c r="I2794" s="30">
        <v>21</v>
      </c>
      <c r="J2794" s="30" t="s">
        <v>6</v>
      </c>
      <c r="K2794" s="32">
        <v>35826</v>
      </c>
      <c r="L2794" s="6">
        <v>0</v>
      </c>
    </row>
    <row r="2795" spans="1:12" ht="12.75" customHeight="1">
      <c r="A2795" s="30" t="s">
        <v>1529</v>
      </c>
      <c r="B2795" s="30" t="s">
        <v>1530</v>
      </c>
      <c r="C2795" s="49"/>
      <c r="D2795" s="49" t="s">
        <v>3365</v>
      </c>
      <c r="E2795" s="30" t="s">
        <v>3061</v>
      </c>
      <c r="F2795" s="30" t="s">
        <v>4440</v>
      </c>
      <c r="G2795" s="30" t="s">
        <v>3102</v>
      </c>
      <c r="H2795" s="31">
        <v>599</v>
      </c>
      <c r="I2795" s="30">
        <v>21</v>
      </c>
      <c r="J2795" s="30" t="s">
        <v>6</v>
      </c>
      <c r="K2795" s="32">
        <v>35703</v>
      </c>
      <c r="L2795" s="6">
        <v>0</v>
      </c>
    </row>
    <row r="2796" spans="1:12" ht="12.75" customHeight="1">
      <c r="A2796" s="30" t="s">
        <v>1531</v>
      </c>
      <c r="B2796" s="30" t="s">
        <v>1532</v>
      </c>
      <c r="C2796" s="49" t="s">
        <v>3062</v>
      </c>
      <c r="D2796" s="49" t="s">
        <v>3366</v>
      </c>
      <c r="E2796" s="30" t="s">
        <v>3061</v>
      </c>
      <c r="F2796" s="30" t="s">
        <v>3159</v>
      </c>
      <c r="G2796" s="30" t="s">
        <v>3102</v>
      </c>
      <c r="H2796" s="31">
        <v>3249</v>
      </c>
      <c r="I2796" s="30">
        <v>10</v>
      </c>
      <c r="J2796" s="30" t="s">
        <v>6</v>
      </c>
      <c r="K2796" s="32">
        <v>39899</v>
      </c>
      <c r="L2796" s="6">
        <v>0</v>
      </c>
    </row>
    <row r="2797" spans="1:12" ht="12.75" customHeight="1">
      <c r="A2797" s="30" t="s">
        <v>1533</v>
      </c>
      <c r="B2797" s="30" t="s">
        <v>1534</v>
      </c>
      <c r="C2797" s="49"/>
      <c r="D2797" s="49" t="s">
        <v>3367</v>
      </c>
      <c r="E2797" s="30" t="s">
        <v>3061</v>
      </c>
      <c r="F2797" s="30" t="s">
        <v>3113</v>
      </c>
      <c r="G2797" s="30" t="s">
        <v>3102</v>
      </c>
      <c r="H2797" s="31">
        <v>450</v>
      </c>
      <c r="I2797" s="30">
        <v>21</v>
      </c>
      <c r="J2797" s="30" t="s">
        <v>6</v>
      </c>
      <c r="K2797" s="32">
        <v>35672</v>
      </c>
      <c r="L2797" s="6">
        <v>0</v>
      </c>
    </row>
    <row r="2798" spans="1:12" ht="12.75" customHeight="1">
      <c r="A2798" s="30" t="s">
        <v>1535</v>
      </c>
      <c r="B2798" s="30" t="s">
        <v>1536</v>
      </c>
      <c r="C2798" s="49"/>
      <c r="D2798" s="49" t="s">
        <v>3368</v>
      </c>
      <c r="E2798" s="30" t="s">
        <v>3061</v>
      </c>
      <c r="F2798" s="30" t="s">
        <v>3113</v>
      </c>
      <c r="G2798" s="30" t="s">
        <v>3102</v>
      </c>
      <c r="H2798" s="31">
        <v>399</v>
      </c>
      <c r="I2798" s="30">
        <v>21</v>
      </c>
      <c r="J2798" s="30" t="s">
        <v>6</v>
      </c>
      <c r="K2798" s="32">
        <v>35703</v>
      </c>
      <c r="L2798" s="6">
        <v>0</v>
      </c>
    </row>
    <row r="2799" spans="1:12" ht="12.75" customHeight="1">
      <c r="A2799" s="30" t="s">
        <v>1537</v>
      </c>
      <c r="B2799" s="30" t="s">
        <v>1538</v>
      </c>
      <c r="C2799" s="49"/>
      <c r="D2799" s="49" t="s">
        <v>3369</v>
      </c>
      <c r="E2799" s="30" t="s">
        <v>3061</v>
      </c>
      <c r="F2799" s="30" t="s">
        <v>3113</v>
      </c>
      <c r="G2799" s="30" t="s">
        <v>3102</v>
      </c>
      <c r="H2799" s="31">
        <v>550</v>
      </c>
      <c r="I2799" s="30">
        <v>21</v>
      </c>
      <c r="J2799" s="30" t="s">
        <v>6</v>
      </c>
      <c r="K2799" s="32">
        <v>35884</v>
      </c>
      <c r="L2799" s="6">
        <v>0</v>
      </c>
    </row>
    <row r="2800" spans="1:12" ht="12.75" customHeight="1">
      <c r="A2800" s="30" t="s">
        <v>1541</v>
      </c>
      <c r="B2800" s="30" t="s">
        <v>1542</v>
      </c>
      <c r="C2800" s="49"/>
      <c r="D2800" s="49" t="s">
        <v>3370</v>
      </c>
      <c r="E2800" s="30" t="s">
        <v>3061</v>
      </c>
      <c r="F2800" s="30" t="s">
        <v>3113</v>
      </c>
      <c r="G2800" s="30" t="s">
        <v>3102</v>
      </c>
      <c r="H2800" s="31">
        <v>2390</v>
      </c>
      <c r="I2800" s="30">
        <v>10</v>
      </c>
      <c r="J2800" s="30" t="s">
        <v>6</v>
      </c>
      <c r="K2800" s="32">
        <v>39896</v>
      </c>
      <c r="L2800" s="6">
        <v>0</v>
      </c>
    </row>
    <row r="2801" spans="1:12" ht="12.75" customHeight="1">
      <c r="A2801" s="30" t="s">
        <v>1543</v>
      </c>
      <c r="B2801" s="30" t="s">
        <v>1544</v>
      </c>
      <c r="C2801" s="49"/>
      <c r="D2801" s="49" t="s">
        <v>3371</v>
      </c>
      <c r="E2801" s="30" t="s">
        <v>3061</v>
      </c>
      <c r="F2801" s="30" t="s">
        <v>3113</v>
      </c>
      <c r="G2801" s="30" t="s">
        <v>3102</v>
      </c>
      <c r="H2801" s="31">
        <v>804.38</v>
      </c>
      <c r="I2801" s="30">
        <v>9</v>
      </c>
      <c r="J2801" s="30" t="s">
        <v>6</v>
      </c>
      <c r="K2801" s="32">
        <v>40106</v>
      </c>
      <c r="L2801" s="6">
        <v>29.530663013698558</v>
      </c>
    </row>
    <row r="2802" spans="1:12" ht="12.75" customHeight="1">
      <c r="A2802" s="30" t="s">
        <v>1545</v>
      </c>
      <c r="B2802" s="30" t="s">
        <v>1546</v>
      </c>
      <c r="C2802" s="49"/>
      <c r="D2802" s="49" t="s">
        <v>3372</v>
      </c>
      <c r="E2802" s="30" t="s">
        <v>3061</v>
      </c>
      <c r="F2802" s="30" t="s">
        <v>3113</v>
      </c>
      <c r="G2802" s="30" t="s">
        <v>3102</v>
      </c>
      <c r="H2802" s="31">
        <v>3978.6</v>
      </c>
      <c r="I2802" s="30">
        <v>8</v>
      </c>
      <c r="J2802" s="30" t="s">
        <v>6</v>
      </c>
      <c r="K2802" s="32">
        <v>40508</v>
      </c>
      <c r="L2802" s="6">
        <v>438.19101369863006</v>
      </c>
    </row>
    <row r="2803" spans="1:12" ht="12.75" customHeight="1">
      <c r="A2803" s="30" t="s">
        <v>1547</v>
      </c>
      <c r="B2803" s="30" t="s">
        <v>1548</v>
      </c>
      <c r="C2803" s="49"/>
      <c r="D2803" s="49" t="s">
        <v>3373</v>
      </c>
      <c r="E2803" s="30" t="s">
        <v>3061</v>
      </c>
      <c r="F2803" s="30" t="s">
        <v>3113</v>
      </c>
      <c r="G2803" s="30" t="s">
        <v>3102</v>
      </c>
      <c r="H2803" s="31">
        <v>350</v>
      </c>
      <c r="I2803" s="30">
        <v>21</v>
      </c>
      <c r="J2803" s="30" t="s">
        <v>6</v>
      </c>
      <c r="K2803" s="32">
        <v>35672</v>
      </c>
      <c r="L2803" s="6">
        <v>0</v>
      </c>
    </row>
    <row r="2804" spans="1:12" ht="12.75" customHeight="1">
      <c r="A2804" s="30" t="s">
        <v>1549</v>
      </c>
      <c r="B2804" s="30" t="s">
        <v>1550</v>
      </c>
      <c r="C2804" s="49"/>
      <c r="D2804" s="49" t="s">
        <v>3374</v>
      </c>
      <c r="E2804" s="30" t="s">
        <v>3061</v>
      </c>
      <c r="F2804" s="30" t="s">
        <v>3113</v>
      </c>
      <c r="G2804" s="30" t="s">
        <v>3102</v>
      </c>
      <c r="H2804" s="31">
        <v>350</v>
      </c>
      <c r="I2804" s="30">
        <v>21</v>
      </c>
      <c r="J2804" s="30" t="s">
        <v>6</v>
      </c>
      <c r="K2804" s="32">
        <v>35672</v>
      </c>
      <c r="L2804" s="6">
        <v>0</v>
      </c>
    </row>
    <row r="2805" spans="1:12" ht="12.75" customHeight="1">
      <c r="A2805" s="30" t="s">
        <v>1551</v>
      </c>
      <c r="B2805" s="30" t="s">
        <v>1552</v>
      </c>
      <c r="C2805" s="49"/>
      <c r="D2805" s="49" t="s">
        <v>3375</v>
      </c>
      <c r="E2805" s="30" t="s">
        <v>3061</v>
      </c>
      <c r="F2805" s="30" t="s">
        <v>3113</v>
      </c>
      <c r="G2805" s="30" t="s">
        <v>3102</v>
      </c>
      <c r="H2805" s="31">
        <v>350</v>
      </c>
      <c r="I2805" s="30">
        <v>21</v>
      </c>
      <c r="J2805" s="30" t="s">
        <v>6</v>
      </c>
      <c r="K2805" s="32">
        <v>35672</v>
      </c>
      <c r="L2805" s="6">
        <v>0</v>
      </c>
    </row>
    <row r="2806" spans="1:12" ht="12.75" customHeight="1">
      <c r="A2806" s="30" t="s">
        <v>1553</v>
      </c>
      <c r="B2806" s="30" t="s">
        <v>1554</v>
      </c>
      <c r="C2806" s="49"/>
      <c r="D2806" s="49" t="s">
        <v>3376</v>
      </c>
      <c r="E2806" s="30" t="s">
        <v>3061</v>
      </c>
      <c r="F2806" s="30" t="s">
        <v>3113</v>
      </c>
      <c r="G2806" s="30" t="s">
        <v>3102</v>
      </c>
      <c r="H2806" s="31">
        <v>350</v>
      </c>
      <c r="I2806" s="30">
        <v>21</v>
      </c>
      <c r="J2806" s="30" t="s">
        <v>6</v>
      </c>
      <c r="K2806" s="32">
        <v>35672</v>
      </c>
      <c r="L2806" s="6">
        <v>0</v>
      </c>
    </row>
    <row r="2807" spans="1:12" ht="12.75" customHeight="1">
      <c r="A2807" s="30" t="s">
        <v>1555</v>
      </c>
      <c r="B2807" s="30" t="s">
        <v>1556</v>
      </c>
      <c r="C2807" s="49"/>
      <c r="D2807" s="49" t="s">
        <v>3377</v>
      </c>
      <c r="E2807" s="30" t="s">
        <v>3061</v>
      </c>
      <c r="F2807" s="30" t="s">
        <v>3169</v>
      </c>
      <c r="G2807" s="30" t="s">
        <v>3102</v>
      </c>
      <c r="H2807" s="31">
        <v>300</v>
      </c>
      <c r="I2807" s="30">
        <v>21</v>
      </c>
      <c r="J2807" s="30" t="s">
        <v>6</v>
      </c>
      <c r="K2807" s="32">
        <v>35703</v>
      </c>
      <c r="L2807" s="6">
        <v>0</v>
      </c>
    </row>
    <row r="2808" spans="1:12" ht="12.75" customHeight="1">
      <c r="A2808" s="30" t="s">
        <v>1557</v>
      </c>
      <c r="B2808" s="30" t="s">
        <v>1558</v>
      </c>
      <c r="C2808" s="49"/>
      <c r="D2808" s="49" t="s">
        <v>3378</v>
      </c>
      <c r="E2808" s="30" t="s">
        <v>3061</v>
      </c>
      <c r="F2808" s="30" t="s">
        <v>3169</v>
      </c>
      <c r="G2808" s="30" t="s">
        <v>3102</v>
      </c>
      <c r="H2808" s="31">
        <v>300</v>
      </c>
      <c r="I2808" s="30">
        <v>21</v>
      </c>
      <c r="J2808" s="30" t="s">
        <v>6</v>
      </c>
      <c r="K2808" s="32">
        <v>35703</v>
      </c>
      <c r="L2808" s="6">
        <v>0</v>
      </c>
    </row>
    <row r="2809" spans="1:12" ht="12.75" customHeight="1">
      <c r="A2809" s="30" t="s">
        <v>1559</v>
      </c>
      <c r="B2809" s="30" t="s">
        <v>1560</v>
      </c>
      <c r="C2809" s="49"/>
      <c r="D2809" s="49" t="s">
        <v>3379</v>
      </c>
      <c r="E2809" s="30" t="s">
        <v>3061</v>
      </c>
      <c r="F2809" s="30" t="s">
        <v>3113</v>
      </c>
      <c r="G2809" s="30" t="s">
        <v>3102</v>
      </c>
      <c r="H2809" s="31">
        <v>300</v>
      </c>
      <c r="I2809" s="30">
        <v>21</v>
      </c>
      <c r="J2809" s="30" t="s">
        <v>6</v>
      </c>
      <c r="K2809" s="32">
        <v>35703</v>
      </c>
      <c r="L2809" s="6">
        <v>0</v>
      </c>
    </row>
    <row r="2810" spans="1:12" ht="12.75" customHeight="1">
      <c r="A2810" s="30" t="s">
        <v>1561</v>
      </c>
      <c r="B2810" s="30" t="s">
        <v>1562</v>
      </c>
      <c r="C2810" s="49"/>
      <c r="D2810" s="49" t="s">
        <v>12957</v>
      </c>
      <c r="E2810" s="30" t="s">
        <v>3061</v>
      </c>
      <c r="F2810" s="30" t="s">
        <v>4437</v>
      </c>
      <c r="G2810" s="30" t="s">
        <v>3102</v>
      </c>
      <c r="H2810" s="31">
        <v>300</v>
      </c>
      <c r="I2810" s="30">
        <v>21</v>
      </c>
      <c r="J2810" s="30" t="s">
        <v>6</v>
      </c>
      <c r="K2810" s="32">
        <v>35703</v>
      </c>
      <c r="L2810" s="6">
        <v>0</v>
      </c>
    </row>
    <row r="2811" spans="1:12" ht="12.75" customHeight="1">
      <c r="A2811" s="30" t="s">
        <v>1563</v>
      </c>
      <c r="B2811" s="30" t="s">
        <v>1564</v>
      </c>
      <c r="C2811" s="49"/>
      <c r="D2811" s="49" t="s">
        <v>3381</v>
      </c>
      <c r="E2811" s="30" t="s">
        <v>3061</v>
      </c>
      <c r="F2811" s="30" t="s">
        <v>3169</v>
      </c>
      <c r="G2811" s="30" t="s">
        <v>3102</v>
      </c>
      <c r="H2811" s="31">
        <v>300</v>
      </c>
      <c r="I2811" s="30">
        <v>21</v>
      </c>
      <c r="J2811" s="30" t="s">
        <v>6</v>
      </c>
      <c r="K2811" s="32">
        <v>35703</v>
      </c>
      <c r="L2811" s="6">
        <v>0</v>
      </c>
    </row>
    <row r="2812" spans="1:12" ht="12.75" customHeight="1">
      <c r="A2812" s="30" t="s">
        <v>1565</v>
      </c>
      <c r="B2812" s="30" t="s">
        <v>1566</v>
      </c>
      <c r="C2812" s="49"/>
      <c r="D2812" s="49" t="s">
        <v>3382</v>
      </c>
      <c r="E2812" s="30" t="s">
        <v>3061</v>
      </c>
      <c r="F2812" s="30" t="s">
        <v>3113</v>
      </c>
      <c r="G2812" s="30" t="s">
        <v>3102</v>
      </c>
      <c r="H2812" s="31">
        <v>300</v>
      </c>
      <c r="I2812" s="30">
        <v>21</v>
      </c>
      <c r="J2812" s="30" t="s">
        <v>6</v>
      </c>
      <c r="K2812" s="32">
        <v>35703</v>
      </c>
      <c r="L2812" s="6">
        <v>0</v>
      </c>
    </row>
    <row r="2813" spans="1:12" ht="12.75" customHeight="1">
      <c r="A2813" s="30" t="s">
        <v>1567</v>
      </c>
      <c r="B2813" s="30" t="s">
        <v>1568</v>
      </c>
      <c r="C2813" s="49"/>
      <c r="D2813" s="49" t="s">
        <v>3383</v>
      </c>
      <c r="E2813" s="30" t="s">
        <v>3061</v>
      </c>
      <c r="F2813" s="30" t="s">
        <v>3113</v>
      </c>
      <c r="G2813" s="30" t="s">
        <v>3102</v>
      </c>
      <c r="H2813" s="31">
        <v>300</v>
      </c>
      <c r="I2813" s="30">
        <v>21</v>
      </c>
      <c r="J2813" s="30" t="s">
        <v>6</v>
      </c>
      <c r="K2813" s="32">
        <v>35703</v>
      </c>
      <c r="L2813" s="6">
        <v>0</v>
      </c>
    </row>
    <row r="2814" spans="1:12" ht="12.75" customHeight="1">
      <c r="A2814" s="30" t="s">
        <v>1569</v>
      </c>
      <c r="B2814" s="30" t="s">
        <v>1570</v>
      </c>
      <c r="C2814" s="49"/>
      <c r="D2814" s="49" t="s">
        <v>3384</v>
      </c>
      <c r="E2814" s="30" t="s">
        <v>3061</v>
      </c>
      <c r="F2814" s="30" t="s">
        <v>3113</v>
      </c>
      <c r="G2814" s="30" t="s">
        <v>3102</v>
      </c>
      <c r="H2814" s="31">
        <v>214.5</v>
      </c>
      <c r="I2814" s="30">
        <v>20</v>
      </c>
      <c r="J2814" s="30" t="s">
        <v>6</v>
      </c>
      <c r="K2814" s="32">
        <v>36037</v>
      </c>
      <c r="L2814" s="6">
        <v>0</v>
      </c>
    </row>
    <row r="2815" spans="1:12" ht="12.75" customHeight="1">
      <c r="A2815" s="30" t="s">
        <v>1571</v>
      </c>
      <c r="B2815" s="30" t="s">
        <v>1572</v>
      </c>
      <c r="C2815" s="49"/>
      <c r="D2815" s="49" t="s">
        <v>3385</v>
      </c>
      <c r="E2815" s="30" t="s">
        <v>3061</v>
      </c>
      <c r="F2815" s="30" t="s">
        <v>3113</v>
      </c>
      <c r="G2815" s="30" t="s">
        <v>3102</v>
      </c>
      <c r="H2815" s="31">
        <v>699.5</v>
      </c>
      <c r="I2815" s="30">
        <v>20</v>
      </c>
      <c r="J2815" s="30" t="s">
        <v>6</v>
      </c>
      <c r="K2815" s="32">
        <v>36129</v>
      </c>
      <c r="L2815" s="6">
        <v>0</v>
      </c>
    </row>
    <row r="2816" spans="1:12" ht="12.75" customHeight="1">
      <c r="A2816" s="30" t="s">
        <v>1573</v>
      </c>
      <c r="B2816" s="30" t="s">
        <v>1574</v>
      </c>
      <c r="C2816" s="49"/>
      <c r="D2816" s="49" t="s">
        <v>3386</v>
      </c>
      <c r="E2816" s="30" t="s">
        <v>3061</v>
      </c>
      <c r="F2816" s="30" t="s">
        <v>4476</v>
      </c>
      <c r="G2816" s="30" t="s">
        <v>3102</v>
      </c>
      <c r="H2816" s="31">
        <v>1299</v>
      </c>
      <c r="I2816" s="30">
        <v>20</v>
      </c>
      <c r="J2816" s="30" t="s">
        <v>6</v>
      </c>
      <c r="K2816" s="32">
        <v>36006</v>
      </c>
      <c r="L2816" s="6">
        <v>0</v>
      </c>
    </row>
    <row r="2817" spans="1:12" ht="12.75" customHeight="1">
      <c r="A2817" s="30" t="s">
        <v>1575</v>
      </c>
      <c r="B2817" s="30" t="s">
        <v>1576</v>
      </c>
      <c r="C2817" s="49"/>
      <c r="D2817" s="49" t="s">
        <v>3387</v>
      </c>
      <c r="E2817" s="30" t="s">
        <v>3061</v>
      </c>
      <c r="F2817" s="30" t="s">
        <v>3113</v>
      </c>
      <c r="G2817" s="30" t="s">
        <v>3102</v>
      </c>
      <c r="H2817" s="31">
        <v>1500</v>
      </c>
      <c r="I2817" s="30">
        <v>21</v>
      </c>
      <c r="J2817" s="30" t="s">
        <v>6</v>
      </c>
      <c r="K2817" s="32">
        <v>35825</v>
      </c>
      <c r="L2817" s="6">
        <v>0</v>
      </c>
    </row>
    <row r="2818" spans="1:12" ht="12.75" customHeight="1">
      <c r="A2818" s="30" t="s">
        <v>1577</v>
      </c>
      <c r="B2818" s="30" t="s">
        <v>1578</v>
      </c>
      <c r="C2818" s="49"/>
      <c r="D2818" s="49" t="s">
        <v>3388</v>
      </c>
      <c r="E2818" s="30" t="s">
        <v>3061</v>
      </c>
      <c r="F2818" s="30" t="s">
        <v>3236</v>
      </c>
      <c r="G2818" s="30" t="s">
        <v>3102</v>
      </c>
      <c r="H2818" s="31">
        <v>1399</v>
      </c>
      <c r="I2818" s="30">
        <v>21</v>
      </c>
      <c r="J2818" s="30" t="s">
        <v>6</v>
      </c>
      <c r="K2818" s="32">
        <v>35641</v>
      </c>
      <c r="L2818" s="6">
        <v>0</v>
      </c>
    </row>
    <row r="2819" spans="1:12" ht="12.75" customHeight="1">
      <c r="A2819" s="30" t="s">
        <v>1579</v>
      </c>
      <c r="B2819" s="30" t="s">
        <v>1580</v>
      </c>
      <c r="C2819" s="49"/>
      <c r="D2819" s="49" t="s">
        <v>3389</v>
      </c>
      <c r="E2819" s="30" t="s">
        <v>3061</v>
      </c>
      <c r="F2819" s="30" t="s">
        <v>4440</v>
      </c>
      <c r="G2819" s="30" t="s">
        <v>3102</v>
      </c>
      <c r="H2819" s="31">
        <v>799</v>
      </c>
      <c r="I2819" s="30">
        <v>20</v>
      </c>
      <c r="J2819" s="30" t="s">
        <v>6</v>
      </c>
      <c r="K2819" s="32">
        <v>36037</v>
      </c>
      <c r="L2819" s="6">
        <v>0</v>
      </c>
    </row>
    <row r="2820" spans="1:12" ht="12.75" customHeight="1">
      <c r="A2820" s="30" t="s">
        <v>1581</v>
      </c>
      <c r="B2820" s="30" t="s">
        <v>1582</v>
      </c>
      <c r="C2820" s="49"/>
      <c r="D2820" s="49" t="s">
        <v>3390</v>
      </c>
      <c r="E2820" s="30" t="s">
        <v>3061</v>
      </c>
      <c r="F2820" s="30" t="s">
        <v>3391</v>
      </c>
      <c r="G2820" s="30" t="s">
        <v>3102</v>
      </c>
      <c r="H2820" s="31">
        <v>550</v>
      </c>
      <c r="I2820" s="30">
        <v>20</v>
      </c>
      <c r="J2820" s="30" t="s">
        <v>6</v>
      </c>
      <c r="K2820" s="32">
        <v>36037</v>
      </c>
      <c r="L2820" s="6">
        <v>0</v>
      </c>
    </row>
    <row r="2821" spans="1:12" ht="12.75" customHeight="1">
      <c r="A2821" s="30" t="s">
        <v>1583</v>
      </c>
      <c r="B2821" s="30" t="s">
        <v>1584</v>
      </c>
      <c r="C2821" s="49"/>
      <c r="D2821" s="49" t="s">
        <v>3392</v>
      </c>
      <c r="E2821" s="30" t="s">
        <v>3061</v>
      </c>
      <c r="F2821" s="30" t="s">
        <v>13004</v>
      </c>
      <c r="G2821" s="30" t="s">
        <v>3102</v>
      </c>
      <c r="H2821" s="31">
        <v>450</v>
      </c>
      <c r="I2821" s="30">
        <v>19</v>
      </c>
      <c r="J2821" s="30" t="s">
        <v>6</v>
      </c>
      <c r="K2821" s="32">
        <v>36433</v>
      </c>
      <c r="L2821" s="6">
        <v>0</v>
      </c>
    </row>
    <row r="2822" spans="1:12" ht="12.75" customHeight="1">
      <c r="A2822" s="30" t="s">
        <v>1587</v>
      </c>
      <c r="B2822" s="30" t="s">
        <v>1588</v>
      </c>
      <c r="C2822" s="49"/>
      <c r="D2822" s="49" t="s">
        <v>3395</v>
      </c>
      <c r="E2822" s="30" t="s">
        <v>3061</v>
      </c>
      <c r="F2822" s="30" t="s">
        <v>12914</v>
      </c>
      <c r="G2822" s="30" t="s">
        <v>3102</v>
      </c>
      <c r="H2822" s="31">
        <v>1136.58</v>
      </c>
      <c r="I2822" s="30">
        <v>9</v>
      </c>
      <c r="J2822" s="30" t="s">
        <v>6</v>
      </c>
      <c r="K2822" s="32">
        <v>40106</v>
      </c>
      <c r="L2822" s="6">
        <v>41.726498630137087</v>
      </c>
    </row>
    <row r="2823" spans="1:12" ht="12.75" customHeight="1">
      <c r="A2823" s="30" t="s">
        <v>1589</v>
      </c>
      <c r="B2823" s="30" t="s">
        <v>1590</v>
      </c>
      <c r="C2823" s="49"/>
      <c r="D2823" s="49" t="s">
        <v>3396</v>
      </c>
      <c r="E2823" s="30" t="s">
        <v>3061</v>
      </c>
      <c r="F2823" s="30" t="s">
        <v>12914</v>
      </c>
      <c r="G2823" s="30" t="s">
        <v>3102</v>
      </c>
      <c r="H2823" s="31">
        <v>1137.58</v>
      </c>
      <c r="I2823" s="30">
        <v>9</v>
      </c>
      <c r="J2823" s="30" t="s">
        <v>6</v>
      </c>
      <c r="K2823" s="32">
        <v>40106</v>
      </c>
      <c r="L2823" s="6">
        <v>41.763210958904068</v>
      </c>
    </row>
    <row r="2824" spans="1:12" ht="12.75" customHeight="1">
      <c r="A2824" s="30" t="s">
        <v>1591</v>
      </c>
      <c r="B2824" s="30" t="s">
        <v>1592</v>
      </c>
      <c r="C2824" s="49" t="s">
        <v>3062</v>
      </c>
      <c r="D2824" s="49" t="s">
        <v>3397</v>
      </c>
      <c r="E2824" s="30" t="s">
        <v>3061</v>
      </c>
      <c r="F2824" s="30" t="s">
        <v>3131</v>
      </c>
      <c r="G2824" s="30" t="s">
        <v>3102</v>
      </c>
      <c r="H2824" s="31">
        <v>2999</v>
      </c>
      <c r="I2824" s="30">
        <v>21</v>
      </c>
      <c r="J2824" s="30" t="s">
        <v>6</v>
      </c>
      <c r="K2824" s="32">
        <v>35672</v>
      </c>
      <c r="L2824" s="6">
        <v>0</v>
      </c>
    </row>
    <row r="2825" spans="1:12" ht="12.75" customHeight="1">
      <c r="A2825" s="30" t="s">
        <v>1599</v>
      </c>
      <c r="B2825" s="30" t="s">
        <v>1600</v>
      </c>
      <c r="C2825" s="49"/>
      <c r="D2825" s="49" t="s">
        <v>3401</v>
      </c>
      <c r="E2825" s="30" t="s">
        <v>3061</v>
      </c>
      <c r="F2825" s="30" t="s">
        <v>4437</v>
      </c>
      <c r="G2825" s="30" t="s">
        <v>3102</v>
      </c>
      <c r="H2825" s="31">
        <v>300</v>
      </c>
      <c r="I2825" s="30">
        <v>21</v>
      </c>
      <c r="J2825" s="30" t="s">
        <v>6</v>
      </c>
      <c r="K2825" s="32">
        <v>35703</v>
      </c>
      <c r="L2825" s="6">
        <v>0</v>
      </c>
    </row>
    <row r="2826" spans="1:12" ht="12.75" customHeight="1">
      <c r="A2826" s="30" t="s">
        <v>1601</v>
      </c>
      <c r="B2826" s="30" t="s">
        <v>1602</v>
      </c>
      <c r="C2826" s="49"/>
      <c r="D2826" s="49" t="s">
        <v>3402</v>
      </c>
      <c r="E2826" s="30" t="s">
        <v>3061</v>
      </c>
      <c r="F2826" s="30" t="s">
        <v>3152</v>
      </c>
      <c r="G2826" s="30" t="s">
        <v>3102</v>
      </c>
      <c r="H2826" s="31">
        <v>550</v>
      </c>
      <c r="I2826" s="30">
        <v>21</v>
      </c>
      <c r="J2826" s="30" t="s">
        <v>6</v>
      </c>
      <c r="K2826" s="32">
        <v>35641</v>
      </c>
      <c r="L2826" s="6">
        <v>0</v>
      </c>
    </row>
    <row r="2827" spans="1:12" ht="12.75" customHeight="1">
      <c r="A2827" s="30" t="s">
        <v>1603</v>
      </c>
      <c r="B2827" s="30" t="s">
        <v>1604</v>
      </c>
      <c r="C2827" s="49"/>
      <c r="D2827" s="49" t="s">
        <v>3403</v>
      </c>
      <c r="E2827" s="30" t="s">
        <v>3061</v>
      </c>
      <c r="F2827" s="30" t="s">
        <v>3152</v>
      </c>
      <c r="G2827" s="30" t="s">
        <v>3102</v>
      </c>
      <c r="H2827" s="31">
        <v>399</v>
      </c>
      <c r="I2827" s="30">
        <v>21</v>
      </c>
      <c r="J2827" s="30" t="s">
        <v>6</v>
      </c>
      <c r="K2827" s="32">
        <v>35764</v>
      </c>
      <c r="L2827" s="6">
        <v>0</v>
      </c>
    </row>
    <row r="2828" spans="1:12" ht="12.75" customHeight="1">
      <c r="A2828" s="30" t="s">
        <v>1605</v>
      </c>
      <c r="B2828" s="30" t="s">
        <v>1606</v>
      </c>
      <c r="C2828" s="49"/>
      <c r="D2828" s="49" t="s">
        <v>3404</v>
      </c>
      <c r="E2828" s="30" t="s">
        <v>3061</v>
      </c>
      <c r="F2828" s="30" t="s">
        <v>3152</v>
      </c>
      <c r="G2828" s="30" t="s">
        <v>3102</v>
      </c>
      <c r="H2828" s="31">
        <v>450</v>
      </c>
      <c r="I2828" s="30">
        <v>21</v>
      </c>
      <c r="J2828" s="30" t="s">
        <v>6</v>
      </c>
      <c r="K2828" s="32">
        <v>35825</v>
      </c>
      <c r="L2828" s="6">
        <v>0</v>
      </c>
    </row>
    <row r="2829" spans="1:12" ht="12.75" customHeight="1">
      <c r="A2829" s="30" t="s">
        <v>1607</v>
      </c>
      <c r="B2829" s="30" t="s">
        <v>1608</v>
      </c>
      <c r="C2829" s="49"/>
      <c r="D2829" s="49" t="s">
        <v>3405</v>
      </c>
      <c r="E2829" s="30" t="s">
        <v>3061</v>
      </c>
      <c r="F2829" s="30" t="s">
        <v>3152</v>
      </c>
      <c r="G2829" s="30" t="s">
        <v>3102</v>
      </c>
      <c r="H2829" s="31">
        <v>550</v>
      </c>
      <c r="I2829" s="30">
        <v>21</v>
      </c>
      <c r="J2829" s="30" t="s">
        <v>6</v>
      </c>
      <c r="K2829" s="32">
        <v>35641</v>
      </c>
      <c r="L2829" s="6">
        <v>0</v>
      </c>
    </row>
    <row r="2830" spans="1:12" ht="12.75" customHeight="1">
      <c r="A2830" s="30" t="s">
        <v>1609</v>
      </c>
      <c r="B2830" s="30" t="s">
        <v>1610</v>
      </c>
      <c r="C2830" s="49"/>
      <c r="D2830" s="49" t="s">
        <v>3406</v>
      </c>
      <c r="E2830" s="30" t="s">
        <v>3061</v>
      </c>
      <c r="F2830" s="30" t="s">
        <v>3152</v>
      </c>
      <c r="G2830" s="30" t="s">
        <v>3102</v>
      </c>
      <c r="H2830" s="31">
        <v>550</v>
      </c>
      <c r="I2830" s="30">
        <v>21</v>
      </c>
      <c r="J2830" s="30" t="s">
        <v>6</v>
      </c>
      <c r="K2830" s="32">
        <v>35641</v>
      </c>
      <c r="L2830" s="6">
        <v>0</v>
      </c>
    </row>
    <row r="2831" spans="1:12" ht="12.75" customHeight="1">
      <c r="A2831" s="30" t="s">
        <v>1611</v>
      </c>
      <c r="B2831" s="30" t="s">
        <v>1612</v>
      </c>
      <c r="C2831" s="49"/>
      <c r="D2831" s="49" t="s">
        <v>3407</v>
      </c>
      <c r="E2831" s="30" t="s">
        <v>3061</v>
      </c>
      <c r="F2831" s="30" t="s">
        <v>4437</v>
      </c>
      <c r="G2831" s="30" t="s">
        <v>3102</v>
      </c>
      <c r="H2831" s="31">
        <v>550</v>
      </c>
      <c r="I2831" s="30">
        <v>21</v>
      </c>
      <c r="J2831" s="30" t="s">
        <v>6</v>
      </c>
      <c r="K2831" s="32">
        <v>35641</v>
      </c>
      <c r="L2831" s="6">
        <v>0</v>
      </c>
    </row>
    <row r="2832" spans="1:12" ht="12.75" customHeight="1">
      <c r="A2832" s="30" t="s">
        <v>1613</v>
      </c>
      <c r="B2832" s="30" t="s">
        <v>1614</v>
      </c>
      <c r="C2832" s="49"/>
      <c r="D2832" s="49" t="s">
        <v>3408</v>
      </c>
      <c r="E2832" s="30" t="s">
        <v>3061</v>
      </c>
      <c r="F2832" s="30" t="s">
        <v>3169</v>
      </c>
      <c r="G2832" s="30" t="s">
        <v>3102</v>
      </c>
      <c r="H2832" s="31">
        <v>550</v>
      </c>
      <c r="I2832" s="30">
        <v>21</v>
      </c>
      <c r="J2832" s="30" t="s">
        <v>6</v>
      </c>
      <c r="K2832" s="32">
        <v>35764</v>
      </c>
      <c r="L2832" s="6">
        <v>0</v>
      </c>
    </row>
    <row r="2833" spans="1:12" ht="12.75" customHeight="1">
      <c r="A2833" s="30" t="s">
        <v>1615</v>
      </c>
      <c r="B2833" s="30" t="s">
        <v>1616</v>
      </c>
      <c r="C2833" s="49"/>
      <c r="D2833" s="49" t="s">
        <v>3409</v>
      </c>
      <c r="E2833" s="30" t="s">
        <v>3061</v>
      </c>
      <c r="F2833" s="30" t="s">
        <v>12949</v>
      </c>
      <c r="G2833" s="30" t="s">
        <v>3102</v>
      </c>
      <c r="H2833" s="31">
        <v>200</v>
      </c>
      <c r="I2833" s="30">
        <v>20</v>
      </c>
      <c r="J2833" s="30" t="s">
        <v>6</v>
      </c>
      <c r="K2833" s="32">
        <v>36068</v>
      </c>
      <c r="L2833" s="6">
        <v>0</v>
      </c>
    </row>
    <row r="2834" spans="1:12" ht="12.75" customHeight="1">
      <c r="A2834" s="30" t="s">
        <v>1619</v>
      </c>
      <c r="B2834" s="30" t="s">
        <v>1620</v>
      </c>
      <c r="C2834" s="49"/>
      <c r="D2834" s="49" t="s">
        <v>3411</v>
      </c>
      <c r="E2834" s="30" t="s">
        <v>3061</v>
      </c>
      <c r="F2834" s="30" t="s">
        <v>12949</v>
      </c>
      <c r="G2834" s="30" t="s">
        <v>3102</v>
      </c>
      <c r="H2834" s="31">
        <v>1542.86</v>
      </c>
      <c r="I2834" s="30">
        <v>10</v>
      </c>
      <c r="J2834" s="30" t="s">
        <v>6</v>
      </c>
      <c r="K2834" s="32">
        <v>39782</v>
      </c>
      <c r="L2834" s="6">
        <v>0</v>
      </c>
    </row>
    <row r="2835" spans="1:12" ht="12.75" customHeight="1">
      <c r="A2835" s="30" t="s">
        <v>1621</v>
      </c>
      <c r="B2835" s="30" t="s">
        <v>1622</v>
      </c>
      <c r="C2835" s="49"/>
      <c r="D2835" s="49" t="s">
        <v>3412</v>
      </c>
      <c r="E2835" s="30" t="s">
        <v>3061</v>
      </c>
      <c r="F2835" s="30" t="s">
        <v>4515</v>
      </c>
      <c r="G2835" s="30" t="s">
        <v>3102</v>
      </c>
      <c r="H2835" s="31">
        <v>799</v>
      </c>
      <c r="I2835" s="30">
        <v>21</v>
      </c>
      <c r="J2835" s="30" t="s">
        <v>6</v>
      </c>
      <c r="K2835" s="32">
        <v>35641</v>
      </c>
      <c r="L2835" s="6">
        <v>0</v>
      </c>
    </row>
    <row r="2836" spans="1:12" ht="12.75" customHeight="1">
      <c r="A2836" s="30" t="s">
        <v>1623</v>
      </c>
      <c r="B2836" s="30" t="s">
        <v>1624</v>
      </c>
      <c r="C2836" s="49"/>
      <c r="D2836" s="49" t="s">
        <v>3413</v>
      </c>
      <c r="E2836" s="30" t="s">
        <v>3061</v>
      </c>
      <c r="F2836" s="30" t="s">
        <v>3169</v>
      </c>
      <c r="G2836" s="30" t="s">
        <v>3102</v>
      </c>
      <c r="H2836" s="31">
        <v>599</v>
      </c>
      <c r="I2836" s="30">
        <v>21</v>
      </c>
      <c r="J2836" s="30" t="s">
        <v>6</v>
      </c>
      <c r="K2836" s="32">
        <v>35703</v>
      </c>
      <c r="L2836" s="6">
        <v>0</v>
      </c>
    </row>
    <row r="2837" spans="1:12" ht="12.75" customHeight="1">
      <c r="A2837" s="30" t="s">
        <v>1625</v>
      </c>
      <c r="B2837" s="30" t="s">
        <v>1626</v>
      </c>
      <c r="C2837" s="49"/>
      <c r="D2837" s="49" t="s">
        <v>3414</v>
      </c>
      <c r="E2837" s="30" t="s">
        <v>3061</v>
      </c>
      <c r="F2837" s="30" t="s">
        <v>3140</v>
      </c>
      <c r="G2837" s="30" t="s">
        <v>3102</v>
      </c>
      <c r="H2837" s="31">
        <v>913.16</v>
      </c>
      <c r="I2837" s="30">
        <v>21</v>
      </c>
      <c r="J2837" s="30" t="s">
        <v>6</v>
      </c>
      <c r="K2837" s="32">
        <v>35641</v>
      </c>
      <c r="L2837" s="6">
        <v>0</v>
      </c>
    </row>
    <row r="2838" spans="1:12" ht="12.75" customHeight="1">
      <c r="A2838" s="30" t="s">
        <v>1629</v>
      </c>
      <c r="B2838" s="30" t="s">
        <v>1630</v>
      </c>
      <c r="C2838" s="49"/>
      <c r="D2838" s="49" t="s">
        <v>3416</v>
      </c>
      <c r="E2838" s="30" t="s">
        <v>3061</v>
      </c>
      <c r="F2838" s="30" t="s">
        <v>3169</v>
      </c>
      <c r="G2838" s="30" t="s">
        <v>3102</v>
      </c>
      <c r="H2838" s="31">
        <v>300</v>
      </c>
      <c r="I2838" s="30">
        <v>21</v>
      </c>
      <c r="J2838" s="30" t="s">
        <v>6</v>
      </c>
      <c r="K2838" s="32">
        <v>35703</v>
      </c>
      <c r="L2838" s="6">
        <v>0</v>
      </c>
    </row>
    <row r="2839" spans="1:12" ht="12.75" customHeight="1">
      <c r="A2839" s="30" t="s">
        <v>1631</v>
      </c>
      <c r="B2839" s="30" t="s">
        <v>1632</v>
      </c>
      <c r="C2839" s="49"/>
      <c r="D2839" s="49" t="s">
        <v>3417</v>
      </c>
      <c r="E2839" s="30" t="s">
        <v>3061</v>
      </c>
      <c r="F2839" s="30" t="s">
        <v>3169</v>
      </c>
      <c r="G2839" s="30" t="s">
        <v>3102</v>
      </c>
      <c r="H2839" s="31">
        <v>300</v>
      </c>
      <c r="I2839" s="30">
        <v>21</v>
      </c>
      <c r="J2839" s="30" t="s">
        <v>6</v>
      </c>
      <c r="K2839" s="32">
        <v>35703</v>
      </c>
      <c r="L2839" s="6">
        <v>0</v>
      </c>
    </row>
    <row r="2840" spans="1:12" ht="12.75" customHeight="1">
      <c r="A2840" s="30" t="s">
        <v>1633</v>
      </c>
      <c r="B2840" s="30" t="s">
        <v>1634</v>
      </c>
      <c r="C2840" s="49"/>
      <c r="D2840" s="49" t="s">
        <v>3418</v>
      </c>
      <c r="E2840" s="30" t="s">
        <v>3061</v>
      </c>
      <c r="F2840" s="30" t="s">
        <v>3169</v>
      </c>
      <c r="G2840" s="30" t="s">
        <v>3102</v>
      </c>
      <c r="H2840" s="31">
        <v>300</v>
      </c>
      <c r="I2840" s="30">
        <v>21</v>
      </c>
      <c r="J2840" s="30" t="s">
        <v>6</v>
      </c>
      <c r="K2840" s="32">
        <v>35703</v>
      </c>
      <c r="L2840" s="6">
        <v>0</v>
      </c>
    </row>
    <row r="2841" spans="1:12" ht="12.75" customHeight="1">
      <c r="A2841" s="30" t="s">
        <v>1635</v>
      </c>
      <c r="B2841" s="30" t="s">
        <v>1636</v>
      </c>
      <c r="C2841" s="49"/>
      <c r="D2841" s="49" t="s">
        <v>3419</v>
      </c>
      <c r="E2841" s="30" t="s">
        <v>3061</v>
      </c>
      <c r="F2841" s="30" t="s">
        <v>3169</v>
      </c>
      <c r="G2841" s="30" t="s">
        <v>3102</v>
      </c>
      <c r="H2841" s="31">
        <v>300</v>
      </c>
      <c r="I2841" s="30">
        <v>21</v>
      </c>
      <c r="J2841" s="30" t="s">
        <v>6</v>
      </c>
      <c r="K2841" s="32">
        <v>35703</v>
      </c>
      <c r="L2841" s="6">
        <v>0</v>
      </c>
    </row>
    <row r="2842" spans="1:12" ht="12.75" customHeight="1">
      <c r="A2842" s="30" t="s">
        <v>1637</v>
      </c>
      <c r="B2842" s="30" t="s">
        <v>1638</v>
      </c>
      <c r="C2842" s="49"/>
      <c r="D2842" s="49" t="s">
        <v>3420</v>
      </c>
      <c r="E2842" s="30" t="s">
        <v>3061</v>
      </c>
      <c r="F2842" s="30" t="s">
        <v>3169</v>
      </c>
      <c r="G2842" s="30" t="s">
        <v>3102</v>
      </c>
      <c r="H2842" s="31">
        <v>300</v>
      </c>
      <c r="I2842" s="30">
        <v>21</v>
      </c>
      <c r="J2842" s="30" t="s">
        <v>6</v>
      </c>
      <c r="K2842" s="32">
        <v>35703</v>
      </c>
      <c r="L2842" s="6">
        <v>0</v>
      </c>
    </row>
    <row r="2843" spans="1:12" ht="12.75" customHeight="1">
      <c r="A2843" s="30" t="s">
        <v>1639</v>
      </c>
      <c r="B2843" s="30" t="s">
        <v>1640</v>
      </c>
      <c r="C2843" s="49"/>
      <c r="D2843" s="49" t="s">
        <v>3421</v>
      </c>
      <c r="E2843" s="30" t="s">
        <v>3061</v>
      </c>
      <c r="F2843" s="30" t="s">
        <v>4515</v>
      </c>
      <c r="G2843" s="30" t="s">
        <v>3102</v>
      </c>
      <c r="H2843" s="31">
        <v>300</v>
      </c>
      <c r="I2843" s="30">
        <v>21</v>
      </c>
      <c r="J2843" s="30" t="s">
        <v>6</v>
      </c>
      <c r="K2843" s="32">
        <v>35703</v>
      </c>
      <c r="L2843" s="6">
        <v>0</v>
      </c>
    </row>
    <row r="2844" spans="1:12" ht="12.75" customHeight="1">
      <c r="A2844" s="30" t="s">
        <v>1641</v>
      </c>
      <c r="B2844" s="30" t="s">
        <v>1642</v>
      </c>
      <c r="C2844" s="49"/>
      <c r="D2844" s="49" t="s">
        <v>3422</v>
      </c>
      <c r="E2844" s="30" t="s">
        <v>3061</v>
      </c>
      <c r="F2844" s="30" t="s">
        <v>3169</v>
      </c>
      <c r="G2844" s="30" t="s">
        <v>3102</v>
      </c>
      <c r="H2844" s="31">
        <v>300</v>
      </c>
      <c r="I2844" s="30">
        <v>21</v>
      </c>
      <c r="J2844" s="30" t="s">
        <v>6</v>
      </c>
      <c r="K2844" s="32">
        <v>35703</v>
      </c>
      <c r="L2844" s="6">
        <v>0</v>
      </c>
    </row>
    <row r="2845" spans="1:12" ht="12.75" customHeight="1">
      <c r="A2845" s="30" t="s">
        <v>1643</v>
      </c>
      <c r="B2845" s="30" t="s">
        <v>1644</v>
      </c>
      <c r="C2845" s="49"/>
      <c r="D2845" s="49" t="s">
        <v>3423</v>
      </c>
      <c r="E2845" s="30" t="s">
        <v>3061</v>
      </c>
      <c r="F2845" s="30" t="s">
        <v>3169</v>
      </c>
      <c r="G2845" s="30" t="s">
        <v>3102</v>
      </c>
      <c r="H2845" s="31">
        <v>300</v>
      </c>
      <c r="I2845" s="30">
        <v>21</v>
      </c>
      <c r="J2845" s="30" t="s">
        <v>6</v>
      </c>
      <c r="K2845" s="32">
        <v>35703</v>
      </c>
      <c r="L2845" s="6">
        <v>0</v>
      </c>
    </row>
    <row r="2846" spans="1:12" ht="12.75" customHeight="1">
      <c r="A2846" s="30" t="s">
        <v>1645</v>
      </c>
      <c r="B2846" s="30" t="s">
        <v>1646</v>
      </c>
      <c r="C2846" s="49"/>
      <c r="D2846" s="49" t="s">
        <v>3424</v>
      </c>
      <c r="E2846" s="30" t="s">
        <v>3061</v>
      </c>
      <c r="F2846" s="30" t="s">
        <v>3169</v>
      </c>
      <c r="G2846" s="30" t="s">
        <v>3102</v>
      </c>
      <c r="H2846" s="31">
        <v>300</v>
      </c>
      <c r="I2846" s="30">
        <v>21</v>
      </c>
      <c r="J2846" s="30" t="s">
        <v>6</v>
      </c>
      <c r="K2846" s="32">
        <v>35703</v>
      </c>
      <c r="L2846" s="6">
        <v>0</v>
      </c>
    </row>
    <row r="2847" spans="1:12" ht="12.75" customHeight="1">
      <c r="A2847" s="30" t="s">
        <v>1647</v>
      </c>
      <c r="B2847" s="30" t="s">
        <v>1648</v>
      </c>
      <c r="C2847" s="49"/>
      <c r="D2847" s="49" t="s">
        <v>3425</v>
      </c>
      <c r="E2847" s="30" t="s">
        <v>3061</v>
      </c>
      <c r="F2847" s="30" t="s">
        <v>3169</v>
      </c>
      <c r="G2847" s="30" t="s">
        <v>3102</v>
      </c>
      <c r="H2847" s="31">
        <v>300</v>
      </c>
      <c r="I2847" s="30">
        <v>21</v>
      </c>
      <c r="J2847" s="30" t="s">
        <v>6</v>
      </c>
      <c r="K2847" s="32">
        <v>35703</v>
      </c>
      <c r="L2847" s="6">
        <v>0</v>
      </c>
    </row>
    <row r="2848" spans="1:12" ht="12.75" customHeight="1">
      <c r="A2848" s="30" t="s">
        <v>1651</v>
      </c>
      <c r="B2848" s="30" t="s">
        <v>1652</v>
      </c>
      <c r="C2848" s="49"/>
      <c r="D2848" s="49" t="s">
        <v>3428</v>
      </c>
      <c r="E2848" s="30" t="s">
        <v>3061</v>
      </c>
      <c r="F2848" s="30" t="s">
        <v>12936</v>
      </c>
      <c r="G2848" s="30" t="s">
        <v>3102</v>
      </c>
      <c r="H2848" s="31">
        <v>1933.38</v>
      </c>
      <c r="I2848" s="30">
        <v>15</v>
      </c>
      <c r="J2848" s="30" t="s">
        <v>6</v>
      </c>
      <c r="K2848" s="32">
        <v>42090</v>
      </c>
      <c r="L2848" s="6">
        <v>771.57651668947346</v>
      </c>
    </row>
    <row r="2849" spans="1:12" ht="12.75" customHeight="1">
      <c r="A2849" s="30" t="s">
        <v>1653</v>
      </c>
      <c r="B2849" s="30" t="s">
        <v>1652</v>
      </c>
      <c r="C2849" s="49"/>
      <c r="D2849" s="49" t="s">
        <v>3429</v>
      </c>
      <c r="E2849" s="30" t="s">
        <v>3061</v>
      </c>
      <c r="F2849" s="30" t="s">
        <v>3141</v>
      </c>
      <c r="G2849" s="30" t="s">
        <v>3102</v>
      </c>
      <c r="H2849" s="31">
        <v>1933.38</v>
      </c>
      <c r="I2849" s="30">
        <v>15</v>
      </c>
      <c r="J2849" s="30" t="s">
        <v>6</v>
      </c>
      <c r="K2849" s="32">
        <v>42090</v>
      </c>
      <c r="L2849" s="6">
        <v>771.57651668947346</v>
      </c>
    </row>
    <row r="2850" spans="1:12" ht="12.75" customHeight="1">
      <c r="A2850" s="30" t="s">
        <v>1654</v>
      </c>
      <c r="B2850" s="30" t="s">
        <v>1652</v>
      </c>
      <c r="C2850" s="49"/>
      <c r="D2850" s="49" t="s">
        <v>3430</v>
      </c>
      <c r="E2850" s="30" t="s">
        <v>3061</v>
      </c>
      <c r="F2850" s="30" t="s">
        <v>12821</v>
      </c>
      <c r="G2850" s="30" t="s">
        <v>3102</v>
      </c>
      <c r="H2850" s="31">
        <v>1933.38</v>
      </c>
      <c r="I2850" s="30">
        <v>15</v>
      </c>
      <c r="J2850" s="30" t="s">
        <v>6</v>
      </c>
      <c r="K2850" s="32">
        <v>42090</v>
      </c>
      <c r="L2850" s="6">
        <v>771.57651668947346</v>
      </c>
    </row>
    <row r="2851" spans="1:12" ht="12.75" customHeight="1">
      <c r="A2851" s="30" t="s">
        <v>1655</v>
      </c>
      <c r="B2851" s="30" t="s">
        <v>1652</v>
      </c>
      <c r="C2851" s="49"/>
      <c r="D2851" s="49" t="s">
        <v>3431</v>
      </c>
      <c r="E2851" s="30" t="s">
        <v>3061</v>
      </c>
      <c r="F2851" s="30" t="s">
        <v>12949</v>
      </c>
      <c r="G2851" s="30" t="s">
        <v>3102</v>
      </c>
      <c r="H2851" s="31">
        <v>1933.38</v>
      </c>
      <c r="I2851" s="30">
        <v>15</v>
      </c>
      <c r="J2851" s="30" t="s">
        <v>6</v>
      </c>
      <c r="K2851" s="32">
        <v>42090</v>
      </c>
      <c r="L2851" s="6">
        <v>771.57651668947346</v>
      </c>
    </row>
    <row r="2852" spans="1:12" ht="12.75" customHeight="1">
      <c r="A2852" s="30" t="s">
        <v>1657</v>
      </c>
      <c r="B2852" s="30" t="s">
        <v>1652</v>
      </c>
      <c r="C2852" s="49"/>
      <c r="D2852" s="49" t="s">
        <v>3433</v>
      </c>
      <c r="E2852" s="30" t="s">
        <v>3061</v>
      </c>
      <c r="F2852" s="30" t="s">
        <v>3141</v>
      </c>
      <c r="G2852" s="30" t="s">
        <v>3102</v>
      </c>
      <c r="H2852" s="31">
        <v>1933.38</v>
      </c>
      <c r="I2852" s="30">
        <v>15</v>
      </c>
      <c r="J2852" s="30" t="s">
        <v>6</v>
      </c>
      <c r="K2852" s="32">
        <v>42090</v>
      </c>
      <c r="L2852" s="6">
        <v>771.57651668947346</v>
      </c>
    </row>
    <row r="2853" spans="1:12" ht="12.75" customHeight="1">
      <c r="A2853" s="30" t="s">
        <v>1658</v>
      </c>
      <c r="B2853" s="30" t="s">
        <v>1652</v>
      </c>
      <c r="C2853" s="49"/>
      <c r="D2853" s="49" t="s">
        <v>3434</v>
      </c>
      <c r="E2853" s="30" t="s">
        <v>3061</v>
      </c>
      <c r="F2853" s="30" t="s">
        <v>3141</v>
      </c>
      <c r="G2853" s="30" t="s">
        <v>3102</v>
      </c>
      <c r="H2853" s="31">
        <v>1933.38</v>
      </c>
      <c r="I2853" s="30">
        <v>15</v>
      </c>
      <c r="J2853" s="30" t="s">
        <v>6</v>
      </c>
      <c r="K2853" s="32">
        <v>42090</v>
      </c>
      <c r="L2853" s="6">
        <v>771.57651668947346</v>
      </c>
    </row>
    <row r="2854" spans="1:12" ht="12.75" customHeight="1">
      <c r="A2854" s="30" t="s">
        <v>1659</v>
      </c>
      <c r="B2854" s="30" t="s">
        <v>1652</v>
      </c>
      <c r="C2854" s="49"/>
      <c r="D2854" s="49" t="s">
        <v>3435</v>
      </c>
      <c r="E2854" s="30" t="s">
        <v>3061</v>
      </c>
      <c r="F2854" s="30" t="s">
        <v>12836</v>
      </c>
      <c r="G2854" s="30" t="s">
        <v>3102</v>
      </c>
      <c r="H2854" s="31">
        <v>1933.38</v>
      </c>
      <c r="I2854" s="30">
        <v>15</v>
      </c>
      <c r="J2854" s="30" t="s">
        <v>6</v>
      </c>
      <c r="K2854" s="32">
        <v>42090</v>
      </c>
      <c r="L2854" s="6">
        <v>771.57651668947346</v>
      </c>
    </row>
    <row r="2855" spans="1:12" ht="12.75" customHeight="1">
      <c r="A2855" s="30" t="s">
        <v>1660</v>
      </c>
      <c r="B2855" s="30" t="s">
        <v>1652</v>
      </c>
      <c r="C2855" s="49"/>
      <c r="D2855" s="49" t="s">
        <v>3436</v>
      </c>
      <c r="E2855" s="30" t="s">
        <v>3061</v>
      </c>
      <c r="F2855" s="30" t="s">
        <v>3141</v>
      </c>
      <c r="G2855" s="30" t="s">
        <v>3102</v>
      </c>
      <c r="H2855" s="31">
        <v>1933.38</v>
      </c>
      <c r="I2855" s="30">
        <v>15</v>
      </c>
      <c r="J2855" s="30" t="s">
        <v>6</v>
      </c>
      <c r="K2855" s="32">
        <v>42090</v>
      </c>
      <c r="L2855" s="6">
        <v>771.57651668947346</v>
      </c>
    </row>
    <row r="2856" spans="1:12" ht="12.75" customHeight="1">
      <c r="A2856" s="30" t="s">
        <v>1662</v>
      </c>
      <c r="B2856" s="30" t="s">
        <v>1652</v>
      </c>
      <c r="C2856" s="49"/>
      <c r="D2856" s="49" t="s">
        <v>3438</v>
      </c>
      <c r="E2856" s="30" t="s">
        <v>3061</v>
      </c>
      <c r="F2856" s="30" t="s">
        <v>3141</v>
      </c>
      <c r="G2856" s="30" t="s">
        <v>3102</v>
      </c>
      <c r="H2856" s="31">
        <v>1933.38</v>
      </c>
      <c r="I2856" s="30">
        <v>15</v>
      </c>
      <c r="J2856" s="30" t="s">
        <v>6</v>
      </c>
      <c r="K2856" s="32">
        <v>42090</v>
      </c>
      <c r="L2856" s="6">
        <v>771.57651668947346</v>
      </c>
    </row>
    <row r="2857" spans="1:12" ht="12.75" customHeight="1">
      <c r="A2857" s="30" t="s">
        <v>1664</v>
      </c>
      <c r="B2857" s="30" t="s">
        <v>1652</v>
      </c>
      <c r="C2857" s="49"/>
      <c r="D2857" s="49" t="s">
        <v>3440</v>
      </c>
      <c r="E2857" s="30" t="s">
        <v>3061</v>
      </c>
      <c r="F2857" s="30" t="s">
        <v>12806</v>
      </c>
      <c r="G2857" s="30" t="s">
        <v>3102</v>
      </c>
      <c r="H2857" s="31">
        <v>1933.38</v>
      </c>
      <c r="I2857" s="30">
        <v>15</v>
      </c>
      <c r="J2857" s="30" t="s">
        <v>6</v>
      </c>
      <c r="K2857" s="32">
        <v>42090</v>
      </c>
      <c r="L2857" s="6">
        <v>771.57651668947346</v>
      </c>
    </row>
    <row r="2858" spans="1:12" ht="12.75" customHeight="1">
      <c r="A2858" s="30" t="s">
        <v>1665</v>
      </c>
      <c r="B2858" s="30" t="s">
        <v>1652</v>
      </c>
      <c r="C2858" s="49"/>
      <c r="D2858" s="49" t="s">
        <v>3441</v>
      </c>
      <c r="E2858" s="30" t="s">
        <v>3061</v>
      </c>
      <c r="F2858" s="30" t="s">
        <v>3141</v>
      </c>
      <c r="G2858" s="30" t="s">
        <v>3102</v>
      </c>
      <c r="H2858" s="31">
        <v>1933.38</v>
      </c>
      <c r="I2858" s="30">
        <v>15</v>
      </c>
      <c r="J2858" s="30" t="s">
        <v>6</v>
      </c>
      <c r="K2858" s="32">
        <v>42090</v>
      </c>
      <c r="L2858" s="6">
        <v>771.57651668947346</v>
      </c>
    </row>
    <row r="2859" spans="1:12" ht="12.75" customHeight="1">
      <c r="A2859" s="30" t="s">
        <v>1666</v>
      </c>
      <c r="B2859" s="30" t="s">
        <v>1652</v>
      </c>
      <c r="C2859" s="49"/>
      <c r="D2859" s="49" t="s">
        <v>3442</v>
      </c>
      <c r="E2859" s="30" t="s">
        <v>3061</v>
      </c>
      <c r="F2859" s="30" t="s">
        <v>12945</v>
      </c>
      <c r="G2859" s="30" t="s">
        <v>3102</v>
      </c>
      <c r="H2859" s="31">
        <v>1933.38</v>
      </c>
      <c r="I2859" s="30">
        <v>15</v>
      </c>
      <c r="J2859" s="30" t="s">
        <v>6</v>
      </c>
      <c r="K2859" s="32">
        <v>42090</v>
      </c>
      <c r="L2859" s="6">
        <v>771.57651668947346</v>
      </c>
    </row>
    <row r="2860" spans="1:12" ht="12.75" customHeight="1">
      <c r="A2860" s="30" t="s">
        <v>1667</v>
      </c>
      <c r="B2860" s="30" t="s">
        <v>1652</v>
      </c>
      <c r="C2860" s="49"/>
      <c r="D2860" s="49" t="s">
        <v>3443</v>
      </c>
      <c r="E2860" s="30" t="s">
        <v>3061</v>
      </c>
      <c r="F2860" s="30" t="s">
        <v>12910</v>
      </c>
      <c r="G2860" s="30" t="s">
        <v>3102</v>
      </c>
      <c r="H2860" s="31">
        <v>1933.38</v>
      </c>
      <c r="I2860" s="30">
        <v>15</v>
      </c>
      <c r="J2860" s="30" t="s">
        <v>6</v>
      </c>
      <c r="K2860" s="32">
        <v>42090</v>
      </c>
      <c r="L2860" s="6">
        <v>771.57651668947346</v>
      </c>
    </row>
    <row r="2861" spans="1:12" ht="12.75" customHeight="1">
      <c r="A2861" s="30" t="s">
        <v>1668</v>
      </c>
      <c r="B2861" s="30" t="s">
        <v>1652</v>
      </c>
      <c r="C2861" s="49"/>
      <c r="D2861" s="49" t="s">
        <v>3444</v>
      </c>
      <c r="E2861" s="30" t="s">
        <v>3061</v>
      </c>
      <c r="F2861" s="30" t="s">
        <v>3141</v>
      </c>
      <c r="G2861" s="30" t="s">
        <v>3102</v>
      </c>
      <c r="H2861" s="31">
        <v>1933.38</v>
      </c>
      <c r="I2861" s="30">
        <v>15</v>
      </c>
      <c r="J2861" s="30" t="s">
        <v>6</v>
      </c>
      <c r="K2861" s="32">
        <v>42090</v>
      </c>
      <c r="L2861" s="6">
        <v>771.57651668947346</v>
      </c>
    </row>
    <row r="2862" spans="1:12" ht="12.75" customHeight="1">
      <c r="A2862" s="30" t="s">
        <v>1670</v>
      </c>
      <c r="B2862" s="30" t="s">
        <v>1652</v>
      </c>
      <c r="C2862" s="49"/>
      <c r="D2862" s="49" t="s">
        <v>3446</v>
      </c>
      <c r="E2862" s="30" t="s">
        <v>3061</v>
      </c>
      <c r="F2862" s="30" t="s">
        <v>3141</v>
      </c>
      <c r="G2862" s="30" t="s">
        <v>3102</v>
      </c>
      <c r="H2862" s="31">
        <v>1933.38</v>
      </c>
      <c r="I2862" s="30">
        <v>15</v>
      </c>
      <c r="J2862" s="30" t="s">
        <v>6</v>
      </c>
      <c r="K2862" s="32">
        <v>42090</v>
      </c>
      <c r="L2862" s="6">
        <v>771.57651668947346</v>
      </c>
    </row>
    <row r="2863" spans="1:12" ht="12.75" customHeight="1">
      <c r="A2863" s="30" t="s">
        <v>1671</v>
      </c>
      <c r="B2863" s="30" t="s">
        <v>1652</v>
      </c>
      <c r="C2863" s="49"/>
      <c r="D2863" s="49" t="s">
        <v>3447</v>
      </c>
      <c r="E2863" s="30" t="s">
        <v>3061</v>
      </c>
      <c r="F2863" s="30" t="s">
        <v>3236</v>
      </c>
      <c r="G2863" s="30" t="s">
        <v>3102</v>
      </c>
      <c r="H2863" s="31">
        <v>1933.38</v>
      </c>
      <c r="I2863" s="30">
        <v>15</v>
      </c>
      <c r="J2863" s="30" t="s">
        <v>6</v>
      </c>
      <c r="K2863" s="32">
        <v>42090</v>
      </c>
      <c r="L2863" s="6">
        <v>771.57651668947346</v>
      </c>
    </row>
    <row r="2864" spans="1:12" ht="12.75" customHeight="1">
      <c r="A2864" s="30" t="s">
        <v>1672</v>
      </c>
      <c r="B2864" s="30" t="s">
        <v>1652</v>
      </c>
      <c r="C2864" s="49"/>
      <c r="D2864" s="49" t="s">
        <v>3448</v>
      </c>
      <c r="E2864" s="30" t="s">
        <v>3061</v>
      </c>
      <c r="F2864" s="30" t="s">
        <v>3141</v>
      </c>
      <c r="G2864" s="30" t="s">
        <v>3102</v>
      </c>
      <c r="H2864" s="31">
        <v>1933.38</v>
      </c>
      <c r="I2864" s="30">
        <v>15</v>
      </c>
      <c r="J2864" s="30" t="s">
        <v>6</v>
      </c>
      <c r="K2864" s="32">
        <v>42090</v>
      </c>
      <c r="L2864" s="6">
        <v>771.57651668947346</v>
      </c>
    </row>
    <row r="2865" spans="1:12" ht="12.75" customHeight="1">
      <c r="A2865" s="30" t="s">
        <v>1674</v>
      </c>
      <c r="B2865" s="30" t="s">
        <v>1652</v>
      </c>
      <c r="C2865" s="49"/>
      <c r="D2865" s="49" t="s">
        <v>3450</v>
      </c>
      <c r="E2865" s="30" t="s">
        <v>3061</v>
      </c>
      <c r="F2865" s="30" t="s">
        <v>3141</v>
      </c>
      <c r="G2865" s="30" t="s">
        <v>3102</v>
      </c>
      <c r="H2865" s="31">
        <v>1933.38</v>
      </c>
      <c r="I2865" s="30">
        <v>15</v>
      </c>
      <c r="J2865" s="30" t="s">
        <v>6</v>
      </c>
      <c r="K2865" s="32">
        <v>42090</v>
      </c>
      <c r="L2865" s="6">
        <v>771.57651668947346</v>
      </c>
    </row>
    <row r="2866" spans="1:12" ht="12.75" customHeight="1">
      <c r="A2866" s="30" t="s">
        <v>1676</v>
      </c>
      <c r="B2866" s="30" t="s">
        <v>1652</v>
      </c>
      <c r="C2866" s="49"/>
      <c r="D2866" s="49" t="s">
        <v>12958</v>
      </c>
      <c r="E2866" s="30" t="s">
        <v>3061</v>
      </c>
      <c r="F2866" s="30" t="s">
        <v>12937</v>
      </c>
      <c r="G2866" s="30" t="s">
        <v>3102</v>
      </c>
      <c r="H2866" s="31">
        <v>1933.38</v>
      </c>
      <c r="I2866" s="30">
        <v>15</v>
      </c>
      <c r="J2866" s="30" t="s">
        <v>6</v>
      </c>
      <c r="K2866" s="32">
        <v>42090</v>
      </c>
      <c r="L2866" s="6">
        <v>771.57651668947346</v>
      </c>
    </row>
    <row r="2867" spans="1:12" ht="12.75" customHeight="1">
      <c r="A2867" s="30" t="s">
        <v>1677</v>
      </c>
      <c r="B2867" s="30" t="s">
        <v>1652</v>
      </c>
      <c r="C2867" s="49"/>
      <c r="D2867" s="49" t="s">
        <v>3453</v>
      </c>
      <c r="E2867" s="30" t="s">
        <v>3061</v>
      </c>
      <c r="F2867" s="30" t="s">
        <v>3141</v>
      </c>
      <c r="G2867" s="30" t="s">
        <v>3102</v>
      </c>
      <c r="H2867" s="31">
        <v>1933.38</v>
      </c>
      <c r="I2867" s="30">
        <v>15</v>
      </c>
      <c r="J2867" s="30" t="s">
        <v>6</v>
      </c>
      <c r="K2867" s="32">
        <v>42090</v>
      </c>
      <c r="L2867" s="6">
        <v>771.57651668947346</v>
      </c>
    </row>
    <row r="2868" spans="1:12" ht="12.75" customHeight="1">
      <c r="A2868" s="30" t="s">
        <v>1678</v>
      </c>
      <c r="B2868" s="30" t="s">
        <v>1652</v>
      </c>
      <c r="C2868" s="49"/>
      <c r="D2868" s="49" t="s">
        <v>3454</v>
      </c>
      <c r="E2868" s="30" t="s">
        <v>3061</v>
      </c>
      <c r="F2868" s="30" t="s">
        <v>3141</v>
      </c>
      <c r="G2868" s="30" t="s">
        <v>3102</v>
      </c>
      <c r="H2868" s="31">
        <v>1933.38</v>
      </c>
      <c r="I2868" s="30">
        <v>15</v>
      </c>
      <c r="J2868" s="30" t="s">
        <v>6</v>
      </c>
      <c r="K2868" s="32">
        <v>42090</v>
      </c>
      <c r="L2868" s="6">
        <v>771.57651668947346</v>
      </c>
    </row>
    <row r="2869" spans="1:12" ht="12.75" customHeight="1">
      <c r="A2869" s="30" t="s">
        <v>1683</v>
      </c>
      <c r="B2869" s="30" t="s">
        <v>1652</v>
      </c>
      <c r="C2869" s="49"/>
      <c r="D2869" s="49" t="s">
        <v>3459</v>
      </c>
      <c r="E2869" s="30" t="s">
        <v>3061</v>
      </c>
      <c r="F2869" s="30" t="s">
        <v>12987</v>
      </c>
      <c r="G2869" s="30" t="s">
        <v>3102</v>
      </c>
      <c r="H2869" s="31">
        <v>1933.38</v>
      </c>
      <c r="I2869" s="30">
        <v>15</v>
      </c>
      <c r="J2869" s="30" t="s">
        <v>6</v>
      </c>
      <c r="K2869" s="32">
        <v>42090</v>
      </c>
      <c r="L2869" s="6">
        <v>771.57651668947346</v>
      </c>
    </row>
    <row r="2870" spans="1:12" ht="12.75" customHeight="1">
      <c r="A2870" s="30" t="s">
        <v>1684</v>
      </c>
      <c r="B2870" s="30" t="s">
        <v>1652</v>
      </c>
      <c r="C2870" s="49"/>
      <c r="D2870" s="49" t="s">
        <v>3460</v>
      </c>
      <c r="E2870" s="30" t="s">
        <v>3061</v>
      </c>
      <c r="F2870" s="30" t="s">
        <v>12994</v>
      </c>
      <c r="G2870" s="30" t="s">
        <v>3102</v>
      </c>
      <c r="H2870" s="31">
        <v>1933.38</v>
      </c>
      <c r="I2870" s="30">
        <v>15</v>
      </c>
      <c r="J2870" s="30" t="s">
        <v>6</v>
      </c>
      <c r="K2870" s="32">
        <v>42090</v>
      </c>
      <c r="L2870" s="6">
        <v>771.57651668947346</v>
      </c>
    </row>
    <row r="2871" spans="1:12" ht="12.75" customHeight="1">
      <c r="A2871" s="30" t="s">
        <v>1685</v>
      </c>
      <c r="B2871" s="30" t="s">
        <v>1652</v>
      </c>
      <c r="C2871" s="49"/>
      <c r="D2871" s="49" t="s">
        <v>3461</v>
      </c>
      <c r="E2871" s="30" t="s">
        <v>3061</v>
      </c>
      <c r="F2871" s="30" t="s">
        <v>3141</v>
      </c>
      <c r="G2871" s="30" t="s">
        <v>3102</v>
      </c>
      <c r="H2871" s="31">
        <v>1933.38</v>
      </c>
      <c r="I2871" s="30">
        <v>15</v>
      </c>
      <c r="J2871" s="30" t="s">
        <v>6</v>
      </c>
      <c r="K2871" s="32">
        <v>42090</v>
      </c>
      <c r="L2871" s="6">
        <v>771.57651668947346</v>
      </c>
    </row>
    <row r="2872" spans="1:12" ht="12.75" customHeight="1">
      <c r="A2872" s="30" t="s">
        <v>1687</v>
      </c>
      <c r="B2872" s="30" t="s">
        <v>1652</v>
      </c>
      <c r="C2872" s="49"/>
      <c r="D2872" s="49" t="s">
        <v>3463</v>
      </c>
      <c r="E2872" s="30" t="s">
        <v>3061</v>
      </c>
      <c r="F2872" s="30" t="s">
        <v>12809</v>
      </c>
      <c r="G2872" s="30" t="s">
        <v>3102</v>
      </c>
      <c r="H2872" s="31">
        <v>1933.38</v>
      </c>
      <c r="I2872" s="30">
        <v>15</v>
      </c>
      <c r="J2872" s="30" t="s">
        <v>6</v>
      </c>
      <c r="K2872" s="32">
        <v>42090</v>
      </c>
      <c r="L2872" s="6">
        <v>771.57651668947346</v>
      </c>
    </row>
    <row r="2873" spans="1:12" ht="12.75" customHeight="1">
      <c r="A2873" s="48" t="s">
        <v>3103</v>
      </c>
      <c r="B2873" s="48" t="s">
        <v>1689</v>
      </c>
      <c r="C2873" s="49" t="s">
        <v>3062</v>
      </c>
      <c r="D2873" s="49" t="s">
        <v>3465</v>
      </c>
      <c r="E2873" s="30" t="s">
        <v>3061</v>
      </c>
      <c r="F2873" s="30" t="s">
        <v>12991</v>
      </c>
      <c r="G2873" s="30" t="s">
        <v>3102</v>
      </c>
      <c r="H2873" s="31">
        <f>19546.73/5</f>
        <v>3909.346</v>
      </c>
      <c r="I2873" s="30">
        <v>15</v>
      </c>
      <c r="J2873" s="30" t="s">
        <v>6</v>
      </c>
      <c r="K2873" s="32">
        <v>42090</v>
      </c>
      <c r="L2873" s="6">
        <v>1560.1483253234887</v>
      </c>
    </row>
    <row r="2874" spans="1:12" ht="12.75" customHeight="1">
      <c r="A2874" s="48" t="s">
        <v>3104</v>
      </c>
      <c r="B2874" s="48" t="s">
        <v>1689</v>
      </c>
      <c r="C2874" s="49"/>
      <c r="D2874" s="49" t="s">
        <v>3466</v>
      </c>
      <c r="E2874" s="30" t="s">
        <v>3061</v>
      </c>
      <c r="F2874" s="30" t="s">
        <v>12914</v>
      </c>
      <c r="G2874" s="30" t="s">
        <v>3102</v>
      </c>
      <c r="H2874" s="31">
        <f>19546.73/5</f>
        <v>3909.346</v>
      </c>
      <c r="I2874" s="30">
        <v>15</v>
      </c>
      <c r="J2874" s="30" t="s">
        <v>6</v>
      </c>
      <c r="K2874" s="32">
        <v>42090</v>
      </c>
      <c r="L2874" s="6">
        <v>1560.1483253234887</v>
      </c>
    </row>
    <row r="2875" spans="1:12" ht="12.75" customHeight="1">
      <c r="A2875" s="48" t="s">
        <v>3105</v>
      </c>
      <c r="B2875" s="48" t="s">
        <v>1689</v>
      </c>
      <c r="C2875" s="49"/>
      <c r="D2875" s="49" t="s">
        <v>3467</v>
      </c>
      <c r="E2875" s="30" t="s">
        <v>3061</v>
      </c>
      <c r="F2875" s="30" t="s">
        <v>12909</v>
      </c>
      <c r="G2875" s="30" t="s">
        <v>3102</v>
      </c>
      <c r="H2875" s="31">
        <f>19546.73/5</f>
        <v>3909.346</v>
      </c>
      <c r="I2875" s="30">
        <v>15</v>
      </c>
      <c r="J2875" s="30" t="s">
        <v>6</v>
      </c>
      <c r="K2875" s="32">
        <v>42090</v>
      </c>
      <c r="L2875" s="6">
        <v>1560.1483253234887</v>
      </c>
    </row>
    <row r="2876" spans="1:12" ht="12.75" customHeight="1">
      <c r="A2876" s="48" t="s">
        <v>3106</v>
      </c>
      <c r="B2876" s="48" t="s">
        <v>1689</v>
      </c>
      <c r="C2876" s="49"/>
      <c r="D2876" s="49" t="s">
        <v>3468</v>
      </c>
      <c r="E2876" s="30" t="s">
        <v>3061</v>
      </c>
      <c r="F2876" s="30" t="s">
        <v>4441</v>
      </c>
      <c r="G2876" s="30" t="s">
        <v>3102</v>
      </c>
      <c r="H2876" s="31">
        <f>19546.73/5</f>
        <v>3909.346</v>
      </c>
      <c r="I2876" s="30">
        <v>15</v>
      </c>
      <c r="J2876" s="30" t="s">
        <v>6</v>
      </c>
      <c r="K2876" s="32">
        <v>42090</v>
      </c>
      <c r="L2876" s="6">
        <v>1560.1483253234887</v>
      </c>
    </row>
    <row r="2877" spans="1:12" ht="12.75" customHeight="1">
      <c r="A2877" s="48" t="s">
        <v>3107</v>
      </c>
      <c r="B2877" s="48" t="s">
        <v>1689</v>
      </c>
      <c r="C2877" s="49"/>
      <c r="D2877" s="49" t="s">
        <v>3469</v>
      </c>
      <c r="E2877" s="30" t="s">
        <v>3061</v>
      </c>
      <c r="F2877" s="30" t="s">
        <v>12903</v>
      </c>
      <c r="G2877" s="30" t="s">
        <v>3102</v>
      </c>
      <c r="H2877" s="31">
        <f>19546.73/5</f>
        <v>3909.346</v>
      </c>
      <c r="I2877" s="30">
        <v>15</v>
      </c>
      <c r="J2877" s="30" t="s">
        <v>6</v>
      </c>
      <c r="K2877" s="32">
        <v>42090</v>
      </c>
      <c r="L2877" s="6">
        <v>1560.1483253234887</v>
      </c>
    </row>
    <row r="2878" spans="1:12" ht="12.75" customHeight="1">
      <c r="A2878" s="30" t="s">
        <v>1690</v>
      </c>
      <c r="B2878" s="30" t="s">
        <v>1691</v>
      </c>
      <c r="C2878" s="49" t="s">
        <v>3062</v>
      </c>
      <c r="D2878" s="49" t="s">
        <v>3470</v>
      </c>
      <c r="E2878" s="30" t="s">
        <v>3061</v>
      </c>
      <c r="F2878" s="30" t="s">
        <v>3163</v>
      </c>
      <c r="G2878" s="30" t="s">
        <v>3102</v>
      </c>
      <c r="H2878" s="31">
        <v>2828.34</v>
      </c>
      <c r="I2878" s="30">
        <v>5</v>
      </c>
      <c r="J2878" s="30" t="s">
        <v>6</v>
      </c>
      <c r="K2878" s="32">
        <v>41866</v>
      </c>
      <c r="L2878" s="6">
        <v>1013.0964821917805</v>
      </c>
    </row>
    <row r="2879" spans="1:12" ht="12.75" customHeight="1">
      <c r="A2879" s="30" t="s">
        <v>1707</v>
      </c>
      <c r="B2879" s="30" t="s">
        <v>1708</v>
      </c>
      <c r="C2879" s="49"/>
      <c r="D2879" s="49" t="s">
        <v>3471</v>
      </c>
      <c r="E2879" s="30" t="s">
        <v>3061</v>
      </c>
      <c r="F2879" s="30" t="s">
        <v>12806</v>
      </c>
      <c r="G2879" s="30" t="s">
        <v>3102</v>
      </c>
      <c r="H2879" s="31">
        <v>4468.8</v>
      </c>
      <c r="I2879" s="30">
        <v>5</v>
      </c>
      <c r="J2879" s="30" t="s">
        <v>6</v>
      </c>
      <c r="K2879" s="32">
        <v>41936</v>
      </c>
      <c r="L2879" s="6">
        <v>1657.8011506849311</v>
      </c>
    </row>
    <row r="2880" spans="1:12" ht="12.75" customHeight="1">
      <c r="A2880" s="30" t="s">
        <v>1709</v>
      </c>
      <c r="B2880" s="30" t="s">
        <v>1710</v>
      </c>
      <c r="C2880" s="49"/>
      <c r="D2880" s="49" t="s">
        <v>3472</v>
      </c>
      <c r="E2880" s="30" t="s">
        <v>3061</v>
      </c>
      <c r="F2880" s="30" t="s">
        <v>3163</v>
      </c>
      <c r="G2880" s="30" t="s">
        <v>3102</v>
      </c>
      <c r="H2880" s="31">
        <v>4468.8</v>
      </c>
      <c r="I2880" s="30">
        <v>5</v>
      </c>
      <c r="J2880" s="30" t="s">
        <v>6</v>
      </c>
      <c r="K2880" s="32">
        <v>41936</v>
      </c>
      <c r="L2880" s="6">
        <v>1657.8011506849311</v>
      </c>
    </row>
    <row r="2881" spans="1:12" ht="12.75" customHeight="1">
      <c r="A2881" s="30" t="s">
        <v>1711</v>
      </c>
      <c r="B2881" s="30" t="s">
        <v>1712</v>
      </c>
      <c r="C2881" s="49"/>
      <c r="D2881" s="49" t="s">
        <v>3473</v>
      </c>
      <c r="E2881" s="30" t="s">
        <v>3061</v>
      </c>
      <c r="F2881" s="30" t="s">
        <v>12836</v>
      </c>
      <c r="G2881" s="30" t="s">
        <v>3102</v>
      </c>
      <c r="H2881" s="31">
        <v>4468.8</v>
      </c>
      <c r="I2881" s="30">
        <v>5</v>
      </c>
      <c r="J2881" s="30" t="s">
        <v>6</v>
      </c>
      <c r="K2881" s="32">
        <v>41936</v>
      </c>
      <c r="L2881" s="6">
        <v>1657.8011506849311</v>
      </c>
    </row>
    <row r="2882" spans="1:12" ht="12.75" customHeight="1">
      <c r="A2882" s="30" t="s">
        <v>1713</v>
      </c>
      <c r="B2882" s="30" t="s">
        <v>1714</v>
      </c>
      <c r="C2882" s="49"/>
      <c r="D2882" s="49" t="s">
        <v>3474</v>
      </c>
      <c r="E2882" s="30" t="s">
        <v>3061</v>
      </c>
      <c r="F2882" s="30" t="s">
        <v>12896</v>
      </c>
      <c r="G2882" s="30" t="s">
        <v>3102</v>
      </c>
      <c r="H2882" s="31">
        <v>4468.8</v>
      </c>
      <c r="I2882" s="30">
        <v>5</v>
      </c>
      <c r="J2882" s="30" t="s">
        <v>6</v>
      </c>
      <c r="K2882" s="32">
        <v>41936</v>
      </c>
      <c r="L2882" s="6">
        <v>1657.8011506849311</v>
      </c>
    </row>
    <row r="2883" spans="1:12" ht="12.75" customHeight="1">
      <c r="A2883" s="30" t="s">
        <v>1742</v>
      </c>
      <c r="B2883" s="30" t="s">
        <v>1743</v>
      </c>
      <c r="C2883" s="49"/>
      <c r="D2883" s="49" t="s">
        <v>3489</v>
      </c>
      <c r="E2883" s="30" t="s">
        <v>12888</v>
      </c>
      <c r="F2883" s="30" t="s">
        <v>3487</v>
      </c>
      <c r="G2883" s="30" t="s">
        <v>3102</v>
      </c>
      <c r="H2883" s="31">
        <v>1750</v>
      </c>
      <c r="I2883" s="30">
        <v>17</v>
      </c>
      <c r="J2883" s="30" t="s">
        <v>6</v>
      </c>
      <c r="K2883" s="32">
        <v>37041</v>
      </c>
      <c r="L2883" s="6">
        <v>0</v>
      </c>
    </row>
    <row r="2884" spans="1:12" ht="12.75" customHeight="1">
      <c r="A2884" s="30" t="s">
        <v>1746</v>
      </c>
      <c r="B2884" s="30" t="s">
        <v>1747</v>
      </c>
      <c r="C2884" s="49"/>
      <c r="D2884" s="49" t="s">
        <v>3491</v>
      </c>
      <c r="E2884" s="30" t="s">
        <v>12888</v>
      </c>
      <c r="F2884" s="30" t="s">
        <v>3487</v>
      </c>
      <c r="G2884" s="30" t="s">
        <v>3102</v>
      </c>
      <c r="H2884" s="31">
        <v>675.44</v>
      </c>
      <c r="I2884" s="30">
        <v>17</v>
      </c>
      <c r="J2884" s="30" t="s">
        <v>6</v>
      </c>
      <c r="K2884" s="32">
        <v>37041</v>
      </c>
      <c r="L2884" s="6">
        <v>0</v>
      </c>
    </row>
    <row r="2885" spans="1:12" ht="12.75" customHeight="1">
      <c r="A2885" s="30" t="s">
        <v>1748</v>
      </c>
      <c r="B2885" s="30" t="s">
        <v>1749</v>
      </c>
      <c r="C2885" s="49"/>
      <c r="D2885" s="49" t="s">
        <v>3492</v>
      </c>
      <c r="E2885" s="30" t="s">
        <v>12888</v>
      </c>
      <c r="F2885" s="30" t="s">
        <v>3487</v>
      </c>
      <c r="G2885" s="30" t="s">
        <v>3102</v>
      </c>
      <c r="H2885" s="31">
        <v>662</v>
      </c>
      <c r="I2885" s="30">
        <v>17</v>
      </c>
      <c r="J2885" s="30" t="s">
        <v>6</v>
      </c>
      <c r="K2885" s="32">
        <v>37072</v>
      </c>
      <c r="L2885" s="6">
        <v>0</v>
      </c>
    </row>
    <row r="2886" spans="1:12" ht="12.75" customHeight="1">
      <c r="A2886" s="30" t="s">
        <v>1750</v>
      </c>
      <c r="B2886" s="30" t="s">
        <v>1751</v>
      </c>
      <c r="C2886" s="49"/>
      <c r="D2886" s="49" t="s">
        <v>3493</v>
      </c>
      <c r="E2886" s="30" t="s">
        <v>12888</v>
      </c>
      <c r="F2886" s="30" t="s">
        <v>12843</v>
      </c>
      <c r="G2886" s="30" t="s">
        <v>3102</v>
      </c>
      <c r="H2886" s="31">
        <v>1050</v>
      </c>
      <c r="I2886" s="30">
        <v>17</v>
      </c>
      <c r="J2886" s="30" t="s">
        <v>6</v>
      </c>
      <c r="K2886" s="32">
        <v>37102</v>
      </c>
      <c r="L2886" s="6">
        <v>0</v>
      </c>
    </row>
    <row r="2887" spans="1:12" ht="12.75" customHeight="1">
      <c r="A2887" s="30" t="s">
        <v>1752</v>
      </c>
      <c r="B2887" s="30" t="s">
        <v>1753</v>
      </c>
      <c r="C2887" s="49"/>
      <c r="D2887" s="49" t="s">
        <v>3495</v>
      </c>
      <c r="E2887" s="30" t="s">
        <v>12888</v>
      </c>
      <c r="F2887" s="30" t="s">
        <v>12842</v>
      </c>
      <c r="G2887" s="30" t="s">
        <v>3102</v>
      </c>
      <c r="H2887" s="31">
        <v>1050</v>
      </c>
      <c r="I2887" s="30">
        <v>17</v>
      </c>
      <c r="J2887" s="30" t="s">
        <v>6</v>
      </c>
      <c r="K2887" s="32">
        <v>37103</v>
      </c>
      <c r="L2887" s="6">
        <v>0</v>
      </c>
    </row>
    <row r="2888" spans="1:12" ht="12.75" customHeight="1">
      <c r="A2888" s="30" t="s">
        <v>1754</v>
      </c>
      <c r="B2888" s="30" t="s">
        <v>1755</v>
      </c>
      <c r="C2888" s="49"/>
      <c r="D2888" s="49" t="s">
        <v>3496</v>
      </c>
      <c r="E2888" s="30" t="s">
        <v>12888</v>
      </c>
      <c r="F2888" s="30" t="s">
        <v>3487</v>
      </c>
      <c r="G2888" s="30" t="s">
        <v>3102</v>
      </c>
      <c r="H2888" s="31">
        <v>790</v>
      </c>
      <c r="I2888" s="30">
        <v>17</v>
      </c>
      <c r="J2888" s="30" t="s">
        <v>6</v>
      </c>
      <c r="K2888" s="32">
        <v>37287</v>
      </c>
      <c r="L2888" s="6">
        <v>0</v>
      </c>
    </row>
    <row r="2889" spans="1:12" ht="12.75" customHeight="1">
      <c r="A2889" s="30" t="s">
        <v>1758</v>
      </c>
      <c r="B2889" s="30" t="s">
        <v>1759</v>
      </c>
      <c r="C2889" s="49"/>
      <c r="D2889" s="49" t="s">
        <v>3498</v>
      </c>
      <c r="E2889" s="30" t="s">
        <v>12888</v>
      </c>
      <c r="F2889" s="30" t="s">
        <v>3487</v>
      </c>
      <c r="G2889" s="30" t="s">
        <v>3102</v>
      </c>
      <c r="H2889" s="31">
        <v>1532.38</v>
      </c>
      <c r="I2889" s="30">
        <v>15</v>
      </c>
      <c r="J2889" s="30" t="s">
        <v>6</v>
      </c>
      <c r="K2889" s="32">
        <v>39034</v>
      </c>
      <c r="L2889" s="6">
        <v>0</v>
      </c>
    </row>
    <row r="2890" spans="1:12" ht="12.75" customHeight="1">
      <c r="A2890" s="30" t="s">
        <v>1760</v>
      </c>
      <c r="B2890" s="30" t="s">
        <v>1761</v>
      </c>
      <c r="C2890" s="49"/>
      <c r="D2890" s="49" t="s">
        <v>3499</v>
      </c>
      <c r="E2890" s="30" t="s">
        <v>12888</v>
      </c>
      <c r="F2890" s="30" t="s">
        <v>3487</v>
      </c>
      <c r="G2890" s="30" t="s">
        <v>3102</v>
      </c>
      <c r="H2890" s="31">
        <v>809.4</v>
      </c>
      <c r="I2890" s="30">
        <v>15</v>
      </c>
      <c r="J2890" s="30" t="s">
        <v>6</v>
      </c>
      <c r="K2890" s="32">
        <v>39034</v>
      </c>
      <c r="L2890" s="6">
        <v>0</v>
      </c>
    </row>
    <row r="2891" spans="1:12" ht="12.75" customHeight="1">
      <c r="A2891" s="30" t="s">
        <v>1762</v>
      </c>
      <c r="B2891" s="30" t="s">
        <v>1763</v>
      </c>
      <c r="C2891" s="49"/>
      <c r="D2891" s="49" t="s">
        <v>3500</v>
      </c>
      <c r="E2891" s="30" t="s">
        <v>12888</v>
      </c>
      <c r="F2891" s="30" t="s">
        <v>3487</v>
      </c>
      <c r="G2891" s="30" t="s">
        <v>3102</v>
      </c>
      <c r="H2891" s="31">
        <v>1758.45</v>
      </c>
      <c r="I2891" s="30">
        <v>15</v>
      </c>
      <c r="J2891" s="30" t="s">
        <v>6</v>
      </c>
      <c r="K2891" s="32">
        <v>39034</v>
      </c>
      <c r="L2891" s="6">
        <v>0</v>
      </c>
    </row>
    <row r="2892" spans="1:12" ht="12.75" customHeight="1">
      <c r="A2892" s="30" t="s">
        <v>1764</v>
      </c>
      <c r="B2892" s="30" t="s">
        <v>1765</v>
      </c>
      <c r="C2892" s="49"/>
      <c r="D2892" s="49" t="s">
        <v>3501</v>
      </c>
      <c r="E2892" s="30" t="s">
        <v>12888</v>
      </c>
      <c r="F2892" s="30" t="s">
        <v>3140</v>
      </c>
      <c r="G2892" s="30" t="s">
        <v>3102</v>
      </c>
      <c r="H2892" s="31">
        <v>603.11</v>
      </c>
      <c r="I2892" s="30">
        <v>15</v>
      </c>
      <c r="J2892" s="30" t="s">
        <v>6</v>
      </c>
      <c r="K2892" s="32">
        <v>39034</v>
      </c>
      <c r="L2892" s="6">
        <v>0</v>
      </c>
    </row>
    <row r="2893" spans="1:12" ht="12.75" customHeight="1">
      <c r="A2893" s="30" t="s">
        <v>1780</v>
      </c>
      <c r="B2893" s="30" t="s">
        <v>1781</v>
      </c>
      <c r="C2893" s="49"/>
      <c r="D2893" s="49" t="s">
        <v>3509</v>
      </c>
      <c r="E2893" s="30" t="s">
        <v>3061</v>
      </c>
      <c r="F2893" s="30" t="s">
        <v>3113</v>
      </c>
      <c r="G2893" s="30" t="s">
        <v>3102</v>
      </c>
      <c r="H2893" s="31">
        <v>450</v>
      </c>
      <c r="I2893" s="30">
        <v>17</v>
      </c>
      <c r="J2893" s="30" t="s">
        <v>6</v>
      </c>
      <c r="K2893" s="32">
        <v>37011</v>
      </c>
      <c r="L2893" s="6">
        <v>0</v>
      </c>
    </row>
    <row r="2894" spans="1:12" ht="12.75" customHeight="1">
      <c r="A2894" s="30" t="s">
        <v>1788</v>
      </c>
      <c r="B2894" s="30" t="s">
        <v>1789</v>
      </c>
      <c r="C2894" s="49"/>
      <c r="D2894" s="49" t="s">
        <v>3513</v>
      </c>
      <c r="E2894" s="30" t="s">
        <v>12888</v>
      </c>
      <c r="F2894" s="30" t="s">
        <v>12890</v>
      </c>
      <c r="G2894" s="30" t="s">
        <v>3102</v>
      </c>
      <c r="H2894" s="31">
        <v>662</v>
      </c>
      <c r="I2894" s="30">
        <v>17</v>
      </c>
      <c r="J2894" s="30" t="s">
        <v>6</v>
      </c>
      <c r="K2894" s="32">
        <v>37072</v>
      </c>
      <c r="L2894" s="6">
        <v>0</v>
      </c>
    </row>
    <row r="2895" spans="1:12" ht="12.75" customHeight="1">
      <c r="A2895" s="30" t="s">
        <v>1790</v>
      </c>
      <c r="B2895" s="30" t="s">
        <v>1791</v>
      </c>
      <c r="C2895" s="49"/>
      <c r="D2895" s="49" t="s">
        <v>3514</v>
      </c>
      <c r="E2895" s="30" t="s">
        <v>12888</v>
      </c>
      <c r="F2895" s="30" t="s">
        <v>3487</v>
      </c>
      <c r="G2895" s="30" t="s">
        <v>3102</v>
      </c>
      <c r="H2895" s="31">
        <v>809.4</v>
      </c>
      <c r="I2895" s="30">
        <v>15</v>
      </c>
      <c r="J2895" s="30" t="s">
        <v>6</v>
      </c>
      <c r="K2895" s="32">
        <v>39034</v>
      </c>
      <c r="L2895" s="6">
        <v>0</v>
      </c>
    </row>
    <row r="2896" spans="1:12" ht="12.75" customHeight="1">
      <c r="A2896" s="30" t="s">
        <v>1792</v>
      </c>
      <c r="B2896" s="30" t="s">
        <v>1793</v>
      </c>
      <c r="C2896" s="49"/>
      <c r="D2896" s="49" t="s">
        <v>3515</v>
      </c>
      <c r="E2896" s="30" t="s">
        <v>12888</v>
      </c>
      <c r="F2896" s="30" t="s">
        <v>3487</v>
      </c>
      <c r="G2896" s="30" t="s">
        <v>3102</v>
      </c>
      <c r="H2896" s="31">
        <v>809.4</v>
      </c>
      <c r="I2896" s="30">
        <v>15</v>
      </c>
      <c r="J2896" s="30" t="s">
        <v>6</v>
      </c>
      <c r="K2896" s="32">
        <v>39034</v>
      </c>
      <c r="L2896" s="6">
        <v>0</v>
      </c>
    </row>
    <row r="2897" spans="1:12" ht="12.75" customHeight="1">
      <c r="A2897" s="30" t="s">
        <v>1794</v>
      </c>
      <c r="B2897" s="30" t="s">
        <v>1795</v>
      </c>
      <c r="C2897" s="49"/>
      <c r="D2897" s="49" t="s">
        <v>3516</v>
      </c>
      <c r="E2897" s="30" t="s">
        <v>12888</v>
      </c>
      <c r="F2897" s="30" t="s">
        <v>3487</v>
      </c>
      <c r="G2897" s="30" t="s">
        <v>3102</v>
      </c>
      <c r="H2897" s="31">
        <v>809.4</v>
      </c>
      <c r="I2897" s="30">
        <v>15</v>
      </c>
      <c r="J2897" s="30" t="s">
        <v>6</v>
      </c>
      <c r="K2897" s="32">
        <v>39034</v>
      </c>
      <c r="L2897" s="6">
        <v>0</v>
      </c>
    </row>
    <row r="2898" spans="1:12" ht="12.75" customHeight="1">
      <c r="A2898" s="30" t="s">
        <v>1796</v>
      </c>
      <c r="B2898" s="30" t="s">
        <v>1797</v>
      </c>
      <c r="C2898" s="49"/>
      <c r="D2898" s="49" t="s">
        <v>3517</v>
      </c>
      <c r="E2898" s="30" t="s">
        <v>12888</v>
      </c>
      <c r="F2898" s="30" t="s">
        <v>12843</v>
      </c>
      <c r="G2898" s="30" t="s">
        <v>3102</v>
      </c>
      <c r="H2898" s="31">
        <v>809.4</v>
      </c>
      <c r="I2898" s="30">
        <v>15</v>
      </c>
      <c r="J2898" s="30" t="s">
        <v>6</v>
      </c>
      <c r="K2898" s="32">
        <v>39034</v>
      </c>
      <c r="L2898" s="6">
        <v>0</v>
      </c>
    </row>
    <row r="2899" spans="1:12" ht="12.75" customHeight="1">
      <c r="A2899" s="30" t="s">
        <v>1798</v>
      </c>
      <c r="B2899" s="30" t="s">
        <v>1799</v>
      </c>
      <c r="C2899" s="49"/>
      <c r="D2899" s="49" t="s">
        <v>3518</v>
      </c>
      <c r="E2899" s="30" t="s">
        <v>12888</v>
      </c>
      <c r="F2899" s="30" t="s">
        <v>3140</v>
      </c>
      <c r="G2899" s="30" t="s">
        <v>3102</v>
      </c>
      <c r="H2899" s="31">
        <v>603.11</v>
      </c>
      <c r="I2899" s="30">
        <v>15</v>
      </c>
      <c r="J2899" s="30" t="s">
        <v>6</v>
      </c>
      <c r="K2899" s="32">
        <v>39034</v>
      </c>
      <c r="L2899" s="6">
        <v>0</v>
      </c>
    </row>
    <row r="2900" spans="1:12" ht="12.75" customHeight="1">
      <c r="A2900" s="30" t="s">
        <v>1800</v>
      </c>
      <c r="B2900" s="30" t="s">
        <v>1801</v>
      </c>
      <c r="C2900" s="49"/>
      <c r="D2900" s="49" t="s">
        <v>3519</v>
      </c>
      <c r="E2900" s="30" t="s">
        <v>12888</v>
      </c>
      <c r="F2900" s="30" t="s">
        <v>12841</v>
      </c>
      <c r="G2900" s="30" t="s">
        <v>3102</v>
      </c>
      <c r="H2900" s="31">
        <v>603.11</v>
      </c>
      <c r="I2900" s="30">
        <v>15</v>
      </c>
      <c r="J2900" s="30" t="s">
        <v>6</v>
      </c>
      <c r="K2900" s="32">
        <v>39034</v>
      </c>
      <c r="L2900" s="6">
        <v>0</v>
      </c>
    </row>
    <row r="2901" spans="1:12" ht="12.75" customHeight="1">
      <c r="A2901" s="30" t="s">
        <v>1802</v>
      </c>
      <c r="B2901" s="30" t="s">
        <v>1803</v>
      </c>
      <c r="C2901" s="49"/>
      <c r="D2901" s="281" t="s">
        <v>12891</v>
      </c>
      <c r="E2901" s="30" t="s">
        <v>12888</v>
      </c>
      <c r="F2901" s="30" t="s">
        <v>3140</v>
      </c>
      <c r="G2901" s="30" t="s">
        <v>3102</v>
      </c>
      <c r="H2901" s="31">
        <v>603.11</v>
      </c>
      <c r="I2901" s="30">
        <v>15</v>
      </c>
      <c r="J2901" s="30" t="s">
        <v>6</v>
      </c>
      <c r="K2901" s="32">
        <v>39034</v>
      </c>
      <c r="L2901" s="6">
        <v>0</v>
      </c>
    </row>
    <row r="2902" spans="1:12" ht="12.75" customHeight="1">
      <c r="A2902" s="30" t="s">
        <v>1804</v>
      </c>
      <c r="B2902" s="30" t="s">
        <v>1805</v>
      </c>
      <c r="C2902" s="49"/>
      <c r="D2902" s="49" t="s">
        <v>3521</v>
      </c>
      <c r="E2902" s="30" t="s">
        <v>12888</v>
      </c>
      <c r="F2902" s="30" t="s">
        <v>3140</v>
      </c>
      <c r="G2902" s="30" t="s">
        <v>3102</v>
      </c>
      <c r="H2902" s="31">
        <v>603.11</v>
      </c>
      <c r="I2902" s="30">
        <v>15</v>
      </c>
      <c r="J2902" s="30" t="s">
        <v>6</v>
      </c>
      <c r="K2902" s="32">
        <v>39034</v>
      </c>
      <c r="L2902" s="6">
        <v>0</v>
      </c>
    </row>
    <row r="2903" spans="1:12" ht="12.75" customHeight="1">
      <c r="A2903" s="30" t="s">
        <v>1806</v>
      </c>
      <c r="B2903" s="30" t="s">
        <v>1807</v>
      </c>
      <c r="C2903" s="49"/>
      <c r="D2903" s="49" t="s">
        <v>3522</v>
      </c>
      <c r="E2903" s="30" t="s">
        <v>12888</v>
      </c>
      <c r="F2903" s="30" t="s">
        <v>3140</v>
      </c>
      <c r="G2903" s="30" t="s">
        <v>3102</v>
      </c>
      <c r="H2903" s="31">
        <v>603.11</v>
      </c>
      <c r="I2903" s="30">
        <v>15</v>
      </c>
      <c r="J2903" s="30" t="s">
        <v>6</v>
      </c>
      <c r="K2903" s="32">
        <v>39034</v>
      </c>
      <c r="L2903" s="6">
        <v>0</v>
      </c>
    </row>
    <row r="2904" spans="1:12" ht="12.75" customHeight="1">
      <c r="A2904" s="30" t="s">
        <v>1808</v>
      </c>
      <c r="B2904" s="30" t="s">
        <v>1809</v>
      </c>
      <c r="C2904" s="49"/>
      <c r="D2904" s="49" t="s">
        <v>3523</v>
      </c>
      <c r="E2904" s="30" t="s">
        <v>12888</v>
      </c>
      <c r="F2904" s="30" t="s">
        <v>3140</v>
      </c>
      <c r="G2904" s="30" t="s">
        <v>3102</v>
      </c>
      <c r="H2904" s="31">
        <v>603.11</v>
      </c>
      <c r="I2904" s="30">
        <v>15</v>
      </c>
      <c r="J2904" s="30" t="s">
        <v>6</v>
      </c>
      <c r="K2904" s="32">
        <v>39034</v>
      </c>
      <c r="L2904" s="6">
        <v>0</v>
      </c>
    </row>
    <row r="2905" spans="1:12" ht="12.75" customHeight="1">
      <c r="A2905" s="30" t="s">
        <v>1810</v>
      </c>
      <c r="B2905" s="30" t="s">
        <v>1811</v>
      </c>
      <c r="C2905" s="49"/>
      <c r="D2905" s="49" t="s">
        <v>3524</v>
      </c>
      <c r="E2905" s="30" t="s">
        <v>12888</v>
      </c>
      <c r="F2905" s="30" t="s">
        <v>3140</v>
      </c>
      <c r="G2905" s="30" t="s">
        <v>3102</v>
      </c>
      <c r="H2905" s="31">
        <v>603.11</v>
      </c>
      <c r="I2905" s="30">
        <v>15</v>
      </c>
      <c r="J2905" s="30" t="s">
        <v>6</v>
      </c>
      <c r="K2905" s="32">
        <v>39034</v>
      </c>
      <c r="L2905" s="6">
        <v>0</v>
      </c>
    </row>
    <row r="2906" spans="1:12" ht="12.75" customHeight="1">
      <c r="A2906" s="30" t="s">
        <v>1812</v>
      </c>
      <c r="B2906" s="30" t="s">
        <v>1813</v>
      </c>
      <c r="C2906" s="49"/>
      <c r="D2906" s="49" t="s">
        <v>3525</v>
      </c>
      <c r="E2906" s="30" t="s">
        <v>12888</v>
      </c>
      <c r="F2906" s="30" t="s">
        <v>3140</v>
      </c>
      <c r="G2906" s="30" t="s">
        <v>3102</v>
      </c>
      <c r="H2906" s="31">
        <v>603.11</v>
      </c>
      <c r="I2906" s="30">
        <v>15</v>
      </c>
      <c r="J2906" s="30" t="s">
        <v>6</v>
      </c>
      <c r="K2906" s="32">
        <v>39034</v>
      </c>
      <c r="L2906" s="6">
        <v>0</v>
      </c>
    </row>
    <row r="2907" spans="1:12" ht="12.75" customHeight="1">
      <c r="A2907" s="30" t="s">
        <v>1818</v>
      </c>
      <c r="B2907" s="30" t="s">
        <v>1819</v>
      </c>
      <c r="C2907" s="49"/>
      <c r="D2907" s="49" t="s">
        <v>3528</v>
      </c>
      <c r="E2907" s="30" t="s">
        <v>12888</v>
      </c>
      <c r="F2907" s="30" t="s">
        <v>12843</v>
      </c>
      <c r="G2907" s="30" t="s">
        <v>3102</v>
      </c>
      <c r="H2907" s="31">
        <v>603.07000000000005</v>
      </c>
      <c r="I2907" s="30">
        <v>15</v>
      </c>
      <c r="J2907" s="30" t="s">
        <v>6</v>
      </c>
      <c r="K2907" s="32">
        <v>39034</v>
      </c>
      <c r="L2907" s="6">
        <v>0</v>
      </c>
    </row>
    <row r="2908" spans="1:12" ht="12.75" customHeight="1">
      <c r="A2908" s="30" t="s">
        <v>1820</v>
      </c>
      <c r="B2908" s="30" t="s">
        <v>1821</v>
      </c>
      <c r="C2908" s="49"/>
      <c r="D2908" s="49" t="s">
        <v>3529</v>
      </c>
      <c r="E2908" s="30" t="s">
        <v>12888</v>
      </c>
      <c r="F2908" s="30" t="s">
        <v>3140</v>
      </c>
      <c r="G2908" s="30" t="s">
        <v>3102</v>
      </c>
      <c r="H2908" s="31">
        <v>1758.45</v>
      </c>
      <c r="I2908" s="30">
        <v>15</v>
      </c>
      <c r="J2908" s="30" t="s">
        <v>6</v>
      </c>
      <c r="K2908" s="32">
        <v>39034</v>
      </c>
      <c r="L2908" s="6">
        <v>0</v>
      </c>
    </row>
    <row r="2909" spans="1:12" ht="12.75" customHeight="1">
      <c r="A2909" s="30" t="s">
        <v>1832</v>
      </c>
      <c r="B2909" s="30" t="s">
        <v>1833</v>
      </c>
      <c r="C2909" s="49"/>
      <c r="D2909" s="282" t="s">
        <v>12956</v>
      </c>
      <c r="E2909" s="30" t="s">
        <v>3061</v>
      </c>
      <c r="F2909" s="30" t="s">
        <v>3152</v>
      </c>
      <c r="G2909" s="30" t="s">
        <v>3102</v>
      </c>
      <c r="H2909" s="31">
        <v>300</v>
      </c>
      <c r="I2909" s="30">
        <v>5</v>
      </c>
      <c r="J2909" s="30" t="s">
        <v>6</v>
      </c>
      <c r="K2909" s="32">
        <v>41000</v>
      </c>
      <c r="L2909" s="6">
        <v>60</v>
      </c>
    </row>
    <row r="2910" spans="1:12" ht="12.75" customHeight="1">
      <c r="A2910" s="30" t="s">
        <v>1834</v>
      </c>
      <c r="B2910" s="30" t="s">
        <v>1835</v>
      </c>
      <c r="C2910" s="49" t="s">
        <v>3062</v>
      </c>
      <c r="D2910" s="49" t="s">
        <v>3536</v>
      </c>
      <c r="E2910" s="30" t="s">
        <v>3061</v>
      </c>
      <c r="F2910" s="30" t="s">
        <v>3159</v>
      </c>
      <c r="G2910" s="30" t="s">
        <v>3102</v>
      </c>
      <c r="H2910" s="31">
        <v>487.92</v>
      </c>
      <c r="I2910" s="30">
        <v>7</v>
      </c>
      <c r="J2910" s="30" t="s">
        <v>6</v>
      </c>
      <c r="K2910" s="32">
        <v>40688</v>
      </c>
      <c r="L2910" s="6">
        <v>69.779243835616455</v>
      </c>
    </row>
    <row r="2911" spans="1:12" ht="12.75" customHeight="1">
      <c r="A2911" s="30" t="s">
        <v>1838</v>
      </c>
      <c r="B2911" s="30" t="s">
        <v>1839</v>
      </c>
      <c r="C2911" s="49" t="s">
        <v>3062</v>
      </c>
      <c r="D2911" s="49" t="s">
        <v>3538</v>
      </c>
      <c r="E2911" s="30" t="s">
        <v>3061</v>
      </c>
      <c r="F2911" s="30" t="s">
        <v>3159</v>
      </c>
      <c r="G2911" s="30" t="s">
        <v>3102</v>
      </c>
      <c r="H2911" s="31">
        <v>1362.3</v>
      </c>
      <c r="I2911" s="30">
        <v>7</v>
      </c>
      <c r="J2911" s="30" t="s">
        <v>6</v>
      </c>
      <c r="K2911" s="32">
        <v>40847</v>
      </c>
      <c r="L2911" s="6">
        <v>234.39024657534264</v>
      </c>
    </row>
    <row r="2912" spans="1:12" ht="12.75" customHeight="1">
      <c r="A2912" s="30" t="s">
        <v>1922</v>
      </c>
      <c r="B2912" s="30" t="s">
        <v>1923</v>
      </c>
      <c r="C2912" s="49"/>
      <c r="D2912" s="49" t="s">
        <v>3579</v>
      </c>
      <c r="E2912" s="30" t="s">
        <v>3061</v>
      </c>
      <c r="F2912" s="30" t="s">
        <v>12945</v>
      </c>
      <c r="G2912" s="30" t="s">
        <v>3102</v>
      </c>
      <c r="H2912" s="31">
        <v>188.43</v>
      </c>
      <c r="I2912" s="30">
        <v>15</v>
      </c>
      <c r="J2912" s="30" t="s">
        <v>6</v>
      </c>
      <c r="K2912" s="32">
        <v>38844</v>
      </c>
      <c r="L2912" s="6">
        <v>0</v>
      </c>
    </row>
    <row r="2913" spans="1:12" ht="12.75" customHeight="1">
      <c r="A2913" s="30" t="s">
        <v>1924</v>
      </c>
      <c r="B2913" s="30" t="s">
        <v>1925</v>
      </c>
      <c r="C2913" s="49"/>
      <c r="D2913" s="49" t="s">
        <v>3580</v>
      </c>
      <c r="E2913" s="30" t="s">
        <v>3061</v>
      </c>
      <c r="F2913" s="30" t="s">
        <v>12917</v>
      </c>
      <c r="G2913" s="30" t="s">
        <v>3102</v>
      </c>
      <c r="H2913" s="31">
        <v>599</v>
      </c>
      <c r="I2913" s="30">
        <v>15</v>
      </c>
      <c r="J2913" s="30" t="s">
        <v>6</v>
      </c>
      <c r="K2913" s="32">
        <v>41000</v>
      </c>
      <c r="L2913" s="6">
        <v>119.8760307543871</v>
      </c>
    </row>
    <row r="2914" spans="1:12" ht="12.75" customHeight="1">
      <c r="A2914" s="30" t="s">
        <v>1948</v>
      </c>
      <c r="B2914" s="30" t="s">
        <v>1949</v>
      </c>
      <c r="C2914" s="49" t="s">
        <v>3062</v>
      </c>
      <c r="D2914" s="49" t="s">
        <v>3593</v>
      </c>
      <c r="E2914" s="30" t="s">
        <v>3061</v>
      </c>
      <c r="F2914" s="30" t="s">
        <v>12807</v>
      </c>
      <c r="G2914" s="30" t="s">
        <v>3102</v>
      </c>
      <c r="H2914" s="31">
        <v>1825.84</v>
      </c>
      <c r="I2914" s="30">
        <v>7</v>
      </c>
      <c r="J2914" s="30" t="s">
        <v>6</v>
      </c>
      <c r="K2914" s="32">
        <v>40688</v>
      </c>
      <c r="L2914" s="6">
        <v>261.12013150684925</v>
      </c>
    </row>
    <row r="2915" spans="1:12" ht="12.75" customHeight="1">
      <c r="A2915" s="30" t="s">
        <v>1950</v>
      </c>
      <c r="B2915" s="30" t="s">
        <v>1951</v>
      </c>
      <c r="C2915" s="49"/>
      <c r="D2915" s="49" t="s">
        <v>3594</v>
      </c>
      <c r="E2915" s="30" t="s">
        <v>3061</v>
      </c>
      <c r="F2915" s="30" t="s">
        <v>12923</v>
      </c>
      <c r="G2915" s="30" t="s">
        <v>3102</v>
      </c>
      <c r="H2915" s="31">
        <v>1320.12</v>
      </c>
      <c r="I2915" s="30">
        <v>15</v>
      </c>
      <c r="J2915" s="30" t="s">
        <v>6</v>
      </c>
      <c r="K2915" s="32">
        <v>41363</v>
      </c>
      <c r="L2915" s="6">
        <v>351.65928629276675</v>
      </c>
    </row>
    <row r="2916" spans="1:12" ht="12.75" customHeight="1">
      <c r="A2916" s="30" t="s">
        <v>1952</v>
      </c>
      <c r="B2916" s="30" t="s">
        <v>1953</v>
      </c>
      <c r="C2916" s="49"/>
      <c r="D2916" s="49" t="s">
        <v>12996</v>
      </c>
      <c r="E2916" s="30" t="s">
        <v>3061</v>
      </c>
      <c r="F2916" s="30" t="s">
        <v>12806</v>
      </c>
      <c r="G2916" s="30" t="s">
        <v>3102</v>
      </c>
      <c r="H2916" s="31">
        <v>922.04</v>
      </c>
      <c r="I2916" s="30">
        <v>15</v>
      </c>
      <c r="J2916" s="30" t="s">
        <v>6</v>
      </c>
      <c r="K2916" s="32">
        <v>39539</v>
      </c>
      <c r="L2916" s="6">
        <v>0</v>
      </c>
    </row>
    <row r="2917" spans="1:12" ht="12.75" customHeight="1">
      <c r="A2917" s="30" t="s">
        <v>1954</v>
      </c>
      <c r="B2917" s="30" t="s">
        <v>1955</v>
      </c>
      <c r="C2917" s="49"/>
      <c r="D2917" s="49" t="s">
        <v>3596</v>
      </c>
      <c r="E2917" s="30" t="s">
        <v>2998</v>
      </c>
      <c r="F2917" s="30" t="s">
        <v>12883</v>
      </c>
      <c r="G2917" s="30" t="s">
        <v>3102</v>
      </c>
      <c r="H2917" s="31">
        <v>252.51</v>
      </c>
      <c r="I2917" s="30">
        <v>17</v>
      </c>
      <c r="J2917" s="30" t="s">
        <v>6</v>
      </c>
      <c r="K2917" s="32">
        <v>37041</v>
      </c>
      <c r="L2917" s="6">
        <v>0</v>
      </c>
    </row>
    <row r="2918" spans="1:12" ht="12.75" customHeight="1">
      <c r="A2918" s="30" t="s">
        <v>1956</v>
      </c>
      <c r="B2918" s="30" t="s">
        <v>1957</v>
      </c>
      <c r="C2918" s="49"/>
      <c r="D2918" s="49" t="s">
        <v>3597</v>
      </c>
      <c r="E2918" s="30" t="s">
        <v>2998</v>
      </c>
      <c r="F2918" s="30" t="s">
        <v>4294</v>
      </c>
      <c r="G2918" s="30" t="s">
        <v>3102</v>
      </c>
      <c r="H2918" s="31">
        <v>400</v>
      </c>
      <c r="I2918" s="30">
        <v>17</v>
      </c>
      <c r="J2918" s="30" t="s">
        <v>6</v>
      </c>
      <c r="K2918" s="32">
        <v>37072</v>
      </c>
      <c r="L2918" s="6">
        <v>0</v>
      </c>
    </row>
    <row r="2919" spans="1:12" ht="12.75" customHeight="1">
      <c r="A2919" s="30" t="s">
        <v>1962</v>
      </c>
      <c r="B2919" s="30" t="s">
        <v>1963</v>
      </c>
      <c r="C2919" s="49"/>
      <c r="D2919" s="49" t="s">
        <v>3599</v>
      </c>
      <c r="E2919" s="30" t="s">
        <v>2998</v>
      </c>
      <c r="F2919" s="30" t="s">
        <v>4294</v>
      </c>
      <c r="G2919" s="30" t="s">
        <v>3102</v>
      </c>
      <c r="H2919" s="31">
        <v>1800</v>
      </c>
      <c r="I2919" s="30">
        <v>17</v>
      </c>
      <c r="J2919" s="30" t="s">
        <v>6</v>
      </c>
      <c r="K2919" s="32">
        <v>37102</v>
      </c>
      <c r="L2919" s="6">
        <v>0</v>
      </c>
    </row>
    <row r="2920" spans="1:12" ht="12.75" customHeight="1">
      <c r="A2920" s="30" t="s">
        <v>1968</v>
      </c>
      <c r="B2920" s="30" t="s">
        <v>1969</v>
      </c>
      <c r="C2920" s="49"/>
      <c r="D2920" s="49" t="s">
        <v>3602</v>
      </c>
      <c r="E2920" s="30" t="s">
        <v>2998</v>
      </c>
      <c r="F2920" s="30" t="s">
        <v>3140</v>
      </c>
      <c r="G2920" s="30" t="s">
        <v>3102</v>
      </c>
      <c r="H2920" s="31">
        <v>975</v>
      </c>
      <c r="I2920" s="30">
        <v>17</v>
      </c>
      <c r="J2920" s="30" t="s">
        <v>6</v>
      </c>
      <c r="K2920" s="32">
        <v>37102</v>
      </c>
      <c r="L2920" s="6">
        <v>0</v>
      </c>
    </row>
    <row r="2921" spans="1:12" ht="12.75" customHeight="1">
      <c r="A2921" s="30" t="s">
        <v>1970</v>
      </c>
      <c r="B2921" s="30" t="s">
        <v>1971</v>
      </c>
      <c r="C2921" s="49"/>
      <c r="D2921" s="49" t="s">
        <v>3603</v>
      </c>
      <c r="E2921" s="30" t="s">
        <v>2998</v>
      </c>
      <c r="F2921" s="30" t="s">
        <v>11694</v>
      </c>
      <c r="G2921" s="30" t="s">
        <v>3102</v>
      </c>
      <c r="H2921" s="31">
        <v>800</v>
      </c>
      <c r="I2921" s="30">
        <v>17</v>
      </c>
      <c r="J2921" s="30" t="s">
        <v>6</v>
      </c>
      <c r="K2921" s="32">
        <v>37225</v>
      </c>
      <c r="L2921" s="6">
        <v>0</v>
      </c>
    </row>
    <row r="2922" spans="1:12" ht="12.75" customHeight="1">
      <c r="A2922" s="30" t="s">
        <v>1972</v>
      </c>
      <c r="B2922" s="30" t="s">
        <v>1973</v>
      </c>
      <c r="C2922" s="49"/>
      <c r="D2922" s="49" t="s">
        <v>12868</v>
      </c>
      <c r="E2922" s="30" t="s">
        <v>2998</v>
      </c>
      <c r="F2922" s="30" t="s">
        <v>4565</v>
      </c>
      <c r="G2922" s="30" t="s">
        <v>3102</v>
      </c>
      <c r="H2922" s="31">
        <v>1195</v>
      </c>
      <c r="I2922" s="30">
        <v>15</v>
      </c>
      <c r="J2922" s="30" t="s">
        <v>6</v>
      </c>
      <c r="K2922" s="32">
        <v>37437</v>
      </c>
      <c r="L2922" s="6">
        <v>0</v>
      </c>
    </row>
    <row r="2923" spans="1:12" ht="12.75" customHeight="1">
      <c r="A2923" s="30" t="s">
        <v>1982</v>
      </c>
      <c r="B2923" s="30" t="s">
        <v>1983</v>
      </c>
      <c r="C2923" s="49"/>
      <c r="D2923" s="49" t="s">
        <v>3609</v>
      </c>
      <c r="E2923" s="30" t="s">
        <v>2998</v>
      </c>
      <c r="F2923" s="30" t="s">
        <v>12863</v>
      </c>
      <c r="G2923" s="30" t="s">
        <v>3102</v>
      </c>
      <c r="H2923" s="31">
        <v>450</v>
      </c>
      <c r="I2923" s="30">
        <v>15</v>
      </c>
      <c r="J2923" s="30" t="s">
        <v>6</v>
      </c>
      <c r="K2923" s="32">
        <v>37772</v>
      </c>
      <c r="L2923" s="6">
        <v>0</v>
      </c>
    </row>
    <row r="2924" spans="1:12" ht="12.75" customHeight="1">
      <c r="A2924" s="30" t="s">
        <v>1984</v>
      </c>
      <c r="B2924" s="30" t="s">
        <v>1985</v>
      </c>
      <c r="C2924" s="49"/>
      <c r="D2924" s="49" t="s">
        <v>12869</v>
      </c>
      <c r="E2924" s="30" t="s">
        <v>2998</v>
      </c>
      <c r="F2924" s="30" t="s">
        <v>4294</v>
      </c>
      <c r="G2924" s="30" t="s">
        <v>3102</v>
      </c>
      <c r="H2924" s="31">
        <v>949.5</v>
      </c>
      <c r="I2924" s="30">
        <v>15</v>
      </c>
      <c r="J2924" s="30" t="s">
        <v>6</v>
      </c>
      <c r="K2924" s="32">
        <v>38846</v>
      </c>
      <c r="L2924" s="6">
        <v>0</v>
      </c>
    </row>
    <row r="2925" spans="1:12" ht="12.75" customHeight="1">
      <c r="A2925" s="30" t="s">
        <v>1990</v>
      </c>
      <c r="B2925" s="30" t="s">
        <v>1991</v>
      </c>
      <c r="C2925" s="49"/>
      <c r="D2925" s="49" t="s">
        <v>3611</v>
      </c>
      <c r="E2925" s="30" t="s">
        <v>2998</v>
      </c>
      <c r="F2925" s="30" t="s">
        <v>12819</v>
      </c>
      <c r="G2925" s="30" t="s">
        <v>3102</v>
      </c>
      <c r="H2925" s="31">
        <v>969</v>
      </c>
      <c r="I2925" s="30">
        <v>15</v>
      </c>
      <c r="J2925" s="30" t="s">
        <v>6</v>
      </c>
      <c r="K2925" s="32">
        <v>39234</v>
      </c>
      <c r="L2925" s="6">
        <v>0</v>
      </c>
    </row>
    <row r="2926" spans="1:12" ht="12.75" customHeight="1">
      <c r="A2926" s="30" t="s">
        <v>1992</v>
      </c>
      <c r="B2926" s="30" t="s">
        <v>1993</v>
      </c>
      <c r="C2926" s="49"/>
      <c r="D2926" s="49" t="s">
        <v>4603</v>
      </c>
      <c r="E2926" s="30" t="s">
        <v>2998</v>
      </c>
      <c r="F2926" s="30" t="s">
        <v>4265</v>
      </c>
      <c r="G2926" s="30" t="s">
        <v>3102</v>
      </c>
      <c r="H2926" s="31">
        <v>2200</v>
      </c>
      <c r="I2926" s="30">
        <v>15</v>
      </c>
      <c r="J2926" s="30" t="s">
        <v>6</v>
      </c>
      <c r="K2926" s="32">
        <v>39234</v>
      </c>
      <c r="L2926" s="6">
        <v>0</v>
      </c>
    </row>
    <row r="2927" spans="1:12" ht="12.75" customHeight="1">
      <c r="A2927" s="30" t="s">
        <v>1994</v>
      </c>
      <c r="B2927" s="30" t="s">
        <v>1995</v>
      </c>
      <c r="C2927" s="49"/>
      <c r="D2927" s="49" t="s">
        <v>3612</v>
      </c>
      <c r="E2927" s="30" t="s">
        <v>2998</v>
      </c>
      <c r="F2927" s="30" t="s">
        <v>12863</v>
      </c>
      <c r="G2927" s="30" t="s">
        <v>3102</v>
      </c>
      <c r="H2927" s="31">
        <v>1026</v>
      </c>
      <c r="I2927" s="30">
        <v>15</v>
      </c>
      <c r="J2927" s="30" t="s">
        <v>6</v>
      </c>
      <c r="K2927" s="32">
        <v>39234</v>
      </c>
      <c r="L2927" s="6">
        <v>0</v>
      </c>
    </row>
    <row r="2928" spans="1:12" ht="12.75" customHeight="1">
      <c r="A2928" s="30" t="s">
        <v>1996</v>
      </c>
      <c r="B2928" s="30" t="s">
        <v>1997</v>
      </c>
      <c r="C2928" s="49"/>
      <c r="D2928" s="49" t="s">
        <v>3613</v>
      </c>
      <c r="E2928" s="30" t="s">
        <v>2998</v>
      </c>
      <c r="F2928" s="30" t="s">
        <v>12867</v>
      </c>
      <c r="G2928" s="30" t="s">
        <v>3102</v>
      </c>
      <c r="H2928" s="31">
        <v>2667.6</v>
      </c>
      <c r="I2928" s="30">
        <v>15</v>
      </c>
      <c r="J2928" s="30" t="s">
        <v>6</v>
      </c>
      <c r="K2928" s="32">
        <v>39234</v>
      </c>
      <c r="L2928" s="6">
        <v>0</v>
      </c>
    </row>
    <row r="2929" spans="1:12" ht="12.75" customHeight="1">
      <c r="A2929" s="30" t="s">
        <v>1998</v>
      </c>
      <c r="B2929" s="30" t="s">
        <v>1999</v>
      </c>
      <c r="C2929" s="49"/>
      <c r="D2929" s="49" t="s">
        <v>3614</v>
      </c>
      <c r="E2929" s="30" t="s">
        <v>2998</v>
      </c>
      <c r="F2929" s="30" t="s">
        <v>12818</v>
      </c>
      <c r="G2929" s="30" t="s">
        <v>3102</v>
      </c>
      <c r="H2929" s="31">
        <v>2667.6</v>
      </c>
      <c r="I2929" s="30">
        <v>15</v>
      </c>
      <c r="J2929" s="30" t="s">
        <v>6</v>
      </c>
      <c r="K2929" s="32">
        <v>39234</v>
      </c>
      <c r="L2929" s="6">
        <v>0</v>
      </c>
    </row>
    <row r="2930" spans="1:12" ht="12.75" customHeight="1">
      <c r="A2930" s="30" t="s">
        <v>2000</v>
      </c>
      <c r="B2930" s="30" t="s">
        <v>2001</v>
      </c>
      <c r="C2930" s="49"/>
      <c r="D2930" s="49" t="s">
        <v>12870</v>
      </c>
      <c r="E2930" s="30" t="s">
        <v>2998</v>
      </c>
      <c r="F2930" s="30" t="s">
        <v>3140</v>
      </c>
      <c r="G2930" s="30" t="s">
        <v>3102</v>
      </c>
      <c r="H2930" s="31">
        <v>969</v>
      </c>
      <c r="I2930" s="30">
        <v>15</v>
      </c>
      <c r="J2930" s="30" t="s">
        <v>6</v>
      </c>
      <c r="K2930" s="32">
        <v>39234</v>
      </c>
      <c r="L2930" s="6">
        <v>0</v>
      </c>
    </row>
    <row r="2931" spans="1:12" ht="12.75" customHeight="1">
      <c r="A2931" s="30" t="s">
        <v>2008</v>
      </c>
      <c r="B2931" s="30" t="s">
        <v>2009</v>
      </c>
      <c r="C2931" s="49"/>
      <c r="D2931" s="49" t="s">
        <v>4278</v>
      </c>
      <c r="E2931" s="30" t="s">
        <v>2998</v>
      </c>
      <c r="F2931" s="30" t="s">
        <v>4265</v>
      </c>
      <c r="G2931" s="30" t="s">
        <v>3102</v>
      </c>
      <c r="H2931" s="31">
        <v>2667.6</v>
      </c>
      <c r="I2931" s="30">
        <v>15</v>
      </c>
      <c r="J2931" s="30" t="s">
        <v>6</v>
      </c>
      <c r="K2931" s="32">
        <v>39234</v>
      </c>
      <c r="L2931" s="6">
        <v>0</v>
      </c>
    </row>
    <row r="2932" spans="1:12" ht="12.75" customHeight="1">
      <c r="A2932" s="30" t="s">
        <v>2016</v>
      </c>
      <c r="B2932" s="30" t="s">
        <v>2017</v>
      </c>
      <c r="C2932" s="49"/>
      <c r="D2932" s="49" t="s">
        <v>3620</v>
      </c>
      <c r="E2932" s="30" t="s">
        <v>2998</v>
      </c>
      <c r="F2932" s="30" t="s">
        <v>3140</v>
      </c>
      <c r="G2932" s="30" t="s">
        <v>3102</v>
      </c>
      <c r="H2932" s="31">
        <v>969</v>
      </c>
      <c r="I2932" s="30">
        <v>15</v>
      </c>
      <c r="J2932" s="30" t="s">
        <v>6</v>
      </c>
      <c r="K2932" s="32">
        <v>38780</v>
      </c>
      <c r="L2932" s="6">
        <v>0</v>
      </c>
    </row>
    <row r="2933" spans="1:12" ht="12.75" customHeight="1">
      <c r="A2933" s="30" t="s">
        <v>2020</v>
      </c>
      <c r="B2933" s="30" t="s">
        <v>2021</v>
      </c>
      <c r="C2933" s="49"/>
      <c r="D2933" s="49" t="s">
        <v>3622</v>
      </c>
      <c r="E2933" s="30" t="s">
        <v>2998</v>
      </c>
      <c r="F2933" s="30" t="s">
        <v>3113</v>
      </c>
      <c r="G2933" s="30" t="s">
        <v>3102</v>
      </c>
      <c r="H2933" s="31">
        <v>813.98</v>
      </c>
      <c r="I2933" s="30">
        <v>15</v>
      </c>
      <c r="J2933" s="30" t="s">
        <v>6</v>
      </c>
      <c r="K2933" s="32">
        <v>39539</v>
      </c>
      <c r="L2933" s="6">
        <v>0</v>
      </c>
    </row>
    <row r="2934" spans="1:12" ht="12.75" customHeight="1">
      <c r="A2934" s="30" t="s">
        <v>2022</v>
      </c>
      <c r="B2934" s="30" t="s">
        <v>2023</v>
      </c>
      <c r="C2934" s="49"/>
      <c r="D2934" s="49" t="s">
        <v>3623</v>
      </c>
      <c r="E2934" s="30" t="s">
        <v>2998</v>
      </c>
      <c r="F2934" s="30" t="s">
        <v>12857</v>
      </c>
      <c r="G2934" s="30" t="s">
        <v>3102</v>
      </c>
      <c r="H2934" s="31">
        <v>813.98</v>
      </c>
      <c r="I2934" s="30">
        <v>15</v>
      </c>
      <c r="J2934" s="30" t="s">
        <v>6</v>
      </c>
      <c r="K2934" s="32">
        <v>39539</v>
      </c>
      <c r="L2934" s="6">
        <v>0</v>
      </c>
    </row>
    <row r="2935" spans="1:12" ht="12.75" customHeight="1">
      <c r="A2935" s="30" t="s">
        <v>2024</v>
      </c>
      <c r="B2935" s="30" t="s">
        <v>12877</v>
      </c>
      <c r="C2935" s="49"/>
      <c r="D2935" s="49" t="s">
        <v>3624</v>
      </c>
      <c r="E2935" s="30" t="s">
        <v>2998</v>
      </c>
      <c r="F2935" s="30" t="s">
        <v>3140</v>
      </c>
      <c r="G2935" s="30" t="s">
        <v>3102</v>
      </c>
      <c r="H2935" s="31">
        <v>1000.16</v>
      </c>
      <c r="I2935" s="30">
        <v>15</v>
      </c>
      <c r="J2935" s="30" t="s">
        <v>6</v>
      </c>
      <c r="K2935" s="32">
        <v>39539</v>
      </c>
      <c r="L2935" s="6">
        <v>0</v>
      </c>
    </row>
    <row r="2936" spans="1:12" ht="12.75" customHeight="1">
      <c r="A2936" s="30" t="s">
        <v>2026</v>
      </c>
      <c r="B2936" s="30" t="s">
        <v>12878</v>
      </c>
      <c r="C2936" s="49"/>
      <c r="D2936" s="49" t="s">
        <v>3625</v>
      </c>
      <c r="E2936" s="30" t="s">
        <v>2998</v>
      </c>
      <c r="F2936" s="30" t="s">
        <v>3140</v>
      </c>
      <c r="G2936" s="30" t="s">
        <v>3102</v>
      </c>
      <c r="H2936" s="31">
        <v>1000.16</v>
      </c>
      <c r="I2936" s="30">
        <v>15</v>
      </c>
      <c r="J2936" s="30" t="s">
        <v>6</v>
      </c>
      <c r="K2936" s="32">
        <v>39539</v>
      </c>
      <c r="L2936" s="6">
        <v>0</v>
      </c>
    </row>
    <row r="2937" spans="1:12" ht="12.75" customHeight="1">
      <c r="A2937" s="283" t="s">
        <v>2031</v>
      </c>
      <c r="B2937" s="283" t="s">
        <v>2030</v>
      </c>
      <c r="C2937" s="283"/>
      <c r="D2937" s="49" t="s">
        <v>4601</v>
      </c>
      <c r="E2937" s="283" t="s">
        <v>2998</v>
      </c>
      <c r="F2937" s="30" t="s">
        <v>4515</v>
      </c>
      <c r="G2937" s="30" t="s">
        <v>3102</v>
      </c>
      <c r="H2937" s="31">
        <v>656.57</v>
      </c>
      <c r="I2937" s="30">
        <v>15</v>
      </c>
      <c r="J2937" s="30" t="s">
        <v>6</v>
      </c>
      <c r="K2937" s="32">
        <v>39539</v>
      </c>
      <c r="L2937" s="6">
        <v>0</v>
      </c>
    </row>
    <row r="2938" spans="1:12" ht="12.75" customHeight="1">
      <c r="A2938" s="30" t="s">
        <v>2032</v>
      </c>
      <c r="B2938" s="30" t="s">
        <v>2030</v>
      </c>
      <c r="C2938" s="49"/>
      <c r="D2938" s="49" t="s">
        <v>3627</v>
      </c>
      <c r="E2938" s="30" t="s">
        <v>2998</v>
      </c>
      <c r="F2938" s="30" t="s">
        <v>12857</v>
      </c>
      <c r="G2938" s="30" t="s">
        <v>3102</v>
      </c>
      <c r="H2938" s="31">
        <v>656.57</v>
      </c>
      <c r="I2938" s="30">
        <v>15</v>
      </c>
      <c r="J2938" s="30" t="s">
        <v>6</v>
      </c>
      <c r="K2938" s="32">
        <v>39539</v>
      </c>
      <c r="L2938" s="6">
        <v>0</v>
      </c>
    </row>
    <row r="2939" spans="1:12" ht="12.75" customHeight="1">
      <c r="A2939" s="30" t="s">
        <v>2033</v>
      </c>
      <c r="B2939" s="30" t="s">
        <v>2030</v>
      </c>
      <c r="C2939" s="49"/>
      <c r="D2939" s="49" t="s">
        <v>3628</v>
      </c>
      <c r="E2939" s="30" t="s">
        <v>2998</v>
      </c>
      <c r="F2939" s="30" t="s">
        <v>3140</v>
      </c>
      <c r="G2939" s="30" t="s">
        <v>3102</v>
      </c>
      <c r="H2939" s="31">
        <v>656.57</v>
      </c>
      <c r="I2939" s="30">
        <v>15</v>
      </c>
      <c r="J2939" s="30" t="s">
        <v>6</v>
      </c>
      <c r="K2939" s="32">
        <v>39539</v>
      </c>
      <c r="L2939" s="6">
        <v>0</v>
      </c>
    </row>
    <row r="2940" spans="1:12" ht="12.75" customHeight="1">
      <c r="A2940" s="30" t="s">
        <v>2034</v>
      </c>
      <c r="B2940" s="30" t="s">
        <v>2030</v>
      </c>
      <c r="C2940" s="49"/>
      <c r="D2940" s="49" t="s">
        <v>12871</v>
      </c>
      <c r="E2940" s="30" t="s">
        <v>2998</v>
      </c>
      <c r="F2940" s="30" t="s">
        <v>4565</v>
      </c>
      <c r="G2940" s="30" t="s">
        <v>3102</v>
      </c>
      <c r="H2940" s="31">
        <v>656.57</v>
      </c>
      <c r="I2940" s="30">
        <v>15</v>
      </c>
      <c r="J2940" s="30" t="s">
        <v>6</v>
      </c>
      <c r="K2940" s="32">
        <v>39539</v>
      </c>
      <c r="L2940" s="6">
        <v>0</v>
      </c>
    </row>
    <row r="2941" spans="1:12" ht="12.75" customHeight="1">
      <c r="A2941" s="30" t="s">
        <v>2035</v>
      </c>
      <c r="B2941" s="30" t="s">
        <v>2030</v>
      </c>
      <c r="C2941" s="49"/>
      <c r="D2941" s="49" t="s">
        <v>3629</v>
      </c>
      <c r="E2941" s="30" t="s">
        <v>2998</v>
      </c>
      <c r="F2941" s="30" t="s">
        <v>11694</v>
      </c>
      <c r="G2941" s="30" t="s">
        <v>3102</v>
      </c>
      <c r="H2941" s="31">
        <v>656.57</v>
      </c>
      <c r="I2941" s="30">
        <v>15</v>
      </c>
      <c r="J2941" s="30" t="s">
        <v>6</v>
      </c>
      <c r="K2941" s="32">
        <v>39539</v>
      </c>
      <c r="L2941" s="6">
        <v>0</v>
      </c>
    </row>
    <row r="2942" spans="1:12" ht="12.75" customHeight="1">
      <c r="A2942" s="30" t="s">
        <v>2036</v>
      </c>
      <c r="B2942" s="30" t="s">
        <v>2030</v>
      </c>
      <c r="C2942" s="49"/>
      <c r="D2942" s="49" t="s">
        <v>3630</v>
      </c>
      <c r="E2942" s="30" t="s">
        <v>2998</v>
      </c>
      <c r="F2942" s="30" t="s">
        <v>3140</v>
      </c>
      <c r="G2942" s="30" t="s">
        <v>3102</v>
      </c>
      <c r="H2942" s="31">
        <v>656.57</v>
      </c>
      <c r="I2942" s="30">
        <v>15</v>
      </c>
      <c r="J2942" s="30" t="s">
        <v>6</v>
      </c>
      <c r="K2942" s="32">
        <v>39539</v>
      </c>
      <c r="L2942" s="6">
        <v>0</v>
      </c>
    </row>
    <row r="2943" spans="1:12" ht="12.75" customHeight="1">
      <c r="A2943" s="30" t="s">
        <v>2039</v>
      </c>
      <c r="B2943" s="30" t="s">
        <v>2030</v>
      </c>
      <c r="C2943" s="49"/>
      <c r="D2943" s="49" t="s">
        <v>12874</v>
      </c>
      <c r="E2943" s="30" t="s">
        <v>2998</v>
      </c>
      <c r="F2943" s="30" t="s">
        <v>11694</v>
      </c>
      <c r="G2943" s="30" t="s">
        <v>3102</v>
      </c>
      <c r="H2943" s="31">
        <v>656.57</v>
      </c>
      <c r="I2943" s="30">
        <v>15</v>
      </c>
      <c r="J2943" s="30" t="s">
        <v>6</v>
      </c>
      <c r="K2943" s="32">
        <v>39539</v>
      </c>
      <c r="L2943" s="6">
        <v>0</v>
      </c>
    </row>
    <row r="2944" spans="1:12" ht="12.75" customHeight="1">
      <c r="A2944" s="30" t="s">
        <v>2040</v>
      </c>
      <c r="B2944" s="30" t="s">
        <v>2030</v>
      </c>
      <c r="C2944" s="49"/>
      <c r="D2944" s="49" t="s">
        <v>3633</v>
      </c>
      <c r="E2944" s="30" t="s">
        <v>2998</v>
      </c>
      <c r="F2944" s="30" t="s">
        <v>12883</v>
      </c>
      <c r="G2944" s="30" t="s">
        <v>3102</v>
      </c>
      <c r="H2944" s="31">
        <v>656.57</v>
      </c>
      <c r="I2944" s="30">
        <v>15</v>
      </c>
      <c r="J2944" s="30" t="s">
        <v>6</v>
      </c>
      <c r="K2944" s="32">
        <v>39539</v>
      </c>
      <c r="L2944" s="6">
        <v>0</v>
      </c>
    </row>
    <row r="2945" spans="1:12" ht="12.75" customHeight="1">
      <c r="A2945" s="30" t="s">
        <v>2041</v>
      </c>
      <c r="B2945" s="30" t="s">
        <v>2030</v>
      </c>
      <c r="C2945" s="49"/>
      <c r="D2945" s="49" t="s">
        <v>12872</v>
      </c>
      <c r="E2945" s="30" t="s">
        <v>2998</v>
      </c>
      <c r="F2945" s="30" t="s">
        <v>11694</v>
      </c>
      <c r="G2945" s="30" t="s">
        <v>3102</v>
      </c>
      <c r="H2945" s="31">
        <v>656.57</v>
      </c>
      <c r="I2945" s="30">
        <v>15</v>
      </c>
      <c r="J2945" s="30" t="s">
        <v>6</v>
      </c>
      <c r="K2945" s="32">
        <v>39539</v>
      </c>
      <c r="L2945" s="6">
        <v>0</v>
      </c>
    </row>
    <row r="2946" spans="1:12" ht="12.75" customHeight="1">
      <c r="A2946" s="30" t="s">
        <v>2042</v>
      </c>
      <c r="B2946" s="30" t="s">
        <v>2030</v>
      </c>
      <c r="C2946" s="49"/>
      <c r="D2946" s="49" t="s">
        <v>3635</v>
      </c>
      <c r="E2946" s="30" t="s">
        <v>2998</v>
      </c>
      <c r="F2946" s="30" t="s">
        <v>3131</v>
      </c>
      <c r="G2946" s="30" t="s">
        <v>3102</v>
      </c>
      <c r="H2946" s="31">
        <v>656.57</v>
      </c>
      <c r="I2946" s="30">
        <v>15</v>
      </c>
      <c r="J2946" s="30" t="s">
        <v>6</v>
      </c>
      <c r="K2946" s="32">
        <v>39539</v>
      </c>
      <c r="L2946" s="6">
        <v>0</v>
      </c>
    </row>
    <row r="2947" spans="1:12" ht="12.75" customHeight="1">
      <c r="A2947" s="30" t="s">
        <v>2043</v>
      </c>
      <c r="B2947" s="30" t="s">
        <v>2044</v>
      </c>
      <c r="C2947" s="49"/>
      <c r="D2947" s="49" t="s">
        <v>3636</v>
      </c>
      <c r="E2947" s="30" t="s">
        <v>2998</v>
      </c>
      <c r="F2947" s="30" t="s">
        <v>12859</v>
      </c>
      <c r="G2947" s="30" t="s">
        <v>3102</v>
      </c>
      <c r="H2947" s="31">
        <v>412.94</v>
      </c>
      <c r="I2947" s="30">
        <v>15</v>
      </c>
      <c r="J2947" s="30" t="s">
        <v>6</v>
      </c>
      <c r="K2947" s="32">
        <v>39539</v>
      </c>
      <c r="L2947" s="6">
        <v>0</v>
      </c>
    </row>
    <row r="2948" spans="1:12" ht="12.75" customHeight="1">
      <c r="A2948" s="30" t="s">
        <v>2045</v>
      </c>
      <c r="B2948" s="30" t="s">
        <v>2046</v>
      </c>
      <c r="C2948" s="49"/>
      <c r="D2948" s="49" t="s">
        <v>3637</v>
      </c>
      <c r="E2948" s="30" t="s">
        <v>2998</v>
      </c>
      <c r="F2948" s="30" t="s">
        <v>3140</v>
      </c>
      <c r="G2948" s="30" t="s">
        <v>3102</v>
      </c>
      <c r="H2948" s="31">
        <v>412.94</v>
      </c>
      <c r="I2948" s="30">
        <v>15</v>
      </c>
      <c r="J2948" s="30" t="s">
        <v>6</v>
      </c>
      <c r="K2948" s="32">
        <v>39539</v>
      </c>
      <c r="L2948" s="6">
        <v>0</v>
      </c>
    </row>
    <row r="2949" spans="1:12" ht="12.75" customHeight="1">
      <c r="A2949" s="30" t="s">
        <v>2049</v>
      </c>
      <c r="B2949" s="30" t="s">
        <v>2050</v>
      </c>
      <c r="C2949" s="49"/>
      <c r="D2949" s="49" t="s">
        <v>3639</v>
      </c>
      <c r="E2949" s="30" t="s">
        <v>2998</v>
      </c>
      <c r="F2949" s="30" t="s">
        <v>4265</v>
      </c>
      <c r="G2949" s="30" t="s">
        <v>3102</v>
      </c>
      <c r="H2949" s="31">
        <v>300</v>
      </c>
      <c r="I2949" s="30">
        <v>17</v>
      </c>
      <c r="J2949" s="30" t="s">
        <v>6</v>
      </c>
      <c r="K2949" s="32">
        <v>37102</v>
      </c>
      <c r="L2949" s="6">
        <v>0</v>
      </c>
    </row>
    <row r="2950" spans="1:12" ht="12.75" customHeight="1">
      <c r="A2950" s="30" t="s">
        <v>2059</v>
      </c>
      <c r="B2950" s="30" t="s">
        <v>4279</v>
      </c>
      <c r="C2950" s="49"/>
      <c r="D2950" s="49" t="s">
        <v>4434</v>
      </c>
      <c r="E2950" s="30" t="s">
        <v>2998</v>
      </c>
      <c r="F2950" s="30" t="s">
        <v>12863</v>
      </c>
      <c r="G2950" s="30" t="s">
        <v>3102</v>
      </c>
      <c r="H2950" s="31">
        <v>450</v>
      </c>
      <c r="I2950" s="30">
        <v>15</v>
      </c>
      <c r="J2950" s="30" t="s">
        <v>6</v>
      </c>
      <c r="K2950" s="32">
        <v>37772</v>
      </c>
      <c r="L2950" s="6">
        <v>0</v>
      </c>
    </row>
    <row r="2951" spans="1:12" ht="12.75" customHeight="1">
      <c r="A2951" s="30" t="s">
        <v>2060</v>
      </c>
      <c r="B2951" s="30" t="s">
        <v>2061</v>
      </c>
      <c r="C2951" s="49"/>
      <c r="D2951" s="49" t="s">
        <v>3644</v>
      </c>
      <c r="E2951" s="30" t="s">
        <v>2998</v>
      </c>
      <c r="F2951" s="30" t="s">
        <v>12863</v>
      </c>
      <c r="G2951" s="30" t="s">
        <v>3102</v>
      </c>
      <c r="H2951" s="31">
        <v>450</v>
      </c>
      <c r="I2951" s="30">
        <v>15</v>
      </c>
      <c r="J2951" s="30" t="s">
        <v>6</v>
      </c>
      <c r="K2951" s="32">
        <v>37772</v>
      </c>
      <c r="L2951" s="6">
        <v>0</v>
      </c>
    </row>
    <row r="2952" spans="1:12" ht="12.75" customHeight="1">
      <c r="A2952" s="30" t="s">
        <v>2062</v>
      </c>
      <c r="B2952" s="30" t="s">
        <v>2063</v>
      </c>
      <c r="C2952" s="49"/>
      <c r="D2952" s="49" t="s">
        <v>3645</v>
      </c>
      <c r="E2952" s="30" t="s">
        <v>2998</v>
      </c>
      <c r="F2952" s="30" t="s">
        <v>12863</v>
      </c>
      <c r="G2952" s="30" t="s">
        <v>3102</v>
      </c>
      <c r="H2952" s="31">
        <v>450</v>
      </c>
      <c r="I2952" s="30">
        <v>15</v>
      </c>
      <c r="J2952" s="30" t="s">
        <v>6</v>
      </c>
      <c r="K2952" s="32">
        <v>37772</v>
      </c>
      <c r="L2952" s="6">
        <v>0</v>
      </c>
    </row>
    <row r="2953" spans="1:12" ht="12.75" customHeight="1">
      <c r="A2953" s="30" t="s">
        <v>2064</v>
      </c>
      <c r="B2953" s="30" t="s">
        <v>2065</v>
      </c>
      <c r="C2953" s="49"/>
      <c r="D2953" s="49" t="s">
        <v>3646</v>
      </c>
      <c r="E2953" s="30" t="s">
        <v>2998</v>
      </c>
      <c r="F2953" s="30" t="s">
        <v>12863</v>
      </c>
      <c r="G2953" s="30" t="s">
        <v>3102</v>
      </c>
      <c r="H2953" s="31">
        <v>450</v>
      </c>
      <c r="I2953" s="30">
        <v>15</v>
      </c>
      <c r="J2953" s="30" t="s">
        <v>6</v>
      </c>
      <c r="K2953" s="32">
        <v>37772</v>
      </c>
      <c r="L2953" s="6">
        <v>0</v>
      </c>
    </row>
    <row r="2954" spans="1:12" ht="12.75" customHeight="1">
      <c r="A2954" s="30" t="s">
        <v>2066</v>
      </c>
      <c r="B2954" s="30" t="s">
        <v>2067</v>
      </c>
      <c r="C2954" s="49"/>
      <c r="D2954" s="49" t="s">
        <v>3647</v>
      </c>
      <c r="E2954" s="30" t="s">
        <v>2998</v>
      </c>
      <c r="F2954" s="30" t="s">
        <v>12863</v>
      </c>
      <c r="G2954" s="30" t="s">
        <v>3102</v>
      </c>
      <c r="H2954" s="31">
        <v>450</v>
      </c>
      <c r="I2954" s="30">
        <v>15</v>
      </c>
      <c r="J2954" s="30" t="s">
        <v>6</v>
      </c>
      <c r="K2954" s="32">
        <v>37772</v>
      </c>
      <c r="L2954" s="6">
        <v>0</v>
      </c>
    </row>
    <row r="2955" spans="1:12" ht="12.75" customHeight="1">
      <c r="A2955" s="30" t="s">
        <v>2068</v>
      </c>
      <c r="B2955" s="30" t="s">
        <v>2069</v>
      </c>
      <c r="C2955" s="49"/>
      <c r="D2955" s="49" t="s">
        <v>3648</v>
      </c>
      <c r="E2955" s="30" t="s">
        <v>2998</v>
      </c>
      <c r="F2955" s="30" t="s">
        <v>12863</v>
      </c>
      <c r="G2955" s="30" t="s">
        <v>3102</v>
      </c>
      <c r="H2955" s="31">
        <v>450</v>
      </c>
      <c r="I2955" s="30">
        <v>15</v>
      </c>
      <c r="J2955" s="30" t="s">
        <v>6</v>
      </c>
      <c r="K2955" s="32">
        <v>37772</v>
      </c>
      <c r="L2955" s="6">
        <v>0</v>
      </c>
    </row>
    <row r="2956" spans="1:12" ht="12.75" customHeight="1">
      <c r="A2956" s="30" t="s">
        <v>2070</v>
      </c>
      <c r="B2956" s="30" t="s">
        <v>2071</v>
      </c>
      <c r="C2956" s="49"/>
      <c r="D2956" s="49" t="s">
        <v>3649</v>
      </c>
      <c r="E2956" s="30" t="s">
        <v>2998</v>
      </c>
      <c r="F2956" s="30" t="s">
        <v>12863</v>
      </c>
      <c r="G2956" s="30" t="s">
        <v>3102</v>
      </c>
      <c r="H2956" s="31">
        <v>450</v>
      </c>
      <c r="I2956" s="30">
        <v>15</v>
      </c>
      <c r="J2956" s="30" t="s">
        <v>6</v>
      </c>
      <c r="K2956" s="32">
        <v>37772</v>
      </c>
      <c r="L2956" s="6">
        <v>0</v>
      </c>
    </row>
    <row r="2957" spans="1:12" ht="12.75" customHeight="1">
      <c r="A2957" s="30" t="s">
        <v>2072</v>
      </c>
      <c r="B2957" s="30" t="s">
        <v>2073</v>
      </c>
      <c r="C2957" s="49"/>
      <c r="D2957" s="49" t="s">
        <v>3650</v>
      </c>
      <c r="E2957" s="30" t="s">
        <v>2998</v>
      </c>
      <c r="F2957" s="30" t="s">
        <v>12863</v>
      </c>
      <c r="G2957" s="30" t="s">
        <v>3102</v>
      </c>
      <c r="H2957" s="31">
        <v>450</v>
      </c>
      <c r="I2957" s="30">
        <v>15</v>
      </c>
      <c r="J2957" s="30" t="s">
        <v>6</v>
      </c>
      <c r="K2957" s="32">
        <v>37772</v>
      </c>
      <c r="L2957" s="6">
        <v>0</v>
      </c>
    </row>
    <row r="2958" spans="1:12" ht="12.75" customHeight="1">
      <c r="A2958" s="30" t="s">
        <v>2074</v>
      </c>
      <c r="B2958" s="30" t="s">
        <v>2075</v>
      </c>
      <c r="C2958" s="49"/>
      <c r="D2958" s="49" t="s">
        <v>3651</v>
      </c>
      <c r="E2958" s="30" t="s">
        <v>2998</v>
      </c>
      <c r="F2958" s="30" t="s">
        <v>12863</v>
      </c>
      <c r="G2958" s="30" t="s">
        <v>3102</v>
      </c>
      <c r="H2958" s="31">
        <v>450</v>
      </c>
      <c r="I2958" s="30">
        <v>15</v>
      </c>
      <c r="J2958" s="30" t="s">
        <v>6</v>
      </c>
      <c r="K2958" s="32">
        <v>37772</v>
      </c>
      <c r="L2958" s="6">
        <v>0</v>
      </c>
    </row>
    <row r="2959" spans="1:12" ht="12.75" customHeight="1">
      <c r="A2959" s="30" t="s">
        <v>2076</v>
      </c>
      <c r="B2959" s="30" t="s">
        <v>2077</v>
      </c>
      <c r="C2959" s="49"/>
      <c r="D2959" s="49" t="s">
        <v>3652</v>
      </c>
      <c r="E2959" s="30" t="s">
        <v>2998</v>
      </c>
      <c r="F2959" s="30" t="s">
        <v>12863</v>
      </c>
      <c r="G2959" s="30" t="s">
        <v>3102</v>
      </c>
      <c r="H2959" s="31">
        <v>450</v>
      </c>
      <c r="I2959" s="30">
        <v>15</v>
      </c>
      <c r="J2959" s="30" t="s">
        <v>6</v>
      </c>
      <c r="K2959" s="32">
        <v>37772</v>
      </c>
      <c r="L2959" s="6">
        <v>0</v>
      </c>
    </row>
    <row r="2960" spans="1:12" ht="12.75" customHeight="1">
      <c r="A2960" s="30" t="s">
        <v>2078</v>
      </c>
      <c r="B2960" s="30" t="s">
        <v>2079</v>
      </c>
      <c r="C2960" s="49"/>
      <c r="D2960" s="49" t="s">
        <v>3653</v>
      </c>
      <c r="E2960" s="30" t="s">
        <v>2998</v>
      </c>
      <c r="F2960" s="30" t="s">
        <v>3140</v>
      </c>
      <c r="G2960" s="30" t="s">
        <v>3102</v>
      </c>
      <c r="H2960" s="31">
        <v>969</v>
      </c>
      <c r="I2960" s="30">
        <v>15</v>
      </c>
      <c r="J2960" s="30" t="s">
        <v>6</v>
      </c>
      <c r="K2960" s="32">
        <v>39234</v>
      </c>
      <c r="L2960" s="6">
        <v>0</v>
      </c>
    </row>
    <row r="2961" spans="1:12" ht="12.75" customHeight="1">
      <c r="A2961" s="30" t="s">
        <v>2082</v>
      </c>
      <c r="B2961" s="30" t="s">
        <v>2083</v>
      </c>
      <c r="C2961" s="49"/>
      <c r="D2961" s="49" t="s">
        <v>4435</v>
      </c>
      <c r="E2961" s="30" t="s">
        <v>2998</v>
      </c>
      <c r="F2961" s="30" t="s">
        <v>3140</v>
      </c>
      <c r="G2961" s="30" t="s">
        <v>3102</v>
      </c>
      <c r="H2961" s="31">
        <v>969</v>
      </c>
      <c r="I2961" s="30">
        <v>15</v>
      </c>
      <c r="J2961" s="30" t="s">
        <v>6</v>
      </c>
      <c r="K2961" s="32">
        <v>38780</v>
      </c>
      <c r="L2961" s="6">
        <v>19.394724263036153</v>
      </c>
    </row>
    <row r="2962" spans="1:12" ht="12.75" customHeight="1">
      <c r="A2962" s="30" t="s">
        <v>2084</v>
      </c>
      <c r="B2962" s="30" t="s">
        <v>2085</v>
      </c>
      <c r="C2962" s="49"/>
      <c r="D2962" s="49" t="s">
        <v>3655</v>
      </c>
      <c r="E2962" s="30" t="s">
        <v>2998</v>
      </c>
      <c r="F2962" s="30" t="s">
        <v>12864</v>
      </c>
      <c r="G2962" s="30" t="s">
        <v>3102</v>
      </c>
      <c r="H2962" s="31">
        <v>969</v>
      </c>
      <c r="I2962" s="30">
        <v>15</v>
      </c>
      <c r="J2962" s="30" t="s">
        <v>6</v>
      </c>
      <c r="K2962" s="32">
        <v>38780</v>
      </c>
      <c r="L2962" s="6">
        <v>19.394724263036153</v>
      </c>
    </row>
    <row r="2963" spans="1:12" ht="12.75" customHeight="1">
      <c r="A2963" s="30" t="s">
        <v>2086</v>
      </c>
      <c r="B2963" s="30" t="s">
        <v>2087</v>
      </c>
      <c r="C2963" s="49"/>
      <c r="D2963" s="49" t="s">
        <v>4436</v>
      </c>
      <c r="E2963" s="30" t="s">
        <v>2998</v>
      </c>
      <c r="F2963" s="30" t="s">
        <v>12860</v>
      </c>
      <c r="G2963" s="30" t="s">
        <v>3102</v>
      </c>
      <c r="H2963" s="31">
        <v>969</v>
      </c>
      <c r="I2963" s="30">
        <v>15</v>
      </c>
      <c r="J2963" s="30" t="s">
        <v>6</v>
      </c>
      <c r="K2963" s="32">
        <v>38780</v>
      </c>
      <c r="L2963" s="6">
        <v>19.394724263036153</v>
      </c>
    </row>
    <row r="2964" spans="1:12" ht="12.75" customHeight="1">
      <c r="A2964" s="30" t="s">
        <v>2088</v>
      </c>
      <c r="B2964" s="30" t="s">
        <v>2089</v>
      </c>
      <c r="C2964" s="49"/>
      <c r="D2964" s="49" t="s">
        <v>3656</v>
      </c>
      <c r="E2964" s="30" t="s">
        <v>2998</v>
      </c>
      <c r="F2964" s="30" t="s">
        <v>12884</v>
      </c>
      <c r="G2964" s="30" t="s">
        <v>3102</v>
      </c>
      <c r="H2964" s="31">
        <v>969</v>
      </c>
      <c r="I2964" s="30">
        <v>15</v>
      </c>
      <c r="J2964" s="30" t="s">
        <v>6</v>
      </c>
      <c r="K2964" s="32">
        <v>38780</v>
      </c>
      <c r="L2964" s="6">
        <v>19.394724263036153</v>
      </c>
    </row>
    <row r="2965" spans="1:12" ht="12.75" customHeight="1">
      <c r="A2965" s="30" t="s">
        <v>2090</v>
      </c>
      <c r="B2965" s="30" t="s">
        <v>2091</v>
      </c>
      <c r="C2965" s="49"/>
      <c r="D2965" s="49" t="s">
        <v>3657</v>
      </c>
      <c r="E2965" s="30" t="s">
        <v>2998</v>
      </c>
      <c r="F2965" s="30" t="s">
        <v>3140</v>
      </c>
      <c r="G2965" s="30" t="s">
        <v>3102</v>
      </c>
      <c r="H2965" s="31">
        <v>969</v>
      </c>
      <c r="I2965" s="30">
        <v>15</v>
      </c>
      <c r="J2965" s="30" t="s">
        <v>6</v>
      </c>
      <c r="K2965" s="32">
        <v>38780</v>
      </c>
      <c r="L2965" s="6">
        <v>19.394724263036153</v>
      </c>
    </row>
    <row r="2966" spans="1:12" ht="12.75" customHeight="1">
      <c r="A2966" s="30" t="s">
        <v>2092</v>
      </c>
      <c r="B2966" s="30" t="s">
        <v>2093</v>
      </c>
      <c r="C2966" s="49"/>
      <c r="D2966" s="49" t="s">
        <v>3658</v>
      </c>
      <c r="E2966" s="30" t="s">
        <v>2998</v>
      </c>
      <c r="F2966" s="30" t="s">
        <v>4265</v>
      </c>
      <c r="G2966" s="30" t="s">
        <v>3102</v>
      </c>
      <c r="H2966" s="31">
        <v>969</v>
      </c>
      <c r="I2966" s="30">
        <v>15</v>
      </c>
      <c r="J2966" s="30" t="s">
        <v>6</v>
      </c>
      <c r="K2966" s="32">
        <v>38780</v>
      </c>
      <c r="L2966" s="6">
        <v>19.394724263036153</v>
      </c>
    </row>
    <row r="2967" spans="1:12" ht="12.75" customHeight="1">
      <c r="A2967" s="30" t="s">
        <v>2094</v>
      </c>
      <c r="B2967" s="30" t="s">
        <v>2095</v>
      </c>
      <c r="C2967" s="49"/>
      <c r="D2967" s="49" t="s">
        <v>3659</v>
      </c>
      <c r="E2967" s="30" t="s">
        <v>2998</v>
      </c>
      <c r="F2967" s="30" t="s">
        <v>12861</v>
      </c>
      <c r="G2967" s="30" t="s">
        <v>3102</v>
      </c>
      <c r="H2967" s="31">
        <v>969</v>
      </c>
      <c r="I2967" s="30">
        <v>15</v>
      </c>
      <c r="J2967" s="30" t="s">
        <v>6</v>
      </c>
      <c r="K2967" s="32">
        <v>38780</v>
      </c>
      <c r="L2967" s="6">
        <v>19.394724263036153</v>
      </c>
    </row>
    <row r="2968" spans="1:12" ht="12.75" customHeight="1">
      <c r="A2968" s="30" t="s">
        <v>2096</v>
      </c>
      <c r="B2968" s="30" t="s">
        <v>2097</v>
      </c>
      <c r="C2968" s="49"/>
      <c r="D2968" s="49" t="s">
        <v>4277</v>
      </c>
      <c r="E2968" s="30" t="s">
        <v>2998</v>
      </c>
      <c r="F2968" s="30" t="s">
        <v>12867</v>
      </c>
      <c r="G2968" s="30" t="s">
        <v>3102</v>
      </c>
      <c r="H2968" s="31">
        <v>969</v>
      </c>
      <c r="I2968" s="30">
        <v>15</v>
      </c>
      <c r="J2968" s="30" t="s">
        <v>6</v>
      </c>
      <c r="K2968" s="32">
        <v>38780</v>
      </c>
      <c r="L2968" s="6">
        <v>19.394724263036153</v>
      </c>
    </row>
    <row r="2969" spans="1:12" ht="12.75" customHeight="1">
      <c r="A2969" s="30" t="s">
        <v>2098</v>
      </c>
      <c r="B2969" s="30" t="s">
        <v>2099</v>
      </c>
      <c r="C2969" s="49"/>
      <c r="D2969" s="49" t="s">
        <v>3661</v>
      </c>
      <c r="E2969" s="30" t="s">
        <v>2998</v>
      </c>
      <c r="F2969" s="30" t="s">
        <v>12862</v>
      </c>
      <c r="G2969" s="30" t="s">
        <v>3102</v>
      </c>
      <c r="H2969" s="31">
        <v>969</v>
      </c>
      <c r="I2969" s="30">
        <v>15</v>
      </c>
      <c r="J2969" s="30" t="s">
        <v>6</v>
      </c>
      <c r="K2969" s="32">
        <v>38780</v>
      </c>
      <c r="L2969" s="6">
        <v>19.394724263036153</v>
      </c>
    </row>
    <row r="2970" spans="1:12" ht="13.5" customHeight="1">
      <c r="A2970" s="30" t="s">
        <v>2100</v>
      </c>
      <c r="B2970" s="30" t="s">
        <v>2101</v>
      </c>
      <c r="C2970" s="49"/>
      <c r="D2970" s="49" t="s">
        <v>3662</v>
      </c>
      <c r="E2970" s="30" t="s">
        <v>2998</v>
      </c>
      <c r="F2970" s="30" t="s">
        <v>12863</v>
      </c>
      <c r="G2970" s="30" t="s">
        <v>3102</v>
      </c>
      <c r="H2970" s="31">
        <v>1026</v>
      </c>
      <c r="I2970" s="30">
        <v>15</v>
      </c>
      <c r="J2970" s="30" t="s">
        <v>6</v>
      </c>
      <c r="K2970" s="32">
        <v>39234</v>
      </c>
      <c r="L2970" s="6">
        <v>0</v>
      </c>
    </row>
    <row r="2971" spans="1:12" ht="12.75" customHeight="1">
      <c r="A2971" s="30" t="s">
        <v>2104</v>
      </c>
      <c r="B2971" s="30" t="s">
        <v>2105</v>
      </c>
      <c r="C2971" s="49"/>
      <c r="D2971" s="49" t="s">
        <v>3664</v>
      </c>
      <c r="E2971" s="30" t="s">
        <v>2998</v>
      </c>
      <c r="F2971" s="30" t="s">
        <v>4565</v>
      </c>
      <c r="G2971" s="30" t="s">
        <v>3102</v>
      </c>
      <c r="H2971" s="31">
        <v>2200</v>
      </c>
      <c r="I2971" s="30">
        <v>15</v>
      </c>
      <c r="J2971" s="30" t="s">
        <v>6</v>
      </c>
      <c r="K2971" s="32">
        <v>39234</v>
      </c>
      <c r="L2971" s="6">
        <v>0</v>
      </c>
    </row>
    <row r="2972" spans="1:12" ht="12.75" customHeight="1">
      <c r="A2972" s="30" t="s">
        <v>2106</v>
      </c>
      <c r="B2972" s="30" t="s">
        <v>2107</v>
      </c>
      <c r="C2972" s="49"/>
      <c r="D2972" s="49" t="s">
        <v>12893</v>
      </c>
      <c r="E2972" s="30" t="s">
        <v>3061</v>
      </c>
      <c r="F2972" s="30" t="s">
        <v>3113</v>
      </c>
      <c r="G2972" s="30" t="s">
        <v>3102</v>
      </c>
      <c r="H2972" s="31">
        <v>599</v>
      </c>
      <c r="I2972" s="30">
        <v>17</v>
      </c>
      <c r="J2972" s="30" t="s">
        <v>6</v>
      </c>
      <c r="K2972" s="32">
        <v>37072</v>
      </c>
      <c r="L2972" s="6">
        <v>0</v>
      </c>
    </row>
    <row r="2973" spans="1:12" ht="12.75" customHeight="1">
      <c r="A2973" s="30" t="s">
        <v>2110</v>
      </c>
      <c r="B2973" s="30" t="s">
        <v>2111</v>
      </c>
      <c r="C2973" s="49"/>
      <c r="D2973" s="49" t="s">
        <v>3667</v>
      </c>
      <c r="E2973" s="30" t="s">
        <v>3061</v>
      </c>
      <c r="F2973" s="30" t="s">
        <v>4476</v>
      </c>
      <c r="G2973" s="30" t="s">
        <v>3102</v>
      </c>
      <c r="H2973" s="31">
        <v>2599</v>
      </c>
      <c r="I2973" s="30">
        <v>15</v>
      </c>
      <c r="J2973" s="30" t="s">
        <v>6</v>
      </c>
      <c r="K2973" s="32">
        <v>38776</v>
      </c>
      <c r="L2973" s="6">
        <v>0</v>
      </c>
    </row>
    <row r="2974" spans="1:12" ht="12.75" customHeight="1">
      <c r="A2974" s="30" t="s">
        <v>2112</v>
      </c>
      <c r="B2974" s="30" t="s">
        <v>2113</v>
      </c>
      <c r="C2974" s="49"/>
      <c r="D2974" s="49" t="s">
        <v>3668</v>
      </c>
      <c r="E2974" s="30" t="s">
        <v>3061</v>
      </c>
      <c r="F2974" s="30" t="s">
        <v>4476</v>
      </c>
      <c r="G2974" s="30" t="s">
        <v>3102</v>
      </c>
      <c r="H2974" s="31">
        <v>3159</v>
      </c>
      <c r="I2974" s="30">
        <v>15</v>
      </c>
      <c r="J2974" s="30" t="s">
        <v>6</v>
      </c>
      <c r="K2974" s="32">
        <v>38776</v>
      </c>
      <c r="L2974" s="6">
        <v>0</v>
      </c>
    </row>
    <row r="2975" spans="1:12" ht="12.75" customHeight="1">
      <c r="A2975" s="30" t="s">
        <v>2114</v>
      </c>
      <c r="B2975" s="30" t="s">
        <v>2115</v>
      </c>
      <c r="C2975" s="49"/>
      <c r="D2975" s="49" t="s">
        <v>3669</v>
      </c>
      <c r="E2975" s="30" t="s">
        <v>3061</v>
      </c>
      <c r="F2975" s="30" t="s">
        <v>4476</v>
      </c>
      <c r="G2975" s="30" t="s">
        <v>3102</v>
      </c>
      <c r="H2975" s="31">
        <v>1599</v>
      </c>
      <c r="I2975" s="30">
        <v>15</v>
      </c>
      <c r="J2975" s="30" t="s">
        <v>6</v>
      </c>
      <c r="K2975" s="32">
        <v>38776</v>
      </c>
      <c r="L2975" s="6">
        <v>0</v>
      </c>
    </row>
    <row r="2976" spans="1:12" ht="12.75" customHeight="1">
      <c r="A2976" s="30" t="s">
        <v>2116</v>
      </c>
      <c r="B2976" s="30" t="s">
        <v>2117</v>
      </c>
      <c r="C2976" s="49"/>
      <c r="D2976" s="49" t="s">
        <v>3670</v>
      </c>
      <c r="E2976" s="30" t="s">
        <v>3061</v>
      </c>
      <c r="F2976" s="30" t="s">
        <v>4473</v>
      </c>
      <c r="G2976" s="30" t="s">
        <v>3102</v>
      </c>
      <c r="H2976" s="31">
        <v>1731.45</v>
      </c>
      <c r="I2976" s="30">
        <v>15</v>
      </c>
      <c r="J2976" s="30" t="s">
        <v>6</v>
      </c>
      <c r="K2976" s="32">
        <v>39329</v>
      </c>
      <c r="L2976" s="6">
        <v>0</v>
      </c>
    </row>
    <row r="2977" spans="1:12" ht="12.75" customHeight="1">
      <c r="A2977" s="30" t="s">
        <v>2118</v>
      </c>
      <c r="B2977" s="30" t="s">
        <v>2119</v>
      </c>
      <c r="C2977" s="49"/>
      <c r="D2977" s="49" t="s">
        <v>3671</v>
      </c>
      <c r="E2977" s="30" t="s">
        <v>3061</v>
      </c>
      <c r="F2977" s="30" t="s">
        <v>12909</v>
      </c>
      <c r="G2977" s="30" t="s">
        <v>3102</v>
      </c>
      <c r="H2977" s="31">
        <v>1312.25</v>
      </c>
      <c r="I2977" s="30">
        <v>5</v>
      </c>
      <c r="J2977" s="30" t="s">
        <v>6</v>
      </c>
      <c r="K2977" s="32">
        <v>41360</v>
      </c>
      <c r="L2977" s="6">
        <v>348.73493150684919</v>
      </c>
    </row>
    <row r="2978" spans="1:12" ht="12.75" customHeight="1">
      <c r="A2978" s="30" t="s">
        <v>2120</v>
      </c>
      <c r="B2978" s="30" t="s">
        <v>2121</v>
      </c>
      <c r="C2978" s="49"/>
      <c r="D2978" s="49" t="s">
        <v>3672</v>
      </c>
      <c r="E2978" s="30" t="s">
        <v>3061</v>
      </c>
      <c r="F2978" s="30" t="s">
        <v>12989</v>
      </c>
      <c r="G2978" s="30" t="s">
        <v>3102</v>
      </c>
      <c r="H2978" s="31">
        <v>899</v>
      </c>
      <c r="I2978" s="30">
        <v>17</v>
      </c>
      <c r="J2978" s="30" t="s">
        <v>6</v>
      </c>
      <c r="K2978" s="32">
        <v>37133</v>
      </c>
      <c r="L2978" s="6">
        <v>0</v>
      </c>
    </row>
    <row r="2979" spans="1:12" ht="12.75" customHeight="1">
      <c r="A2979" s="30" t="s">
        <v>2122</v>
      </c>
      <c r="B2979" s="30" t="s">
        <v>2123</v>
      </c>
      <c r="C2979" s="49"/>
      <c r="D2979" s="49" t="s">
        <v>3673</v>
      </c>
      <c r="E2979" s="30" t="s">
        <v>3061</v>
      </c>
      <c r="F2979" s="30" t="s">
        <v>12989</v>
      </c>
      <c r="G2979" s="30" t="s">
        <v>3102</v>
      </c>
      <c r="H2979" s="31">
        <v>1599</v>
      </c>
      <c r="I2979" s="30">
        <v>17</v>
      </c>
      <c r="J2979" s="30" t="s">
        <v>6</v>
      </c>
      <c r="K2979" s="32">
        <v>37184</v>
      </c>
      <c r="L2979" s="6">
        <v>0</v>
      </c>
    </row>
    <row r="2980" spans="1:12" ht="12.75" customHeight="1">
      <c r="A2980" s="30" t="s">
        <v>2124</v>
      </c>
      <c r="B2980" s="30" t="s">
        <v>2125</v>
      </c>
      <c r="C2980" s="49"/>
      <c r="D2980" s="49" t="s">
        <v>3674</v>
      </c>
      <c r="E2980" s="30" t="s">
        <v>3061</v>
      </c>
      <c r="F2980" s="30" t="s">
        <v>3113</v>
      </c>
      <c r="G2980" s="30" t="s">
        <v>3102</v>
      </c>
      <c r="H2980" s="31">
        <v>182.29</v>
      </c>
      <c r="I2980" s="30">
        <v>15</v>
      </c>
      <c r="J2980" s="30" t="s">
        <v>6</v>
      </c>
      <c r="K2980" s="32">
        <v>39539</v>
      </c>
      <c r="L2980" s="6">
        <v>0</v>
      </c>
    </row>
    <row r="2981" spans="1:12" ht="12.75" customHeight="1">
      <c r="A2981" s="30" t="s">
        <v>2128</v>
      </c>
      <c r="B2981" s="30" t="s">
        <v>2129</v>
      </c>
      <c r="C2981" s="49"/>
      <c r="D2981" s="49" t="s">
        <v>3676</v>
      </c>
      <c r="E2981" s="30" t="s">
        <v>3061</v>
      </c>
      <c r="F2981" s="30" t="s">
        <v>12998</v>
      </c>
      <c r="G2981" s="30" t="s">
        <v>3102</v>
      </c>
      <c r="H2981" s="31">
        <v>267.36</v>
      </c>
      <c r="I2981" s="30">
        <v>15</v>
      </c>
      <c r="J2981" s="30" t="s">
        <v>6</v>
      </c>
      <c r="K2981" s="32">
        <v>39539</v>
      </c>
      <c r="L2981" s="6">
        <v>0</v>
      </c>
    </row>
    <row r="2982" spans="1:12" ht="12.75" customHeight="1">
      <c r="A2982" s="30" t="s">
        <v>2130</v>
      </c>
      <c r="B2982" s="30" t="s">
        <v>2131</v>
      </c>
      <c r="C2982" s="49" t="s">
        <v>3062</v>
      </c>
      <c r="D2982" s="49" t="s">
        <v>3677</v>
      </c>
      <c r="E2982" s="30" t="s">
        <v>3061</v>
      </c>
      <c r="F2982" s="30" t="s">
        <v>3131</v>
      </c>
      <c r="G2982" s="30" t="s">
        <v>3102</v>
      </c>
      <c r="H2982" s="31">
        <v>2256</v>
      </c>
      <c r="I2982" s="30">
        <v>15</v>
      </c>
      <c r="J2982" s="30" t="s">
        <v>6</v>
      </c>
      <c r="K2982" s="32">
        <v>41000</v>
      </c>
      <c r="L2982" s="6">
        <v>451.48635289131448</v>
      </c>
    </row>
    <row r="2983" spans="1:12" ht="12.75" customHeight="1">
      <c r="A2983" s="30" t="s">
        <v>2134</v>
      </c>
      <c r="B2983" s="30" t="s">
        <v>2135</v>
      </c>
      <c r="C2983" s="49"/>
      <c r="D2983" s="49" t="s">
        <v>3679</v>
      </c>
      <c r="E2983" s="30" t="s">
        <v>3061</v>
      </c>
      <c r="F2983" s="30" t="s">
        <v>12938</v>
      </c>
      <c r="G2983" s="30" t="s">
        <v>3102</v>
      </c>
      <c r="H2983" s="31">
        <v>1054.99</v>
      </c>
      <c r="I2983" s="30">
        <v>15</v>
      </c>
      <c r="J2983" s="30" t="s">
        <v>6</v>
      </c>
      <c r="K2983" s="32">
        <v>38635</v>
      </c>
      <c r="L2983" s="6">
        <v>0</v>
      </c>
    </row>
    <row r="2984" spans="1:12" ht="12.75" customHeight="1">
      <c r="A2984" s="30" t="s">
        <v>2136</v>
      </c>
      <c r="B2984" s="30" t="s">
        <v>2137</v>
      </c>
      <c r="C2984" s="49"/>
      <c r="D2984" s="49" t="s">
        <v>3680</v>
      </c>
      <c r="E2984" s="30" t="s">
        <v>3061</v>
      </c>
      <c r="F2984" s="30" t="s">
        <v>12938</v>
      </c>
      <c r="G2984" s="30" t="s">
        <v>3102</v>
      </c>
      <c r="H2984" s="31">
        <v>922.04</v>
      </c>
      <c r="I2984" s="30">
        <v>15</v>
      </c>
      <c r="J2984" s="30" t="s">
        <v>6</v>
      </c>
      <c r="K2984" s="32">
        <v>39539</v>
      </c>
      <c r="L2984" s="6">
        <v>0</v>
      </c>
    </row>
    <row r="2985" spans="1:12" ht="12.75" customHeight="1">
      <c r="A2985" s="30" t="s">
        <v>2138</v>
      </c>
      <c r="B2985" s="30" t="s">
        <v>2139</v>
      </c>
      <c r="C2985" s="49"/>
      <c r="D2985" s="49" t="s">
        <v>3681</v>
      </c>
      <c r="E2985" s="30" t="s">
        <v>3061</v>
      </c>
      <c r="F2985" s="30" t="s">
        <v>12938</v>
      </c>
      <c r="G2985" s="30" t="s">
        <v>3102</v>
      </c>
      <c r="H2985" s="31">
        <v>922.04</v>
      </c>
      <c r="I2985" s="30">
        <v>15</v>
      </c>
      <c r="J2985" s="30" t="s">
        <v>6</v>
      </c>
      <c r="K2985" s="32">
        <v>39539</v>
      </c>
      <c r="L2985" s="6">
        <v>0</v>
      </c>
    </row>
    <row r="2986" spans="1:12" ht="12.75" customHeight="1">
      <c r="A2986" s="30" t="s">
        <v>2140</v>
      </c>
      <c r="B2986" s="30" t="s">
        <v>2141</v>
      </c>
      <c r="C2986" s="49"/>
      <c r="D2986" s="49" t="s">
        <v>3682</v>
      </c>
      <c r="E2986" s="30" t="s">
        <v>3061</v>
      </c>
      <c r="F2986" s="30" t="s">
        <v>12938</v>
      </c>
      <c r="G2986" s="30" t="s">
        <v>3102</v>
      </c>
      <c r="H2986" s="31">
        <v>922.04</v>
      </c>
      <c r="I2986" s="30">
        <v>15</v>
      </c>
      <c r="J2986" s="30" t="s">
        <v>6</v>
      </c>
      <c r="K2986" s="32">
        <v>39539</v>
      </c>
      <c r="L2986" s="6">
        <v>0</v>
      </c>
    </row>
    <row r="2987" spans="1:12" ht="12.75" customHeight="1">
      <c r="A2987" s="30" t="s">
        <v>2142</v>
      </c>
      <c r="B2987" s="30" t="s">
        <v>2143</v>
      </c>
      <c r="C2987" s="49"/>
      <c r="D2987" s="49" t="s">
        <v>3683</v>
      </c>
      <c r="E2987" s="30" t="s">
        <v>3061</v>
      </c>
      <c r="F2987" s="30" t="s">
        <v>12938</v>
      </c>
      <c r="G2987" s="30" t="s">
        <v>3102</v>
      </c>
      <c r="H2987" s="31">
        <v>922.04</v>
      </c>
      <c r="I2987" s="30">
        <v>15</v>
      </c>
      <c r="J2987" s="30" t="s">
        <v>6</v>
      </c>
      <c r="K2987" s="32">
        <v>39539</v>
      </c>
      <c r="L2987" s="6">
        <v>0</v>
      </c>
    </row>
    <row r="2988" spans="1:12" ht="12.75" customHeight="1">
      <c r="A2988" s="30" t="s">
        <v>2144</v>
      </c>
      <c r="B2988" s="30" t="s">
        <v>2145</v>
      </c>
      <c r="C2988" s="49"/>
      <c r="D2988" s="49" t="s">
        <v>3684</v>
      </c>
      <c r="E2988" s="30" t="s">
        <v>3061</v>
      </c>
      <c r="F2988" s="30" t="s">
        <v>12938</v>
      </c>
      <c r="G2988" s="30" t="s">
        <v>3102</v>
      </c>
      <c r="H2988" s="31">
        <v>922.04</v>
      </c>
      <c r="I2988" s="30">
        <v>15</v>
      </c>
      <c r="J2988" s="30" t="s">
        <v>6</v>
      </c>
      <c r="K2988" s="32">
        <v>39539</v>
      </c>
      <c r="L2988" s="6">
        <v>0</v>
      </c>
    </row>
    <row r="2989" spans="1:12" ht="12.75" customHeight="1">
      <c r="A2989" s="30" t="s">
        <v>2146</v>
      </c>
      <c r="B2989" s="30" t="s">
        <v>2147</v>
      </c>
      <c r="C2989" s="49"/>
      <c r="D2989" s="49" t="s">
        <v>3685</v>
      </c>
      <c r="E2989" s="30" t="s">
        <v>3061</v>
      </c>
      <c r="F2989" s="30" t="s">
        <v>12938</v>
      </c>
      <c r="G2989" s="30" t="s">
        <v>3102</v>
      </c>
      <c r="H2989" s="31">
        <v>922.04</v>
      </c>
      <c r="I2989" s="30">
        <v>15</v>
      </c>
      <c r="J2989" s="30" t="s">
        <v>6</v>
      </c>
      <c r="K2989" s="32">
        <v>39539</v>
      </c>
      <c r="L2989" s="6">
        <v>0</v>
      </c>
    </row>
    <row r="2990" spans="1:12" ht="12.75" customHeight="1">
      <c r="A2990" s="30" t="s">
        <v>2148</v>
      </c>
      <c r="B2990" s="30" t="s">
        <v>2149</v>
      </c>
      <c r="C2990" s="49"/>
      <c r="D2990" s="49" t="s">
        <v>3686</v>
      </c>
      <c r="E2990" s="30" t="s">
        <v>3061</v>
      </c>
      <c r="F2990" s="30" t="s">
        <v>12938</v>
      </c>
      <c r="G2990" s="30" t="s">
        <v>3102</v>
      </c>
      <c r="H2990" s="31">
        <v>922.04</v>
      </c>
      <c r="I2990" s="30">
        <v>15</v>
      </c>
      <c r="J2990" s="30" t="s">
        <v>6</v>
      </c>
      <c r="K2990" s="32">
        <v>39539</v>
      </c>
      <c r="L2990" s="6">
        <v>0</v>
      </c>
    </row>
    <row r="2991" spans="1:12" ht="12.75" customHeight="1">
      <c r="A2991" s="30" t="s">
        <v>2150</v>
      </c>
      <c r="B2991" s="30" t="s">
        <v>2151</v>
      </c>
      <c r="C2991" s="49"/>
      <c r="D2991" s="49" t="s">
        <v>3687</v>
      </c>
      <c r="E2991" s="30" t="s">
        <v>3061</v>
      </c>
      <c r="F2991" s="30" t="s">
        <v>4570</v>
      </c>
      <c r="G2991" s="30" t="s">
        <v>3102</v>
      </c>
      <c r="H2991" s="31">
        <v>2974</v>
      </c>
      <c r="I2991" s="30">
        <v>15</v>
      </c>
      <c r="J2991" s="30" t="s">
        <v>6</v>
      </c>
      <c r="K2991" s="32">
        <v>38935</v>
      </c>
      <c r="L2991" s="6">
        <v>0</v>
      </c>
    </row>
    <row r="2992" spans="1:12" ht="12.75" customHeight="1">
      <c r="A2992" s="30" t="s">
        <v>2152</v>
      </c>
      <c r="B2992" s="30" t="s">
        <v>2153</v>
      </c>
      <c r="C2992" s="49"/>
      <c r="D2992" s="49" t="s">
        <v>3688</v>
      </c>
      <c r="E2992" s="30" t="s">
        <v>3061</v>
      </c>
      <c r="F2992" s="30" t="s">
        <v>12806</v>
      </c>
      <c r="G2992" s="30" t="s">
        <v>3102</v>
      </c>
      <c r="H2992" s="31">
        <v>1751.13</v>
      </c>
      <c r="I2992" s="30">
        <v>5</v>
      </c>
      <c r="J2992" s="30" t="s">
        <v>6</v>
      </c>
      <c r="K2992" s="32">
        <v>41167</v>
      </c>
      <c r="L2992" s="6">
        <v>403.70190211209956</v>
      </c>
    </row>
    <row r="2993" spans="1:12" ht="12.75" customHeight="1">
      <c r="A2993" s="30" t="s">
        <v>2156</v>
      </c>
      <c r="B2993" s="30" t="s">
        <v>2157</v>
      </c>
      <c r="C2993" s="49"/>
      <c r="D2993" s="49" t="s">
        <v>3690</v>
      </c>
      <c r="E2993" s="30" t="s">
        <v>3061</v>
      </c>
      <c r="F2993" s="30" t="s">
        <v>4570</v>
      </c>
      <c r="G2993" s="30" t="s">
        <v>3102</v>
      </c>
      <c r="H2993" s="31">
        <v>1797.37</v>
      </c>
      <c r="I2993" s="30">
        <v>15</v>
      </c>
      <c r="J2993" s="30" t="s">
        <v>6</v>
      </c>
      <c r="K2993" s="32">
        <v>39539</v>
      </c>
      <c r="L2993" s="6">
        <v>0</v>
      </c>
    </row>
    <row r="2994" spans="1:12" ht="12.75" customHeight="1">
      <c r="A2994" s="30" t="s">
        <v>2158</v>
      </c>
      <c r="B2994" s="30" t="s">
        <v>2159</v>
      </c>
      <c r="C2994" s="49"/>
      <c r="D2994" s="49" t="s">
        <v>3691</v>
      </c>
      <c r="E2994" s="30" t="s">
        <v>3061</v>
      </c>
      <c r="F2994" s="30" t="s">
        <v>12808</v>
      </c>
      <c r="G2994" s="30" t="s">
        <v>3102</v>
      </c>
      <c r="H2994" s="31">
        <v>541</v>
      </c>
      <c r="I2994" s="30">
        <v>15</v>
      </c>
      <c r="J2994" s="30" t="s">
        <v>6</v>
      </c>
      <c r="K2994" s="32">
        <v>41000</v>
      </c>
      <c r="L2994" s="6">
        <v>108.2686688449474</v>
      </c>
    </row>
    <row r="2995" spans="1:12" ht="12.75" customHeight="1">
      <c r="A2995" s="30" t="s">
        <v>2160</v>
      </c>
      <c r="B2995" s="30" t="s">
        <v>2161</v>
      </c>
      <c r="C2995" s="49"/>
      <c r="D2995" s="49" t="s">
        <v>3692</v>
      </c>
      <c r="E2995" s="30" t="s">
        <v>3061</v>
      </c>
      <c r="F2995" s="30" t="s">
        <v>3141</v>
      </c>
      <c r="G2995" s="30" t="s">
        <v>3102</v>
      </c>
      <c r="H2995" s="31">
        <v>814</v>
      </c>
      <c r="I2995" s="30">
        <v>15</v>
      </c>
      <c r="J2995" s="30" t="s">
        <v>6</v>
      </c>
      <c r="K2995" s="32">
        <v>41000</v>
      </c>
      <c r="L2995" s="6">
        <v>162.90332059110381</v>
      </c>
    </row>
    <row r="2996" spans="1:12" ht="12.75" customHeight="1">
      <c r="A2996" s="30" t="s">
        <v>2162</v>
      </c>
      <c r="B2996" s="30" t="s">
        <v>2163</v>
      </c>
      <c r="C2996" s="49"/>
      <c r="D2996" s="49" t="s">
        <v>3693</v>
      </c>
      <c r="E2996" s="30" t="s">
        <v>3061</v>
      </c>
      <c r="F2996" s="30" t="s">
        <v>12821</v>
      </c>
      <c r="G2996" s="30" t="s">
        <v>3102</v>
      </c>
      <c r="H2996" s="31">
        <v>922.04</v>
      </c>
      <c r="I2996" s="30">
        <v>15</v>
      </c>
      <c r="J2996" s="30" t="s">
        <v>6</v>
      </c>
      <c r="K2996" s="32">
        <v>39539</v>
      </c>
      <c r="L2996" s="6">
        <v>0</v>
      </c>
    </row>
    <row r="2997" spans="1:12" ht="12.75" customHeight="1">
      <c r="A2997" s="30" t="s">
        <v>2164</v>
      </c>
      <c r="B2997" s="30" t="s">
        <v>2165</v>
      </c>
      <c r="C2997" s="49"/>
      <c r="D2997" s="49" t="s">
        <v>3694</v>
      </c>
      <c r="E2997" s="30" t="s">
        <v>3061</v>
      </c>
      <c r="F2997" s="30" t="s">
        <v>4473</v>
      </c>
      <c r="G2997" s="30" t="s">
        <v>3102</v>
      </c>
      <c r="H2997" s="31">
        <v>1731.45</v>
      </c>
      <c r="I2997" s="30">
        <v>15</v>
      </c>
      <c r="J2997" s="30" t="s">
        <v>6</v>
      </c>
      <c r="K2997" s="32">
        <v>39329</v>
      </c>
      <c r="L2997" s="6">
        <v>0</v>
      </c>
    </row>
    <row r="2998" spans="1:12" ht="12.75" customHeight="1">
      <c r="A2998" s="30" t="s">
        <v>2168</v>
      </c>
      <c r="B2998" s="30" t="s">
        <v>12838</v>
      </c>
      <c r="C2998" s="49"/>
      <c r="D2998" s="49" t="s">
        <v>3696</v>
      </c>
      <c r="E2998" s="30" t="s">
        <v>3061</v>
      </c>
      <c r="F2998" s="30" t="s">
        <v>12901</v>
      </c>
      <c r="G2998" s="30" t="s">
        <v>3102</v>
      </c>
      <c r="H2998" s="31">
        <v>267.36</v>
      </c>
      <c r="I2998" s="30">
        <v>15</v>
      </c>
      <c r="J2998" s="30" t="s">
        <v>6</v>
      </c>
      <c r="K2998" s="32">
        <v>39539</v>
      </c>
      <c r="L2998" s="6">
        <v>0</v>
      </c>
    </row>
    <row r="2999" spans="1:12" ht="12.75" customHeight="1">
      <c r="A2999" s="30" t="s">
        <v>2170</v>
      </c>
      <c r="B2999" s="30" t="s">
        <v>2171</v>
      </c>
      <c r="C2999" s="49"/>
      <c r="D2999" s="49" t="s">
        <v>12837</v>
      </c>
      <c r="E2999" s="30" t="s">
        <v>3061</v>
      </c>
      <c r="F2999" s="30" t="s">
        <v>12900</v>
      </c>
      <c r="G2999" s="30" t="s">
        <v>3102</v>
      </c>
      <c r="H2999" s="31">
        <v>1000.16</v>
      </c>
      <c r="I2999" s="30">
        <v>15</v>
      </c>
      <c r="J2999" s="30" t="s">
        <v>6</v>
      </c>
      <c r="K2999" s="32">
        <v>39539</v>
      </c>
      <c r="L2999" s="6">
        <v>0</v>
      </c>
    </row>
    <row r="3000" spans="1:12" ht="12.75" customHeight="1">
      <c r="A3000" s="30" t="s">
        <v>2172</v>
      </c>
      <c r="B3000" s="30" t="s">
        <v>2173</v>
      </c>
      <c r="C3000" s="49"/>
      <c r="D3000" s="49" t="s">
        <v>3698</v>
      </c>
      <c r="E3000" s="30" t="s">
        <v>3061</v>
      </c>
      <c r="F3000" s="30" t="s">
        <v>12902</v>
      </c>
      <c r="G3000" s="30" t="s">
        <v>3102</v>
      </c>
      <c r="H3000" s="31">
        <v>375.51</v>
      </c>
      <c r="I3000" s="30">
        <v>15</v>
      </c>
      <c r="J3000" s="30" t="s">
        <v>6</v>
      </c>
      <c r="K3000" s="32">
        <v>39539</v>
      </c>
      <c r="L3000" s="6">
        <v>0</v>
      </c>
    </row>
    <row r="3001" spans="1:12" ht="12.75" customHeight="1">
      <c r="A3001" s="30" t="s">
        <v>2174</v>
      </c>
      <c r="B3001" s="30" t="s">
        <v>2175</v>
      </c>
      <c r="C3001" s="49"/>
      <c r="D3001" s="49" t="s">
        <v>3699</v>
      </c>
      <c r="E3001" s="30" t="s">
        <v>3061</v>
      </c>
      <c r="F3001" s="30" t="s">
        <v>4473</v>
      </c>
      <c r="G3001" s="30" t="s">
        <v>3102</v>
      </c>
      <c r="H3001" s="31">
        <v>2622</v>
      </c>
      <c r="I3001" s="30">
        <v>10</v>
      </c>
      <c r="J3001" s="30" t="s">
        <v>6</v>
      </c>
      <c r="K3001" s="32">
        <v>39777</v>
      </c>
      <c r="L3001" s="6">
        <v>0</v>
      </c>
    </row>
    <row r="3002" spans="1:12" ht="12.75" customHeight="1">
      <c r="A3002" s="30" t="s">
        <v>2176</v>
      </c>
      <c r="B3002" s="30" t="s">
        <v>2177</v>
      </c>
      <c r="C3002" s="49"/>
      <c r="D3002" s="49" t="s">
        <v>3700</v>
      </c>
      <c r="E3002" s="30" t="s">
        <v>3061</v>
      </c>
      <c r="F3002" s="30" t="s">
        <v>12910</v>
      </c>
      <c r="G3002" s="30" t="s">
        <v>3102</v>
      </c>
      <c r="H3002" s="31">
        <v>2622</v>
      </c>
      <c r="I3002" s="30">
        <v>10</v>
      </c>
      <c r="J3002" s="30" t="s">
        <v>6</v>
      </c>
      <c r="K3002" s="32">
        <v>39777</v>
      </c>
      <c r="L3002" s="6">
        <v>0</v>
      </c>
    </row>
    <row r="3003" spans="1:12" ht="12.75" customHeight="1">
      <c r="A3003" s="30" t="s">
        <v>2178</v>
      </c>
      <c r="B3003" s="30" t="s">
        <v>2179</v>
      </c>
      <c r="C3003" s="49" t="s">
        <v>3062</v>
      </c>
      <c r="D3003" s="49" t="s">
        <v>3701</v>
      </c>
      <c r="E3003" s="30" t="s">
        <v>3061</v>
      </c>
      <c r="F3003" s="30" t="s">
        <v>12908</v>
      </c>
      <c r="G3003" s="30" t="s">
        <v>3102</v>
      </c>
      <c r="H3003" s="31">
        <v>3264.96</v>
      </c>
      <c r="I3003" s="30">
        <v>15</v>
      </c>
      <c r="J3003" s="30" t="s">
        <v>6</v>
      </c>
      <c r="K3003" s="32">
        <v>39777</v>
      </c>
      <c r="L3003" s="6">
        <v>0</v>
      </c>
    </row>
    <row r="3004" spans="1:12" ht="12.75" customHeight="1">
      <c r="A3004" s="30" t="s">
        <v>2180</v>
      </c>
      <c r="B3004" s="30" t="s">
        <v>2181</v>
      </c>
      <c r="C3004" s="49"/>
      <c r="D3004" s="49" t="s">
        <v>3702</v>
      </c>
      <c r="E3004" s="30" t="s">
        <v>3061</v>
      </c>
      <c r="F3004" s="30" t="s">
        <v>12916</v>
      </c>
      <c r="G3004" s="30" t="s">
        <v>3102</v>
      </c>
      <c r="H3004" s="31">
        <v>267.36</v>
      </c>
      <c r="I3004" s="30">
        <v>15</v>
      </c>
      <c r="J3004" s="30" t="s">
        <v>6</v>
      </c>
      <c r="K3004" s="32">
        <v>39539</v>
      </c>
      <c r="L3004" s="6">
        <v>0</v>
      </c>
    </row>
    <row r="3005" spans="1:12" ht="12.75" customHeight="1">
      <c r="A3005" s="30" t="s">
        <v>2182</v>
      </c>
      <c r="B3005" s="30" t="s">
        <v>2183</v>
      </c>
      <c r="C3005" s="49"/>
      <c r="D3005" s="49" t="s">
        <v>3703</v>
      </c>
      <c r="E3005" s="30" t="s">
        <v>3061</v>
      </c>
      <c r="F3005" s="30" t="s">
        <v>12917</v>
      </c>
      <c r="G3005" s="30" t="s">
        <v>3102</v>
      </c>
      <c r="H3005" s="31">
        <v>999</v>
      </c>
      <c r="I3005" s="30">
        <v>17</v>
      </c>
      <c r="J3005" s="30" t="s">
        <v>6</v>
      </c>
      <c r="K3005" s="32">
        <v>37164</v>
      </c>
      <c r="L3005" s="6">
        <v>0</v>
      </c>
    </row>
    <row r="3006" spans="1:12" ht="12.75" customHeight="1">
      <c r="A3006" s="30" t="s">
        <v>2184</v>
      </c>
      <c r="B3006" s="30" t="s">
        <v>2185</v>
      </c>
      <c r="C3006" s="49"/>
      <c r="D3006" s="49" t="s">
        <v>3704</v>
      </c>
      <c r="E3006" s="30" t="s">
        <v>3061</v>
      </c>
      <c r="F3006" s="30" t="s">
        <v>12945</v>
      </c>
      <c r="G3006" s="30" t="s">
        <v>3102</v>
      </c>
      <c r="H3006" s="31">
        <v>3159</v>
      </c>
      <c r="I3006" s="30">
        <v>15</v>
      </c>
      <c r="J3006" s="30" t="s">
        <v>6</v>
      </c>
      <c r="K3006" s="32">
        <v>38045</v>
      </c>
      <c r="L3006" s="6">
        <v>0</v>
      </c>
    </row>
    <row r="3007" spans="1:12" ht="12.75" customHeight="1">
      <c r="A3007" s="30" t="s">
        <v>2186</v>
      </c>
      <c r="B3007" s="30" t="s">
        <v>2187</v>
      </c>
      <c r="C3007" s="49"/>
      <c r="D3007" s="49" t="s">
        <v>3705</v>
      </c>
      <c r="E3007" s="30" t="s">
        <v>3061</v>
      </c>
      <c r="F3007" s="30" t="s">
        <v>12945</v>
      </c>
      <c r="G3007" s="30" t="s">
        <v>3102</v>
      </c>
      <c r="H3007" s="31">
        <v>1193.81</v>
      </c>
      <c r="I3007" s="30">
        <v>15</v>
      </c>
      <c r="J3007" s="30" t="s">
        <v>6</v>
      </c>
      <c r="K3007" s="32">
        <v>39329</v>
      </c>
      <c r="L3007" s="6">
        <v>0</v>
      </c>
    </row>
    <row r="3008" spans="1:12" ht="12.75" customHeight="1">
      <c r="A3008" s="30" t="s">
        <v>2188</v>
      </c>
      <c r="B3008" s="30" t="s">
        <v>2189</v>
      </c>
      <c r="C3008" s="49"/>
      <c r="D3008" s="49" t="s">
        <v>3706</v>
      </c>
      <c r="E3008" s="30" t="s">
        <v>3061</v>
      </c>
      <c r="F3008" s="30" t="s">
        <v>3169</v>
      </c>
      <c r="G3008" s="30" t="s">
        <v>3102</v>
      </c>
      <c r="H3008" s="31">
        <v>300</v>
      </c>
      <c r="I3008" s="30">
        <v>15</v>
      </c>
      <c r="J3008" s="30" t="s">
        <v>6</v>
      </c>
      <c r="K3008" s="32">
        <v>41000</v>
      </c>
      <c r="L3008" s="6">
        <v>60.038078841930115</v>
      </c>
    </row>
    <row r="3009" spans="1:12" ht="12.75" customHeight="1">
      <c r="A3009" s="30" t="s">
        <v>2190</v>
      </c>
      <c r="B3009" s="30" t="s">
        <v>2191</v>
      </c>
      <c r="C3009" s="49"/>
      <c r="D3009" s="49" t="s">
        <v>3707</v>
      </c>
      <c r="E3009" s="30" t="s">
        <v>3061</v>
      </c>
      <c r="F3009" s="30" t="s">
        <v>12914</v>
      </c>
      <c r="G3009" s="30" t="s">
        <v>3102</v>
      </c>
      <c r="H3009" s="31">
        <v>450</v>
      </c>
      <c r="I3009" s="30">
        <v>17</v>
      </c>
      <c r="J3009" s="30" t="s">
        <v>6</v>
      </c>
      <c r="K3009" s="32">
        <v>37164</v>
      </c>
      <c r="L3009" s="6">
        <v>0</v>
      </c>
    </row>
    <row r="3010" spans="1:12" ht="12.75" customHeight="1">
      <c r="A3010" s="30" t="s">
        <v>2192</v>
      </c>
      <c r="B3010" s="30" t="s">
        <v>2193</v>
      </c>
      <c r="C3010" s="49"/>
      <c r="D3010" s="49" t="s">
        <v>3708</v>
      </c>
      <c r="E3010" s="30" t="s">
        <v>3061</v>
      </c>
      <c r="F3010" s="30" t="s">
        <v>4441</v>
      </c>
      <c r="G3010" s="30" t="s">
        <v>3102</v>
      </c>
      <c r="H3010" s="31">
        <v>1524.86</v>
      </c>
      <c r="I3010" s="30">
        <v>15</v>
      </c>
      <c r="J3010" s="30" t="s">
        <v>6</v>
      </c>
      <c r="K3010" s="32">
        <v>39329</v>
      </c>
      <c r="L3010" s="6">
        <v>0</v>
      </c>
    </row>
    <row r="3011" spans="1:12" ht="12.75" customHeight="1">
      <c r="A3011" s="30" t="s">
        <v>2194</v>
      </c>
      <c r="B3011" s="30" t="s">
        <v>2195</v>
      </c>
      <c r="C3011" s="49"/>
      <c r="D3011" s="49" t="s">
        <v>13018</v>
      </c>
      <c r="E3011" s="30" t="s">
        <v>3061</v>
      </c>
      <c r="F3011" s="30" t="s">
        <v>12942</v>
      </c>
      <c r="G3011" s="30" t="s">
        <v>3102</v>
      </c>
      <c r="H3011" s="31">
        <v>433.77</v>
      </c>
      <c r="I3011" s="30">
        <v>15</v>
      </c>
      <c r="J3011" s="30" t="s">
        <v>6</v>
      </c>
      <c r="K3011" s="32">
        <v>39539</v>
      </c>
      <c r="L3011" s="6">
        <v>0</v>
      </c>
    </row>
    <row r="3012" spans="1:12" ht="12.75" customHeight="1">
      <c r="A3012" s="30" t="s">
        <v>2210</v>
      </c>
      <c r="B3012" s="30" t="s">
        <v>2211</v>
      </c>
      <c r="C3012" s="49"/>
      <c r="D3012" s="49" t="s">
        <v>3717</v>
      </c>
      <c r="E3012" s="30" t="s">
        <v>3061</v>
      </c>
      <c r="F3012" s="30" t="s">
        <v>4473</v>
      </c>
      <c r="G3012" s="30" t="s">
        <v>3102</v>
      </c>
      <c r="H3012" s="31">
        <v>1100</v>
      </c>
      <c r="I3012" s="30">
        <v>15</v>
      </c>
      <c r="J3012" s="30" t="s">
        <v>6</v>
      </c>
      <c r="K3012" s="32">
        <v>37652</v>
      </c>
      <c r="L3012" s="6">
        <v>0</v>
      </c>
    </row>
    <row r="3013" spans="1:12" ht="12.75" customHeight="1">
      <c r="A3013" s="30" t="s">
        <v>2214</v>
      </c>
      <c r="B3013" s="30" t="s">
        <v>2215</v>
      </c>
      <c r="C3013" s="49"/>
      <c r="D3013" s="49" t="s">
        <v>3719</v>
      </c>
      <c r="E3013" s="30" t="s">
        <v>3061</v>
      </c>
      <c r="F3013" s="30" t="s">
        <v>12836</v>
      </c>
      <c r="G3013" s="30" t="s">
        <v>3102</v>
      </c>
      <c r="H3013" s="31">
        <v>2873.94</v>
      </c>
      <c r="I3013" s="30">
        <v>15</v>
      </c>
      <c r="J3013" s="30" t="s">
        <v>6</v>
      </c>
      <c r="K3013" s="32">
        <v>41363</v>
      </c>
      <c r="L3013" s="6">
        <v>765.57259131611863</v>
      </c>
    </row>
    <row r="3014" spans="1:12" ht="12.75" customHeight="1">
      <c r="A3014" s="30" t="s">
        <v>2222</v>
      </c>
      <c r="B3014" s="30" t="s">
        <v>2223</v>
      </c>
      <c r="C3014" s="49"/>
      <c r="D3014" s="49" t="s">
        <v>3723</v>
      </c>
      <c r="E3014" s="30" t="s">
        <v>3061</v>
      </c>
      <c r="F3014" s="30" t="s">
        <v>12909</v>
      </c>
      <c r="G3014" s="30" t="s">
        <v>3102</v>
      </c>
      <c r="H3014" s="31">
        <v>2590</v>
      </c>
      <c r="I3014" s="30">
        <v>15</v>
      </c>
      <c r="J3014" s="30" t="s">
        <v>6</v>
      </c>
      <c r="K3014" s="32">
        <v>38776</v>
      </c>
      <c r="L3014" s="6">
        <v>0</v>
      </c>
    </row>
    <row r="3015" spans="1:12" ht="12.75" customHeight="1">
      <c r="A3015" s="30" t="s">
        <v>2224</v>
      </c>
      <c r="B3015" s="30" t="s">
        <v>2225</v>
      </c>
      <c r="C3015" s="49"/>
      <c r="D3015" s="49" t="s">
        <v>3724</v>
      </c>
      <c r="E3015" s="30" t="s">
        <v>3061</v>
      </c>
      <c r="F3015" s="30" t="s">
        <v>12910</v>
      </c>
      <c r="G3015" s="30" t="s">
        <v>3102</v>
      </c>
      <c r="H3015" s="31">
        <v>1731.45</v>
      </c>
      <c r="I3015" s="30">
        <v>15</v>
      </c>
      <c r="J3015" s="30" t="s">
        <v>6</v>
      </c>
      <c r="K3015" s="32">
        <v>39329</v>
      </c>
      <c r="L3015" s="6">
        <v>0</v>
      </c>
    </row>
    <row r="3016" spans="1:12" ht="12.75" customHeight="1">
      <c r="A3016" s="30" t="s">
        <v>2228</v>
      </c>
      <c r="B3016" s="30" t="s">
        <v>2229</v>
      </c>
      <c r="C3016" s="49" t="s">
        <v>3062</v>
      </c>
      <c r="D3016" s="49" t="s">
        <v>3726</v>
      </c>
      <c r="E3016" s="30" t="s">
        <v>3061</v>
      </c>
      <c r="F3016" s="30" t="s">
        <v>3727</v>
      </c>
      <c r="G3016" s="30" t="s">
        <v>3102</v>
      </c>
      <c r="H3016" s="31">
        <v>1339.96</v>
      </c>
      <c r="I3016" s="30">
        <v>5</v>
      </c>
      <c r="J3016" s="30" t="s">
        <v>6</v>
      </c>
      <c r="K3016" s="32">
        <v>41360</v>
      </c>
      <c r="L3016" s="6">
        <v>356.09895890410928</v>
      </c>
    </row>
    <row r="3017" spans="1:12" ht="12.75" customHeight="1">
      <c r="A3017" s="30" t="s">
        <v>2232</v>
      </c>
      <c r="B3017" s="30" t="s">
        <v>2233</v>
      </c>
      <c r="C3017" s="49" t="s">
        <v>3062</v>
      </c>
      <c r="D3017" s="49" t="s">
        <v>3729</v>
      </c>
      <c r="E3017" s="30" t="s">
        <v>3061</v>
      </c>
      <c r="F3017" s="30" t="s">
        <v>3159</v>
      </c>
      <c r="G3017" s="30" t="s">
        <v>3102</v>
      </c>
      <c r="H3017" s="31">
        <v>267.36</v>
      </c>
      <c r="I3017" s="30">
        <v>15</v>
      </c>
      <c r="J3017" s="30" t="s">
        <v>6</v>
      </c>
      <c r="K3017" s="32">
        <v>39539</v>
      </c>
      <c r="L3017" s="6">
        <v>0</v>
      </c>
    </row>
    <row r="3018" spans="1:12" ht="12.75" customHeight="1">
      <c r="A3018" s="30" t="s">
        <v>2238</v>
      </c>
      <c r="B3018" s="30" t="s">
        <v>2239</v>
      </c>
      <c r="C3018" s="49"/>
      <c r="D3018" s="49" t="s">
        <v>3732</v>
      </c>
      <c r="E3018" s="30" t="s">
        <v>3061</v>
      </c>
      <c r="F3018" s="30" t="s">
        <v>12913</v>
      </c>
      <c r="G3018" s="30" t="s">
        <v>3102</v>
      </c>
      <c r="H3018" s="31">
        <v>1399</v>
      </c>
      <c r="I3018" s="30">
        <v>17</v>
      </c>
      <c r="J3018" s="30" t="s">
        <v>6</v>
      </c>
      <c r="K3018" s="32">
        <v>37164</v>
      </c>
      <c r="L3018" s="6">
        <v>0</v>
      </c>
    </row>
    <row r="3019" spans="1:12" ht="12.75" customHeight="1">
      <c r="A3019" s="30" t="s">
        <v>2240</v>
      </c>
      <c r="B3019" s="30" t="s">
        <v>2241</v>
      </c>
      <c r="C3019" s="49"/>
      <c r="D3019" s="49" t="s">
        <v>3733</v>
      </c>
      <c r="E3019" s="30" t="s">
        <v>3061</v>
      </c>
      <c r="F3019" s="30" t="s">
        <v>12913</v>
      </c>
      <c r="G3019" s="30" t="s">
        <v>3102</v>
      </c>
      <c r="H3019" s="31">
        <v>800</v>
      </c>
      <c r="I3019" s="30">
        <v>17</v>
      </c>
      <c r="J3019" s="30" t="s">
        <v>6</v>
      </c>
      <c r="K3019" s="32">
        <v>37164</v>
      </c>
      <c r="L3019" s="6">
        <v>0</v>
      </c>
    </row>
    <row r="3020" spans="1:12" ht="12.75" customHeight="1">
      <c r="A3020" s="30" t="s">
        <v>2242</v>
      </c>
      <c r="B3020" s="30" t="s">
        <v>2243</v>
      </c>
      <c r="C3020" s="49"/>
      <c r="D3020" s="49" t="s">
        <v>3734</v>
      </c>
      <c r="E3020" s="30" t="s">
        <v>3061</v>
      </c>
      <c r="F3020" s="30" t="s">
        <v>12911</v>
      </c>
      <c r="G3020" s="30" t="s">
        <v>3102</v>
      </c>
      <c r="H3020" s="31">
        <v>999</v>
      </c>
      <c r="I3020" s="30">
        <v>17</v>
      </c>
      <c r="J3020" s="30" t="s">
        <v>6</v>
      </c>
      <c r="K3020" s="32">
        <v>37164</v>
      </c>
      <c r="L3020" s="6">
        <v>0</v>
      </c>
    </row>
    <row r="3021" spans="1:12" ht="12.75" customHeight="1">
      <c r="A3021" s="30" t="s">
        <v>2244</v>
      </c>
      <c r="B3021" s="30" t="s">
        <v>2245</v>
      </c>
      <c r="C3021" s="49"/>
      <c r="D3021" s="49" t="s">
        <v>3735</v>
      </c>
      <c r="E3021" s="30" t="s">
        <v>3061</v>
      </c>
      <c r="F3021" s="30" t="s">
        <v>12914</v>
      </c>
      <c r="G3021" s="30" t="s">
        <v>3102</v>
      </c>
      <c r="H3021" s="31">
        <v>1599</v>
      </c>
      <c r="I3021" s="30">
        <v>17</v>
      </c>
      <c r="J3021" s="30" t="s">
        <v>6</v>
      </c>
      <c r="K3021" s="32">
        <v>37255</v>
      </c>
      <c r="L3021" s="6">
        <v>0</v>
      </c>
    </row>
    <row r="3022" spans="1:12" ht="12.75" customHeight="1">
      <c r="A3022" s="30" t="s">
        <v>2246</v>
      </c>
      <c r="B3022" s="30" t="s">
        <v>2247</v>
      </c>
      <c r="C3022" s="49"/>
      <c r="D3022" s="49" t="s">
        <v>3736</v>
      </c>
      <c r="E3022" s="30" t="s">
        <v>3061</v>
      </c>
      <c r="F3022" s="30" t="s">
        <v>12911</v>
      </c>
      <c r="G3022" s="30" t="s">
        <v>3102</v>
      </c>
      <c r="H3022" s="31">
        <v>999</v>
      </c>
      <c r="I3022" s="30">
        <v>15</v>
      </c>
      <c r="J3022" s="30" t="s">
        <v>6</v>
      </c>
      <c r="K3022" s="32">
        <v>37406</v>
      </c>
      <c r="L3022" s="6">
        <v>0</v>
      </c>
    </row>
    <row r="3023" spans="1:12" ht="12.75" customHeight="1">
      <c r="A3023" s="30" t="s">
        <v>2248</v>
      </c>
      <c r="B3023" s="30" t="s">
        <v>2249</v>
      </c>
      <c r="C3023" s="49"/>
      <c r="D3023" s="49" t="s">
        <v>3737</v>
      </c>
      <c r="E3023" s="30" t="s">
        <v>3061</v>
      </c>
      <c r="F3023" s="30" t="s">
        <v>4440</v>
      </c>
      <c r="G3023" s="30" t="s">
        <v>3102</v>
      </c>
      <c r="H3023" s="31">
        <v>433.77</v>
      </c>
      <c r="I3023" s="30">
        <v>15</v>
      </c>
      <c r="J3023" s="30" t="s">
        <v>6</v>
      </c>
      <c r="K3023" s="32">
        <v>39539</v>
      </c>
      <c r="L3023" s="6">
        <v>0</v>
      </c>
    </row>
    <row r="3024" spans="1:12" ht="12.75" customHeight="1">
      <c r="A3024" s="30" t="s">
        <v>2250</v>
      </c>
      <c r="B3024" s="30" t="s">
        <v>2251</v>
      </c>
      <c r="C3024" s="49"/>
      <c r="D3024" s="49" t="s">
        <v>3738</v>
      </c>
      <c r="E3024" s="30" t="s">
        <v>3061</v>
      </c>
      <c r="F3024" s="30" t="s">
        <v>12911</v>
      </c>
      <c r="G3024" s="30" t="s">
        <v>3102</v>
      </c>
      <c r="H3024" s="31">
        <v>343.47</v>
      </c>
      <c r="I3024" s="30">
        <v>15</v>
      </c>
      <c r="J3024" s="30" t="s">
        <v>6</v>
      </c>
      <c r="K3024" s="32">
        <v>39539</v>
      </c>
      <c r="L3024" s="6">
        <v>0</v>
      </c>
    </row>
    <row r="3025" spans="1:12" ht="12.75" customHeight="1">
      <c r="A3025" s="30" t="s">
        <v>2252</v>
      </c>
      <c r="B3025" s="30" t="s">
        <v>2253</v>
      </c>
      <c r="C3025" s="49"/>
      <c r="D3025" s="49" t="s">
        <v>3739</v>
      </c>
      <c r="E3025" s="30" t="s">
        <v>3061</v>
      </c>
      <c r="F3025" s="30" t="s">
        <v>12911</v>
      </c>
      <c r="G3025" s="30" t="s">
        <v>3102</v>
      </c>
      <c r="H3025" s="31">
        <v>1599</v>
      </c>
      <c r="I3025" s="30">
        <v>17</v>
      </c>
      <c r="J3025" s="30" t="s">
        <v>6</v>
      </c>
      <c r="K3025" s="32">
        <v>37184</v>
      </c>
      <c r="L3025" s="6">
        <v>0</v>
      </c>
    </row>
    <row r="3026" spans="1:12" ht="12.75" customHeight="1">
      <c r="A3026" s="30" t="s">
        <v>2254</v>
      </c>
      <c r="B3026" s="30" t="s">
        <v>2255</v>
      </c>
      <c r="C3026" s="49"/>
      <c r="D3026" s="49" t="s">
        <v>3740</v>
      </c>
      <c r="E3026" s="30" t="s">
        <v>3061</v>
      </c>
      <c r="F3026" s="30" t="s">
        <v>12912</v>
      </c>
      <c r="G3026" s="30" t="s">
        <v>3102</v>
      </c>
      <c r="H3026" s="31">
        <v>999</v>
      </c>
      <c r="I3026" s="30">
        <v>15</v>
      </c>
      <c r="J3026" s="30" t="s">
        <v>6</v>
      </c>
      <c r="K3026" s="32">
        <v>37406</v>
      </c>
      <c r="L3026" s="6">
        <v>0</v>
      </c>
    </row>
    <row r="3027" spans="1:12" ht="12.75" customHeight="1">
      <c r="A3027" s="30" t="s">
        <v>2256</v>
      </c>
      <c r="B3027" s="30" t="s">
        <v>2257</v>
      </c>
      <c r="C3027" s="49"/>
      <c r="D3027" s="282" t="s">
        <v>3858</v>
      </c>
      <c r="E3027" s="30" t="s">
        <v>3061</v>
      </c>
      <c r="F3027" s="30" t="s">
        <v>12993</v>
      </c>
      <c r="G3027" s="30" t="s">
        <v>3102</v>
      </c>
      <c r="H3027" s="31">
        <v>300</v>
      </c>
      <c r="I3027" s="30">
        <v>5</v>
      </c>
      <c r="J3027" s="30" t="s">
        <v>6</v>
      </c>
      <c r="K3027" s="32">
        <v>41000</v>
      </c>
      <c r="L3027" s="6">
        <v>60</v>
      </c>
    </row>
    <row r="3028" spans="1:12" ht="12.75" customHeight="1">
      <c r="A3028" s="30" t="s">
        <v>2260</v>
      </c>
      <c r="B3028" s="30" t="s">
        <v>2261</v>
      </c>
      <c r="C3028" s="49"/>
      <c r="D3028" s="49" t="s">
        <v>3743</v>
      </c>
      <c r="E3028" s="30" t="s">
        <v>3061</v>
      </c>
      <c r="F3028" s="30" t="s">
        <v>12910</v>
      </c>
      <c r="G3028" s="30" t="s">
        <v>3102</v>
      </c>
      <c r="H3028" s="31">
        <v>1199</v>
      </c>
      <c r="I3028" s="30">
        <v>17</v>
      </c>
      <c r="J3028" s="30" t="s">
        <v>6</v>
      </c>
      <c r="K3028" s="32">
        <v>37133</v>
      </c>
      <c r="L3028" s="6">
        <v>0</v>
      </c>
    </row>
    <row r="3029" spans="1:12" ht="12.75" customHeight="1">
      <c r="A3029" s="30" t="s">
        <v>2262</v>
      </c>
      <c r="B3029" s="30" t="s">
        <v>2263</v>
      </c>
      <c r="C3029" s="49"/>
      <c r="D3029" s="49" t="s">
        <v>3744</v>
      </c>
      <c r="E3029" s="30" t="s">
        <v>3061</v>
      </c>
      <c r="F3029" s="30" t="s">
        <v>12910</v>
      </c>
      <c r="G3029" s="30" t="s">
        <v>3102</v>
      </c>
      <c r="H3029" s="31">
        <v>750</v>
      </c>
      <c r="I3029" s="30">
        <v>17</v>
      </c>
      <c r="J3029" s="30" t="s">
        <v>6</v>
      </c>
      <c r="K3029" s="32">
        <v>37164</v>
      </c>
      <c r="L3029" s="6">
        <v>0</v>
      </c>
    </row>
    <row r="3030" spans="1:12" ht="12.75" customHeight="1">
      <c r="A3030" s="30" t="s">
        <v>2264</v>
      </c>
      <c r="B3030" s="30" t="s">
        <v>2265</v>
      </c>
      <c r="C3030" s="49"/>
      <c r="D3030" s="49" t="s">
        <v>3745</v>
      </c>
      <c r="E3030" s="30" t="s">
        <v>3061</v>
      </c>
      <c r="F3030" s="30" t="s">
        <v>12910</v>
      </c>
      <c r="G3030" s="30" t="s">
        <v>3102</v>
      </c>
      <c r="H3030" s="31">
        <v>999</v>
      </c>
      <c r="I3030" s="30">
        <v>15</v>
      </c>
      <c r="J3030" s="30" t="s">
        <v>6</v>
      </c>
      <c r="K3030" s="32">
        <v>37529</v>
      </c>
      <c r="L3030" s="6">
        <v>0</v>
      </c>
    </row>
    <row r="3031" spans="1:12" ht="12.75" customHeight="1">
      <c r="A3031" s="30" t="s">
        <v>2266</v>
      </c>
      <c r="B3031" s="30" t="s">
        <v>1949</v>
      </c>
      <c r="C3031" s="49"/>
      <c r="D3031" s="49" t="s">
        <v>3746</v>
      </c>
      <c r="E3031" s="30" t="s">
        <v>3061</v>
      </c>
      <c r="F3031" s="30" t="s">
        <v>12910</v>
      </c>
      <c r="G3031" s="30" t="s">
        <v>3102</v>
      </c>
      <c r="H3031" s="31">
        <v>1446.4</v>
      </c>
      <c r="I3031" s="30">
        <v>7</v>
      </c>
      <c r="J3031" s="30" t="s">
        <v>6</v>
      </c>
      <c r="K3031" s="32">
        <v>40688</v>
      </c>
      <c r="L3031" s="6">
        <v>206.85501369863005</v>
      </c>
    </row>
    <row r="3032" spans="1:12" ht="12.75" customHeight="1">
      <c r="A3032" s="30" t="s">
        <v>2269</v>
      </c>
      <c r="B3032" s="30" t="s">
        <v>2270</v>
      </c>
      <c r="C3032" s="49"/>
      <c r="D3032" s="49" t="s">
        <v>3748</v>
      </c>
      <c r="E3032" s="30" t="s">
        <v>3061</v>
      </c>
      <c r="F3032" s="30" t="s">
        <v>12910</v>
      </c>
      <c r="G3032" s="30" t="s">
        <v>3102</v>
      </c>
      <c r="H3032" s="31">
        <v>364.58</v>
      </c>
      <c r="I3032" s="30">
        <v>15</v>
      </c>
      <c r="J3032" s="30" t="s">
        <v>6</v>
      </c>
      <c r="K3032" s="32">
        <v>39539</v>
      </c>
      <c r="L3032" s="6">
        <v>0</v>
      </c>
    </row>
    <row r="3033" spans="1:12" ht="12.75" customHeight="1">
      <c r="A3033" s="30" t="s">
        <v>2278</v>
      </c>
      <c r="B3033" s="30" t="s">
        <v>2279</v>
      </c>
      <c r="C3033" s="49"/>
      <c r="D3033" s="49" t="s">
        <v>3753</v>
      </c>
      <c r="E3033" s="30" t="s">
        <v>3061</v>
      </c>
      <c r="F3033" s="30" t="s">
        <v>12994</v>
      </c>
      <c r="G3033" s="30" t="s">
        <v>3102</v>
      </c>
      <c r="H3033" s="31">
        <v>1599</v>
      </c>
      <c r="I3033" s="30">
        <v>17</v>
      </c>
      <c r="J3033" s="30" t="s">
        <v>6</v>
      </c>
      <c r="K3033" s="32">
        <v>37133</v>
      </c>
      <c r="L3033" s="6">
        <v>0</v>
      </c>
    </row>
    <row r="3034" spans="1:12" ht="12.75" customHeight="1">
      <c r="A3034" s="30" t="s">
        <v>2280</v>
      </c>
      <c r="B3034" s="30" t="s">
        <v>2281</v>
      </c>
      <c r="C3034" s="49"/>
      <c r="D3034" s="49" t="s">
        <v>3754</v>
      </c>
      <c r="E3034" s="30" t="s">
        <v>3061</v>
      </c>
      <c r="F3034" s="30" t="s">
        <v>12939</v>
      </c>
      <c r="G3034" s="30" t="s">
        <v>3102</v>
      </c>
      <c r="H3034" s="31">
        <v>1199</v>
      </c>
      <c r="I3034" s="30">
        <v>15</v>
      </c>
      <c r="J3034" s="30" t="s">
        <v>6</v>
      </c>
      <c r="K3034" s="32">
        <v>38045</v>
      </c>
      <c r="L3034" s="6">
        <v>0</v>
      </c>
    </row>
    <row r="3035" spans="1:12" ht="12.75" customHeight="1">
      <c r="A3035" s="30" t="s">
        <v>2282</v>
      </c>
      <c r="B3035" s="30" t="s">
        <v>2283</v>
      </c>
      <c r="C3035" s="49"/>
      <c r="D3035" s="49" t="s">
        <v>3755</v>
      </c>
      <c r="E3035" s="30" t="s">
        <v>3061</v>
      </c>
      <c r="F3035" s="30" t="s">
        <v>3358</v>
      </c>
      <c r="G3035" s="30" t="s">
        <v>3102</v>
      </c>
      <c r="H3035" s="31">
        <v>2999</v>
      </c>
      <c r="I3035" s="30">
        <v>15</v>
      </c>
      <c r="J3035" s="30" t="s">
        <v>6</v>
      </c>
      <c r="K3035" s="32">
        <v>38168</v>
      </c>
      <c r="L3035" s="6">
        <v>0</v>
      </c>
    </row>
    <row r="3036" spans="1:12" ht="12.75" customHeight="1">
      <c r="A3036" s="30" t="s">
        <v>2284</v>
      </c>
      <c r="B3036" s="30" t="s">
        <v>2285</v>
      </c>
      <c r="C3036" s="49"/>
      <c r="D3036" s="49" t="s">
        <v>3756</v>
      </c>
      <c r="E3036" s="30" t="s">
        <v>3061</v>
      </c>
      <c r="F3036" s="30" t="s">
        <v>12937</v>
      </c>
      <c r="G3036" s="30" t="s">
        <v>3102</v>
      </c>
      <c r="H3036" s="31">
        <v>1155.5</v>
      </c>
      <c r="I3036" s="30">
        <v>15</v>
      </c>
      <c r="J3036" s="30" t="s">
        <v>6</v>
      </c>
      <c r="K3036" s="32">
        <v>39329</v>
      </c>
      <c r="L3036" s="6">
        <v>0</v>
      </c>
    </row>
    <row r="3037" spans="1:12" ht="12.75" customHeight="1">
      <c r="A3037" s="30" t="s">
        <v>2286</v>
      </c>
      <c r="B3037" s="30" t="s">
        <v>2287</v>
      </c>
      <c r="C3037" s="49"/>
      <c r="D3037" s="49" t="s">
        <v>3757</v>
      </c>
      <c r="E3037" s="30" t="s">
        <v>3061</v>
      </c>
      <c r="F3037" s="30" t="s">
        <v>12937</v>
      </c>
      <c r="G3037" s="30" t="s">
        <v>3102</v>
      </c>
      <c r="H3037" s="31">
        <v>1524.86</v>
      </c>
      <c r="I3037" s="30">
        <v>15</v>
      </c>
      <c r="J3037" s="30" t="s">
        <v>6</v>
      </c>
      <c r="K3037" s="32">
        <v>39329</v>
      </c>
      <c r="L3037" s="6">
        <v>0</v>
      </c>
    </row>
    <row r="3038" spans="1:12" ht="12.75" customHeight="1">
      <c r="A3038" s="30" t="s">
        <v>2288</v>
      </c>
      <c r="B3038" s="30" t="s">
        <v>2289</v>
      </c>
      <c r="C3038" s="49"/>
      <c r="D3038" s="49" t="s">
        <v>3758</v>
      </c>
      <c r="E3038" s="30" t="s">
        <v>3061</v>
      </c>
      <c r="F3038" s="30" t="s">
        <v>12894</v>
      </c>
      <c r="G3038" s="30" t="s">
        <v>3102</v>
      </c>
      <c r="H3038" s="31">
        <v>2350.5700000000002</v>
      </c>
      <c r="I3038" s="30">
        <v>5</v>
      </c>
      <c r="J3038" s="30" t="s">
        <v>6</v>
      </c>
      <c r="K3038" s="32">
        <v>41360</v>
      </c>
      <c r="L3038" s="6">
        <v>624.67202739726042</v>
      </c>
    </row>
    <row r="3039" spans="1:12" ht="12.75" customHeight="1">
      <c r="A3039" s="30" t="s">
        <v>2290</v>
      </c>
      <c r="B3039" s="30" t="s">
        <v>2291</v>
      </c>
      <c r="C3039" s="49"/>
      <c r="D3039" s="49" t="s">
        <v>3759</v>
      </c>
      <c r="E3039" s="30" t="s">
        <v>3061</v>
      </c>
      <c r="F3039" s="30" t="s">
        <v>3113</v>
      </c>
      <c r="G3039" s="30" t="s">
        <v>3102</v>
      </c>
      <c r="H3039" s="31">
        <v>209.63</v>
      </c>
      <c r="I3039" s="30">
        <v>15</v>
      </c>
      <c r="J3039" s="30" t="s">
        <v>6</v>
      </c>
      <c r="K3039" s="32">
        <v>39539</v>
      </c>
      <c r="L3039" s="6">
        <v>0</v>
      </c>
    </row>
    <row r="3040" spans="1:12" ht="12.75" customHeight="1">
      <c r="A3040" s="30" t="s">
        <v>2292</v>
      </c>
      <c r="B3040" s="30" t="s">
        <v>2293</v>
      </c>
      <c r="C3040" s="49"/>
      <c r="D3040" s="49" t="s">
        <v>3760</v>
      </c>
      <c r="E3040" s="30" t="s">
        <v>3061</v>
      </c>
      <c r="F3040" s="30" t="s">
        <v>12937</v>
      </c>
      <c r="G3040" s="30" t="s">
        <v>3102</v>
      </c>
      <c r="H3040" s="31">
        <v>550</v>
      </c>
      <c r="I3040" s="30">
        <v>15</v>
      </c>
      <c r="J3040" s="30" t="s">
        <v>6</v>
      </c>
      <c r="K3040" s="32">
        <v>41000</v>
      </c>
      <c r="L3040" s="6">
        <v>110.06981121020527</v>
      </c>
    </row>
    <row r="3041" spans="1:12" ht="12.75" customHeight="1">
      <c r="A3041" s="30" t="s">
        <v>2294</v>
      </c>
      <c r="B3041" s="30" t="s">
        <v>2295</v>
      </c>
      <c r="C3041" s="49"/>
      <c r="D3041" s="49" t="s">
        <v>3761</v>
      </c>
      <c r="E3041" s="30" t="s">
        <v>3061</v>
      </c>
      <c r="F3041" s="30" t="s">
        <v>12945</v>
      </c>
      <c r="G3041" s="30" t="s">
        <v>3102</v>
      </c>
      <c r="H3041" s="31">
        <v>300</v>
      </c>
      <c r="I3041" s="30">
        <v>15</v>
      </c>
      <c r="J3041" s="30" t="s">
        <v>6</v>
      </c>
      <c r="K3041" s="32">
        <v>41000</v>
      </c>
      <c r="L3041" s="6">
        <v>60.038078841930115</v>
      </c>
    </row>
    <row r="3042" spans="1:12" ht="12.75" customHeight="1">
      <c r="A3042" s="30" t="s">
        <v>2296</v>
      </c>
      <c r="B3042" s="30" t="s">
        <v>2297</v>
      </c>
      <c r="C3042" s="49"/>
      <c r="D3042" s="49" t="s">
        <v>3762</v>
      </c>
      <c r="E3042" s="30" t="s">
        <v>3061</v>
      </c>
      <c r="F3042" s="30" t="s">
        <v>12896</v>
      </c>
      <c r="G3042" s="30" t="s">
        <v>3102</v>
      </c>
      <c r="H3042" s="31">
        <v>978</v>
      </c>
      <c r="I3042" s="30">
        <v>15</v>
      </c>
      <c r="J3042" s="30" t="s">
        <v>6</v>
      </c>
      <c r="K3042" s="32">
        <v>41000</v>
      </c>
      <c r="L3042" s="6">
        <v>195.72413702469231</v>
      </c>
    </row>
    <row r="3043" spans="1:12" ht="12.75" customHeight="1">
      <c r="A3043" s="30" t="s">
        <v>2298</v>
      </c>
      <c r="B3043" s="30" t="s">
        <v>2299</v>
      </c>
      <c r="C3043" s="49"/>
      <c r="D3043" s="49" t="s">
        <v>3763</v>
      </c>
      <c r="E3043" s="30" t="s">
        <v>3061</v>
      </c>
      <c r="F3043" s="30" t="s">
        <v>12938</v>
      </c>
      <c r="G3043" s="30" t="s">
        <v>3102</v>
      </c>
      <c r="H3043" s="31">
        <v>978</v>
      </c>
      <c r="I3043" s="30">
        <v>15</v>
      </c>
      <c r="J3043" s="30" t="s">
        <v>6</v>
      </c>
      <c r="K3043" s="32">
        <v>41000</v>
      </c>
      <c r="L3043" s="6">
        <v>195.72413702469231</v>
      </c>
    </row>
    <row r="3044" spans="1:12" ht="12.75" customHeight="1">
      <c r="A3044" s="30" t="s">
        <v>2303</v>
      </c>
      <c r="B3044" s="30" t="s">
        <v>2304</v>
      </c>
      <c r="C3044" s="49" t="s">
        <v>3062</v>
      </c>
      <c r="D3044" s="49" t="s">
        <v>3765</v>
      </c>
      <c r="E3044" s="30" t="s">
        <v>3061</v>
      </c>
      <c r="F3044" s="30" t="s">
        <v>4437</v>
      </c>
      <c r="G3044" s="30" t="s">
        <v>3102</v>
      </c>
      <c r="H3044" s="31">
        <v>1200.42</v>
      </c>
      <c r="I3044" s="30">
        <v>5</v>
      </c>
      <c r="J3044" s="30" t="s">
        <v>6</v>
      </c>
      <c r="K3044" s="32">
        <v>41360</v>
      </c>
      <c r="L3044" s="6">
        <v>319.01572602739725</v>
      </c>
    </row>
    <row r="3045" spans="1:12" ht="12.75" customHeight="1">
      <c r="A3045" s="30" t="s">
        <v>2307</v>
      </c>
      <c r="B3045" s="30" t="s">
        <v>2308</v>
      </c>
      <c r="C3045" s="49"/>
      <c r="D3045" s="49" t="s">
        <v>3767</v>
      </c>
      <c r="E3045" s="30" t="s">
        <v>3061</v>
      </c>
      <c r="F3045" s="30" t="s">
        <v>12836</v>
      </c>
      <c r="G3045" s="30" t="s">
        <v>3102</v>
      </c>
      <c r="H3045" s="31">
        <v>2576</v>
      </c>
      <c r="I3045" s="30">
        <v>15</v>
      </c>
      <c r="J3045" s="30" t="s">
        <v>6</v>
      </c>
      <c r="K3045" s="32">
        <v>41000</v>
      </c>
      <c r="L3045" s="6">
        <v>515.52697032270657</v>
      </c>
    </row>
    <row r="3046" spans="1:12" ht="12.75" customHeight="1">
      <c r="A3046" s="30" t="s">
        <v>2309</v>
      </c>
      <c r="B3046" s="30" t="s">
        <v>2310</v>
      </c>
      <c r="C3046" s="49"/>
      <c r="D3046" s="49" t="s">
        <v>3768</v>
      </c>
      <c r="E3046" s="30" t="s">
        <v>3061</v>
      </c>
      <c r="F3046" s="30" t="s">
        <v>12836</v>
      </c>
      <c r="G3046" s="30" t="s">
        <v>3102</v>
      </c>
      <c r="H3046" s="31">
        <v>2576</v>
      </c>
      <c r="I3046" s="30">
        <v>15</v>
      </c>
      <c r="J3046" s="30" t="s">
        <v>6</v>
      </c>
      <c r="K3046" s="32">
        <v>41000</v>
      </c>
      <c r="L3046" s="6">
        <v>515.52697032270657</v>
      </c>
    </row>
    <row r="3047" spans="1:12" ht="12.75" customHeight="1">
      <c r="A3047" s="30" t="s">
        <v>2315</v>
      </c>
      <c r="B3047" s="30" t="s">
        <v>2316</v>
      </c>
      <c r="C3047" s="49"/>
      <c r="D3047" s="49" t="s">
        <v>3770</v>
      </c>
      <c r="E3047" s="30" t="s">
        <v>3061</v>
      </c>
      <c r="F3047" s="30" t="s">
        <v>12806</v>
      </c>
      <c r="G3047" s="30" t="s">
        <v>3102</v>
      </c>
      <c r="H3047" s="31">
        <v>1599</v>
      </c>
      <c r="I3047" s="30">
        <v>15</v>
      </c>
      <c r="J3047" s="30" t="s">
        <v>6</v>
      </c>
      <c r="K3047" s="32">
        <v>37406</v>
      </c>
      <c r="L3047" s="6">
        <v>0</v>
      </c>
    </row>
    <row r="3048" spans="1:12" ht="12.75" customHeight="1">
      <c r="A3048" s="30" t="s">
        <v>2317</v>
      </c>
      <c r="B3048" s="30" t="s">
        <v>2318</v>
      </c>
      <c r="C3048" s="49" t="s">
        <v>3062</v>
      </c>
      <c r="D3048" s="49" t="s">
        <v>3771</v>
      </c>
      <c r="E3048" s="30" t="s">
        <v>3061</v>
      </c>
      <c r="F3048" s="30" t="s">
        <v>3159</v>
      </c>
      <c r="G3048" s="30" t="s">
        <v>3102</v>
      </c>
      <c r="H3048" s="31">
        <v>2496.6</v>
      </c>
      <c r="I3048" s="30">
        <v>15</v>
      </c>
      <c r="J3048" s="30" t="s">
        <v>6</v>
      </c>
      <c r="K3048" s="32">
        <v>39428</v>
      </c>
      <c r="L3048" s="6">
        <v>0</v>
      </c>
    </row>
    <row r="3049" spans="1:12" ht="12.75" customHeight="1">
      <c r="A3049" s="30" t="s">
        <v>2319</v>
      </c>
      <c r="B3049" s="30" t="s">
        <v>2320</v>
      </c>
      <c r="C3049" s="49" t="s">
        <v>3062</v>
      </c>
      <c r="D3049" s="49" t="s">
        <v>3772</v>
      </c>
      <c r="E3049" s="30" t="s">
        <v>3061</v>
      </c>
      <c r="F3049" s="30" t="s">
        <v>3159</v>
      </c>
      <c r="G3049" s="30" t="s">
        <v>3102</v>
      </c>
      <c r="H3049" s="31">
        <v>2873.5</v>
      </c>
      <c r="I3049" s="30">
        <v>7</v>
      </c>
      <c r="J3049" s="30" t="s">
        <v>6</v>
      </c>
      <c r="K3049" s="32">
        <v>40688</v>
      </c>
      <c r="L3049" s="6">
        <v>410.94986301369903</v>
      </c>
    </row>
    <row r="3050" spans="1:12" ht="12.75" customHeight="1">
      <c r="A3050" s="30" t="s">
        <v>2321</v>
      </c>
      <c r="B3050" s="30" t="s">
        <v>2322</v>
      </c>
      <c r="C3050" s="49" t="s">
        <v>3062</v>
      </c>
      <c r="D3050" s="49" t="s">
        <v>3773</v>
      </c>
      <c r="E3050" s="30" t="s">
        <v>3061</v>
      </c>
      <c r="F3050" s="30" t="s">
        <v>3159</v>
      </c>
      <c r="G3050" s="30" t="s">
        <v>3102</v>
      </c>
      <c r="H3050" s="31">
        <v>2154.42</v>
      </c>
      <c r="I3050" s="30">
        <v>7</v>
      </c>
      <c r="J3050" s="30" t="s">
        <v>6</v>
      </c>
      <c r="K3050" s="32">
        <v>40688</v>
      </c>
      <c r="L3050" s="6">
        <v>308.11157260273956</v>
      </c>
    </row>
    <row r="3051" spans="1:12" ht="12.75" customHeight="1">
      <c r="A3051" s="30" t="s">
        <v>2323</v>
      </c>
      <c r="B3051" s="30" t="s">
        <v>2324</v>
      </c>
      <c r="C3051" s="49" t="s">
        <v>3062</v>
      </c>
      <c r="D3051" s="49" t="s">
        <v>3774</v>
      </c>
      <c r="E3051" s="30" t="s">
        <v>3061</v>
      </c>
      <c r="F3051" s="30" t="s">
        <v>3159</v>
      </c>
      <c r="G3051" s="30" t="s">
        <v>3102</v>
      </c>
      <c r="H3051" s="31">
        <v>1488.84</v>
      </c>
      <c r="I3051" s="30">
        <v>7</v>
      </c>
      <c r="J3051" s="30" t="s">
        <v>6</v>
      </c>
      <c r="K3051" s="32">
        <v>40643</v>
      </c>
      <c r="L3051" s="6">
        <v>200.68747397260287</v>
      </c>
    </row>
    <row r="3052" spans="1:12" ht="12.75" customHeight="1">
      <c r="A3052" s="30" t="s">
        <v>2325</v>
      </c>
      <c r="B3052" s="30" t="s">
        <v>2326</v>
      </c>
      <c r="C3052" s="49" t="s">
        <v>3062</v>
      </c>
      <c r="D3052" s="49" t="s">
        <v>3775</v>
      </c>
      <c r="E3052" s="30" t="s">
        <v>3061</v>
      </c>
      <c r="F3052" s="30" t="s">
        <v>3159</v>
      </c>
      <c r="G3052" s="30" t="s">
        <v>3102</v>
      </c>
      <c r="H3052" s="31">
        <v>772.92</v>
      </c>
      <c r="I3052" s="30">
        <v>7</v>
      </c>
      <c r="J3052" s="30" t="s">
        <v>6</v>
      </c>
      <c r="K3052" s="32">
        <v>40643</v>
      </c>
      <c r="L3052" s="6">
        <v>104.18538082191773</v>
      </c>
    </row>
    <row r="3053" spans="1:12" ht="12.75" customHeight="1">
      <c r="A3053" s="30" t="s">
        <v>2327</v>
      </c>
      <c r="B3053" s="30" t="s">
        <v>2328</v>
      </c>
      <c r="C3053" s="49" t="s">
        <v>3062</v>
      </c>
      <c r="D3053" s="49" t="s">
        <v>3776</v>
      </c>
      <c r="E3053" s="30" t="s">
        <v>3061</v>
      </c>
      <c r="F3053" s="30" t="s">
        <v>3159</v>
      </c>
      <c r="G3053" s="30" t="s">
        <v>3102</v>
      </c>
      <c r="H3053" s="31">
        <v>2952.6</v>
      </c>
      <c r="I3053" s="30">
        <v>7</v>
      </c>
      <c r="J3053" s="30" t="s">
        <v>6</v>
      </c>
      <c r="K3053" s="32">
        <v>40643</v>
      </c>
      <c r="L3053" s="6">
        <v>397.99430136986302</v>
      </c>
    </row>
    <row r="3054" spans="1:12" ht="12.75" customHeight="1">
      <c r="A3054" s="30" t="s">
        <v>2329</v>
      </c>
      <c r="B3054" s="30" t="s">
        <v>2330</v>
      </c>
      <c r="C3054" s="49"/>
      <c r="D3054" s="49" t="s">
        <v>3777</v>
      </c>
      <c r="E3054" s="30" t="s">
        <v>3061</v>
      </c>
      <c r="F3054" s="30" t="s">
        <v>4293</v>
      </c>
      <c r="G3054" s="30" t="s">
        <v>3102</v>
      </c>
      <c r="H3054" s="31">
        <v>1869.6</v>
      </c>
      <c r="I3054" s="30">
        <v>7</v>
      </c>
      <c r="J3054" s="30" t="s">
        <v>6</v>
      </c>
      <c r="K3054" s="32">
        <v>40847</v>
      </c>
      <c r="L3054" s="6">
        <v>321.6736438356163</v>
      </c>
    </row>
    <row r="3055" spans="1:12" ht="12.75" customHeight="1">
      <c r="A3055" s="30" t="s">
        <v>2333</v>
      </c>
      <c r="B3055" s="30" t="s">
        <v>2334</v>
      </c>
      <c r="C3055" s="49"/>
      <c r="D3055" s="49" t="s">
        <v>3779</v>
      </c>
      <c r="E3055" s="30" t="s">
        <v>3061</v>
      </c>
      <c r="F3055" s="30" t="s">
        <v>12914</v>
      </c>
      <c r="G3055" s="30" t="s">
        <v>3102</v>
      </c>
      <c r="H3055" s="31">
        <v>1566.34</v>
      </c>
      <c r="I3055" s="30">
        <v>15</v>
      </c>
      <c r="J3055" s="30" t="s">
        <v>6</v>
      </c>
      <c r="K3055" s="32">
        <v>39539</v>
      </c>
      <c r="L3055" s="6">
        <v>0</v>
      </c>
    </row>
    <row r="3056" spans="1:12" ht="12.75" customHeight="1">
      <c r="A3056" s="30" t="s">
        <v>2337</v>
      </c>
      <c r="B3056" s="30" t="s">
        <v>2338</v>
      </c>
      <c r="C3056" s="49" t="s">
        <v>3062</v>
      </c>
      <c r="D3056" s="49" t="s">
        <v>3781</v>
      </c>
      <c r="E3056" s="30" t="s">
        <v>3061</v>
      </c>
      <c r="F3056" s="30" t="s">
        <v>3159</v>
      </c>
      <c r="G3056" s="30" t="s">
        <v>3102</v>
      </c>
      <c r="H3056" s="31">
        <v>772.92</v>
      </c>
      <c r="I3056" s="30">
        <v>7</v>
      </c>
      <c r="J3056" s="30" t="s">
        <v>6</v>
      </c>
      <c r="K3056" s="32">
        <v>40643</v>
      </c>
      <c r="L3056" s="6">
        <v>104.18538082191773</v>
      </c>
    </row>
    <row r="3057" spans="1:12" ht="12.75" customHeight="1">
      <c r="A3057" s="30" t="s">
        <v>2339</v>
      </c>
      <c r="B3057" s="30" t="s">
        <v>2340</v>
      </c>
      <c r="C3057" s="49"/>
      <c r="D3057" s="49" t="s">
        <v>3782</v>
      </c>
      <c r="E3057" s="30" t="s">
        <v>3061</v>
      </c>
      <c r="F3057" s="30" t="s">
        <v>3159</v>
      </c>
      <c r="G3057" s="30" t="s">
        <v>3102</v>
      </c>
      <c r="H3057" s="31">
        <v>772.92</v>
      </c>
      <c r="I3057" s="30">
        <v>7</v>
      </c>
      <c r="J3057" s="30" t="s">
        <v>6</v>
      </c>
      <c r="K3057" s="32">
        <v>40643</v>
      </c>
      <c r="L3057" s="6">
        <v>104.18538082191773</v>
      </c>
    </row>
    <row r="3058" spans="1:12" ht="12.75" customHeight="1">
      <c r="A3058" s="30" t="s">
        <v>2343</v>
      </c>
      <c r="B3058" s="30" t="s">
        <v>2344</v>
      </c>
      <c r="C3058" s="49"/>
      <c r="D3058" s="49" t="s">
        <v>3784</v>
      </c>
      <c r="E3058" s="30" t="s">
        <v>3061</v>
      </c>
      <c r="F3058" s="30" t="s">
        <v>3113</v>
      </c>
      <c r="G3058" s="30" t="s">
        <v>3102</v>
      </c>
      <c r="H3058" s="31">
        <v>675.44</v>
      </c>
      <c r="I3058" s="30">
        <v>15</v>
      </c>
      <c r="J3058" s="30" t="s">
        <v>6</v>
      </c>
      <c r="K3058" s="32">
        <v>37772</v>
      </c>
      <c r="L3058" s="6">
        <v>0</v>
      </c>
    </row>
    <row r="3059" spans="1:12" ht="12.75" customHeight="1">
      <c r="A3059" s="30" t="s">
        <v>2345</v>
      </c>
      <c r="B3059" s="30" t="s">
        <v>2346</v>
      </c>
      <c r="C3059" s="49"/>
      <c r="D3059" s="49" t="s">
        <v>3785</v>
      </c>
      <c r="E3059" s="30" t="s">
        <v>3061</v>
      </c>
      <c r="F3059" s="30" t="s">
        <v>3113</v>
      </c>
      <c r="G3059" s="30" t="s">
        <v>3102</v>
      </c>
      <c r="H3059" s="31">
        <v>550</v>
      </c>
      <c r="I3059" s="30">
        <v>17</v>
      </c>
      <c r="J3059" s="30" t="s">
        <v>6</v>
      </c>
      <c r="K3059" s="32">
        <v>37194</v>
      </c>
      <c r="L3059" s="6">
        <v>0</v>
      </c>
    </row>
    <row r="3060" spans="1:12" ht="12.75" customHeight="1">
      <c r="A3060" s="30" t="s">
        <v>2347</v>
      </c>
      <c r="B3060" s="30" t="s">
        <v>2348</v>
      </c>
      <c r="C3060" s="49"/>
      <c r="D3060" s="49" t="s">
        <v>3786</v>
      </c>
      <c r="E3060" s="30" t="s">
        <v>3061</v>
      </c>
      <c r="F3060" s="30" t="s">
        <v>3113</v>
      </c>
      <c r="G3060" s="30" t="s">
        <v>3102</v>
      </c>
      <c r="H3060" s="31">
        <v>2496.6</v>
      </c>
      <c r="I3060" s="30">
        <v>15</v>
      </c>
      <c r="J3060" s="30" t="s">
        <v>6</v>
      </c>
      <c r="K3060" s="32">
        <v>39428</v>
      </c>
      <c r="L3060" s="6">
        <v>0</v>
      </c>
    </row>
    <row r="3061" spans="1:12" ht="12.75" customHeight="1">
      <c r="A3061" s="30" t="s">
        <v>2349</v>
      </c>
      <c r="B3061" s="30" t="s">
        <v>2350</v>
      </c>
      <c r="C3061" s="49"/>
      <c r="D3061" s="49" t="s">
        <v>3787</v>
      </c>
      <c r="E3061" s="30" t="s">
        <v>3061</v>
      </c>
      <c r="F3061" s="30" t="s">
        <v>3113</v>
      </c>
      <c r="G3061" s="30" t="s">
        <v>3102</v>
      </c>
      <c r="H3061" s="31">
        <v>209.63</v>
      </c>
      <c r="I3061" s="30">
        <v>15</v>
      </c>
      <c r="J3061" s="30" t="s">
        <v>6</v>
      </c>
      <c r="K3061" s="32">
        <v>39539</v>
      </c>
      <c r="L3061" s="6">
        <v>0</v>
      </c>
    </row>
    <row r="3062" spans="1:12" ht="12.75" customHeight="1">
      <c r="A3062" s="30" t="s">
        <v>2351</v>
      </c>
      <c r="B3062" s="30" t="s">
        <v>2352</v>
      </c>
      <c r="C3062" s="49"/>
      <c r="D3062" s="49" t="s">
        <v>3788</v>
      </c>
      <c r="E3062" s="30" t="s">
        <v>3061</v>
      </c>
      <c r="F3062" s="30" t="s">
        <v>3113</v>
      </c>
      <c r="G3062" s="30" t="s">
        <v>3102</v>
      </c>
      <c r="H3062" s="31">
        <v>209.63</v>
      </c>
      <c r="I3062" s="30">
        <v>15</v>
      </c>
      <c r="J3062" s="30" t="s">
        <v>6</v>
      </c>
      <c r="K3062" s="32">
        <v>39539</v>
      </c>
      <c r="L3062" s="6">
        <v>0</v>
      </c>
    </row>
    <row r="3063" spans="1:12" ht="12.75" customHeight="1">
      <c r="A3063" s="30" t="s">
        <v>2359</v>
      </c>
      <c r="B3063" s="30" t="s">
        <v>2360</v>
      </c>
      <c r="C3063" s="49"/>
      <c r="D3063" s="49" t="s">
        <v>3792</v>
      </c>
      <c r="E3063" s="30" t="s">
        <v>3061</v>
      </c>
      <c r="F3063" s="30" t="s">
        <v>3113</v>
      </c>
      <c r="G3063" s="30" t="s">
        <v>3102</v>
      </c>
      <c r="H3063" s="31">
        <v>108.16</v>
      </c>
      <c r="I3063" s="30">
        <v>15</v>
      </c>
      <c r="J3063" s="30" t="s">
        <v>6</v>
      </c>
      <c r="K3063" s="32">
        <v>39539</v>
      </c>
      <c r="L3063" s="6">
        <v>0</v>
      </c>
    </row>
    <row r="3064" spans="1:12" ht="12.75" customHeight="1">
      <c r="A3064" s="30" t="s">
        <v>2361</v>
      </c>
      <c r="B3064" s="30" t="s">
        <v>2362</v>
      </c>
      <c r="C3064" s="49"/>
      <c r="D3064" s="49" t="s">
        <v>3793</v>
      </c>
      <c r="E3064" s="30" t="s">
        <v>3061</v>
      </c>
      <c r="F3064" s="30" t="s">
        <v>3113</v>
      </c>
      <c r="G3064" s="30" t="s">
        <v>3102</v>
      </c>
      <c r="H3064" s="31">
        <v>2018.03</v>
      </c>
      <c r="I3064" s="30">
        <v>15</v>
      </c>
      <c r="J3064" s="30" t="s">
        <v>6</v>
      </c>
      <c r="K3064" s="32">
        <v>39539</v>
      </c>
      <c r="L3064" s="6">
        <v>0</v>
      </c>
    </row>
    <row r="3065" spans="1:12" ht="12.75" customHeight="1">
      <c r="A3065" s="30" t="s">
        <v>2363</v>
      </c>
      <c r="B3065" s="30" t="s">
        <v>2364</v>
      </c>
      <c r="C3065" s="49"/>
      <c r="D3065" s="49" t="s">
        <v>3794</v>
      </c>
      <c r="E3065" s="30" t="s">
        <v>3061</v>
      </c>
      <c r="F3065" s="30" t="s">
        <v>3113</v>
      </c>
      <c r="G3065" s="30" t="s">
        <v>3102</v>
      </c>
      <c r="H3065" s="31">
        <v>551.29</v>
      </c>
      <c r="I3065" s="30">
        <v>15</v>
      </c>
      <c r="J3065" s="30" t="s">
        <v>6</v>
      </c>
      <c r="K3065" s="32">
        <v>39539</v>
      </c>
      <c r="L3065" s="6">
        <v>0</v>
      </c>
    </row>
    <row r="3066" spans="1:12" ht="12.75" customHeight="1">
      <c r="A3066" s="30" t="s">
        <v>2365</v>
      </c>
      <c r="B3066" s="30" t="s">
        <v>2366</v>
      </c>
      <c r="C3066" s="49"/>
      <c r="D3066" s="49" t="s">
        <v>3795</v>
      </c>
      <c r="E3066" s="30" t="s">
        <v>3061</v>
      </c>
      <c r="F3066" s="30" t="s">
        <v>3113</v>
      </c>
      <c r="G3066" s="30" t="s">
        <v>3102</v>
      </c>
      <c r="H3066" s="31">
        <v>1148.42</v>
      </c>
      <c r="I3066" s="30">
        <v>15</v>
      </c>
      <c r="J3066" s="30" t="s">
        <v>6</v>
      </c>
      <c r="K3066" s="32">
        <v>39539</v>
      </c>
      <c r="L3066" s="6">
        <v>0</v>
      </c>
    </row>
    <row r="3067" spans="1:12" ht="12.75" customHeight="1">
      <c r="A3067" s="30" t="s">
        <v>2367</v>
      </c>
      <c r="B3067" s="30" t="s">
        <v>2368</v>
      </c>
      <c r="C3067" s="49"/>
      <c r="D3067" s="49" t="s">
        <v>3796</v>
      </c>
      <c r="E3067" s="30" t="s">
        <v>3061</v>
      </c>
      <c r="F3067" s="30" t="s">
        <v>3113</v>
      </c>
      <c r="G3067" s="30" t="s">
        <v>3102</v>
      </c>
      <c r="H3067" s="31">
        <v>1409.23</v>
      </c>
      <c r="I3067" s="30">
        <v>15</v>
      </c>
      <c r="J3067" s="30" t="s">
        <v>6</v>
      </c>
      <c r="K3067" s="32">
        <v>39539</v>
      </c>
      <c r="L3067" s="6">
        <v>0</v>
      </c>
    </row>
    <row r="3068" spans="1:12" ht="12.75" customHeight="1">
      <c r="A3068" s="30" t="s">
        <v>2369</v>
      </c>
      <c r="B3068" s="30" t="s">
        <v>2370</v>
      </c>
      <c r="C3068" s="49"/>
      <c r="D3068" s="49" t="s">
        <v>3797</v>
      </c>
      <c r="E3068" s="30" t="s">
        <v>3061</v>
      </c>
      <c r="F3068" s="30" t="s">
        <v>3113</v>
      </c>
      <c r="G3068" s="30" t="s">
        <v>3102</v>
      </c>
      <c r="H3068" s="31">
        <v>550</v>
      </c>
      <c r="I3068" s="30">
        <v>17</v>
      </c>
      <c r="J3068" s="30" t="s">
        <v>6</v>
      </c>
      <c r="K3068" s="32">
        <v>37194</v>
      </c>
      <c r="L3068" s="6">
        <v>0</v>
      </c>
    </row>
    <row r="3069" spans="1:12" ht="12.75" customHeight="1">
      <c r="A3069" s="30" t="s">
        <v>2373</v>
      </c>
      <c r="B3069" s="30" t="s">
        <v>2374</v>
      </c>
      <c r="C3069" s="49"/>
      <c r="D3069" s="49" t="s">
        <v>3799</v>
      </c>
      <c r="E3069" s="30" t="s">
        <v>3061</v>
      </c>
      <c r="F3069" s="30" t="s">
        <v>3113</v>
      </c>
      <c r="G3069" s="30" t="s">
        <v>3102</v>
      </c>
      <c r="H3069" s="31">
        <v>350</v>
      </c>
      <c r="I3069" s="30">
        <v>15</v>
      </c>
      <c r="J3069" s="30" t="s">
        <v>6</v>
      </c>
      <c r="K3069" s="32">
        <v>41000</v>
      </c>
      <c r="L3069" s="6">
        <v>70.044425315585116</v>
      </c>
    </row>
    <row r="3070" spans="1:12" ht="12.75" customHeight="1">
      <c r="A3070" s="30" t="s">
        <v>2375</v>
      </c>
      <c r="B3070" s="30" t="s">
        <v>2376</v>
      </c>
      <c r="C3070" s="49"/>
      <c r="D3070" s="49" t="s">
        <v>3800</v>
      </c>
      <c r="E3070" s="30" t="s">
        <v>3061</v>
      </c>
      <c r="F3070" s="30" t="s">
        <v>3113</v>
      </c>
      <c r="G3070" s="30" t="s">
        <v>3102</v>
      </c>
      <c r="H3070" s="31">
        <v>399</v>
      </c>
      <c r="I3070" s="30">
        <v>15</v>
      </c>
      <c r="J3070" s="30" t="s">
        <v>6</v>
      </c>
      <c r="K3070" s="32">
        <v>41000</v>
      </c>
      <c r="L3070" s="6">
        <v>79.850644859767073</v>
      </c>
    </row>
    <row r="3071" spans="1:12" ht="12.75" customHeight="1">
      <c r="A3071" s="30" t="s">
        <v>2377</v>
      </c>
      <c r="B3071" s="30" t="s">
        <v>2378</v>
      </c>
      <c r="C3071" s="49"/>
      <c r="D3071" s="49" t="s">
        <v>3801</v>
      </c>
      <c r="E3071" s="30" t="s">
        <v>3061</v>
      </c>
      <c r="F3071" s="30" t="s">
        <v>3113</v>
      </c>
      <c r="G3071" s="30" t="s">
        <v>3102</v>
      </c>
      <c r="H3071" s="31">
        <v>814</v>
      </c>
      <c r="I3071" s="30">
        <v>15</v>
      </c>
      <c r="J3071" s="30" t="s">
        <v>6</v>
      </c>
      <c r="K3071" s="32">
        <v>41000</v>
      </c>
      <c r="L3071" s="6">
        <v>162.90332059110381</v>
      </c>
    </row>
    <row r="3072" spans="1:12" ht="12.75" customHeight="1">
      <c r="A3072" s="30" t="s">
        <v>2381</v>
      </c>
      <c r="B3072" s="30" t="s">
        <v>2382</v>
      </c>
      <c r="C3072" s="49"/>
      <c r="D3072" s="49" t="s">
        <v>3803</v>
      </c>
      <c r="E3072" s="30" t="s">
        <v>3061</v>
      </c>
      <c r="F3072" s="30" t="s">
        <v>4476</v>
      </c>
      <c r="G3072" s="30" t="s">
        <v>3102</v>
      </c>
      <c r="H3072" s="31">
        <v>550</v>
      </c>
      <c r="I3072" s="30">
        <v>15</v>
      </c>
      <c r="J3072" s="30" t="s">
        <v>6</v>
      </c>
      <c r="K3072" s="32">
        <v>41000</v>
      </c>
      <c r="L3072" s="6">
        <v>110.06981121020527</v>
      </c>
    </row>
    <row r="3073" spans="1:12" ht="12.75" customHeight="1">
      <c r="A3073" s="30" t="s">
        <v>2385</v>
      </c>
      <c r="B3073" s="30" t="s">
        <v>2386</v>
      </c>
      <c r="C3073" s="49"/>
      <c r="D3073" s="49" t="s">
        <v>3805</v>
      </c>
      <c r="E3073" s="30" t="s">
        <v>3061</v>
      </c>
      <c r="F3073" s="30" t="s">
        <v>12945</v>
      </c>
      <c r="G3073" s="30" t="s">
        <v>3102</v>
      </c>
      <c r="H3073" s="31">
        <v>1944.41</v>
      </c>
      <c r="I3073" s="30">
        <v>15</v>
      </c>
      <c r="J3073" s="30" t="s">
        <v>6</v>
      </c>
      <c r="K3073" s="32">
        <v>39539</v>
      </c>
      <c r="L3073" s="6">
        <v>0</v>
      </c>
    </row>
    <row r="3074" spans="1:12" ht="12.75" customHeight="1">
      <c r="A3074" s="30" t="s">
        <v>2387</v>
      </c>
      <c r="B3074" s="30" t="s">
        <v>2388</v>
      </c>
      <c r="C3074" s="49"/>
      <c r="D3074" s="49" t="s">
        <v>3806</v>
      </c>
      <c r="E3074" s="30" t="s">
        <v>3061</v>
      </c>
      <c r="F3074" s="30" t="s">
        <v>12945</v>
      </c>
      <c r="G3074" s="30" t="s">
        <v>3102</v>
      </c>
      <c r="H3074" s="31">
        <v>1944.41</v>
      </c>
      <c r="I3074" s="30">
        <v>15</v>
      </c>
      <c r="J3074" s="30" t="s">
        <v>6</v>
      </c>
      <c r="K3074" s="32">
        <v>39539</v>
      </c>
      <c r="L3074" s="6">
        <v>0</v>
      </c>
    </row>
    <row r="3075" spans="1:12" ht="12.75" customHeight="1">
      <c r="A3075" s="30" t="s">
        <v>2389</v>
      </c>
      <c r="B3075" s="30" t="s">
        <v>2390</v>
      </c>
      <c r="C3075" s="49"/>
      <c r="D3075" s="49" t="s">
        <v>3807</v>
      </c>
      <c r="E3075" s="30" t="s">
        <v>3061</v>
      </c>
      <c r="F3075" s="30" t="s">
        <v>4570</v>
      </c>
      <c r="G3075" s="30" t="s">
        <v>3102</v>
      </c>
      <c r="H3075" s="31">
        <v>412.94</v>
      </c>
      <c r="I3075" s="30">
        <v>15</v>
      </c>
      <c r="J3075" s="30" t="s">
        <v>6</v>
      </c>
      <c r="K3075" s="32">
        <v>39539</v>
      </c>
      <c r="L3075" s="6">
        <v>0</v>
      </c>
    </row>
    <row r="3076" spans="1:12" ht="12.75" customHeight="1">
      <c r="A3076" s="30" t="s">
        <v>2391</v>
      </c>
      <c r="B3076" s="30" t="s">
        <v>2392</v>
      </c>
      <c r="C3076" s="49"/>
      <c r="D3076" s="49" t="s">
        <v>3808</v>
      </c>
      <c r="E3076" s="30" t="s">
        <v>3061</v>
      </c>
      <c r="F3076" s="30" t="s">
        <v>4570</v>
      </c>
      <c r="G3076" s="30" t="s">
        <v>3102</v>
      </c>
      <c r="H3076" s="31">
        <v>412.94</v>
      </c>
      <c r="I3076" s="30">
        <v>15</v>
      </c>
      <c r="J3076" s="30" t="s">
        <v>6</v>
      </c>
      <c r="K3076" s="32">
        <v>39539</v>
      </c>
      <c r="L3076" s="6">
        <v>0</v>
      </c>
    </row>
    <row r="3077" spans="1:12" ht="12.75" customHeight="1">
      <c r="A3077" s="30" t="s">
        <v>2393</v>
      </c>
      <c r="B3077" s="30" t="s">
        <v>2394</v>
      </c>
      <c r="C3077" s="49"/>
      <c r="D3077" s="49" t="s">
        <v>3809</v>
      </c>
      <c r="E3077" s="30" t="s">
        <v>3061</v>
      </c>
      <c r="F3077" s="30" t="s">
        <v>4570</v>
      </c>
      <c r="G3077" s="30" t="s">
        <v>3102</v>
      </c>
      <c r="H3077" s="31">
        <v>412.94</v>
      </c>
      <c r="I3077" s="30">
        <v>15</v>
      </c>
      <c r="J3077" s="30" t="s">
        <v>6</v>
      </c>
      <c r="K3077" s="32">
        <v>39539</v>
      </c>
      <c r="L3077" s="6">
        <v>0</v>
      </c>
    </row>
    <row r="3078" spans="1:12" ht="12.75" customHeight="1">
      <c r="A3078" s="30" t="s">
        <v>2395</v>
      </c>
      <c r="B3078" s="30" t="s">
        <v>2396</v>
      </c>
      <c r="C3078" s="49"/>
      <c r="D3078" s="49" t="s">
        <v>3810</v>
      </c>
      <c r="E3078" s="30" t="s">
        <v>3061</v>
      </c>
      <c r="F3078" s="30" t="s">
        <v>3155</v>
      </c>
      <c r="G3078" s="30" t="s">
        <v>3102</v>
      </c>
      <c r="H3078" s="31">
        <v>412.94</v>
      </c>
      <c r="I3078" s="30">
        <v>15</v>
      </c>
      <c r="J3078" s="30" t="s">
        <v>6</v>
      </c>
      <c r="K3078" s="32">
        <v>39539</v>
      </c>
      <c r="L3078" s="6">
        <v>0</v>
      </c>
    </row>
    <row r="3079" spans="1:12" ht="12.75" customHeight="1">
      <c r="A3079" s="30" t="s">
        <v>2397</v>
      </c>
      <c r="B3079" s="30" t="s">
        <v>2398</v>
      </c>
      <c r="C3079" s="49"/>
      <c r="D3079" s="49" t="s">
        <v>3811</v>
      </c>
      <c r="E3079" s="30" t="s">
        <v>3061</v>
      </c>
      <c r="F3079" s="30" t="s">
        <v>12945</v>
      </c>
      <c r="G3079" s="30" t="s">
        <v>3102</v>
      </c>
      <c r="H3079" s="31">
        <v>412.94</v>
      </c>
      <c r="I3079" s="30">
        <v>15</v>
      </c>
      <c r="J3079" s="30" t="s">
        <v>6</v>
      </c>
      <c r="K3079" s="32">
        <v>39539</v>
      </c>
      <c r="L3079" s="6">
        <v>0</v>
      </c>
    </row>
    <row r="3080" spans="1:12" ht="12.75" customHeight="1">
      <c r="A3080" s="30" t="s">
        <v>2399</v>
      </c>
      <c r="B3080" s="30" t="s">
        <v>2400</v>
      </c>
      <c r="C3080" s="49"/>
      <c r="D3080" s="49" t="s">
        <v>3812</v>
      </c>
      <c r="E3080" s="30" t="s">
        <v>3061</v>
      </c>
      <c r="F3080" s="30" t="s">
        <v>12945</v>
      </c>
      <c r="G3080" s="30" t="s">
        <v>3102</v>
      </c>
      <c r="H3080" s="31">
        <v>412.94</v>
      </c>
      <c r="I3080" s="30">
        <v>15</v>
      </c>
      <c r="J3080" s="30" t="s">
        <v>6</v>
      </c>
      <c r="K3080" s="32">
        <v>39539</v>
      </c>
      <c r="L3080" s="6">
        <v>0</v>
      </c>
    </row>
    <row r="3081" spans="1:12" ht="12.75" customHeight="1">
      <c r="A3081" s="30" t="s">
        <v>2401</v>
      </c>
      <c r="B3081" s="30" t="s">
        <v>2402</v>
      </c>
      <c r="C3081" s="49"/>
      <c r="D3081" s="49" t="s">
        <v>3813</v>
      </c>
      <c r="E3081" s="30" t="s">
        <v>3061</v>
      </c>
      <c r="F3081" s="30" t="s">
        <v>4570</v>
      </c>
      <c r="G3081" s="30" t="s">
        <v>3102</v>
      </c>
      <c r="H3081" s="31">
        <v>412.94</v>
      </c>
      <c r="I3081" s="30">
        <v>15</v>
      </c>
      <c r="J3081" s="30" t="s">
        <v>6</v>
      </c>
      <c r="K3081" s="32">
        <v>39539</v>
      </c>
      <c r="L3081" s="6">
        <v>0</v>
      </c>
    </row>
    <row r="3082" spans="1:12" ht="12.75" customHeight="1">
      <c r="A3082" s="30" t="s">
        <v>2405</v>
      </c>
      <c r="B3082" s="30" t="s">
        <v>2406</v>
      </c>
      <c r="C3082" s="49"/>
      <c r="D3082" s="49" t="s">
        <v>3815</v>
      </c>
      <c r="E3082" s="30" t="s">
        <v>3061</v>
      </c>
      <c r="F3082" s="30" t="s">
        <v>4570</v>
      </c>
      <c r="G3082" s="30" t="s">
        <v>3102</v>
      </c>
      <c r="H3082" s="31">
        <v>850</v>
      </c>
      <c r="I3082" s="30">
        <v>17</v>
      </c>
      <c r="J3082" s="30" t="s">
        <v>6</v>
      </c>
      <c r="K3082" s="32">
        <v>37164</v>
      </c>
      <c r="L3082" s="6">
        <v>0</v>
      </c>
    </row>
    <row r="3083" spans="1:12" ht="12.75" customHeight="1">
      <c r="A3083" s="30" t="s">
        <v>2409</v>
      </c>
      <c r="B3083" s="30" t="s">
        <v>2410</v>
      </c>
      <c r="C3083" s="49"/>
      <c r="D3083" s="49" t="s">
        <v>3817</v>
      </c>
      <c r="E3083" s="30" t="s">
        <v>3061</v>
      </c>
      <c r="F3083" s="30" t="s">
        <v>4570</v>
      </c>
      <c r="G3083" s="30" t="s">
        <v>3102</v>
      </c>
      <c r="H3083" s="31">
        <v>188.43</v>
      </c>
      <c r="I3083" s="30">
        <v>15</v>
      </c>
      <c r="J3083" s="30" t="s">
        <v>6</v>
      </c>
      <c r="K3083" s="32">
        <v>38844</v>
      </c>
      <c r="L3083" s="6">
        <v>0.51343786013769943</v>
      </c>
    </row>
    <row r="3084" spans="1:12" ht="12.75" customHeight="1">
      <c r="A3084" s="30" t="s">
        <v>2415</v>
      </c>
      <c r="B3084" s="30" t="s">
        <v>2416</v>
      </c>
      <c r="C3084" s="49"/>
      <c r="D3084" s="49" t="s">
        <v>3820</v>
      </c>
      <c r="E3084" s="30" t="s">
        <v>3061</v>
      </c>
      <c r="F3084" s="30" t="s">
        <v>12945</v>
      </c>
      <c r="G3084" s="30" t="s">
        <v>3102</v>
      </c>
      <c r="H3084" s="31">
        <v>188.43</v>
      </c>
      <c r="I3084" s="30">
        <v>15</v>
      </c>
      <c r="J3084" s="30" t="s">
        <v>6</v>
      </c>
      <c r="K3084" s="32">
        <v>38844</v>
      </c>
      <c r="L3084" s="6">
        <v>0.51343786013769943</v>
      </c>
    </row>
    <row r="3085" spans="1:12" ht="12.75" customHeight="1">
      <c r="A3085" s="30" t="s">
        <v>2417</v>
      </c>
      <c r="B3085" s="30" t="s">
        <v>2418</v>
      </c>
      <c r="C3085" s="49"/>
      <c r="D3085" s="49" t="s">
        <v>3821</v>
      </c>
      <c r="E3085" s="30" t="s">
        <v>3061</v>
      </c>
      <c r="F3085" s="30" t="s">
        <v>12945</v>
      </c>
      <c r="G3085" s="30" t="s">
        <v>3102</v>
      </c>
      <c r="H3085" s="31">
        <v>188.43</v>
      </c>
      <c r="I3085" s="30">
        <v>15</v>
      </c>
      <c r="J3085" s="30" t="s">
        <v>6</v>
      </c>
      <c r="K3085" s="32">
        <v>38844</v>
      </c>
      <c r="L3085" s="6">
        <v>0.51343786013769943</v>
      </c>
    </row>
    <row r="3086" spans="1:12" ht="12.75" customHeight="1">
      <c r="A3086" s="30" t="s">
        <v>2419</v>
      </c>
      <c r="B3086" s="30" t="s">
        <v>2420</v>
      </c>
      <c r="C3086" s="49"/>
      <c r="D3086" s="49" t="s">
        <v>3822</v>
      </c>
      <c r="E3086" s="30" t="s">
        <v>3061</v>
      </c>
      <c r="F3086" s="30" t="s">
        <v>12945</v>
      </c>
      <c r="G3086" s="30" t="s">
        <v>3102</v>
      </c>
      <c r="H3086" s="31">
        <v>188.37</v>
      </c>
      <c r="I3086" s="30">
        <v>15</v>
      </c>
      <c r="J3086" s="30" t="s">
        <v>6</v>
      </c>
      <c r="K3086" s="32">
        <v>38844</v>
      </c>
      <c r="L3086" s="6">
        <v>0.51422963282985279</v>
      </c>
    </row>
    <row r="3087" spans="1:12" ht="12.75" customHeight="1">
      <c r="A3087" s="30" t="s">
        <v>2423</v>
      </c>
      <c r="B3087" s="30" t="s">
        <v>2424</v>
      </c>
      <c r="C3087" s="49"/>
      <c r="D3087" s="49" t="s">
        <v>3824</v>
      </c>
      <c r="E3087" s="30" t="s">
        <v>3061</v>
      </c>
      <c r="F3087" s="30" t="s">
        <v>12940</v>
      </c>
      <c r="G3087" s="30" t="s">
        <v>3102</v>
      </c>
      <c r="H3087" s="31">
        <v>1299</v>
      </c>
      <c r="I3087" s="30">
        <v>15</v>
      </c>
      <c r="J3087" s="30" t="s">
        <v>6</v>
      </c>
      <c r="K3087" s="32">
        <v>37406</v>
      </c>
      <c r="L3087" s="6">
        <v>0</v>
      </c>
    </row>
    <row r="3088" spans="1:12" ht="12.75" customHeight="1">
      <c r="A3088" s="30" t="s">
        <v>2425</v>
      </c>
      <c r="B3088" s="30" t="s">
        <v>2426</v>
      </c>
      <c r="C3088" s="49"/>
      <c r="D3088" s="49" t="s">
        <v>3825</v>
      </c>
      <c r="E3088" s="30" t="s">
        <v>3061</v>
      </c>
      <c r="F3088" s="30" t="s">
        <v>3236</v>
      </c>
      <c r="G3088" s="30" t="s">
        <v>3102</v>
      </c>
      <c r="H3088" s="31">
        <v>1399</v>
      </c>
      <c r="I3088" s="30">
        <v>15</v>
      </c>
      <c r="J3088" s="30" t="s">
        <v>6</v>
      </c>
      <c r="K3088" s="32">
        <v>37529</v>
      </c>
      <c r="L3088" s="6">
        <v>0</v>
      </c>
    </row>
    <row r="3089" spans="1:12" ht="12.75" customHeight="1">
      <c r="A3089" s="30" t="s">
        <v>2427</v>
      </c>
      <c r="B3089" s="30" t="s">
        <v>2428</v>
      </c>
      <c r="C3089" s="49"/>
      <c r="D3089" s="49" t="s">
        <v>3826</v>
      </c>
      <c r="E3089" s="30" t="s">
        <v>3061</v>
      </c>
      <c r="F3089" s="30" t="s">
        <v>3236</v>
      </c>
      <c r="G3089" s="30" t="s">
        <v>3102</v>
      </c>
      <c r="H3089" s="31">
        <v>1599</v>
      </c>
      <c r="I3089" s="30">
        <v>15</v>
      </c>
      <c r="J3089" s="30" t="s">
        <v>6</v>
      </c>
      <c r="K3089" s="32">
        <v>38441</v>
      </c>
      <c r="L3089" s="6">
        <v>0</v>
      </c>
    </row>
    <row r="3090" spans="1:12" ht="12.75" customHeight="1">
      <c r="A3090" s="30" t="s">
        <v>2429</v>
      </c>
      <c r="B3090" s="30" t="s">
        <v>2430</v>
      </c>
      <c r="C3090" s="49"/>
      <c r="D3090" s="49" t="s">
        <v>3827</v>
      </c>
      <c r="E3090" s="30" t="s">
        <v>3061</v>
      </c>
      <c r="F3090" s="30" t="s">
        <v>12901</v>
      </c>
      <c r="G3090" s="30" t="s">
        <v>3102</v>
      </c>
      <c r="H3090" s="31">
        <v>1350</v>
      </c>
      <c r="I3090" s="30">
        <v>15</v>
      </c>
      <c r="J3090" s="30" t="s">
        <v>6</v>
      </c>
      <c r="K3090" s="32">
        <v>38502</v>
      </c>
      <c r="L3090" s="6">
        <v>3.2995773233120911</v>
      </c>
    </row>
    <row r="3091" spans="1:12" ht="12.75" customHeight="1">
      <c r="A3091" s="30" t="s">
        <v>2431</v>
      </c>
      <c r="B3091" s="30" t="s">
        <v>2432</v>
      </c>
      <c r="C3091" s="49" t="s">
        <v>3062</v>
      </c>
      <c r="D3091" s="49" t="s">
        <v>3828</v>
      </c>
      <c r="E3091" s="30" t="s">
        <v>3061</v>
      </c>
      <c r="F3091" s="30" t="s">
        <v>3169</v>
      </c>
      <c r="G3091" s="30" t="s">
        <v>3102</v>
      </c>
      <c r="H3091" s="31">
        <v>1727.1</v>
      </c>
      <c r="I3091" s="30">
        <v>7</v>
      </c>
      <c r="J3091" s="30" t="s">
        <v>6</v>
      </c>
      <c r="K3091" s="32">
        <v>40643</v>
      </c>
      <c r="L3091" s="6">
        <v>232.80361643835613</v>
      </c>
    </row>
    <row r="3092" spans="1:12" ht="12.75" customHeight="1">
      <c r="A3092" s="30" t="s">
        <v>2433</v>
      </c>
      <c r="B3092" s="30" t="s">
        <v>2434</v>
      </c>
      <c r="C3092" s="49"/>
      <c r="D3092" s="49" t="s">
        <v>3829</v>
      </c>
      <c r="E3092" s="30" t="s">
        <v>3061</v>
      </c>
      <c r="F3092" s="30" t="s">
        <v>12913</v>
      </c>
      <c r="G3092" s="30" t="s">
        <v>3102</v>
      </c>
      <c r="H3092" s="31">
        <v>703.63</v>
      </c>
      <c r="I3092" s="30">
        <v>15</v>
      </c>
      <c r="J3092" s="30" t="s">
        <v>6</v>
      </c>
      <c r="K3092" s="32">
        <v>39539</v>
      </c>
      <c r="L3092" s="6">
        <v>0</v>
      </c>
    </row>
    <row r="3093" spans="1:12" ht="12.75" customHeight="1">
      <c r="A3093" s="30" t="s">
        <v>2435</v>
      </c>
      <c r="B3093" s="30" t="s">
        <v>2436</v>
      </c>
      <c r="C3093" s="49"/>
      <c r="D3093" s="49" t="s">
        <v>3830</v>
      </c>
      <c r="E3093" s="30" t="s">
        <v>3061</v>
      </c>
      <c r="F3093" s="30" t="s">
        <v>12987</v>
      </c>
      <c r="G3093" s="30" t="s">
        <v>3102</v>
      </c>
      <c r="H3093" s="31">
        <v>922.04</v>
      </c>
      <c r="I3093" s="30">
        <v>15</v>
      </c>
      <c r="J3093" s="30" t="s">
        <v>6</v>
      </c>
      <c r="K3093" s="32">
        <v>39539</v>
      </c>
      <c r="L3093" s="6">
        <v>0</v>
      </c>
    </row>
    <row r="3094" spans="1:12" ht="12.75" customHeight="1">
      <c r="A3094" s="30" t="s">
        <v>2437</v>
      </c>
      <c r="B3094" s="30" t="s">
        <v>2438</v>
      </c>
      <c r="C3094" s="49"/>
      <c r="D3094" s="49" t="s">
        <v>3831</v>
      </c>
      <c r="E3094" s="30" t="s">
        <v>3061</v>
      </c>
      <c r="F3094" s="30" t="s">
        <v>12987</v>
      </c>
      <c r="G3094" s="30" t="s">
        <v>3102</v>
      </c>
      <c r="H3094" s="31">
        <v>703.63</v>
      </c>
      <c r="I3094" s="30">
        <v>15</v>
      </c>
      <c r="J3094" s="30" t="s">
        <v>6</v>
      </c>
      <c r="K3094" s="32">
        <v>39539</v>
      </c>
      <c r="L3094" s="6">
        <v>0</v>
      </c>
    </row>
    <row r="3095" spans="1:12" ht="12.75" customHeight="1">
      <c r="A3095" s="30" t="s">
        <v>2439</v>
      </c>
      <c r="B3095" s="30" t="s">
        <v>2440</v>
      </c>
      <c r="C3095" s="49"/>
      <c r="D3095" s="49" t="s">
        <v>3832</v>
      </c>
      <c r="E3095" s="30" t="s">
        <v>3061</v>
      </c>
      <c r="F3095" s="30" t="s">
        <v>3169</v>
      </c>
      <c r="G3095" s="30" t="s">
        <v>3102</v>
      </c>
      <c r="H3095" s="31">
        <v>703.63</v>
      </c>
      <c r="I3095" s="30">
        <v>15</v>
      </c>
      <c r="J3095" s="30" t="s">
        <v>6</v>
      </c>
      <c r="K3095" s="32">
        <v>39539</v>
      </c>
      <c r="L3095" s="6">
        <v>0</v>
      </c>
    </row>
    <row r="3096" spans="1:12" ht="12.75" customHeight="1">
      <c r="A3096" s="30" t="s">
        <v>2441</v>
      </c>
      <c r="B3096" s="30" t="s">
        <v>2442</v>
      </c>
      <c r="C3096" s="49"/>
      <c r="D3096" s="49" t="s">
        <v>3833</v>
      </c>
      <c r="E3096" s="30" t="s">
        <v>3061</v>
      </c>
      <c r="F3096" s="30" t="s">
        <v>12945</v>
      </c>
      <c r="G3096" s="30" t="s">
        <v>3102</v>
      </c>
      <c r="H3096" s="31">
        <v>182.29</v>
      </c>
      <c r="I3096" s="30">
        <v>15</v>
      </c>
      <c r="J3096" s="30" t="s">
        <v>6</v>
      </c>
      <c r="K3096" s="32">
        <v>39539</v>
      </c>
      <c r="L3096" s="6">
        <v>0</v>
      </c>
    </row>
    <row r="3097" spans="1:12" ht="12.75" customHeight="1">
      <c r="A3097" s="30" t="s">
        <v>2445</v>
      </c>
      <c r="B3097" s="30" t="s">
        <v>2446</v>
      </c>
      <c r="C3097" s="49"/>
      <c r="D3097" s="49" t="s">
        <v>3835</v>
      </c>
      <c r="E3097" s="30" t="s">
        <v>3061</v>
      </c>
      <c r="F3097" s="30" t="s">
        <v>12806</v>
      </c>
      <c r="G3097" s="30" t="s">
        <v>3102</v>
      </c>
      <c r="H3097" s="31">
        <v>2873.94</v>
      </c>
      <c r="I3097" s="30">
        <v>15</v>
      </c>
      <c r="J3097" s="30" t="s">
        <v>6</v>
      </c>
      <c r="K3097" s="32">
        <v>41363</v>
      </c>
      <c r="L3097" s="6">
        <v>765.57259131611863</v>
      </c>
    </row>
    <row r="3098" spans="1:12" ht="12.75" customHeight="1">
      <c r="A3098" s="30" t="s">
        <v>2449</v>
      </c>
      <c r="B3098" s="30" t="s">
        <v>2450</v>
      </c>
      <c r="C3098" s="49"/>
      <c r="D3098" s="49" t="s">
        <v>3837</v>
      </c>
      <c r="E3098" s="30" t="s">
        <v>3061</v>
      </c>
      <c r="F3098" s="30" t="s">
        <v>4440</v>
      </c>
      <c r="G3098" s="30" t="s">
        <v>3102</v>
      </c>
      <c r="H3098" s="31">
        <v>1199</v>
      </c>
      <c r="I3098" s="30">
        <v>15</v>
      </c>
      <c r="J3098" s="30" t="s">
        <v>6</v>
      </c>
      <c r="K3098" s="32">
        <v>38045</v>
      </c>
      <c r="L3098" s="6">
        <v>0</v>
      </c>
    </row>
    <row r="3099" spans="1:12" ht="12.75" customHeight="1">
      <c r="A3099" s="30" t="s">
        <v>2451</v>
      </c>
      <c r="B3099" s="30" t="s">
        <v>2452</v>
      </c>
      <c r="C3099" s="49"/>
      <c r="D3099" s="49" t="s">
        <v>3838</v>
      </c>
      <c r="E3099" s="30" t="s">
        <v>3061</v>
      </c>
      <c r="F3099" s="30" t="s">
        <v>13019</v>
      </c>
      <c r="G3099" s="30" t="s">
        <v>3102</v>
      </c>
      <c r="H3099" s="31">
        <v>1193.81</v>
      </c>
      <c r="I3099" s="30">
        <v>15</v>
      </c>
      <c r="J3099" s="30" t="s">
        <v>6</v>
      </c>
      <c r="K3099" s="32">
        <v>39329</v>
      </c>
      <c r="L3099" s="6">
        <v>0</v>
      </c>
    </row>
    <row r="3100" spans="1:12" ht="12.75" customHeight="1">
      <c r="A3100" s="30" t="s">
        <v>2453</v>
      </c>
      <c r="B3100" s="30" t="s">
        <v>2454</v>
      </c>
      <c r="C3100" s="49"/>
      <c r="D3100" s="49" t="s">
        <v>3839</v>
      </c>
      <c r="E3100" s="30" t="s">
        <v>3061</v>
      </c>
      <c r="F3100" s="30" t="s">
        <v>12914</v>
      </c>
      <c r="G3100" s="30" t="s">
        <v>3102</v>
      </c>
      <c r="H3100" s="31">
        <v>2800</v>
      </c>
      <c r="I3100" s="30">
        <v>15</v>
      </c>
      <c r="J3100" s="30" t="s">
        <v>6</v>
      </c>
      <c r="K3100" s="32">
        <v>38686</v>
      </c>
      <c r="L3100" s="6">
        <v>36.63129249942503</v>
      </c>
    </row>
    <row r="3101" spans="1:12" ht="12.75" customHeight="1">
      <c r="A3101" s="30" t="s">
        <v>2455</v>
      </c>
      <c r="B3101" s="30" t="s">
        <v>2456</v>
      </c>
      <c r="C3101" s="49" t="s">
        <v>3062</v>
      </c>
      <c r="D3101" s="49" t="s">
        <v>3840</v>
      </c>
      <c r="E3101" s="30" t="s">
        <v>3061</v>
      </c>
      <c r="F3101" s="30" t="s">
        <v>12908</v>
      </c>
      <c r="G3101" s="30" t="s">
        <v>3102</v>
      </c>
      <c r="H3101" s="31">
        <v>1299</v>
      </c>
      <c r="I3101" s="30">
        <v>15</v>
      </c>
      <c r="J3101" s="30" t="s">
        <v>6</v>
      </c>
      <c r="K3101" s="32">
        <v>37406</v>
      </c>
      <c r="L3101" s="6">
        <v>0</v>
      </c>
    </row>
    <row r="3102" spans="1:12" ht="12.75" customHeight="1">
      <c r="A3102" s="30" t="s">
        <v>2459</v>
      </c>
      <c r="B3102" s="30" t="s">
        <v>2460</v>
      </c>
      <c r="C3102" s="49" t="s">
        <v>3062</v>
      </c>
      <c r="D3102" s="49" t="s">
        <v>3842</v>
      </c>
      <c r="E3102" s="30" t="s">
        <v>3061</v>
      </c>
      <c r="F3102" s="30" t="s">
        <v>3131</v>
      </c>
      <c r="G3102" s="30" t="s">
        <v>3102</v>
      </c>
      <c r="H3102" s="31">
        <v>364.58</v>
      </c>
      <c r="I3102" s="30">
        <v>15</v>
      </c>
      <c r="J3102" s="30" t="s">
        <v>6</v>
      </c>
      <c r="K3102" s="32">
        <v>39539</v>
      </c>
      <c r="L3102" s="6">
        <v>0</v>
      </c>
    </row>
    <row r="3103" spans="1:12" ht="12.75" customHeight="1">
      <c r="A3103" s="30" t="s">
        <v>2463</v>
      </c>
      <c r="B3103" s="30" t="s">
        <v>2464</v>
      </c>
      <c r="C3103" s="49"/>
      <c r="D3103" s="49" t="s">
        <v>3844</v>
      </c>
      <c r="E3103" s="30" t="s">
        <v>3061</v>
      </c>
      <c r="F3103" s="30" t="s">
        <v>3152</v>
      </c>
      <c r="G3103" s="30" t="s">
        <v>3102</v>
      </c>
      <c r="H3103" s="31">
        <v>1199</v>
      </c>
      <c r="I3103" s="30">
        <v>15</v>
      </c>
      <c r="J3103" s="30" t="s">
        <v>6</v>
      </c>
      <c r="K3103" s="32">
        <v>38260</v>
      </c>
      <c r="L3103" s="6">
        <v>0</v>
      </c>
    </row>
    <row r="3104" spans="1:12" ht="12.75" customHeight="1">
      <c r="A3104" s="30" t="s">
        <v>2467</v>
      </c>
      <c r="B3104" s="30" t="s">
        <v>2468</v>
      </c>
      <c r="C3104" s="49"/>
      <c r="D3104" s="49" t="s">
        <v>3846</v>
      </c>
      <c r="E3104" s="30" t="s">
        <v>3061</v>
      </c>
      <c r="F3104" s="30" t="s">
        <v>3152</v>
      </c>
      <c r="G3104" s="30" t="s">
        <v>3102</v>
      </c>
      <c r="H3104" s="31">
        <v>1566.34</v>
      </c>
      <c r="I3104" s="30">
        <v>15</v>
      </c>
      <c r="J3104" s="30" t="s">
        <v>6</v>
      </c>
      <c r="K3104" s="32">
        <v>39539</v>
      </c>
      <c r="L3104" s="6">
        <v>0</v>
      </c>
    </row>
    <row r="3105" spans="1:12" ht="12.75" customHeight="1">
      <c r="A3105" s="30" t="s">
        <v>2471</v>
      </c>
      <c r="B3105" s="30" t="s">
        <v>2472</v>
      </c>
      <c r="C3105" s="49"/>
      <c r="D3105" s="49" t="s">
        <v>3848</v>
      </c>
      <c r="E3105" s="30" t="s">
        <v>3061</v>
      </c>
      <c r="F3105" s="30" t="s">
        <v>12836</v>
      </c>
      <c r="G3105" s="30" t="s">
        <v>3102</v>
      </c>
      <c r="H3105" s="31">
        <v>1100</v>
      </c>
      <c r="I3105" s="30">
        <v>17</v>
      </c>
      <c r="J3105" s="30" t="s">
        <v>6</v>
      </c>
      <c r="K3105" s="32">
        <v>37164</v>
      </c>
      <c r="L3105" s="6">
        <v>0</v>
      </c>
    </row>
    <row r="3106" spans="1:12" ht="12.75" customHeight="1">
      <c r="A3106" s="30" t="s">
        <v>2473</v>
      </c>
      <c r="B3106" s="30" t="s">
        <v>2474</v>
      </c>
      <c r="C3106" s="49"/>
      <c r="D3106" s="49" t="s">
        <v>3849</v>
      </c>
      <c r="E3106" s="30" t="s">
        <v>3061</v>
      </c>
      <c r="F3106" s="30" t="s">
        <v>4440</v>
      </c>
      <c r="G3106" s="30" t="s">
        <v>3102</v>
      </c>
      <c r="H3106" s="31">
        <v>500</v>
      </c>
      <c r="I3106" s="30">
        <v>15</v>
      </c>
      <c r="J3106" s="30" t="s">
        <v>6</v>
      </c>
      <c r="K3106" s="32">
        <v>38280</v>
      </c>
      <c r="L3106" s="6">
        <v>0</v>
      </c>
    </row>
    <row r="3107" spans="1:12" ht="12.75" customHeight="1">
      <c r="A3107" s="30" t="s">
        <v>2479</v>
      </c>
      <c r="B3107" s="30" t="s">
        <v>2480</v>
      </c>
      <c r="C3107" s="49"/>
      <c r="D3107" s="49" t="s">
        <v>3852</v>
      </c>
      <c r="E3107" s="30" t="s">
        <v>3061</v>
      </c>
      <c r="F3107" s="30" t="s">
        <v>12836</v>
      </c>
      <c r="G3107" s="30" t="s">
        <v>3102</v>
      </c>
      <c r="H3107" s="31">
        <v>2576</v>
      </c>
      <c r="I3107" s="30">
        <v>15</v>
      </c>
      <c r="J3107" s="30" t="s">
        <v>6</v>
      </c>
      <c r="K3107" s="32">
        <v>41000</v>
      </c>
      <c r="L3107" s="6">
        <v>515.52697032270657</v>
      </c>
    </row>
    <row r="3108" spans="1:12" ht="12.75" customHeight="1">
      <c r="A3108" s="30" t="s">
        <v>2481</v>
      </c>
      <c r="B3108" s="30" t="s">
        <v>2482</v>
      </c>
      <c r="C3108" s="49"/>
      <c r="D3108" s="49" t="s">
        <v>3853</v>
      </c>
      <c r="E3108" s="30" t="s">
        <v>3061</v>
      </c>
      <c r="F3108" s="30" t="s">
        <v>12836</v>
      </c>
      <c r="G3108" s="30" t="s">
        <v>3102</v>
      </c>
      <c r="H3108" s="31">
        <v>2576</v>
      </c>
      <c r="I3108" s="30">
        <v>15</v>
      </c>
      <c r="J3108" s="30" t="s">
        <v>6</v>
      </c>
      <c r="K3108" s="32">
        <v>41000</v>
      </c>
      <c r="L3108" s="6">
        <v>515.52697032270657</v>
      </c>
    </row>
    <row r="3109" spans="1:12" ht="12.75" customHeight="1">
      <c r="A3109" s="30" t="s">
        <v>2485</v>
      </c>
      <c r="B3109" s="30" t="s">
        <v>2486</v>
      </c>
      <c r="C3109" s="49"/>
      <c r="D3109" s="49" t="s">
        <v>3855</v>
      </c>
      <c r="E3109" s="30" t="s">
        <v>3061</v>
      </c>
      <c r="F3109" s="30" t="s">
        <v>12950</v>
      </c>
      <c r="G3109" s="30" t="s">
        <v>3102</v>
      </c>
      <c r="H3109" s="31">
        <v>3150</v>
      </c>
      <c r="I3109" s="30">
        <v>15</v>
      </c>
      <c r="J3109" s="30" t="s">
        <v>6</v>
      </c>
      <c r="K3109" s="32">
        <v>38076</v>
      </c>
      <c r="L3109" s="6">
        <v>0</v>
      </c>
    </row>
    <row r="3110" spans="1:12" ht="12.75" customHeight="1">
      <c r="A3110" s="30" t="s">
        <v>2487</v>
      </c>
      <c r="B3110" s="30" t="s">
        <v>2488</v>
      </c>
      <c r="C3110" s="49"/>
      <c r="D3110" s="49" t="s">
        <v>3856</v>
      </c>
      <c r="E3110" s="30" t="s">
        <v>3061</v>
      </c>
      <c r="F3110" s="30" t="s">
        <v>12948</v>
      </c>
      <c r="G3110" s="30" t="s">
        <v>3102</v>
      </c>
      <c r="H3110" s="31">
        <v>999</v>
      </c>
      <c r="I3110" s="30">
        <v>15</v>
      </c>
      <c r="J3110" s="30" t="s">
        <v>6</v>
      </c>
      <c r="K3110" s="32">
        <v>38168</v>
      </c>
      <c r="L3110" s="6">
        <v>0</v>
      </c>
    </row>
    <row r="3111" spans="1:12" ht="12.75" customHeight="1">
      <c r="A3111" s="30" t="s">
        <v>2489</v>
      </c>
      <c r="B3111" s="30" t="s">
        <v>2490</v>
      </c>
      <c r="C3111" s="49"/>
      <c r="D3111" s="49" t="s">
        <v>3857</v>
      </c>
      <c r="E3111" s="30" t="s">
        <v>3061</v>
      </c>
      <c r="F3111" s="30" t="s">
        <v>12949</v>
      </c>
      <c r="G3111" s="30" t="s">
        <v>3102</v>
      </c>
      <c r="H3111" s="31">
        <v>3813.3</v>
      </c>
      <c r="I3111" s="30">
        <v>15</v>
      </c>
      <c r="J3111" s="30" t="s">
        <v>6</v>
      </c>
      <c r="K3111" s="32">
        <v>39408</v>
      </c>
      <c r="L3111" s="6">
        <v>0</v>
      </c>
    </row>
    <row r="3112" spans="1:12" ht="12.75" customHeight="1">
      <c r="A3112" s="30" t="s">
        <v>2493</v>
      </c>
      <c r="B3112" s="30" t="s">
        <v>2494</v>
      </c>
      <c r="C3112" s="49"/>
      <c r="D3112" s="49" t="s">
        <v>3859</v>
      </c>
      <c r="E3112" s="30" t="s">
        <v>3061</v>
      </c>
      <c r="F3112" s="30" t="s">
        <v>12950</v>
      </c>
      <c r="G3112" s="30" t="s">
        <v>3102</v>
      </c>
      <c r="H3112" s="31">
        <v>813.98</v>
      </c>
      <c r="I3112" s="30">
        <v>15</v>
      </c>
      <c r="J3112" s="30" t="s">
        <v>6</v>
      </c>
      <c r="K3112" s="32">
        <v>39539</v>
      </c>
      <c r="L3112" s="6">
        <v>0</v>
      </c>
    </row>
    <row r="3113" spans="1:12" ht="12.75" customHeight="1">
      <c r="A3113" s="30" t="s">
        <v>2495</v>
      </c>
      <c r="B3113" s="30" t="s">
        <v>2496</v>
      </c>
      <c r="C3113" s="49" t="s">
        <v>3062</v>
      </c>
      <c r="D3113" s="49" t="s">
        <v>3860</v>
      </c>
      <c r="E3113" s="30" t="s">
        <v>3061</v>
      </c>
      <c r="F3113" s="30" t="s">
        <v>3139</v>
      </c>
      <c r="G3113" s="30" t="s">
        <v>3102</v>
      </c>
      <c r="H3113" s="31">
        <v>541.4</v>
      </c>
      <c r="I3113" s="30">
        <v>15</v>
      </c>
      <c r="J3113" s="30" t="s">
        <v>6</v>
      </c>
      <c r="K3113" s="32">
        <v>39539</v>
      </c>
      <c r="L3113" s="6">
        <v>0</v>
      </c>
    </row>
    <row r="3114" spans="1:12" ht="12.75" customHeight="1">
      <c r="A3114" s="30" t="s">
        <v>2497</v>
      </c>
      <c r="B3114" s="30" t="s">
        <v>2498</v>
      </c>
      <c r="C3114" s="49"/>
      <c r="D3114" s="49" t="s">
        <v>3861</v>
      </c>
      <c r="E3114" s="30" t="s">
        <v>3061</v>
      </c>
      <c r="F3114" s="30" t="s">
        <v>12990</v>
      </c>
      <c r="G3114" s="30" t="s">
        <v>3102</v>
      </c>
      <c r="H3114" s="31">
        <v>703.63</v>
      </c>
      <c r="I3114" s="30">
        <v>15</v>
      </c>
      <c r="J3114" s="30" t="s">
        <v>6</v>
      </c>
      <c r="K3114" s="32">
        <v>39539</v>
      </c>
      <c r="L3114" s="6">
        <v>0</v>
      </c>
    </row>
    <row r="3115" spans="1:12" ht="12.75" customHeight="1">
      <c r="A3115" s="30" t="s">
        <v>2499</v>
      </c>
      <c r="B3115" s="30" t="s">
        <v>2500</v>
      </c>
      <c r="C3115" s="49"/>
      <c r="D3115" s="49" t="s">
        <v>3862</v>
      </c>
      <c r="E3115" s="30" t="s">
        <v>3061</v>
      </c>
      <c r="F3115" s="30" t="s">
        <v>12949</v>
      </c>
      <c r="G3115" s="30" t="s">
        <v>3102</v>
      </c>
      <c r="H3115" s="31">
        <v>703.63</v>
      </c>
      <c r="I3115" s="30">
        <v>15</v>
      </c>
      <c r="J3115" s="30" t="s">
        <v>6</v>
      </c>
      <c r="K3115" s="32">
        <v>39539</v>
      </c>
      <c r="L3115" s="6">
        <v>0</v>
      </c>
    </row>
    <row r="3116" spans="1:12" ht="12.75" customHeight="1">
      <c r="A3116" s="30" t="s">
        <v>2501</v>
      </c>
      <c r="B3116" s="30" t="s">
        <v>2502</v>
      </c>
      <c r="C3116" s="49"/>
      <c r="D3116" s="49" t="s">
        <v>3863</v>
      </c>
      <c r="E3116" s="30" t="s">
        <v>3061</v>
      </c>
      <c r="F3116" s="30" t="s">
        <v>12948</v>
      </c>
      <c r="G3116" s="30" t="s">
        <v>3102</v>
      </c>
      <c r="H3116" s="31">
        <v>703.63</v>
      </c>
      <c r="I3116" s="30">
        <v>15</v>
      </c>
      <c r="J3116" s="30" t="s">
        <v>6</v>
      </c>
      <c r="K3116" s="32">
        <v>39539</v>
      </c>
      <c r="L3116" s="6">
        <v>0</v>
      </c>
    </row>
    <row r="3117" spans="1:12" ht="12.75" customHeight="1">
      <c r="A3117" s="30" t="s">
        <v>2503</v>
      </c>
      <c r="B3117" s="30" t="s">
        <v>2504</v>
      </c>
      <c r="C3117" s="49"/>
      <c r="D3117" s="49" t="s">
        <v>3864</v>
      </c>
      <c r="E3117" s="30" t="s">
        <v>3061</v>
      </c>
      <c r="F3117" s="30" t="s">
        <v>12949</v>
      </c>
      <c r="G3117" s="30" t="s">
        <v>3102</v>
      </c>
      <c r="H3117" s="31">
        <v>703.63</v>
      </c>
      <c r="I3117" s="30">
        <v>15</v>
      </c>
      <c r="J3117" s="30" t="s">
        <v>6</v>
      </c>
      <c r="K3117" s="32">
        <v>39539</v>
      </c>
      <c r="L3117" s="6">
        <v>0</v>
      </c>
    </row>
    <row r="3118" spans="1:12" ht="12.75" customHeight="1">
      <c r="A3118" s="30" t="s">
        <v>2507</v>
      </c>
      <c r="B3118" s="30" t="s">
        <v>2508</v>
      </c>
      <c r="C3118" s="49"/>
      <c r="D3118" s="49" t="s">
        <v>3866</v>
      </c>
      <c r="E3118" s="30" t="s">
        <v>3061</v>
      </c>
      <c r="F3118" s="30" t="s">
        <v>12950</v>
      </c>
      <c r="G3118" s="30" t="s">
        <v>3102</v>
      </c>
      <c r="H3118" s="31">
        <v>193</v>
      </c>
      <c r="I3118" s="30">
        <v>15</v>
      </c>
      <c r="J3118" s="30" t="s">
        <v>6</v>
      </c>
      <c r="K3118" s="32">
        <v>41000</v>
      </c>
      <c r="L3118" s="6">
        <v>38.624497388308342</v>
      </c>
    </row>
    <row r="3119" spans="1:12" ht="12.75" customHeight="1">
      <c r="A3119" s="30" t="s">
        <v>2509</v>
      </c>
      <c r="B3119" s="30" t="s">
        <v>2510</v>
      </c>
      <c r="C3119" s="49"/>
      <c r="D3119" s="49" t="s">
        <v>3867</v>
      </c>
      <c r="E3119" s="30" t="s">
        <v>3061</v>
      </c>
      <c r="F3119" s="30" t="s">
        <v>12938</v>
      </c>
      <c r="G3119" s="30" t="s">
        <v>3102</v>
      </c>
      <c r="H3119" s="31">
        <v>541</v>
      </c>
      <c r="I3119" s="30">
        <v>15</v>
      </c>
      <c r="J3119" s="30" t="s">
        <v>6</v>
      </c>
      <c r="K3119" s="32">
        <v>41000</v>
      </c>
      <c r="L3119" s="6">
        <v>108.2686688449474</v>
      </c>
    </row>
    <row r="3120" spans="1:12" ht="12.75" customHeight="1">
      <c r="A3120" s="30" t="s">
        <v>2511</v>
      </c>
      <c r="B3120" s="30" t="s">
        <v>2512</v>
      </c>
      <c r="C3120" s="49"/>
      <c r="D3120" s="49" t="s">
        <v>3868</v>
      </c>
      <c r="E3120" s="30" t="s">
        <v>3061</v>
      </c>
      <c r="F3120" s="30" t="s">
        <v>12938</v>
      </c>
      <c r="G3120" s="30" t="s">
        <v>3102</v>
      </c>
      <c r="H3120" s="31">
        <v>541</v>
      </c>
      <c r="I3120" s="30">
        <v>15</v>
      </c>
      <c r="J3120" s="30" t="s">
        <v>6</v>
      </c>
      <c r="K3120" s="32">
        <v>41000</v>
      </c>
      <c r="L3120" s="6">
        <v>108.2686688449474</v>
      </c>
    </row>
    <row r="3121" spans="1:12" ht="12.75" customHeight="1">
      <c r="A3121" s="30" t="s">
        <v>2513</v>
      </c>
      <c r="B3121" s="30" t="s">
        <v>2514</v>
      </c>
      <c r="C3121" s="49"/>
      <c r="D3121" s="49" t="s">
        <v>3869</v>
      </c>
      <c r="E3121" s="30" t="s">
        <v>3061</v>
      </c>
      <c r="F3121" s="30" t="s">
        <v>3169</v>
      </c>
      <c r="G3121" s="30" t="s">
        <v>3102</v>
      </c>
      <c r="H3121" s="31">
        <v>703.63</v>
      </c>
      <c r="I3121" s="30">
        <v>15</v>
      </c>
      <c r="J3121" s="30" t="s">
        <v>6</v>
      </c>
      <c r="K3121" s="32">
        <v>39539</v>
      </c>
      <c r="L3121" s="6">
        <v>0</v>
      </c>
    </row>
    <row r="3122" spans="1:12" ht="12.75" customHeight="1">
      <c r="A3122" s="30" t="s">
        <v>2515</v>
      </c>
      <c r="B3122" s="30" t="s">
        <v>2516</v>
      </c>
      <c r="C3122" s="49"/>
      <c r="D3122" s="49" t="s">
        <v>3870</v>
      </c>
      <c r="E3122" s="30" t="s">
        <v>3061</v>
      </c>
      <c r="F3122" s="30" t="s">
        <v>3169</v>
      </c>
      <c r="G3122" s="30" t="s">
        <v>3102</v>
      </c>
      <c r="H3122" s="31">
        <v>182.29</v>
      </c>
      <c r="I3122" s="30">
        <v>15</v>
      </c>
      <c r="J3122" s="30" t="s">
        <v>6</v>
      </c>
      <c r="K3122" s="32">
        <v>39539</v>
      </c>
      <c r="L3122" s="6">
        <v>0</v>
      </c>
    </row>
    <row r="3123" spans="1:12" ht="12.75" customHeight="1">
      <c r="A3123" s="30" t="s">
        <v>2517</v>
      </c>
      <c r="B3123" s="30" t="s">
        <v>2518</v>
      </c>
      <c r="C3123" s="49"/>
      <c r="D3123" s="49" t="s">
        <v>3871</v>
      </c>
      <c r="E3123" s="30" t="s">
        <v>3061</v>
      </c>
      <c r="F3123" s="30" t="s">
        <v>3169</v>
      </c>
      <c r="G3123" s="30" t="s">
        <v>3102</v>
      </c>
      <c r="H3123" s="31">
        <v>2873.94</v>
      </c>
      <c r="I3123" s="30">
        <v>15</v>
      </c>
      <c r="J3123" s="30" t="s">
        <v>6</v>
      </c>
      <c r="K3123" s="32">
        <v>41363</v>
      </c>
      <c r="L3123" s="6">
        <v>765.57259131611863</v>
      </c>
    </row>
    <row r="3124" spans="1:12" ht="12.75" customHeight="1">
      <c r="A3124" s="30" t="s">
        <v>2519</v>
      </c>
      <c r="B3124" s="30" t="s">
        <v>2520</v>
      </c>
      <c r="C3124" s="49"/>
      <c r="D3124" s="49" t="s">
        <v>3872</v>
      </c>
      <c r="E3124" s="30" t="s">
        <v>3061</v>
      </c>
      <c r="F3124" s="30" t="s">
        <v>3169</v>
      </c>
      <c r="G3124" s="30" t="s">
        <v>3102</v>
      </c>
      <c r="H3124" s="31">
        <v>799</v>
      </c>
      <c r="I3124" s="30">
        <v>15</v>
      </c>
      <c r="J3124" s="30" t="s">
        <v>6</v>
      </c>
      <c r="K3124" s="32">
        <v>37498</v>
      </c>
      <c r="L3124" s="6">
        <v>0</v>
      </c>
    </row>
    <row r="3125" spans="1:12" ht="12.75" customHeight="1">
      <c r="A3125" s="30" t="s">
        <v>2521</v>
      </c>
      <c r="B3125" s="30" t="s">
        <v>2522</v>
      </c>
      <c r="C3125" s="49"/>
      <c r="D3125" s="49" t="s">
        <v>3873</v>
      </c>
      <c r="E3125" s="30" t="s">
        <v>3061</v>
      </c>
      <c r="F3125" s="30" t="s">
        <v>3169</v>
      </c>
      <c r="G3125" s="30" t="s">
        <v>3102</v>
      </c>
      <c r="H3125" s="31">
        <v>599</v>
      </c>
      <c r="I3125" s="30">
        <v>5</v>
      </c>
      <c r="J3125" s="30" t="s">
        <v>6</v>
      </c>
      <c r="K3125" s="32">
        <v>41000</v>
      </c>
      <c r="L3125" s="6">
        <v>119.79999999999995</v>
      </c>
    </row>
    <row r="3126" spans="1:12" ht="12.75" customHeight="1">
      <c r="A3126" s="30" t="s">
        <v>2523</v>
      </c>
      <c r="B3126" s="30" t="s">
        <v>2524</v>
      </c>
      <c r="C3126" s="49"/>
      <c r="D3126" s="49" t="s">
        <v>3874</v>
      </c>
      <c r="E3126" s="30" t="s">
        <v>3061</v>
      </c>
      <c r="F3126" s="30" t="s">
        <v>3169</v>
      </c>
      <c r="G3126" s="30" t="s">
        <v>3102</v>
      </c>
      <c r="H3126" s="31">
        <v>550</v>
      </c>
      <c r="I3126" s="30">
        <v>15</v>
      </c>
      <c r="J3126" s="30" t="s">
        <v>6</v>
      </c>
      <c r="K3126" s="32">
        <v>41000</v>
      </c>
      <c r="L3126" s="6">
        <v>110.06981121020527</v>
      </c>
    </row>
    <row r="3127" spans="1:12" ht="12.75" customHeight="1">
      <c r="A3127" s="30" t="s">
        <v>2525</v>
      </c>
      <c r="B3127" s="30" t="s">
        <v>2526</v>
      </c>
      <c r="C3127" s="49"/>
      <c r="D3127" s="49" t="s">
        <v>3875</v>
      </c>
      <c r="E3127" s="30" t="s">
        <v>3061</v>
      </c>
      <c r="F3127" s="30" t="s">
        <v>3169</v>
      </c>
      <c r="G3127" s="30" t="s">
        <v>3102</v>
      </c>
      <c r="H3127" s="31">
        <v>300</v>
      </c>
      <c r="I3127" s="30">
        <v>15</v>
      </c>
      <c r="J3127" s="30" t="s">
        <v>6</v>
      </c>
      <c r="K3127" s="32">
        <v>41000</v>
      </c>
      <c r="L3127" s="6">
        <v>60.038078841930115</v>
      </c>
    </row>
    <row r="3128" spans="1:12" ht="12.75" customHeight="1">
      <c r="A3128" s="30" t="s">
        <v>2531</v>
      </c>
      <c r="B3128" s="30" t="s">
        <v>2532</v>
      </c>
      <c r="C3128" s="49"/>
      <c r="D3128" s="49" t="s">
        <v>3878</v>
      </c>
      <c r="E3128" s="30" t="s">
        <v>12888</v>
      </c>
      <c r="F3128" s="30" t="s">
        <v>12841</v>
      </c>
      <c r="G3128" s="30" t="s">
        <v>3102</v>
      </c>
      <c r="H3128" s="31">
        <v>1800</v>
      </c>
      <c r="I3128" s="30">
        <v>19</v>
      </c>
      <c r="J3128" s="30" t="s">
        <v>6</v>
      </c>
      <c r="K3128" s="32">
        <v>36329</v>
      </c>
      <c r="L3128" s="6">
        <v>0</v>
      </c>
    </row>
    <row r="3129" spans="1:12" ht="12.75" customHeight="1">
      <c r="A3129" s="30" t="s">
        <v>2533</v>
      </c>
      <c r="B3129" s="30" t="s">
        <v>2534</v>
      </c>
      <c r="C3129" s="49"/>
      <c r="D3129" s="49" t="s">
        <v>3879</v>
      </c>
      <c r="E3129" s="30" t="s">
        <v>3061</v>
      </c>
      <c r="F3129" s="30" t="s">
        <v>12938</v>
      </c>
      <c r="G3129" s="30" t="s">
        <v>3102</v>
      </c>
      <c r="H3129" s="31">
        <v>898.5</v>
      </c>
      <c r="I3129" s="30">
        <v>21</v>
      </c>
      <c r="J3129" s="30" t="s">
        <v>6</v>
      </c>
      <c r="K3129" s="32">
        <v>35764</v>
      </c>
      <c r="L3129" s="6">
        <v>0</v>
      </c>
    </row>
    <row r="3130" spans="1:12" ht="12.75" customHeight="1">
      <c r="A3130" s="30" t="s">
        <v>2535</v>
      </c>
      <c r="B3130" s="30" t="s">
        <v>2536</v>
      </c>
      <c r="C3130" s="49"/>
      <c r="D3130" s="49" t="s">
        <v>12947</v>
      </c>
      <c r="E3130" s="30" t="s">
        <v>3061</v>
      </c>
      <c r="F3130" s="30" t="s">
        <v>12946</v>
      </c>
      <c r="G3130" s="30" t="s">
        <v>3102</v>
      </c>
      <c r="H3130" s="31">
        <v>425</v>
      </c>
      <c r="I3130" s="30">
        <v>20</v>
      </c>
      <c r="J3130" s="30" t="s">
        <v>6</v>
      </c>
      <c r="K3130" s="32">
        <v>36129</v>
      </c>
      <c r="L3130" s="6">
        <v>0</v>
      </c>
    </row>
    <row r="3131" spans="1:12" ht="12.75" customHeight="1">
      <c r="A3131" s="30" t="s">
        <v>2564</v>
      </c>
      <c r="B3131" s="30" t="s">
        <v>2030</v>
      </c>
      <c r="C3131" s="49"/>
      <c r="D3131" s="49" t="s">
        <v>3660</v>
      </c>
      <c r="E3131" s="30" t="s">
        <v>2998</v>
      </c>
      <c r="F3131" s="30" t="s">
        <v>4265</v>
      </c>
      <c r="G3131" s="30" t="s">
        <v>3102</v>
      </c>
      <c r="H3131" s="31">
        <v>656.57</v>
      </c>
      <c r="I3131" s="30">
        <v>15</v>
      </c>
      <c r="J3131" s="30" t="s">
        <v>6</v>
      </c>
      <c r="K3131" s="32">
        <v>39539</v>
      </c>
      <c r="L3131" s="6">
        <v>0</v>
      </c>
    </row>
    <row r="3132" spans="1:12" ht="12.75" customHeight="1">
      <c r="A3132" s="30" t="s">
        <v>2565</v>
      </c>
      <c r="B3132" s="30" t="s">
        <v>2030</v>
      </c>
      <c r="C3132" s="49" t="s">
        <v>4272</v>
      </c>
      <c r="D3132" s="49" t="s">
        <v>3616</v>
      </c>
      <c r="E3132" s="30" t="s">
        <v>2998</v>
      </c>
      <c r="F3132" s="30" t="s">
        <v>4565</v>
      </c>
      <c r="G3132" s="30" t="s">
        <v>3102</v>
      </c>
      <c r="H3132" s="31">
        <v>656.57</v>
      </c>
      <c r="I3132" s="30">
        <v>15</v>
      </c>
      <c r="J3132" s="30" t="s">
        <v>6</v>
      </c>
      <c r="K3132" s="32">
        <v>39539</v>
      </c>
      <c r="L3132" s="6">
        <v>0</v>
      </c>
    </row>
    <row r="3133" spans="1:12" ht="12.75" customHeight="1">
      <c r="A3133" s="30" t="s">
        <v>2566</v>
      </c>
      <c r="B3133" s="30" t="s">
        <v>2030</v>
      </c>
      <c r="C3133" s="49"/>
      <c r="D3133" s="49" t="s">
        <v>3896</v>
      </c>
      <c r="E3133" s="30" t="s">
        <v>2998</v>
      </c>
      <c r="F3133" s="30" t="s">
        <v>3140</v>
      </c>
      <c r="G3133" s="30" t="s">
        <v>3102</v>
      </c>
      <c r="H3133" s="31">
        <v>656.57</v>
      </c>
      <c r="I3133" s="30">
        <v>15</v>
      </c>
      <c r="J3133" s="30" t="s">
        <v>6</v>
      </c>
      <c r="K3133" s="32">
        <v>39539</v>
      </c>
      <c r="L3133" s="6">
        <v>0</v>
      </c>
    </row>
    <row r="3134" spans="1:12" ht="12.75" customHeight="1">
      <c r="A3134" s="30" t="s">
        <v>2569</v>
      </c>
      <c r="B3134" s="30" t="s">
        <v>2570</v>
      </c>
      <c r="C3134" s="49"/>
      <c r="D3134" s="49" t="s">
        <v>3898</v>
      </c>
      <c r="E3134" s="30" t="s">
        <v>3061</v>
      </c>
      <c r="F3134" s="30" t="s">
        <v>12913</v>
      </c>
      <c r="G3134" s="30" t="s">
        <v>3102</v>
      </c>
      <c r="H3134" s="31">
        <v>899</v>
      </c>
      <c r="I3134" s="30">
        <v>17</v>
      </c>
      <c r="J3134" s="30" t="s">
        <v>6</v>
      </c>
      <c r="K3134" s="32">
        <v>37133</v>
      </c>
      <c r="L3134" s="6">
        <v>0</v>
      </c>
    </row>
    <row r="3135" spans="1:12" ht="12.75" customHeight="1">
      <c r="A3135" s="30" t="s">
        <v>2571</v>
      </c>
      <c r="B3135" s="30" t="s">
        <v>2572</v>
      </c>
      <c r="C3135" s="49"/>
      <c r="D3135" s="49" t="s">
        <v>3899</v>
      </c>
      <c r="E3135" s="30" t="s">
        <v>3061</v>
      </c>
      <c r="F3135" s="30" t="s">
        <v>12950</v>
      </c>
      <c r="G3135" s="30" t="s">
        <v>3102</v>
      </c>
      <c r="H3135" s="31">
        <v>599</v>
      </c>
      <c r="I3135" s="30">
        <v>18</v>
      </c>
      <c r="J3135" s="30" t="s">
        <v>6</v>
      </c>
      <c r="K3135" s="32">
        <v>36737</v>
      </c>
      <c r="L3135" s="6">
        <v>0</v>
      </c>
    </row>
    <row r="3136" spans="1:12" ht="12.75" customHeight="1">
      <c r="A3136" s="30" t="s">
        <v>2583</v>
      </c>
      <c r="B3136" s="30" t="s">
        <v>2584</v>
      </c>
      <c r="C3136" s="49" t="s">
        <v>3062</v>
      </c>
      <c r="D3136" s="49" t="s">
        <v>3905</v>
      </c>
      <c r="E3136" s="30" t="s">
        <v>3061</v>
      </c>
      <c r="F3136" s="30" t="s">
        <v>12908</v>
      </c>
      <c r="G3136" s="30" t="s">
        <v>3102</v>
      </c>
      <c r="H3136" s="31">
        <v>2113.56</v>
      </c>
      <c r="I3136" s="30">
        <v>10</v>
      </c>
      <c r="J3136" s="30" t="s">
        <v>6</v>
      </c>
      <c r="K3136" s="32">
        <v>39777</v>
      </c>
      <c r="L3136" s="6">
        <v>0</v>
      </c>
    </row>
    <row r="3137" spans="1:12" ht="12.75" customHeight="1">
      <c r="A3137" s="30" t="s">
        <v>2595</v>
      </c>
      <c r="B3137" s="30" t="s">
        <v>2596</v>
      </c>
      <c r="C3137" s="49"/>
      <c r="D3137" s="49" t="s">
        <v>12947</v>
      </c>
      <c r="E3137" s="30" t="s">
        <v>3061</v>
      </c>
      <c r="F3137" s="30" t="s">
        <v>12946</v>
      </c>
      <c r="G3137" s="30" t="s">
        <v>3102</v>
      </c>
      <c r="H3137" s="31">
        <v>550</v>
      </c>
      <c r="I3137" s="30">
        <v>21</v>
      </c>
      <c r="J3137" s="30" t="s">
        <v>6</v>
      </c>
      <c r="K3137" s="32">
        <v>35764</v>
      </c>
      <c r="L3137" s="6">
        <v>0</v>
      </c>
    </row>
    <row r="3138" spans="1:12" ht="12.75" customHeight="1">
      <c r="A3138" s="30" t="s">
        <v>2599</v>
      </c>
      <c r="B3138" s="30" t="s">
        <v>2600</v>
      </c>
      <c r="C3138" s="49"/>
      <c r="D3138" s="49" t="s">
        <v>3913</v>
      </c>
      <c r="E3138" s="30" t="s">
        <v>3061</v>
      </c>
      <c r="F3138" s="30" t="s">
        <v>12806</v>
      </c>
      <c r="G3138" s="30" t="s">
        <v>3102</v>
      </c>
      <c r="H3138" s="31">
        <v>400</v>
      </c>
      <c r="I3138" s="30">
        <v>21</v>
      </c>
      <c r="J3138" s="30" t="s">
        <v>6</v>
      </c>
      <c r="K3138" s="32">
        <v>36615</v>
      </c>
      <c r="L3138" s="6">
        <v>0</v>
      </c>
    </row>
    <row r="3139" spans="1:12" ht="12.75" customHeight="1">
      <c r="A3139" s="30" t="s">
        <v>2601</v>
      </c>
      <c r="B3139" s="30" t="s">
        <v>2602</v>
      </c>
      <c r="C3139" s="49"/>
      <c r="D3139" s="49" t="s">
        <v>3915</v>
      </c>
      <c r="E3139" s="30" t="s">
        <v>3061</v>
      </c>
      <c r="F3139" s="30" t="s">
        <v>3113</v>
      </c>
      <c r="G3139" s="30" t="s">
        <v>3102</v>
      </c>
      <c r="H3139" s="31">
        <v>5000</v>
      </c>
      <c r="I3139" s="30">
        <v>10</v>
      </c>
      <c r="J3139" s="30" t="s">
        <v>6</v>
      </c>
      <c r="K3139" s="32">
        <v>39897</v>
      </c>
      <c r="L3139" s="6">
        <v>0</v>
      </c>
    </row>
    <row r="3140" spans="1:12" ht="12.75" customHeight="1">
      <c r="A3140" s="30" t="s">
        <v>2603</v>
      </c>
      <c r="B3140" s="30" t="s">
        <v>2604</v>
      </c>
      <c r="C3140" s="49"/>
      <c r="D3140" s="49" t="s">
        <v>3916</v>
      </c>
      <c r="E3140" s="30" t="s">
        <v>3061</v>
      </c>
      <c r="F3140" s="30" t="s">
        <v>3169</v>
      </c>
      <c r="G3140" s="30" t="s">
        <v>3102</v>
      </c>
      <c r="H3140" s="31">
        <v>300</v>
      </c>
      <c r="I3140" s="30">
        <v>21</v>
      </c>
      <c r="J3140" s="30" t="s">
        <v>6</v>
      </c>
      <c r="K3140" s="32">
        <v>35703</v>
      </c>
      <c r="L3140" s="6">
        <v>0</v>
      </c>
    </row>
    <row r="3141" spans="1:12" ht="12.75" customHeight="1">
      <c r="A3141" s="30" t="s">
        <v>2605</v>
      </c>
      <c r="B3141" s="30" t="s">
        <v>2606</v>
      </c>
      <c r="C3141" s="49"/>
      <c r="D3141" s="49" t="s">
        <v>12892</v>
      </c>
      <c r="E3141" s="30" t="s">
        <v>3061</v>
      </c>
      <c r="F3141" s="30" t="s">
        <v>3113</v>
      </c>
      <c r="G3141" s="30" t="s">
        <v>3102</v>
      </c>
      <c r="H3141" s="31">
        <v>214.5</v>
      </c>
      <c r="I3141" s="30">
        <v>20</v>
      </c>
      <c r="J3141" s="30" t="s">
        <v>6</v>
      </c>
      <c r="K3141" s="32">
        <v>36037</v>
      </c>
      <c r="L3141" s="6">
        <v>0</v>
      </c>
    </row>
    <row r="3142" spans="1:12" ht="12.75" customHeight="1">
      <c r="A3142" s="30" t="s">
        <v>2611</v>
      </c>
      <c r="B3142" s="30" t="s">
        <v>2612</v>
      </c>
      <c r="C3142" s="49"/>
      <c r="D3142" s="49" t="s">
        <v>3921</v>
      </c>
      <c r="E3142" s="30" t="s">
        <v>3061</v>
      </c>
      <c r="F3142" s="30" t="s">
        <v>3169</v>
      </c>
      <c r="G3142" s="30" t="s">
        <v>3102</v>
      </c>
      <c r="H3142" s="31">
        <v>300</v>
      </c>
      <c r="I3142" s="30">
        <v>21</v>
      </c>
      <c r="J3142" s="30" t="s">
        <v>6</v>
      </c>
      <c r="K3142" s="32">
        <v>35703</v>
      </c>
      <c r="L3142" s="6">
        <v>0</v>
      </c>
    </row>
    <row r="3143" spans="1:12" ht="12.75" customHeight="1">
      <c r="A3143" s="30" t="s">
        <v>2619</v>
      </c>
      <c r="B3143" s="30" t="s">
        <v>2620</v>
      </c>
      <c r="C3143" s="49"/>
      <c r="D3143" s="49" t="s">
        <v>3925</v>
      </c>
      <c r="E3143" s="30" t="s">
        <v>3061</v>
      </c>
      <c r="F3143" s="30" t="s">
        <v>12938</v>
      </c>
      <c r="G3143" s="30" t="s">
        <v>3102</v>
      </c>
      <c r="H3143" s="31">
        <v>922.04</v>
      </c>
      <c r="I3143" s="30">
        <v>15</v>
      </c>
      <c r="J3143" s="30" t="s">
        <v>6</v>
      </c>
      <c r="K3143" s="32">
        <v>39539</v>
      </c>
      <c r="L3143" s="6">
        <v>0</v>
      </c>
    </row>
    <row r="3144" spans="1:12" ht="12.75" customHeight="1">
      <c r="A3144" s="30" t="s">
        <v>2621</v>
      </c>
      <c r="B3144" s="30" t="s">
        <v>2622</v>
      </c>
      <c r="C3144" s="49"/>
      <c r="D3144" s="49" t="s">
        <v>3926</v>
      </c>
      <c r="E3144" s="30" t="s">
        <v>3061</v>
      </c>
      <c r="F3144" s="30" t="s">
        <v>12938</v>
      </c>
      <c r="G3144" s="30" t="s">
        <v>3102</v>
      </c>
      <c r="H3144" s="31">
        <v>922.04</v>
      </c>
      <c r="I3144" s="30">
        <v>15</v>
      </c>
      <c r="J3144" s="30" t="s">
        <v>6</v>
      </c>
      <c r="K3144" s="32">
        <v>39539</v>
      </c>
      <c r="L3144" s="6">
        <v>0</v>
      </c>
    </row>
    <row r="3145" spans="1:12" ht="12.75" customHeight="1">
      <c r="A3145" s="30" t="s">
        <v>2623</v>
      </c>
      <c r="B3145" s="30" t="s">
        <v>2624</v>
      </c>
      <c r="C3145" s="49"/>
      <c r="D3145" s="49" t="s">
        <v>3927</v>
      </c>
      <c r="E3145" s="30" t="s">
        <v>3061</v>
      </c>
      <c r="F3145" s="30" t="s">
        <v>12938</v>
      </c>
      <c r="G3145" s="30" t="s">
        <v>3102</v>
      </c>
      <c r="H3145" s="31">
        <v>922.04</v>
      </c>
      <c r="I3145" s="30">
        <v>15</v>
      </c>
      <c r="J3145" s="30" t="s">
        <v>6</v>
      </c>
      <c r="K3145" s="32">
        <v>39539</v>
      </c>
      <c r="L3145" s="6">
        <v>0</v>
      </c>
    </row>
    <row r="3146" spans="1:12" ht="12.75" customHeight="1">
      <c r="A3146" s="30" t="s">
        <v>2625</v>
      </c>
      <c r="B3146" s="30" t="s">
        <v>2626</v>
      </c>
      <c r="C3146" s="49"/>
      <c r="D3146" s="49" t="s">
        <v>3928</v>
      </c>
      <c r="E3146" s="30" t="s">
        <v>3061</v>
      </c>
      <c r="F3146" s="30" t="s">
        <v>12938</v>
      </c>
      <c r="G3146" s="30" t="s">
        <v>3102</v>
      </c>
      <c r="H3146" s="31">
        <v>922.04</v>
      </c>
      <c r="I3146" s="30">
        <v>15</v>
      </c>
      <c r="J3146" s="30" t="s">
        <v>6</v>
      </c>
      <c r="K3146" s="32">
        <v>39539</v>
      </c>
      <c r="L3146" s="6">
        <v>0</v>
      </c>
    </row>
    <row r="3147" spans="1:12" ht="12.75" customHeight="1">
      <c r="A3147" s="30" t="s">
        <v>2647</v>
      </c>
      <c r="B3147" s="30" t="s">
        <v>2648</v>
      </c>
      <c r="C3147" s="49"/>
      <c r="D3147" s="49" t="s">
        <v>3341</v>
      </c>
      <c r="E3147" s="30" t="s">
        <v>3061</v>
      </c>
      <c r="F3147" s="30" t="s">
        <v>12917</v>
      </c>
      <c r="G3147" s="30" t="s">
        <v>3102</v>
      </c>
      <c r="H3147" s="31">
        <v>721.92</v>
      </c>
      <c r="I3147" s="30">
        <v>15</v>
      </c>
      <c r="J3147" s="30" t="s">
        <v>6</v>
      </c>
      <c r="K3147" s="32">
        <v>39539</v>
      </c>
      <c r="L3147" s="6">
        <v>0</v>
      </c>
    </row>
    <row r="3148" spans="1:12" ht="12.75" customHeight="1">
      <c r="A3148" s="30" t="s">
        <v>2658</v>
      </c>
      <c r="B3148" s="30" t="s">
        <v>2659</v>
      </c>
      <c r="C3148" s="49"/>
      <c r="D3148" s="267" t="s">
        <v>4622</v>
      </c>
      <c r="E3148" s="30" t="s">
        <v>3061</v>
      </c>
      <c r="F3148" s="30" t="s">
        <v>12934</v>
      </c>
      <c r="G3148" s="30" t="s">
        <v>3102</v>
      </c>
      <c r="H3148" s="31">
        <v>2873.94</v>
      </c>
      <c r="I3148" s="30">
        <v>15</v>
      </c>
      <c r="J3148" s="30" t="s">
        <v>6</v>
      </c>
      <c r="K3148" s="32">
        <v>41363</v>
      </c>
      <c r="L3148" s="6">
        <v>765.57259131611863</v>
      </c>
    </row>
    <row r="3149" spans="1:12" ht="12.75" customHeight="1">
      <c r="A3149" s="30" t="s">
        <v>2666</v>
      </c>
      <c r="B3149" s="30" t="s">
        <v>4594</v>
      </c>
      <c r="C3149" s="49"/>
      <c r="D3149" s="49" t="s">
        <v>4595</v>
      </c>
      <c r="E3149" s="30" t="s">
        <v>2998</v>
      </c>
      <c r="F3149" s="30" t="s">
        <v>4565</v>
      </c>
      <c r="G3149" s="30" t="s">
        <v>3102</v>
      </c>
      <c r="H3149" s="31">
        <v>1000.16</v>
      </c>
      <c r="I3149" s="30">
        <v>15</v>
      </c>
      <c r="J3149" s="30" t="s">
        <v>6</v>
      </c>
      <c r="K3149" s="32">
        <v>39539</v>
      </c>
      <c r="L3149" s="6">
        <v>0</v>
      </c>
    </row>
    <row r="3150" spans="1:12" ht="12.75" customHeight="1">
      <c r="A3150" s="30" t="s">
        <v>2667</v>
      </c>
      <c r="B3150" s="30" t="s">
        <v>2668</v>
      </c>
      <c r="C3150" s="49"/>
      <c r="D3150" s="49" t="s">
        <v>12954</v>
      </c>
      <c r="E3150" s="30" t="s">
        <v>3061</v>
      </c>
      <c r="F3150" s="30" t="s">
        <v>13004</v>
      </c>
      <c r="G3150" s="30" t="s">
        <v>3102</v>
      </c>
      <c r="H3150" s="31">
        <v>3159</v>
      </c>
      <c r="I3150" s="30">
        <v>15</v>
      </c>
      <c r="J3150" s="30" t="s">
        <v>6</v>
      </c>
      <c r="K3150" s="32">
        <v>38045</v>
      </c>
      <c r="L3150" s="6">
        <v>0</v>
      </c>
    </row>
    <row r="3151" spans="1:12" ht="12.75" customHeight="1">
      <c r="A3151" s="30" t="s">
        <v>2669</v>
      </c>
      <c r="B3151" s="30" t="s">
        <v>4592</v>
      </c>
      <c r="C3151" s="49"/>
      <c r="D3151" s="49" t="s">
        <v>4593</v>
      </c>
      <c r="E3151" s="30" t="s">
        <v>2998</v>
      </c>
      <c r="F3151" s="30" t="s">
        <v>4565</v>
      </c>
      <c r="G3151" s="30" t="s">
        <v>3102</v>
      </c>
      <c r="H3151" s="31">
        <v>2873.94</v>
      </c>
      <c r="I3151" s="30">
        <v>15</v>
      </c>
      <c r="J3151" s="30" t="s">
        <v>6</v>
      </c>
      <c r="K3151" s="32">
        <v>41363</v>
      </c>
      <c r="L3151" s="6">
        <v>762.36821934580439</v>
      </c>
    </row>
    <row r="3152" spans="1:12" ht="12.75" customHeight="1">
      <c r="A3152" s="30" t="s">
        <v>2670</v>
      </c>
      <c r="B3152" s="30" t="s">
        <v>2671</v>
      </c>
      <c r="C3152" s="49"/>
      <c r="D3152" s="49" t="s">
        <v>3943</v>
      </c>
      <c r="E3152" s="30" t="s">
        <v>3061</v>
      </c>
      <c r="F3152" s="30" t="s">
        <v>4441</v>
      </c>
      <c r="G3152" s="30" t="s">
        <v>3102</v>
      </c>
      <c r="H3152" s="31">
        <v>1320.12</v>
      </c>
      <c r="I3152" s="30">
        <v>15</v>
      </c>
      <c r="J3152" s="30" t="s">
        <v>6</v>
      </c>
      <c r="K3152" s="32">
        <v>41363</v>
      </c>
      <c r="L3152" s="6">
        <v>350.25384128739961</v>
      </c>
    </row>
    <row r="3153" spans="1:12" ht="12.75" customHeight="1">
      <c r="A3153" s="30" t="s">
        <v>2672</v>
      </c>
      <c r="B3153" s="30" t="s">
        <v>2673</v>
      </c>
      <c r="C3153" s="49"/>
      <c r="D3153" s="49" t="s">
        <v>3944</v>
      </c>
      <c r="E3153" s="30" t="s">
        <v>3061</v>
      </c>
      <c r="F3153" s="30" t="s">
        <v>3131</v>
      </c>
      <c r="G3153" s="30" t="s">
        <v>3102</v>
      </c>
      <c r="H3153" s="31">
        <v>9063</v>
      </c>
      <c r="I3153" s="30">
        <v>5</v>
      </c>
      <c r="J3153" s="30" t="s">
        <v>6</v>
      </c>
      <c r="K3153" s="32">
        <v>42146</v>
      </c>
      <c r="L3153" s="6">
        <v>3709.6224657534258</v>
      </c>
    </row>
    <row r="3154" spans="1:12" ht="12.75" customHeight="1">
      <c r="A3154" s="30" t="s">
        <v>2674</v>
      </c>
      <c r="B3154" s="30" t="s">
        <v>2675</v>
      </c>
      <c r="C3154" s="49"/>
      <c r="D3154" s="49" t="s">
        <v>3945</v>
      </c>
      <c r="E3154" s="30" t="s">
        <v>3061</v>
      </c>
      <c r="F3154" s="30" t="s">
        <v>3131</v>
      </c>
      <c r="G3154" s="30" t="s">
        <v>3102</v>
      </c>
      <c r="H3154" s="31">
        <v>12027</v>
      </c>
      <c r="I3154" s="30">
        <v>5</v>
      </c>
      <c r="J3154" s="30" t="s">
        <v>6</v>
      </c>
      <c r="K3154" s="32">
        <v>42146</v>
      </c>
      <c r="L3154" s="6">
        <v>4922.8323287671219</v>
      </c>
    </row>
    <row r="3155" spans="1:12" ht="12.75" customHeight="1">
      <c r="A3155" s="30" t="s">
        <v>2676</v>
      </c>
      <c r="B3155" s="30" t="s">
        <v>2677</v>
      </c>
      <c r="C3155" s="49"/>
      <c r="D3155" s="49" t="s">
        <v>3946</v>
      </c>
      <c r="E3155" s="30" t="s">
        <v>3061</v>
      </c>
      <c r="F3155" s="30" t="s">
        <v>4441</v>
      </c>
      <c r="G3155" s="30" t="s">
        <v>3102</v>
      </c>
      <c r="H3155" s="31">
        <v>1949.45</v>
      </c>
      <c r="I3155" s="30">
        <v>5</v>
      </c>
      <c r="J3155" s="30" t="s">
        <v>6</v>
      </c>
      <c r="K3155" s="32">
        <v>42102</v>
      </c>
      <c r="L3155" s="6">
        <v>782.27244748858448</v>
      </c>
    </row>
    <row r="3156" spans="1:12" ht="12.75" customHeight="1">
      <c r="A3156" s="30" t="s">
        <v>2678</v>
      </c>
      <c r="B3156" s="30" t="s">
        <v>2679</v>
      </c>
      <c r="C3156" s="49"/>
      <c r="D3156" s="49" t="s">
        <v>3947</v>
      </c>
      <c r="E3156" s="30" t="s">
        <v>3061</v>
      </c>
      <c r="F3156" s="30" t="s">
        <v>12900</v>
      </c>
      <c r="G3156" s="30" t="s">
        <v>3102</v>
      </c>
      <c r="H3156" s="31">
        <v>1332.37</v>
      </c>
      <c r="I3156" s="30">
        <v>5</v>
      </c>
      <c r="J3156" s="30" t="s">
        <v>6</v>
      </c>
      <c r="K3156" s="32">
        <v>42102</v>
      </c>
      <c r="L3156" s="6">
        <v>534.65148675799082</v>
      </c>
    </row>
    <row r="3157" spans="1:12" ht="12.75" customHeight="1">
      <c r="A3157" s="30" t="s">
        <v>2680</v>
      </c>
      <c r="B3157" s="30" t="s">
        <v>2679</v>
      </c>
      <c r="C3157" s="49"/>
      <c r="D3157" s="49" t="s">
        <v>3948</v>
      </c>
      <c r="E3157" s="30" t="s">
        <v>3061</v>
      </c>
      <c r="F3157" s="30" t="s">
        <v>12903</v>
      </c>
      <c r="G3157" s="30" t="s">
        <v>3102</v>
      </c>
      <c r="H3157" s="31">
        <v>1332.37</v>
      </c>
      <c r="I3157" s="30">
        <v>5</v>
      </c>
      <c r="J3157" s="30" t="s">
        <v>6</v>
      </c>
      <c r="K3157" s="32">
        <v>42102</v>
      </c>
      <c r="L3157" s="6">
        <v>534.65148675799082</v>
      </c>
    </row>
    <row r="3158" spans="1:12" ht="12.75" customHeight="1">
      <c r="A3158" s="30" t="s">
        <v>2681</v>
      </c>
      <c r="B3158" s="30" t="s">
        <v>2682</v>
      </c>
      <c r="C3158" s="49"/>
      <c r="D3158" s="49" t="s">
        <v>3949</v>
      </c>
      <c r="E3158" s="30" t="s">
        <v>3061</v>
      </c>
      <c r="F3158" s="30" t="s">
        <v>4441</v>
      </c>
      <c r="G3158" s="30" t="s">
        <v>3102</v>
      </c>
      <c r="H3158" s="31">
        <v>8974.93</v>
      </c>
      <c r="I3158" s="30">
        <v>5</v>
      </c>
      <c r="J3158" s="30" t="s">
        <v>6</v>
      </c>
      <c r="K3158" s="32">
        <v>42102</v>
      </c>
      <c r="L3158" s="6">
        <v>3601.4467963470338</v>
      </c>
    </row>
    <row r="3159" spans="1:12" ht="12.75" customHeight="1">
      <c r="A3159" s="30" t="s">
        <v>2683</v>
      </c>
      <c r="B3159" s="30" t="s">
        <v>2684</v>
      </c>
      <c r="C3159" s="49"/>
      <c r="D3159" s="49" t="s">
        <v>3950</v>
      </c>
      <c r="E3159" s="30" t="s">
        <v>3061</v>
      </c>
      <c r="F3159" s="30" t="s">
        <v>12901</v>
      </c>
      <c r="G3159" s="30" t="s">
        <v>3102</v>
      </c>
      <c r="H3159" s="31">
        <v>5621.2</v>
      </c>
      <c r="I3159" s="30">
        <v>5</v>
      </c>
      <c r="J3159" s="30" t="s">
        <v>6</v>
      </c>
      <c r="K3159" s="32">
        <v>42102</v>
      </c>
      <c r="L3159" s="6">
        <v>2255.6669223744275</v>
      </c>
    </row>
    <row r="3160" spans="1:12" ht="12.75" customHeight="1">
      <c r="A3160" s="30" t="s">
        <v>2685</v>
      </c>
      <c r="B3160" s="30" t="s">
        <v>2686</v>
      </c>
      <c r="C3160" s="49"/>
      <c r="D3160" s="49" t="s">
        <v>3951</v>
      </c>
      <c r="E3160" s="30" t="s">
        <v>3061</v>
      </c>
      <c r="F3160" s="30" t="s">
        <v>12903</v>
      </c>
      <c r="G3160" s="30" t="s">
        <v>3102</v>
      </c>
      <c r="H3160" s="31">
        <v>5621.2</v>
      </c>
      <c r="I3160" s="30">
        <v>5</v>
      </c>
      <c r="J3160" s="30" t="s">
        <v>6</v>
      </c>
      <c r="K3160" s="32">
        <v>42102</v>
      </c>
      <c r="L3160" s="6">
        <v>2255.6669223744275</v>
      </c>
    </row>
    <row r="3161" spans="1:12" ht="12.75" customHeight="1">
      <c r="A3161" s="30" t="s">
        <v>2689</v>
      </c>
      <c r="B3161" s="30" t="s">
        <v>2690</v>
      </c>
      <c r="C3161" s="49"/>
      <c r="D3161" s="49" t="s">
        <v>3953</v>
      </c>
      <c r="E3161" s="30" t="s">
        <v>3061</v>
      </c>
      <c r="F3161" s="30" t="s">
        <v>4565</v>
      </c>
      <c r="G3161" s="30" t="s">
        <v>3102</v>
      </c>
      <c r="H3161" s="31">
        <v>10561.85</v>
      </c>
      <c r="I3161" s="30">
        <v>5</v>
      </c>
      <c r="J3161" s="30" t="s">
        <v>6</v>
      </c>
      <c r="K3161" s="32">
        <v>42338</v>
      </c>
      <c r="L3161" s="6">
        <v>4693.5125205479471</v>
      </c>
    </row>
    <row r="3162" spans="1:12" ht="12.75" customHeight="1">
      <c r="A3162" s="30" t="s">
        <v>2691</v>
      </c>
      <c r="B3162" s="30" t="s">
        <v>2692</v>
      </c>
      <c r="C3162" s="49"/>
      <c r="D3162" s="49" t="s">
        <v>3954</v>
      </c>
      <c r="E3162" s="30" t="s">
        <v>3061</v>
      </c>
      <c r="F3162" s="30" t="s">
        <v>4565</v>
      </c>
      <c r="G3162" s="30" t="s">
        <v>3102</v>
      </c>
      <c r="H3162" s="31">
        <v>10561.85</v>
      </c>
      <c r="I3162" s="30">
        <v>5</v>
      </c>
      <c r="J3162" s="30" t="s">
        <v>6</v>
      </c>
      <c r="K3162" s="32">
        <v>42338</v>
      </c>
      <c r="L3162" s="6">
        <v>4693.5125205479471</v>
      </c>
    </row>
    <row r="3163" spans="1:12" ht="12.75" customHeight="1">
      <c r="A3163" s="30" t="s">
        <v>2693</v>
      </c>
      <c r="B3163" s="30" t="s">
        <v>2694</v>
      </c>
      <c r="C3163" s="49"/>
      <c r="D3163" s="49" t="s">
        <v>3955</v>
      </c>
      <c r="E3163" s="30" t="s">
        <v>3061</v>
      </c>
      <c r="F3163" s="30" t="s">
        <v>3141</v>
      </c>
      <c r="G3163" s="30" t="s">
        <v>3102</v>
      </c>
      <c r="H3163" s="31">
        <v>1903.72</v>
      </c>
      <c r="I3163" s="30">
        <v>5</v>
      </c>
      <c r="J3163" s="30" t="s">
        <v>6</v>
      </c>
      <c r="K3163" s="32">
        <v>42310</v>
      </c>
      <c r="L3163" s="6">
        <v>836.2459543379</v>
      </c>
    </row>
    <row r="3164" spans="1:12" ht="12.75" customHeight="1">
      <c r="A3164" s="30" t="s">
        <v>2695</v>
      </c>
      <c r="B3164" s="30" t="s">
        <v>2694</v>
      </c>
      <c r="C3164" s="49"/>
      <c r="D3164" s="49" t="s">
        <v>3956</v>
      </c>
      <c r="E3164" s="30" t="s">
        <v>3061</v>
      </c>
      <c r="F3164" s="30" t="s">
        <v>3141</v>
      </c>
      <c r="G3164" s="30" t="s">
        <v>3102</v>
      </c>
      <c r="H3164" s="31">
        <v>1903.72</v>
      </c>
      <c r="I3164" s="30">
        <v>5</v>
      </c>
      <c r="J3164" s="30" t="s">
        <v>6</v>
      </c>
      <c r="K3164" s="32">
        <v>42310</v>
      </c>
      <c r="L3164" s="6">
        <v>836.2459543379</v>
      </c>
    </row>
    <row r="3165" spans="1:12" ht="12.75" customHeight="1">
      <c r="A3165" s="30" t="s">
        <v>2696</v>
      </c>
      <c r="B3165" s="30" t="s">
        <v>2694</v>
      </c>
      <c r="C3165" s="49"/>
      <c r="D3165" s="49" t="s">
        <v>3957</v>
      </c>
      <c r="E3165" s="30" t="s">
        <v>3061</v>
      </c>
      <c r="F3165" s="30" t="s">
        <v>3141</v>
      </c>
      <c r="G3165" s="30" t="s">
        <v>3102</v>
      </c>
      <c r="H3165" s="31">
        <v>1903.72</v>
      </c>
      <c r="I3165" s="30">
        <v>5</v>
      </c>
      <c r="J3165" s="30" t="s">
        <v>6</v>
      </c>
      <c r="K3165" s="32">
        <v>42310</v>
      </c>
      <c r="L3165" s="6">
        <v>836.2459543379</v>
      </c>
    </row>
    <row r="3166" spans="1:12" ht="12.75" customHeight="1">
      <c r="A3166" s="30" t="s">
        <v>2697</v>
      </c>
      <c r="B3166" s="30" t="s">
        <v>2694</v>
      </c>
      <c r="C3166" s="49"/>
      <c r="D3166" s="49" t="s">
        <v>3958</v>
      </c>
      <c r="E3166" s="30" t="s">
        <v>3061</v>
      </c>
      <c r="F3166" s="30" t="s">
        <v>3141</v>
      </c>
      <c r="G3166" s="30" t="s">
        <v>3102</v>
      </c>
      <c r="H3166" s="31">
        <v>1903.72</v>
      </c>
      <c r="I3166" s="30">
        <v>5</v>
      </c>
      <c r="J3166" s="30" t="s">
        <v>6</v>
      </c>
      <c r="K3166" s="32">
        <v>42310</v>
      </c>
      <c r="L3166" s="6">
        <v>836.2459543379</v>
      </c>
    </row>
    <row r="3167" spans="1:12" ht="12.75" customHeight="1">
      <c r="A3167" s="30" t="s">
        <v>2698</v>
      </c>
      <c r="B3167" s="30" t="s">
        <v>2694</v>
      </c>
      <c r="C3167" s="49"/>
      <c r="D3167" s="49" t="s">
        <v>3959</v>
      </c>
      <c r="E3167" s="30" t="s">
        <v>3061</v>
      </c>
      <c r="F3167" s="30" t="s">
        <v>3141</v>
      </c>
      <c r="G3167" s="30" t="s">
        <v>3102</v>
      </c>
      <c r="H3167" s="31">
        <v>1903.72</v>
      </c>
      <c r="I3167" s="30">
        <v>5</v>
      </c>
      <c r="J3167" s="30" t="s">
        <v>6</v>
      </c>
      <c r="K3167" s="32">
        <v>42310</v>
      </c>
      <c r="L3167" s="6">
        <v>836.2459543379</v>
      </c>
    </row>
    <row r="3168" spans="1:12" ht="12.75" customHeight="1">
      <c r="A3168" s="30" t="s">
        <v>2699</v>
      </c>
      <c r="B3168" s="30" t="s">
        <v>2694</v>
      </c>
      <c r="C3168" s="49"/>
      <c r="D3168" s="49" t="s">
        <v>3960</v>
      </c>
      <c r="E3168" s="30" t="s">
        <v>3061</v>
      </c>
      <c r="F3168" s="30" t="s">
        <v>13004</v>
      </c>
      <c r="G3168" s="30" t="s">
        <v>3102</v>
      </c>
      <c r="H3168" s="31">
        <v>1903.72</v>
      </c>
      <c r="I3168" s="30">
        <v>5</v>
      </c>
      <c r="J3168" s="30" t="s">
        <v>6</v>
      </c>
      <c r="K3168" s="32">
        <v>42310</v>
      </c>
      <c r="L3168" s="6">
        <v>836.2459543379</v>
      </c>
    </row>
    <row r="3169" spans="1:12" ht="12.75" customHeight="1">
      <c r="A3169" s="30" t="s">
        <v>2700</v>
      </c>
      <c r="B3169" s="30" t="s">
        <v>2694</v>
      </c>
      <c r="C3169" s="49"/>
      <c r="D3169" s="49" t="s">
        <v>3961</v>
      </c>
      <c r="E3169" s="30" t="s">
        <v>3061</v>
      </c>
      <c r="F3169" s="30" t="s">
        <v>3141</v>
      </c>
      <c r="G3169" s="30" t="s">
        <v>3102</v>
      </c>
      <c r="H3169" s="31">
        <v>1903.72</v>
      </c>
      <c r="I3169" s="30">
        <v>5</v>
      </c>
      <c r="J3169" s="30" t="s">
        <v>6</v>
      </c>
      <c r="K3169" s="32">
        <v>42310</v>
      </c>
      <c r="L3169" s="6">
        <v>836.2459543379</v>
      </c>
    </row>
    <row r="3170" spans="1:12" ht="12.75" customHeight="1">
      <c r="A3170" s="30" t="s">
        <v>2701</v>
      </c>
      <c r="B3170" s="30" t="s">
        <v>2694</v>
      </c>
      <c r="C3170" s="49"/>
      <c r="D3170" s="49" t="s">
        <v>3962</v>
      </c>
      <c r="E3170" s="30" t="s">
        <v>3061</v>
      </c>
      <c r="F3170" s="30" t="s">
        <v>12933</v>
      </c>
      <c r="G3170" s="30" t="s">
        <v>3102</v>
      </c>
      <c r="H3170" s="31">
        <v>1903.72</v>
      </c>
      <c r="I3170" s="30">
        <v>5</v>
      </c>
      <c r="J3170" s="30" t="s">
        <v>6</v>
      </c>
      <c r="K3170" s="32">
        <v>42310</v>
      </c>
      <c r="L3170" s="6">
        <v>836.2459543379</v>
      </c>
    </row>
    <row r="3171" spans="1:12" ht="12.75" customHeight="1">
      <c r="A3171" s="30" t="s">
        <v>2702</v>
      </c>
      <c r="B3171" s="30" t="s">
        <v>2694</v>
      </c>
      <c r="C3171" s="49"/>
      <c r="D3171" s="49" t="s">
        <v>3963</v>
      </c>
      <c r="E3171" s="30" t="s">
        <v>3061</v>
      </c>
      <c r="F3171" s="30" t="s">
        <v>3141</v>
      </c>
      <c r="G3171" s="30" t="s">
        <v>3102</v>
      </c>
      <c r="H3171" s="31">
        <v>1903.72</v>
      </c>
      <c r="I3171" s="30">
        <v>5</v>
      </c>
      <c r="J3171" s="30" t="s">
        <v>6</v>
      </c>
      <c r="K3171" s="32">
        <v>42310</v>
      </c>
      <c r="L3171" s="6">
        <v>836.2459543379</v>
      </c>
    </row>
    <row r="3172" spans="1:12" ht="12.75" customHeight="1">
      <c r="A3172" s="30" t="s">
        <v>2703</v>
      </c>
      <c r="B3172" s="30" t="s">
        <v>2694</v>
      </c>
      <c r="C3172" s="49"/>
      <c r="D3172" s="49" t="s">
        <v>3965</v>
      </c>
      <c r="E3172" s="30" t="s">
        <v>3061</v>
      </c>
      <c r="F3172" s="30" t="s">
        <v>3140</v>
      </c>
      <c r="G3172" s="30" t="s">
        <v>3102</v>
      </c>
      <c r="H3172" s="31">
        <v>1903.72</v>
      </c>
      <c r="I3172" s="30">
        <v>5</v>
      </c>
      <c r="J3172" s="30" t="s">
        <v>6</v>
      </c>
      <c r="K3172" s="32">
        <v>42310</v>
      </c>
      <c r="L3172" s="6">
        <v>836.2459543379</v>
      </c>
    </row>
    <row r="3173" spans="1:12" ht="12.75" customHeight="1">
      <c r="A3173" s="30" t="s">
        <v>2704</v>
      </c>
      <c r="B3173" s="30" t="s">
        <v>2694</v>
      </c>
      <c r="C3173" s="49"/>
      <c r="D3173" s="49" t="s">
        <v>3966</v>
      </c>
      <c r="E3173" s="30" t="s">
        <v>3061</v>
      </c>
      <c r="F3173" s="30" t="s">
        <v>3141</v>
      </c>
      <c r="G3173" s="30" t="s">
        <v>3102</v>
      </c>
      <c r="H3173" s="31">
        <v>1903.72</v>
      </c>
      <c r="I3173" s="30">
        <v>5</v>
      </c>
      <c r="J3173" s="30" t="s">
        <v>6</v>
      </c>
      <c r="K3173" s="32">
        <v>42310</v>
      </c>
      <c r="L3173" s="6">
        <v>836.2459543379</v>
      </c>
    </row>
    <row r="3174" spans="1:12" ht="12.75" customHeight="1">
      <c r="A3174" s="30" t="s">
        <v>2705</v>
      </c>
      <c r="B3174" s="30" t="s">
        <v>2694</v>
      </c>
      <c r="C3174" s="49"/>
      <c r="D3174" s="49" t="s">
        <v>3967</v>
      </c>
      <c r="E3174" s="30" t="s">
        <v>3061</v>
      </c>
      <c r="F3174" s="30" t="s">
        <v>3141</v>
      </c>
      <c r="G3174" s="30" t="s">
        <v>3102</v>
      </c>
      <c r="H3174" s="31">
        <v>1903.72</v>
      </c>
      <c r="I3174" s="30">
        <v>5</v>
      </c>
      <c r="J3174" s="30" t="s">
        <v>6</v>
      </c>
      <c r="K3174" s="32">
        <v>42310</v>
      </c>
      <c r="L3174" s="6">
        <v>836.2459543379</v>
      </c>
    </row>
    <row r="3175" spans="1:12" ht="12.75" customHeight="1">
      <c r="A3175" s="30" t="s">
        <v>2706</v>
      </c>
      <c r="B3175" s="30" t="s">
        <v>2694</v>
      </c>
      <c r="C3175" s="49"/>
      <c r="D3175" s="49" t="s">
        <v>3968</v>
      </c>
      <c r="E3175" s="30" t="s">
        <v>3061</v>
      </c>
      <c r="F3175" s="30" t="s">
        <v>3141</v>
      </c>
      <c r="G3175" s="30" t="s">
        <v>3102</v>
      </c>
      <c r="H3175" s="31">
        <v>1903.72</v>
      </c>
      <c r="I3175" s="30">
        <v>5</v>
      </c>
      <c r="J3175" s="30" t="s">
        <v>6</v>
      </c>
      <c r="K3175" s="32">
        <v>42310</v>
      </c>
      <c r="L3175" s="6">
        <v>836.2459543379</v>
      </c>
    </row>
    <row r="3176" spans="1:12" ht="12.75" customHeight="1">
      <c r="A3176" s="30" t="s">
        <v>2707</v>
      </c>
      <c r="B3176" s="30" t="s">
        <v>2694</v>
      </c>
      <c r="C3176" s="49"/>
      <c r="D3176" s="49" t="s">
        <v>3969</v>
      </c>
      <c r="E3176" s="30" t="s">
        <v>3061</v>
      </c>
      <c r="F3176" s="30" t="s">
        <v>3141</v>
      </c>
      <c r="G3176" s="30" t="s">
        <v>3102</v>
      </c>
      <c r="H3176" s="31">
        <v>1903.72</v>
      </c>
      <c r="I3176" s="30">
        <v>5</v>
      </c>
      <c r="J3176" s="30" t="s">
        <v>6</v>
      </c>
      <c r="K3176" s="32">
        <v>42310</v>
      </c>
      <c r="L3176" s="6">
        <v>836.2459543379</v>
      </c>
    </row>
    <row r="3177" spans="1:12" ht="12.75" customHeight="1">
      <c r="A3177" s="30" t="s">
        <v>2708</v>
      </c>
      <c r="B3177" s="30" t="s">
        <v>2694</v>
      </c>
      <c r="C3177" s="49"/>
      <c r="D3177" s="49" t="s">
        <v>3970</v>
      </c>
      <c r="E3177" s="30" t="s">
        <v>3061</v>
      </c>
      <c r="F3177" s="30" t="s">
        <v>3141</v>
      </c>
      <c r="G3177" s="30" t="s">
        <v>3102</v>
      </c>
      <c r="H3177" s="31">
        <v>1903.72</v>
      </c>
      <c r="I3177" s="30">
        <v>5</v>
      </c>
      <c r="J3177" s="30" t="s">
        <v>6</v>
      </c>
      <c r="K3177" s="32">
        <v>42310</v>
      </c>
      <c r="L3177" s="6">
        <v>836.2459543379</v>
      </c>
    </row>
    <row r="3178" spans="1:12" ht="12.75" customHeight="1">
      <c r="A3178" s="30" t="s">
        <v>2709</v>
      </c>
      <c r="B3178" s="30" t="s">
        <v>2694</v>
      </c>
      <c r="C3178" s="49"/>
      <c r="D3178" s="49" t="s">
        <v>3971</v>
      </c>
      <c r="E3178" s="30" t="s">
        <v>3061</v>
      </c>
      <c r="F3178" s="30" t="s">
        <v>12949</v>
      </c>
      <c r="G3178" s="30" t="s">
        <v>3102</v>
      </c>
      <c r="H3178" s="31">
        <v>1903.72</v>
      </c>
      <c r="I3178" s="30">
        <v>5</v>
      </c>
      <c r="J3178" s="30" t="s">
        <v>6</v>
      </c>
      <c r="K3178" s="32">
        <v>42310</v>
      </c>
      <c r="L3178" s="6">
        <v>836.2459543379</v>
      </c>
    </row>
    <row r="3179" spans="1:12" ht="12.75" customHeight="1">
      <c r="A3179" s="30" t="s">
        <v>2710</v>
      </c>
      <c r="B3179" s="30" t="s">
        <v>2694</v>
      </c>
      <c r="C3179" s="49"/>
      <c r="D3179" s="49" t="s">
        <v>3972</v>
      </c>
      <c r="E3179" s="30" t="s">
        <v>3061</v>
      </c>
      <c r="F3179" s="30" t="s">
        <v>3141</v>
      </c>
      <c r="G3179" s="30" t="s">
        <v>3102</v>
      </c>
      <c r="H3179" s="31">
        <v>1903.72</v>
      </c>
      <c r="I3179" s="30">
        <v>5</v>
      </c>
      <c r="J3179" s="30" t="s">
        <v>6</v>
      </c>
      <c r="K3179" s="32">
        <v>42310</v>
      </c>
      <c r="L3179" s="6">
        <v>836.2459543379</v>
      </c>
    </row>
    <row r="3180" spans="1:12" ht="12.75" customHeight="1">
      <c r="A3180" s="30" t="s">
        <v>2711</v>
      </c>
      <c r="B3180" s="30" t="s">
        <v>2694</v>
      </c>
      <c r="C3180" s="49"/>
      <c r="D3180" s="49" t="s">
        <v>3973</v>
      </c>
      <c r="E3180" s="30" t="s">
        <v>3061</v>
      </c>
      <c r="F3180" s="30" t="s">
        <v>13003</v>
      </c>
      <c r="G3180" s="30" t="s">
        <v>3102</v>
      </c>
      <c r="H3180" s="31">
        <v>1903.72</v>
      </c>
      <c r="I3180" s="30">
        <v>5</v>
      </c>
      <c r="J3180" s="30" t="s">
        <v>6</v>
      </c>
      <c r="K3180" s="32">
        <v>42310</v>
      </c>
      <c r="L3180" s="6">
        <v>836.2459543379</v>
      </c>
    </row>
    <row r="3181" spans="1:12" ht="12.75" customHeight="1">
      <c r="A3181" s="30" t="s">
        <v>2712</v>
      </c>
      <c r="B3181" s="30" t="s">
        <v>2694</v>
      </c>
      <c r="C3181" s="49"/>
      <c r="D3181" s="49" t="s">
        <v>3974</v>
      </c>
      <c r="E3181" s="30" t="s">
        <v>3061</v>
      </c>
      <c r="F3181" s="30" t="s">
        <v>3141</v>
      </c>
      <c r="G3181" s="30" t="s">
        <v>3102</v>
      </c>
      <c r="H3181" s="31">
        <v>1903.72</v>
      </c>
      <c r="I3181" s="30">
        <v>5</v>
      </c>
      <c r="J3181" s="30" t="s">
        <v>6</v>
      </c>
      <c r="K3181" s="32">
        <v>42310</v>
      </c>
      <c r="L3181" s="6">
        <v>836.2459543379</v>
      </c>
    </row>
    <row r="3182" spans="1:12" ht="12.75" customHeight="1">
      <c r="A3182" s="30" t="s">
        <v>2713</v>
      </c>
      <c r="B3182" s="30" t="s">
        <v>2694</v>
      </c>
      <c r="C3182" s="49"/>
      <c r="D3182" s="49" t="s">
        <v>3975</v>
      </c>
      <c r="E3182" s="30" t="s">
        <v>3061</v>
      </c>
      <c r="F3182" s="30" t="s">
        <v>3141</v>
      </c>
      <c r="G3182" s="30" t="s">
        <v>3102</v>
      </c>
      <c r="H3182" s="31">
        <v>1903.72</v>
      </c>
      <c r="I3182" s="30">
        <v>5</v>
      </c>
      <c r="J3182" s="30" t="s">
        <v>6</v>
      </c>
      <c r="K3182" s="32">
        <v>42310</v>
      </c>
      <c r="L3182" s="6">
        <v>836.2459543379</v>
      </c>
    </row>
    <row r="3183" spans="1:12" ht="12.75" customHeight="1">
      <c r="A3183" s="30" t="s">
        <v>2714</v>
      </c>
      <c r="B3183" s="30" t="s">
        <v>2694</v>
      </c>
      <c r="C3183" s="49"/>
      <c r="D3183" s="49" t="s">
        <v>3976</v>
      </c>
      <c r="E3183" s="30" t="s">
        <v>3061</v>
      </c>
      <c r="F3183" s="30" t="s">
        <v>3141</v>
      </c>
      <c r="G3183" s="30" t="s">
        <v>3102</v>
      </c>
      <c r="H3183" s="31">
        <v>1903.72</v>
      </c>
      <c r="I3183" s="30">
        <v>5</v>
      </c>
      <c r="J3183" s="30" t="s">
        <v>6</v>
      </c>
      <c r="K3183" s="32">
        <v>42310</v>
      </c>
      <c r="L3183" s="6">
        <v>836.2459543379</v>
      </c>
    </row>
    <row r="3184" spans="1:12" ht="12.75" customHeight="1">
      <c r="A3184" s="30" t="s">
        <v>2715</v>
      </c>
      <c r="B3184" s="30" t="s">
        <v>2694</v>
      </c>
      <c r="C3184" s="49"/>
      <c r="D3184" s="49" t="s">
        <v>3977</v>
      </c>
      <c r="E3184" s="30" t="s">
        <v>3061</v>
      </c>
      <c r="F3184" s="30" t="s">
        <v>3141</v>
      </c>
      <c r="G3184" s="30" t="s">
        <v>3102</v>
      </c>
      <c r="H3184" s="31">
        <v>1903.72</v>
      </c>
      <c r="I3184" s="30">
        <v>5</v>
      </c>
      <c r="J3184" s="30" t="s">
        <v>6</v>
      </c>
      <c r="K3184" s="32">
        <v>42310</v>
      </c>
      <c r="L3184" s="6">
        <v>836.2459543379</v>
      </c>
    </row>
    <row r="3185" spans="1:12" ht="12.75" customHeight="1">
      <c r="A3185" s="30" t="s">
        <v>2716</v>
      </c>
      <c r="B3185" s="30" t="s">
        <v>2694</v>
      </c>
      <c r="C3185" s="49"/>
      <c r="D3185" s="49" t="s">
        <v>3978</v>
      </c>
      <c r="E3185" s="30" t="s">
        <v>3061</v>
      </c>
      <c r="F3185" s="30" t="s">
        <v>3141</v>
      </c>
      <c r="G3185" s="30" t="s">
        <v>3102</v>
      </c>
      <c r="H3185" s="31">
        <v>1903.72</v>
      </c>
      <c r="I3185" s="30">
        <v>5</v>
      </c>
      <c r="J3185" s="30" t="s">
        <v>6</v>
      </c>
      <c r="K3185" s="32">
        <v>42310</v>
      </c>
      <c r="L3185" s="6">
        <v>836.2459543379</v>
      </c>
    </row>
    <row r="3186" spans="1:12" ht="12.75" customHeight="1">
      <c r="A3186" s="30" t="s">
        <v>2717</v>
      </c>
      <c r="B3186" s="30" t="s">
        <v>2694</v>
      </c>
      <c r="C3186" s="49"/>
      <c r="D3186" s="49" t="s">
        <v>3979</v>
      </c>
      <c r="E3186" s="30" t="s">
        <v>3061</v>
      </c>
      <c r="F3186" s="30" t="s">
        <v>3358</v>
      </c>
      <c r="G3186" s="30" t="s">
        <v>3102</v>
      </c>
      <c r="H3186" s="31">
        <v>1903.72</v>
      </c>
      <c r="I3186" s="30">
        <v>5</v>
      </c>
      <c r="J3186" s="30" t="s">
        <v>6</v>
      </c>
      <c r="K3186" s="32">
        <v>42310</v>
      </c>
      <c r="L3186" s="6">
        <v>836.2459543379</v>
      </c>
    </row>
    <row r="3187" spans="1:12" ht="12.75" customHeight="1">
      <c r="A3187" s="30" t="s">
        <v>2718</v>
      </c>
      <c r="B3187" s="30" t="s">
        <v>2694</v>
      </c>
      <c r="C3187" s="49"/>
      <c r="D3187" s="49" t="s">
        <v>3980</v>
      </c>
      <c r="E3187" s="30" t="s">
        <v>3061</v>
      </c>
      <c r="F3187" s="30" t="s">
        <v>3141</v>
      </c>
      <c r="G3187" s="30" t="s">
        <v>3102</v>
      </c>
      <c r="H3187" s="31">
        <v>1903.72</v>
      </c>
      <c r="I3187" s="30">
        <v>5</v>
      </c>
      <c r="J3187" s="30" t="s">
        <v>6</v>
      </c>
      <c r="K3187" s="32">
        <v>42310</v>
      </c>
      <c r="L3187" s="6">
        <v>836.2459543379</v>
      </c>
    </row>
    <row r="3188" spans="1:12" ht="12.75" customHeight="1">
      <c r="A3188" s="30" t="s">
        <v>2720</v>
      </c>
      <c r="B3188" s="30" t="s">
        <v>2694</v>
      </c>
      <c r="C3188" s="49"/>
      <c r="D3188" s="49" t="s">
        <v>3982</v>
      </c>
      <c r="E3188" s="30" t="s">
        <v>3061</v>
      </c>
      <c r="F3188" s="30" t="s">
        <v>3141</v>
      </c>
      <c r="G3188" s="30" t="s">
        <v>3102</v>
      </c>
      <c r="H3188" s="31">
        <v>1903.72</v>
      </c>
      <c r="I3188" s="30">
        <v>5</v>
      </c>
      <c r="J3188" s="30" t="s">
        <v>6</v>
      </c>
      <c r="K3188" s="32">
        <v>42310</v>
      </c>
      <c r="L3188" s="6">
        <v>836.2459543379</v>
      </c>
    </row>
    <row r="3189" spans="1:12" ht="12.75" customHeight="1">
      <c r="A3189" s="30" t="s">
        <v>2721</v>
      </c>
      <c r="B3189" s="30" t="s">
        <v>2694</v>
      </c>
      <c r="C3189" s="49"/>
      <c r="D3189" s="49" t="s">
        <v>3983</v>
      </c>
      <c r="E3189" s="30" t="s">
        <v>3061</v>
      </c>
      <c r="F3189" s="30" t="s">
        <v>3141</v>
      </c>
      <c r="G3189" s="30" t="s">
        <v>3102</v>
      </c>
      <c r="H3189" s="31">
        <v>1903.72</v>
      </c>
      <c r="I3189" s="30">
        <v>5</v>
      </c>
      <c r="J3189" s="30" t="s">
        <v>6</v>
      </c>
      <c r="K3189" s="32">
        <v>42310</v>
      </c>
      <c r="L3189" s="6">
        <v>836.2459543379</v>
      </c>
    </row>
    <row r="3190" spans="1:12" ht="12.75" customHeight="1">
      <c r="A3190" s="30" t="s">
        <v>2722</v>
      </c>
      <c r="B3190" s="30" t="s">
        <v>2694</v>
      </c>
      <c r="C3190" s="49"/>
      <c r="D3190" s="49" t="s">
        <v>3984</v>
      </c>
      <c r="E3190" s="30" t="s">
        <v>3061</v>
      </c>
      <c r="F3190" s="30" t="s">
        <v>3141</v>
      </c>
      <c r="G3190" s="30" t="s">
        <v>3102</v>
      </c>
      <c r="H3190" s="31">
        <v>1903.72</v>
      </c>
      <c r="I3190" s="30">
        <v>5</v>
      </c>
      <c r="J3190" s="30" t="s">
        <v>6</v>
      </c>
      <c r="K3190" s="32">
        <v>42310</v>
      </c>
      <c r="L3190" s="6">
        <v>836.2459543379</v>
      </c>
    </row>
    <row r="3191" spans="1:12" ht="12.75" customHeight="1">
      <c r="A3191" s="30" t="s">
        <v>2723</v>
      </c>
      <c r="B3191" s="30" t="s">
        <v>2694</v>
      </c>
      <c r="C3191" s="49"/>
      <c r="D3191" s="49" t="s">
        <v>3985</v>
      </c>
      <c r="E3191" s="30" t="s">
        <v>3061</v>
      </c>
      <c r="F3191" s="30" t="s">
        <v>3141</v>
      </c>
      <c r="G3191" s="30" t="s">
        <v>3102</v>
      </c>
      <c r="H3191" s="31">
        <v>1903.72</v>
      </c>
      <c r="I3191" s="30">
        <v>5</v>
      </c>
      <c r="J3191" s="30" t="s">
        <v>6</v>
      </c>
      <c r="K3191" s="32">
        <v>42310</v>
      </c>
      <c r="L3191" s="6">
        <v>836.2459543379</v>
      </c>
    </row>
    <row r="3192" spans="1:12" ht="12.75" customHeight="1">
      <c r="A3192" s="30" t="s">
        <v>2724</v>
      </c>
      <c r="B3192" s="30" t="s">
        <v>2694</v>
      </c>
      <c r="C3192" s="49"/>
      <c r="D3192" s="49" t="s">
        <v>3986</v>
      </c>
      <c r="E3192" s="30" t="s">
        <v>3061</v>
      </c>
      <c r="F3192" s="30" t="s">
        <v>3141</v>
      </c>
      <c r="G3192" s="30" t="s">
        <v>3102</v>
      </c>
      <c r="H3192" s="31">
        <v>1903.72</v>
      </c>
      <c r="I3192" s="30">
        <v>5</v>
      </c>
      <c r="J3192" s="30" t="s">
        <v>6</v>
      </c>
      <c r="K3192" s="32">
        <v>42310</v>
      </c>
      <c r="L3192" s="6">
        <v>836.2459543379</v>
      </c>
    </row>
    <row r="3193" spans="1:12" ht="12.75" customHeight="1">
      <c r="A3193" s="30" t="s">
        <v>2725</v>
      </c>
      <c r="B3193" s="30" t="s">
        <v>2694</v>
      </c>
      <c r="C3193" s="49"/>
      <c r="D3193" s="49" t="s">
        <v>3987</v>
      </c>
      <c r="E3193" s="30" t="s">
        <v>3061</v>
      </c>
      <c r="F3193" s="30" t="s">
        <v>3141</v>
      </c>
      <c r="G3193" s="30" t="s">
        <v>3102</v>
      </c>
      <c r="H3193" s="31">
        <v>1903.72</v>
      </c>
      <c r="I3193" s="30">
        <v>5</v>
      </c>
      <c r="J3193" s="30" t="s">
        <v>6</v>
      </c>
      <c r="K3193" s="32">
        <v>42310</v>
      </c>
      <c r="L3193" s="6">
        <v>836.2459543379</v>
      </c>
    </row>
    <row r="3194" spans="1:12" ht="12.75" customHeight="1">
      <c r="A3194" s="30" t="s">
        <v>2726</v>
      </c>
      <c r="B3194" s="30" t="s">
        <v>2694</v>
      </c>
      <c r="C3194" s="49"/>
      <c r="D3194" s="49" t="s">
        <v>3988</v>
      </c>
      <c r="E3194" s="30" t="s">
        <v>3061</v>
      </c>
      <c r="F3194" s="30" t="s">
        <v>3141</v>
      </c>
      <c r="G3194" s="30" t="s">
        <v>3102</v>
      </c>
      <c r="H3194" s="31">
        <v>1903.72</v>
      </c>
      <c r="I3194" s="30">
        <v>5</v>
      </c>
      <c r="J3194" s="30" t="s">
        <v>6</v>
      </c>
      <c r="K3194" s="32">
        <v>42310</v>
      </c>
      <c r="L3194" s="6">
        <v>836.2459543379</v>
      </c>
    </row>
    <row r="3195" spans="1:12" ht="12.75" customHeight="1">
      <c r="A3195" s="30" t="s">
        <v>2727</v>
      </c>
      <c r="B3195" s="30" t="s">
        <v>2694</v>
      </c>
      <c r="C3195" s="49"/>
      <c r="D3195" s="49" t="s">
        <v>3989</v>
      </c>
      <c r="E3195" s="30" t="s">
        <v>3061</v>
      </c>
      <c r="F3195" s="30" t="s">
        <v>3140</v>
      </c>
      <c r="G3195" s="30" t="s">
        <v>3102</v>
      </c>
      <c r="H3195" s="31">
        <v>1903.72</v>
      </c>
      <c r="I3195" s="30">
        <v>5</v>
      </c>
      <c r="J3195" s="30" t="s">
        <v>6</v>
      </c>
      <c r="K3195" s="32">
        <v>42310</v>
      </c>
      <c r="L3195" s="6">
        <v>836.2459543379</v>
      </c>
    </row>
    <row r="3196" spans="1:12" ht="12.75" customHeight="1">
      <c r="A3196" s="30" t="s">
        <v>2728</v>
      </c>
      <c r="B3196" s="30" t="s">
        <v>2729</v>
      </c>
      <c r="C3196" s="49"/>
      <c r="D3196" s="49" t="s">
        <v>11574</v>
      </c>
      <c r="E3196" s="30" t="s">
        <v>3061</v>
      </c>
      <c r="F3196" s="30" t="s">
        <v>3140</v>
      </c>
      <c r="G3196" s="30" t="s">
        <v>3102</v>
      </c>
      <c r="H3196" s="31">
        <v>5552.52</v>
      </c>
      <c r="I3196" s="30">
        <v>5</v>
      </c>
      <c r="J3196" s="30" t="s">
        <v>6</v>
      </c>
      <c r="K3196" s="32">
        <v>42310</v>
      </c>
      <c r="L3196" s="6">
        <v>2439.0521643835614</v>
      </c>
    </row>
    <row r="3197" spans="1:12" ht="12.75" customHeight="1">
      <c r="A3197" s="30" t="s">
        <v>2731</v>
      </c>
      <c r="B3197" s="30" t="s">
        <v>2729</v>
      </c>
      <c r="C3197" s="49"/>
      <c r="D3197" s="49" t="s">
        <v>11571</v>
      </c>
      <c r="E3197" s="30" t="s">
        <v>3061</v>
      </c>
      <c r="F3197" s="30" t="s">
        <v>3141</v>
      </c>
      <c r="G3197" s="30" t="s">
        <v>3102</v>
      </c>
      <c r="H3197" s="31">
        <v>5552.52</v>
      </c>
      <c r="I3197" s="30">
        <v>5</v>
      </c>
      <c r="J3197" s="30" t="s">
        <v>6</v>
      </c>
      <c r="K3197" s="32">
        <v>42310</v>
      </c>
      <c r="L3197" s="6">
        <v>2439.0521643835614</v>
      </c>
    </row>
    <row r="3198" spans="1:12" ht="12.75" customHeight="1">
      <c r="A3198" s="30" t="s">
        <v>2732</v>
      </c>
      <c r="B3198" s="30" t="s">
        <v>2729</v>
      </c>
      <c r="C3198" s="49"/>
      <c r="D3198" s="49" t="s">
        <v>11570</v>
      </c>
      <c r="E3198" s="30" t="s">
        <v>3061</v>
      </c>
      <c r="F3198" s="30" t="s">
        <v>3141</v>
      </c>
      <c r="G3198" s="30" t="s">
        <v>3102</v>
      </c>
      <c r="H3198" s="31">
        <v>5552.52</v>
      </c>
      <c r="I3198" s="30">
        <v>5</v>
      </c>
      <c r="J3198" s="30" t="s">
        <v>6</v>
      </c>
      <c r="K3198" s="32">
        <v>42310</v>
      </c>
      <c r="L3198" s="6">
        <v>2439.0521643835614</v>
      </c>
    </row>
    <row r="3199" spans="1:12" ht="12.75" customHeight="1">
      <c r="A3199" s="30" t="s">
        <v>2733</v>
      </c>
      <c r="B3199" s="30" t="s">
        <v>2729</v>
      </c>
      <c r="C3199" s="49"/>
      <c r="D3199" s="49" t="s">
        <v>11572</v>
      </c>
      <c r="E3199" s="30" t="s">
        <v>3061</v>
      </c>
      <c r="F3199" s="30" t="s">
        <v>3141</v>
      </c>
      <c r="G3199" s="30" t="s">
        <v>3102</v>
      </c>
      <c r="H3199" s="31">
        <v>5552.52</v>
      </c>
      <c r="I3199" s="30">
        <v>5</v>
      </c>
      <c r="J3199" s="30" t="s">
        <v>6</v>
      </c>
      <c r="K3199" s="32">
        <v>42310</v>
      </c>
      <c r="L3199" s="6">
        <v>2439.0521643835614</v>
      </c>
    </row>
    <row r="3200" spans="1:12" ht="12.75" customHeight="1">
      <c r="A3200" s="30" t="s">
        <v>2734</v>
      </c>
      <c r="B3200" s="30" t="s">
        <v>2729</v>
      </c>
      <c r="C3200" s="49"/>
      <c r="D3200" s="49" t="s">
        <v>11569</v>
      </c>
      <c r="E3200" s="30" t="s">
        <v>3061</v>
      </c>
      <c r="F3200" s="30" t="s">
        <v>3141</v>
      </c>
      <c r="G3200" s="30" t="s">
        <v>3102</v>
      </c>
      <c r="H3200" s="31">
        <v>5552.52</v>
      </c>
      <c r="I3200" s="30">
        <v>5</v>
      </c>
      <c r="J3200" s="30" t="s">
        <v>6</v>
      </c>
      <c r="K3200" s="32">
        <v>42310</v>
      </c>
      <c r="L3200" s="6">
        <v>2439.0521643835614</v>
      </c>
    </row>
    <row r="3201" spans="1:12" ht="12.75" customHeight="1">
      <c r="A3201" s="30" t="s">
        <v>2735</v>
      </c>
      <c r="B3201" s="30" t="s">
        <v>2736</v>
      </c>
      <c r="C3201" s="49"/>
      <c r="D3201" s="49" t="s">
        <v>3990</v>
      </c>
      <c r="E3201" s="30" t="s">
        <v>3061</v>
      </c>
      <c r="F3201" s="30" t="s">
        <v>3141</v>
      </c>
      <c r="G3201" s="30" t="s">
        <v>3102</v>
      </c>
      <c r="H3201" s="31">
        <v>8108.44</v>
      </c>
      <c r="I3201" s="30">
        <v>5</v>
      </c>
      <c r="J3201" s="30" t="s">
        <v>6</v>
      </c>
      <c r="K3201" s="32">
        <v>42310</v>
      </c>
      <c r="L3201" s="6">
        <v>3561.7896255707756</v>
      </c>
    </row>
    <row r="3202" spans="1:12" ht="12.75" customHeight="1">
      <c r="A3202" s="30" t="s">
        <v>2737</v>
      </c>
      <c r="B3202" s="30" t="s">
        <v>2738</v>
      </c>
      <c r="C3202" s="49"/>
      <c r="D3202" s="49" t="s">
        <v>3991</v>
      </c>
      <c r="E3202" s="30" t="s">
        <v>3061</v>
      </c>
      <c r="F3202" s="30" t="s">
        <v>3141</v>
      </c>
      <c r="G3202" s="30" t="s">
        <v>3102</v>
      </c>
      <c r="H3202" s="31">
        <v>1903.72</v>
      </c>
      <c r="I3202" s="30">
        <v>5</v>
      </c>
      <c r="J3202" s="30" t="s">
        <v>6</v>
      </c>
      <c r="K3202" s="32">
        <v>42310</v>
      </c>
      <c r="L3202" s="6">
        <v>836.2459543379</v>
      </c>
    </row>
    <row r="3203" spans="1:12" ht="12.75" customHeight="1">
      <c r="A3203" s="30" t="s">
        <v>2739</v>
      </c>
      <c r="B3203" s="30" t="s">
        <v>2738</v>
      </c>
      <c r="C3203" s="49"/>
      <c r="D3203" s="49" t="s">
        <v>3992</v>
      </c>
      <c r="E3203" s="30" t="s">
        <v>3061</v>
      </c>
      <c r="F3203" s="30" t="s">
        <v>13004</v>
      </c>
      <c r="G3203" s="30" t="s">
        <v>3102</v>
      </c>
      <c r="H3203" s="31">
        <v>1903.72</v>
      </c>
      <c r="I3203" s="30">
        <v>5</v>
      </c>
      <c r="J3203" s="30" t="s">
        <v>6</v>
      </c>
      <c r="K3203" s="32">
        <v>42310</v>
      </c>
      <c r="L3203" s="6">
        <v>836.2459543379</v>
      </c>
    </row>
    <row r="3204" spans="1:12" ht="12.75" customHeight="1">
      <c r="A3204" s="30" t="s">
        <v>2740</v>
      </c>
      <c r="B3204" s="30" t="s">
        <v>2738</v>
      </c>
      <c r="C3204" s="49"/>
      <c r="D3204" s="49" t="s">
        <v>3993</v>
      </c>
      <c r="E3204" s="30" t="s">
        <v>3061</v>
      </c>
      <c r="F3204" s="30" t="s">
        <v>3141</v>
      </c>
      <c r="G3204" s="30" t="s">
        <v>3102</v>
      </c>
      <c r="H3204" s="31">
        <v>1903.72</v>
      </c>
      <c r="I3204" s="30">
        <v>5</v>
      </c>
      <c r="J3204" s="30" t="s">
        <v>6</v>
      </c>
      <c r="K3204" s="32">
        <v>42310</v>
      </c>
      <c r="L3204" s="6">
        <v>836.2459543379</v>
      </c>
    </row>
    <row r="3205" spans="1:12" ht="12.75" customHeight="1">
      <c r="A3205" s="30" t="s">
        <v>2741</v>
      </c>
      <c r="B3205" s="30" t="s">
        <v>2738</v>
      </c>
      <c r="C3205" s="49"/>
      <c r="D3205" s="49" t="s">
        <v>3994</v>
      </c>
      <c r="E3205" s="30" t="s">
        <v>3061</v>
      </c>
      <c r="F3205" s="30" t="s">
        <v>3141</v>
      </c>
      <c r="G3205" s="30" t="s">
        <v>3102</v>
      </c>
      <c r="H3205" s="31">
        <v>1903.72</v>
      </c>
      <c r="I3205" s="30">
        <v>5</v>
      </c>
      <c r="J3205" s="30" t="s">
        <v>6</v>
      </c>
      <c r="K3205" s="32">
        <v>42310</v>
      </c>
      <c r="L3205" s="6">
        <v>836.2459543379</v>
      </c>
    </row>
    <row r="3206" spans="1:12" ht="12.75" customHeight="1">
      <c r="A3206" s="30" t="s">
        <v>2742</v>
      </c>
      <c r="B3206" s="30" t="s">
        <v>2738</v>
      </c>
      <c r="C3206" s="49"/>
      <c r="D3206" s="49" t="s">
        <v>3995</v>
      </c>
      <c r="E3206" s="30" t="s">
        <v>3061</v>
      </c>
      <c r="F3206" s="30" t="s">
        <v>3141</v>
      </c>
      <c r="G3206" s="30" t="s">
        <v>3102</v>
      </c>
      <c r="H3206" s="31">
        <v>1903.72</v>
      </c>
      <c r="I3206" s="30">
        <v>5</v>
      </c>
      <c r="J3206" s="30" t="s">
        <v>6</v>
      </c>
      <c r="K3206" s="32">
        <v>42310</v>
      </c>
      <c r="L3206" s="6">
        <v>836.2459543379</v>
      </c>
    </row>
    <row r="3207" spans="1:12" ht="12.75" customHeight="1">
      <c r="A3207" s="30" t="s">
        <v>2743</v>
      </c>
      <c r="B3207" s="30" t="s">
        <v>2738</v>
      </c>
      <c r="C3207" s="49"/>
      <c r="D3207" s="49" t="s">
        <v>3996</v>
      </c>
      <c r="E3207" s="30" t="s">
        <v>3061</v>
      </c>
      <c r="F3207" s="30" t="s">
        <v>3141</v>
      </c>
      <c r="G3207" s="30" t="s">
        <v>3102</v>
      </c>
      <c r="H3207" s="31">
        <v>1903.72</v>
      </c>
      <c r="I3207" s="30">
        <v>5</v>
      </c>
      <c r="J3207" s="30" t="s">
        <v>6</v>
      </c>
      <c r="K3207" s="32">
        <v>42310</v>
      </c>
      <c r="L3207" s="6">
        <v>836.2459543379</v>
      </c>
    </row>
    <row r="3208" spans="1:12" ht="12.75" customHeight="1">
      <c r="A3208" s="30" t="s">
        <v>2746</v>
      </c>
      <c r="B3208" s="30" t="s">
        <v>2747</v>
      </c>
      <c r="C3208" s="49"/>
      <c r="D3208" s="49" t="s">
        <v>3998</v>
      </c>
      <c r="E3208" s="30" t="s">
        <v>3061</v>
      </c>
      <c r="F3208" s="30" t="s">
        <v>12941</v>
      </c>
      <c r="G3208" s="30" t="s">
        <v>3102</v>
      </c>
      <c r="H3208" s="31">
        <v>10229.56</v>
      </c>
      <c r="I3208" s="30">
        <v>5</v>
      </c>
      <c r="J3208" s="30" t="s">
        <v>6</v>
      </c>
      <c r="K3208" s="32">
        <v>42310</v>
      </c>
      <c r="L3208" s="6">
        <v>4493.5327488584498</v>
      </c>
    </row>
    <row r="3209" spans="1:12" ht="12.75" customHeight="1">
      <c r="A3209" s="30" t="s">
        <v>2748</v>
      </c>
      <c r="B3209" s="30" t="s">
        <v>2747</v>
      </c>
      <c r="C3209" s="49" t="s">
        <v>3062</v>
      </c>
      <c r="D3209" s="49" t="s">
        <v>3999</v>
      </c>
      <c r="E3209" s="30" t="s">
        <v>3061</v>
      </c>
      <c r="F3209" s="30" t="s">
        <v>12807</v>
      </c>
      <c r="G3209" s="30" t="s">
        <v>3102</v>
      </c>
      <c r="H3209" s="31">
        <v>10229.56</v>
      </c>
      <c r="I3209" s="30">
        <v>5</v>
      </c>
      <c r="J3209" s="30" t="s">
        <v>6</v>
      </c>
      <c r="K3209" s="32">
        <v>42310</v>
      </c>
      <c r="L3209" s="6">
        <v>4493.5327488584498</v>
      </c>
    </row>
    <row r="3210" spans="1:12" ht="12.75" customHeight="1">
      <c r="A3210" s="30" t="s">
        <v>2749</v>
      </c>
      <c r="B3210" s="30" t="s">
        <v>2747</v>
      </c>
      <c r="C3210" s="49" t="s">
        <v>3062</v>
      </c>
      <c r="D3210" s="49" t="s">
        <v>4000</v>
      </c>
      <c r="E3210" s="30" t="s">
        <v>3061</v>
      </c>
      <c r="F3210" s="30" t="s">
        <v>12908</v>
      </c>
      <c r="G3210" s="30" t="s">
        <v>3102</v>
      </c>
      <c r="H3210" s="31">
        <v>10229.56</v>
      </c>
      <c r="I3210" s="30">
        <v>5</v>
      </c>
      <c r="J3210" s="30" t="s">
        <v>6</v>
      </c>
      <c r="K3210" s="32">
        <v>42310</v>
      </c>
      <c r="L3210" s="6">
        <v>4493.5327488584498</v>
      </c>
    </row>
    <row r="3211" spans="1:12" ht="12.75" customHeight="1">
      <c r="A3211" s="30" t="s">
        <v>2750</v>
      </c>
      <c r="B3211" s="30" t="s">
        <v>2751</v>
      </c>
      <c r="C3211" s="49"/>
      <c r="D3211" s="49" t="s">
        <v>4001</v>
      </c>
      <c r="E3211" s="30" t="s">
        <v>3061</v>
      </c>
      <c r="F3211" s="30" t="s">
        <v>12908</v>
      </c>
      <c r="G3211" s="30" t="s">
        <v>3102</v>
      </c>
      <c r="H3211" s="31">
        <v>4464.34</v>
      </c>
      <c r="I3211" s="30">
        <v>5</v>
      </c>
      <c r="J3211" s="30" t="s">
        <v>6</v>
      </c>
      <c r="K3211" s="32">
        <v>42310</v>
      </c>
      <c r="L3211" s="6">
        <v>1961.0479817351597</v>
      </c>
    </row>
    <row r="3212" spans="1:12" ht="12.75" customHeight="1">
      <c r="A3212" s="30" t="s">
        <v>2753</v>
      </c>
      <c r="B3212" s="30" t="s">
        <v>2751</v>
      </c>
      <c r="C3212" s="49" t="s">
        <v>3062</v>
      </c>
      <c r="D3212" s="49" t="s">
        <v>4003</v>
      </c>
      <c r="E3212" s="30" t="s">
        <v>3061</v>
      </c>
      <c r="F3212" s="30" t="s">
        <v>12807</v>
      </c>
      <c r="G3212" s="30" t="s">
        <v>3102</v>
      </c>
      <c r="H3212" s="31">
        <v>4464.34</v>
      </c>
      <c r="I3212" s="30">
        <v>5</v>
      </c>
      <c r="J3212" s="30" t="s">
        <v>6</v>
      </c>
      <c r="K3212" s="32">
        <v>42310</v>
      </c>
      <c r="L3212" s="6">
        <v>1961.0479817351597</v>
      </c>
    </row>
    <row r="3213" spans="1:12" ht="12.75" customHeight="1">
      <c r="A3213" s="30" t="s">
        <v>2754</v>
      </c>
      <c r="B3213" s="30" t="s">
        <v>2755</v>
      </c>
      <c r="C3213" s="49" t="s">
        <v>3062</v>
      </c>
      <c r="D3213" s="49" t="s">
        <v>4004</v>
      </c>
      <c r="E3213" s="30" t="s">
        <v>3061</v>
      </c>
      <c r="F3213" s="30" t="s">
        <v>12908</v>
      </c>
      <c r="G3213" s="30" t="s">
        <v>3102</v>
      </c>
      <c r="H3213" s="31">
        <v>1609.94</v>
      </c>
      <c r="I3213" s="30">
        <v>5</v>
      </c>
      <c r="J3213" s="30" t="s">
        <v>6</v>
      </c>
      <c r="K3213" s="32">
        <v>42310</v>
      </c>
      <c r="L3213" s="6">
        <v>707.19738812785386</v>
      </c>
    </row>
    <row r="3214" spans="1:12" ht="12.75" customHeight="1">
      <c r="A3214" s="30" t="s">
        <v>2756</v>
      </c>
      <c r="B3214" s="30" t="s">
        <v>2755</v>
      </c>
      <c r="C3214" s="49" t="s">
        <v>3062</v>
      </c>
      <c r="D3214" s="49" t="s">
        <v>4005</v>
      </c>
      <c r="E3214" s="30" t="s">
        <v>3061</v>
      </c>
      <c r="F3214" s="30" t="s">
        <v>12908</v>
      </c>
      <c r="G3214" s="30" t="s">
        <v>3102</v>
      </c>
      <c r="H3214" s="31">
        <v>1609.94</v>
      </c>
      <c r="I3214" s="30">
        <v>5</v>
      </c>
      <c r="J3214" s="30" t="s">
        <v>6</v>
      </c>
      <c r="K3214" s="32">
        <v>42310</v>
      </c>
      <c r="L3214" s="6">
        <v>707.19738812785386</v>
      </c>
    </row>
    <row r="3215" spans="1:12" ht="12.75" customHeight="1">
      <c r="A3215" s="30" t="s">
        <v>2757</v>
      </c>
      <c r="B3215" s="30" t="s">
        <v>2755</v>
      </c>
      <c r="C3215" s="49"/>
      <c r="D3215" s="49" t="s">
        <v>4006</v>
      </c>
      <c r="E3215" s="30" t="s">
        <v>3061</v>
      </c>
      <c r="F3215" s="30" t="s">
        <v>12941</v>
      </c>
      <c r="G3215" s="30" t="s">
        <v>3102</v>
      </c>
      <c r="H3215" s="31">
        <v>1609.94</v>
      </c>
      <c r="I3215" s="30">
        <v>5</v>
      </c>
      <c r="J3215" s="30" t="s">
        <v>6</v>
      </c>
      <c r="K3215" s="32">
        <v>42310</v>
      </c>
      <c r="L3215" s="6">
        <v>707.19738812785386</v>
      </c>
    </row>
    <row r="3216" spans="1:12" ht="12.75" customHeight="1">
      <c r="A3216" s="30" t="s">
        <v>2758</v>
      </c>
      <c r="B3216" s="30" t="s">
        <v>2755</v>
      </c>
      <c r="C3216" s="49"/>
      <c r="D3216" s="49" t="s">
        <v>4007</v>
      </c>
      <c r="E3216" s="30" t="s">
        <v>3061</v>
      </c>
      <c r="F3216" s="30" t="s">
        <v>12941</v>
      </c>
      <c r="G3216" s="30" t="s">
        <v>3102</v>
      </c>
      <c r="H3216" s="31">
        <v>1609.94</v>
      </c>
      <c r="I3216" s="30">
        <v>5</v>
      </c>
      <c r="J3216" s="30" t="s">
        <v>6</v>
      </c>
      <c r="K3216" s="32">
        <v>42310</v>
      </c>
      <c r="L3216" s="6">
        <v>707.19738812785386</v>
      </c>
    </row>
    <row r="3217" spans="1:12" ht="12.75" customHeight="1">
      <c r="A3217" s="30" t="s">
        <v>2759</v>
      </c>
      <c r="B3217" s="30" t="s">
        <v>2755</v>
      </c>
      <c r="C3217" s="49" t="s">
        <v>3062</v>
      </c>
      <c r="D3217" s="49" t="s">
        <v>4008</v>
      </c>
      <c r="E3217" s="30" t="s">
        <v>3061</v>
      </c>
      <c r="F3217" s="30" t="s">
        <v>12807</v>
      </c>
      <c r="G3217" s="30" t="s">
        <v>3102</v>
      </c>
      <c r="H3217" s="31">
        <v>1609.94</v>
      </c>
      <c r="I3217" s="30">
        <v>5</v>
      </c>
      <c r="J3217" s="30" t="s">
        <v>6</v>
      </c>
      <c r="K3217" s="32">
        <v>42310</v>
      </c>
      <c r="L3217" s="6">
        <v>707.19738812785386</v>
      </c>
    </row>
    <row r="3218" spans="1:12" ht="12.75" customHeight="1">
      <c r="A3218" s="30" t="s">
        <v>2760</v>
      </c>
      <c r="B3218" s="30" t="s">
        <v>2755</v>
      </c>
      <c r="C3218" s="49"/>
      <c r="D3218" s="49" t="s">
        <v>4009</v>
      </c>
      <c r="E3218" s="30" t="s">
        <v>3061</v>
      </c>
      <c r="F3218" s="30" t="s">
        <v>12899</v>
      </c>
      <c r="G3218" s="30" t="s">
        <v>3102</v>
      </c>
      <c r="H3218" s="31">
        <v>1609.94</v>
      </c>
      <c r="I3218" s="30">
        <v>5</v>
      </c>
      <c r="J3218" s="30" t="s">
        <v>6</v>
      </c>
      <c r="K3218" s="32">
        <v>42310</v>
      </c>
      <c r="L3218" s="6">
        <v>707.19738812785386</v>
      </c>
    </row>
    <row r="3219" spans="1:12" ht="12.75" customHeight="1">
      <c r="A3219" s="30" t="s">
        <v>2761</v>
      </c>
      <c r="B3219" s="30" t="s">
        <v>2762</v>
      </c>
      <c r="C3219" s="49"/>
      <c r="D3219" s="49" t="s">
        <v>4010</v>
      </c>
      <c r="E3219" s="30" t="s">
        <v>3061</v>
      </c>
      <c r="F3219" s="30" t="s">
        <v>13019</v>
      </c>
      <c r="G3219" s="30" t="s">
        <v>3102</v>
      </c>
      <c r="H3219" s="31">
        <v>2156.38</v>
      </c>
      <c r="I3219" s="30">
        <v>5</v>
      </c>
      <c r="J3219" s="30" t="s">
        <v>6</v>
      </c>
      <c r="K3219" s="32">
        <v>42310</v>
      </c>
      <c r="L3219" s="6">
        <v>947.23176255707813</v>
      </c>
    </row>
    <row r="3220" spans="1:12" ht="12.75" customHeight="1">
      <c r="A3220" s="30" t="s">
        <v>2763</v>
      </c>
      <c r="B3220" s="30" t="s">
        <v>2762</v>
      </c>
      <c r="C3220" s="49"/>
      <c r="D3220" s="49" t="s">
        <v>4012</v>
      </c>
      <c r="E3220" s="30" t="s">
        <v>3061</v>
      </c>
      <c r="F3220" s="30" t="s">
        <v>4473</v>
      </c>
      <c r="G3220" s="30" t="s">
        <v>3102</v>
      </c>
      <c r="H3220" s="31">
        <v>2156.38</v>
      </c>
      <c r="I3220" s="30">
        <v>5</v>
      </c>
      <c r="J3220" s="30" t="s">
        <v>6</v>
      </c>
      <c r="K3220" s="32">
        <v>42310</v>
      </c>
      <c r="L3220" s="6">
        <v>947.23176255707813</v>
      </c>
    </row>
    <row r="3221" spans="1:12" ht="12.75" customHeight="1">
      <c r="A3221" s="30" t="s">
        <v>2764</v>
      </c>
      <c r="B3221" s="30" t="s">
        <v>2762</v>
      </c>
      <c r="C3221" s="49"/>
      <c r="D3221" s="49" t="s">
        <v>4013</v>
      </c>
      <c r="E3221" s="30" t="s">
        <v>3061</v>
      </c>
      <c r="F3221" s="30" t="s">
        <v>3139</v>
      </c>
      <c r="G3221" s="30" t="s">
        <v>3102</v>
      </c>
      <c r="H3221" s="31">
        <v>2156.38</v>
      </c>
      <c r="I3221" s="30">
        <v>5</v>
      </c>
      <c r="J3221" s="30" t="s">
        <v>6</v>
      </c>
      <c r="K3221" s="32">
        <v>42310</v>
      </c>
      <c r="L3221" s="6">
        <v>947.23176255707813</v>
      </c>
    </row>
    <row r="3222" spans="1:12" ht="12.75" customHeight="1">
      <c r="A3222" s="30" t="s">
        <v>2765</v>
      </c>
      <c r="B3222" s="30" t="s">
        <v>2766</v>
      </c>
      <c r="C3222" s="49" t="s">
        <v>3062</v>
      </c>
      <c r="D3222" s="49" t="s">
        <v>4014</v>
      </c>
      <c r="E3222" s="30" t="s">
        <v>3061</v>
      </c>
      <c r="F3222" s="30" t="s">
        <v>12908</v>
      </c>
      <c r="G3222" s="30" t="s">
        <v>3102</v>
      </c>
      <c r="H3222" s="31">
        <v>1609.94</v>
      </c>
      <c r="I3222" s="30">
        <v>5</v>
      </c>
      <c r="J3222" s="30" t="s">
        <v>6</v>
      </c>
      <c r="K3222" s="32">
        <v>42310</v>
      </c>
      <c r="L3222" s="6">
        <v>707.19738812785386</v>
      </c>
    </row>
    <row r="3223" spans="1:12" ht="12.75" customHeight="1">
      <c r="A3223" s="30" t="s">
        <v>2767</v>
      </c>
      <c r="B3223" s="30" t="s">
        <v>2766</v>
      </c>
      <c r="C3223" s="49" t="s">
        <v>3062</v>
      </c>
      <c r="D3223" s="49" t="s">
        <v>4015</v>
      </c>
      <c r="E3223" s="30" t="s">
        <v>3061</v>
      </c>
      <c r="F3223" s="30" t="s">
        <v>12908</v>
      </c>
      <c r="G3223" s="30" t="s">
        <v>3102</v>
      </c>
      <c r="H3223" s="31">
        <v>1609.94</v>
      </c>
      <c r="I3223" s="30">
        <v>5</v>
      </c>
      <c r="J3223" s="30" t="s">
        <v>6</v>
      </c>
      <c r="K3223" s="32">
        <v>42310</v>
      </c>
      <c r="L3223" s="6">
        <v>707.19738812785386</v>
      </c>
    </row>
    <row r="3224" spans="1:12" ht="12.75" customHeight="1">
      <c r="A3224" s="30" t="s">
        <v>2768</v>
      </c>
      <c r="B3224" s="30" t="s">
        <v>2766</v>
      </c>
      <c r="C3224" s="49" t="s">
        <v>3062</v>
      </c>
      <c r="D3224" s="49" t="s">
        <v>4016</v>
      </c>
      <c r="E3224" s="30" t="s">
        <v>3061</v>
      </c>
      <c r="F3224" s="30" t="s">
        <v>12908</v>
      </c>
      <c r="G3224" s="30" t="s">
        <v>3102</v>
      </c>
      <c r="H3224" s="31">
        <v>1609.94</v>
      </c>
      <c r="I3224" s="30">
        <v>5</v>
      </c>
      <c r="J3224" s="30" t="s">
        <v>6</v>
      </c>
      <c r="K3224" s="32">
        <v>42310</v>
      </c>
      <c r="L3224" s="6">
        <v>707.19738812785386</v>
      </c>
    </row>
    <row r="3225" spans="1:12" ht="12.75" customHeight="1">
      <c r="A3225" s="30" t="s">
        <v>2770</v>
      </c>
      <c r="B3225" s="30" t="s">
        <v>2766</v>
      </c>
      <c r="C3225" s="49"/>
      <c r="D3225" s="49" t="s">
        <v>4018</v>
      </c>
      <c r="E3225" s="30" t="s">
        <v>3061</v>
      </c>
      <c r="F3225" s="30" t="s">
        <v>12941</v>
      </c>
      <c r="G3225" s="30" t="s">
        <v>3102</v>
      </c>
      <c r="H3225" s="31">
        <v>1609.94</v>
      </c>
      <c r="I3225" s="30">
        <v>5</v>
      </c>
      <c r="J3225" s="30" t="s">
        <v>6</v>
      </c>
      <c r="K3225" s="32">
        <v>42310</v>
      </c>
      <c r="L3225" s="6">
        <v>707.19738812785386</v>
      </c>
    </row>
    <row r="3226" spans="1:12" ht="12.75" customHeight="1">
      <c r="A3226" s="30" t="s">
        <v>2771</v>
      </c>
      <c r="B3226" s="30" t="s">
        <v>2766</v>
      </c>
      <c r="C3226" s="49"/>
      <c r="D3226" s="49" t="s">
        <v>4019</v>
      </c>
      <c r="E3226" s="30" t="s">
        <v>3061</v>
      </c>
      <c r="F3226" s="30" t="s">
        <v>12941</v>
      </c>
      <c r="G3226" s="30" t="s">
        <v>3102</v>
      </c>
      <c r="H3226" s="31">
        <v>1609.94</v>
      </c>
      <c r="I3226" s="30">
        <v>5</v>
      </c>
      <c r="J3226" s="30" t="s">
        <v>6</v>
      </c>
      <c r="K3226" s="32">
        <v>42310</v>
      </c>
      <c r="L3226" s="6">
        <v>707.19738812785386</v>
      </c>
    </row>
    <row r="3227" spans="1:12" ht="12.75" customHeight="1">
      <c r="A3227" s="30" t="s">
        <v>2772</v>
      </c>
      <c r="B3227" s="30" t="s">
        <v>2766</v>
      </c>
      <c r="C3227" s="49"/>
      <c r="D3227" s="49" t="s">
        <v>4020</v>
      </c>
      <c r="E3227" s="30" t="s">
        <v>3061</v>
      </c>
      <c r="F3227" s="30" t="s">
        <v>12941</v>
      </c>
      <c r="G3227" s="30" t="s">
        <v>3102</v>
      </c>
      <c r="H3227" s="31">
        <v>1609.94</v>
      </c>
      <c r="I3227" s="30">
        <v>5</v>
      </c>
      <c r="J3227" s="30" t="s">
        <v>6</v>
      </c>
      <c r="K3227" s="32">
        <v>42310</v>
      </c>
      <c r="L3227" s="6">
        <v>707.19738812785386</v>
      </c>
    </row>
    <row r="3228" spans="1:12" ht="12.75" customHeight="1">
      <c r="A3228" s="30" t="s">
        <v>2773</v>
      </c>
      <c r="B3228" s="30" t="s">
        <v>2766</v>
      </c>
      <c r="C3228" s="49"/>
      <c r="D3228" s="49" t="s">
        <v>4021</v>
      </c>
      <c r="E3228" s="30" t="s">
        <v>3061</v>
      </c>
      <c r="F3228" s="30" t="s">
        <v>12941</v>
      </c>
      <c r="G3228" s="30" t="s">
        <v>3102</v>
      </c>
      <c r="H3228" s="31">
        <v>1609.94</v>
      </c>
      <c r="I3228" s="30">
        <v>5</v>
      </c>
      <c r="J3228" s="30" t="s">
        <v>6</v>
      </c>
      <c r="K3228" s="32">
        <v>42310</v>
      </c>
      <c r="L3228" s="6">
        <v>707.19738812785386</v>
      </c>
    </row>
    <row r="3229" spans="1:12" ht="12.75" customHeight="1">
      <c r="A3229" s="30" t="s">
        <v>2774</v>
      </c>
      <c r="B3229" s="30" t="s">
        <v>2766</v>
      </c>
      <c r="C3229" s="49" t="s">
        <v>3062</v>
      </c>
      <c r="D3229" s="49" t="s">
        <v>4022</v>
      </c>
      <c r="E3229" s="30" t="s">
        <v>3061</v>
      </c>
      <c r="F3229" s="30" t="s">
        <v>12807</v>
      </c>
      <c r="G3229" s="30" t="s">
        <v>3102</v>
      </c>
      <c r="H3229" s="31">
        <v>1609.94</v>
      </c>
      <c r="I3229" s="30">
        <v>5</v>
      </c>
      <c r="J3229" s="30" t="s">
        <v>6</v>
      </c>
      <c r="K3229" s="32">
        <v>42310</v>
      </c>
      <c r="L3229" s="6">
        <v>707.19738812785386</v>
      </c>
    </row>
    <row r="3230" spans="1:12" ht="12.75" customHeight="1">
      <c r="A3230" s="30" t="s">
        <v>2775</v>
      </c>
      <c r="B3230" s="30" t="s">
        <v>2766</v>
      </c>
      <c r="C3230" s="49" t="s">
        <v>3062</v>
      </c>
      <c r="D3230" s="49" t="s">
        <v>4023</v>
      </c>
      <c r="E3230" s="30" t="s">
        <v>3061</v>
      </c>
      <c r="F3230" s="30" t="s">
        <v>12807</v>
      </c>
      <c r="G3230" s="30" t="s">
        <v>3102</v>
      </c>
      <c r="H3230" s="31">
        <v>1609.94</v>
      </c>
      <c r="I3230" s="30">
        <v>5</v>
      </c>
      <c r="J3230" s="30" t="s">
        <v>6</v>
      </c>
      <c r="K3230" s="32">
        <v>42310</v>
      </c>
      <c r="L3230" s="6">
        <v>707.19738812785386</v>
      </c>
    </row>
    <row r="3231" spans="1:12" ht="12.75" customHeight="1">
      <c r="A3231" s="30" t="s">
        <v>2776</v>
      </c>
      <c r="B3231" s="30" t="s">
        <v>2766</v>
      </c>
      <c r="C3231" s="49" t="s">
        <v>3062</v>
      </c>
      <c r="D3231" s="49" t="s">
        <v>4024</v>
      </c>
      <c r="E3231" s="30" t="s">
        <v>3061</v>
      </c>
      <c r="F3231" s="30" t="s">
        <v>12807</v>
      </c>
      <c r="G3231" s="30" t="s">
        <v>3102</v>
      </c>
      <c r="H3231" s="31">
        <v>1609.94</v>
      </c>
      <c r="I3231" s="30">
        <v>5</v>
      </c>
      <c r="J3231" s="30" t="s">
        <v>6</v>
      </c>
      <c r="K3231" s="32">
        <v>42310</v>
      </c>
      <c r="L3231" s="6">
        <v>707.19738812785386</v>
      </c>
    </row>
    <row r="3232" spans="1:12" ht="12.75" customHeight="1">
      <c r="A3232" s="30" t="s">
        <v>2777</v>
      </c>
      <c r="B3232" s="30" t="s">
        <v>2766</v>
      </c>
      <c r="C3232" s="49" t="s">
        <v>3062</v>
      </c>
      <c r="D3232" s="49" t="s">
        <v>4025</v>
      </c>
      <c r="E3232" s="30" t="s">
        <v>3061</v>
      </c>
      <c r="F3232" s="30" t="s">
        <v>12899</v>
      </c>
      <c r="G3232" s="30" t="s">
        <v>3102</v>
      </c>
      <c r="H3232" s="31">
        <v>1609.94</v>
      </c>
      <c r="I3232" s="30">
        <v>5</v>
      </c>
      <c r="J3232" s="30" t="s">
        <v>6</v>
      </c>
      <c r="K3232" s="32">
        <v>42310</v>
      </c>
      <c r="L3232" s="6">
        <v>707.19738812785386</v>
      </c>
    </row>
    <row r="3233" spans="1:12" ht="12.75" customHeight="1">
      <c r="A3233" s="30" t="s">
        <v>2778</v>
      </c>
      <c r="B3233" s="30" t="s">
        <v>2779</v>
      </c>
      <c r="C3233" s="49" t="s">
        <v>3062</v>
      </c>
      <c r="D3233" s="49" t="s">
        <v>4026</v>
      </c>
      <c r="E3233" s="30" t="s">
        <v>3061</v>
      </c>
      <c r="F3233" s="30" t="s">
        <v>12908</v>
      </c>
      <c r="G3233" s="30" t="s">
        <v>3102</v>
      </c>
      <c r="H3233" s="31">
        <v>3454.9</v>
      </c>
      <c r="I3233" s="30">
        <v>5</v>
      </c>
      <c r="J3233" s="30" t="s">
        <v>6</v>
      </c>
      <c r="K3233" s="32">
        <v>42310</v>
      </c>
      <c r="L3233" s="6">
        <v>1517.6318721461187</v>
      </c>
    </row>
    <row r="3234" spans="1:12" ht="12.75" customHeight="1">
      <c r="A3234" s="30" t="s">
        <v>2780</v>
      </c>
      <c r="B3234" s="30" t="s">
        <v>2779</v>
      </c>
      <c r="C3234" s="49"/>
      <c r="D3234" s="49" t="s">
        <v>4027</v>
      </c>
      <c r="E3234" s="30" t="s">
        <v>3061</v>
      </c>
      <c r="F3234" s="30" t="s">
        <v>12941</v>
      </c>
      <c r="G3234" s="30" t="s">
        <v>3102</v>
      </c>
      <c r="H3234" s="31">
        <v>3454.9</v>
      </c>
      <c r="I3234" s="30">
        <v>5</v>
      </c>
      <c r="J3234" s="30" t="s">
        <v>6</v>
      </c>
      <c r="K3234" s="32">
        <v>42310</v>
      </c>
      <c r="L3234" s="6">
        <v>1517.6318721461187</v>
      </c>
    </row>
    <row r="3235" spans="1:12" ht="12.75" customHeight="1">
      <c r="A3235" s="30" t="s">
        <v>2781</v>
      </c>
      <c r="B3235" s="30" t="s">
        <v>2779</v>
      </c>
      <c r="C3235" s="49" t="s">
        <v>3062</v>
      </c>
      <c r="D3235" s="49" t="s">
        <v>4028</v>
      </c>
      <c r="E3235" s="30" t="s">
        <v>3061</v>
      </c>
      <c r="F3235" s="30" t="s">
        <v>12807</v>
      </c>
      <c r="G3235" s="30" t="s">
        <v>3102</v>
      </c>
      <c r="H3235" s="31">
        <v>3454.9</v>
      </c>
      <c r="I3235" s="30">
        <v>5</v>
      </c>
      <c r="J3235" s="30" t="s">
        <v>6</v>
      </c>
      <c r="K3235" s="32">
        <v>42310</v>
      </c>
      <c r="L3235" s="6">
        <v>1517.6318721461187</v>
      </c>
    </row>
    <row r="3236" spans="1:12" ht="12.75" customHeight="1">
      <c r="A3236" s="30" t="s">
        <v>2782</v>
      </c>
      <c r="B3236" s="30" t="s">
        <v>2783</v>
      </c>
      <c r="C3236" s="49"/>
      <c r="D3236" s="49" t="s">
        <v>4029</v>
      </c>
      <c r="E3236" s="30" t="s">
        <v>3061</v>
      </c>
      <c r="F3236" s="30" t="s">
        <v>3131</v>
      </c>
      <c r="G3236" s="30" t="s">
        <v>3102</v>
      </c>
      <c r="H3236" s="31">
        <v>19842.18</v>
      </c>
      <c r="I3236" s="30">
        <v>5</v>
      </c>
      <c r="J3236" s="30" t="s">
        <v>6</v>
      </c>
      <c r="K3236" s="32">
        <v>42310</v>
      </c>
      <c r="L3236" s="6">
        <v>8716.0626301369884</v>
      </c>
    </row>
    <row r="3237" spans="1:12" ht="12.75" customHeight="1">
      <c r="A3237" s="284" t="s">
        <v>2784</v>
      </c>
      <c r="B3237" s="30" t="s">
        <v>2785</v>
      </c>
      <c r="C3237" s="49"/>
      <c r="D3237" s="49" t="s">
        <v>4030</v>
      </c>
      <c r="E3237" s="30" t="s">
        <v>3061</v>
      </c>
      <c r="F3237" s="30" t="s">
        <v>12904</v>
      </c>
      <c r="G3237" s="30" t="s">
        <v>3102</v>
      </c>
      <c r="H3237" s="31">
        <v>2127</v>
      </c>
      <c r="I3237" s="30">
        <v>5</v>
      </c>
      <c r="J3237" s="30" t="s">
        <v>6</v>
      </c>
      <c r="K3237" s="32">
        <v>42310</v>
      </c>
      <c r="L3237" s="6">
        <v>934.32602739726053</v>
      </c>
    </row>
    <row r="3238" spans="1:12" ht="12.75" customHeight="1">
      <c r="A3238" s="30" t="s">
        <v>2786</v>
      </c>
      <c r="B3238" s="30" t="s">
        <v>2787</v>
      </c>
      <c r="C3238" s="49"/>
      <c r="D3238" s="49" t="s">
        <v>4031</v>
      </c>
      <c r="E3238" s="30" t="s">
        <v>3061</v>
      </c>
      <c r="F3238" s="30" t="s">
        <v>3131</v>
      </c>
      <c r="G3238" s="30" t="s">
        <v>3102</v>
      </c>
      <c r="H3238" s="31">
        <v>810.84</v>
      </c>
      <c r="I3238" s="30">
        <v>5</v>
      </c>
      <c r="J3238" s="30" t="s">
        <v>6</v>
      </c>
      <c r="K3238" s="32">
        <v>42310</v>
      </c>
      <c r="L3238" s="6">
        <v>356.17720547945197</v>
      </c>
    </row>
    <row r="3239" spans="1:12" ht="12.75" customHeight="1">
      <c r="A3239" s="30" t="s">
        <v>2788</v>
      </c>
      <c r="B3239" s="30" t="s">
        <v>2789</v>
      </c>
      <c r="C3239" s="49"/>
      <c r="D3239" s="49" t="s">
        <v>4032</v>
      </c>
      <c r="E3239" s="30" t="s">
        <v>3061</v>
      </c>
      <c r="F3239" s="30" t="s">
        <v>3131</v>
      </c>
      <c r="G3239" s="30" t="s">
        <v>3102</v>
      </c>
      <c r="H3239" s="31">
        <v>4395.01</v>
      </c>
      <c r="I3239" s="30">
        <v>5</v>
      </c>
      <c r="J3239" s="30" t="s">
        <v>6</v>
      </c>
      <c r="K3239" s="32">
        <v>42310</v>
      </c>
      <c r="L3239" s="6">
        <v>1930.5934337899535</v>
      </c>
    </row>
    <row r="3240" spans="1:12" ht="12.75" customHeight="1">
      <c r="A3240" s="30" t="s">
        <v>2791</v>
      </c>
      <c r="B3240" s="30" t="s">
        <v>2789</v>
      </c>
      <c r="C3240" s="49"/>
      <c r="D3240" s="49" t="s">
        <v>4034</v>
      </c>
      <c r="E3240" s="30" t="s">
        <v>3061</v>
      </c>
      <c r="F3240" s="30" t="s">
        <v>3131</v>
      </c>
      <c r="G3240" s="30" t="s">
        <v>3102</v>
      </c>
      <c r="H3240" s="31">
        <v>4395.01</v>
      </c>
      <c r="I3240" s="30">
        <v>5</v>
      </c>
      <c r="J3240" s="30" t="s">
        <v>6</v>
      </c>
      <c r="K3240" s="32">
        <v>42310</v>
      </c>
      <c r="L3240" s="6">
        <v>1930.5934337899535</v>
      </c>
    </row>
    <row r="3241" spans="1:12" ht="12.75" customHeight="1">
      <c r="A3241" s="30" t="s">
        <v>2792</v>
      </c>
      <c r="B3241" s="30" t="s">
        <v>2789</v>
      </c>
      <c r="C3241" s="49"/>
      <c r="D3241" s="49" t="s">
        <v>4035</v>
      </c>
      <c r="E3241" s="30" t="s">
        <v>3061</v>
      </c>
      <c r="F3241" s="30" t="s">
        <v>4565</v>
      </c>
      <c r="G3241" s="30" t="s">
        <v>3102</v>
      </c>
      <c r="H3241" s="31">
        <v>4395.01</v>
      </c>
      <c r="I3241" s="30">
        <v>5</v>
      </c>
      <c r="J3241" s="30" t="s">
        <v>6</v>
      </c>
      <c r="K3241" s="32">
        <v>42310</v>
      </c>
      <c r="L3241" s="6">
        <v>1930.5934337899535</v>
      </c>
    </row>
    <row r="3242" spans="1:12" ht="12.75" customHeight="1">
      <c r="A3242" s="30" t="s">
        <v>2793</v>
      </c>
      <c r="B3242" s="30" t="s">
        <v>2789</v>
      </c>
      <c r="C3242" s="49"/>
      <c r="D3242" s="49" t="s">
        <v>4036</v>
      </c>
      <c r="E3242" s="30" t="s">
        <v>3061</v>
      </c>
      <c r="F3242" s="30" t="s">
        <v>3131</v>
      </c>
      <c r="G3242" s="30" t="s">
        <v>3102</v>
      </c>
      <c r="H3242" s="31">
        <v>4395.01</v>
      </c>
      <c r="I3242" s="30">
        <v>5</v>
      </c>
      <c r="J3242" s="30" t="s">
        <v>6</v>
      </c>
      <c r="K3242" s="32">
        <v>42310</v>
      </c>
      <c r="L3242" s="6">
        <v>1930.5934337899535</v>
      </c>
    </row>
    <row r="3243" spans="1:12" ht="12.75" customHeight="1">
      <c r="A3243" s="30" t="s">
        <v>2794</v>
      </c>
      <c r="B3243" s="30" t="s">
        <v>2795</v>
      </c>
      <c r="C3243" s="49"/>
      <c r="D3243" s="49" t="s">
        <v>4037</v>
      </c>
      <c r="E3243" s="30" t="s">
        <v>3061</v>
      </c>
      <c r="F3243" s="30" t="s">
        <v>3131</v>
      </c>
      <c r="G3243" s="30" t="s">
        <v>3102</v>
      </c>
      <c r="H3243" s="31">
        <v>810.84</v>
      </c>
      <c r="I3243" s="30">
        <v>5</v>
      </c>
      <c r="J3243" s="30" t="s">
        <v>6</v>
      </c>
      <c r="K3243" s="32">
        <v>42310</v>
      </c>
      <c r="L3243" s="6">
        <v>356.17720547945197</v>
      </c>
    </row>
    <row r="3244" spans="1:12" ht="12.75" customHeight="1">
      <c r="A3244" s="30" t="s">
        <v>2796</v>
      </c>
      <c r="B3244" s="30" t="s">
        <v>2797</v>
      </c>
      <c r="C3244" s="49"/>
      <c r="D3244" s="49" t="s">
        <v>4038</v>
      </c>
      <c r="E3244" s="30" t="s">
        <v>3061</v>
      </c>
      <c r="F3244" s="30" t="s">
        <v>4565</v>
      </c>
      <c r="G3244" s="30" t="s">
        <v>3102</v>
      </c>
      <c r="H3244" s="31">
        <v>8637.25</v>
      </c>
      <c r="I3244" s="30">
        <v>5</v>
      </c>
      <c r="J3244" s="30" t="s">
        <v>6</v>
      </c>
      <c r="K3244" s="32">
        <v>42310</v>
      </c>
      <c r="L3244" s="6">
        <v>3794.0796803652975</v>
      </c>
    </row>
    <row r="3245" spans="1:12" ht="12.75" customHeight="1">
      <c r="A3245" s="30" t="s">
        <v>2798</v>
      </c>
      <c r="B3245" s="30" t="s">
        <v>2799</v>
      </c>
      <c r="C3245" s="49"/>
      <c r="D3245" s="49" t="s">
        <v>4039</v>
      </c>
      <c r="E3245" s="30" t="s">
        <v>3061</v>
      </c>
      <c r="F3245" s="30" t="s">
        <v>4570</v>
      </c>
      <c r="G3245" s="30" t="s">
        <v>3102</v>
      </c>
      <c r="H3245" s="31">
        <v>22139.57</v>
      </c>
      <c r="I3245" s="30">
        <v>5</v>
      </c>
      <c r="J3245" s="30" t="s">
        <v>6</v>
      </c>
      <c r="K3245" s="32">
        <v>42310</v>
      </c>
      <c r="L3245" s="6">
        <v>9725.2357716894967</v>
      </c>
    </row>
    <row r="3246" spans="1:12" ht="12.75" customHeight="1">
      <c r="A3246" s="30" t="s">
        <v>2800</v>
      </c>
      <c r="B3246" s="30" t="s">
        <v>2801</v>
      </c>
      <c r="C3246" s="49"/>
      <c r="D3246" s="49" t="s">
        <v>4040</v>
      </c>
      <c r="E3246" s="30" t="s">
        <v>3061</v>
      </c>
      <c r="F3246" s="30" t="s">
        <v>4565</v>
      </c>
      <c r="G3246" s="30" t="s">
        <v>3102</v>
      </c>
      <c r="H3246" s="31">
        <v>2215.13</v>
      </c>
      <c r="I3246" s="30">
        <v>5</v>
      </c>
      <c r="J3246" s="30" t="s">
        <v>6</v>
      </c>
      <c r="K3246" s="32">
        <v>42310</v>
      </c>
      <c r="L3246" s="6">
        <v>973.03884018264853</v>
      </c>
    </row>
    <row r="3247" spans="1:12" ht="12.75" customHeight="1">
      <c r="A3247" s="30" t="s">
        <v>2802</v>
      </c>
      <c r="B3247" s="30" t="s">
        <v>2801</v>
      </c>
      <c r="C3247" s="49"/>
      <c r="D3247" s="49" t="s">
        <v>4041</v>
      </c>
      <c r="E3247" s="30" t="s">
        <v>3061</v>
      </c>
      <c r="F3247" s="30" t="s">
        <v>4565</v>
      </c>
      <c r="G3247" s="30" t="s">
        <v>3102</v>
      </c>
      <c r="H3247" s="31">
        <v>2215.13</v>
      </c>
      <c r="I3247" s="30">
        <v>5</v>
      </c>
      <c r="J3247" s="30" t="s">
        <v>6</v>
      </c>
      <c r="K3247" s="32">
        <v>42310</v>
      </c>
      <c r="L3247" s="6">
        <v>973.03884018264853</v>
      </c>
    </row>
    <row r="3248" spans="1:12" ht="12.75" customHeight="1">
      <c r="A3248" s="30" t="s">
        <v>2803</v>
      </c>
      <c r="B3248" s="30" t="s">
        <v>2801</v>
      </c>
      <c r="C3248" s="49"/>
      <c r="D3248" s="49" t="s">
        <v>4042</v>
      </c>
      <c r="E3248" s="30" t="s">
        <v>3061</v>
      </c>
      <c r="F3248" s="30" t="s">
        <v>4565</v>
      </c>
      <c r="G3248" s="30" t="s">
        <v>3102</v>
      </c>
      <c r="H3248" s="31">
        <v>2215.13</v>
      </c>
      <c r="I3248" s="30">
        <v>5</v>
      </c>
      <c r="J3248" s="30" t="s">
        <v>6</v>
      </c>
      <c r="K3248" s="32">
        <v>42310</v>
      </c>
      <c r="L3248" s="6">
        <v>973.03884018264853</v>
      </c>
    </row>
    <row r="3249" spans="1:12" ht="12.75" customHeight="1">
      <c r="A3249" s="30" t="s">
        <v>2804</v>
      </c>
      <c r="B3249" s="30" t="s">
        <v>2805</v>
      </c>
      <c r="C3249" s="49"/>
      <c r="D3249" s="49" t="s">
        <v>4043</v>
      </c>
      <c r="E3249" s="30" t="s">
        <v>3061</v>
      </c>
      <c r="F3249" s="30" t="s">
        <v>4570</v>
      </c>
      <c r="G3249" s="30" t="s">
        <v>3102</v>
      </c>
      <c r="H3249" s="31">
        <v>1531.2</v>
      </c>
      <c r="I3249" s="30">
        <v>5</v>
      </c>
      <c r="J3249" s="30" t="s">
        <v>6</v>
      </c>
      <c r="K3249" s="32">
        <v>42310</v>
      </c>
      <c r="L3249" s="6">
        <v>672.60931506849329</v>
      </c>
    </row>
    <row r="3250" spans="1:12" ht="12.75" customHeight="1">
      <c r="A3250" s="30" t="s">
        <v>2806</v>
      </c>
      <c r="B3250" s="30" t="s">
        <v>2805</v>
      </c>
      <c r="C3250" s="49"/>
      <c r="D3250" s="49" t="s">
        <v>4044</v>
      </c>
      <c r="E3250" s="30" t="s">
        <v>3061</v>
      </c>
      <c r="F3250" s="30" t="s">
        <v>4570</v>
      </c>
      <c r="G3250" s="30" t="s">
        <v>3102</v>
      </c>
      <c r="H3250" s="31">
        <v>1531.2</v>
      </c>
      <c r="I3250" s="30">
        <v>5</v>
      </c>
      <c r="J3250" s="30" t="s">
        <v>6</v>
      </c>
      <c r="K3250" s="32">
        <v>42310</v>
      </c>
      <c r="L3250" s="6">
        <v>672.60931506849329</v>
      </c>
    </row>
    <row r="3251" spans="1:12" ht="12.75" customHeight="1">
      <c r="A3251" s="30" t="s">
        <v>2807</v>
      </c>
      <c r="B3251" s="30" t="s">
        <v>2805</v>
      </c>
      <c r="C3251" s="49"/>
      <c r="D3251" s="49" t="s">
        <v>4045</v>
      </c>
      <c r="E3251" s="30" t="s">
        <v>3061</v>
      </c>
      <c r="F3251" s="30" t="s">
        <v>4570</v>
      </c>
      <c r="G3251" s="30" t="s">
        <v>3102</v>
      </c>
      <c r="H3251" s="31">
        <v>1531.2</v>
      </c>
      <c r="I3251" s="30">
        <v>5</v>
      </c>
      <c r="J3251" s="30" t="s">
        <v>6</v>
      </c>
      <c r="K3251" s="32">
        <v>42310</v>
      </c>
      <c r="L3251" s="6">
        <v>672.60931506849329</v>
      </c>
    </row>
    <row r="3252" spans="1:12" ht="12.75" customHeight="1">
      <c r="A3252" s="30" t="s">
        <v>2810</v>
      </c>
      <c r="B3252" s="30" t="s">
        <v>2809</v>
      </c>
      <c r="C3252" s="49"/>
      <c r="D3252" s="49" t="s">
        <v>4047</v>
      </c>
      <c r="E3252" s="30" t="s">
        <v>3061</v>
      </c>
      <c r="F3252" s="30" t="s">
        <v>4570</v>
      </c>
      <c r="G3252" s="30" t="s">
        <v>3102</v>
      </c>
      <c r="H3252" s="31">
        <v>1739.2</v>
      </c>
      <c r="I3252" s="30">
        <v>5</v>
      </c>
      <c r="J3252" s="30" t="s">
        <v>6</v>
      </c>
      <c r="K3252" s="32">
        <v>42310</v>
      </c>
      <c r="L3252" s="6">
        <v>763.9773515981733</v>
      </c>
    </row>
    <row r="3253" spans="1:12" ht="12.75" customHeight="1">
      <c r="A3253" s="30" t="s">
        <v>2811</v>
      </c>
      <c r="B3253" s="30" t="s">
        <v>2812</v>
      </c>
      <c r="C3253" s="49"/>
      <c r="D3253" s="49" t="s">
        <v>4048</v>
      </c>
      <c r="E3253" s="30" t="s">
        <v>3061</v>
      </c>
      <c r="F3253" s="30" t="s">
        <v>4570</v>
      </c>
      <c r="G3253" s="30" t="s">
        <v>3102</v>
      </c>
      <c r="H3253" s="31">
        <v>1280.9000000000001</v>
      </c>
      <c r="I3253" s="30">
        <v>5</v>
      </c>
      <c r="J3253" s="30" t="s">
        <v>6</v>
      </c>
      <c r="K3253" s="32">
        <v>42310</v>
      </c>
      <c r="L3253" s="6">
        <v>562.66018264840204</v>
      </c>
    </row>
    <row r="3254" spans="1:12" ht="12.75" customHeight="1">
      <c r="A3254" s="30" t="s">
        <v>2813</v>
      </c>
      <c r="B3254" s="30" t="s">
        <v>2812</v>
      </c>
      <c r="C3254" s="49"/>
      <c r="D3254" s="49" t="s">
        <v>4049</v>
      </c>
      <c r="E3254" s="30" t="s">
        <v>3061</v>
      </c>
      <c r="F3254" s="30" t="s">
        <v>4570</v>
      </c>
      <c r="G3254" s="30" t="s">
        <v>3102</v>
      </c>
      <c r="H3254" s="31">
        <v>1280.9000000000001</v>
      </c>
      <c r="I3254" s="30">
        <v>5</v>
      </c>
      <c r="J3254" s="30" t="s">
        <v>6</v>
      </c>
      <c r="K3254" s="32">
        <v>42310</v>
      </c>
      <c r="L3254" s="6">
        <v>562.66018264840204</v>
      </c>
    </row>
    <row r="3255" spans="1:12" ht="12.75" customHeight="1">
      <c r="A3255" s="30" t="s">
        <v>2814</v>
      </c>
      <c r="B3255" s="30" t="s">
        <v>2812</v>
      </c>
      <c r="C3255" s="49"/>
      <c r="D3255" s="49" t="s">
        <v>4050</v>
      </c>
      <c r="E3255" s="30" t="s">
        <v>3061</v>
      </c>
      <c r="F3255" s="30" t="s">
        <v>4570</v>
      </c>
      <c r="G3255" s="30" t="s">
        <v>3102</v>
      </c>
      <c r="H3255" s="31">
        <v>1280.9000000000001</v>
      </c>
      <c r="I3255" s="30">
        <v>5</v>
      </c>
      <c r="J3255" s="30" t="s">
        <v>6</v>
      </c>
      <c r="K3255" s="32">
        <v>42310</v>
      </c>
      <c r="L3255" s="6">
        <v>562.66018264840204</v>
      </c>
    </row>
    <row r="3256" spans="1:12" ht="12.75" customHeight="1">
      <c r="A3256" s="30" t="s">
        <v>2815</v>
      </c>
      <c r="B3256" s="30" t="s">
        <v>2812</v>
      </c>
      <c r="C3256" s="49"/>
      <c r="D3256" s="49" t="s">
        <v>4051</v>
      </c>
      <c r="E3256" s="30" t="s">
        <v>3061</v>
      </c>
      <c r="F3256" s="30" t="s">
        <v>4570</v>
      </c>
      <c r="G3256" s="30" t="s">
        <v>3102</v>
      </c>
      <c r="H3256" s="31">
        <v>1280.9000000000001</v>
      </c>
      <c r="I3256" s="30">
        <v>5</v>
      </c>
      <c r="J3256" s="30" t="s">
        <v>6</v>
      </c>
      <c r="K3256" s="32">
        <v>42310</v>
      </c>
      <c r="L3256" s="6">
        <v>562.66018264840204</v>
      </c>
    </row>
    <row r="3257" spans="1:12" ht="12.75" customHeight="1">
      <c r="A3257" s="30" t="s">
        <v>2816</v>
      </c>
      <c r="B3257" s="30" t="s">
        <v>2817</v>
      </c>
      <c r="C3257" s="49"/>
      <c r="D3257" s="49" t="s">
        <v>4052</v>
      </c>
      <c r="E3257" s="30" t="s">
        <v>3061</v>
      </c>
      <c r="F3257" s="30" t="s">
        <v>4570</v>
      </c>
      <c r="G3257" s="30" t="s">
        <v>3102</v>
      </c>
      <c r="H3257" s="31">
        <v>810.84</v>
      </c>
      <c r="I3257" s="30">
        <v>5</v>
      </c>
      <c r="J3257" s="30" t="s">
        <v>6</v>
      </c>
      <c r="K3257" s="32">
        <v>42310</v>
      </c>
      <c r="L3257" s="6">
        <v>356.17720547945197</v>
      </c>
    </row>
    <row r="3258" spans="1:12" ht="12.75" customHeight="1">
      <c r="A3258" s="30" t="s">
        <v>2818</v>
      </c>
      <c r="B3258" s="30" t="s">
        <v>2817</v>
      </c>
      <c r="C3258" s="49"/>
      <c r="D3258" s="49" t="s">
        <v>4053</v>
      </c>
      <c r="E3258" s="30" t="s">
        <v>3061</v>
      </c>
      <c r="F3258" s="30" t="s">
        <v>3131</v>
      </c>
      <c r="G3258" s="30" t="s">
        <v>3102</v>
      </c>
      <c r="H3258" s="31">
        <v>810.84</v>
      </c>
      <c r="I3258" s="30">
        <v>5</v>
      </c>
      <c r="J3258" s="30" t="s">
        <v>6</v>
      </c>
      <c r="K3258" s="32">
        <v>42310</v>
      </c>
      <c r="L3258" s="6">
        <v>356.17720547945197</v>
      </c>
    </row>
    <row r="3259" spans="1:12" ht="12.75" customHeight="1">
      <c r="A3259" s="30" t="s">
        <v>2819</v>
      </c>
      <c r="B3259" s="30" t="s">
        <v>2820</v>
      </c>
      <c r="C3259" s="49"/>
      <c r="D3259" s="49" t="s">
        <v>4054</v>
      </c>
      <c r="E3259" s="30" t="s">
        <v>3061</v>
      </c>
      <c r="F3259" s="30" t="s">
        <v>12821</v>
      </c>
      <c r="G3259" s="30" t="s">
        <v>3102</v>
      </c>
      <c r="H3259" s="31">
        <v>5628.9</v>
      </c>
      <c r="I3259" s="30">
        <v>5</v>
      </c>
      <c r="J3259" s="30" t="s">
        <v>6</v>
      </c>
      <c r="K3259" s="32">
        <v>42310</v>
      </c>
      <c r="L3259" s="6">
        <v>2472.6035616438339</v>
      </c>
    </row>
    <row r="3260" spans="1:12" ht="12.75" customHeight="1">
      <c r="A3260" s="30" t="s">
        <v>2821</v>
      </c>
      <c r="B3260" s="30" t="s">
        <v>2822</v>
      </c>
      <c r="C3260" s="49"/>
      <c r="D3260" s="49" t="s">
        <v>4055</v>
      </c>
      <c r="E3260" s="30" t="s">
        <v>3061</v>
      </c>
      <c r="F3260" s="30" t="s">
        <v>4570</v>
      </c>
      <c r="G3260" s="30" t="s">
        <v>3102</v>
      </c>
      <c r="H3260" s="31">
        <v>4395.01</v>
      </c>
      <c r="I3260" s="30">
        <v>5</v>
      </c>
      <c r="J3260" s="30" t="s">
        <v>6</v>
      </c>
      <c r="K3260" s="32">
        <v>42310</v>
      </c>
      <c r="L3260" s="6">
        <v>1930.5934337899535</v>
      </c>
    </row>
    <row r="3261" spans="1:12" ht="12.75" customHeight="1">
      <c r="A3261" s="30" t="s">
        <v>2823</v>
      </c>
      <c r="B3261" s="30" t="s">
        <v>2824</v>
      </c>
      <c r="C3261" s="49"/>
      <c r="D3261" s="49" t="s">
        <v>4056</v>
      </c>
      <c r="E3261" s="30" t="s">
        <v>3061</v>
      </c>
      <c r="F3261" s="30" t="s">
        <v>4570</v>
      </c>
      <c r="G3261" s="30" t="s">
        <v>3102</v>
      </c>
      <c r="H3261" s="31">
        <v>4395.01</v>
      </c>
      <c r="I3261" s="30">
        <v>5</v>
      </c>
      <c r="J3261" s="30" t="s">
        <v>6</v>
      </c>
      <c r="K3261" s="32">
        <v>42310</v>
      </c>
      <c r="L3261" s="6">
        <v>1930.5934337899535</v>
      </c>
    </row>
    <row r="3262" spans="1:12" ht="12.75" customHeight="1">
      <c r="A3262" s="30" t="s">
        <v>2825</v>
      </c>
      <c r="B3262" s="30" t="s">
        <v>2826</v>
      </c>
      <c r="C3262" s="49" t="s">
        <v>3062</v>
      </c>
      <c r="D3262" s="49" t="s">
        <v>4057</v>
      </c>
      <c r="E3262" s="30" t="s">
        <v>3061</v>
      </c>
      <c r="F3262" s="30" t="s">
        <v>3139</v>
      </c>
      <c r="G3262" s="30" t="s">
        <v>3102</v>
      </c>
      <c r="H3262" s="31">
        <v>7138.95</v>
      </c>
      <c r="I3262" s="30">
        <v>5</v>
      </c>
      <c r="J3262" s="30" t="s">
        <v>6</v>
      </c>
      <c r="K3262" s="32">
        <v>42310</v>
      </c>
      <c r="L3262" s="6">
        <v>3135.9223287671225</v>
      </c>
    </row>
    <row r="3263" spans="1:12" ht="12.75" customHeight="1">
      <c r="A3263" s="30" t="s">
        <v>2827</v>
      </c>
      <c r="B3263" s="30" t="s">
        <v>2826</v>
      </c>
      <c r="C3263" s="49"/>
      <c r="D3263" s="49" t="s">
        <v>4058</v>
      </c>
      <c r="E3263" s="30" t="s">
        <v>3061</v>
      </c>
      <c r="F3263" s="30" t="s">
        <v>13010</v>
      </c>
      <c r="G3263" s="30" t="s">
        <v>3102</v>
      </c>
      <c r="H3263" s="31">
        <v>7138.95</v>
      </c>
      <c r="I3263" s="30">
        <v>5</v>
      </c>
      <c r="J3263" s="30" t="s">
        <v>6</v>
      </c>
      <c r="K3263" s="32">
        <v>42310</v>
      </c>
      <c r="L3263" s="6">
        <v>3135.9223287671225</v>
      </c>
    </row>
    <row r="3264" spans="1:12" ht="12.75" customHeight="1">
      <c r="A3264" s="30" t="s">
        <v>2828</v>
      </c>
      <c r="B3264" s="30" t="s">
        <v>2826</v>
      </c>
      <c r="C3264" s="49" t="s">
        <v>3062</v>
      </c>
      <c r="D3264" s="49" t="s">
        <v>4059</v>
      </c>
      <c r="E3264" s="30" t="s">
        <v>3061</v>
      </c>
      <c r="F3264" s="30" t="s">
        <v>3727</v>
      </c>
      <c r="G3264" s="30" t="s">
        <v>3102</v>
      </c>
      <c r="H3264" s="31">
        <v>7138.95</v>
      </c>
      <c r="I3264" s="30">
        <v>5</v>
      </c>
      <c r="J3264" s="30" t="s">
        <v>6</v>
      </c>
      <c r="K3264" s="32">
        <v>42310</v>
      </c>
      <c r="L3264" s="6">
        <v>3135.9223287671225</v>
      </c>
    </row>
    <row r="3265" spans="1:12" ht="12.75" customHeight="1">
      <c r="A3265" s="30" t="s">
        <v>2829</v>
      </c>
      <c r="B3265" s="30" t="s">
        <v>2826</v>
      </c>
      <c r="C3265" s="49"/>
      <c r="D3265" s="49" t="s">
        <v>12929</v>
      </c>
      <c r="E3265" s="30" t="s">
        <v>3061</v>
      </c>
      <c r="F3265" s="30" t="s">
        <v>12809</v>
      </c>
      <c r="G3265" s="30" t="s">
        <v>3102</v>
      </c>
      <c r="H3265" s="31">
        <v>7138.95</v>
      </c>
      <c r="I3265" s="30">
        <v>5</v>
      </c>
      <c r="J3265" s="30" t="s">
        <v>6</v>
      </c>
      <c r="K3265" s="32">
        <v>42310</v>
      </c>
      <c r="L3265" s="6">
        <v>3135.9223287671225</v>
      </c>
    </row>
    <row r="3266" spans="1:12" ht="12.75" customHeight="1">
      <c r="A3266" s="30" t="s">
        <v>2830</v>
      </c>
      <c r="B3266" s="30" t="s">
        <v>2826</v>
      </c>
      <c r="C3266" s="49"/>
      <c r="D3266" s="49" t="s">
        <v>4061</v>
      </c>
      <c r="E3266" s="30" t="s">
        <v>3061</v>
      </c>
      <c r="F3266" s="30" t="s">
        <v>3391</v>
      </c>
      <c r="G3266" s="30" t="s">
        <v>3102</v>
      </c>
      <c r="H3266" s="31">
        <v>7138.95</v>
      </c>
      <c r="I3266" s="30">
        <v>5</v>
      </c>
      <c r="J3266" s="30" t="s">
        <v>6</v>
      </c>
      <c r="K3266" s="32">
        <v>42310</v>
      </c>
      <c r="L3266" s="6">
        <v>3135.9223287671225</v>
      </c>
    </row>
    <row r="3267" spans="1:12" ht="12.75" customHeight="1">
      <c r="A3267" s="30" t="s">
        <v>2831</v>
      </c>
      <c r="B3267" s="30" t="s">
        <v>2826</v>
      </c>
      <c r="C3267" s="49"/>
      <c r="D3267" s="49" t="s">
        <v>4062</v>
      </c>
      <c r="E3267" s="30" t="s">
        <v>3061</v>
      </c>
      <c r="F3267" s="30" t="s">
        <v>3155</v>
      </c>
      <c r="G3267" s="30" t="s">
        <v>3102</v>
      </c>
      <c r="H3267" s="31">
        <v>7138.95</v>
      </c>
      <c r="I3267" s="30">
        <v>5</v>
      </c>
      <c r="J3267" s="30" t="s">
        <v>6</v>
      </c>
      <c r="K3267" s="32">
        <v>42310</v>
      </c>
      <c r="L3267" s="6">
        <v>3135.9223287671225</v>
      </c>
    </row>
    <row r="3268" spans="1:12" ht="12.75" customHeight="1">
      <c r="A3268" s="30" t="s">
        <v>2832</v>
      </c>
      <c r="B3268" s="30" t="s">
        <v>2826</v>
      </c>
      <c r="C3268" s="49"/>
      <c r="D3268" s="49" t="s">
        <v>4063</v>
      </c>
      <c r="E3268" s="30" t="s">
        <v>3061</v>
      </c>
      <c r="F3268" s="30" t="s">
        <v>4064</v>
      </c>
      <c r="G3268" s="30" t="s">
        <v>3102</v>
      </c>
      <c r="H3268" s="31">
        <v>7138.95</v>
      </c>
      <c r="I3268" s="30">
        <v>5</v>
      </c>
      <c r="J3268" s="30" t="s">
        <v>6</v>
      </c>
      <c r="K3268" s="32">
        <v>42310</v>
      </c>
      <c r="L3268" s="6">
        <v>3135.9223287671225</v>
      </c>
    </row>
    <row r="3269" spans="1:12" ht="12.75" customHeight="1">
      <c r="A3269" s="30" t="s">
        <v>2835</v>
      </c>
      <c r="B3269" s="30" t="s">
        <v>2834</v>
      </c>
      <c r="C3269" s="49"/>
      <c r="D3269" s="49" t="s">
        <v>4066</v>
      </c>
      <c r="E3269" s="30" t="s">
        <v>3061</v>
      </c>
      <c r="F3269" s="30" t="s">
        <v>4109</v>
      </c>
      <c r="G3269" s="30" t="s">
        <v>3102</v>
      </c>
      <c r="H3269" s="31">
        <v>2127</v>
      </c>
      <c r="I3269" s="30">
        <v>5</v>
      </c>
      <c r="J3269" s="30" t="s">
        <v>6</v>
      </c>
      <c r="K3269" s="32">
        <v>42310</v>
      </c>
      <c r="L3269" s="6">
        <v>934.32602739726053</v>
      </c>
    </row>
    <row r="3270" spans="1:12" ht="12.75" customHeight="1">
      <c r="A3270" s="30" t="s">
        <v>2836</v>
      </c>
      <c r="B3270" s="30" t="s">
        <v>2834</v>
      </c>
      <c r="C3270" s="49" t="s">
        <v>3062</v>
      </c>
      <c r="D3270" s="49" t="s">
        <v>4067</v>
      </c>
      <c r="E3270" s="30" t="s">
        <v>3061</v>
      </c>
      <c r="F3270" s="30" t="s">
        <v>4483</v>
      </c>
      <c r="G3270" s="30" t="s">
        <v>3102</v>
      </c>
      <c r="H3270" s="31">
        <v>2127</v>
      </c>
      <c r="I3270" s="30">
        <v>5</v>
      </c>
      <c r="J3270" s="30" t="s">
        <v>6</v>
      </c>
      <c r="K3270" s="32">
        <v>42310</v>
      </c>
      <c r="L3270" s="6">
        <v>934.32602739726053</v>
      </c>
    </row>
    <row r="3271" spans="1:12" ht="12.75" customHeight="1">
      <c r="A3271" s="30" t="s">
        <v>2839</v>
      </c>
      <c r="B3271" s="30" t="s">
        <v>2834</v>
      </c>
      <c r="C3271" s="49"/>
      <c r="D3271" s="49" t="s">
        <v>4070</v>
      </c>
      <c r="E3271" s="30" t="s">
        <v>3061</v>
      </c>
      <c r="F3271" s="30" t="s">
        <v>4064</v>
      </c>
      <c r="G3271" s="30" t="s">
        <v>3102</v>
      </c>
      <c r="H3271" s="31">
        <v>2127</v>
      </c>
      <c r="I3271" s="30">
        <v>5</v>
      </c>
      <c r="J3271" s="30" t="s">
        <v>6</v>
      </c>
      <c r="K3271" s="32">
        <v>42310</v>
      </c>
      <c r="L3271" s="6">
        <v>934.32602739726053</v>
      </c>
    </row>
    <row r="3272" spans="1:12" ht="12.75" customHeight="1">
      <c r="A3272" s="30" t="s">
        <v>2840</v>
      </c>
      <c r="B3272" s="30" t="s">
        <v>2834</v>
      </c>
      <c r="C3272" s="49"/>
      <c r="D3272" s="49" t="s">
        <v>4071</v>
      </c>
      <c r="E3272" s="30" t="s">
        <v>3061</v>
      </c>
      <c r="F3272" s="30" t="s">
        <v>3391</v>
      </c>
      <c r="G3272" s="30" t="s">
        <v>3102</v>
      </c>
      <c r="H3272" s="31">
        <v>2127</v>
      </c>
      <c r="I3272" s="30">
        <v>5</v>
      </c>
      <c r="J3272" s="30" t="s">
        <v>6</v>
      </c>
      <c r="K3272" s="32">
        <v>42310</v>
      </c>
      <c r="L3272" s="6">
        <v>934.32602739726053</v>
      </c>
    </row>
    <row r="3273" spans="1:12" ht="12.75" customHeight="1">
      <c r="A3273" s="30" t="s">
        <v>2841</v>
      </c>
      <c r="B3273" s="30" t="s">
        <v>2842</v>
      </c>
      <c r="C3273" s="49"/>
      <c r="D3273" s="49" t="s">
        <v>4072</v>
      </c>
      <c r="E3273" s="30" t="s">
        <v>3061</v>
      </c>
      <c r="F3273" s="30" t="s">
        <v>3139</v>
      </c>
      <c r="G3273" s="30" t="s">
        <v>3102</v>
      </c>
      <c r="H3273" s="31">
        <v>1598.19</v>
      </c>
      <c r="I3273" s="30">
        <v>5</v>
      </c>
      <c r="J3273" s="30" t="s">
        <v>6</v>
      </c>
      <c r="K3273" s="32">
        <v>42310</v>
      </c>
      <c r="L3273" s="6">
        <v>702.03597260273955</v>
      </c>
    </row>
    <row r="3274" spans="1:12" ht="12.75" customHeight="1">
      <c r="A3274" s="30" t="s">
        <v>2843</v>
      </c>
      <c r="B3274" s="30" t="s">
        <v>2842</v>
      </c>
      <c r="C3274" s="49"/>
      <c r="D3274" s="49" t="s">
        <v>4073</v>
      </c>
      <c r="E3274" s="30" t="s">
        <v>3061</v>
      </c>
      <c r="F3274" s="30" t="s">
        <v>3163</v>
      </c>
      <c r="G3274" s="30" t="s">
        <v>3102</v>
      </c>
      <c r="H3274" s="31">
        <v>1598.19</v>
      </c>
      <c r="I3274" s="30">
        <v>5</v>
      </c>
      <c r="J3274" s="30" t="s">
        <v>6</v>
      </c>
      <c r="K3274" s="32">
        <v>42310</v>
      </c>
      <c r="L3274" s="6">
        <v>702.03597260273955</v>
      </c>
    </row>
    <row r="3275" spans="1:12" ht="12.75" customHeight="1">
      <c r="A3275" s="30" t="s">
        <v>2844</v>
      </c>
      <c r="B3275" s="30" t="s">
        <v>2842</v>
      </c>
      <c r="C3275" s="49"/>
      <c r="D3275" s="49" t="s">
        <v>4074</v>
      </c>
      <c r="E3275" s="30" t="s">
        <v>3061</v>
      </c>
      <c r="F3275" s="30" t="s">
        <v>4064</v>
      </c>
      <c r="G3275" s="30" t="s">
        <v>3102</v>
      </c>
      <c r="H3275" s="31">
        <v>1598.19</v>
      </c>
      <c r="I3275" s="30">
        <v>5</v>
      </c>
      <c r="J3275" s="30" t="s">
        <v>6</v>
      </c>
      <c r="K3275" s="32">
        <v>42310</v>
      </c>
      <c r="L3275" s="6">
        <v>702.03597260273955</v>
      </c>
    </row>
    <row r="3276" spans="1:12" ht="12.75" customHeight="1">
      <c r="A3276" s="30" t="s">
        <v>2845</v>
      </c>
      <c r="B3276" s="30" t="s">
        <v>2842</v>
      </c>
      <c r="C3276" s="49"/>
      <c r="D3276" s="49" t="s">
        <v>4075</v>
      </c>
      <c r="E3276" s="30" t="s">
        <v>3061</v>
      </c>
      <c r="F3276" s="30" t="s">
        <v>4064</v>
      </c>
      <c r="G3276" s="30" t="s">
        <v>3102</v>
      </c>
      <c r="H3276" s="31">
        <v>1598.19</v>
      </c>
      <c r="I3276" s="30">
        <v>5</v>
      </c>
      <c r="J3276" s="30" t="s">
        <v>6</v>
      </c>
      <c r="K3276" s="32">
        <v>42310</v>
      </c>
      <c r="L3276" s="6">
        <v>702.03597260273955</v>
      </c>
    </row>
    <row r="3277" spans="1:12" ht="12.75" customHeight="1">
      <c r="A3277" s="30" t="s">
        <v>2846</v>
      </c>
      <c r="B3277" s="30" t="s">
        <v>2842</v>
      </c>
      <c r="C3277" s="49"/>
      <c r="D3277" s="49" t="s">
        <v>4076</v>
      </c>
      <c r="E3277" s="30" t="s">
        <v>3061</v>
      </c>
      <c r="F3277" s="30" t="s">
        <v>3155</v>
      </c>
      <c r="G3277" s="30" t="s">
        <v>3102</v>
      </c>
      <c r="H3277" s="31">
        <v>1598.19</v>
      </c>
      <c r="I3277" s="30">
        <v>5</v>
      </c>
      <c r="J3277" s="30" t="s">
        <v>6</v>
      </c>
      <c r="K3277" s="32">
        <v>42310</v>
      </c>
      <c r="L3277" s="6">
        <v>702.03597260273955</v>
      </c>
    </row>
    <row r="3278" spans="1:12" ht="12.75" customHeight="1">
      <c r="A3278" s="30" t="s">
        <v>2847</v>
      </c>
      <c r="B3278" s="30" t="s">
        <v>2842</v>
      </c>
      <c r="C3278" s="49"/>
      <c r="D3278" s="49" t="s">
        <v>4077</v>
      </c>
      <c r="E3278" s="30" t="s">
        <v>3061</v>
      </c>
      <c r="F3278" s="30" t="s">
        <v>12896</v>
      </c>
      <c r="G3278" s="30" t="s">
        <v>3102</v>
      </c>
      <c r="H3278" s="31">
        <v>1598.19</v>
      </c>
      <c r="I3278" s="30">
        <v>5</v>
      </c>
      <c r="J3278" s="30" t="s">
        <v>6</v>
      </c>
      <c r="K3278" s="32">
        <v>42310</v>
      </c>
      <c r="L3278" s="6">
        <v>702.03597260273955</v>
      </c>
    </row>
    <row r="3279" spans="1:12" ht="12.75" customHeight="1">
      <c r="A3279" s="30" t="s">
        <v>2848</v>
      </c>
      <c r="B3279" s="30" t="s">
        <v>2842</v>
      </c>
      <c r="C3279" s="49"/>
      <c r="D3279" s="49" t="s">
        <v>4078</v>
      </c>
      <c r="E3279" s="30" t="s">
        <v>3061</v>
      </c>
      <c r="F3279" s="30" t="s">
        <v>12809</v>
      </c>
      <c r="G3279" s="30" t="s">
        <v>3102</v>
      </c>
      <c r="H3279" s="31">
        <v>1598.19</v>
      </c>
      <c r="I3279" s="30">
        <v>5</v>
      </c>
      <c r="J3279" s="30" t="s">
        <v>6</v>
      </c>
      <c r="K3279" s="32">
        <v>42310</v>
      </c>
      <c r="L3279" s="6">
        <v>702.03597260273955</v>
      </c>
    </row>
    <row r="3280" spans="1:12" ht="12.75" customHeight="1">
      <c r="A3280" s="30" t="s">
        <v>2849</v>
      </c>
      <c r="B3280" s="30" t="s">
        <v>2842</v>
      </c>
      <c r="C3280" s="49"/>
      <c r="D3280" s="49" t="s">
        <v>4079</v>
      </c>
      <c r="E3280" s="30" t="s">
        <v>3061</v>
      </c>
      <c r="F3280" s="30" t="s">
        <v>3163</v>
      </c>
      <c r="G3280" s="30" t="s">
        <v>3102</v>
      </c>
      <c r="H3280" s="31">
        <v>1598.19</v>
      </c>
      <c r="I3280" s="30">
        <v>5</v>
      </c>
      <c r="J3280" s="30" t="s">
        <v>6</v>
      </c>
      <c r="K3280" s="32">
        <v>42310</v>
      </c>
      <c r="L3280" s="6">
        <v>702.03597260273955</v>
      </c>
    </row>
    <row r="3281" spans="1:12" ht="12.75" customHeight="1">
      <c r="A3281" s="30" t="s">
        <v>2850</v>
      </c>
      <c r="B3281" s="30" t="s">
        <v>2842</v>
      </c>
      <c r="C3281" s="49" t="s">
        <v>3062</v>
      </c>
      <c r="D3281" s="49" t="s">
        <v>4080</v>
      </c>
      <c r="E3281" s="30" t="s">
        <v>3061</v>
      </c>
      <c r="F3281" s="30" t="s">
        <v>3727</v>
      </c>
      <c r="G3281" s="30" t="s">
        <v>3102</v>
      </c>
      <c r="H3281" s="31">
        <v>1598.19</v>
      </c>
      <c r="I3281" s="30">
        <v>5</v>
      </c>
      <c r="J3281" s="30" t="s">
        <v>6</v>
      </c>
      <c r="K3281" s="32">
        <v>42310</v>
      </c>
      <c r="L3281" s="6">
        <v>702.03597260273955</v>
      </c>
    </row>
    <row r="3282" spans="1:12" ht="12.75" customHeight="1">
      <c r="A3282" s="30" t="s">
        <v>2851</v>
      </c>
      <c r="B3282" s="30" t="s">
        <v>2842</v>
      </c>
      <c r="C3282" s="49" t="s">
        <v>3062</v>
      </c>
      <c r="D3282" s="49" t="s">
        <v>4081</v>
      </c>
      <c r="E3282" s="30" t="s">
        <v>3061</v>
      </c>
      <c r="F3282" s="30" t="s">
        <v>3727</v>
      </c>
      <c r="G3282" s="30" t="s">
        <v>3102</v>
      </c>
      <c r="H3282" s="31">
        <v>1598.19</v>
      </c>
      <c r="I3282" s="30">
        <v>5</v>
      </c>
      <c r="J3282" s="30" t="s">
        <v>6</v>
      </c>
      <c r="K3282" s="32">
        <v>42310</v>
      </c>
      <c r="L3282" s="6">
        <v>702.03597260273955</v>
      </c>
    </row>
    <row r="3283" spans="1:12" ht="12.75" customHeight="1">
      <c r="A3283" s="30" t="s">
        <v>2852</v>
      </c>
      <c r="B3283" s="30" t="s">
        <v>2842</v>
      </c>
      <c r="C3283" s="49"/>
      <c r="D3283" s="49" t="s">
        <v>4082</v>
      </c>
      <c r="E3283" s="30" t="s">
        <v>3061</v>
      </c>
      <c r="F3283" s="30" t="s">
        <v>3358</v>
      </c>
      <c r="G3283" s="30" t="s">
        <v>3102</v>
      </c>
      <c r="H3283" s="31">
        <v>1598.19</v>
      </c>
      <c r="I3283" s="30">
        <v>5</v>
      </c>
      <c r="J3283" s="30" t="s">
        <v>6</v>
      </c>
      <c r="K3283" s="32">
        <v>42310</v>
      </c>
      <c r="L3283" s="6">
        <v>702.03597260273955</v>
      </c>
    </row>
    <row r="3284" spans="1:12" ht="12.75" customHeight="1">
      <c r="A3284" s="30" t="s">
        <v>2853</v>
      </c>
      <c r="B3284" s="30" t="s">
        <v>2842</v>
      </c>
      <c r="C3284" s="49"/>
      <c r="D3284" s="49" t="s">
        <v>4083</v>
      </c>
      <c r="E3284" s="30" t="s">
        <v>3061</v>
      </c>
      <c r="F3284" s="30" t="s">
        <v>13004</v>
      </c>
      <c r="G3284" s="30" t="s">
        <v>3102</v>
      </c>
      <c r="H3284" s="31">
        <v>1598.19</v>
      </c>
      <c r="I3284" s="30">
        <v>5</v>
      </c>
      <c r="J3284" s="30" t="s">
        <v>6</v>
      </c>
      <c r="K3284" s="32">
        <v>42310</v>
      </c>
      <c r="L3284" s="6">
        <v>702.03597260273955</v>
      </c>
    </row>
    <row r="3285" spans="1:12" ht="12.75" customHeight="1">
      <c r="A3285" s="30" t="s">
        <v>2854</v>
      </c>
      <c r="B3285" s="30" t="s">
        <v>2842</v>
      </c>
      <c r="C3285" s="49" t="s">
        <v>3062</v>
      </c>
      <c r="D3285" s="49" t="s">
        <v>4084</v>
      </c>
      <c r="E3285" s="30" t="s">
        <v>3061</v>
      </c>
      <c r="F3285" s="30" t="s">
        <v>12809</v>
      </c>
      <c r="G3285" s="30" t="s">
        <v>3102</v>
      </c>
      <c r="H3285" s="31">
        <v>1598.19</v>
      </c>
      <c r="I3285" s="30">
        <v>5</v>
      </c>
      <c r="J3285" s="30" t="s">
        <v>6</v>
      </c>
      <c r="K3285" s="32">
        <v>42310</v>
      </c>
      <c r="L3285" s="6">
        <v>702.03597260273955</v>
      </c>
    </row>
    <row r="3286" spans="1:12" ht="12.75" customHeight="1">
      <c r="A3286" s="30" t="s">
        <v>2855</v>
      </c>
      <c r="B3286" s="30" t="s">
        <v>2842</v>
      </c>
      <c r="C3286" s="49" t="s">
        <v>3062</v>
      </c>
      <c r="D3286" s="49" t="s">
        <v>4085</v>
      </c>
      <c r="E3286" s="30" t="s">
        <v>3061</v>
      </c>
      <c r="F3286" s="30" t="s">
        <v>12998</v>
      </c>
      <c r="G3286" s="30" t="s">
        <v>3102</v>
      </c>
      <c r="H3286" s="31">
        <v>1598.19</v>
      </c>
      <c r="I3286" s="30">
        <v>5</v>
      </c>
      <c r="J3286" s="30" t="s">
        <v>6</v>
      </c>
      <c r="K3286" s="32">
        <v>42310</v>
      </c>
      <c r="L3286" s="6">
        <v>702.03597260273955</v>
      </c>
    </row>
    <row r="3287" spans="1:12" ht="12.75" customHeight="1">
      <c r="A3287" s="30" t="s">
        <v>2856</v>
      </c>
      <c r="B3287" s="30" t="s">
        <v>2857</v>
      </c>
      <c r="C3287" s="49" t="s">
        <v>3062</v>
      </c>
      <c r="D3287" s="49" t="s">
        <v>4086</v>
      </c>
      <c r="E3287" s="30" t="s">
        <v>3061</v>
      </c>
      <c r="F3287" s="30" t="s">
        <v>3139</v>
      </c>
      <c r="G3287" s="30" t="s">
        <v>3102</v>
      </c>
      <c r="H3287" s="31">
        <v>3454.9</v>
      </c>
      <c r="I3287" s="30">
        <v>5</v>
      </c>
      <c r="J3287" s="30" t="s">
        <v>6</v>
      </c>
      <c r="K3287" s="32">
        <v>42310</v>
      </c>
      <c r="L3287" s="6">
        <v>1517.6318721461187</v>
      </c>
    </row>
    <row r="3288" spans="1:12" ht="12.75" customHeight="1">
      <c r="A3288" s="30" t="s">
        <v>2858</v>
      </c>
      <c r="B3288" s="30" t="s">
        <v>2857</v>
      </c>
      <c r="C3288" s="49"/>
      <c r="D3288" s="49" t="s">
        <v>4087</v>
      </c>
      <c r="E3288" s="30" t="s">
        <v>3061</v>
      </c>
      <c r="F3288" s="30" t="s">
        <v>13019</v>
      </c>
      <c r="G3288" s="30" t="s">
        <v>3102</v>
      </c>
      <c r="H3288" s="31">
        <v>3454.9</v>
      </c>
      <c r="I3288" s="30">
        <v>5</v>
      </c>
      <c r="J3288" s="30" t="s">
        <v>6</v>
      </c>
      <c r="K3288" s="32">
        <v>42310</v>
      </c>
      <c r="L3288" s="6">
        <v>1517.6318721461187</v>
      </c>
    </row>
    <row r="3289" spans="1:12" ht="12.75" customHeight="1">
      <c r="A3289" s="30" t="s">
        <v>2859</v>
      </c>
      <c r="B3289" s="30" t="s">
        <v>2857</v>
      </c>
      <c r="C3289" s="49"/>
      <c r="D3289" s="49" t="s">
        <v>4088</v>
      </c>
      <c r="E3289" s="30" t="s">
        <v>3061</v>
      </c>
      <c r="F3289" s="30" t="s">
        <v>3391</v>
      </c>
      <c r="G3289" s="30" t="s">
        <v>3102</v>
      </c>
      <c r="H3289" s="31">
        <v>3454.9</v>
      </c>
      <c r="I3289" s="30">
        <v>5</v>
      </c>
      <c r="J3289" s="30" t="s">
        <v>6</v>
      </c>
      <c r="K3289" s="32">
        <v>42310</v>
      </c>
      <c r="L3289" s="6">
        <v>1517.6318721461187</v>
      </c>
    </row>
    <row r="3290" spans="1:12" ht="12.75" customHeight="1">
      <c r="A3290" s="30" t="s">
        <v>2860</v>
      </c>
      <c r="B3290" s="30" t="s">
        <v>2857</v>
      </c>
      <c r="C3290" s="49" t="s">
        <v>3062</v>
      </c>
      <c r="D3290" s="49" t="s">
        <v>4089</v>
      </c>
      <c r="E3290" s="30" t="s">
        <v>3061</v>
      </c>
      <c r="F3290" s="30" t="s">
        <v>3727</v>
      </c>
      <c r="G3290" s="30" t="s">
        <v>3102</v>
      </c>
      <c r="H3290" s="31">
        <v>3454.9</v>
      </c>
      <c r="I3290" s="30">
        <v>5</v>
      </c>
      <c r="J3290" s="30" t="s">
        <v>6</v>
      </c>
      <c r="K3290" s="32">
        <v>42310</v>
      </c>
      <c r="L3290" s="6">
        <v>1517.6318721461187</v>
      </c>
    </row>
    <row r="3291" spans="1:12" ht="12.75" customHeight="1">
      <c r="A3291" s="30" t="s">
        <v>2861</v>
      </c>
      <c r="B3291" s="30" t="s">
        <v>2857</v>
      </c>
      <c r="C3291" s="49"/>
      <c r="D3291" s="49" t="s">
        <v>4090</v>
      </c>
      <c r="E3291" s="30" t="s">
        <v>3061</v>
      </c>
      <c r="F3291" s="30" t="s">
        <v>12809</v>
      </c>
      <c r="G3291" s="30" t="s">
        <v>3102</v>
      </c>
      <c r="H3291" s="31">
        <v>3454.9</v>
      </c>
      <c r="I3291" s="30">
        <v>5</v>
      </c>
      <c r="J3291" s="30" t="s">
        <v>6</v>
      </c>
      <c r="K3291" s="32">
        <v>42310</v>
      </c>
      <c r="L3291" s="6">
        <v>1517.6318721461187</v>
      </c>
    </row>
    <row r="3292" spans="1:12" ht="12.75" customHeight="1">
      <c r="A3292" s="30" t="s">
        <v>2862</v>
      </c>
      <c r="B3292" s="30" t="s">
        <v>2857</v>
      </c>
      <c r="C3292" s="49"/>
      <c r="D3292" s="49" t="s">
        <v>4091</v>
      </c>
      <c r="E3292" s="30" t="s">
        <v>3061</v>
      </c>
      <c r="F3292" s="30" t="s">
        <v>3155</v>
      </c>
      <c r="G3292" s="30" t="s">
        <v>3102</v>
      </c>
      <c r="H3292" s="31">
        <v>3454.9</v>
      </c>
      <c r="I3292" s="30">
        <v>5</v>
      </c>
      <c r="J3292" s="30" t="s">
        <v>6</v>
      </c>
      <c r="K3292" s="32">
        <v>42310</v>
      </c>
      <c r="L3292" s="6">
        <v>1517.6318721461187</v>
      </c>
    </row>
    <row r="3293" spans="1:12" ht="12.75" customHeight="1">
      <c r="A3293" s="30" t="s">
        <v>2863</v>
      </c>
      <c r="B3293" s="30" t="s">
        <v>2857</v>
      </c>
      <c r="C3293" s="49"/>
      <c r="D3293" s="49" t="s">
        <v>4092</v>
      </c>
      <c r="E3293" s="30" t="s">
        <v>3061</v>
      </c>
      <c r="F3293" s="30" t="s">
        <v>4064</v>
      </c>
      <c r="G3293" s="30" t="s">
        <v>3102</v>
      </c>
      <c r="H3293" s="31">
        <v>3454.9</v>
      </c>
      <c r="I3293" s="30">
        <v>5</v>
      </c>
      <c r="J3293" s="30" t="s">
        <v>6</v>
      </c>
      <c r="K3293" s="32">
        <v>42310</v>
      </c>
      <c r="L3293" s="6">
        <v>1517.6318721461187</v>
      </c>
    </row>
    <row r="3294" spans="1:12" ht="12.75" customHeight="1">
      <c r="A3294" s="30" t="s">
        <v>2864</v>
      </c>
      <c r="B3294" s="30" t="s">
        <v>2865</v>
      </c>
      <c r="C3294" s="49"/>
      <c r="D3294" s="49" t="s">
        <v>4093</v>
      </c>
      <c r="E3294" s="30" t="s">
        <v>3061</v>
      </c>
      <c r="F3294" s="30" t="s">
        <v>3358</v>
      </c>
      <c r="G3294" s="30" t="s">
        <v>3102</v>
      </c>
      <c r="H3294" s="31">
        <v>2156.38</v>
      </c>
      <c r="I3294" s="30">
        <v>5</v>
      </c>
      <c r="J3294" s="30" t="s">
        <v>6</v>
      </c>
      <c r="K3294" s="32">
        <v>42310</v>
      </c>
      <c r="L3294" s="6">
        <v>947.23176255707813</v>
      </c>
    </row>
    <row r="3295" spans="1:12" ht="12.75" customHeight="1">
      <c r="A3295" s="30" t="s">
        <v>2866</v>
      </c>
      <c r="B3295" s="30" t="s">
        <v>2865</v>
      </c>
      <c r="C3295" s="49"/>
      <c r="D3295" s="49" t="s">
        <v>4094</v>
      </c>
      <c r="E3295" s="30" t="s">
        <v>3061</v>
      </c>
      <c r="F3295" s="30" t="s">
        <v>3391</v>
      </c>
      <c r="G3295" s="30" t="s">
        <v>3102</v>
      </c>
      <c r="H3295" s="31">
        <v>2156.38</v>
      </c>
      <c r="I3295" s="30">
        <v>5</v>
      </c>
      <c r="J3295" s="30" t="s">
        <v>6</v>
      </c>
      <c r="K3295" s="32">
        <v>42310</v>
      </c>
      <c r="L3295" s="6">
        <v>947.23176255707813</v>
      </c>
    </row>
    <row r="3296" spans="1:12" ht="12.75" customHeight="1">
      <c r="A3296" s="30" t="s">
        <v>2867</v>
      </c>
      <c r="B3296" s="30" t="s">
        <v>2868</v>
      </c>
      <c r="C3296" s="49"/>
      <c r="D3296" s="49" t="s">
        <v>4095</v>
      </c>
      <c r="E3296" s="30" t="s">
        <v>3061</v>
      </c>
      <c r="F3296" s="30" t="s">
        <v>13019</v>
      </c>
      <c r="G3296" s="30" t="s">
        <v>3102</v>
      </c>
      <c r="H3296" s="31">
        <v>1598.19</v>
      </c>
      <c r="I3296" s="30">
        <v>5</v>
      </c>
      <c r="J3296" s="30" t="s">
        <v>6</v>
      </c>
      <c r="K3296" s="32">
        <v>42310</v>
      </c>
      <c r="L3296" s="6">
        <v>702.03597260273955</v>
      </c>
    </row>
    <row r="3297" spans="1:12" ht="12.75" customHeight="1">
      <c r="A3297" s="30" t="s">
        <v>2869</v>
      </c>
      <c r="B3297" s="30" t="s">
        <v>2868</v>
      </c>
      <c r="C3297" s="49"/>
      <c r="D3297" s="49" t="s">
        <v>4096</v>
      </c>
      <c r="E3297" s="30" t="s">
        <v>3061</v>
      </c>
      <c r="F3297" s="30" t="s">
        <v>13019</v>
      </c>
      <c r="G3297" s="30" t="s">
        <v>3102</v>
      </c>
      <c r="H3297" s="31">
        <v>1598.19</v>
      </c>
      <c r="I3297" s="30">
        <v>5</v>
      </c>
      <c r="J3297" s="30" t="s">
        <v>6</v>
      </c>
      <c r="K3297" s="32">
        <v>42310</v>
      </c>
      <c r="L3297" s="6">
        <v>702.03597260273955</v>
      </c>
    </row>
    <row r="3298" spans="1:12" ht="12.75" customHeight="1">
      <c r="A3298" s="30" t="s">
        <v>2870</v>
      </c>
      <c r="B3298" s="30" t="s">
        <v>2868</v>
      </c>
      <c r="C3298" s="49"/>
      <c r="D3298" s="49" t="s">
        <v>4097</v>
      </c>
      <c r="E3298" s="30" t="s">
        <v>3061</v>
      </c>
      <c r="F3298" s="30" t="s">
        <v>3358</v>
      </c>
      <c r="G3298" s="30" t="s">
        <v>3102</v>
      </c>
      <c r="H3298" s="31">
        <v>1598.19</v>
      </c>
      <c r="I3298" s="30">
        <v>5</v>
      </c>
      <c r="J3298" s="30" t="s">
        <v>6</v>
      </c>
      <c r="K3298" s="32">
        <v>42310</v>
      </c>
      <c r="L3298" s="6">
        <v>702.03597260273955</v>
      </c>
    </row>
    <row r="3299" spans="1:12" ht="12.75" customHeight="1">
      <c r="A3299" s="30" t="s">
        <v>2871</v>
      </c>
      <c r="B3299" s="30" t="s">
        <v>2868</v>
      </c>
      <c r="C3299" s="49"/>
      <c r="D3299" s="49" t="s">
        <v>4098</v>
      </c>
      <c r="E3299" s="30" t="s">
        <v>3061</v>
      </c>
      <c r="F3299" s="30" t="s">
        <v>3358</v>
      </c>
      <c r="G3299" s="30" t="s">
        <v>3102</v>
      </c>
      <c r="H3299" s="31">
        <v>1598.19</v>
      </c>
      <c r="I3299" s="30">
        <v>5</v>
      </c>
      <c r="J3299" s="30" t="s">
        <v>6</v>
      </c>
      <c r="K3299" s="32">
        <v>42310</v>
      </c>
      <c r="L3299" s="6">
        <v>702.03597260273955</v>
      </c>
    </row>
    <row r="3300" spans="1:12" ht="12.75" customHeight="1">
      <c r="A3300" s="30" t="s">
        <v>2873</v>
      </c>
      <c r="B3300" s="30" t="s">
        <v>2868</v>
      </c>
      <c r="C3300" s="49"/>
      <c r="D3300" s="49" t="s">
        <v>4100</v>
      </c>
      <c r="E3300" s="30" t="s">
        <v>3061</v>
      </c>
      <c r="F3300" s="30" t="s">
        <v>3391</v>
      </c>
      <c r="G3300" s="30" t="s">
        <v>3102</v>
      </c>
      <c r="H3300" s="31">
        <v>1598.19</v>
      </c>
      <c r="I3300" s="30">
        <v>5</v>
      </c>
      <c r="J3300" s="30" t="s">
        <v>6</v>
      </c>
      <c r="K3300" s="32">
        <v>42310</v>
      </c>
      <c r="L3300" s="6">
        <v>702.03597260273955</v>
      </c>
    </row>
    <row r="3301" spans="1:12" ht="12.75" customHeight="1">
      <c r="A3301" s="30" t="s">
        <v>2875</v>
      </c>
      <c r="B3301" s="30" t="s">
        <v>2868</v>
      </c>
      <c r="C3301" s="49"/>
      <c r="D3301" s="49" t="s">
        <v>4102</v>
      </c>
      <c r="E3301" s="30" t="s">
        <v>3061</v>
      </c>
      <c r="F3301" s="30" t="s">
        <v>3391</v>
      </c>
      <c r="G3301" s="30" t="s">
        <v>3102</v>
      </c>
      <c r="H3301" s="31">
        <v>1598.19</v>
      </c>
      <c r="I3301" s="30">
        <v>5</v>
      </c>
      <c r="J3301" s="30" t="s">
        <v>6</v>
      </c>
      <c r="K3301" s="32">
        <v>42310</v>
      </c>
      <c r="L3301" s="6">
        <v>702.03597260273955</v>
      </c>
    </row>
    <row r="3302" spans="1:12" ht="12.75" customHeight="1">
      <c r="A3302" s="30" t="s">
        <v>2878</v>
      </c>
      <c r="B3302" s="30" t="s">
        <v>2877</v>
      </c>
      <c r="C3302" s="49"/>
      <c r="D3302" s="49" t="s">
        <v>4105</v>
      </c>
      <c r="E3302" s="30" t="s">
        <v>3061</v>
      </c>
      <c r="F3302" s="30" t="s">
        <v>13004</v>
      </c>
      <c r="G3302" s="30" t="s">
        <v>3102</v>
      </c>
      <c r="H3302" s="31">
        <v>2127</v>
      </c>
      <c r="I3302" s="30">
        <v>5</v>
      </c>
      <c r="J3302" s="30" t="s">
        <v>6</v>
      </c>
      <c r="K3302" s="32">
        <v>42310</v>
      </c>
      <c r="L3302" s="6">
        <v>934.32602739726053</v>
      </c>
    </row>
    <row r="3303" spans="1:12" ht="12.75" customHeight="1">
      <c r="A3303" s="30" t="s">
        <v>2879</v>
      </c>
      <c r="B3303" s="30" t="s">
        <v>2877</v>
      </c>
      <c r="C3303" s="49"/>
      <c r="D3303" s="49" t="s">
        <v>4106</v>
      </c>
      <c r="E3303" s="30" t="s">
        <v>3061</v>
      </c>
      <c r="F3303" s="30" t="s">
        <v>12905</v>
      </c>
      <c r="G3303" s="30" t="s">
        <v>3102</v>
      </c>
      <c r="H3303" s="31">
        <v>2127</v>
      </c>
      <c r="I3303" s="30">
        <v>5</v>
      </c>
      <c r="J3303" s="30" t="s">
        <v>6</v>
      </c>
      <c r="K3303" s="32">
        <v>42310</v>
      </c>
      <c r="L3303" s="6">
        <v>934.32602739726053</v>
      </c>
    </row>
    <row r="3304" spans="1:12" ht="12.75" customHeight="1">
      <c r="A3304" s="30" t="s">
        <v>2881</v>
      </c>
      <c r="B3304" s="30" t="s">
        <v>2877</v>
      </c>
      <c r="C3304" s="49"/>
      <c r="D3304" s="49" t="s">
        <v>4108</v>
      </c>
      <c r="E3304" s="30" t="s">
        <v>3061</v>
      </c>
      <c r="F3304" s="30" t="s">
        <v>12807</v>
      </c>
      <c r="G3304" s="30" t="s">
        <v>3102</v>
      </c>
      <c r="H3304" s="31">
        <v>2127</v>
      </c>
      <c r="I3304" s="30">
        <v>5</v>
      </c>
      <c r="J3304" s="30" t="s">
        <v>6</v>
      </c>
      <c r="K3304" s="32">
        <v>42310</v>
      </c>
      <c r="L3304" s="6">
        <v>934.32602739726053</v>
      </c>
    </row>
    <row r="3305" spans="1:12" ht="12.75" customHeight="1">
      <c r="A3305" s="30" t="s">
        <v>2882</v>
      </c>
      <c r="B3305" s="30" t="s">
        <v>2877</v>
      </c>
      <c r="C3305" s="49"/>
      <c r="D3305" s="49" t="s">
        <v>4110</v>
      </c>
      <c r="E3305" s="30" t="s">
        <v>3061</v>
      </c>
      <c r="F3305" s="30" t="s">
        <v>12998</v>
      </c>
      <c r="G3305" s="30" t="s">
        <v>3102</v>
      </c>
      <c r="H3305" s="31">
        <v>2127</v>
      </c>
      <c r="I3305" s="30">
        <v>5</v>
      </c>
      <c r="J3305" s="30" t="s">
        <v>6</v>
      </c>
      <c r="K3305" s="32">
        <v>42310</v>
      </c>
      <c r="L3305" s="6">
        <v>934.32602739726053</v>
      </c>
    </row>
    <row r="3306" spans="1:12" ht="12.75" customHeight="1">
      <c r="A3306" s="30" t="s">
        <v>2883</v>
      </c>
      <c r="B3306" s="30" t="s">
        <v>2877</v>
      </c>
      <c r="C3306" s="49"/>
      <c r="D3306" s="49" t="s">
        <v>4111</v>
      </c>
      <c r="E3306" s="30" t="s">
        <v>3061</v>
      </c>
      <c r="F3306" s="30" t="s">
        <v>13010</v>
      </c>
      <c r="G3306" s="30" t="s">
        <v>3102</v>
      </c>
      <c r="H3306" s="31">
        <v>2127</v>
      </c>
      <c r="I3306" s="30">
        <v>5</v>
      </c>
      <c r="J3306" s="30" t="s">
        <v>6</v>
      </c>
      <c r="K3306" s="32">
        <v>42310</v>
      </c>
      <c r="L3306" s="6">
        <v>934.32602739726053</v>
      </c>
    </row>
    <row r="3307" spans="1:12" ht="12.75" customHeight="1">
      <c r="A3307" s="30" t="s">
        <v>2884</v>
      </c>
      <c r="B3307" s="30" t="s">
        <v>2877</v>
      </c>
      <c r="C3307" s="49"/>
      <c r="D3307" s="49" t="s">
        <v>4112</v>
      </c>
      <c r="E3307" s="30" t="s">
        <v>3061</v>
      </c>
      <c r="F3307" s="30" t="s">
        <v>4113</v>
      </c>
      <c r="G3307" s="30" t="s">
        <v>3102</v>
      </c>
      <c r="H3307" s="31">
        <v>2127</v>
      </c>
      <c r="I3307" s="30">
        <v>5</v>
      </c>
      <c r="J3307" s="30" t="s">
        <v>6</v>
      </c>
      <c r="K3307" s="32">
        <v>42310</v>
      </c>
      <c r="L3307" s="6">
        <v>934.32602739726053</v>
      </c>
    </row>
    <row r="3308" spans="1:12" ht="12.75" customHeight="1">
      <c r="A3308" s="30" t="s">
        <v>2885</v>
      </c>
      <c r="B3308" s="30" t="s">
        <v>2877</v>
      </c>
      <c r="C3308" s="49"/>
      <c r="D3308" s="49" t="s">
        <v>4114</v>
      </c>
      <c r="E3308" s="30" t="s">
        <v>3061</v>
      </c>
      <c r="F3308" s="30" t="s">
        <v>3139</v>
      </c>
      <c r="G3308" s="30" t="s">
        <v>3102</v>
      </c>
      <c r="H3308" s="31">
        <v>2127</v>
      </c>
      <c r="I3308" s="30">
        <v>5</v>
      </c>
      <c r="J3308" s="30" t="s">
        <v>6</v>
      </c>
      <c r="K3308" s="32">
        <v>42310</v>
      </c>
      <c r="L3308" s="6">
        <v>934.32602739726053</v>
      </c>
    </row>
    <row r="3309" spans="1:12" ht="12.75" customHeight="1">
      <c r="A3309" s="30" t="s">
        <v>2886</v>
      </c>
      <c r="B3309" s="30" t="s">
        <v>2877</v>
      </c>
      <c r="C3309" s="49"/>
      <c r="D3309" s="49" t="s">
        <v>4115</v>
      </c>
      <c r="E3309" s="30" t="s">
        <v>3061</v>
      </c>
      <c r="F3309" s="30" t="s">
        <v>12807</v>
      </c>
      <c r="G3309" s="30" t="s">
        <v>3102</v>
      </c>
      <c r="H3309" s="31">
        <v>2127</v>
      </c>
      <c r="I3309" s="30">
        <v>5</v>
      </c>
      <c r="J3309" s="30" t="s">
        <v>6</v>
      </c>
      <c r="K3309" s="32">
        <v>42310</v>
      </c>
      <c r="L3309" s="6">
        <v>934.32602739726053</v>
      </c>
    </row>
    <row r="3310" spans="1:12" ht="12.75" customHeight="1">
      <c r="A3310" s="30" t="s">
        <v>2888</v>
      </c>
      <c r="B3310" s="30" t="s">
        <v>2877</v>
      </c>
      <c r="C3310" s="49"/>
      <c r="D3310" s="49" t="s">
        <v>4117</v>
      </c>
      <c r="E3310" s="30" t="s">
        <v>3061</v>
      </c>
      <c r="F3310" s="30" t="s">
        <v>12907</v>
      </c>
      <c r="G3310" s="30" t="s">
        <v>3102</v>
      </c>
      <c r="H3310" s="31">
        <v>2127</v>
      </c>
      <c r="I3310" s="30">
        <v>5</v>
      </c>
      <c r="J3310" s="30" t="s">
        <v>6</v>
      </c>
      <c r="K3310" s="32">
        <v>42310</v>
      </c>
      <c r="L3310" s="6">
        <v>934.32602739726053</v>
      </c>
    </row>
    <row r="3311" spans="1:12" ht="12.75" customHeight="1">
      <c r="A3311" s="30" t="s">
        <v>2890</v>
      </c>
      <c r="B3311" s="30" t="s">
        <v>2877</v>
      </c>
      <c r="C3311" s="49"/>
      <c r="D3311" s="49" t="s">
        <v>4119</v>
      </c>
      <c r="E3311" s="30" t="s">
        <v>3061</v>
      </c>
      <c r="F3311" s="30" t="s">
        <v>12919</v>
      </c>
      <c r="G3311" s="30" t="s">
        <v>3102</v>
      </c>
      <c r="H3311" s="31">
        <v>2127</v>
      </c>
      <c r="I3311" s="30">
        <v>5</v>
      </c>
      <c r="J3311" s="30" t="s">
        <v>6</v>
      </c>
      <c r="K3311" s="32">
        <v>42310</v>
      </c>
      <c r="L3311" s="6">
        <v>934.32602739726053</v>
      </c>
    </row>
    <row r="3312" spans="1:12" ht="12.75" customHeight="1">
      <c r="A3312" s="30" t="s">
        <v>2891</v>
      </c>
      <c r="B3312" s="30" t="s">
        <v>2877</v>
      </c>
      <c r="C3312" s="49"/>
      <c r="D3312" s="49" t="s">
        <v>4120</v>
      </c>
      <c r="E3312" s="30" t="s">
        <v>3061</v>
      </c>
      <c r="F3312" s="30" t="s">
        <v>3727</v>
      </c>
      <c r="G3312" s="30" t="s">
        <v>3102</v>
      </c>
      <c r="H3312" s="31">
        <v>2127</v>
      </c>
      <c r="I3312" s="30">
        <v>5</v>
      </c>
      <c r="J3312" s="30" t="s">
        <v>6</v>
      </c>
      <c r="K3312" s="32">
        <v>42310</v>
      </c>
      <c r="L3312" s="6">
        <v>934.32602739726053</v>
      </c>
    </row>
    <row r="3313" spans="1:12" ht="12.75" customHeight="1">
      <c r="A3313" s="30" t="s">
        <v>2892</v>
      </c>
      <c r="B3313" s="30" t="s">
        <v>2877</v>
      </c>
      <c r="C3313" s="49"/>
      <c r="D3313" s="49" t="s">
        <v>4121</v>
      </c>
      <c r="E3313" s="30" t="s">
        <v>3061</v>
      </c>
      <c r="F3313" s="30" t="s">
        <v>13023</v>
      </c>
      <c r="G3313" s="30" t="s">
        <v>3102</v>
      </c>
      <c r="H3313" s="31">
        <v>2127</v>
      </c>
      <c r="I3313" s="30">
        <v>5</v>
      </c>
      <c r="J3313" s="30" t="s">
        <v>6</v>
      </c>
      <c r="K3313" s="32">
        <v>42310</v>
      </c>
      <c r="L3313" s="6">
        <v>934.32602739726053</v>
      </c>
    </row>
    <row r="3314" spans="1:12" ht="12.75" customHeight="1">
      <c r="A3314" s="30" t="s">
        <v>2894</v>
      </c>
      <c r="B3314" s="30" t="s">
        <v>2877</v>
      </c>
      <c r="C3314" s="49"/>
      <c r="D3314" s="49" t="s">
        <v>4123</v>
      </c>
      <c r="E3314" s="30" t="s">
        <v>3061</v>
      </c>
      <c r="F3314" s="30" t="s">
        <v>12896</v>
      </c>
      <c r="G3314" s="30" t="s">
        <v>3102</v>
      </c>
      <c r="H3314" s="31">
        <v>2127</v>
      </c>
      <c r="I3314" s="30">
        <v>5</v>
      </c>
      <c r="J3314" s="30" t="s">
        <v>6</v>
      </c>
      <c r="K3314" s="32">
        <v>42310</v>
      </c>
      <c r="L3314" s="6">
        <v>934.32602739726053</v>
      </c>
    </row>
    <row r="3315" spans="1:12" ht="12.75" customHeight="1">
      <c r="A3315" s="30" t="s">
        <v>2895</v>
      </c>
      <c r="B3315" s="30" t="s">
        <v>2877</v>
      </c>
      <c r="C3315" s="49"/>
      <c r="D3315" s="49" t="s">
        <v>4124</v>
      </c>
      <c r="E3315" s="30" t="s">
        <v>3061</v>
      </c>
      <c r="F3315" s="30" t="s">
        <v>12905</v>
      </c>
      <c r="G3315" s="30" t="s">
        <v>3102</v>
      </c>
      <c r="H3315" s="31">
        <v>2127</v>
      </c>
      <c r="I3315" s="30">
        <v>5</v>
      </c>
      <c r="J3315" s="30" t="s">
        <v>6</v>
      </c>
      <c r="K3315" s="32">
        <v>42310</v>
      </c>
      <c r="L3315" s="6">
        <v>934.32602739726053</v>
      </c>
    </row>
    <row r="3316" spans="1:12" ht="12.75" customHeight="1">
      <c r="A3316" s="30" t="s">
        <v>2896</v>
      </c>
      <c r="B3316" s="30" t="s">
        <v>2877</v>
      </c>
      <c r="C3316" s="49"/>
      <c r="D3316" s="49" t="s">
        <v>4125</v>
      </c>
      <c r="E3316" s="30" t="s">
        <v>3061</v>
      </c>
      <c r="F3316" s="30" t="s">
        <v>3163</v>
      </c>
      <c r="G3316" s="30" t="s">
        <v>3102</v>
      </c>
      <c r="H3316" s="31">
        <v>2127</v>
      </c>
      <c r="I3316" s="30">
        <v>5</v>
      </c>
      <c r="J3316" s="30" t="s">
        <v>6</v>
      </c>
      <c r="K3316" s="32">
        <v>42310</v>
      </c>
      <c r="L3316" s="6">
        <v>934.32602739726053</v>
      </c>
    </row>
    <row r="3317" spans="1:12" ht="12.75" customHeight="1">
      <c r="A3317" s="30" t="s">
        <v>2897</v>
      </c>
      <c r="B3317" s="30" t="s">
        <v>2877</v>
      </c>
      <c r="C3317" s="49"/>
      <c r="D3317" s="49" t="s">
        <v>4126</v>
      </c>
      <c r="E3317" s="30" t="s">
        <v>3061</v>
      </c>
      <c r="F3317" s="30" t="s">
        <v>12918</v>
      </c>
      <c r="G3317" s="30" t="s">
        <v>3102</v>
      </c>
      <c r="H3317" s="31">
        <v>2127</v>
      </c>
      <c r="I3317" s="30">
        <v>5</v>
      </c>
      <c r="J3317" s="30" t="s">
        <v>6</v>
      </c>
      <c r="K3317" s="32">
        <v>42310</v>
      </c>
      <c r="L3317" s="6">
        <v>934.32602739726053</v>
      </c>
    </row>
    <row r="3318" spans="1:12" ht="12.75" customHeight="1">
      <c r="A3318" s="30" t="s">
        <v>2901</v>
      </c>
      <c r="B3318" s="30" t="s">
        <v>2877</v>
      </c>
      <c r="C3318" s="49"/>
      <c r="D3318" s="49" t="s">
        <v>4130</v>
      </c>
      <c r="E3318" s="30" t="s">
        <v>3061</v>
      </c>
      <c r="F3318" s="30" t="s">
        <v>12932</v>
      </c>
      <c r="G3318" s="30" t="s">
        <v>3102</v>
      </c>
      <c r="H3318" s="31">
        <v>2127</v>
      </c>
      <c r="I3318" s="30">
        <v>5</v>
      </c>
      <c r="J3318" s="30" t="s">
        <v>6</v>
      </c>
      <c r="K3318" s="32">
        <v>42310</v>
      </c>
      <c r="L3318" s="6">
        <v>934.32602739726053</v>
      </c>
    </row>
    <row r="3319" spans="1:12" ht="12.75" customHeight="1">
      <c r="A3319" s="30" t="s">
        <v>2904</v>
      </c>
      <c r="B3319" s="30" t="s">
        <v>2905</v>
      </c>
      <c r="C3319" s="49"/>
      <c r="D3319" s="49" t="s">
        <v>4133</v>
      </c>
      <c r="E3319" s="30" t="s">
        <v>3061</v>
      </c>
      <c r="F3319" s="30" t="s">
        <v>4113</v>
      </c>
      <c r="G3319" s="30" t="s">
        <v>3102</v>
      </c>
      <c r="H3319" s="31">
        <v>75575.350000000006</v>
      </c>
      <c r="I3319" s="30">
        <v>5</v>
      </c>
      <c r="J3319" s="30" t="s">
        <v>6</v>
      </c>
      <c r="K3319" s="32">
        <v>42310</v>
      </c>
      <c r="L3319" s="6">
        <v>33197.939132420099</v>
      </c>
    </row>
    <row r="3320" spans="1:12" ht="12.75" customHeight="1">
      <c r="A3320" s="30" t="s">
        <v>2906</v>
      </c>
      <c r="B3320" s="30" t="s">
        <v>2907</v>
      </c>
      <c r="C3320" s="49"/>
      <c r="D3320" s="49" t="s">
        <v>4135</v>
      </c>
      <c r="E3320" s="30" t="s">
        <v>3061</v>
      </c>
      <c r="F3320" s="30" t="s">
        <v>3358</v>
      </c>
      <c r="G3320" s="30" t="s">
        <v>3102</v>
      </c>
      <c r="H3320" s="31">
        <v>8684.26</v>
      </c>
      <c r="I3320" s="30">
        <v>5</v>
      </c>
      <c r="J3320" s="30" t="s">
        <v>6</v>
      </c>
      <c r="K3320" s="32">
        <v>42310</v>
      </c>
      <c r="L3320" s="6">
        <v>3814.7297351598172</v>
      </c>
    </row>
    <row r="3321" spans="1:12" ht="12.75" customHeight="1">
      <c r="A3321" s="30" t="s">
        <v>2908</v>
      </c>
      <c r="B3321" s="30" t="s">
        <v>2907</v>
      </c>
      <c r="C3321" s="49"/>
      <c r="D3321" s="49" t="s">
        <v>4136</v>
      </c>
      <c r="E3321" s="30" t="s">
        <v>3061</v>
      </c>
      <c r="F3321" s="30" t="s">
        <v>12901</v>
      </c>
      <c r="G3321" s="30" t="s">
        <v>3102</v>
      </c>
      <c r="H3321" s="31">
        <v>8684.26</v>
      </c>
      <c r="I3321" s="30">
        <v>5</v>
      </c>
      <c r="J3321" s="30" t="s">
        <v>6</v>
      </c>
      <c r="K3321" s="32">
        <v>42310</v>
      </c>
      <c r="L3321" s="6">
        <v>3814.7297351598172</v>
      </c>
    </row>
    <row r="3322" spans="1:12" ht="12.75" customHeight="1">
      <c r="A3322" s="30" t="s">
        <v>2909</v>
      </c>
      <c r="B3322" s="30" t="s">
        <v>2907</v>
      </c>
      <c r="C3322" s="49"/>
      <c r="D3322" s="49" t="s">
        <v>4137</v>
      </c>
      <c r="E3322" s="30" t="s">
        <v>3061</v>
      </c>
      <c r="F3322" s="30" t="s">
        <v>12998</v>
      </c>
      <c r="G3322" s="30" t="s">
        <v>3102</v>
      </c>
      <c r="H3322" s="31">
        <v>8684.26</v>
      </c>
      <c r="I3322" s="30">
        <v>5</v>
      </c>
      <c r="J3322" s="30" t="s">
        <v>6</v>
      </c>
      <c r="K3322" s="32">
        <v>42310</v>
      </c>
      <c r="L3322" s="6">
        <v>3814.7297351598172</v>
      </c>
    </row>
    <row r="3323" spans="1:12" ht="12.75" customHeight="1">
      <c r="A3323" s="30" t="s">
        <v>2910</v>
      </c>
      <c r="B3323" s="30" t="s">
        <v>2911</v>
      </c>
      <c r="C3323" s="49"/>
      <c r="D3323" s="49" t="s">
        <v>4138</v>
      </c>
      <c r="E3323" s="30" t="s">
        <v>3061</v>
      </c>
      <c r="F3323" s="30" t="s">
        <v>12922</v>
      </c>
      <c r="G3323" s="30" t="s">
        <v>3102</v>
      </c>
      <c r="H3323" s="31">
        <v>3572.41</v>
      </c>
      <c r="I3323" s="30">
        <v>5</v>
      </c>
      <c r="J3323" s="30" t="s">
        <v>6</v>
      </c>
      <c r="K3323" s="32">
        <v>42310</v>
      </c>
      <c r="L3323" s="6">
        <v>1569.250420091324</v>
      </c>
    </row>
    <row r="3324" spans="1:12" ht="12.75" customHeight="1">
      <c r="A3324" s="30" t="s">
        <v>2912</v>
      </c>
      <c r="B3324" s="30" t="s">
        <v>2911</v>
      </c>
      <c r="C3324" s="49"/>
      <c r="D3324" s="49" t="s">
        <v>4139</v>
      </c>
      <c r="E3324" s="30" t="s">
        <v>3061</v>
      </c>
      <c r="F3324" s="30" t="s">
        <v>12919</v>
      </c>
      <c r="G3324" s="30" t="s">
        <v>3102</v>
      </c>
      <c r="H3324" s="31">
        <v>3572.41</v>
      </c>
      <c r="I3324" s="30">
        <v>5</v>
      </c>
      <c r="J3324" s="30" t="s">
        <v>6</v>
      </c>
      <c r="K3324" s="32">
        <v>42310</v>
      </c>
      <c r="L3324" s="6">
        <v>1569.250420091324</v>
      </c>
    </row>
    <row r="3325" spans="1:12" ht="12.75" customHeight="1">
      <c r="A3325" s="30" t="s">
        <v>2913</v>
      </c>
      <c r="B3325" s="30" t="s">
        <v>2911</v>
      </c>
      <c r="C3325" s="49"/>
      <c r="D3325" s="49" t="s">
        <v>4140</v>
      </c>
      <c r="E3325" s="30" t="s">
        <v>3061</v>
      </c>
      <c r="F3325" s="30" t="s">
        <v>4109</v>
      </c>
      <c r="G3325" s="30" t="s">
        <v>3102</v>
      </c>
      <c r="H3325" s="31">
        <v>3572.41</v>
      </c>
      <c r="I3325" s="30">
        <v>5</v>
      </c>
      <c r="J3325" s="30" t="s">
        <v>6</v>
      </c>
      <c r="K3325" s="32">
        <v>42310</v>
      </c>
      <c r="L3325" s="6">
        <v>1569.250420091324</v>
      </c>
    </row>
    <row r="3326" spans="1:12" ht="12.75" customHeight="1">
      <c r="A3326" s="30" t="s">
        <v>2914</v>
      </c>
      <c r="B3326" s="30" t="s">
        <v>2911</v>
      </c>
      <c r="C3326" s="49"/>
      <c r="D3326" s="49" t="s">
        <v>4141</v>
      </c>
      <c r="E3326" s="30" t="s">
        <v>3061</v>
      </c>
      <c r="F3326" s="30" t="s">
        <v>13003</v>
      </c>
      <c r="G3326" s="30" t="s">
        <v>3102</v>
      </c>
      <c r="H3326" s="31">
        <v>3572.41</v>
      </c>
      <c r="I3326" s="30">
        <v>5</v>
      </c>
      <c r="J3326" s="30" t="s">
        <v>6</v>
      </c>
      <c r="K3326" s="32">
        <v>42310</v>
      </c>
      <c r="L3326" s="6">
        <v>1569.250420091324</v>
      </c>
    </row>
    <row r="3327" spans="1:12" ht="12.75" customHeight="1">
      <c r="A3327" s="30" t="s">
        <v>2915</v>
      </c>
      <c r="B3327" s="30" t="s">
        <v>2911</v>
      </c>
      <c r="C3327" s="49"/>
      <c r="D3327" s="49" t="s">
        <v>4142</v>
      </c>
      <c r="E3327" s="30" t="s">
        <v>3061</v>
      </c>
      <c r="F3327" s="30" t="s">
        <v>4113</v>
      </c>
      <c r="G3327" s="30" t="s">
        <v>3102</v>
      </c>
      <c r="H3327" s="31">
        <v>3572.41</v>
      </c>
      <c r="I3327" s="30">
        <v>5</v>
      </c>
      <c r="J3327" s="30" t="s">
        <v>6</v>
      </c>
      <c r="K3327" s="32">
        <v>42310</v>
      </c>
      <c r="L3327" s="6">
        <v>1569.250420091324</v>
      </c>
    </row>
    <row r="3328" spans="1:12" ht="12.75" customHeight="1">
      <c r="A3328" s="30" t="s">
        <v>2916</v>
      </c>
      <c r="B3328" s="30" t="s">
        <v>2911</v>
      </c>
      <c r="C3328" s="49"/>
      <c r="D3328" s="49" t="s">
        <v>4143</v>
      </c>
      <c r="E3328" s="30" t="s">
        <v>3061</v>
      </c>
      <c r="F3328" s="30" t="s">
        <v>12905</v>
      </c>
      <c r="G3328" s="30" t="s">
        <v>3102</v>
      </c>
      <c r="H3328" s="31">
        <v>3572.41</v>
      </c>
      <c r="I3328" s="30">
        <v>5</v>
      </c>
      <c r="J3328" s="30" t="s">
        <v>6</v>
      </c>
      <c r="K3328" s="32">
        <v>42310</v>
      </c>
      <c r="L3328" s="6">
        <v>1569.250420091324</v>
      </c>
    </row>
    <row r="3329" spans="1:12" ht="12.75" customHeight="1">
      <c r="A3329" s="30" t="s">
        <v>2917</v>
      </c>
      <c r="B3329" s="30" t="s">
        <v>2911</v>
      </c>
      <c r="C3329" s="49"/>
      <c r="D3329" s="49" t="s">
        <v>4144</v>
      </c>
      <c r="E3329" s="30" t="s">
        <v>3061</v>
      </c>
      <c r="F3329" s="30" t="s">
        <v>12906</v>
      </c>
      <c r="G3329" s="30" t="s">
        <v>3102</v>
      </c>
      <c r="H3329" s="31">
        <v>3572.41</v>
      </c>
      <c r="I3329" s="30">
        <v>5</v>
      </c>
      <c r="J3329" s="30" t="s">
        <v>6</v>
      </c>
      <c r="K3329" s="32">
        <v>42310</v>
      </c>
      <c r="L3329" s="6">
        <v>1569.250420091324</v>
      </c>
    </row>
    <row r="3330" spans="1:12" ht="12.75" customHeight="1">
      <c r="A3330" s="30" t="s">
        <v>2918</v>
      </c>
      <c r="B3330" s="30" t="s">
        <v>2911</v>
      </c>
      <c r="C3330" s="49"/>
      <c r="D3330" s="49" t="s">
        <v>4145</v>
      </c>
      <c r="E3330" s="30" t="s">
        <v>3061</v>
      </c>
      <c r="F3330" s="30" t="s">
        <v>4113</v>
      </c>
      <c r="G3330" s="30" t="s">
        <v>3102</v>
      </c>
      <c r="H3330" s="31">
        <v>3572.41</v>
      </c>
      <c r="I3330" s="30">
        <v>5</v>
      </c>
      <c r="J3330" s="30" t="s">
        <v>6</v>
      </c>
      <c r="K3330" s="32">
        <v>42310</v>
      </c>
      <c r="L3330" s="6">
        <v>1569.250420091324</v>
      </c>
    </row>
    <row r="3331" spans="1:12" ht="12.75" customHeight="1">
      <c r="A3331" s="30" t="s">
        <v>2919</v>
      </c>
      <c r="B3331" s="30" t="s">
        <v>2911</v>
      </c>
      <c r="C3331" s="49"/>
      <c r="D3331" s="49" t="s">
        <v>4146</v>
      </c>
      <c r="E3331" s="30" t="s">
        <v>3061</v>
      </c>
      <c r="F3331" s="30" t="s">
        <v>12904</v>
      </c>
      <c r="G3331" s="30" t="s">
        <v>3102</v>
      </c>
      <c r="H3331" s="31">
        <v>3572.41</v>
      </c>
      <c r="I3331" s="30">
        <v>5</v>
      </c>
      <c r="J3331" s="30" t="s">
        <v>6</v>
      </c>
      <c r="K3331" s="32">
        <v>42310</v>
      </c>
      <c r="L3331" s="6">
        <v>1569.250420091324</v>
      </c>
    </row>
    <row r="3332" spans="1:12" ht="12.75" customHeight="1">
      <c r="A3332" s="30" t="s">
        <v>2920</v>
      </c>
      <c r="B3332" s="30" t="s">
        <v>2911</v>
      </c>
      <c r="C3332" s="49"/>
      <c r="D3332" s="49" t="s">
        <v>4147</v>
      </c>
      <c r="E3332" s="30" t="s">
        <v>3061</v>
      </c>
      <c r="F3332" s="30" t="s">
        <v>4113</v>
      </c>
      <c r="G3332" s="30" t="s">
        <v>3102</v>
      </c>
      <c r="H3332" s="31">
        <v>3572.41</v>
      </c>
      <c r="I3332" s="30">
        <v>5</v>
      </c>
      <c r="J3332" s="30" t="s">
        <v>6</v>
      </c>
      <c r="K3332" s="32">
        <v>42310</v>
      </c>
      <c r="L3332" s="6">
        <v>1569.250420091324</v>
      </c>
    </row>
    <row r="3333" spans="1:12" ht="12.75" customHeight="1">
      <c r="A3333" s="30" t="s">
        <v>2921</v>
      </c>
      <c r="B3333" s="30" t="s">
        <v>2911</v>
      </c>
      <c r="C3333" s="49"/>
      <c r="D3333" s="49" t="s">
        <v>4148</v>
      </c>
      <c r="E3333" s="30" t="s">
        <v>3061</v>
      </c>
      <c r="F3333" s="30" t="s">
        <v>12905</v>
      </c>
      <c r="G3333" s="30" t="s">
        <v>3102</v>
      </c>
      <c r="H3333" s="31">
        <v>3572.41</v>
      </c>
      <c r="I3333" s="30">
        <v>5</v>
      </c>
      <c r="J3333" s="30" t="s">
        <v>6</v>
      </c>
      <c r="K3333" s="32">
        <v>42310</v>
      </c>
      <c r="L3333" s="6">
        <v>1569.250420091324</v>
      </c>
    </row>
    <row r="3334" spans="1:12" ht="12.75" customHeight="1">
      <c r="A3334" s="30" t="s">
        <v>2922</v>
      </c>
      <c r="B3334" s="30" t="s">
        <v>2911</v>
      </c>
      <c r="C3334" s="49"/>
      <c r="D3334" s="49" t="s">
        <v>4149</v>
      </c>
      <c r="E3334" s="30" t="s">
        <v>3061</v>
      </c>
      <c r="F3334" s="30" t="s">
        <v>12921</v>
      </c>
      <c r="G3334" s="30" t="s">
        <v>3102</v>
      </c>
      <c r="H3334" s="31">
        <v>3572.41</v>
      </c>
      <c r="I3334" s="30">
        <v>5</v>
      </c>
      <c r="J3334" s="30" t="s">
        <v>6</v>
      </c>
      <c r="K3334" s="32">
        <v>42310</v>
      </c>
      <c r="L3334" s="6">
        <v>1569.250420091324</v>
      </c>
    </row>
    <row r="3335" spans="1:12" ht="12.75" customHeight="1">
      <c r="A3335" s="30" t="s">
        <v>2923</v>
      </c>
      <c r="B3335" s="30" t="s">
        <v>2911</v>
      </c>
      <c r="C3335" s="49"/>
      <c r="D3335" s="49" t="s">
        <v>4150</v>
      </c>
      <c r="E3335" s="30" t="s">
        <v>3061</v>
      </c>
      <c r="F3335" s="30" t="s">
        <v>4113</v>
      </c>
      <c r="G3335" s="30" t="s">
        <v>3102</v>
      </c>
      <c r="H3335" s="31">
        <v>3572.41</v>
      </c>
      <c r="I3335" s="30">
        <v>5</v>
      </c>
      <c r="J3335" s="30" t="s">
        <v>6</v>
      </c>
      <c r="K3335" s="32">
        <v>42310</v>
      </c>
      <c r="L3335" s="6">
        <v>1569.250420091324</v>
      </c>
    </row>
    <row r="3336" spans="1:12" ht="12.75" customHeight="1">
      <c r="A3336" s="30" t="s">
        <v>2924</v>
      </c>
      <c r="B3336" s="30" t="s">
        <v>2911</v>
      </c>
      <c r="C3336" s="49"/>
      <c r="D3336" s="49" t="s">
        <v>4151</v>
      </c>
      <c r="E3336" s="30" t="s">
        <v>3061</v>
      </c>
      <c r="F3336" s="30" t="s">
        <v>12920</v>
      </c>
      <c r="G3336" s="30" t="s">
        <v>3102</v>
      </c>
      <c r="H3336" s="31">
        <v>3572.41</v>
      </c>
      <c r="I3336" s="30">
        <v>5</v>
      </c>
      <c r="J3336" s="30" t="s">
        <v>6</v>
      </c>
      <c r="K3336" s="32">
        <v>42310</v>
      </c>
      <c r="L3336" s="6">
        <v>1569.250420091324</v>
      </c>
    </row>
    <row r="3337" spans="1:12" ht="12.75" customHeight="1">
      <c r="A3337" s="30" t="s">
        <v>2925</v>
      </c>
      <c r="B3337" s="30" t="s">
        <v>2911</v>
      </c>
      <c r="C3337" s="49"/>
      <c r="D3337" s="49" t="s">
        <v>4152</v>
      </c>
      <c r="E3337" s="30" t="s">
        <v>3061</v>
      </c>
      <c r="F3337" s="30" t="s">
        <v>12925</v>
      </c>
      <c r="G3337" s="30" t="s">
        <v>3102</v>
      </c>
      <c r="H3337" s="31">
        <v>3572.41</v>
      </c>
      <c r="I3337" s="30">
        <v>5</v>
      </c>
      <c r="J3337" s="30" t="s">
        <v>6</v>
      </c>
      <c r="K3337" s="32">
        <v>42310</v>
      </c>
      <c r="L3337" s="6">
        <v>1569.250420091324</v>
      </c>
    </row>
    <row r="3338" spans="1:12" ht="12.75" customHeight="1">
      <c r="A3338" s="30" t="s">
        <v>2926</v>
      </c>
      <c r="B3338" s="30" t="s">
        <v>2911</v>
      </c>
      <c r="C3338" s="49"/>
      <c r="D3338" s="49" t="s">
        <v>4153</v>
      </c>
      <c r="E3338" s="30" t="s">
        <v>3061</v>
      </c>
      <c r="F3338" s="30" t="s">
        <v>4104</v>
      </c>
      <c r="G3338" s="30" t="s">
        <v>3102</v>
      </c>
      <c r="H3338" s="31">
        <v>3572.41</v>
      </c>
      <c r="I3338" s="30">
        <v>5</v>
      </c>
      <c r="J3338" s="30" t="s">
        <v>6</v>
      </c>
      <c r="K3338" s="32">
        <v>42310</v>
      </c>
      <c r="L3338" s="6">
        <v>1569.250420091324</v>
      </c>
    </row>
    <row r="3339" spans="1:12" ht="12.75" customHeight="1">
      <c r="A3339" s="30" t="s">
        <v>2927</v>
      </c>
      <c r="B3339" s="30" t="s">
        <v>2911</v>
      </c>
      <c r="C3339" s="49"/>
      <c r="D3339" s="49" t="s">
        <v>4154</v>
      </c>
      <c r="E3339" s="30" t="s">
        <v>3061</v>
      </c>
      <c r="F3339" s="30" t="s">
        <v>12924</v>
      </c>
      <c r="G3339" s="30" t="s">
        <v>3102</v>
      </c>
      <c r="H3339" s="31">
        <v>3572.41</v>
      </c>
      <c r="I3339" s="30">
        <v>5</v>
      </c>
      <c r="J3339" s="30" t="s">
        <v>6</v>
      </c>
      <c r="K3339" s="32">
        <v>42310</v>
      </c>
      <c r="L3339" s="6">
        <v>1569.250420091324</v>
      </c>
    </row>
    <row r="3340" spans="1:12" ht="12.75" customHeight="1">
      <c r="A3340" s="30" t="s">
        <v>2928</v>
      </c>
      <c r="B3340" s="30" t="s">
        <v>2911</v>
      </c>
      <c r="C3340" s="49"/>
      <c r="D3340" s="49" t="s">
        <v>4155</v>
      </c>
      <c r="E3340" s="30" t="s">
        <v>3061</v>
      </c>
      <c r="F3340" s="30" t="s">
        <v>13023</v>
      </c>
      <c r="G3340" s="30" t="s">
        <v>3102</v>
      </c>
      <c r="H3340" s="31">
        <v>3572.41</v>
      </c>
      <c r="I3340" s="30">
        <v>5</v>
      </c>
      <c r="J3340" s="30" t="s">
        <v>6</v>
      </c>
      <c r="K3340" s="32">
        <v>42310</v>
      </c>
      <c r="L3340" s="6">
        <v>1569.250420091324</v>
      </c>
    </row>
    <row r="3341" spans="1:12" ht="12.75" customHeight="1">
      <c r="A3341" s="30" t="s">
        <v>2929</v>
      </c>
      <c r="B3341" s="30" t="s">
        <v>2911</v>
      </c>
      <c r="C3341" s="49"/>
      <c r="D3341" s="49" t="s">
        <v>4156</v>
      </c>
      <c r="E3341" s="30" t="s">
        <v>3061</v>
      </c>
      <c r="F3341" s="30" t="s">
        <v>4109</v>
      </c>
      <c r="G3341" s="30" t="s">
        <v>3102</v>
      </c>
      <c r="H3341" s="31">
        <v>3572.41</v>
      </c>
      <c r="I3341" s="30">
        <v>5</v>
      </c>
      <c r="J3341" s="30" t="s">
        <v>6</v>
      </c>
      <c r="K3341" s="32">
        <v>42310</v>
      </c>
      <c r="L3341" s="6">
        <v>1569.250420091324</v>
      </c>
    </row>
    <row r="3342" spans="1:12" ht="12.75" customHeight="1">
      <c r="A3342" s="30" t="s">
        <v>2930</v>
      </c>
      <c r="B3342" s="30" t="s">
        <v>2911</v>
      </c>
      <c r="C3342" s="49"/>
      <c r="D3342" s="49" t="s">
        <v>4157</v>
      </c>
      <c r="E3342" s="30" t="s">
        <v>3061</v>
      </c>
      <c r="F3342" s="30" t="s">
        <v>12918</v>
      </c>
      <c r="G3342" s="30" t="s">
        <v>3102</v>
      </c>
      <c r="H3342" s="31">
        <v>3572.41</v>
      </c>
      <c r="I3342" s="30">
        <v>5</v>
      </c>
      <c r="J3342" s="30" t="s">
        <v>6</v>
      </c>
      <c r="K3342" s="32">
        <v>42310</v>
      </c>
      <c r="L3342" s="6">
        <v>1569.250420091324</v>
      </c>
    </row>
    <row r="3343" spans="1:12" ht="12.75" customHeight="1">
      <c r="A3343" s="30" t="s">
        <v>2931</v>
      </c>
      <c r="B3343" s="30" t="s">
        <v>2911</v>
      </c>
      <c r="C3343" s="49">
        <v>146</v>
      </c>
      <c r="D3343" s="49" t="s">
        <v>4158</v>
      </c>
      <c r="E3343" s="30" t="s">
        <v>3061</v>
      </c>
      <c r="F3343" s="30" t="s">
        <v>13004</v>
      </c>
      <c r="G3343" s="30" t="s">
        <v>3102</v>
      </c>
      <c r="H3343" s="31">
        <v>3572.41</v>
      </c>
      <c r="I3343" s="30">
        <v>5</v>
      </c>
      <c r="J3343" s="30" t="s">
        <v>6</v>
      </c>
      <c r="K3343" s="32">
        <v>42310</v>
      </c>
      <c r="L3343" s="6">
        <v>1569.250420091324</v>
      </c>
    </row>
    <row r="3344" spans="1:12" ht="12.75" customHeight="1">
      <c r="A3344" s="30" t="s">
        <v>2932</v>
      </c>
      <c r="B3344" s="30" t="s">
        <v>2911</v>
      </c>
      <c r="C3344" s="49"/>
      <c r="D3344" s="49" t="s">
        <v>4159</v>
      </c>
      <c r="E3344" s="30" t="s">
        <v>3061</v>
      </c>
      <c r="F3344" s="30" t="s">
        <v>13019</v>
      </c>
      <c r="G3344" s="30" t="s">
        <v>3102</v>
      </c>
      <c r="H3344" s="31">
        <v>3572.41</v>
      </c>
      <c r="I3344" s="30">
        <v>5</v>
      </c>
      <c r="J3344" s="30" t="s">
        <v>6</v>
      </c>
      <c r="K3344" s="32">
        <v>42310</v>
      </c>
      <c r="L3344" s="6">
        <v>1569.250420091324</v>
      </c>
    </row>
    <row r="3345" spans="1:12" ht="12.75" customHeight="1">
      <c r="A3345" s="30" t="s">
        <v>2933</v>
      </c>
      <c r="B3345" s="30" t="s">
        <v>2911</v>
      </c>
      <c r="C3345" s="49"/>
      <c r="D3345" s="49" t="s">
        <v>4160</v>
      </c>
      <c r="E3345" s="30" t="s">
        <v>3061</v>
      </c>
      <c r="F3345" s="30" t="s">
        <v>13004</v>
      </c>
      <c r="G3345" s="30" t="s">
        <v>3102</v>
      </c>
      <c r="H3345" s="31">
        <v>3572.41</v>
      </c>
      <c r="I3345" s="30">
        <v>5</v>
      </c>
      <c r="J3345" s="30" t="s">
        <v>6</v>
      </c>
      <c r="K3345" s="32">
        <v>42310</v>
      </c>
      <c r="L3345" s="6">
        <v>1569.250420091324</v>
      </c>
    </row>
    <row r="3346" spans="1:12" ht="12.75" customHeight="1">
      <c r="A3346" s="30" t="s">
        <v>2934</v>
      </c>
      <c r="B3346" s="30" t="s">
        <v>2911</v>
      </c>
      <c r="C3346" s="49" t="s">
        <v>3062</v>
      </c>
      <c r="D3346" s="49" t="s">
        <v>4161</v>
      </c>
      <c r="E3346" s="30" t="s">
        <v>3061</v>
      </c>
      <c r="F3346" s="30" t="s">
        <v>13020</v>
      </c>
      <c r="G3346" s="30" t="s">
        <v>3102</v>
      </c>
      <c r="H3346" s="31">
        <v>3572.41</v>
      </c>
      <c r="I3346" s="30">
        <v>5</v>
      </c>
      <c r="J3346" s="30" t="s">
        <v>6</v>
      </c>
      <c r="K3346" s="32">
        <v>42310</v>
      </c>
      <c r="L3346" s="6">
        <v>1569.250420091324</v>
      </c>
    </row>
    <row r="3347" spans="1:12" ht="12.75" customHeight="1">
      <c r="A3347" s="30" t="s">
        <v>2937</v>
      </c>
      <c r="B3347" s="30" t="s">
        <v>2729</v>
      </c>
      <c r="C3347" s="49"/>
      <c r="D3347" s="49" t="s">
        <v>3549</v>
      </c>
      <c r="E3347" s="30" t="s">
        <v>3061</v>
      </c>
      <c r="F3347" s="30" t="s">
        <v>3141</v>
      </c>
      <c r="G3347" s="30" t="s">
        <v>3102</v>
      </c>
      <c r="H3347" s="31">
        <v>5552.52</v>
      </c>
      <c r="I3347" s="30">
        <v>5</v>
      </c>
      <c r="J3347" s="30" t="s">
        <v>6</v>
      </c>
      <c r="K3347" s="32">
        <v>42310</v>
      </c>
      <c r="L3347" s="6">
        <v>2439.0521643835614</v>
      </c>
    </row>
    <row r="3348" spans="1:12" ht="12.75" customHeight="1">
      <c r="A3348" s="30" t="s">
        <v>2939</v>
      </c>
      <c r="B3348" s="30" t="s">
        <v>2787</v>
      </c>
      <c r="C3348" s="49"/>
      <c r="D3348" s="49" t="s">
        <v>4162</v>
      </c>
      <c r="E3348" s="30" t="s">
        <v>3061</v>
      </c>
      <c r="F3348" s="30" t="s">
        <v>3141</v>
      </c>
      <c r="G3348" s="30" t="s">
        <v>3102</v>
      </c>
      <c r="H3348" s="31">
        <v>810.84</v>
      </c>
      <c r="I3348" s="30">
        <v>5</v>
      </c>
      <c r="J3348" s="30" t="s">
        <v>6</v>
      </c>
      <c r="K3348" s="32">
        <v>42310</v>
      </c>
      <c r="L3348" s="6">
        <v>356.17720547945197</v>
      </c>
    </row>
    <row r="3349" spans="1:12" ht="12.75" customHeight="1">
      <c r="A3349" s="30" t="s">
        <v>2940</v>
      </c>
      <c r="B3349" s="30" t="s">
        <v>2941</v>
      </c>
      <c r="C3349" s="49"/>
      <c r="D3349" s="49" t="s">
        <v>4163</v>
      </c>
      <c r="E3349" s="30" t="s">
        <v>3061</v>
      </c>
      <c r="F3349" s="30" t="s">
        <v>4109</v>
      </c>
      <c r="G3349" s="30" t="s">
        <v>3102</v>
      </c>
      <c r="H3349" s="31">
        <v>33356.400000000001</v>
      </c>
      <c r="I3349" s="30">
        <v>5</v>
      </c>
      <c r="J3349" s="30" t="s">
        <v>6</v>
      </c>
      <c r="K3349" s="32">
        <v>42394</v>
      </c>
      <c r="L3349" s="6">
        <v>15164.215452054787</v>
      </c>
    </row>
    <row r="3350" spans="1:12" ht="12.75" customHeight="1">
      <c r="A3350" s="30" t="s">
        <v>2942</v>
      </c>
      <c r="B3350" s="30" t="s">
        <v>2943</v>
      </c>
      <c r="C3350" s="49"/>
      <c r="D3350" s="49" t="s">
        <v>4164</v>
      </c>
      <c r="E3350" s="30" t="s">
        <v>3061</v>
      </c>
      <c r="F3350" s="30" t="s">
        <v>4113</v>
      </c>
      <c r="G3350" s="30" t="s">
        <v>3102</v>
      </c>
      <c r="H3350" s="31">
        <v>23826</v>
      </c>
      <c r="I3350" s="30">
        <v>5</v>
      </c>
      <c r="J3350" s="30" t="s">
        <v>6</v>
      </c>
      <c r="K3350" s="32">
        <v>42394</v>
      </c>
      <c r="L3350" s="6">
        <v>10831.582465753425</v>
      </c>
    </row>
    <row r="3351" spans="1:12" ht="12.75" customHeight="1">
      <c r="A3351" s="30" t="s">
        <v>2944</v>
      </c>
      <c r="B3351" s="30" t="s">
        <v>2945</v>
      </c>
      <c r="C3351" s="49"/>
      <c r="D3351" s="49" t="s">
        <v>12985</v>
      </c>
      <c r="E3351" s="30" t="s">
        <v>3061</v>
      </c>
      <c r="F3351" s="30" t="s">
        <v>3141</v>
      </c>
      <c r="G3351" s="30" t="s">
        <v>3102</v>
      </c>
      <c r="H3351" s="31">
        <v>913.14</v>
      </c>
      <c r="I3351" s="30">
        <v>15</v>
      </c>
      <c r="J3351" s="30" t="s">
        <v>6</v>
      </c>
      <c r="K3351" s="32">
        <v>35641</v>
      </c>
      <c r="L3351" s="6">
        <v>0</v>
      </c>
    </row>
    <row r="3352" spans="1:12" ht="12.75" customHeight="1">
      <c r="A3352" s="30" t="s">
        <v>2946</v>
      </c>
      <c r="B3352" s="30" t="s">
        <v>2945</v>
      </c>
      <c r="C3352" s="49"/>
      <c r="D3352" s="49" t="s">
        <v>4166</v>
      </c>
      <c r="E3352" s="30" t="s">
        <v>3061</v>
      </c>
      <c r="F3352" s="30" t="s">
        <v>3141</v>
      </c>
      <c r="G3352" s="30" t="s">
        <v>3102</v>
      </c>
      <c r="H3352" s="31">
        <v>913.14</v>
      </c>
      <c r="I3352" s="30">
        <v>15</v>
      </c>
      <c r="J3352" s="30" t="s">
        <v>6</v>
      </c>
      <c r="K3352" s="32">
        <v>35641</v>
      </c>
      <c r="L3352" s="6">
        <v>0</v>
      </c>
    </row>
    <row r="3353" spans="1:12" ht="12.75" customHeight="1">
      <c r="A3353" s="30" t="s">
        <v>2947</v>
      </c>
      <c r="B3353" s="30" t="s">
        <v>2945</v>
      </c>
      <c r="C3353" s="49"/>
      <c r="D3353" s="49" t="s">
        <v>4167</v>
      </c>
      <c r="E3353" s="30" t="s">
        <v>3061</v>
      </c>
      <c r="F3353" s="30" t="s">
        <v>3141</v>
      </c>
      <c r="G3353" s="30" t="s">
        <v>3102</v>
      </c>
      <c r="H3353" s="31">
        <v>913.14</v>
      </c>
      <c r="I3353" s="30">
        <v>15</v>
      </c>
      <c r="J3353" s="30" t="s">
        <v>6</v>
      </c>
      <c r="K3353" s="32">
        <v>35641</v>
      </c>
      <c r="L3353" s="6">
        <v>0</v>
      </c>
    </row>
    <row r="3354" spans="1:12" ht="12.75" customHeight="1">
      <c r="A3354" s="30" t="s">
        <v>2948</v>
      </c>
      <c r="B3354" s="30" t="s">
        <v>2945</v>
      </c>
      <c r="C3354" s="49"/>
      <c r="D3354" s="49" t="s">
        <v>4168</v>
      </c>
      <c r="E3354" s="30" t="s">
        <v>3061</v>
      </c>
      <c r="F3354" s="30" t="s">
        <v>3141</v>
      </c>
      <c r="G3354" s="30" t="s">
        <v>3102</v>
      </c>
      <c r="H3354" s="31">
        <v>913.14</v>
      </c>
      <c r="I3354" s="30">
        <v>15</v>
      </c>
      <c r="J3354" s="30" t="s">
        <v>6</v>
      </c>
      <c r="K3354" s="32">
        <v>35641</v>
      </c>
      <c r="L3354" s="6">
        <v>0</v>
      </c>
    </row>
    <row r="3355" spans="1:12" ht="12.75" customHeight="1">
      <c r="A3355" s="30" t="s">
        <v>2949</v>
      </c>
      <c r="B3355" s="30" t="s">
        <v>2945</v>
      </c>
      <c r="C3355" s="49"/>
      <c r="D3355" s="49" t="s">
        <v>4169</v>
      </c>
      <c r="E3355" s="30" t="s">
        <v>3061</v>
      </c>
      <c r="F3355" s="30" t="s">
        <v>3236</v>
      </c>
      <c r="G3355" s="30" t="s">
        <v>3102</v>
      </c>
      <c r="H3355" s="31">
        <v>913.14</v>
      </c>
      <c r="I3355" s="30">
        <v>15</v>
      </c>
      <c r="J3355" s="30" t="s">
        <v>6</v>
      </c>
      <c r="K3355" s="32">
        <v>35641</v>
      </c>
      <c r="L3355" s="6">
        <v>0</v>
      </c>
    </row>
    <row r="3356" spans="1:12" ht="12.75" customHeight="1">
      <c r="A3356" s="30" t="s">
        <v>2950</v>
      </c>
      <c r="B3356" s="30" t="s">
        <v>2945</v>
      </c>
      <c r="C3356" s="49"/>
      <c r="D3356" s="49" t="s">
        <v>12984</v>
      </c>
      <c r="E3356" s="30" t="s">
        <v>3061</v>
      </c>
      <c r="F3356" s="30" t="s">
        <v>3141</v>
      </c>
      <c r="G3356" s="30" t="s">
        <v>3102</v>
      </c>
      <c r="H3356" s="31">
        <v>913.14</v>
      </c>
      <c r="I3356" s="30">
        <v>15</v>
      </c>
      <c r="J3356" s="30" t="s">
        <v>6</v>
      </c>
      <c r="K3356" s="32">
        <v>35641</v>
      </c>
      <c r="L3356" s="6">
        <v>0</v>
      </c>
    </row>
    <row r="3357" spans="1:12" ht="12.75" customHeight="1">
      <c r="A3357" s="30" t="s">
        <v>11654</v>
      </c>
      <c r="B3357" s="30" t="s">
        <v>11655</v>
      </c>
      <c r="C3357" s="49"/>
      <c r="D3357" s="49" t="s">
        <v>11695</v>
      </c>
      <c r="E3357" s="30" t="s">
        <v>2998</v>
      </c>
      <c r="F3357" s="30" t="s">
        <v>12857</v>
      </c>
      <c r="G3357" s="30" t="s">
        <v>3102</v>
      </c>
      <c r="H3357" s="31">
        <v>4276.5200000000004</v>
      </c>
      <c r="I3357" s="30">
        <v>5</v>
      </c>
      <c r="J3357" s="30" t="s">
        <v>6</v>
      </c>
      <c r="K3357" s="32">
        <v>43322</v>
      </c>
      <c r="L3357" s="6">
        <v>2668.2360401826481</v>
      </c>
    </row>
    <row r="3358" spans="1:12" ht="12.75" customHeight="1">
      <c r="A3358" s="30" t="s">
        <v>11656</v>
      </c>
      <c r="B3358" s="30" t="s">
        <v>11655</v>
      </c>
      <c r="C3358" s="49"/>
      <c r="D3358" s="49" t="s">
        <v>11696</v>
      </c>
      <c r="E3358" s="30" t="s">
        <v>2998</v>
      </c>
      <c r="F3358" s="30" t="s">
        <v>12864</v>
      </c>
      <c r="G3358" s="30" t="s">
        <v>3102</v>
      </c>
      <c r="H3358" s="31">
        <v>4276.5200000000004</v>
      </c>
      <c r="I3358" s="30">
        <v>5</v>
      </c>
      <c r="J3358" s="30" t="s">
        <v>6</v>
      </c>
      <c r="K3358" s="32">
        <v>43322</v>
      </c>
      <c r="L3358" s="6">
        <v>2668.2360401826481</v>
      </c>
    </row>
    <row r="3359" spans="1:12" ht="12.75" customHeight="1">
      <c r="A3359" s="30" t="s">
        <v>11657</v>
      </c>
      <c r="B3359" s="30" t="s">
        <v>11655</v>
      </c>
      <c r="C3359" s="49"/>
      <c r="D3359" s="49" t="s">
        <v>11697</v>
      </c>
      <c r="E3359" s="30" t="s">
        <v>2998</v>
      </c>
      <c r="F3359" s="30" t="s">
        <v>12861</v>
      </c>
      <c r="G3359" s="30" t="s">
        <v>3102</v>
      </c>
      <c r="H3359" s="31">
        <v>4276.5200000000004</v>
      </c>
      <c r="I3359" s="30">
        <v>5</v>
      </c>
      <c r="J3359" s="30" t="s">
        <v>6</v>
      </c>
      <c r="K3359" s="32">
        <v>43322</v>
      </c>
      <c r="L3359" s="6">
        <v>2668.2360401826481</v>
      </c>
    </row>
    <row r="3360" spans="1:12" ht="12.75" customHeight="1">
      <c r="A3360" s="30" t="s">
        <v>11658</v>
      </c>
      <c r="B3360" s="30" t="s">
        <v>11655</v>
      </c>
      <c r="C3360" s="49"/>
      <c r="D3360" s="49" t="s">
        <v>11698</v>
      </c>
      <c r="E3360" s="30" t="s">
        <v>2998</v>
      </c>
      <c r="F3360" s="30" t="s">
        <v>12862</v>
      </c>
      <c r="G3360" s="30" t="s">
        <v>3102</v>
      </c>
      <c r="H3360" s="31">
        <v>4276.5200000000004</v>
      </c>
      <c r="I3360" s="30">
        <v>5</v>
      </c>
      <c r="J3360" s="30" t="s">
        <v>6</v>
      </c>
      <c r="K3360" s="32">
        <v>43322</v>
      </c>
      <c r="L3360" s="6">
        <v>2668.2360401826481</v>
      </c>
    </row>
    <row r="3361" spans="1:12" ht="12.75" customHeight="1">
      <c r="A3361" s="30" t="s">
        <v>11659</v>
      </c>
      <c r="B3361" s="30" t="s">
        <v>11655</v>
      </c>
      <c r="C3361" s="49"/>
      <c r="D3361" s="49" t="s">
        <v>11699</v>
      </c>
      <c r="E3361" s="30" t="s">
        <v>2998</v>
      </c>
      <c r="F3361" s="30" t="s">
        <v>12860</v>
      </c>
      <c r="G3361" s="30" t="s">
        <v>3102</v>
      </c>
      <c r="H3361" s="31">
        <v>4276.5200000000004</v>
      </c>
      <c r="I3361" s="30">
        <v>5</v>
      </c>
      <c r="J3361" s="30" t="s">
        <v>6</v>
      </c>
      <c r="K3361" s="32">
        <v>43322</v>
      </c>
      <c r="L3361" s="6">
        <v>2668.2360401826481</v>
      </c>
    </row>
    <row r="3362" spans="1:12" ht="12.75" customHeight="1">
      <c r="A3362" s="30" t="s">
        <v>11660</v>
      </c>
      <c r="B3362" s="30" t="s">
        <v>11655</v>
      </c>
      <c r="C3362" s="49"/>
      <c r="D3362" s="49" t="s">
        <v>11700</v>
      </c>
      <c r="E3362" s="30" t="s">
        <v>2998</v>
      </c>
      <c r="F3362" s="30" t="s">
        <v>12859</v>
      </c>
      <c r="G3362" s="30" t="s">
        <v>3102</v>
      </c>
      <c r="H3362" s="31">
        <v>4276.5200000000004</v>
      </c>
      <c r="I3362" s="30">
        <v>5</v>
      </c>
      <c r="J3362" s="30" t="s">
        <v>6</v>
      </c>
      <c r="K3362" s="32">
        <v>43322</v>
      </c>
      <c r="L3362" s="6">
        <v>2668.2360401826481</v>
      </c>
    </row>
    <row r="3363" spans="1:12" ht="12.75" customHeight="1">
      <c r="A3363" s="30" t="s">
        <v>11661</v>
      </c>
      <c r="B3363" s="30" t="s">
        <v>11655</v>
      </c>
      <c r="C3363" s="49"/>
      <c r="D3363" s="49" t="s">
        <v>11701</v>
      </c>
      <c r="E3363" s="30" t="s">
        <v>2998</v>
      </c>
      <c r="F3363" s="30" t="s">
        <v>12819</v>
      </c>
      <c r="G3363" s="30" t="s">
        <v>3102</v>
      </c>
      <c r="H3363" s="31">
        <v>4276.5200000000004</v>
      </c>
      <c r="I3363" s="30">
        <v>5</v>
      </c>
      <c r="J3363" s="30" t="s">
        <v>6</v>
      </c>
      <c r="K3363" s="32">
        <v>43322</v>
      </c>
      <c r="L3363" s="6">
        <v>2668.2360401826481</v>
      </c>
    </row>
    <row r="3364" spans="1:12" ht="12.75" customHeight="1">
      <c r="A3364" s="30" t="s">
        <v>11662</v>
      </c>
      <c r="B3364" s="30" t="s">
        <v>11655</v>
      </c>
      <c r="C3364" s="49"/>
      <c r="D3364" s="49" t="s">
        <v>11741</v>
      </c>
      <c r="E3364" s="30" t="s">
        <v>2998</v>
      </c>
      <c r="F3364" s="30" t="s">
        <v>12884</v>
      </c>
      <c r="G3364" s="30" t="s">
        <v>3102</v>
      </c>
      <c r="H3364" s="31">
        <v>4276.5200000000004</v>
      </c>
      <c r="I3364" s="30">
        <v>5</v>
      </c>
      <c r="J3364" s="30" t="s">
        <v>6</v>
      </c>
      <c r="K3364" s="32">
        <v>43322</v>
      </c>
      <c r="L3364" s="6">
        <v>2668.2360401826481</v>
      </c>
    </row>
    <row r="3365" spans="1:12" ht="12.75" customHeight="1">
      <c r="A3365" s="30" t="s">
        <v>11663</v>
      </c>
      <c r="B3365" s="30" t="s">
        <v>11664</v>
      </c>
      <c r="C3365" s="49"/>
      <c r="D3365" s="49" t="s">
        <v>11702</v>
      </c>
      <c r="E3365" s="30" t="s">
        <v>2998</v>
      </c>
      <c r="F3365" s="30" t="s">
        <v>12857</v>
      </c>
      <c r="G3365" s="30" t="s">
        <v>3102</v>
      </c>
      <c r="H3365" s="31">
        <v>2477.25</v>
      </c>
      <c r="I3365" s="30">
        <v>5</v>
      </c>
      <c r="J3365" s="30" t="s">
        <v>6</v>
      </c>
      <c r="K3365" s="32">
        <v>43322</v>
      </c>
      <c r="L3365" s="6">
        <v>1545.6230136986296</v>
      </c>
    </row>
    <row r="3366" spans="1:12" ht="12.75" customHeight="1">
      <c r="A3366" s="30" t="s">
        <v>11665</v>
      </c>
      <c r="B3366" s="30" t="s">
        <v>11664</v>
      </c>
      <c r="C3366" s="49"/>
      <c r="D3366" s="49" t="s">
        <v>11703</v>
      </c>
      <c r="E3366" s="30" t="s">
        <v>2998</v>
      </c>
      <c r="F3366" s="30" t="s">
        <v>12864</v>
      </c>
      <c r="G3366" s="30" t="s">
        <v>3102</v>
      </c>
      <c r="H3366" s="31">
        <v>2477.25</v>
      </c>
      <c r="I3366" s="30">
        <v>5</v>
      </c>
      <c r="J3366" s="30" t="s">
        <v>6</v>
      </c>
      <c r="K3366" s="32">
        <v>43322</v>
      </c>
      <c r="L3366" s="6">
        <v>1545.6230136986296</v>
      </c>
    </row>
    <row r="3367" spans="1:12" ht="12.75" customHeight="1">
      <c r="A3367" s="30" t="s">
        <v>11666</v>
      </c>
      <c r="B3367" s="30" t="s">
        <v>11664</v>
      </c>
      <c r="C3367" s="49"/>
      <c r="D3367" s="49" t="s">
        <v>11704</v>
      </c>
      <c r="E3367" s="30" t="s">
        <v>2998</v>
      </c>
      <c r="F3367" s="30" t="s">
        <v>12861</v>
      </c>
      <c r="G3367" s="30" t="s">
        <v>3102</v>
      </c>
      <c r="H3367" s="31">
        <v>2477.25</v>
      </c>
      <c r="I3367" s="30">
        <v>5</v>
      </c>
      <c r="J3367" s="30" t="s">
        <v>6</v>
      </c>
      <c r="K3367" s="32">
        <v>43322</v>
      </c>
      <c r="L3367" s="6">
        <v>1545.6230136986296</v>
      </c>
    </row>
    <row r="3368" spans="1:12" ht="12.75" customHeight="1">
      <c r="A3368" s="30" t="s">
        <v>11667</v>
      </c>
      <c r="B3368" s="30" t="s">
        <v>11664</v>
      </c>
      <c r="C3368" s="49"/>
      <c r="D3368" s="49" t="s">
        <v>11705</v>
      </c>
      <c r="E3368" s="30" t="s">
        <v>2998</v>
      </c>
      <c r="F3368" s="30" t="s">
        <v>12884</v>
      </c>
      <c r="G3368" s="30" t="s">
        <v>3102</v>
      </c>
      <c r="H3368" s="31">
        <v>2477.25</v>
      </c>
      <c r="I3368" s="30">
        <v>5</v>
      </c>
      <c r="J3368" s="30" t="s">
        <v>6</v>
      </c>
      <c r="K3368" s="32">
        <v>43322</v>
      </c>
      <c r="L3368" s="6">
        <v>1545.6230136986296</v>
      </c>
    </row>
    <row r="3369" spans="1:12" ht="12.75" customHeight="1">
      <c r="A3369" s="30" t="s">
        <v>11668</v>
      </c>
      <c r="B3369" s="30" t="s">
        <v>11664</v>
      </c>
      <c r="C3369" s="49"/>
      <c r="D3369" s="49" t="s">
        <v>11706</v>
      </c>
      <c r="E3369" s="30" t="s">
        <v>2998</v>
      </c>
      <c r="F3369" s="30" t="s">
        <v>12862</v>
      </c>
      <c r="G3369" s="30" t="s">
        <v>3102</v>
      </c>
      <c r="H3369" s="31">
        <v>2477.25</v>
      </c>
      <c r="I3369" s="30">
        <v>5</v>
      </c>
      <c r="J3369" s="30" t="s">
        <v>6</v>
      </c>
      <c r="K3369" s="32">
        <v>43322</v>
      </c>
      <c r="L3369" s="6">
        <v>1545.6230136986296</v>
      </c>
    </row>
    <row r="3370" spans="1:12" ht="12.75" customHeight="1">
      <c r="A3370" s="30" t="s">
        <v>11669</v>
      </c>
      <c r="B3370" s="30" t="s">
        <v>11664</v>
      </c>
      <c r="C3370" s="49"/>
      <c r="D3370" s="49" t="s">
        <v>11707</v>
      </c>
      <c r="E3370" s="30" t="s">
        <v>2998</v>
      </c>
      <c r="F3370" s="30" t="s">
        <v>12819</v>
      </c>
      <c r="G3370" s="30" t="s">
        <v>3102</v>
      </c>
      <c r="H3370" s="31">
        <v>2477.25</v>
      </c>
      <c r="I3370" s="30">
        <v>5</v>
      </c>
      <c r="J3370" s="30" t="s">
        <v>6</v>
      </c>
      <c r="K3370" s="32">
        <v>43322</v>
      </c>
      <c r="L3370" s="6">
        <v>1545.6230136986296</v>
      </c>
    </row>
    <row r="3371" spans="1:12" ht="12.75" customHeight="1">
      <c r="A3371" s="30" t="s">
        <v>11670</v>
      </c>
      <c r="B3371" s="30" t="s">
        <v>11664</v>
      </c>
      <c r="C3371" s="49"/>
      <c r="D3371" s="49" t="s">
        <v>11708</v>
      </c>
      <c r="E3371" s="30" t="s">
        <v>2998</v>
      </c>
      <c r="F3371" s="30" t="s">
        <v>12860</v>
      </c>
      <c r="G3371" s="30" t="s">
        <v>3102</v>
      </c>
      <c r="H3371" s="31">
        <v>2477.25</v>
      </c>
      <c r="I3371" s="30">
        <v>5</v>
      </c>
      <c r="J3371" s="30" t="s">
        <v>6</v>
      </c>
      <c r="K3371" s="32">
        <v>43322</v>
      </c>
      <c r="L3371" s="6">
        <v>1545.6230136986296</v>
      </c>
    </row>
    <row r="3372" spans="1:12" ht="12.75" customHeight="1">
      <c r="A3372" s="30" t="s">
        <v>11671</v>
      </c>
      <c r="B3372" s="30" t="s">
        <v>11664</v>
      </c>
      <c r="C3372" s="49"/>
      <c r="D3372" s="49" t="s">
        <v>11738</v>
      </c>
      <c r="E3372" s="30" t="s">
        <v>2998</v>
      </c>
      <c r="F3372" s="30" t="s">
        <v>12859</v>
      </c>
      <c r="G3372" s="30" t="s">
        <v>3102</v>
      </c>
      <c r="H3372" s="31">
        <v>2477.25</v>
      </c>
      <c r="I3372" s="30">
        <v>5</v>
      </c>
      <c r="J3372" s="30" t="s">
        <v>6</v>
      </c>
      <c r="K3372" s="32">
        <v>43322</v>
      </c>
      <c r="L3372" s="6">
        <v>1545.6230136986296</v>
      </c>
    </row>
    <row r="3373" spans="1:12" ht="12.75" customHeight="1">
      <c r="A3373" s="30" t="s">
        <v>11672</v>
      </c>
      <c r="B3373" s="30" t="s">
        <v>11673</v>
      </c>
      <c r="C3373" s="49"/>
      <c r="D3373" s="49" t="s">
        <v>12885</v>
      </c>
      <c r="E3373" s="30" t="s">
        <v>2998</v>
      </c>
      <c r="F3373" s="30" t="s">
        <v>12886</v>
      </c>
      <c r="G3373" s="30" t="s">
        <v>3102</v>
      </c>
      <c r="H3373" s="31">
        <v>1132.5</v>
      </c>
      <c r="I3373" s="30">
        <v>5</v>
      </c>
      <c r="J3373" s="30" t="s">
        <v>6</v>
      </c>
      <c r="K3373" s="32">
        <v>43322</v>
      </c>
      <c r="L3373" s="6">
        <v>706.59726027397255</v>
      </c>
    </row>
    <row r="3374" spans="1:12" ht="12.75" customHeight="1">
      <c r="A3374" s="30" t="s">
        <v>11674</v>
      </c>
      <c r="B3374" s="30" t="s">
        <v>11673</v>
      </c>
      <c r="C3374" s="49"/>
      <c r="D3374" s="49" t="s">
        <v>11740</v>
      </c>
      <c r="E3374" s="30" t="s">
        <v>2998</v>
      </c>
      <c r="F3374" s="30" t="s">
        <v>12862</v>
      </c>
      <c r="G3374" s="30" t="s">
        <v>3102</v>
      </c>
      <c r="H3374" s="31">
        <v>1132.5</v>
      </c>
      <c r="I3374" s="30">
        <v>5</v>
      </c>
      <c r="J3374" s="30" t="s">
        <v>6</v>
      </c>
      <c r="K3374" s="32">
        <v>43322</v>
      </c>
      <c r="L3374" s="6">
        <v>706.59726027397255</v>
      </c>
    </row>
    <row r="3375" spans="1:12" ht="12.75" customHeight="1">
      <c r="A3375" s="30" t="s">
        <v>11675</v>
      </c>
      <c r="B3375" s="30" t="s">
        <v>11673</v>
      </c>
      <c r="C3375" s="49"/>
      <c r="D3375" s="49" t="s">
        <v>11709</v>
      </c>
      <c r="E3375" s="30" t="s">
        <v>2998</v>
      </c>
      <c r="F3375" s="30" t="s">
        <v>12861</v>
      </c>
      <c r="G3375" s="30" t="s">
        <v>3102</v>
      </c>
      <c r="H3375" s="31">
        <v>1132.5</v>
      </c>
      <c r="I3375" s="30">
        <v>5</v>
      </c>
      <c r="J3375" s="30" t="s">
        <v>6</v>
      </c>
      <c r="K3375" s="32">
        <v>43322</v>
      </c>
      <c r="L3375" s="6">
        <v>706.59726027397255</v>
      </c>
    </row>
    <row r="3376" spans="1:12" ht="12.75" customHeight="1">
      <c r="A3376" s="30" t="s">
        <v>11676</v>
      </c>
      <c r="B3376" s="30" t="s">
        <v>11673</v>
      </c>
      <c r="C3376" s="49"/>
      <c r="D3376" s="49" t="s">
        <v>11710</v>
      </c>
      <c r="E3376" s="30" t="s">
        <v>2998</v>
      </c>
      <c r="F3376" s="30" t="s">
        <v>12819</v>
      </c>
      <c r="G3376" s="30" t="s">
        <v>3102</v>
      </c>
      <c r="H3376" s="31">
        <v>1086.5</v>
      </c>
      <c r="I3376" s="30">
        <v>5</v>
      </c>
      <c r="J3376" s="30" t="s">
        <v>6</v>
      </c>
      <c r="K3376" s="32">
        <v>43322</v>
      </c>
      <c r="L3376" s="6">
        <v>677.89662100456599</v>
      </c>
    </row>
    <row r="3377" spans="1:12" ht="12.75" customHeight="1">
      <c r="A3377" s="30" t="s">
        <v>11677</v>
      </c>
      <c r="B3377" s="30" t="s">
        <v>11673</v>
      </c>
      <c r="C3377" s="49"/>
      <c r="D3377" s="49" t="s">
        <v>11711</v>
      </c>
      <c r="E3377" s="30" t="s">
        <v>2998</v>
      </c>
      <c r="F3377" s="30" t="s">
        <v>12884</v>
      </c>
      <c r="G3377" s="30" t="s">
        <v>3102</v>
      </c>
      <c r="H3377" s="31">
        <v>1086.5</v>
      </c>
      <c r="I3377" s="30">
        <v>5</v>
      </c>
      <c r="J3377" s="30" t="s">
        <v>6</v>
      </c>
      <c r="K3377" s="32">
        <v>43322</v>
      </c>
      <c r="L3377" s="6">
        <v>677.89662100456599</v>
      </c>
    </row>
    <row r="3378" spans="1:12" ht="12.75" customHeight="1">
      <c r="A3378" s="30" t="s">
        <v>11678</v>
      </c>
      <c r="B3378" s="30" t="s">
        <v>11673</v>
      </c>
      <c r="C3378" s="49"/>
      <c r="D3378" s="49" t="s">
        <v>11724</v>
      </c>
      <c r="E3378" s="30" t="s">
        <v>2998</v>
      </c>
      <c r="F3378" s="30" t="s">
        <v>12864</v>
      </c>
      <c r="G3378" s="30" t="s">
        <v>3102</v>
      </c>
      <c r="H3378" s="31">
        <v>1086.5</v>
      </c>
      <c r="I3378" s="30">
        <v>5</v>
      </c>
      <c r="J3378" s="30" t="s">
        <v>6</v>
      </c>
      <c r="K3378" s="32">
        <v>43322</v>
      </c>
      <c r="L3378" s="6">
        <v>677.89662100456599</v>
      </c>
    </row>
    <row r="3379" spans="1:12" ht="12.75" customHeight="1">
      <c r="A3379" s="30" t="s">
        <v>11679</v>
      </c>
      <c r="B3379" s="30" t="s">
        <v>11673</v>
      </c>
      <c r="C3379" s="49"/>
      <c r="D3379" s="49" t="s">
        <v>11725</v>
      </c>
      <c r="E3379" s="30" t="s">
        <v>2998</v>
      </c>
      <c r="F3379" s="30" t="s">
        <v>12859</v>
      </c>
      <c r="G3379" s="30" t="s">
        <v>3102</v>
      </c>
      <c r="H3379" s="31">
        <v>1086.5</v>
      </c>
      <c r="I3379" s="30">
        <v>5</v>
      </c>
      <c r="J3379" s="30" t="s">
        <v>6</v>
      </c>
      <c r="K3379" s="32">
        <v>43322</v>
      </c>
      <c r="L3379" s="6">
        <v>677.89662100456599</v>
      </c>
    </row>
    <row r="3380" spans="1:12" ht="12.75" customHeight="1">
      <c r="A3380" s="30" t="s">
        <v>11680</v>
      </c>
      <c r="B3380" s="30" t="s">
        <v>11673</v>
      </c>
      <c r="C3380" s="49"/>
      <c r="D3380" s="49" t="s">
        <v>11712</v>
      </c>
      <c r="E3380" s="30" t="s">
        <v>2998</v>
      </c>
      <c r="F3380" s="30" t="s">
        <v>12857</v>
      </c>
      <c r="G3380" s="30" t="s">
        <v>3102</v>
      </c>
      <c r="H3380" s="31">
        <v>1132.5</v>
      </c>
      <c r="I3380" s="30">
        <v>5</v>
      </c>
      <c r="J3380" s="30" t="s">
        <v>6</v>
      </c>
      <c r="K3380" s="32">
        <v>43322</v>
      </c>
      <c r="L3380" s="6">
        <v>706.59726027397255</v>
      </c>
    </row>
    <row r="3381" spans="1:12" ht="12.75" customHeight="1">
      <c r="A3381" s="30" t="s">
        <v>11681</v>
      </c>
      <c r="B3381" s="30" t="s">
        <v>11682</v>
      </c>
      <c r="C3381" s="49"/>
      <c r="D3381" s="49" t="s">
        <v>11713</v>
      </c>
      <c r="E3381" s="30" t="s">
        <v>2998</v>
      </c>
      <c r="F3381" s="30" t="s">
        <v>11694</v>
      </c>
      <c r="G3381" s="30" t="s">
        <v>3102</v>
      </c>
      <c r="H3381" s="31">
        <v>1227.5</v>
      </c>
      <c r="I3381" s="30">
        <v>5</v>
      </c>
      <c r="J3381" s="30" t="s">
        <v>6</v>
      </c>
      <c r="K3381" s="32">
        <v>43322</v>
      </c>
      <c r="L3381" s="6">
        <v>765.87031963470304</v>
      </c>
    </row>
    <row r="3382" spans="1:12" ht="12.75" customHeight="1">
      <c r="A3382" s="30" t="s">
        <v>11683</v>
      </c>
      <c r="B3382" s="30" t="s">
        <v>11682</v>
      </c>
      <c r="C3382" s="49"/>
      <c r="D3382" s="49" t="s">
        <v>11714</v>
      </c>
      <c r="E3382" s="30" t="s">
        <v>2998</v>
      </c>
      <c r="F3382" s="30" t="s">
        <v>4265</v>
      </c>
      <c r="G3382" s="30" t="s">
        <v>3102</v>
      </c>
      <c r="H3382" s="31">
        <v>1227.5</v>
      </c>
      <c r="I3382" s="30">
        <v>5</v>
      </c>
      <c r="J3382" s="30" t="s">
        <v>6</v>
      </c>
      <c r="K3382" s="32">
        <v>43322</v>
      </c>
      <c r="L3382" s="6">
        <v>765.87031963470304</v>
      </c>
    </row>
    <row r="3383" spans="1:12" ht="12.75" customHeight="1">
      <c r="A3383" s="30" t="s">
        <v>11684</v>
      </c>
      <c r="B3383" s="30" t="s">
        <v>12865</v>
      </c>
      <c r="C3383" s="49"/>
      <c r="D3383" s="49" t="s">
        <v>11715</v>
      </c>
      <c r="E3383" s="30" t="s">
        <v>2998</v>
      </c>
      <c r="F3383" s="30" t="s">
        <v>11694</v>
      </c>
      <c r="G3383" s="30" t="s">
        <v>3102</v>
      </c>
      <c r="H3383" s="31">
        <v>3189.57</v>
      </c>
      <c r="I3383" s="30">
        <v>5</v>
      </c>
      <c r="J3383" s="30" t="s">
        <v>6</v>
      </c>
      <c r="K3383" s="32">
        <v>43322</v>
      </c>
      <c r="L3383" s="6">
        <v>1990.0586520547949</v>
      </c>
    </row>
    <row r="3384" spans="1:12" ht="12.75" customHeight="1">
      <c r="A3384" s="30" t="s">
        <v>11686</v>
      </c>
      <c r="B3384" s="30" t="s">
        <v>12865</v>
      </c>
      <c r="C3384" s="49"/>
      <c r="D3384" s="49" t="s">
        <v>11716</v>
      </c>
      <c r="E3384" s="30" t="s">
        <v>2998</v>
      </c>
      <c r="F3384" s="30" t="s">
        <v>3131</v>
      </c>
      <c r="G3384" s="30" t="s">
        <v>3102</v>
      </c>
      <c r="H3384" s="31">
        <v>3189.57</v>
      </c>
      <c r="I3384" s="30">
        <v>5</v>
      </c>
      <c r="J3384" s="30" t="s">
        <v>6</v>
      </c>
      <c r="K3384" s="32">
        <v>43322</v>
      </c>
      <c r="L3384" s="6">
        <v>1990.0586520547949</v>
      </c>
    </row>
    <row r="3385" spans="1:12" ht="12.75" customHeight="1">
      <c r="A3385" s="30" t="s">
        <v>11687</v>
      </c>
      <c r="B3385" s="30" t="s">
        <v>11685</v>
      </c>
      <c r="C3385" s="49"/>
      <c r="D3385" s="49" t="s">
        <v>11717</v>
      </c>
      <c r="E3385" s="30" t="s">
        <v>2998</v>
      </c>
      <c r="F3385" s="30" t="s">
        <v>4265</v>
      </c>
      <c r="G3385" s="30" t="s">
        <v>3102</v>
      </c>
      <c r="H3385" s="31">
        <v>3189.57</v>
      </c>
      <c r="I3385" s="30">
        <v>5</v>
      </c>
      <c r="J3385" s="30" t="s">
        <v>6</v>
      </c>
      <c r="K3385" s="32">
        <v>43322</v>
      </c>
      <c r="L3385" s="6">
        <v>1990.0586520547949</v>
      </c>
    </row>
    <row r="3386" spans="1:12" ht="12.75" customHeight="1">
      <c r="A3386" s="30" t="s">
        <v>11688</v>
      </c>
      <c r="B3386" s="30" t="s">
        <v>11689</v>
      </c>
      <c r="C3386" s="49"/>
      <c r="D3386" s="49" t="s">
        <v>11718</v>
      </c>
      <c r="E3386" s="30" t="s">
        <v>2998</v>
      </c>
      <c r="F3386" s="30" t="s">
        <v>3131</v>
      </c>
      <c r="G3386" s="30" t="s">
        <v>3102</v>
      </c>
      <c r="H3386" s="31">
        <v>12025.55</v>
      </c>
      <c r="I3386" s="30">
        <v>5</v>
      </c>
      <c r="J3386" s="30" t="s">
        <v>6</v>
      </c>
      <c r="K3386" s="32">
        <v>43322</v>
      </c>
      <c r="L3386" s="6">
        <v>7503.064621004567</v>
      </c>
    </row>
    <row r="3387" spans="1:12" ht="12.75" customHeight="1">
      <c r="A3387" s="30" t="s">
        <v>11690</v>
      </c>
      <c r="B3387" s="30" t="s">
        <v>11691</v>
      </c>
      <c r="C3387" s="49"/>
      <c r="D3387" s="49" t="s">
        <v>11719</v>
      </c>
      <c r="E3387" s="30" t="s">
        <v>2998</v>
      </c>
      <c r="F3387" s="30" t="s">
        <v>3131</v>
      </c>
      <c r="G3387" s="30" t="s">
        <v>3102</v>
      </c>
      <c r="H3387" s="31">
        <v>5124.54</v>
      </c>
      <c r="I3387" s="30">
        <v>5</v>
      </c>
      <c r="J3387" s="30" t="s">
        <v>6</v>
      </c>
      <c r="K3387" s="32">
        <v>43322</v>
      </c>
      <c r="L3387" s="6">
        <v>3197.3385643835613</v>
      </c>
    </row>
    <row r="3388" spans="1:12" ht="12.75" customHeight="1">
      <c r="A3388" s="30" t="s">
        <v>11692</v>
      </c>
      <c r="B3388" s="30" t="s">
        <v>11693</v>
      </c>
      <c r="C3388" s="49"/>
      <c r="D3388" s="49" t="s">
        <v>11720</v>
      </c>
      <c r="E3388" s="30" t="s">
        <v>2998</v>
      </c>
      <c r="F3388" s="30" t="s">
        <v>3131</v>
      </c>
      <c r="G3388" s="30" t="s">
        <v>3102</v>
      </c>
      <c r="H3388" s="31">
        <v>3523.31</v>
      </c>
      <c r="I3388" s="30">
        <v>5</v>
      </c>
      <c r="J3388" s="30" t="s">
        <v>6</v>
      </c>
      <c r="K3388" s="32">
        <v>43322</v>
      </c>
      <c r="L3388" s="6">
        <v>2198.2880292237451</v>
      </c>
    </row>
    <row r="3389" spans="1:12" ht="12.75" customHeight="1">
      <c r="A3389" s="30" t="s">
        <v>11796</v>
      </c>
      <c r="B3389" s="30" t="s">
        <v>11805</v>
      </c>
      <c r="C3389" s="49"/>
      <c r="D3389" s="49" t="s">
        <v>11813</v>
      </c>
      <c r="E3389" s="30" t="s">
        <v>3061</v>
      </c>
      <c r="F3389" s="30" t="s">
        <v>13019</v>
      </c>
      <c r="G3389" s="30" t="s">
        <v>3102</v>
      </c>
      <c r="H3389" s="31">
        <v>52459.55</v>
      </c>
      <c r="I3389" s="30">
        <v>10</v>
      </c>
      <c r="J3389" s="30" t="s">
        <v>6</v>
      </c>
      <c r="K3389" s="32">
        <v>43664</v>
      </c>
      <c r="L3389" s="6">
        <v>35998.270200913234</v>
      </c>
    </row>
    <row r="3390" spans="1:12" ht="12.75" customHeight="1">
      <c r="A3390" s="30" t="s">
        <v>11797</v>
      </c>
      <c r="B3390" s="30" t="s">
        <v>11806</v>
      </c>
      <c r="C3390" s="49"/>
      <c r="D3390" s="49" t="s">
        <v>11814</v>
      </c>
      <c r="E3390" s="30" t="s">
        <v>3061</v>
      </c>
      <c r="F3390" s="30" t="s">
        <v>13019</v>
      </c>
      <c r="G3390" s="30" t="s">
        <v>3102</v>
      </c>
      <c r="H3390" s="31">
        <v>58782.25</v>
      </c>
      <c r="I3390" s="30">
        <v>10</v>
      </c>
      <c r="J3390" s="30" t="s">
        <v>6</v>
      </c>
      <c r="K3390" s="32">
        <v>43664</v>
      </c>
      <c r="L3390" s="6">
        <v>40336.970456621006</v>
      </c>
    </row>
    <row r="3391" spans="1:12" ht="12.75" customHeight="1">
      <c r="A3391" s="30" t="s">
        <v>11798</v>
      </c>
      <c r="B3391" s="30" t="s">
        <v>11807</v>
      </c>
      <c r="C3391" s="49"/>
      <c r="D3391" s="49" t="s">
        <v>11815</v>
      </c>
      <c r="E3391" s="30" t="s">
        <v>3061</v>
      </c>
      <c r="F3391" s="30" t="s">
        <v>13019</v>
      </c>
      <c r="G3391" s="30" t="s">
        <v>3102</v>
      </c>
      <c r="H3391" s="31">
        <v>65079.65</v>
      </c>
      <c r="I3391" s="30">
        <v>10</v>
      </c>
      <c r="J3391" s="30" t="s">
        <v>6</v>
      </c>
      <c r="K3391" s="32">
        <v>43664</v>
      </c>
      <c r="L3391" s="6">
        <v>44658.309598173517</v>
      </c>
    </row>
    <row r="3392" spans="1:12">
      <c r="A3392" s="30" t="s">
        <v>11803</v>
      </c>
      <c r="B3392" s="30" t="s">
        <v>11811</v>
      </c>
      <c r="C3392" s="49"/>
      <c r="D3392" s="49"/>
      <c r="E3392" s="30" t="s">
        <v>3128</v>
      </c>
      <c r="F3392" s="30" t="s">
        <v>4565</v>
      </c>
      <c r="G3392" s="30" t="s">
        <v>3102</v>
      </c>
      <c r="H3392" s="31">
        <v>1300</v>
      </c>
      <c r="I3392" s="30">
        <v>10</v>
      </c>
      <c r="J3392" s="30" t="s">
        <v>6</v>
      </c>
      <c r="K3392" s="32">
        <v>43643</v>
      </c>
      <c r="L3392" s="6">
        <v>887.08675799086745</v>
      </c>
    </row>
    <row r="3393" spans="1:12">
      <c r="A3393" s="30" t="s">
        <v>11804</v>
      </c>
      <c r="B3393" s="30" t="s">
        <v>11811</v>
      </c>
      <c r="C3393" s="49"/>
      <c r="D3393" s="49"/>
      <c r="E3393" s="30" t="s">
        <v>3128</v>
      </c>
      <c r="F3393" s="30" t="s">
        <v>4565</v>
      </c>
      <c r="G3393" s="30" t="s">
        <v>3102</v>
      </c>
      <c r="H3393" s="31">
        <v>1300</v>
      </c>
      <c r="I3393" s="30">
        <v>10</v>
      </c>
      <c r="J3393" s="30" t="s">
        <v>6</v>
      </c>
      <c r="K3393" s="32">
        <v>43643</v>
      </c>
      <c r="L3393" s="6">
        <v>887.08675799086745</v>
      </c>
    </row>
    <row r="3394" spans="1:12">
      <c r="A3394" s="30" t="s">
        <v>2951</v>
      </c>
      <c r="B3394" s="30" t="s">
        <v>2952</v>
      </c>
      <c r="C3394" s="49" t="s">
        <v>3062</v>
      </c>
      <c r="D3394" s="49" t="s">
        <v>3062</v>
      </c>
      <c r="E3394" s="30" t="s">
        <v>3061</v>
      </c>
      <c r="F3394" s="30" t="s">
        <v>4569</v>
      </c>
      <c r="G3394" s="30" t="s">
        <v>3099</v>
      </c>
      <c r="H3394" s="31">
        <v>35990</v>
      </c>
      <c r="I3394" s="30">
        <v>3</v>
      </c>
      <c r="J3394" s="30" t="s">
        <v>6</v>
      </c>
      <c r="K3394" s="32">
        <v>42408</v>
      </c>
      <c r="L3394" s="6">
        <v>0</v>
      </c>
    </row>
    <row r="3395" spans="1:12">
      <c r="A3395" s="30" t="s">
        <v>2954</v>
      </c>
      <c r="B3395" s="30" t="s">
        <v>2955</v>
      </c>
      <c r="C3395" s="49" t="s">
        <v>3062</v>
      </c>
      <c r="D3395" s="49" t="s">
        <v>3062</v>
      </c>
      <c r="E3395" s="30" t="s">
        <v>3061</v>
      </c>
      <c r="F3395" s="30" t="s">
        <v>4565</v>
      </c>
      <c r="G3395" s="30" t="s">
        <v>3099</v>
      </c>
      <c r="H3395" s="31">
        <v>13041.6</v>
      </c>
      <c r="I3395" s="30">
        <v>3</v>
      </c>
      <c r="J3395" s="30" t="s">
        <v>6</v>
      </c>
      <c r="K3395" s="32">
        <v>42310</v>
      </c>
      <c r="L3395" s="6">
        <v>0</v>
      </c>
    </row>
    <row r="3396" spans="1:12">
      <c r="A3396" s="30" t="s">
        <v>2956</v>
      </c>
      <c r="B3396" s="30" t="s">
        <v>2957</v>
      </c>
      <c r="C3396" s="49" t="s">
        <v>3062</v>
      </c>
      <c r="D3396" s="49" t="s">
        <v>3062</v>
      </c>
      <c r="E3396" s="30" t="s">
        <v>3061</v>
      </c>
      <c r="F3396" s="30" t="s">
        <v>4569</v>
      </c>
      <c r="G3396" s="30" t="s">
        <v>3099</v>
      </c>
      <c r="H3396" s="31">
        <v>573327.66</v>
      </c>
      <c r="I3396" s="30">
        <v>3</v>
      </c>
      <c r="J3396" s="30" t="s">
        <v>6</v>
      </c>
      <c r="K3396" s="32">
        <v>42310</v>
      </c>
      <c r="L3396" s="6">
        <v>0</v>
      </c>
    </row>
    <row r="3397" spans="1:12">
      <c r="A3397" s="30" t="s">
        <v>2958</v>
      </c>
      <c r="B3397" s="30" t="s">
        <v>2959</v>
      </c>
      <c r="C3397" s="49" t="s">
        <v>3062</v>
      </c>
      <c r="D3397" s="49" t="s">
        <v>3062</v>
      </c>
      <c r="E3397" s="30" t="s">
        <v>3061</v>
      </c>
      <c r="F3397" s="30" t="s">
        <v>4569</v>
      </c>
      <c r="G3397" s="30" t="s">
        <v>3099</v>
      </c>
      <c r="H3397" s="31">
        <v>178494.59</v>
      </c>
      <c r="I3397" s="30">
        <v>3</v>
      </c>
      <c r="J3397" s="30" t="s">
        <v>6</v>
      </c>
      <c r="K3397" s="32">
        <v>42310</v>
      </c>
      <c r="L3397" s="6">
        <v>0</v>
      </c>
    </row>
    <row r="3398" spans="1:12">
      <c r="A3398" s="30" t="s">
        <v>2960</v>
      </c>
      <c r="B3398" s="30" t="s">
        <v>2961</v>
      </c>
      <c r="C3398" s="49" t="s">
        <v>3062</v>
      </c>
      <c r="D3398" s="49" t="s">
        <v>3062</v>
      </c>
      <c r="E3398" s="30" t="s">
        <v>3061</v>
      </c>
      <c r="F3398" s="30" t="s">
        <v>4569</v>
      </c>
      <c r="G3398" s="30" t="s">
        <v>3099</v>
      </c>
      <c r="H3398" s="31">
        <v>63765.9</v>
      </c>
      <c r="I3398" s="30">
        <v>3</v>
      </c>
      <c r="J3398" s="30" t="s">
        <v>6</v>
      </c>
      <c r="K3398" s="32">
        <v>42310</v>
      </c>
      <c r="L3398" s="6">
        <v>0</v>
      </c>
    </row>
    <row r="3399" spans="1:12">
      <c r="A3399" s="30" t="s">
        <v>2962</v>
      </c>
      <c r="B3399" s="30" t="s">
        <v>2963</v>
      </c>
      <c r="C3399" s="49" t="s">
        <v>3062</v>
      </c>
      <c r="D3399" s="49" t="s">
        <v>3062</v>
      </c>
      <c r="E3399" s="30" t="s">
        <v>3061</v>
      </c>
      <c r="F3399" s="30" t="s">
        <v>4569</v>
      </c>
      <c r="G3399" s="30" t="s">
        <v>3099</v>
      </c>
      <c r="H3399" s="31">
        <v>908.82</v>
      </c>
      <c r="I3399" s="30">
        <v>3</v>
      </c>
      <c r="J3399" s="30" t="s">
        <v>6</v>
      </c>
      <c r="K3399" s="32">
        <v>42310</v>
      </c>
      <c r="L3399" s="6">
        <v>0</v>
      </c>
    </row>
    <row r="3400" spans="1:12">
      <c r="A3400" s="30" t="s">
        <v>4558</v>
      </c>
      <c r="B3400" s="30" t="s">
        <v>4559</v>
      </c>
      <c r="C3400" s="49" t="s">
        <v>3062</v>
      </c>
      <c r="D3400" s="49" t="s">
        <v>3062</v>
      </c>
      <c r="E3400" s="30" t="s">
        <v>3061</v>
      </c>
      <c r="F3400" s="30" t="s">
        <v>4569</v>
      </c>
      <c r="G3400" s="30" t="s">
        <v>3099</v>
      </c>
      <c r="H3400" s="31">
        <v>25949</v>
      </c>
      <c r="I3400" s="285" t="e">
        <f>#REF!/12</f>
        <v>#REF!</v>
      </c>
      <c r="J3400" s="30" t="s">
        <v>6</v>
      </c>
      <c r="K3400" s="32">
        <v>42675</v>
      </c>
      <c r="L3400" s="6">
        <v>0</v>
      </c>
    </row>
    <row r="3401" spans="1:12">
      <c r="A3401" s="30" t="s">
        <v>2964</v>
      </c>
      <c r="B3401" s="30" t="s">
        <v>2965</v>
      </c>
      <c r="C3401" s="49" t="s">
        <v>3120</v>
      </c>
      <c r="D3401" s="49" t="s">
        <v>3120</v>
      </c>
      <c r="E3401" s="30" t="s">
        <v>3061</v>
      </c>
      <c r="F3401" s="30" t="s">
        <v>3114</v>
      </c>
      <c r="G3401" s="30" t="s">
        <v>3098</v>
      </c>
      <c r="H3401" s="31">
        <v>15400000</v>
      </c>
      <c r="I3401" s="30">
        <v>75</v>
      </c>
      <c r="J3401" s="30" t="s">
        <v>6</v>
      </c>
      <c r="K3401" s="32">
        <v>36617</v>
      </c>
      <c r="L3401" s="6">
        <v>11082692.307692308</v>
      </c>
    </row>
    <row r="3402" spans="1:12">
      <c r="A3402" s="30" t="s">
        <v>2979</v>
      </c>
      <c r="B3402" s="30" t="s">
        <v>2980</v>
      </c>
      <c r="C3402" s="49" t="s">
        <v>4433</v>
      </c>
      <c r="D3402" s="277" t="s">
        <v>3126</v>
      </c>
      <c r="E3402" s="30" t="s">
        <v>3061</v>
      </c>
      <c r="F3402" s="30" t="s">
        <v>3129</v>
      </c>
      <c r="G3402" s="30" t="s">
        <v>3096</v>
      </c>
      <c r="H3402" s="31">
        <v>170658.78</v>
      </c>
      <c r="I3402" s="30">
        <v>10</v>
      </c>
      <c r="J3402" s="30" t="s">
        <v>6</v>
      </c>
      <c r="K3402" s="32">
        <v>39736</v>
      </c>
      <c r="L3402" s="6">
        <v>50245.415999999983</v>
      </c>
    </row>
    <row r="3403" spans="1:12">
      <c r="A3403" s="30" t="s">
        <v>11823</v>
      </c>
      <c r="B3403" s="30" t="s">
        <v>11824</v>
      </c>
      <c r="C3403" s="49" t="s">
        <v>12850</v>
      </c>
      <c r="D3403" s="49" t="s">
        <v>12850</v>
      </c>
      <c r="E3403" s="30" t="s">
        <v>3128</v>
      </c>
      <c r="F3403" s="30" t="s">
        <v>12855</v>
      </c>
      <c r="G3403" s="30" t="s">
        <v>3096</v>
      </c>
      <c r="H3403" s="31">
        <v>56000</v>
      </c>
      <c r="I3403" s="30">
        <v>10</v>
      </c>
      <c r="J3403" s="30" t="s">
        <v>6</v>
      </c>
      <c r="K3403" s="32">
        <v>43850</v>
      </c>
      <c r="L3403" s="6">
        <v>32496.074988049026</v>
      </c>
    </row>
    <row r="3404" spans="1:12">
      <c r="A3404" s="30" t="s">
        <v>11825</v>
      </c>
      <c r="B3404" s="30" t="s">
        <v>11824</v>
      </c>
      <c r="C3404" s="49" t="s">
        <v>12851</v>
      </c>
      <c r="D3404" s="49" t="s">
        <v>12851</v>
      </c>
      <c r="E3404" s="30" t="s">
        <v>3128</v>
      </c>
      <c r="F3404" s="30" t="s">
        <v>12855</v>
      </c>
      <c r="G3404" s="30" t="s">
        <v>3096</v>
      </c>
      <c r="H3404" s="31">
        <v>56000</v>
      </c>
      <c r="I3404" s="30">
        <v>10</v>
      </c>
      <c r="J3404" s="30" t="s">
        <v>6</v>
      </c>
      <c r="K3404" s="32">
        <v>43850</v>
      </c>
      <c r="L3404" s="6">
        <v>32496.074988049026</v>
      </c>
    </row>
    <row r="3405" spans="1:12">
      <c r="A3405" s="30" t="s">
        <v>12207</v>
      </c>
      <c r="B3405" s="30" t="s">
        <v>12208</v>
      </c>
      <c r="C3405" s="49"/>
      <c r="D3405" s="49" t="s">
        <v>12209</v>
      </c>
      <c r="E3405" s="30" t="s">
        <v>3061</v>
      </c>
      <c r="F3405" s="30" t="s">
        <v>12210</v>
      </c>
      <c r="G3405" s="30" t="s">
        <v>3100</v>
      </c>
      <c r="H3405" s="31">
        <v>71120</v>
      </c>
      <c r="I3405" s="30">
        <v>10</v>
      </c>
      <c r="J3405" s="30" t="s">
        <v>6</v>
      </c>
      <c r="K3405" s="32">
        <v>44396</v>
      </c>
      <c r="L3405" s="6">
        <v>51927.342465753405</v>
      </c>
    </row>
    <row r="3406" spans="1:12">
      <c r="A3406" s="30" t="s">
        <v>12211</v>
      </c>
      <c r="B3406" s="30" t="s">
        <v>12212</v>
      </c>
      <c r="C3406" s="49"/>
      <c r="D3406" s="49" t="s">
        <v>12213</v>
      </c>
      <c r="E3406" s="30" t="s">
        <v>3061</v>
      </c>
      <c r="F3406" s="30" t="s">
        <v>12210</v>
      </c>
      <c r="G3406" s="30" t="s">
        <v>3100</v>
      </c>
      <c r="H3406" s="31">
        <v>8400</v>
      </c>
      <c r="I3406" s="30">
        <v>10</v>
      </c>
      <c r="J3406" s="30" t="s">
        <v>6</v>
      </c>
      <c r="K3406" s="32">
        <v>44396</v>
      </c>
      <c r="L3406" s="6">
        <v>6133.1506849315065</v>
      </c>
    </row>
    <row r="3407" spans="1:12">
      <c r="A3407" s="30" t="s">
        <v>12214</v>
      </c>
      <c r="B3407" s="30" t="s">
        <v>12215</v>
      </c>
      <c r="C3407" s="49"/>
      <c r="D3407" s="49" t="s">
        <v>12216</v>
      </c>
      <c r="E3407" s="30" t="s">
        <v>3061</v>
      </c>
      <c r="F3407" s="30" t="s">
        <v>12210</v>
      </c>
      <c r="G3407" s="30" t="s">
        <v>3100</v>
      </c>
      <c r="H3407" s="31">
        <v>20040</v>
      </c>
      <c r="I3407" s="30">
        <v>10</v>
      </c>
      <c r="J3407" s="30" t="s">
        <v>6</v>
      </c>
      <c r="K3407" s="32">
        <v>44396</v>
      </c>
      <c r="L3407" s="6">
        <v>14631.945205479453</v>
      </c>
    </row>
    <row r="3408" spans="1:12">
      <c r="A3408" s="30" t="s">
        <v>12217</v>
      </c>
      <c r="B3408" s="30" t="s">
        <v>12218</v>
      </c>
      <c r="C3408" s="49"/>
      <c r="D3408" s="49" t="s">
        <v>12219</v>
      </c>
      <c r="E3408" s="30" t="s">
        <v>3061</v>
      </c>
      <c r="F3408" s="30" t="s">
        <v>12210</v>
      </c>
      <c r="G3408" s="30" t="s">
        <v>3100</v>
      </c>
      <c r="H3408" s="31">
        <v>6600</v>
      </c>
      <c r="I3408" s="30">
        <v>10</v>
      </c>
      <c r="J3408" s="30" t="s">
        <v>6</v>
      </c>
      <c r="K3408" s="32">
        <v>44396</v>
      </c>
      <c r="L3408" s="6">
        <v>4818.9041095890407</v>
      </c>
    </row>
    <row r="3409" spans="1:12">
      <c r="A3409" s="30" t="s">
        <v>12220</v>
      </c>
      <c r="B3409" s="30" t="s">
        <v>12221</v>
      </c>
      <c r="C3409" s="49"/>
      <c r="D3409" s="49" t="s">
        <v>12222</v>
      </c>
      <c r="E3409" s="30" t="s">
        <v>3061</v>
      </c>
      <c r="F3409" s="30" t="s">
        <v>12210</v>
      </c>
      <c r="G3409" s="30" t="s">
        <v>3100</v>
      </c>
      <c r="H3409" s="31">
        <v>6600</v>
      </c>
      <c r="I3409" s="30">
        <v>10</v>
      </c>
      <c r="J3409" s="30" t="s">
        <v>6</v>
      </c>
      <c r="K3409" s="32">
        <v>44396</v>
      </c>
      <c r="L3409" s="6">
        <v>4818.9041095890407</v>
      </c>
    </row>
    <row r="3410" spans="1:12">
      <c r="A3410" s="30" t="s">
        <v>12223</v>
      </c>
      <c r="B3410" s="30" t="s">
        <v>12224</v>
      </c>
      <c r="C3410" s="49"/>
      <c r="D3410" s="49" t="s">
        <v>12225</v>
      </c>
      <c r="E3410" s="30" t="s">
        <v>3061</v>
      </c>
      <c r="F3410" s="30" t="s">
        <v>12210</v>
      </c>
      <c r="G3410" s="30" t="s">
        <v>3100</v>
      </c>
      <c r="H3410" s="31">
        <v>1960</v>
      </c>
      <c r="I3410" s="30">
        <v>10</v>
      </c>
      <c r="J3410" s="30" t="s">
        <v>6</v>
      </c>
      <c r="K3410" s="32">
        <v>44396</v>
      </c>
      <c r="L3410" s="6">
        <v>1431.0684931506848</v>
      </c>
    </row>
    <row r="3411" spans="1:12">
      <c r="A3411" s="30" t="s">
        <v>12226</v>
      </c>
      <c r="B3411" s="30" t="s">
        <v>12224</v>
      </c>
      <c r="C3411" s="49"/>
      <c r="D3411" s="49" t="s">
        <v>12227</v>
      </c>
      <c r="E3411" s="30" t="s">
        <v>3061</v>
      </c>
      <c r="F3411" s="30" t="s">
        <v>12210</v>
      </c>
      <c r="G3411" s="30" t="s">
        <v>3100</v>
      </c>
      <c r="H3411" s="31">
        <v>1960</v>
      </c>
      <c r="I3411" s="30">
        <v>10</v>
      </c>
      <c r="J3411" s="30" t="s">
        <v>6</v>
      </c>
      <c r="K3411" s="32">
        <v>44396</v>
      </c>
      <c r="L3411" s="6">
        <v>1431.0684931506848</v>
      </c>
    </row>
    <row r="3412" spans="1:12">
      <c r="A3412" s="30" t="s">
        <v>12228</v>
      </c>
      <c r="B3412" s="30" t="s">
        <v>12224</v>
      </c>
      <c r="C3412" s="49"/>
      <c r="D3412" s="49" t="s">
        <v>12229</v>
      </c>
      <c r="E3412" s="30" t="s">
        <v>3061</v>
      </c>
      <c r="F3412" s="30" t="s">
        <v>12210</v>
      </c>
      <c r="G3412" s="30" t="s">
        <v>3100</v>
      </c>
      <c r="H3412" s="31">
        <v>1960</v>
      </c>
      <c r="I3412" s="30">
        <v>10</v>
      </c>
      <c r="J3412" s="30" t="s">
        <v>6</v>
      </c>
      <c r="K3412" s="32">
        <v>44396</v>
      </c>
      <c r="L3412" s="6">
        <v>1431.0684931506848</v>
      </c>
    </row>
    <row r="3413" spans="1:12">
      <c r="A3413" s="30" t="s">
        <v>12230</v>
      </c>
      <c r="B3413" s="30" t="s">
        <v>12231</v>
      </c>
      <c r="C3413" s="49"/>
      <c r="D3413" s="49" t="s">
        <v>12232</v>
      </c>
      <c r="E3413" s="30" t="s">
        <v>3061</v>
      </c>
      <c r="F3413" s="30" t="s">
        <v>12210</v>
      </c>
      <c r="G3413" s="30" t="s">
        <v>3100</v>
      </c>
      <c r="H3413" s="31">
        <v>4585</v>
      </c>
      <c r="I3413" s="30">
        <v>10</v>
      </c>
      <c r="J3413" s="30" t="s">
        <v>6</v>
      </c>
      <c r="K3413" s="32">
        <v>44396</v>
      </c>
      <c r="L3413" s="6">
        <v>3347.678082191781</v>
      </c>
    </row>
    <row r="3414" spans="1:12">
      <c r="A3414" s="30" t="s">
        <v>12233</v>
      </c>
      <c r="B3414" s="30" t="s">
        <v>12234</v>
      </c>
      <c r="C3414" s="49"/>
      <c r="D3414" s="49" t="s">
        <v>12235</v>
      </c>
      <c r="E3414" s="30" t="s">
        <v>3061</v>
      </c>
      <c r="F3414" s="30" t="s">
        <v>12210</v>
      </c>
      <c r="G3414" s="30" t="s">
        <v>3100</v>
      </c>
      <c r="H3414" s="31">
        <v>720</v>
      </c>
      <c r="I3414" s="30">
        <v>10</v>
      </c>
      <c r="J3414" s="30" t="s">
        <v>6</v>
      </c>
      <c r="K3414" s="32">
        <v>44396</v>
      </c>
      <c r="L3414" s="6">
        <v>525.69863013698625</v>
      </c>
    </row>
    <row r="3415" spans="1:12">
      <c r="A3415" s="30" t="s">
        <v>12236</v>
      </c>
      <c r="B3415" s="30" t="s">
        <v>13002</v>
      </c>
      <c r="C3415" s="49"/>
      <c r="D3415" s="49" t="s">
        <v>12237</v>
      </c>
      <c r="E3415" s="30" t="s">
        <v>3061</v>
      </c>
      <c r="F3415" s="30" t="s">
        <v>12210</v>
      </c>
      <c r="G3415" s="30" t="s">
        <v>3100</v>
      </c>
      <c r="H3415" s="31">
        <v>1800</v>
      </c>
      <c r="I3415" s="30">
        <v>10</v>
      </c>
      <c r="J3415" s="30" t="s">
        <v>6</v>
      </c>
      <c r="K3415" s="32">
        <v>44396</v>
      </c>
      <c r="L3415" s="6">
        <v>1314.2465753424658</v>
      </c>
    </row>
    <row r="3416" spans="1:12">
      <c r="A3416" s="30" t="s">
        <v>12238</v>
      </c>
      <c r="B3416" s="30" t="s">
        <v>12239</v>
      </c>
      <c r="C3416" s="49"/>
      <c r="D3416" s="49" t="s">
        <v>12240</v>
      </c>
      <c r="E3416" s="30" t="s">
        <v>3061</v>
      </c>
      <c r="F3416" s="30" t="s">
        <v>12210</v>
      </c>
      <c r="G3416" s="30" t="s">
        <v>3100</v>
      </c>
      <c r="H3416" s="31">
        <v>3360</v>
      </c>
      <c r="I3416" s="30">
        <v>10</v>
      </c>
      <c r="J3416" s="30" t="s">
        <v>6</v>
      </c>
      <c r="K3416" s="32">
        <v>44396</v>
      </c>
      <c r="L3416" s="6">
        <v>2453.2602739726026</v>
      </c>
    </row>
    <row r="3417" spans="1:12">
      <c r="A3417" s="30" t="s">
        <v>12241</v>
      </c>
      <c r="B3417" s="30" t="s">
        <v>12242</v>
      </c>
      <c r="C3417" s="49"/>
      <c r="D3417" s="49" t="s">
        <v>12243</v>
      </c>
      <c r="E3417" s="30" t="s">
        <v>3061</v>
      </c>
      <c r="F3417" s="30" t="s">
        <v>12210</v>
      </c>
      <c r="G3417" s="30" t="s">
        <v>3100</v>
      </c>
      <c r="H3417" s="31">
        <v>8999.99</v>
      </c>
      <c r="I3417" s="30">
        <v>10</v>
      </c>
      <c r="J3417" s="30" t="s">
        <v>6</v>
      </c>
      <c r="K3417" s="32">
        <v>44396</v>
      </c>
      <c r="L3417" s="6">
        <v>6571.2255753424652</v>
      </c>
    </row>
    <row r="3418" spans="1:12">
      <c r="A3418" s="30" t="s">
        <v>12244</v>
      </c>
      <c r="B3418" s="30" t="s">
        <v>12245</v>
      </c>
      <c r="C3418" s="49"/>
      <c r="D3418" s="49" t="s">
        <v>12246</v>
      </c>
      <c r="E3418" s="30" t="s">
        <v>3061</v>
      </c>
      <c r="F3418" s="30" t="s">
        <v>12210</v>
      </c>
      <c r="G3418" s="30" t="s">
        <v>3100</v>
      </c>
      <c r="H3418" s="31">
        <v>17400</v>
      </c>
      <c r="I3418" s="30">
        <v>10</v>
      </c>
      <c r="J3418" s="30" t="s">
        <v>6</v>
      </c>
      <c r="K3418" s="32">
        <v>44396</v>
      </c>
      <c r="L3418" s="6">
        <v>12704.383561643835</v>
      </c>
    </row>
    <row r="3419" spans="1:12">
      <c r="A3419" s="30" t="s">
        <v>12249</v>
      </c>
      <c r="B3419" s="30" t="s">
        <v>12250</v>
      </c>
      <c r="C3419" s="49"/>
      <c r="D3419" s="49" t="s">
        <v>12251</v>
      </c>
      <c r="E3419" s="30" t="s">
        <v>3061</v>
      </c>
      <c r="F3419" s="30" t="s">
        <v>12210</v>
      </c>
      <c r="G3419" s="30" t="s">
        <v>3100</v>
      </c>
      <c r="H3419" s="31">
        <v>4386.28</v>
      </c>
      <c r="I3419" s="30">
        <v>10</v>
      </c>
      <c r="J3419" s="30" t="s">
        <v>6</v>
      </c>
      <c r="K3419" s="32">
        <v>44396</v>
      </c>
      <c r="L3419" s="6">
        <v>3202.5852602739719</v>
      </c>
    </row>
    <row r="3420" spans="1:12">
      <c r="A3420" s="30" t="s">
        <v>12252</v>
      </c>
      <c r="B3420" s="30" t="s">
        <v>12250</v>
      </c>
      <c r="C3420" s="49"/>
      <c r="D3420" s="49" t="s">
        <v>12253</v>
      </c>
      <c r="E3420" s="30" t="s">
        <v>3061</v>
      </c>
      <c r="F3420" s="30" t="s">
        <v>12210</v>
      </c>
      <c r="G3420" s="30" t="s">
        <v>3100</v>
      </c>
      <c r="H3420" s="31">
        <v>4386.28</v>
      </c>
      <c r="I3420" s="30">
        <v>10</v>
      </c>
      <c r="J3420" s="30" t="s">
        <v>6</v>
      </c>
      <c r="K3420" s="32">
        <v>44396</v>
      </c>
      <c r="L3420" s="6">
        <v>3202.5852602739719</v>
      </c>
    </row>
    <row r="3421" spans="1:12">
      <c r="A3421" s="30" t="s">
        <v>12254</v>
      </c>
      <c r="B3421" s="30" t="s">
        <v>12250</v>
      </c>
      <c r="C3421" s="49"/>
      <c r="D3421" s="49" t="s">
        <v>12255</v>
      </c>
      <c r="E3421" s="30" t="s">
        <v>3061</v>
      </c>
      <c r="F3421" s="30" t="s">
        <v>12210</v>
      </c>
      <c r="G3421" s="30" t="s">
        <v>3100</v>
      </c>
      <c r="H3421" s="31">
        <v>4386.2700000000004</v>
      </c>
      <c r="I3421" s="30">
        <v>10</v>
      </c>
      <c r="J3421" s="30" t="s">
        <v>6</v>
      </c>
      <c r="K3421" s="32">
        <v>44396</v>
      </c>
      <c r="L3421" s="6">
        <v>3202.5779589041099</v>
      </c>
    </row>
    <row r="3422" spans="1:12">
      <c r="A3422" s="30" t="s">
        <v>12256</v>
      </c>
      <c r="B3422" s="30" t="s">
        <v>12250</v>
      </c>
      <c r="C3422" s="49"/>
      <c r="D3422" s="49" t="s">
        <v>12257</v>
      </c>
      <c r="E3422" s="30" t="s">
        <v>3061</v>
      </c>
      <c r="F3422" s="30" t="s">
        <v>12210</v>
      </c>
      <c r="G3422" s="30" t="s">
        <v>3100</v>
      </c>
      <c r="H3422" s="31">
        <v>4386.2700000000004</v>
      </c>
      <c r="I3422" s="30">
        <v>10</v>
      </c>
      <c r="J3422" s="30" t="s">
        <v>6</v>
      </c>
      <c r="K3422" s="32">
        <v>44396</v>
      </c>
      <c r="L3422" s="6">
        <v>3202.5779589041099</v>
      </c>
    </row>
    <row r="3423" spans="1:12">
      <c r="A3423" s="30" t="s">
        <v>12258</v>
      </c>
      <c r="B3423" s="30" t="s">
        <v>12259</v>
      </c>
      <c r="C3423" s="49"/>
      <c r="D3423" s="49" t="s">
        <v>12260</v>
      </c>
      <c r="E3423" s="30" t="s">
        <v>3061</v>
      </c>
      <c r="F3423" s="30" t="s">
        <v>12210</v>
      </c>
      <c r="G3423" s="30" t="s">
        <v>3100</v>
      </c>
      <c r="H3423" s="31">
        <v>2400</v>
      </c>
      <c r="I3423" s="30">
        <v>10</v>
      </c>
      <c r="J3423" s="30" t="s">
        <v>6</v>
      </c>
      <c r="K3423" s="32">
        <v>44396</v>
      </c>
      <c r="L3423" s="6">
        <v>1752.3287671232874</v>
      </c>
    </row>
    <row r="3424" spans="1:12">
      <c r="A3424" s="30" t="s">
        <v>12261</v>
      </c>
      <c r="B3424" s="30" t="s">
        <v>12259</v>
      </c>
      <c r="C3424" s="49"/>
      <c r="D3424" s="49" t="s">
        <v>12262</v>
      </c>
      <c r="E3424" s="30" t="s">
        <v>3061</v>
      </c>
      <c r="F3424" s="30" t="s">
        <v>12210</v>
      </c>
      <c r="G3424" s="30" t="s">
        <v>3100</v>
      </c>
      <c r="H3424" s="31">
        <v>2400</v>
      </c>
      <c r="I3424" s="30">
        <v>10</v>
      </c>
      <c r="J3424" s="30" t="s">
        <v>6</v>
      </c>
      <c r="K3424" s="32">
        <v>44396</v>
      </c>
      <c r="L3424" s="6">
        <v>1752.3287671232874</v>
      </c>
    </row>
    <row r="3425" spans="1:12">
      <c r="A3425" s="30" t="s">
        <v>12263</v>
      </c>
      <c r="B3425" s="30" t="s">
        <v>12264</v>
      </c>
      <c r="C3425" s="49" t="s">
        <v>12265</v>
      </c>
      <c r="D3425" s="49" t="s">
        <v>12266</v>
      </c>
      <c r="E3425" s="30" t="s">
        <v>2998</v>
      </c>
      <c r="F3425" s="30" t="s">
        <v>12864</v>
      </c>
      <c r="G3425" s="30" t="s">
        <v>3100</v>
      </c>
      <c r="H3425" s="31">
        <v>16662.28</v>
      </c>
      <c r="I3425" s="30">
        <v>10</v>
      </c>
      <c r="J3425" s="30" t="s">
        <v>6</v>
      </c>
      <c r="K3425" s="32">
        <v>44519</v>
      </c>
      <c r="L3425" s="6">
        <v>12727.242915068493</v>
      </c>
    </row>
    <row r="3426" spans="1:12">
      <c r="A3426" s="30" t="s">
        <v>12267</v>
      </c>
      <c r="B3426" s="30" t="s">
        <v>12264</v>
      </c>
      <c r="C3426" s="49" t="s">
        <v>12268</v>
      </c>
      <c r="D3426" s="49" t="s">
        <v>12269</v>
      </c>
      <c r="E3426" s="30" t="s">
        <v>3061</v>
      </c>
      <c r="F3426" s="30" t="s">
        <v>13004</v>
      </c>
      <c r="G3426" s="30" t="s">
        <v>3100</v>
      </c>
      <c r="H3426" s="31">
        <v>16662.28</v>
      </c>
      <c r="I3426" s="30">
        <v>10</v>
      </c>
      <c r="J3426" s="30" t="s">
        <v>6</v>
      </c>
      <c r="K3426" s="32">
        <v>44519</v>
      </c>
      <c r="L3426" s="6">
        <v>12727.242915068493</v>
      </c>
    </row>
    <row r="3427" spans="1:12">
      <c r="A3427" s="30" t="s">
        <v>12270</v>
      </c>
      <c r="B3427" s="30" t="s">
        <v>12264</v>
      </c>
      <c r="C3427" s="49" t="s">
        <v>12271</v>
      </c>
      <c r="D3427" s="49" t="s">
        <v>12272</v>
      </c>
      <c r="E3427" s="30" t="s">
        <v>3061</v>
      </c>
      <c r="F3427" s="30" t="s">
        <v>12909</v>
      </c>
      <c r="G3427" s="30" t="s">
        <v>3100</v>
      </c>
      <c r="H3427" s="31">
        <v>16662.28</v>
      </c>
      <c r="I3427" s="30">
        <v>10</v>
      </c>
      <c r="J3427" s="30" t="s">
        <v>6</v>
      </c>
      <c r="K3427" s="32">
        <v>44519</v>
      </c>
      <c r="L3427" s="6">
        <v>12727.242915068493</v>
      </c>
    </row>
    <row r="3428" spans="1:12">
      <c r="A3428" s="30" t="s">
        <v>12273</v>
      </c>
      <c r="B3428" s="30" t="s">
        <v>12264</v>
      </c>
      <c r="C3428" s="49" t="s">
        <v>12274</v>
      </c>
      <c r="D3428" s="49" t="s">
        <v>12275</v>
      </c>
      <c r="E3428" s="30" t="s">
        <v>3061</v>
      </c>
      <c r="F3428" s="30" t="s">
        <v>12911</v>
      </c>
      <c r="G3428" s="30" t="s">
        <v>3100</v>
      </c>
      <c r="H3428" s="31">
        <v>16662.28</v>
      </c>
      <c r="I3428" s="30">
        <v>10</v>
      </c>
      <c r="J3428" s="30" t="s">
        <v>6</v>
      </c>
      <c r="K3428" s="32">
        <v>44519</v>
      </c>
      <c r="L3428" s="6">
        <v>12727.242915068493</v>
      </c>
    </row>
    <row r="3429" spans="1:12">
      <c r="A3429" s="30" t="s">
        <v>12276</v>
      </c>
      <c r="B3429" s="30" t="s">
        <v>12264</v>
      </c>
      <c r="C3429" s="49" t="s">
        <v>12277</v>
      </c>
      <c r="D3429" s="49" t="s">
        <v>12278</v>
      </c>
      <c r="E3429" s="30" t="s">
        <v>3061</v>
      </c>
      <c r="F3429" s="30" t="s">
        <v>12911</v>
      </c>
      <c r="G3429" s="30" t="s">
        <v>3100</v>
      </c>
      <c r="H3429" s="31">
        <v>16662.28</v>
      </c>
      <c r="I3429" s="30">
        <v>10</v>
      </c>
      <c r="J3429" s="30" t="s">
        <v>6</v>
      </c>
      <c r="K3429" s="32">
        <v>44519</v>
      </c>
      <c r="L3429" s="6">
        <v>12727.242915068493</v>
      </c>
    </row>
    <row r="3430" spans="1:12">
      <c r="A3430" s="30" t="s">
        <v>12279</v>
      </c>
      <c r="B3430" s="30" t="s">
        <v>12264</v>
      </c>
      <c r="C3430" s="49" t="s">
        <v>12280</v>
      </c>
      <c r="D3430" s="49" t="s">
        <v>12281</v>
      </c>
      <c r="E3430" s="30" t="s">
        <v>3061</v>
      </c>
      <c r="F3430" s="30" t="s">
        <v>12919</v>
      </c>
      <c r="G3430" s="30" t="s">
        <v>3100</v>
      </c>
      <c r="H3430" s="31">
        <v>16662.28</v>
      </c>
      <c r="I3430" s="30">
        <v>10</v>
      </c>
      <c r="J3430" s="30" t="s">
        <v>6</v>
      </c>
      <c r="K3430" s="32">
        <v>44519</v>
      </c>
      <c r="L3430" s="6">
        <v>12727.242915068493</v>
      </c>
    </row>
    <row r="3431" spans="1:12">
      <c r="A3431" s="30" t="s">
        <v>12282</v>
      </c>
      <c r="B3431" s="30" t="s">
        <v>12264</v>
      </c>
      <c r="C3431" s="49" t="s">
        <v>12283</v>
      </c>
      <c r="D3431" s="49" t="s">
        <v>12284</v>
      </c>
      <c r="E3431" s="30" t="s">
        <v>2998</v>
      </c>
      <c r="F3431" s="30" t="s">
        <v>12861</v>
      </c>
      <c r="G3431" s="30" t="s">
        <v>3100</v>
      </c>
      <c r="H3431" s="31">
        <v>16662.28</v>
      </c>
      <c r="I3431" s="30">
        <v>10</v>
      </c>
      <c r="J3431" s="30" t="s">
        <v>6</v>
      </c>
      <c r="K3431" s="32">
        <v>44519</v>
      </c>
      <c r="L3431" s="6">
        <v>12727.242915068493</v>
      </c>
    </row>
    <row r="3432" spans="1:12">
      <c r="A3432" s="30" t="s">
        <v>12285</v>
      </c>
      <c r="B3432" s="30" t="s">
        <v>12264</v>
      </c>
      <c r="C3432" s="49" t="s">
        <v>12286</v>
      </c>
      <c r="D3432" s="49" t="s">
        <v>12287</v>
      </c>
      <c r="E3432" s="30" t="s">
        <v>3061</v>
      </c>
      <c r="F3432" s="30" t="s">
        <v>12918</v>
      </c>
      <c r="G3432" s="30" t="s">
        <v>3100</v>
      </c>
      <c r="H3432" s="31">
        <v>16662.28</v>
      </c>
      <c r="I3432" s="30">
        <v>10</v>
      </c>
      <c r="J3432" s="30" t="s">
        <v>6</v>
      </c>
      <c r="K3432" s="32">
        <v>44519</v>
      </c>
      <c r="L3432" s="6">
        <v>12727.242915068493</v>
      </c>
    </row>
    <row r="3433" spans="1:12">
      <c r="A3433" s="30" t="s">
        <v>12288</v>
      </c>
      <c r="B3433" s="30" t="s">
        <v>12264</v>
      </c>
      <c r="C3433" s="49" t="s">
        <v>12289</v>
      </c>
      <c r="D3433" s="49" t="s">
        <v>12290</v>
      </c>
      <c r="E3433" s="30" t="s">
        <v>3061</v>
      </c>
      <c r="F3433" s="30" t="s">
        <v>4515</v>
      </c>
      <c r="G3433" s="30" t="s">
        <v>3100</v>
      </c>
      <c r="H3433" s="31">
        <v>16662.28</v>
      </c>
      <c r="I3433" s="30">
        <v>10</v>
      </c>
      <c r="J3433" s="30" t="s">
        <v>6</v>
      </c>
      <c r="K3433" s="32">
        <v>44519</v>
      </c>
      <c r="L3433" s="6">
        <v>12727.242915068493</v>
      </c>
    </row>
    <row r="3434" spans="1:12">
      <c r="A3434" s="30" t="s">
        <v>12291</v>
      </c>
      <c r="B3434" s="30" t="s">
        <v>12264</v>
      </c>
      <c r="C3434" s="49" t="s">
        <v>12292</v>
      </c>
      <c r="D3434" s="49" t="s">
        <v>12293</v>
      </c>
      <c r="E3434" s="30" t="s">
        <v>3061</v>
      </c>
      <c r="F3434" s="30" t="s">
        <v>13004</v>
      </c>
      <c r="G3434" s="30" t="s">
        <v>3100</v>
      </c>
      <c r="H3434" s="31">
        <v>16662.28</v>
      </c>
      <c r="I3434" s="30">
        <v>10</v>
      </c>
      <c r="J3434" s="30" t="s">
        <v>6</v>
      </c>
      <c r="K3434" s="32">
        <v>44519</v>
      </c>
      <c r="L3434" s="6">
        <v>12727.242915068493</v>
      </c>
    </row>
    <row r="3435" spans="1:12">
      <c r="A3435" s="30" t="s">
        <v>12294</v>
      </c>
      <c r="B3435" s="30" t="s">
        <v>12295</v>
      </c>
      <c r="C3435" s="49"/>
      <c r="D3435" s="49" t="s">
        <v>12296</v>
      </c>
      <c r="E3435" s="30" t="s">
        <v>3061</v>
      </c>
      <c r="F3435" s="30" t="s">
        <v>12210</v>
      </c>
      <c r="G3435" s="30" t="s">
        <v>3100</v>
      </c>
      <c r="H3435" s="31">
        <v>75040</v>
      </c>
      <c r="I3435" s="30">
        <v>10</v>
      </c>
      <c r="J3435" s="30" t="s">
        <v>6</v>
      </c>
      <c r="K3435" s="32">
        <v>44637</v>
      </c>
      <c r="L3435" s="6">
        <v>59744.175342465751</v>
      </c>
    </row>
    <row r="3436" spans="1:12">
      <c r="A3436" s="30" t="s">
        <v>12297</v>
      </c>
      <c r="B3436" s="30" t="s">
        <v>12295</v>
      </c>
      <c r="C3436" s="49"/>
      <c r="D3436" s="49" t="s">
        <v>12298</v>
      </c>
      <c r="E3436" s="30" t="s">
        <v>3061</v>
      </c>
      <c r="F3436" s="30" t="s">
        <v>12210</v>
      </c>
      <c r="G3436" s="30" t="s">
        <v>3100</v>
      </c>
      <c r="H3436" s="31">
        <v>75040</v>
      </c>
      <c r="I3436" s="30">
        <v>10</v>
      </c>
      <c r="J3436" s="30" t="s">
        <v>6</v>
      </c>
      <c r="K3436" s="32">
        <v>44637</v>
      </c>
      <c r="L3436" s="6">
        <v>59744.175342465751</v>
      </c>
    </row>
    <row r="3437" spans="1:12">
      <c r="A3437" s="30" t="s">
        <v>12299</v>
      </c>
      <c r="B3437" s="30" t="s">
        <v>12300</v>
      </c>
      <c r="C3437" s="49"/>
      <c r="D3437" s="49" t="s">
        <v>12301</v>
      </c>
      <c r="E3437" s="30" t="s">
        <v>3061</v>
      </c>
      <c r="F3437" s="30" t="s">
        <v>12210</v>
      </c>
      <c r="G3437" s="30" t="s">
        <v>3100</v>
      </c>
      <c r="H3437" s="31">
        <v>16800</v>
      </c>
      <c r="I3437" s="30">
        <v>10</v>
      </c>
      <c r="J3437" s="30" t="s">
        <v>6</v>
      </c>
      <c r="K3437" s="32">
        <v>44637</v>
      </c>
      <c r="L3437" s="6">
        <v>13375.561643835616</v>
      </c>
    </row>
    <row r="3438" spans="1:12">
      <c r="A3438" s="30" t="s">
        <v>12302</v>
      </c>
      <c r="B3438" s="30" t="s">
        <v>12303</v>
      </c>
      <c r="C3438" s="49"/>
      <c r="D3438" s="49" t="s">
        <v>12304</v>
      </c>
      <c r="E3438" s="30" t="s">
        <v>3061</v>
      </c>
      <c r="F3438" s="30" t="s">
        <v>12210</v>
      </c>
      <c r="G3438" s="30" t="s">
        <v>3100</v>
      </c>
      <c r="H3438" s="31">
        <v>16744</v>
      </c>
      <c r="I3438" s="30">
        <v>10</v>
      </c>
      <c r="J3438" s="30" t="s">
        <v>6</v>
      </c>
      <c r="K3438" s="32">
        <v>44637</v>
      </c>
      <c r="L3438" s="6">
        <v>13330.976438356167</v>
      </c>
    </row>
    <row r="3439" spans="1:12">
      <c r="A3439" s="30" t="s">
        <v>12305</v>
      </c>
      <c r="B3439" s="30" t="s">
        <v>12306</v>
      </c>
      <c r="C3439" s="49"/>
      <c r="D3439" s="49" t="s">
        <v>12307</v>
      </c>
      <c r="E3439" s="30" t="s">
        <v>3061</v>
      </c>
      <c r="F3439" s="30" t="s">
        <v>12210</v>
      </c>
      <c r="G3439" s="30" t="s">
        <v>3100</v>
      </c>
      <c r="H3439" s="31">
        <v>19320</v>
      </c>
      <c r="I3439" s="30">
        <v>10</v>
      </c>
      <c r="J3439" s="30" t="s">
        <v>6</v>
      </c>
      <c r="K3439" s="286">
        <v>44637</v>
      </c>
      <c r="L3439" s="6">
        <v>15381.89589041096</v>
      </c>
    </row>
    <row r="3440" spans="1:12">
      <c r="A3440" s="30" t="s">
        <v>12486</v>
      </c>
      <c r="B3440" s="30" t="s">
        <v>12597</v>
      </c>
      <c r="C3440" s="49" t="s">
        <v>4327</v>
      </c>
      <c r="D3440" s="49" t="s">
        <v>12694</v>
      </c>
      <c r="E3440" s="30" t="s">
        <v>3061</v>
      </c>
      <c r="F3440" s="30" t="s">
        <v>3358</v>
      </c>
      <c r="G3440" s="30" t="s">
        <v>3100</v>
      </c>
      <c r="H3440" s="31">
        <v>17961.297999999999</v>
      </c>
      <c r="I3440" s="30">
        <v>15</v>
      </c>
      <c r="J3440" s="30" t="s">
        <v>6</v>
      </c>
      <c r="K3440" s="269">
        <v>44861</v>
      </c>
      <c r="L3440" s="6">
        <v>16268.507174794519</v>
      </c>
    </row>
    <row r="3441" spans="1:12">
      <c r="A3441" s="30" t="s">
        <v>12496</v>
      </c>
      <c r="B3441" s="30" t="s">
        <v>12605</v>
      </c>
      <c r="C3441" s="49" t="s">
        <v>12631</v>
      </c>
      <c r="D3441" s="49" t="s">
        <v>12703</v>
      </c>
      <c r="E3441" s="30" t="s">
        <v>3061</v>
      </c>
      <c r="F3441" s="30" t="s">
        <v>3159</v>
      </c>
      <c r="G3441" s="30" t="s">
        <v>3100</v>
      </c>
      <c r="H3441" s="31">
        <v>20363.400000000001</v>
      </c>
      <c r="I3441" s="30">
        <v>5</v>
      </c>
      <c r="J3441" s="30" t="s">
        <v>6</v>
      </c>
      <c r="K3441" s="269">
        <v>44894</v>
      </c>
      <c r="L3441" s="6">
        <v>14929.440657534247</v>
      </c>
    </row>
    <row r="3442" spans="1:12">
      <c r="A3442" s="30" t="s">
        <v>12497</v>
      </c>
      <c r="B3442" s="30" t="s">
        <v>12605</v>
      </c>
      <c r="C3442" s="49" t="s">
        <v>12632</v>
      </c>
      <c r="D3442" s="49" t="s">
        <v>12704</v>
      </c>
      <c r="E3442" s="30" t="s">
        <v>3061</v>
      </c>
      <c r="F3442" s="30" t="s">
        <v>12806</v>
      </c>
      <c r="G3442" s="30" t="s">
        <v>3100</v>
      </c>
      <c r="H3442" s="31">
        <v>20363.400000000001</v>
      </c>
      <c r="I3442" s="30">
        <v>5</v>
      </c>
      <c r="J3442" s="30" t="s">
        <v>6</v>
      </c>
      <c r="K3442" s="269">
        <v>44894</v>
      </c>
      <c r="L3442" s="6">
        <v>14929.440657534247</v>
      </c>
    </row>
    <row r="3443" spans="1:12">
      <c r="A3443" s="30" t="s">
        <v>12498</v>
      </c>
      <c r="B3443" s="30" t="s">
        <v>12605</v>
      </c>
      <c r="C3443" s="49" t="s">
        <v>12633</v>
      </c>
      <c r="D3443" s="49" t="s">
        <v>12705</v>
      </c>
      <c r="E3443" s="30" t="s">
        <v>3061</v>
      </c>
      <c r="F3443" s="30" t="s">
        <v>12941</v>
      </c>
      <c r="G3443" s="30" t="s">
        <v>3100</v>
      </c>
      <c r="H3443" s="31">
        <v>20363.400000000001</v>
      </c>
      <c r="I3443" s="30">
        <v>5</v>
      </c>
      <c r="J3443" s="30" t="s">
        <v>6</v>
      </c>
      <c r="K3443" s="269">
        <v>44894</v>
      </c>
      <c r="L3443" s="6">
        <v>14929.440657534247</v>
      </c>
    </row>
    <row r="3444" spans="1:12">
      <c r="A3444" s="30" t="s">
        <v>12499</v>
      </c>
      <c r="B3444" s="30" t="s">
        <v>12605</v>
      </c>
      <c r="C3444" s="49" t="s">
        <v>12634</v>
      </c>
      <c r="D3444" s="49" t="s">
        <v>12706</v>
      </c>
      <c r="E3444" s="30" t="s">
        <v>3061</v>
      </c>
      <c r="F3444" s="30" t="s">
        <v>12908</v>
      </c>
      <c r="G3444" s="30" t="s">
        <v>3100</v>
      </c>
      <c r="H3444" s="31">
        <v>20363.400000000001</v>
      </c>
      <c r="I3444" s="30">
        <v>5</v>
      </c>
      <c r="J3444" s="30" t="s">
        <v>6</v>
      </c>
      <c r="K3444" s="269">
        <v>44894</v>
      </c>
      <c r="L3444" s="6">
        <v>14929.440657534247</v>
      </c>
    </row>
    <row r="3445" spans="1:12">
      <c r="A3445" s="30" t="s">
        <v>12500</v>
      </c>
      <c r="B3445" s="30" t="s">
        <v>12605</v>
      </c>
      <c r="C3445" s="49" t="s">
        <v>12635</v>
      </c>
      <c r="D3445" s="49" t="s">
        <v>12707</v>
      </c>
      <c r="E3445" s="30" t="s">
        <v>3061</v>
      </c>
      <c r="F3445" s="30" t="s">
        <v>12807</v>
      </c>
      <c r="G3445" s="30" t="s">
        <v>3100</v>
      </c>
      <c r="H3445" s="31">
        <v>20363.400000000001</v>
      </c>
      <c r="I3445" s="30">
        <v>5</v>
      </c>
      <c r="J3445" s="30" t="s">
        <v>6</v>
      </c>
      <c r="K3445" s="269">
        <v>44894</v>
      </c>
      <c r="L3445" s="6">
        <v>14929.440657534247</v>
      </c>
    </row>
    <row r="3446" spans="1:12">
      <c r="A3446" s="30" t="s">
        <v>12503</v>
      </c>
      <c r="B3446" s="30" t="s">
        <v>12606</v>
      </c>
      <c r="C3446" s="49" t="s">
        <v>12638</v>
      </c>
      <c r="D3446" s="49" t="s">
        <v>12710</v>
      </c>
      <c r="E3446" s="30" t="s">
        <v>2998</v>
      </c>
      <c r="F3446" s="30" t="s">
        <v>3131</v>
      </c>
      <c r="G3446" s="30" t="s">
        <v>3100</v>
      </c>
      <c r="H3446" s="31">
        <v>22783.18</v>
      </c>
      <c r="I3446" s="30">
        <v>5</v>
      </c>
      <c r="J3446" s="30" t="s">
        <v>6</v>
      </c>
      <c r="K3446" s="269">
        <v>44894</v>
      </c>
      <c r="L3446" s="6">
        <v>16703.504021917804</v>
      </c>
    </row>
    <row r="3447" spans="1:12">
      <c r="A3447" s="30" t="s">
        <v>12504</v>
      </c>
      <c r="B3447" s="30" t="s">
        <v>12606</v>
      </c>
      <c r="C3447" s="49" t="s">
        <v>12639</v>
      </c>
      <c r="D3447" s="49" t="s">
        <v>12711</v>
      </c>
      <c r="E3447" s="30" t="s">
        <v>3061</v>
      </c>
      <c r="F3447" s="30" t="s">
        <v>12998</v>
      </c>
      <c r="G3447" s="30" t="s">
        <v>3100</v>
      </c>
      <c r="H3447" s="31">
        <v>22783.18</v>
      </c>
      <c r="I3447" s="30">
        <v>5</v>
      </c>
      <c r="J3447" s="30" t="s">
        <v>6</v>
      </c>
      <c r="K3447" s="269">
        <v>44894</v>
      </c>
      <c r="L3447" s="6">
        <v>16703.504021917804</v>
      </c>
    </row>
    <row r="3448" spans="1:12">
      <c r="A3448" s="30" t="s">
        <v>12505</v>
      </c>
      <c r="B3448" s="30" t="s">
        <v>12606</v>
      </c>
      <c r="C3448" s="49" t="s">
        <v>12640</v>
      </c>
      <c r="D3448" s="49" t="s">
        <v>12712</v>
      </c>
      <c r="E3448" s="30" t="s">
        <v>3061</v>
      </c>
      <c r="F3448" s="30" t="s">
        <v>12923</v>
      </c>
      <c r="G3448" s="30" t="s">
        <v>3100</v>
      </c>
      <c r="H3448" s="31">
        <v>22783.18</v>
      </c>
      <c r="I3448" s="30">
        <v>5</v>
      </c>
      <c r="J3448" s="30" t="s">
        <v>6</v>
      </c>
      <c r="K3448" s="269">
        <v>44894</v>
      </c>
      <c r="L3448" s="6">
        <v>16703.504021917804</v>
      </c>
    </row>
    <row r="3449" spans="1:12">
      <c r="A3449" s="30" t="s">
        <v>12506</v>
      </c>
      <c r="B3449" s="30" t="s">
        <v>12606</v>
      </c>
      <c r="C3449" s="49" t="s">
        <v>12641</v>
      </c>
      <c r="D3449" s="49" t="s">
        <v>12713</v>
      </c>
      <c r="E3449" s="30" t="s">
        <v>3061</v>
      </c>
      <c r="F3449" s="30" t="s">
        <v>4473</v>
      </c>
      <c r="G3449" s="30" t="s">
        <v>3100</v>
      </c>
      <c r="H3449" s="31">
        <v>22783.18</v>
      </c>
      <c r="I3449" s="30">
        <v>5</v>
      </c>
      <c r="J3449" s="30" t="s">
        <v>6</v>
      </c>
      <c r="K3449" s="269">
        <v>44894</v>
      </c>
      <c r="L3449" s="6">
        <v>16703.504021917804</v>
      </c>
    </row>
    <row r="3450" spans="1:12">
      <c r="A3450" s="30" t="s">
        <v>12507</v>
      </c>
      <c r="B3450" s="30" t="s">
        <v>12606</v>
      </c>
      <c r="C3450" s="49" t="s">
        <v>12642</v>
      </c>
      <c r="D3450" s="49" t="s">
        <v>12714</v>
      </c>
      <c r="E3450" s="30" t="s">
        <v>3061</v>
      </c>
      <c r="F3450" s="30" t="s">
        <v>12910</v>
      </c>
      <c r="G3450" s="30" t="s">
        <v>3100</v>
      </c>
      <c r="H3450" s="31">
        <v>22783.18</v>
      </c>
      <c r="I3450" s="30">
        <v>5</v>
      </c>
      <c r="J3450" s="30" t="s">
        <v>6</v>
      </c>
      <c r="K3450" s="269">
        <v>44894</v>
      </c>
      <c r="L3450" s="6">
        <v>16703.504021917804</v>
      </c>
    </row>
    <row r="3451" spans="1:12">
      <c r="A3451" s="30" t="s">
        <v>12508</v>
      </c>
      <c r="B3451" s="30" t="s">
        <v>12606</v>
      </c>
      <c r="C3451" s="49" t="s">
        <v>12643</v>
      </c>
      <c r="D3451" s="49" t="s">
        <v>12715</v>
      </c>
      <c r="E3451" s="30" t="s">
        <v>3061</v>
      </c>
      <c r="F3451" s="30" t="s">
        <v>3236</v>
      </c>
      <c r="G3451" s="30" t="s">
        <v>3100</v>
      </c>
      <c r="H3451" s="31">
        <v>22783.18</v>
      </c>
      <c r="I3451" s="30">
        <v>5</v>
      </c>
      <c r="J3451" s="30" t="s">
        <v>6</v>
      </c>
      <c r="K3451" s="269">
        <v>44894</v>
      </c>
      <c r="L3451" s="6">
        <v>16703.504021917804</v>
      </c>
    </row>
    <row r="3452" spans="1:12">
      <c r="A3452" s="30" t="s">
        <v>12509</v>
      </c>
      <c r="B3452" s="30" t="s">
        <v>12606</v>
      </c>
      <c r="C3452" s="49" t="s">
        <v>12644</v>
      </c>
      <c r="D3452" s="49" t="s">
        <v>12716</v>
      </c>
      <c r="E3452" s="30" t="s">
        <v>3061</v>
      </c>
      <c r="F3452" s="30" t="s">
        <v>3139</v>
      </c>
      <c r="G3452" s="30" t="s">
        <v>3100</v>
      </c>
      <c r="H3452" s="31">
        <v>22783.18</v>
      </c>
      <c r="I3452" s="30">
        <v>5</v>
      </c>
      <c r="J3452" s="30" t="s">
        <v>6</v>
      </c>
      <c r="K3452" s="269">
        <v>44894</v>
      </c>
      <c r="L3452" s="6">
        <v>16703.504021917804</v>
      </c>
    </row>
    <row r="3453" spans="1:12">
      <c r="A3453" s="30" t="s">
        <v>12510</v>
      </c>
      <c r="B3453" s="30" t="s">
        <v>12606</v>
      </c>
      <c r="C3453" s="49" t="s">
        <v>12645</v>
      </c>
      <c r="D3453" s="49" t="s">
        <v>12717</v>
      </c>
      <c r="E3453" s="30" t="s">
        <v>3061</v>
      </c>
      <c r="F3453" s="30" t="s">
        <v>12913</v>
      </c>
      <c r="G3453" s="30" t="s">
        <v>3100</v>
      </c>
      <c r="H3453" s="31">
        <v>22783.18</v>
      </c>
      <c r="I3453" s="30">
        <v>5</v>
      </c>
      <c r="J3453" s="30" t="s">
        <v>6</v>
      </c>
      <c r="K3453" s="269">
        <v>44894</v>
      </c>
      <c r="L3453" s="6">
        <v>16703.504021917804</v>
      </c>
    </row>
    <row r="3454" spans="1:12">
      <c r="A3454" s="30" t="s">
        <v>12512</v>
      </c>
      <c r="B3454" s="30" t="s">
        <v>12606</v>
      </c>
      <c r="C3454" s="49" t="s">
        <v>12647</v>
      </c>
      <c r="D3454" s="49" t="s">
        <v>12719</v>
      </c>
      <c r="E3454" s="30" t="s">
        <v>2998</v>
      </c>
      <c r="F3454" s="30" t="s">
        <v>4265</v>
      </c>
      <c r="G3454" s="30" t="s">
        <v>3100</v>
      </c>
      <c r="H3454" s="31">
        <v>22783.18</v>
      </c>
      <c r="I3454" s="30">
        <v>5</v>
      </c>
      <c r="J3454" s="30" t="s">
        <v>6</v>
      </c>
      <c r="K3454" s="269">
        <v>44894</v>
      </c>
      <c r="L3454" s="6">
        <v>16703.504021917804</v>
      </c>
    </row>
    <row r="3455" spans="1:12">
      <c r="A3455" s="30" t="s">
        <v>12513</v>
      </c>
      <c r="B3455" s="30" t="s">
        <v>12606</v>
      </c>
      <c r="C3455" s="49" t="s">
        <v>12648</v>
      </c>
      <c r="D3455" s="49" t="s">
        <v>12720</v>
      </c>
      <c r="E3455" s="30" t="s">
        <v>3061</v>
      </c>
      <c r="F3455" s="30" t="s">
        <v>4064</v>
      </c>
      <c r="G3455" s="30" t="s">
        <v>3100</v>
      </c>
      <c r="H3455" s="31">
        <v>22783.18</v>
      </c>
      <c r="I3455" s="30">
        <v>5</v>
      </c>
      <c r="J3455" s="30" t="s">
        <v>6</v>
      </c>
      <c r="K3455" s="269">
        <v>44894</v>
      </c>
      <c r="L3455" s="6">
        <v>16703.504021917804</v>
      </c>
    </row>
    <row r="3456" spans="1:12">
      <c r="A3456" s="30" t="s">
        <v>12514</v>
      </c>
      <c r="B3456" s="30" t="s">
        <v>12606</v>
      </c>
      <c r="C3456" s="49" t="s">
        <v>12649</v>
      </c>
      <c r="D3456" s="49" t="s">
        <v>12721</v>
      </c>
      <c r="E3456" s="30" t="s">
        <v>3061</v>
      </c>
      <c r="F3456" s="30" t="s">
        <v>3391</v>
      </c>
      <c r="G3456" s="30" t="s">
        <v>3100</v>
      </c>
      <c r="H3456" s="31">
        <v>22783.18</v>
      </c>
      <c r="I3456" s="30">
        <v>5</v>
      </c>
      <c r="J3456" s="30" t="s">
        <v>6</v>
      </c>
      <c r="K3456" s="269">
        <v>44894</v>
      </c>
      <c r="L3456" s="6">
        <v>16703.504021917804</v>
      </c>
    </row>
    <row r="3457" spans="1:12">
      <c r="A3457" s="30" t="s">
        <v>12516</v>
      </c>
      <c r="B3457" s="30" t="s">
        <v>12606</v>
      </c>
      <c r="C3457" s="49" t="s">
        <v>12651</v>
      </c>
      <c r="D3457" s="49" t="s">
        <v>12723</v>
      </c>
      <c r="E3457" s="30" t="s">
        <v>3061</v>
      </c>
      <c r="F3457" s="30" t="s">
        <v>3727</v>
      </c>
      <c r="G3457" s="30" t="s">
        <v>3100</v>
      </c>
      <c r="H3457" s="31">
        <v>22783.18</v>
      </c>
      <c r="I3457" s="30">
        <v>5</v>
      </c>
      <c r="J3457" s="30" t="s">
        <v>6</v>
      </c>
      <c r="K3457" s="269">
        <v>44894</v>
      </c>
      <c r="L3457" s="6">
        <v>16703.504021917804</v>
      </c>
    </row>
    <row r="3458" spans="1:12">
      <c r="A3458" s="30" t="s">
        <v>12517</v>
      </c>
      <c r="B3458" s="30" t="s">
        <v>12606</v>
      </c>
      <c r="C3458" s="49" t="s">
        <v>12652</v>
      </c>
      <c r="D3458" s="49" t="s">
        <v>12724</v>
      </c>
      <c r="E3458" s="30" t="s">
        <v>3061</v>
      </c>
      <c r="F3458" s="30" t="s">
        <v>3163</v>
      </c>
      <c r="G3458" s="30" t="s">
        <v>3100</v>
      </c>
      <c r="H3458" s="31">
        <v>22783.18</v>
      </c>
      <c r="I3458" s="30">
        <v>5</v>
      </c>
      <c r="J3458" s="30" t="s">
        <v>6</v>
      </c>
      <c r="K3458" s="269">
        <v>44894</v>
      </c>
      <c r="L3458" s="6">
        <v>16703.504021917804</v>
      </c>
    </row>
    <row r="3459" spans="1:12">
      <c r="A3459" s="30" t="s">
        <v>12518</v>
      </c>
      <c r="B3459" s="30" t="s">
        <v>12606</v>
      </c>
      <c r="C3459" s="49" t="s">
        <v>12653</v>
      </c>
      <c r="D3459" s="49" t="s">
        <v>12725</v>
      </c>
      <c r="E3459" s="30" t="s">
        <v>3061</v>
      </c>
      <c r="F3459" s="30" t="s">
        <v>12904</v>
      </c>
      <c r="G3459" s="30" t="s">
        <v>3100</v>
      </c>
      <c r="H3459" s="31">
        <v>22783.18</v>
      </c>
      <c r="I3459" s="30">
        <v>5</v>
      </c>
      <c r="J3459" s="30" t="s">
        <v>6</v>
      </c>
      <c r="K3459" s="269">
        <v>44894</v>
      </c>
      <c r="L3459" s="6">
        <v>16703.504021917804</v>
      </c>
    </row>
    <row r="3460" spans="1:12">
      <c r="A3460" s="30" t="s">
        <v>12519</v>
      </c>
      <c r="B3460" s="30" t="s">
        <v>12606</v>
      </c>
      <c r="C3460" s="49" t="s">
        <v>12654</v>
      </c>
      <c r="D3460" s="49" t="s">
        <v>12726</v>
      </c>
      <c r="E3460" s="30" t="s">
        <v>3061</v>
      </c>
      <c r="F3460" s="30" t="s">
        <v>12905</v>
      </c>
      <c r="G3460" s="30" t="s">
        <v>3100</v>
      </c>
      <c r="H3460" s="31">
        <v>22783.18</v>
      </c>
      <c r="I3460" s="30">
        <v>5</v>
      </c>
      <c r="J3460" s="30" t="s">
        <v>6</v>
      </c>
      <c r="K3460" s="269">
        <v>44894</v>
      </c>
      <c r="L3460" s="6">
        <v>16703.504021917804</v>
      </c>
    </row>
    <row r="3461" spans="1:12">
      <c r="A3461" s="30" t="s">
        <v>12520</v>
      </c>
      <c r="B3461" s="30" t="s">
        <v>12606</v>
      </c>
      <c r="C3461" s="49" t="s">
        <v>12655</v>
      </c>
      <c r="D3461" s="49" t="s">
        <v>12727</v>
      </c>
      <c r="E3461" s="30" t="s">
        <v>3061</v>
      </c>
      <c r="F3461" s="30" t="s">
        <v>12914</v>
      </c>
      <c r="G3461" s="30" t="s">
        <v>3100</v>
      </c>
      <c r="H3461" s="31">
        <v>22783.18</v>
      </c>
      <c r="I3461" s="30">
        <v>5</v>
      </c>
      <c r="J3461" s="30" t="s">
        <v>6</v>
      </c>
      <c r="K3461" s="269">
        <v>44894</v>
      </c>
      <c r="L3461" s="6">
        <v>16703.504021917804</v>
      </c>
    </row>
    <row r="3462" spans="1:12">
      <c r="A3462" s="30" t="s">
        <v>12521</v>
      </c>
      <c r="B3462" s="30" t="s">
        <v>12606</v>
      </c>
      <c r="C3462" s="49" t="s">
        <v>12656</v>
      </c>
      <c r="D3462" s="49" t="s">
        <v>12728</v>
      </c>
      <c r="E3462" s="30" t="s">
        <v>3061</v>
      </c>
      <c r="F3462" s="30" t="s">
        <v>12948</v>
      </c>
      <c r="G3462" s="30" t="s">
        <v>3100</v>
      </c>
      <c r="H3462" s="31">
        <v>22783.18</v>
      </c>
      <c r="I3462" s="30">
        <v>5</v>
      </c>
      <c r="J3462" s="30" t="s">
        <v>6</v>
      </c>
      <c r="K3462" s="269">
        <v>44894</v>
      </c>
      <c r="L3462" s="6">
        <v>16703.504021917804</v>
      </c>
    </row>
    <row r="3463" spans="1:12">
      <c r="A3463" s="30" t="s">
        <v>12522</v>
      </c>
      <c r="B3463" s="30" t="s">
        <v>12606</v>
      </c>
      <c r="C3463" s="49" t="s">
        <v>12657</v>
      </c>
      <c r="D3463" s="49" t="s">
        <v>12729</v>
      </c>
      <c r="E3463" s="30" t="s">
        <v>3061</v>
      </c>
      <c r="F3463" s="30" t="s">
        <v>12808</v>
      </c>
      <c r="G3463" s="30" t="s">
        <v>3100</v>
      </c>
      <c r="H3463" s="31">
        <v>22783.18</v>
      </c>
      <c r="I3463" s="30">
        <v>5</v>
      </c>
      <c r="J3463" s="30" t="s">
        <v>6</v>
      </c>
      <c r="K3463" s="269">
        <v>44894</v>
      </c>
      <c r="L3463" s="6">
        <v>16703.504021917804</v>
      </c>
    </row>
    <row r="3464" spans="1:12">
      <c r="A3464" s="30" t="s">
        <v>12523</v>
      </c>
      <c r="B3464" s="30" t="s">
        <v>12606</v>
      </c>
      <c r="C3464" s="49" t="s">
        <v>12658</v>
      </c>
      <c r="D3464" s="49" t="s">
        <v>12730</v>
      </c>
      <c r="E3464" s="30" t="s">
        <v>2998</v>
      </c>
      <c r="F3464" s="30" t="s">
        <v>12997</v>
      </c>
      <c r="G3464" s="30" t="s">
        <v>3100</v>
      </c>
      <c r="H3464" s="31">
        <v>22783.18</v>
      </c>
      <c r="I3464" s="30">
        <v>5</v>
      </c>
      <c r="J3464" s="30" t="s">
        <v>6</v>
      </c>
      <c r="K3464" s="269">
        <v>44894</v>
      </c>
      <c r="L3464" s="6">
        <v>16703.504021917804</v>
      </c>
    </row>
    <row r="3465" spans="1:12">
      <c r="A3465" s="30" t="s">
        <v>12524</v>
      </c>
      <c r="B3465" s="30" t="s">
        <v>12606</v>
      </c>
      <c r="C3465" s="49" t="s">
        <v>12659</v>
      </c>
      <c r="D3465" s="49" t="s">
        <v>12731</v>
      </c>
      <c r="E3465" s="30" t="s">
        <v>3061</v>
      </c>
      <c r="F3465" s="30" t="s">
        <v>12900</v>
      </c>
      <c r="G3465" s="30" t="s">
        <v>3100</v>
      </c>
      <c r="H3465" s="31">
        <v>22783.18</v>
      </c>
      <c r="I3465" s="30">
        <v>5</v>
      </c>
      <c r="J3465" s="30" t="s">
        <v>6</v>
      </c>
      <c r="K3465" s="269">
        <v>44894</v>
      </c>
      <c r="L3465" s="6">
        <v>16703.504021917804</v>
      </c>
    </row>
    <row r="3466" spans="1:12">
      <c r="A3466" s="30" t="s">
        <v>12525</v>
      </c>
      <c r="B3466" s="30" t="s">
        <v>12606</v>
      </c>
      <c r="C3466" s="49" t="s">
        <v>12660</v>
      </c>
      <c r="D3466" s="49" t="s">
        <v>12732</v>
      </c>
      <c r="E3466" s="30" t="s">
        <v>3061</v>
      </c>
      <c r="F3466" s="30" t="s">
        <v>12993</v>
      </c>
      <c r="G3466" s="30" t="s">
        <v>3100</v>
      </c>
      <c r="H3466" s="31">
        <v>22783.18</v>
      </c>
      <c r="I3466" s="30">
        <v>5</v>
      </c>
      <c r="J3466" s="30" t="s">
        <v>6</v>
      </c>
      <c r="K3466" s="269">
        <v>44894</v>
      </c>
      <c r="L3466" s="6">
        <v>16703.504021917804</v>
      </c>
    </row>
    <row r="3467" spans="1:12">
      <c r="A3467" s="30" t="s">
        <v>12527</v>
      </c>
      <c r="B3467" s="30" t="s">
        <v>12606</v>
      </c>
      <c r="C3467" s="49" t="s">
        <v>12662</v>
      </c>
      <c r="D3467" s="49" t="s">
        <v>12734</v>
      </c>
      <c r="E3467" s="30" t="s">
        <v>3061</v>
      </c>
      <c r="F3467" s="30" t="s">
        <v>12992</v>
      </c>
      <c r="G3467" s="30" t="s">
        <v>3100</v>
      </c>
      <c r="H3467" s="31">
        <v>22783.18</v>
      </c>
      <c r="I3467" s="30">
        <v>5</v>
      </c>
      <c r="J3467" s="30" t="s">
        <v>6</v>
      </c>
      <c r="K3467" s="269">
        <v>44894</v>
      </c>
      <c r="L3467" s="6">
        <v>16703.504021917804</v>
      </c>
    </row>
    <row r="3468" spans="1:12">
      <c r="A3468" s="30" t="s">
        <v>12528</v>
      </c>
      <c r="B3468" s="30" t="s">
        <v>12606</v>
      </c>
      <c r="C3468" s="49" t="s">
        <v>12663</v>
      </c>
      <c r="D3468" s="49" t="s">
        <v>12735</v>
      </c>
      <c r="E3468" s="30" t="s">
        <v>3061</v>
      </c>
      <c r="F3468" s="30" t="s">
        <v>12901</v>
      </c>
      <c r="G3468" s="30" t="s">
        <v>3100</v>
      </c>
      <c r="H3468" s="31">
        <v>22783.18</v>
      </c>
      <c r="I3468" s="30">
        <v>5</v>
      </c>
      <c r="J3468" s="30" t="s">
        <v>6</v>
      </c>
      <c r="K3468" s="269">
        <v>44894</v>
      </c>
      <c r="L3468" s="6">
        <v>16703.504021917804</v>
      </c>
    </row>
    <row r="3469" spans="1:12">
      <c r="A3469" s="30" t="s">
        <v>12529</v>
      </c>
      <c r="B3469" s="30" t="s">
        <v>12606</v>
      </c>
      <c r="C3469" s="49" t="s">
        <v>12664</v>
      </c>
      <c r="D3469" s="49" t="s">
        <v>12736</v>
      </c>
      <c r="E3469" s="30" t="s">
        <v>3061</v>
      </c>
      <c r="F3469" s="30" t="s">
        <v>12949</v>
      </c>
      <c r="G3469" s="30" t="s">
        <v>3100</v>
      </c>
      <c r="H3469" s="31">
        <v>22783.18</v>
      </c>
      <c r="I3469" s="30">
        <v>5</v>
      </c>
      <c r="J3469" s="30" t="s">
        <v>6</v>
      </c>
      <c r="K3469" s="269">
        <v>44894</v>
      </c>
      <c r="L3469" s="6">
        <v>16703.504021917804</v>
      </c>
    </row>
    <row r="3470" spans="1:12">
      <c r="A3470" s="30" t="s">
        <v>12530</v>
      </c>
      <c r="B3470" s="30" t="s">
        <v>12606</v>
      </c>
      <c r="C3470" s="49" t="s">
        <v>12665</v>
      </c>
      <c r="D3470" s="49" t="s">
        <v>12737</v>
      </c>
      <c r="E3470" s="30" t="s">
        <v>3061</v>
      </c>
      <c r="F3470" s="30" t="s">
        <v>4293</v>
      </c>
      <c r="G3470" s="30" t="s">
        <v>3100</v>
      </c>
      <c r="H3470" s="31">
        <v>22783.18</v>
      </c>
      <c r="I3470" s="30">
        <v>5</v>
      </c>
      <c r="J3470" s="30" t="s">
        <v>6</v>
      </c>
      <c r="K3470" s="269">
        <v>44894</v>
      </c>
      <c r="L3470" s="6">
        <v>16703.504021917804</v>
      </c>
    </row>
    <row r="3471" spans="1:12">
      <c r="A3471" s="30" t="s">
        <v>12532</v>
      </c>
      <c r="B3471" s="30" t="s">
        <v>12606</v>
      </c>
      <c r="C3471" s="49" t="s">
        <v>12667</v>
      </c>
      <c r="D3471" s="49" t="s">
        <v>12739</v>
      </c>
      <c r="E3471" s="30" t="s">
        <v>3061</v>
      </c>
      <c r="F3471" s="30" t="s">
        <v>3131</v>
      </c>
      <c r="G3471" s="30" t="s">
        <v>3100</v>
      </c>
      <c r="H3471" s="31">
        <v>22783.18</v>
      </c>
      <c r="I3471" s="30">
        <v>5</v>
      </c>
      <c r="J3471" s="30" t="s">
        <v>6</v>
      </c>
      <c r="K3471" s="269">
        <v>44894</v>
      </c>
      <c r="L3471" s="6">
        <v>16703.504021917804</v>
      </c>
    </row>
    <row r="3472" spans="1:12">
      <c r="A3472" s="30" t="s">
        <v>12533</v>
      </c>
      <c r="B3472" s="30" t="s">
        <v>12606</v>
      </c>
      <c r="C3472" s="49" t="s">
        <v>12668</v>
      </c>
      <c r="D3472" s="49" t="s">
        <v>12740</v>
      </c>
      <c r="E3472" s="30" t="s">
        <v>3061</v>
      </c>
      <c r="F3472" s="30" t="s">
        <v>4441</v>
      </c>
      <c r="G3472" s="30" t="s">
        <v>3100</v>
      </c>
      <c r="H3472" s="31">
        <v>22783.18</v>
      </c>
      <c r="I3472" s="30">
        <v>5</v>
      </c>
      <c r="J3472" s="30" t="s">
        <v>6</v>
      </c>
      <c r="K3472" s="269">
        <v>44894</v>
      </c>
      <c r="L3472" s="6">
        <v>16703.504021917804</v>
      </c>
    </row>
    <row r="3473" spans="1:12">
      <c r="A3473" s="287" t="s">
        <v>12534</v>
      </c>
      <c r="B3473" s="30" t="s">
        <v>12606</v>
      </c>
      <c r="C3473" s="49" t="s">
        <v>12669</v>
      </c>
      <c r="D3473" s="49" t="s">
        <v>12741</v>
      </c>
      <c r="E3473" s="30" t="s">
        <v>3061</v>
      </c>
      <c r="F3473" s="30" t="s">
        <v>12901</v>
      </c>
      <c r="G3473" s="30" t="s">
        <v>3100</v>
      </c>
      <c r="H3473" s="31">
        <v>22783.18</v>
      </c>
      <c r="I3473" s="30">
        <v>5</v>
      </c>
      <c r="J3473" s="30" t="s">
        <v>6</v>
      </c>
      <c r="K3473" s="269">
        <v>44894</v>
      </c>
      <c r="L3473" s="6">
        <v>16703.504021917804</v>
      </c>
    </row>
    <row r="3474" spans="1:12">
      <c r="A3474" s="287" t="s">
        <v>12535</v>
      </c>
      <c r="B3474" s="30" t="s">
        <v>12606</v>
      </c>
      <c r="C3474" s="49" t="s">
        <v>12670</v>
      </c>
      <c r="D3474" s="49" t="s">
        <v>12742</v>
      </c>
      <c r="E3474" s="30" t="s">
        <v>3061</v>
      </c>
      <c r="F3474" s="30" t="s">
        <v>12983</v>
      </c>
      <c r="G3474" s="30" t="s">
        <v>3100</v>
      </c>
      <c r="H3474" s="31">
        <v>22783.18</v>
      </c>
      <c r="I3474" s="30">
        <v>5</v>
      </c>
      <c r="J3474" s="30" t="s">
        <v>6</v>
      </c>
      <c r="K3474" s="269">
        <v>44894</v>
      </c>
      <c r="L3474" s="6">
        <v>16703.504021917804</v>
      </c>
    </row>
    <row r="3475" spans="1:12">
      <c r="A3475" s="287" t="s">
        <v>12536</v>
      </c>
      <c r="B3475" s="30" t="s">
        <v>12606</v>
      </c>
      <c r="C3475" s="49" t="s">
        <v>12671</v>
      </c>
      <c r="D3475" s="49" t="s">
        <v>12743</v>
      </c>
      <c r="E3475" s="30" t="s">
        <v>3061</v>
      </c>
      <c r="F3475" s="30" t="s">
        <v>12836</v>
      </c>
      <c r="G3475" s="30" t="s">
        <v>3100</v>
      </c>
      <c r="H3475" s="31">
        <v>22783.18</v>
      </c>
      <c r="I3475" s="30">
        <v>5</v>
      </c>
      <c r="J3475" s="30" t="s">
        <v>6</v>
      </c>
      <c r="K3475" s="269">
        <v>44894</v>
      </c>
      <c r="L3475" s="6">
        <v>16703.504021917804</v>
      </c>
    </row>
    <row r="3476" spans="1:12">
      <c r="A3476" s="287" t="s">
        <v>12537</v>
      </c>
      <c r="B3476" s="30" t="s">
        <v>12606</v>
      </c>
      <c r="C3476" s="49" t="s">
        <v>12672</v>
      </c>
      <c r="D3476" s="49" t="s">
        <v>12744</v>
      </c>
      <c r="E3476" s="30" t="s">
        <v>2998</v>
      </c>
      <c r="F3476" s="30" t="s">
        <v>12881</v>
      </c>
      <c r="G3476" s="30" t="s">
        <v>3100</v>
      </c>
      <c r="H3476" s="31">
        <v>22783.18</v>
      </c>
      <c r="I3476" s="30">
        <v>5</v>
      </c>
      <c r="J3476" s="30" t="s">
        <v>6</v>
      </c>
      <c r="K3476" s="269">
        <v>44894</v>
      </c>
      <c r="L3476" s="6">
        <v>16703.504021917804</v>
      </c>
    </row>
    <row r="3477" spans="1:12">
      <c r="A3477" s="287" t="s">
        <v>12538</v>
      </c>
      <c r="B3477" s="30" t="s">
        <v>12606</v>
      </c>
      <c r="C3477" s="49" t="s">
        <v>12673</v>
      </c>
      <c r="D3477" s="49" t="s">
        <v>12745</v>
      </c>
      <c r="E3477" s="30" t="s">
        <v>3061</v>
      </c>
      <c r="F3477" s="30" t="s">
        <v>3358</v>
      </c>
      <c r="G3477" s="30" t="s">
        <v>3100</v>
      </c>
      <c r="H3477" s="31">
        <v>22783.18</v>
      </c>
      <c r="I3477" s="30">
        <v>5</v>
      </c>
      <c r="J3477" s="30" t="s">
        <v>6</v>
      </c>
      <c r="K3477" s="269">
        <v>44894</v>
      </c>
      <c r="L3477" s="6">
        <v>16703.504021917804</v>
      </c>
    </row>
    <row r="3478" spans="1:12">
      <c r="A3478" s="287" t="s">
        <v>12539</v>
      </c>
      <c r="B3478" s="30" t="s">
        <v>12606</v>
      </c>
      <c r="C3478" s="49" t="s">
        <v>12674</v>
      </c>
      <c r="D3478" s="49" t="s">
        <v>12746</v>
      </c>
      <c r="E3478" s="30" t="s">
        <v>3061</v>
      </c>
      <c r="F3478" s="30" t="s">
        <v>12903</v>
      </c>
      <c r="G3478" s="30" t="s">
        <v>3100</v>
      </c>
      <c r="H3478" s="31">
        <v>22783.18</v>
      </c>
      <c r="I3478" s="30">
        <v>5</v>
      </c>
      <c r="J3478" s="30" t="s">
        <v>6</v>
      </c>
      <c r="K3478" s="269">
        <v>44894</v>
      </c>
      <c r="L3478" s="6">
        <v>16703.504021917804</v>
      </c>
    </row>
    <row r="3479" spans="1:12">
      <c r="A3479" s="287" t="s">
        <v>12540</v>
      </c>
      <c r="B3479" s="30" t="s">
        <v>12606</v>
      </c>
      <c r="C3479" s="49" t="s">
        <v>12675</v>
      </c>
      <c r="D3479" s="49" t="s">
        <v>12747</v>
      </c>
      <c r="E3479" s="30" t="s">
        <v>2998</v>
      </c>
      <c r="F3479" s="30" t="s">
        <v>12857</v>
      </c>
      <c r="G3479" s="30" t="s">
        <v>3100</v>
      </c>
      <c r="H3479" s="31">
        <v>22783.18</v>
      </c>
      <c r="I3479" s="30">
        <v>5</v>
      </c>
      <c r="J3479" s="30" t="s">
        <v>6</v>
      </c>
      <c r="K3479" s="269">
        <v>44894</v>
      </c>
      <c r="L3479" s="6">
        <v>16703.504021917804</v>
      </c>
    </row>
    <row r="3480" spans="1:12">
      <c r="A3480" s="287" t="s">
        <v>12541</v>
      </c>
      <c r="B3480" s="30" t="s">
        <v>12606</v>
      </c>
      <c r="C3480" s="49" t="s">
        <v>12676</v>
      </c>
      <c r="D3480" s="49" t="s">
        <v>12748</v>
      </c>
      <c r="E3480" s="30" t="s">
        <v>3061</v>
      </c>
      <c r="F3480" s="30" t="s">
        <v>12937</v>
      </c>
      <c r="G3480" s="30" t="s">
        <v>3100</v>
      </c>
      <c r="H3480" s="31">
        <v>22783.18</v>
      </c>
      <c r="I3480" s="30">
        <v>5</v>
      </c>
      <c r="J3480" s="30" t="s">
        <v>6</v>
      </c>
      <c r="K3480" s="269">
        <v>44894</v>
      </c>
      <c r="L3480" s="6">
        <v>16703.504021917804</v>
      </c>
    </row>
    <row r="3481" spans="1:12">
      <c r="A3481" s="30" t="s">
        <v>12542</v>
      </c>
      <c r="B3481" s="30" t="s">
        <v>12607</v>
      </c>
      <c r="C3481" s="49" t="s">
        <v>12677</v>
      </c>
      <c r="D3481" s="49" t="s">
        <v>12749</v>
      </c>
      <c r="E3481" s="30" t="s">
        <v>3061</v>
      </c>
      <c r="F3481" s="30" t="s">
        <v>4437</v>
      </c>
      <c r="G3481" s="30" t="s">
        <v>3100</v>
      </c>
      <c r="H3481" s="31">
        <v>27191.52</v>
      </c>
      <c r="I3481" s="30">
        <v>5</v>
      </c>
      <c r="J3481" s="30" t="s">
        <v>6</v>
      </c>
      <c r="K3481" s="269">
        <v>44894</v>
      </c>
      <c r="L3481" s="6">
        <v>19935.481512328766</v>
      </c>
    </row>
    <row r="3482" spans="1:12">
      <c r="A3482" s="30" t="s">
        <v>12544</v>
      </c>
      <c r="B3482" s="30" t="s">
        <v>12607</v>
      </c>
      <c r="C3482" s="49" t="s">
        <v>12679</v>
      </c>
      <c r="D3482" s="49" t="s">
        <v>12751</v>
      </c>
      <c r="E3482" s="30" t="s">
        <v>3061</v>
      </c>
      <c r="F3482" s="30" t="s">
        <v>13005</v>
      </c>
      <c r="G3482" s="30" t="s">
        <v>3100</v>
      </c>
      <c r="H3482" s="31">
        <v>27191.52</v>
      </c>
      <c r="I3482" s="30">
        <v>5</v>
      </c>
      <c r="J3482" s="30" t="s">
        <v>6</v>
      </c>
      <c r="K3482" s="269">
        <v>44894</v>
      </c>
      <c r="L3482" s="6">
        <v>19935.481512328766</v>
      </c>
    </row>
    <row r="3483" spans="1:12">
      <c r="A3483" s="30" t="s">
        <v>12545</v>
      </c>
      <c r="B3483" s="30" t="s">
        <v>12607</v>
      </c>
      <c r="C3483" s="49" t="s">
        <v>12680</v>
      </c>
      <c r="D3483" s="49" t="s">
        <v>12752</v>
      </c>
      <c r="E3483" s="30" t="s">
        <v>3061</v>
      </c>
      <c r="F3483" s="30" t="s">
        <v>12839</v>
      </c>
      <c r="G3483" s="30" t="s">
        <v>3100</v>
      </c>
      <c r="H3483" s="31">
        <v>27191.52</v>
      </c>
      <c r="I3483" s="30">
        <v>5</v>
      </c>
      <c r="J3483" s="30" t="s">
        <v>6</v>
      </c>
      <c r="K3483" s="269">
        <v>44894</v>
      </c>
      <c r="L3483" s="6">
        <v>19935.481512328766</v>
      </c>
    </row>
    <row r="3484" spans="1:12">
      <c r="A3484" s="30" t="s">
        <v>12547</v>
      </c>
      <c r="B3484" s="30" t="s">
        <v>12607</v>
      </c>
      <c r="C3484" s="49" t="s">
        <v>12682</v>
      </c>
      <c r="D3484" s="49" t="s">
        <v>12930</v>
      </c>
      <c r="E3484" s="30" t="s">
        <v>3061</v>
      </c>
      <c r="F3484" s="30" t="s">
        <v>4515</v>
      </c>
      <c r="G3484" s="30" t="s">
        <v>3100</v>
      </c>
      <c r="H3484" s="31">
        <v>27191.52</v>
      </c>
      <c r="I3484" s="30">
        <v>5</v>
      </c>
      <c r="J3484" s="30" t="s">
        <v>6</v>
      </c>
      <c r="K3484" s="269">
        <v>44894</v>
      </c>
      <c r="L3484" s="6">
        <v>19935.481512328766</v>
      </c>
    </row>
    <row r="3485" spans="1:12">
      <c r="A3485" s="30" t="s">
        <v>12548</v>
      </c>
      <c r="B3485" s="30" t="s">
        <v>12607</v>
      </c>
      <c r="C3485" s="49" t="s">
        <v>12683</v>
      </c>
      <c r="D3485" s="49" t="s">
        <v>12754</v>
      </c>
      <c r="E3485" s="30" t="s">
        <v>3061</v>
      </c>
      <c r="F3485" s="30" t="s">
        <v>12933</v>
      </c>
      <c r="G3485" s="30" t="s">
        <v>3100</v>
      </c>
      <c r="H3485" s="31">
        <v>27191.52</v>
      </c>
      <c r="I3485" s="30">
        <v>5</v>
      </c>
      <c r="J3485" s="30" t="s">
        <v>6</v>
      </c>
      <c r="K3485" s="269">
        <v>44894</v>
      </c>
      <c r="L3485" s="6">
        <v>19935.481512328766</v>
      </c>
    </row>
    <row r="3486" spans="1:12">
      <c r="A3486" s="30" t="s">
        <v>12549</v>
      </c>
      <c r="B3486" s="30" t="s">
        <v>12607</v>
      </c>
      <c r="C3486" s="49" t="s">
        <v>12684</v>
      </c>
      <c r="D3486" s="49" t="s">
        <v>12755</v>
      </c>
      <c r="E3486" s="30" t="s">
        <v>3061</v>
      </c>
      <c r="F3486" s="30" t="s">
        <v>13006</v>
      </c>
      <c r="G3486" s="30" t="s">
        <v>3100</v>
      </c>
      <c r="H3486" s="31">
        <v>27191.52</v>
      </c>
      <c r="I3486" s="30">
        <v>5</v>
      </c>
      <c r="J3486" s="30" t="s">
        <v>6</v>
      </c>
      <c r="K3486" s="269">
        <v>44894</v>
      </c>
      <c r="L3486" s="6">
        <v>19935.481512328766</v>
      </c>
    </row>
    <row r="3487" spans="1:12">
      <c r="A3487" s="30" t="s">
        <v>12550</v>
      </c>
      <c r="B3487" s="30" t="s">
        <v>12608</v>
      </c>
      <c r="C3487" s="49" t="s">
        <v>12685</v>
      </c>
      <c r="D3487" s="49" t="s">
        <v>12756</v>
      </c>
      <c r="E3487" s="30" t="s">
        <v>3061</v>
      </c>
      <c r="F3487" s="30" t="s">
        <v>12943</v>
      </c>
      <c r="G3487" s="30" t="s">
        <v>3100</v>
      </c>
      <c r="H3487" s="31">
        <v>48514.43</v>
      </c>
      <c r="I3487" s="30">
        <v>5</v>
      </c>
      <c r="J3487" s="30" t="s">
        <v>6</v>
      </c>
      <c r="K3487" s="269">
        <v>44894</v>
      </c>
      <c r="L3487" s="6">
        <v>35568.387583561649</v>
      </c>
    </row>
    <row r="3488" spans="1:12">
      <c r="A3488" s="30" t="s">
        <v>12552</v>
      </c>
      <c r="B3488" s="30" t="s">
        <v>12608</v>
      </c>
      <c r="C3488" s="49" t="s">
        <v>12687</v>
      </c>
      <c r="D3488" s="49" t="s">
        <v>12758</v>
      </c>
      <c r="E3488" s="30" t="s">
        <v>3061</v>
      </c>
      <c r="F3488" s="30" t="s">
        <v>12999</v>
      </c>
      <c r="G3488" s="30" t="s">
        <v>3100</v>
      </c>
      <c r="H3488" s="31">
        <v>48514.43</v>
      </c>
      <c r="I3488" s="30">
        <v>5</v>
      </c>
      <c r="J3488" s="30" t="s">
        <v>6</v>
      </c>
      <c r="K3488" s="269">
        <v>44894</v>
      </c>
      <c r="L3488" s="6">
        <v>35568.387583561649</v>
      </c>
    </row>
    <row r="3489" spans="1:12">
      <c r="A3489" s="30" t="s">
        <v>12553</v>
      </c>
      <c r="B3489" s="30" t="s">
        <v>12608</v>
      </c>
      <c r="C3489" s="49" t="s">
        <v>12688</v>
      </c>
      <c r="D3489" s="49" t="s">
        <v>12759</v>
      </c>
      <c r="E3489" s="30" t="s">
        <v>3061</v>
      </c>
      <c r="F3489" s="30" t="s">
        <v>12922</v>
      </c>
      <c r="G3489" s="30" t="s">
        <v>3100</v>
      </c>
      <c r="H3489" s="31">
        <v>48514.43</v>
      </c>
      <c r="I3489" s="30">
        <v>5</v>
      </c>
      <c r="J3489" s="30" t="s">
        <v>6</v>
      </c>
      <c r="K3489" s="269">
        <v>44894</v>
      </c>
      <c r="L3489" s="6">
        <v>35568.387583561649</v>
      </c>
    </row>
    <row r="3490" spans="1:12">
      <c r="A3490" s="30" t="s">
        <v>12554</v>
      </c>
      <c r="B3490" s="30" t="s">
        <v>12608</v>
      </c>
      <c r="C3490" s="49" t="s">
        <v>12689</v>
      </c>
      <c r="D3490" s="49" t="s">
        <v>12760</v>
      </c>
      <c r="E3490" s="30" t="s">
        <v>3061</v>
      </c>
      <c r="F3490" s="30" t="s">
        <v>12989</v>
      </c>
      <c r="G3490" s="30" t="s">
        <v>3100</v>
      </c>
      <c r="H3490" s="31">
        <v>48514.43</v>
      </c>
      <c r="I3490" s="30">
        <v>5</v>
      </c>
      <c r="J3490" s="30" t="s">
        <v>6</v>
      </c>
      <c r="K3490" s="269">
        <v>44894</v>
      </c>
      <c r="L3490" s="6">
        <v>35568.387583561649</v>
      </c>
    </row>
    <row r="3491" spans="1:12">
      <c r="A3491" s="30" t="s">
        <v>12555</v>
      </c>
      <c r="B3491" s="30" t="s">
        <v>12608</v>
      </c>
      <c r="C3491" s="49" t="s">
        <v>12690</v>
      </c>
      <c r="D3491" s="49" t="s">
        <v>12761</v>
      </c>
      <c r="E3491" s="30" t="s">
        <v>3061</v>
      </c>
      <c r="F3491" s="30" t="s">
        <v>12945</v>
      </c>
      <c r="G3491" s="30" t="s">
        <v>3100</v>
      </c>
      <c r="H3491" s="31">
        <v>48514.43</v>
      </c>
      <c r="I3491" s="30">
        <v>5</v>
      </c>
      <c r="J3491" s="30" t="s">
        <v>6</v>
      </c>
      <c r="K3491" s="269">
        <v>44894</v>
      </c>
      <c r="L3491" s="6">
        <v>35568.387583561649</v>
      </c>
    </row>
    <row r="3492" spans="1:12">
      <c r="A3492" s="30" t="s">
        <v>12556</v>
      </c>
      <c r="B3492" s="30" t="s">
        <v>12608</v>
      </c>
      <c r="C3492" s="49" t="s">
        <v>12691</v>
      </c>
      <c r="D3492" s="49" t="s">
        <v>12762</v>
      </c>
      <c r="E3492" s="30" t="s">
        <v>3061</v>
      </c>
      <c r="F3492" s="30" t="s">
        <v>3155</v>
      </c>
      <c r="G3492" s="30" t="s">
        <v>3100</v>
      </c>
      <c r="H3492" s="31">
        <v>48514.43</v>
      </c>
      <c r="I3492" s="30">
        <v>5</v>
      </c>
      <c r="J3492" s="30" t="s">
        <v>6</v>
      </c>
      <c r="K3492" s="269">
        <v>44894</v>
      </c>
      <c r="L3492" s="6">
        <v>35568.387583561649</v>
      </c>
    </row>
    <row r="3493" spans="1:12">
      <c r="A3493" s="30" t="s">
        <v>12557</v>
      </c>
      <c r="B3493" s="30" t="s">
        <v>12608</v>
      </c>
      <c r="C3493" s="49" t="s">
        <v>12692</v>
      </c>
      <c r="D3493" s="49" t="s">
        <v>12763</v>
      </c>
      <c r="E3493" s="30" t="s">
        <v>3061</v>
      </c>
      <c r="F3493" s="30" t="s">
        <v>12986</v>
      </c>
      <c r="G3493" s="30" t="s">
        <v>3100</v>
      </c>
      <c r="H3493" s="31">
        <v>48514.43</v>
      </c>
      <c r="I3493" s="30">
        <v>5</v>
      </c>
      <c r="J3493" s="30" t="s">
        <v>6</v>
      </c>
      <c r="K3493" s="269">
        <v>44894</v>
      </c>
      <c r="L3493" s="6">
        <v>35568.387583561649</v>
      </c>
    </row>
    <row r="3494" spans="1:12">
      <c r="A3494" s="30" t="s">
        <v>12976</v>
      </c>
      <c r="B3494" s="30" t="s">
        <v>12960</v>
      </c>
      <c r="C3494" s="49" t="s">
        <v>12961</v>
      </c>
      <c r="D3494" s="49" t="s">
        <v>12962</v>
      </c>
      <c r="E3494" s="30" t="s">
        <v>3061</v>
      </c>
      <c r="F3494" s="30" t="s">
        <v>12988</v>
      </c>
      <c r="G3494" s="30" t="s">
        <v>3100</v>
      </c>
      <c r="H3494" s="31">
        <v>45600</v>
      </c>
      <c r="I3494" s="30">
        <v>5</v>
      </c>
      <c r="J3494" s="30" t="s">
        <v>6</v>
      </c>
      <c r="K3494" s="269">
        <v>45112</v>
      </c>
      <c r="L3494" s="6">
        <v>38760</v>
      </c>
    </row>
    <row r="3495" spans="1:12">
      <c r="A3495" s="30" t="s">
        <v>12977</v>
      </c>
      <c r="B3495" s="30" t="s">
        <v>12960</v>
      </c>
      <c r="C3495" s="49" t="s">
        <v>12963</v>
      </c>
      <c r="D3495" s="49" t="s">
        <v>12964</v>
      </c>
      <c r="E3495" s="30" t="s">
        <v>3061</v>
      </c>
      <c r="F3495" s="30" t="s">
        <v>4440</v>
      </c>
      <c r="G3495" s="30" t="s">
        <v>3100</v>
      </c>
      <c r="H3495" s="31">
        <v>45600</v>
      </c>
      <c r="I3495" s="30">
        <v>5</v>
      </c>
      <c r="J3495" s="30" t="s">
        <v>6</v>
      </c>
      <c r="K3495" s="269">
        <v>45112</v>
      </c>
      <c r="L3495" s="6">
        <v>38760</v>
      </c>
    </row>
    <row r="3496" spans="1:12">
      <c r="A3496" s="30" t="s">
        <v>12978</v>
      </c>
      <c r="B3496" s="30" t="s">
        <v>12960</v>
      </c>
      <c r="C3496" s="49" t="s">
        <v>12965</v>
      </c>
      <c r="D3496" s="49" t="s">
        <v>12966</v>
      </c>
      <c r="E3496" s="30" t="s">
        <v>3061</v>
      </c>
      <c r="F3496" s="30" t="s">
        <v>12987</v>
      </c>
      <c r="G3496" s="30" t="s">
        <v>3100</v>
      </c>
      <c r="H3496" s="31">
        <v>45600</v>
      </c>
      <c r="I3496" s="30">
        <v>5</v>
      </c>
      <c r="J3496" s="30" t="s">
        <v>6</v>
      </c>
      <c r="K3496" s="269">
        <v>45112</v>
      </c>
      <c r="L3496" s="6">
        <v>38760</v>
      </c>
    </row>
    <row r="3497" spans="1:12">
      <c r="A3497" s="30" t="s">
        <v>12979</v>
      </c>
      <c r="B3497" s="30" t="s">
        <v>12967</v>
      </c>
      <c r="C3497" s="49" t="s">
        <v>12968</v>
      </c>
      <c r="D3497" s="49" t="s">
        <v>12969</v>
      </c>
      <c r="E3497" s="30" t="s">
        <v>3061</v>
      </c>
      <c r="F3497" s="30" t="s">
        <v>4440</v>
      </c>
      <c r="G3497" s="30" t="s">
        <v>3100</v>
      </c>
      <c r="H3497" s="31">
        <v>3840</v>
      </c>
      <c r="I3497" s="30">
        <v>5</v>
      </c>
      <c r="J3497" s="30" t="s">
        <v>6</v>
      </c>
      <c r="K3497" s="269">
        <v>45112</v>
      </c>
      <c r="L3497" s="6">
        <v>3264</v>
      </c>
    </row>
    <row r="3498" spans="1:12">
      <c r="A3498" s="30" t="s">
        <v>12980</v>
      </c>
      <c r="B3498" s="30" t="s">
        <v>12967</v>
      </c>
      <c r="C3498" s="49" t="s">
        <v>12970</v>
      </c>
      <c r="D3498" s="49" t="s">
        <v>12971</v>
      </c>
      <c r="E3498" s="30" t="s">
        <v>3061</v>
      </c>
      <c r="F3498" s="30" t="s">
        <v>12989</v>
      </c>
      <c r="G3498" s="30" t="s">
        <v>3100</v>
      </c>
      <c r="H3498" s="31">
        <v>3840</v>
      </c>
      <c r="I3498" s="30">
        <v>5</v>
      </c>
      <c r="J3498" s="30" t="s">
        <v>6</v>
      </c>
      <c r="K3498" s="269">
        <v>45112</v>
      </c>
      <c r="L3498" s="6">
        <v>3264</v>
      </c>
    </row>
    <row r="3499" spans="1:12">
      <c r="A3499" s="30" t="s">
        <v>12981</v>
      </c>
      <c r="B3499" s="30" t="s">
        <v>12967</v>
      </c>
      <c r="C3499" s="49" t="s">
        <v>12972</v>
      </c>
      <c r="D3499" s="49" t="s">
        <v>12973</v>
      </c>
      <c r="E3499" s="30" t="s">
        <v>3061</v>
      </c>
      <c r="F3499" s="30" t="s">
        <v>12986</v>
      </c>
      <c r="G3499" s="30" t="s">
        <v>3100</v>
      </c>
      <c r="H3499" s="31">
        <v>3840</v>
      </c>
      <c r="I3499" s="30">
        <v>5</v>
      </c>
      <c r="J3499" s="30" t="s">
        <v>6</v>
      </c>
      <c r="K3499" s="269">
        <v>45112</v>
      </c>
      <c r="L3499" s="6">
        <v>3264</v>
      </c>
    </row>
    <row r="3500" spans="1:12">
      <c r="A3500" s="288" t="s">
        <v>12982</v>
      </c>
      <c r="B3500" s="30" t="s">
        <v>12967</v>
      </c>
      <c r="C3500" s="49" t="s">
        <v>12974</v>
      </c>
      <c r="D3500" s="49" t="s">
        <v>12975</v>
      </c>
      <c r="E3500" s="30" t="s">
        <v>3061</v>
      </c>
      <c r="F3500" s="30" t="s">
        <v>12987</v>
      </c>
      <c r="G3500" s="30" t="s">
        <v>3100</v>
      </c>
      <c r="H3500" s="31">
        <v>3840</v>
      </c>
      <c r="I3500" s="30">
        <v>5</v>
      </c>
      <c r="J3500" s="30" t="s">
        <v>6</v>
      </c>
      <c r="K3500" s="269">
        <v>45112</v>
      </c>
      <c r="L3500" s="6">
        <v>3264</v>
      </c>
    </row>
    <row r="3501" spans="1:12">
      <c r="A3501" s="288" t="s">
        <v>13029</v>
      </c>
      <c r="B3501" s="30" t="s">
        <v>13021</v>
      </c>
      <c r="C3501" s="49" t="s">
        <v>4327</v>
      </c>
      <c r="D3501" s="49" t="s">
        <v>13022</v>
      </c>
      <c r="E3501" s="30" t="s">
        <v>3061</v>
      </c>
      <c r="F3501" s="30" t="s">
        <v>4515</v>
      </c>
      <c r="G3501" s="30" t="s">
        <v>3100</v>
      </c>
      <c r="H3501" s="31">
        <v>5978.85</v>
      </c>
      <c r="I3501" s="30">
        <v>10</v>
      </c>
      <c r="J3501" s="30" t="s">
        <v>6</v>
      </c>
      <c r="K3501" s="269">
        <v>45162</v>
      </c>
      <c r="L3501" s="6">
        <v>5630.0837500000007</v>
      </c>
    </row>
    <row r="3502" spans="1:12">
      <c r="A3502" s="30" t="s">
        <v>13027</v>
      </c>
      <c r="B3502" s="30" t="s">
        <v>13024</v>
      </c>
      <c r="C3502" s="49" t="s">
        <v>4327</v>
      </c>
      <c r="D3502" s="49" t="s">
        <v>13025</v>
      </c>
      <c r="E3502" s="30" t="s">
        <v>3061</v>
      </c>
      <c r="F3502" s="30" t="s">
        <v>3155</v>
      </c>
      <c r="G3502" s="30" t="s">
        <v>3101</v>
      </c>
      <c r="H3502" s="31">
        <v>10975</v>
      </c>
      <c r="I3502" s="30">
        <v>10</v>
      </c>
      <c r="J3502" s="30" t="s">
        <v>6</v>
      </c>
      <c r="K3502" s="269">
        <v>45189</v>
      </c>
      <c r="L3502" s="6">
        <v>10426.25</v>
      </c>
    </row>
    <row r="3503" spans="1:12">
      <c r="A3503" s="30" t="s">
        <v>13028</v>
      </c>
      <c r="B3503" s="30" t="s">
        <v>13024</v>
      </c>
      <c r="C3503" s="49" t="s">
        <v>4327</v>
      </c>
      <c r="D3503" s="49" t="s">
        <v>13026</v>
      </c>
      <c r="E3503" s="30" t="s">
        <v>3061</v>
      </c>
      <c r="F3503" s="30" t="s">
        <v>3155</v>
      </c>
      <c r="G3503" s="30" t="s">
        <v>3101</v>
      </c>
      <c r="H3503" s="31">
        <v>10975</v>
      </c>
      <c r="I3503" s="30">
        <v>10</v>
      </c>
      <c r="J3503" s="30" t="s">
        <v>6</v>
      </c>
      <c r="K3503" s="269">
        <v>45189</v>
      </c>
      <c r="L3503" s="6">
        <v>10426.25</v>
      </c>
    </row>
    <row r="3504" spans="1:12">
      <c r="A3504" s="288" t="s">
        <v>13032</v>
      </c>
      <c r="B3504" s="30" t="s">
        <v>13033</v>
      </c>
      <c r="C3504" s="49" t="s">
        <v>13034</v>
      </c>
      <c r="D3504" s="49" t="s">
        <v>13035</v>
      </c>
      <c r="E3504" s="30" t="s">
        <v>3061</v>
      </c>
      <c r="F3504" s="30" t="s">
        <v>12994</v>
      </c>
      <c r="G3504" s="30" t="s">
        <v>3100</v>
      </c>
      <c r="H3504" s="31">
        <v>21878.75</v>
      </c>
      <c r="I3504" s="30">
        <v>5</v>
      </c>
      <c r="J3504" s="30" t="s">
        <v>6</v>
      </c>
      <c r="K3504" s="269">
        <v>45225</v>
      </c>
      <c r="L3504" s="6">
        <v>20055.520833333332</v>
      </c>
    </row>
    <row r="3505" spans="1:12">
      <c r="A3505" s="288" t="s">
        <v>13036</v>
      </c>
      <c r="B3505" s="30" t="s">
        <v>13033</v>
      </c>
      <c r="C3505" s="49" t="s">
        <v>13037</v>
      </c>
      <c r="D3505" s="49" t="s">
        <v>13038</v>
      </c>
      <c r="E3505" s="30" t="s">
        <v>2998</v>
      </c>
      <c r="F3505" s="30" t="s">
        <v>12819</v>
      </c>
      <c r="G3505" s="30" t="s">
        <v>3100</v>
      </c>
      <c r="H3505" s="31">
        <v>21878.75</v>
      </c>
      <c r="I3505" s="30">
        <v>5</v>
      </c>
      <c r="J3505" s="30" t="s">
        <v>6</v>
      </c>
      <c r="K3505" s="269">
        <v>45225</v>
      </c>
      <c r="L3505" s="6">
        <v>20055.520833333332</v>
      </c>
    </row>
    <row r="3506" spans="1:12">
      <c r="A3506" s="30" t="s">
        <v>13039</v>
      </c>
      <c r="B3506" s="30" t="s">
        <v>13033</v>
      </c>
      <c r="C3506" s="49" t="s">
        <v>13040</v>
      </c>
      <c r="D3506" s="49" t="s">
        <v>13041</v>
      </c>
      <c r="E3506" s="30" t="s">
        <v>3128</v>
      </c>
      <c r="F3506" s="30" t="s">
        <v>12847</v>
      </c>
      <c r="G3506" s="30" t="s">
        <v>3100</v>
      </c>
      <c r="H3506" s="31">
        <v>21878.75</v>
      </c>
      <c r="I3506" s="30">
        <v>5</v>
      </c>
      <c r="J3506" s="30" t="s">
        <v>6</v>
      </c>
      <c r="K3506" s="269">
        <v>45225</v>
      </c>
      <c r="L3506" s="6">
        <v>20055.520833333332</v>
      </c>
    </row>
    <row r="3507" spans="1:12">
      <c r="A3507" s="288" t="s">
        <v>13042</v>
      </c>
      <c r="B3507" s="30" t="s">
        <v>13033</v>
      </c>
      <c r="C3507" s="49" t="s">
        <v>13043</v>
      </c>
      <c r="D3507" s="49" t="s">
        <v>13044</v>
      </c>
      <c r="E3507" s="30" t="s">
        <v>3061</v>
      </c>
      <c r="F3507" s="30" t="s">
        <v>13023</v>
      </c>
      <c r="G3507" s="30" t="s">
        <v>3100</v>
      </c>
      <c r="H3507" s="31">
        <v>21878.75</v>
      </c>
      <c r="I3507" s="30">
        <v>5</v>
      </c>
      <c r="J3507" s="30" t="s">
        <v>6</v>
      </c>
      <c r="K3507" s="269">
        <v>45225</v>
      </c>
      <c r="L3507" s="6">
        <v>20055.520833333332</v>
      </c>
    </row>
    <row r="3508" spans="1:12">
      <c r="A3508" s="288" t="s">
        <v>13045</v>
      </c>
      <c r="B3508" s="30" t="s">
        <v>13033</v>
      </c>
      <c r="C3508" s="49" t="s">
        <v>13046</v>
      </c>
      <c r="D3508" s="49" t="s">
        <v>13047</v>
      </c>
      <c r="E3508" s="30" t="s">
        <v>2998</v>
      </c>
      <c r="F3508" s="30" t="s">
        <v>13126</v>
      </c>
      <c r="G3508" s="30" t="s">
        <v>3100</v>
      </c>
      <c r="H3508" s="31">
        <v>21878.75</v>
      </c>
      <c r="I3508" s="30">
        <v>5</v>
      </c>
      <c r="J3508" s="30" t="s">
        <v>6</v>
      </c>
      <c r="K3508" s="269">
        <v>45225</v>
      </c>
      <c r="L3508" s="6">
        <v>20055.520833333332</v>
      </c>
    </row>
    <row r="3509" spans="1:12">
      <c r="A3509" s="288" t="s">
        <v>13048</v>
      </c>
      <c r="B3509" s="30" t="s">
        <v>13033</v>
      </c>
      <c r="C3509" s="49" t="s">
        <v>13049</v>
      </c>
      <c r="D3509" s="49" t="s">
        <v>13050</v>
      </c>
      <c r="E3509" s="30" t="s">
        <v>3061</v>
      </c>
      <c r="F3509" s="30" t="s">
        <v>13051</v>
      </c>
      <c r="G3509" s="30" t="s">
        <v>3100</v>
      </c>
      <c r="H3509" s="31">
        <v>21878.75</v>
      </c>
      <c r="I3509" s="30">
        <v>5</v>
      </c>
      <c r="J3509" s="30" t="s">
        <v>6</v>
      </c>
      <c r="K3509" s="269">
        <v>45225</v>
      </c>
      <c r="L3509" s="6">
        <v>20055.520833333332</v>
      </c>
    </row>
    <row r="3510" spans="1:12">
      <c r="A3510" s="288" t="s">
        <v>13052</v>
      </c>
      <c r="B3510" s="30" t="s">
        <v>13033</v>
      </c>
      <c r="C3510" s="49" t="s">
        <v>13053</v>
      </c>
      <c r="D3510" s="49" t="s">
        <v>13054</v>
      </c>
      <c r="E3510" s="30" t="s">
        <v>3061</v>
      </c>
      <c r="F3510" s="30" t="s">
        <v>13010</v>
      </c>
      <c r="G3510" s="30" t="s">
        <v>3100</v>
      </c>
      <c r="H3510" s="31">
        <v>21878.75</v>
      </c>
      <c r="I3510" s="30">
        <v>5</v>
      </c>
      <c r="J3510" s="30" t="s">
        <v>6</v>
      </c>
      <c r="K3510" s="269">
        <v>45225</v>
      </c>
      <c r="L3510" s="6">
        <v>20055.520833333332</v>
      </c>
    </row>
    <row r="3511" spans="1:12">
      <c r="A3511" s="288" t="s">
        <v>13055</v>
      </c>
      <c r="B3511" s="30" t="s">
        <v>13033</v>
      </c>
      <c r="C3511" s="49" t="s">
        <v>13056</v>
      </c>
      <c r="D3511" s="49" t="s">
        <v>13057</v>
      </c>
      <c r="E3511" s="30" t="s">
        <v>3061</v>
      </c>
      <c r="F3511" s="30" t="s">
        <v>12905</v>
      </c>
      <c r="G3511" s="30" t="s">
        <v>3100</v>
      </c>
      <c r="H3511" s="31">
        <v>21878.75</v>
      </c>
      <c r="I3511" s="30">
        <v>5</v>
      </c>
      <c r="J3511" s="30" t="s">
        <v>6</v>
      </c>
      <c r="K3511" s="269">
        <v>45225</v>
      </c>
      <c r="L3511" s="6">
        <v>20055.520833333332</v>
      </c>
    </row>
    <row r="3512" spans="1:12">
      <c r="A3512" s="288" t="s">
        <v>13058</v>
      </c>
      <c r="B3512" s="30" t="s">
        <v>13033</v>
      </c>
      <c r="C3512" s="49" t="s">
        <v>13059</v>
      </c>
      <c r="D3512" s="49" t="s">
        <v>13060</v>
      </c>
      <c r="E3512" s="30" t="s">
        <v>2998</v>
      </c>
      <c r="F3512" s="30" t="s">
        <v>11694</v>
      </c>
      <c r="G3512" s="30" t="s">
        <v>3100</v>
      </c>
      <c r="H3512" s="31">
        <v>21878.75</v>
      </c>
      <c r="I3512" s="30">
        <v>5</v>
      </c>
      <c r="J3512" s="30" t="s">
        <v>6</v>
      </c>
      <c r="K3512" s="269">
        <v>45225</v>
      </c>
      <c r="L3512" s="6">
        <v>20055.520833333332</v>
      </c>
    </row>
    <row r="3513" spans="1:12">
      <c r="A3513" s="288" t="s">
        <v>13061</v>
      </c>
      <c r="B3513" s="30" t="s">
        <v>13033</v>
      </c>
      <c r="C3513" s="49" t="s">
        <v>13062</v>
      </c>
      <c r="D3513" s="49" t="s">
        <v>13063</v>
      </c>
      <c r="E3513" s="30" t="s">
        <v>2998</v>
      </c>
      <c r="F3513" s="30" t="s">
        <v>13115</v>
      </c>
      <c r="G3513" s="30" t="s">
        <v>3100</v>
      </c>
      <c r="H3513" s="31">
        <v>21878.75</v>
      </c>
      <c r="I3513" s="30">
        <v>5</v>
      </c>
      <c r="J3513" s="30" t="s">
        <v>6</v>
      </c>
      <c r="K3513" s="269">
        <v>45225</v>
      </c>
      <c r="L3513" s="6">
        <v>20055.520833333332</v>
      </c>
    </row>
    <row r="3514" spans="1:12">
      <c r="A3514" s="288" t="s">
        <v>13064</v>
      </c>
      <c r="B3514" s="30" t="s">
        <v>13033</v>
      </c>
      <c r="C3514" s="49" t="s">
        <v>13065</v>
      </c>
      <c r="D3514" s="49" t="s">
        <v>13066</v>
      </c>
      <c r="E3514" s="30" t="s">
        <v>3061</v>
      </c>
      <c r="F3514" s="30" t="s">
        <v>13067</v>
      </c>
      <c r="G3514" s="30" t="s">
        <v>3100</v>
      </c>
      <c r="H3514" s="31">
        <v>21878.75</v>
      </c>
      <c r="I3514" s="30">
        <v>5</v>
      </c>
      <c r="J3514" s="30" t="s">
        <v>6</v>
      </c>
      <c r="K3514" s="269">
        <v>45225</v>
      </c>
      <c r="L3514" s="6">
        <v>20055.520833333332</v>
      </c>
    </row>
    <row r="3515" spans="1:12">
      <c r="A3515" s="288" t="s">
        <v>13068</v>
      </c>
      <c r="B3515" s="30" t="s">
        <v>13033</v>
      </c>
      <c r="C3515" s="49" t="s">
        <v>13069</v>
      </c>
      <c r="D3515" s="49" t="s">
        <v>13070</v>
      </c>
      <c r="E3515" s="30" t="s">
        <v>3061</v>
      </c>
      <c r="F3515" s="30" t="s">
        <v>3131</v>
      </c>
      <c r="G3515" s="30" t="s">
        <v>3100</v>
      </c>
      <c r="H3515" s="31">
        <v>21878.75</v>
      </c>
      <c r="I3515" s="30">
        <v>5</v>
      </c>
      <c r="J3515" s="30" t="s">
        <v>6</v>
      </c>
      <c r="K3515" s="269">
        <v>45225</v>
      </c>
      <c r="L3515" s="6">
        <v>20055.520833333332</v>
      </c>
    </row>
    <row r="3516" spans="1:12">
      <c r="A3516" s="288" t="s">
        <v>13071</v>
      </c>
      <c r="B3516" s="30" t="s">
        <v>13033</v>
      </c>
      <c r="C3516" s="49" t="s">
        <v>13072</v>
      </c>
      <c r="D3516" s="49" t="s">
        <v>13073</v>
      </c>
      <c r="E3516" s="30" t="s">
        <v>3061</v>
      </c>
      <c r="F3516" s="30" t="s">
        <v>13074</v>
      </c>
      <c r="G3516" s="30" t="s">
        <v>3100</v>
      </c>
      <c r="H3516" s="31">
        <v>21878.75</v>
      </c>
      <c r="I3516" s="30">
        <v>5</v>
      </c>
      <c r="J3516" s="30" t="s">
        <v>6</v>
      </c>
      <c r="K3516" s="269">
        <v>45225</v>
      </c>
      <c r="L3516" s="6">
        <v>20055.520833333332</v>
      </c>
    </row>
    <row r="3517" spans="1:12">
      <c r="A3517" s="288" t="s">
        <v>13075</v>
      </c>
      <c r="B3517" s="30" t="s">
        <v>13033</v>
      </c>
      <c r="C3517" s="49" t="s">
        <v>13076</v>
      </c>
      <c r="D3517" s="49" t="s">
        <v>13077</v>
      </c>
      <c r="E3517" s="30" t="s">
        <v>3061</v>
      </c>
      <c r="F3517" s="30" t="s">
        <v>4515</v>
      </c>
      <c r="G3517" s="30" t="s">
        <v>3100</v>
      </c>
      <c r="H3517" s="31">
        <v>21878.75</v>
      </c>
      <c r="I3517" s="30">
        <v>5</v>
      </c>
      <c r="J3517" s="30" t="s">
        <v>6</v>
      </c>
      <c r="K3517" s="269">
        <v>45225</v>
      </c>
      <c r="L3517" s="6">
        <v>20055.520833333332</v>
      </c>
    </row>
    <row r="3518" spans="1:12">
      <c r="A3518" s="288" t="s">
        <v>13078</v>
      </c>
      <c r="B3518" s="30" t="s">
        <v>13033</v>
      </c>
      <c r="C3518" s="49" t="s">
        <v>13079</v>
      </c>
      <c r="D3518" s="49" t="s">
        <v>13080</v>
      </c>
      <c r="E3518" s="30" t="s">
        <v>3061</v>
      </c>
      <c r="F3518" s="30" t="s">
        <v>12896</v>
      </c>
      <c r="G3518" s="30" t="s">
        <v>3100</v>
      </c>
      <c r="H3518" s="31">
        <v>21878.75</v>
      </c>
      <c r="I3518" s="30">
        <v>5</v>
      </c>
      <c r="J3518" s="30" t="s">
        <v>6</v>
      </c>
      <c r="K3518" s="269">
        <v>45225</v>
      </c>
      <c r="L3518" s="6">
        <v>20055.520833333332</v>
      </c>
    </row>
    <row r="3519" spans="1:12">
      <c r="A3519" s="288" t="s">
        <v>13081</v>
      </c>
      <c r="B3519" s="30" t="s">
        <v>13033</v>
      </c>
      <c r="C3519" s="49" t="s">
        <v>13082</v>
      </c>
      <c r="D3519" s="49" t="s">
        <v>13083</v>
      </c>
      <c r="E3519" s="30" t="s">
        <v>3061</v>
      </c>
      <c r="F3519" s="30" t="s">
        <v>13020</v>
      </c>
      <c r="G3519" s="30" t="s">
        <v>3100</v>
      </c>
      <c r="H3519" s="31">
        <v>21878.75</v>
      </c>
      <c r="I3519" s="30">
        <v>5</v>
      </c>
      <c r="J3519" s="30" t="s">
        <v>6</v>
      </c>
      <c r="K3519" s="269">
        <v>45225</v>
      </c>
      <c r="L3519" s="6">
        <v>20055.520833333332</v>
      </c>
    </row>
    <row r="3520" spans="1:12">
      <c r="A3520" s="288" t="s">
        <v>13084</v>
      </c>
      <c r="B3520" s="30" t="s">
        <v>13033</v>
      </c>
      <c r="C3520" s="49" t="s">
        <v>13085</v>
      </c>
      <c r="D3520" s="49" t="s">
        <v>13086</v>
      </c>
      <c r="E3520" s="30" t="s">
        <v>3061</v>
      </c>
      <c r="F3520" s="30" t="s">
        <v>12931</v>
      </c>
      <c r="G3520" s="30" t="s">
        <v>3100</v>
      </c>
      <c r="H3520" s="31">
        <v>21878.75</v>
      </c>
      <c r="I3520" s="30">
        <v>5</v>
      </c>
      <c r="J3520" s="30" t="s">
        <v>6</v>
      </c>
      <c r="K3520" s="269">
        <v>45225</v>
      </c>
      <c r="L3520" s="6">
        <v>20055.520833333332</v>
      </c>
    </row>
    <row r="3521" spans="1:12">
      <c r="A3521" s="288" t="s">
        <v>13087</v>
      </c>
      <c r="B3521" s="30" t="s">
        <v>13033</v>
      </c>
      <c r="C3521" s="49" t="s">
        <v>13088</v>
      </c>
      <c r="D3521" s="49" t="s">
        <v>13089</v>
      </c>
      <c r="E3521" s="30" t="s">
        <v>3061</v>
      </c>
      <c r="F3521" s="30" t="s">
        <v>12917</v>
      </c>
      <c r="G3521" s="30" t="s">
        <v>3100</v>
      </c>
      <c r="H3521" s="31">
        <v>21878.75</v>
      </c>
      <c r="I3521" s="30">
        <v>5</v>
      </c>
      <c r="J3521" s="30" t="s">
        <v>6</v>
      </c>
      <c r="K3521" s="269">
        <v>45225</v>
      </c>
      <c r="L3521" s="6">
        <v>20055.520833333332</v>
      </c>
    </row>
    <row r="3522" spans="1:12">
      <c r="A3522" s="288" t="s">
        <v>13090</v>
      </c>
      <c r="B3522" s="30" t="s">
        <v>13033</v>
      </c>
      <c r="C3522" s="49" t="s">
        <v>13091</v>
      </c>
      <c r="D3522" s="49" t="s">
        <v>13092</v>
      </c>
      <c r="E3522" s="30" t="s">
        <v>3061</v>
      </c>
      <c r="F3522" s="30" t="s">
        <v>4515</v>
      </c>
      <c r="G3522" s="30" t="s">
        <v>3100</v>
      </c>
      <c r="H3522" s="31">
        <v>21878.75</v>
      </c>
      <c r="I3522" s="30">
        <v>5</v>
      </c>
      <c r="J3522" s="30" t="s">
        <v>6</v>
      </c>
      <c r="K3522" s="269">
        <v>45225</v>
      </c>
      <c r="L3522" s="6">
        <v>20055.520833333332</v>
      </c>
    </row>
    <row r="3523" spans="1:12">
      <c r="A3523" s="288" t="s">
        <v>13093</v>
      </c>
      <c r="B3523" s="30" t="s">
        <v>13033</v>
      </c>
      <c r="C3523" s="49" t="s">
        <v>13094</v>
      </c>
      <c r="D3523" s="49" t="s">
        <v>13095</v>
      </c>
      <c r="E3523" s="30" t="s">
        <v>3061</v>
      </c>
      <c r="F3523" s="30" t="s">
        <v>4515</v>
      </c>
      <c r="G3523" s="30" t="s">
        <v>3100</v>
      </c>
      <c r="H3523" s="31">
        <v>21878.75</v>
      </c>
      <c r="I3523" s="30">
        <v>5</v>
      </c>
      <c r="J3523" s="30" t="s">
        <v>6</v>
      </c>
      <c r="K3523" s="269">
        <v>45225</v>
      </c>
      <c r="L3523" s="6">
        <v>20055.520833333332</v>
      </c>
    </row>
    <row r="3524" spans="1:12">
      <c r="A3524" s="288" t="s">
        <v>13096</v>
      </c>
      <c r="B3524" s="30" t="s">
        <v>13033</v>
      </c>
      <c r="C3524" s="49" t="s">
        <v>13097</v>
      </c>
      <c r="D3524" s="49" t="s">
        <v>13098</v>
      </c>
      <c r="E3524" s="30" t="s">
        <v>3061</v>
      </c>
      <c r="F3524" s="30" t="s">
        <v>12917</v>
      </c>
      <c r="G3524" s="30" t="s">
        <v>3100</v>
      </c>
      <c r="H3524" s="31">
        <v>21878.75</v>
      </c>
      <c r="I3524" s="30">
        <v>5</v>
      </c>
      <c r="J3524" s="30" t="s">
        <v>6</v>
      </c>
      <c r="K3524" s="269">
        <v>45225</v>
      </c>
      <c r="L3524" s="6">
        <v>20055.520833333332</v>
      </c>
    </row>
    <row r="3525" spans="1:12">
      <c r="A3525" s="288" t="s">
        <v>13099</v>
      </c>
      <c r="B3525" s="30" t="s">
        <v>13033</v>
      </c>
      <c r="C3525" s="49" t="s">
        <v>13100</v>
      </c>
      <c r="D3525" s="49" t="s">
        <v>13101</v>
      </c>
      <c r="E3525" s="30" t="s">
        <v>3061</v>
      </c>
      <c r="F3525" s="30" t="s">
        <v>4515</v>
      </c>
      <c r="G3525" s="30" t="s">
        <v>3100</v>
      </c>
      <c r="H3525" s="31">
        <v>21878.75</v>
      </c>
      <c r="I3525" s="30">
        <v>5</v>
      </c>
      <c r="J3525" s="30" t="s">
        <v>6</v>
      </c>
      <c r="K3525" s="269">
        <v>45225</v>
      </c>
      <c r="L3525" s="6">
        <v>20055.520833333332</v>
      </c>
    </row>
    <row r="3526" spans="1:12">
      <c r="A3526" s="288" t="s">
        <v>13102</v>
      </c>
      <c r="B3526" s="30" t="s">
        <v>13033</v>
      </c>
      <c r="C3526" s="49" t="s">
        <v>13103</v>
      </c>
      <c r="D3526" s="49" t="s">
        <v>13104</v>
      </c>
      <c r="E3526" s="30" t="s">
        <v>3061</v>
      </c>
      <c r="F3526" s="30" t="s">
        <v>12938</v>
      </c>
      <c r="G3526" s="30" t="s">
        <v>3100</v>
      </c>
      <c r="H3526" s="31">
        <v>21878.75</v>
      </c>
      <c r="I3526" s="30">
        <v>5</v>
      </c>
      <c r="J3526" s="30" t="s">
        <v>6</v>
      </c>
      <c r="K3526" s="269">
        <v>45225</v>
      </c>
      <c r="L3526" s="6">
        <v>20055.520833333332</v>
      </c>
    </row>
    <row r="3527" spans="1:12">
      <c r="A3527" s="288" t="s">
        <v>13105</v>
      </c>
      <c r="B3527" s="30" t="s">
        <v>13033</v>
      </c>
      <c r="C3527" s="49" t="s">
        <v>13106</v>
      </c>
      <c r="D3527" s="49" t="s">
        <v>13107</v>
      </c>
      <c r="E3527" s="30" t="s">
        <v>3061</v>
      </c>
      <c r="F3527" s="30" t="s">
        <v>12906</v>
      </c>
      <c r="G3527" s="30" t="s">
        <v>3100</v>
      </c>
      <c r="H3527" s="31">
        <v>21878.75</v>
      </c>
      <c r="I3527" s="30">
        <v>5</v>
      </c>
      <c r="J3527" s="30" t="s">
        <v>6</v>
      </c>
      <c r="K3527" s="269">
        <v>45225</v>
      </c>
      <c r="L3527" s="6">
        <v>20055.520833333332</v>
      </c>
    </row>
    <row r="3528" spans="1:12">
      <c r="A3528" s="288" t="s">
        <v>13108</v>
      </c>
      <c r="B3528" s="30" t="s">
        <v>13033</v>
      </c>
      <c r="C3528" s="49" t="s">
        <v>13109</v>
      </c>
      <c r="D3528" s="49" t="s">
        <v>13110</v>
      </c>
      <c r="E3528" s="30" t="s">
        <v>3061</v>
      </c>
      <c r="F3528" s="30" t="s">
        <v>12949</v>
      </c>
      <c r="G3528" s="30" t="s">
        <v>3100</v>
      </c>
      <c r="H3528" s="31">
        <v>21878.75</v>
      </c>
      <c r="I3528" s="30">
        <v>5</v>
      </c>
      <c r="J3528" s="30" t="s">
        <v>6</v>
      </c>
      <c r="K3528" s="269">
        <v>45225</v>
      </c>
      <c r="L3528" s="6">
        <v>20055.520833333332</v>
      </c>
    </row>
    <row r="3529" spans="1:12">
      <c r="A3529" s="288" t="s">
        <v>13128</v>
      </c>
      <c r="B3529" s="30" t="s">
        <v>13127</v>
      </c>
      <c r="C3529" s="49" t="s">
        <v>4327</v>
      </c>
      <c r="D3529" s="49" t="s">
        <v>4327</v>
      </c>
      <c r="E3529" s="30" t="s">
        <v>3061</v>
      </c>
      <c r="F3529" s="30" t="s">
        <v>12917</v>
      </c>
      <c r="G3529" s="30" t="s">
        <v>3101</v>
      </c>
      <c r="H3529" s="31">
        <v>3565</v>
      </c>
      <c r="I3529" s="30">
        <v>5</v>
      </c>
      <c r="J3529" s="30"/>
      <c r="K3529" s="269">
        <v>45334</v>
      </c>
      <c r="L3529" s="6">
        <v>3446.1666666666665</v>
      </c>
    </row>
    <row r="3530" spans="1:12">
      <c r="A3530" s="288" t="s">
        <v>13123</v>
      </c>
      <c r="B3530" s="30" t="s">
        <v>13122</v>
      </c>
      <c r="C3530" s="49" t="s">
        <v>4327</v>
      </c>
      <c r="D3530" s="49" t="s">
        <v>13121</v>
      </c>
      <c r="E3530" s="30" t="s">
        <v>3061</v>
      </c>
      <c r="F3530" s="30" t="s">
        <v>12908</v>
      </c>
      <c r="G3530" s="30" t="s">
        <v>3102</v>
      </c>
      <c r="H3530" s="31">
        <v>1391.5</v>
      </c>
      <c r="I3530" s="30">
        <v>15</v>
      </c>
      <c r="J3530" s="30"/>
      <c r="K3530" s="269">
        <v>45352</v>
      </c>
      <c r="L3530" s="31">
        <v>1383.7694444444444</v>
      </c>
    </row>
    <row r="3531" spans="1:12">
      <c r="A3531" s="289" t="s">
        <v>13125</v>
      </c>
      <c r="B3531" s="30" t="s">
        <v>13119</v>
      </c>
      <c r="C3531" s="49" t="s">
        <v>4327</v>
      </c>
      <c r="D3531" s="49" t="s">
        <v>13120</v>
      </c>
      <c r="E3531" s="30" t="s">
        <v>3061</v>
      </c>
      <c r="F3531" s="30" t="s">
        <v>12908</v>
      </c>
      <c r="G3531" s="290" t="s">
        <v>3102</v>
      </c>
      <c r="H3531" s="251">
        <v>8659.5</v>
      </c>
      <c r="I3531" s="290">
        <v>15</v>
      </c>
      <c r="J3531" s="290" t="s">
        <v>6</v>
      </c>
      <c r="K3531" s="291">
        <v>45352</v>
      </c>
      <c r="L3531" s="79">
        <v>8611.3916666666664</v>
      </c>
    </row>
    <row r="3532" spans="1:12">
      <c r="A3532" s="30" t="s">
        <v>2973</v>
      </c>
      <c r="B3532" s="30" t="s">
        <v>2974</v>
      </c>
      <c r="C3532" s="49" t="s">
        <v>4432</v>
      </c>
      <c r="D3532" s="277" t="s">
        <v>3124</v>
      </c>
      <c r="E3532" s="30" t="s">
        <v>3061</v>
      </c>
      <c r="F3532" s="30" t="s">
        <v>3129</v>
      </c>
      <c r="G3532" s="30" t="s">
        <v>3066</v>
      </c>
      <c r="H3532" s="31">
        <v>48531.428000000029</v>
      </c>
      <c r="I3532" s="30"/>
      <c r="J3532" s="30"/>
      <c r="K3532" s="32">
        <v>38643</v>
      </c>
      <c r="L3532" s="31">
        <f>H3532</f>
        <v>48531.428000000029</v>
      </c>
    </row>
    <row r="3533" spans="1:12">
      <c r="A3533" s="30" t="s">
        <v>2969</v>
      </c>
      <c r="B3533" s="30" t="s">
        <v>2970</v>
      </c>
      <c r="C3533" s="49" t="s">
        <v>4431</v>
      </c>
      <c r="D3533" s="49" t="s">
        <v>3122</v>
      </c>
      <c r="E3533" s="30" t="s">
        <v>2998</v>
      </c>
      <c r="F3533" s="30" t="s">
        <v>12882</v>
      </c>
      <c r="G3533" s="30" t="s">
        <v>3066</v>
      </c>
      <c r="H3533" s="31">
        <v>7351.5860000000002</v>
      </c>
      <c r="I3533" s="30"/>
      <c r="J3533" s="30"/>
      <c r="K3533" s="32">
        <v>39505</v>
      </c>
      <c r="L3533" s="31">
        <f>H3533</f>
        <v>7351.5860000000002</v>
      </c>
    </row>
    <row r="3534" spans="1:12">
      <c r="A3534" s="30" t="s">
        <v>2977</v>
      </c>
      <c r="B3534" s="30" t="s">
        <v>2978</v>
      </c>
      <c r="C3534" s="49"/>
      <c r="D3534" s="277" t="s">
        <v>3125</v>
      </c>
      <c r="E3534" s="30" t="s">
        <v>3128</v>
      </c>
      <c r="F3534" s="30" t="s">
        <v>12852</v>
      </c>
      <c r="G3534" s="30" t="s">
        <v>3066</v>
      </c>
      <c r="H3534" s="31">
        <v>10256.466</v>
      </c>
      <c r="I3534" s="30"/>
      <c r="J3534" s="30"/>
      <c r="K3534" s="32">
        <v>39526</v>
      </c>
      <c r="L3534" s="31">
        <f>H3534</f>
        <v>10256.466</v>
      </c>
    </row>
  </sheetData>
  <autoFilter ref="A14:L14" xr:uid="{00000000-0001-0000-0000-000000000000}"/>
  <phoneticPr fontId="29" type="noConversion"/>
  <conditionalFormatting sqref="A17">
    <cfRule type="duplicateValues" dxfId="97" priority="45"/>
  </conditionalFormatting>
  <conditionalFormatting sqref="A19:A20">
    <cfRule type="duplicateValues" dxfId="96" priority="657"/>
  </conditionalFormatting>
  <conditionalFormatting sqref="A21">
    <cfRule type="duplicateValues" dxfId="95" priority="65"/>
  </conditionalFormatting>
  <conditionalFormatting sqref="A25">
    <cfRule type="duplicateValues" dxfId="94" priority="39"/>
  </conditionalFormatting>
  <conditionalFormatting sqref="A37">
    <cfRule type="duplicateValues" dxfId="93" priority="28"/>
  </conditionalFormatting>
  <conditionalFormatting sqref="A40">
    <cfRule type="duplicateValues" dxfId="92" priority="27"/>
  </conditionalFormatting>
  <conditionalFormatting sqref="A48:A49">
    <cfRule type="duplicateValues" dxfId="91" priority="57"/>
  </conditionalFormatting>
  <conditionalFormatting sqref="A52">
    <cfRule type="duplicateValues" dxfId="90" priority="14"/>
  </conditionalFormatting>
  <conditionalFormatting sqref="A54:A58">
    <cfRule type="duplicateValues" dxfId="89" priority="596"/>
  </conditionalFormatting>
  <conditionalFormatting sqref="A60">
    <cfRule type="duplicateValues" dxfId="88" priority="13"/>
  </conditionalFormatting>
  <conditionalFormatting sqref="A62:A63">
    <cfRule type="duplicateValues" dxfId="87" priority="55"/>
  </conditionalFormatting>
  <conditionalFormatting sqref="A64">
    <cfRule type="duplicateValues" dxfId="86" priority="12"/>
  </conditionalFormatting>
  <conditionalFormatting sqref="A67">
    <cfRule type="duplicateValues" dxfId="85" priority="10"/>
  </conditionalFormatting>
  <conditionalFormatting sqref="A72">
    <cfRule type="duplicateValues" dxfId="84" priority="8"/>
  </conditionalFormatting>
  <conditionalFormatting sqref="A95">
    <cfRule type="duplicateValues" dxfId="83" priority="78"/>
  </conditionalFormatting>
  <conditionalFormatting sqref="A147">
    <cfRule type="duplicateValues" dxfId="82" priority="77"/>
  </conditionalFormatting>
  <conditionalFormatting sqref="A174">
    <cfRule type="duplicateValues" dxfId="81" priority="76"/>
  </conditionalFormatting>
  <conditionalFormatting sqref="A202:A203">
    <cfRule type="duplicateValues" dxfId="80" priority="75"/>
  </conditionalFormatting>
  <conditionalFormatting sqref="A279">
    <cfRule type="duplicateValues" dxfId="79" priority="74"/>
  </conditionalFormatting>
  <conditionalFormatting sqref="A286">
    <cfRule type="duplicateValues" dxfId="78" priority="53"/>
  </conditionalFormatting>
  <conditionalFormatting sqref="A309">
    <cfRule type="duplicateValues" dxfId="77" priority="52"/>
  </conditionalFormatting>
  <conditionalFormatting sqref="A312">
    <cfRule type="duplicateValues" dxfId="76" priority="51"/>
  </conditionalFormatting>
  <conditionalFormatting sqref="A316">
    <cfRule type="duplicateValues" dxfId="75" priority="50"/>
  </conditionalFormatting>
  <conditionalFormatting sqref="A363">
    <cfRule type="duplicateValues" dxfId="74" priority="49"/>
  </conditionalFormatting>
  <conditionalFormatting sqref="A424">
    <cfRule type="duplicateValues" dxfId="73" priority="48"/>
  </conditionalFormatting>
  <conditionalFormatting sqref="A584">
    <cfRule type="duplicateValues" dxfId="72" priority="47"/>
  </conditionalFormatting>
  <conditionalFormatting sqref="A586:A588">
    <cfRule type="duplicateValues" dxfId="71" priority="67"/>
  </conditionalFormatting>
  <conditionalFormatting sqref="A599">
    <cfRule type="duplicateValues" dxfId="70" priority="46"/>
  </conditionalFormatting>
  <conditionalFormatting sqref="A634">
    <cfRule type="duplicateValues" dxfId="69" priority="43"/>
  </conditionalFormatting>
  <conditionalFormatting sqref="A636">
    <cfRule type="duplicateValues" dxfId="68" priority="42"/>
  </conditionalFormatting>
  <conditionalFormatting sqref="A638">
    <cfRule type="duplicateValues" dxfId="67" priority="41"/>
  </conditionalFormatting>
  <conditionalFormatting sqref="A642">
    <cfRule type="duplicateValues" dxfId="66" priority="40"/>
  </conditionalFormatting>
  <conditionalFormatting sqref="A657">
    <cfRule type="duplicateValues" dxfId="65" priority="38"/>
  </conditionalFormatting>
  <conditionalFormatting sqref="A677">
    <cfRule type="duplicateValues" dxfId="64" priority="37"/>
  </conditionalFormatting>
  <conditionalFormatting sqref="A682">
    <cfRule type="duplicateValues" dxfId="63" priority="36"/>
  </conditionalFormatting>
  <conditionalFormatting sqref="A688">
    <cfRule type="duplicateValues" dxfId="62" priority="35"/>
  </conditionalFormatting>
  <conditionalFormatting sqref="A691">
    <cfRule type="duplicateValues" dxfId="61" priority="34"/>
  </conditionalFormatting>
  <conditionalFormatting sqref="A709">
    <cfRule type="duplicateValues" dxfId="60" priority="33"/>
  </conditionalFormatting>
  <conditionalFormatting sqref="A814:A815">
    <cfRule type="duplicateValues" dxfId="59" priority="54"/>
  </conditionalFormatting>
  <conditionalFormatting sqref="A859">
    <cfRule type="duplicateValues" dxfId="58" priority="32"/>
  </conditionalFormatting>
  <conditionalFormatting sqref="A869:A870">
    <cfRule type="duplicateValues" dxfId="57" priority="73"/>
  </conditionalFormatting>
  <conditionalFormatting sqref="A871">
    <cfRule type="duplicateValues" dxfId="56" priority="31"/>
  </conditionalFormatting>
  <conditionalFormatting sqref="A874">
    <cfRule type="duplicateValues" dxfId="55" priority="30"/>
  </conditionalFormatting>
  <conditionalFormatting sqref="A914:A915">
    <cfRule type="duplicateValues" dxfId="54" priority="72"/>
  </conditionalFormatting>
  <conditionalFormatting sqref="A917:A919">
    <cfRule type="duplicateValues" dxfId="53" priority="71"/>
  </conditionalFormatting>
  <conditionalFormatting sqref="A937">
    <cfRule type="duplicateValues" dxfId="52" priority="29"/>
  </conditionalFormatting>
  <conditionalFormatting sqref="A1059:A1063">
    <cfRule type="duplicateValues" dxfId="51" priority="69"/>
  </conditionalFormatting>
  <conditionalFormatting sqref="A1070:A1071">
    <cfRule type="duplicateValues" dxfId="50" priority="201"/>
  </conditionalFormatting>
  <conditionalFormatting sqref="A1073">
    <cfRule type="duplicateValues" dxfId="49" priority="25"/>
  </conditionalFormatting>
  <conditionalFormatting sqref="A1079">
    <cfRule type="duplicateValues" dxfId="48" priority="24"/>
  </conditionalFormatting>
  <conditionalFormatting sqref="A1084:A1090">
    <cfRule type="duplicateValues" dxfId="47" priority="68"/>
  </conditionalFormatting>
  <conditionalFormatting sqref="A1092:A1094">
    <cfRule type="duplicateValues" dxfId="46" priority="63"/>
  </conditionalFormatting>
  <conditionalFormatting sqref="A1108:A1109">
    <cfRule type="duplicateValues" dxfId="45" priority="62"/>
  </conditionalFormatting>
  <conditionalFormatting sqref="A1123:A1124">
    <cfRule type="duplicateValues" dxfId="44" priority="61"/>
  </conditionalFormatting>
  <conditionalFormatting sqref="A1137">
    <cfRule type="duplicateValues" dxfId="43" priority="19"/>
  </conditionalFormatting>
  <conditionalFormatting sqref="A1150">
    <cfRule type="duplicateValues" dxfId="42" priority="18"/>
  </conditionalFormatting>
  <conditionalFormatting sqref="A1178">
    <cfRule type="duplicateValues" dxfId="41" priority="17"/>
  </conditionalFormatting>
  <conditionalFormatting sqref="A1185">
    <cfRule type="duplicateValues" dxfId="40" priority="16"/>
  </conditionalFormatting>
  <conditionalFormatting sqref="A1200">
    <cfRule type="duplicateValues" dxfId="39" priority="15"/>
  </conditionalFormatting>
  <conditionalFormatting sqref="A1415:A1416">
    <cfRule type="duplicateValues" dxfId="38" priority="56"/>
  </conditionalFormatting>
  <conditionalFormatting sqref="A1447">
    <cfRule type="duplicateValues" dxfId="37" priority="11"/>
  </conditionalFormatting>
  <conditionalFormatting sqref="A1469">
    <cfRule type="duplicateValues" dxfId="36" priority="9"/>
  </conditionalFormatting>
  <conditionalFormatting sqref="A3389:A3391">
    <cfRule type="duplicateValues" dxfId="35" priority="792"/>
  </conditionalFormatting>
  <conditionalFormatting sqref="A3392:A3404">
    <cfRule type="duplicateValues" dxfId="34" priority="867"/>
  </conditionalFormatting>
  <conditionalFormatting sqref="A3405:A3423">
    <cfRule type="duplicateValues" dxfId="33" priority="355"/>
  </conditionalFormatting>
  <conditionalFormatting sqref="A3424:A3439">
    <cfRule type="duplicateValues" dxfId="32" priority="278"/>
  </conditionalFormatting>
  <conditionalFormatting sqref="A3470:A3477">
    <cfRule type="duplicateValues" dxfId="31" priority="89"/>
  </conditionalFormatting>
  <conditionalFormatting sqref="A3478:A3493 A3440:A3469 A690 A692:A708 A710:A736">
    <cfRule type="duplicateValues" dxfId="30" priority="88"/>
  </conditionalFormatting>
  <conditionalFormatting sqref="A3532">
    <cfRule type="duplicateValues" dxfId="29" priority="1"/>
  </conditionalFormatting>
  <conditionalFormatting sqref="A3533:A3534">
    <cfRule type="duplicateValues" dxfId="28" priority="4"/>
  </conditionalFormatting>
  <conditionalFormatting sqref="A3535:A1048576 A3405:A3423 A737:A813 A9:A16 A1172:A1177 A148:A173 A175:A201 A204:A278 A280:A285 A872:A873 A916 A920:A936 A59 A1064:A1069 A1091 A589:A598 A22:A24 A1072 A1095:A1107 A1110:A1122 A1125:A1136 A50:A51 A1417:A1446 A65:A66 A816:A858 A287:A308 A310:A311 A313:A315 A317:A362 A364:A423 A425:A583 A585 A600:A633 A18 A635 A637 A639:A641 A643:A656 A26:A36 A658:A676 A678:A681 A683:A685 A860:A868 A875:A913 A938:A1058 A1074:A1078 A1080:A1083 A1138:A1149 A1151:A1170 A1179:A1184 A1186:A1199 A1201:A1414 A53 A61 A1448:A1468 A68:A71 A73:A94 A1470:A3388 A96:A146 A41:A47 A38:A39">
    <cfRule type="duplicateValues" dxfId="27" priority="207"/>
  </conditionalFormatting>
  <conditionalFormatting sqref="C258">
    <cfRule type="duplicateValues" dxfId="26" priority="202"/>
  </conditionalFormatting>
  <conditionalFormatting sqref="C3392:C3404">
    <cfRule type="duplicateValues" dxfId="25" priority="933"/>
  </conditionalFormatting>
  <conditionalFormatting sqref="C3440:C3493 C686:C687 C689:C690 C692:C708 C710:C736">
    <cfRule type="duplicateValues" dxfId="24" priority="283"/>
  </conditionalFormatting>
  <conditionalFormatting sqref="C3532">
    <cfRule type="duplicateValues" dxfId="23" priority="3"/>
  </conditionalFormatting>
  <conditionalFormatting sqref="D258">
    <cfRule type="duplicateValues" dxfId="22" priority="115"/>
  </conditionalFormatting>
  <conditionalFormatting sqref="D354:D357">
    <cfRule type="duplicateValues" dxfId="21" priority="108"/>
  </conditionalFormatting>
  <conditionalFormatting sqref="D358">
    <cfRule type="duplicateValues" dxfId="20" priority="106"/>
  </conditionalFormatting>
  <conditionalFormatting sqref="D359">
    <cfRule type="duplicateValues" dxfId="19" priority="105"/>
  </conditionalFormatting>
  <conditionalFormatting sqref="D360:D361">
    <cfRule type="duplicateValues" dxfId="18" priority="107"/>
  </conditionalFormatting>
  <conditionalFormatting sqref="D364">
    <cfRule type="duplicateValues" dxfId="17" priority="101"/>
  </conditionalFormatting>
  <conditionalFormatting sqref="D365">
    <cfRule type="duplicateValues" dxfId="16" priority="102"/>
  </conditionalFormatting>
  <conditionalFormatting sqref="D366">
    <cfRule type="duplicateValues" dxfId="15" priority="99"/>
  </conditionalFormatting>
  <conditionalFormatting sqref="D367">
    <cfRule type="duplicateValues" dxfId="14" priority="100"/>
  </conditionalFormatting>
  <conditionalFormatting sqref="D368">
    <cfRule type="duplicateValues" dxfId="13" priority="97"/>
  </conditionalFormatting>
  <conditionalFormatting sqref="D369">
    <cfRule type="duplicateValues" dxfId="12" priority="98"/>
  </conditionalFormatting>
  <conditionalFormatting sqref="D3360:D3388">
    <cfRule type="duplicateValues" dxfId="11" priority="90"/>
  </conditionalFormatting>
  <conditionalFormatting sqref="D3389:D3391">
    <cfRule type="duplicateValues" dxfId="10" priority="793"/>
  </conditionalFormatting>
  <conditionalFormatting sqref="D3392:D3404">
    <cfRule type="duplicateValues" dxfId="9" priority="939"/>
  </conditionalFormatting>
  <conditionalFormatting sqref="D3470:D3477">
    <cfRule type="duplicateValues" dxfId="8" priority="86"/>
  </conditionalFormatting>
  <conditionalFormatting sqref="D3532">
    <cfRule type="duplicateValues" dxfId="7" priority="2"/>
  </conditionalFormatting>
  <pageMargins left="0.75" right="0.75" top="1" bottom="1" header="0.5" footer="0.5"/>
  <pageSetup paperSize="9" scale="10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3A4E-5057-4494-B37C-E2231EBCA0C4}">
  <dimension ref="A1:U71"/>
  <sheetViews>
    <sheetView zoomScale="70" zoomScaleNormal="70" workbookViewId="0">
      <selection activeCell="C6" sqref="C6"/>
    </sheetView>
  </sheetViews>
  <sheetFormatPr defaultColWidth="9.21875" defaultRowHeight="13.2"/>
  <cols>
    <col min="1" max="1" width="4" style="2" customWidth="1"/>
    <col min="2" max="2" width="31.77734375" style="1" customWidth="1"/>
    <col min="3" max="3" width="16.21875" style="1" bestFit="1" customWidth="1"/>
    <col min="4" max="4" width="14.77734375" style="1" customWidth="1"/>
    <col min="5" max="5" width="16" style="1" customWidth="1"/>
    <col min="6" max="6" width="15" style="1" customWidth="1"/>
    <col min="7" max="7" width="14.77734375" style="1" customWidth="1"/>
    <col min="8" max="8" width="15.77734375" style="1" customWidth="1"/>
    <col min="9" max="9" width="16.5546875" style="1" customWidth="1"/>
    <col min="10" max="10" width="16.21875" style="1" customWidth="1"/>
    <col min="11" max="13" width="17.77734375" style="1" hidden="1" customWidth="1"/>
    <col min="14" max="14" width="0" style="1" hidden="1" customWidth="1"/>
    <col min="15" max="15" width="14.77734375" style="1" hidden="1" customWidth="1"/>
    <col min="16" max="16384" width="9.21875" style="1"/>
  </cols>
  <sheetData>
    <row r="1" spans="1:15">
      <c r="A1" s="28">
        <v>6</v>
      </c>
      <c r="B1" s="9" t="s">
        <v>4623</v>
      </c>
    </row>
    <row r="2" spans="1:15">
      <c r="G2" s="8"/>
      <c r="H2" s="8"/>
    </row>
    <row r="4" spans="1:15">
      <c r="C4" s="300">
        <v>44651</v>
      </c>
      <c r="D4" s="298"/>
      <c r="E4" s="298"/>
      <c r="F4" s="18"/>
      <c r="G4" s="298" t="s">
        <v>12312</v>
      </c>
      <c r="H4" s="298"/>
      <c r="I4" s="298"/>
      <c r="J4" s="298"/>
      <c r="K4" s="299"/>
    </row>
    <row r="5" spans="1:15" ht="26.4">
      <c r="C5" s="13" t="s">
        <v>4554</v>
      </c>
      <c r="D5" s="13" t="s">
        <v>4555</v>
      </c>
      <c r="E5" s="16" t="s">
        <v>4556</v>
      </c>
      <c r="F5" s="19"/>
      <c r="G5" s="17" t="s">
        <v>4554</v>
      </c>
      <c r="H5" s="13" t="s">
        <v>4555</v>
      </c>
      <c r="I5" s="13" t="s">
        <v>4556</v>
      </c>
      <c r="J5" s="13" t="s">
        <v>4624</v>
      </c>
      <c r="K5" s="14" t="s">
        <v>10186</v>
      </c>
    </row>
    <row r="6" spans="1:15">
      <c r="B6" s="1" t="s">
        <v>3097</v>
      </c>
      <c r="C6" s="167" t="e">
        <f>SUMIF('Asset_Register (PPE)'!$G$15:$G$3388,"Land",'Asset_Register (PPE)'!#REF!)</f>
        <v>#REF!</v>
      </c>
      <c r="D6" s="7" t="e">
        <f>SUMIF('Asset_Register (PPE)'!$G$15:$G$3388,"Land",'Asset_Register (PPE)'!#REF!)</f>
        <v>#REF!</v>
      </c>
      <c r="E6" s="7" t="e">
        <f>C6-D6</f>
        <v>#REF!</v>
      </c>
      <c r="F6" s="23" t="s">
        <v>4627</v>
      </c>
      <c r="G6" s="7" t="e">
        <f>SUMIF('Asset_Register (PPE)'!$G$15:$G$3388,"Land",'Asset_Register (PPE)'!#REF!)</f>
        <v>#REF!</v>
      </c>
      <c r="H6" s="7" t="e">
        <f>SUMIF('Asset_Register (PPE)'!$G$15:$G$3388,"Land",'Asset_Register (PPE)'!#REF!)</f>
        <v>#REF!</v>
      </c>
      <c r="I6" s="7" t="e">
        <f>G6-H6</f>
        <v>#REF!</v>
      </c>
      <c r="J6" s="7" t="e">
        <f t="shared" ref="J6:J16" si="0">I44</f>
        <v>#REF!</v>
      </c>
      <c r="K6" s="60" t="e">
        <f>I6-J6</f>
        <v>#REF!</v>
      </c>
      <c r="M6" s="61" t="e">
        <f>E6-I24</f>
        <v>#REF!</v>
      </c>
      <c r="O6" s="61" t="e">
        <f>J6-I44</f>
        <v>#REF!</v>
      </c>
    </row>
    <row r="7" spans="1:15">
      <c r="B7" s="1" t="s">
        <v>3098</v>
      </c>
      <c r="C7" s="167" t="e">
        <f>SUMIF('Asset_Register (PPE)'!$G$15:$G$3388,"Buildings",'Asset_Register (PPE)'!#REF!)</f>
        <v>#REF!</v>
      </c>
      <c r="D7" s="7" t="e">
        <f>SUMIF('Asset_Register (PPE)'!$G$15:$G$3388,"Buildings",'Asset_Register (PPE)'!#REF!)</f>
        <v>#REF!</v>
      </c>
      <c r="E7" s="7" t="e">
        <f>C7-D7</f>
        <v>#REF!</v>
      </c>
      <c r="F7" s="23" t="s">
        <v>4627</v>
      </c>
      <c r="G7" s="7" t="e">
        <f>SUMIF('Asset_Register (PPE)'!$G$15:$G$3388,"Buildings",'Asset_Register (PPE)'!#REF!)</f>
        <v>#REF!</v>
      </c>
      <c r="H7" s="7" t="e">
        <f>SUMIF('Asset_Register (PPE)'!$G$15:$G$3388,"Buildings",'Asset_Register (PPE)'!#REF!)</f>
        <v>#REF!</v>
      </c>
      <c r="I7" s="7" t="e">
        <f t="shared" ref="I7:I16" si="1">G7-H7</f>
        <v>#REF!</v>
      </c>
      <c r="J7" s="7">
        <f t="shared" si="0"/>
        <v>17000000</v>
      </c>
      <c r="K7" s="60" t="e">
        <f t="shared" ref="K7:K14" si="2">I7-J7</f>
        <v>#REF!</v>
      </c>
      <c r="M7" s="61" t="e">
        <f t="shared" ref="M7:M16" si="3">E7-I25</f>
        <v>#REF!</v>
      </c>
      <c r="O7" s="61">
        <f t="shared" ref="O7:O16" si="4">J7-I45</f>
        <v>0</v>
      </c>
    </row>
    <row r="8" spans="1:15">
      <c r="B8" s="1" t="s">
        <v>4546</v>
      </c>
      <c r="C8" s="167" t="e">
        <f>SUMIF('Asset_Register (PPE)'!$G$15:$G$3439,"Leasehold Improvements",'Asset_Register (PPE)'!#REF!)</f>
        <v>#REF!</v>
      </c>
      <c r="D8" s="7" t="e">
        <f>SUMIF('Asset_Register (PPE)'!$G$15:$G$3388,"Leasehold Improvements",'Asset_Register (PPE)'!#REF!)</f>
        <v>#REF!</v>
      </c>
      <c r="E8" s="167" t="e">
        <f t="shared" ref="E8:E16" si="5">C8-D8</f>
        <v>#REF!</v>
      </c>
      <c r="F8" s="23" t="s">
        <v>4627</v>
      </c>
      <c r="G8" s="7" t="e">
        <f>SUMIF('Asset_Register (PPE)'!$G$15:$G$3388,"Leasehold Improvements",'Asset_Register (PPE)'!#REF!)</f>
        <v>#REF!</v>
      </c>
      <c r="H8" s="7" t="e">
        <f>SUMIF('Asset_Register (PPE)'!$G$15:$G$3388,"Leasehold Improvements",'Asset_Register (PPE)'!#REF!)</f>
        <v>#REF!</v>
      </c>
      <c r="I8" s="7" t="e">
        <f t="shared" si="1"/>
        <v>#REF!</v>
      </c>
      <c r="J8" s="167" t="e">
        <f t="shared" si="0"/>
        <v>#REF!</v>
      </c>
      <c r="K8" s="60" t="e">
        <f t="shared" si="2"/>
        <v>#REF!</v>
      </c>
      <c r="M8" s="61" t="e">
        <f t="shared" si="3"/>
        <v>#REF!</v>
      </c>
      <c r="O8" s="61" t="e">
        <f t="shared" si="4"/>
        <v>#REF!</v>
      </c>
    </row>
    <row r="9" spans="1:15">
      <c r="B9" s="1" t="s">
        <v>3101</v>
      </c>
      <c r="C9" s="167" t="e">
        <f>SUMIF('Asset_Register (PPE)'!$G$15:$G$3388,"Plant &amp; Equipment",'Asset_Register (PPE)'!#REF!)</f>
        <v>#REF!</v>
      </c>
      <c r="D9" s="7" t="e">
        <f>SUMIF('Asset_Register (PPE)'!$G$15:$G$3388,"Plant &amp; Equipment",'Asset_Register (PPE)'!#REF!)</f>
        <v>#REF!</v>
      </c>
      <c r="E9" s="7" t="e">
        <f t="shared" si="5"/>
        <v>#REF!</v>
      </c>
      <c r="F9" s="23" t="s">
        <v>4627</v>
      </c>
      <c r="G9" s="7" t="e">
        <f>SUMIF('Asset_Register (PPE)'!$G$15:$G$3388,"Plant &amp; Equipment",'Asset_Register (PPE)'!#REF!)</f>
        <v>#REF!</v>
      </c>
      <c r="H9" s="7" t="e">
        <f>SUMIF('Asset_Register (PPE)'!$G$15:$G$3388,"Plant &amp; Equipment",'Asset_Register (PPE)'!#REF!)+3</f>
        <v>#REF!</v>
      </c>
      <c r="I9" s="7" t="e">
        <f t="shared" si="1"/>
        <v>#REF!</v>
      </c>
      <c r="J9" s="7">
        <f t="shared" si="0"/>
        <v>664882.14999999991</v>
      </c>
      <c r="K9" s="60" t="e">
        <f t="shared" si="2"/>
        <v>#REF!</v>
      </c>
      <c r="M9" s="61" t="e">
        <f t="shared" si="3"/>
        <v>#REF!</v>
      </c>
      <c r="O9" s="61">
        <f t="shared" si="4"/>
        <v>0</v>
      </c>
    </row>
    <row r="10" spans="1:15">
      <c r="B10" s="1" t="s">
        <v>4547</v>
      </c>
      <c r="C10" s="7" t="e">
        <f>SUMIF('Asset_Register (PPE)'!$G$15:$G$3439,"Furniture &amp; Fixtures",'Asset_Register (PPE)'!#REF!)</f>
        <v>#REF!</v>
      </c>
      <c r="D10" s="7" t="e">
        <f>SUMIF('Asset_Register (PPE)'!$G$15:$G$3439,"Furniture &amp; Fixtures",'Asset_Register (PPE)'!#REF!)</f>
        <v>#REF!</v>
      </c>
      <c r="E10" s="7" t="e">
        <f t="shared" si="5"/>
        <v>#REF!</v>
      </c>
      <c r="F10" s="23" t="s">
        <v>4627</v>
      </c>
      <c r="G10" s="7" t="e">
        <f>SUMIF('Asset_Register (PPE)'!$G$15:$G$3388,"Furniture &amp; Fixtures",'Asset_Register (PPE)'!#REF!)</f>
        <v>#REF!</v>
      </c>
      <c r="H10" s="7" t="e">
        <f>SUMIF('Asset_Register (PPE)'!$G$15:$G$3388,"Furniture &amp; Fixtures",'Asset_Register (PPE)'!#REF!)</f>
        <v>#REF!</v>
      </c>
      <c r="I10" s="7" t="e">
        <f t="shared" si="1"/>
        <v>#REF!</v>
      </c>
      <c r="J10" s="7">
        <f t="shared" si="0"/>
        <v>1296311.0499999998</v>
      </c>
      <c r="K10" s="60" t="e">
        <f>I10-J10</f>
        <v>#REF!</v>
      </c>
      <c r="M10" s="61" t="e">
        <f t="shared" si="3"/>
        <v>#REF!</v>
      </c>
      <c r="O10" s="61">
        <f t="shared" si="4"/>
        <v>0</v>
      </c>
    </row>
    <row r="11" spans="1:15">
      <c r="B11" s="1" t="s">
        <v>4548</v>
      </c>
      <c r="C11" s="167" t="e">
        <f>SUMIF('Asset_Register (PPE)'!$G$15:$G$3388,"Motor Vehicle",'Asset_Register (PPE)'!#REF!)-'Asset_Register (PPE)'!H1797</f>
        <v>#REF!</v>
      </c>
      <c r="D11" s="7" t="e">
        <f>SUMIF('Asset_Register (PPE)'!$G$15:$G$3388,"Motor Vehicle",'Asset_Register (PPE)'!#REF!)-'Asset_Register (PPE)'!#REF!</f>
        <v>#REF!</v>
      </c>
      <c r="E11" s="7" t="e">
        <f t="shared" si="5"/>
        <v>#REF!</v>
      </c>
      <c r="F11" s="23" t="s">
        <v>4627</v>
      </c>
      <c r="G11" s="7" t="e">
        <f>SUMIF('Asset_Register (PPE)'!$G$15:$G$3388,"Motor Vehicle",'Asset_Register (PPE)'!#REF!)</f>
        <v>#REF!</v>
      </c>
      <c r="H11" s="7" t="e">
        <f>SUMIF('Asset_Register (PPE)'!$G$15:$G$3388,"Motor Vehicle",'Asset_Register (PPE)'!#REF!)</f>
        <v>#REF!</v>
      </c>
      <c r="I11" s="7" t="e">
        <f t="shared" si="1"/>
        <v>#REF!</v>
      </c>
      <c r="J11" s="7">
        <f t="shared" si="0"/>
        <v>836619.41</v>
      </c>
      <c r="K11" s="60" t="e">
        <f t="shared" si="2"/>
        <v>#REF!</v>
      </c>
      <c r="M11" s="61" t="e">
        <f t="shared" si="3"/>
        <v>#REF!</v>
      </c>
      <c r="O11" s="61">
        <f t="shared" si="4"/>
        <v>0</v>
      </c>
    </row>
    <row r="12" spans="1:15">
      <c r="B12" s="1" t="s">
        <v>3100</v>
      </c>
      <c r="C12" s="7" t="e">
        <f>SUMIF('Asset_Register (PPE)'!$G$15:$G$3439,"IT Equipment",'Asset_Register (PPE)'!#REF!)</f>
        <v>#REF!</v>
      </c>
      <c r="D12" s="7" t="e">
        <f>SUMIF('Asset_Register (PPE)'!$G$15:$G$3439,"IT Equipment",'Asset_Register (PPE)'!#REF!)</f>
        <v>#REF!</v>
      </c>
      <c r="E12" s="7" t="e">
        <f t="shared" si="5"/>
        <v>#REF!</v>
      </c>
      <c r="F12" s="23" t="s">
        <v>4627</v>
      </c>
      <c r="G12" s="7" t="e">
        <f>SUMIF('Asset_Register (PPE)'!$G$15:$G$3388,"IT Equipment",'Asset_Register (PPE)'!#REF!)</f>
        <v>#REF!</v>
      </c>
      <c r="H12" s="7" t="e">
        <f>SUMIF('Asset_Register (PPE)'!$G$15:$G$3388,"IT Equipment",'Asset_Register (PPE)'!#REF!)+0</f>
        <v>#REF!</v>
      </c>
      <c r="I12" s="7" t="e">
        <f t="shared" si="1"/>
        <v>#REF!</v>
      </c>
      <c r="J12" s="7">
        <f t="shared" si="0"/>
        <v>1252779.5799999998</v>
      </c>
      <c r="K12" s="60" t="e">
        <f>I12-J12</f>
        <v>#REF!</v>
      </c>
      <c r="M12" s="61" t="e">
        <f>E12-I30</f>
        <v>#REF!</v>
      </c>
      <c r="O12" s="61">
        <f t="shared" si="4"/>
        <v>0</v>
      </c>
    </row>
    <row r="13" spans="1:15">
      <c r="B13" s="1" t="s">
        <v>3060</v>
      </c>
      <c r="C13" s="7">
        <v>145000</v>
      </c>
      <c r="D13" s="7">
        <v>91500</v>
      </c>
      <c r="E13" s="7">
        <f t="shared" si="5"/>
        <v>53500</v>
      </c>
      <c r="F13" s="23" t="s">
        <v>4627</v>
      </c>
      <c r="G13" s="7">
        <v>0</v>
      </c>
      <c r="H13" s="7">
        <v>0</v>
      </c>
      <c r="I13" s="7">
        <f t="shared" si="1"/>
        <v>0</v>
      </c>
      <c r="J13" s="7" t="e">
        <f t="shared" si="0"/>
        <v>#REF!</v>
      </c>
      <c r="K13" s="60" t="e">
        <f t="shared" si="2"/>
        <v>#REF!</v>
      </c>
      <c r="M13" s="61" t="e">
        <f t="shared" si="3"/>
        <v>#REF!</v>
      </c>
      <c r="O13" s="61" t="e">
        <f t="shared" si="4"/>
        <v>#REF!</v>
      </c>
    </row>
    <row r="14" spans="1:15">
      <c r="B14" s="1" t="s">
        <v>3065</v>
      </c>
      <c r="C14" s="7" t="e">
        <f>SUMIF('Asset_Register (PPE)'!$G$15:$G$3439,"Library Books",'Asset_Register (PPE)'!#REF!)</f>
        <v>#REF!</v>
      </c>
      <c r="D14" s="7" t="e">
        <f>SUMIF('Asset_Register (PPE)'!$G$15:$G$3439,"Library Books",'Asset_Register (PPE)'!#REF!)</f>
        <v>#REF!</v>
      </c>
      <c r="E14" s="7" t="e">
        <f t="shared" si="5"/>
        <v>#REF!</v>
      </c>
      <c r="F14" s="23" t="s">
        <v>4627</v>
      </c>
      <c r="G14" s="7" t="e">
        <f>SUMIF('Asset_Register (PPE)'!$G$15:$G$3388,"Library Books",'Asset_Register (PPE)'!#REF!)</f>
        <v>#REF!</v>
      </c>
      <c r="H14" s="7" t="e">
        <f>SUMIF('Asset_Register (PPE)'!$G$15:$G$3388,"Library Books",'Asset_Register (PPE)'!#REF!)</f>
        <v>#REF!</v>
      </c>
      <c r="I14" s="7" t="e">
        <f t="shared" si="1"/>
        <v>#REF!</v>
      </c>
      <c r="J14" s="167">
        <f t="shared" si="0"/>
        <v>147892.83000000002</v>
      </c>
      <c r="K14" s="60" t="e">
        <f t="shared" si="2"/>
        <v>#REF!</v>
      </c>
      <c r="M14" s="61" t="e">
        <f t="shared" si="3"/>
        <v>#REF!</v>
      </c>
      <c r="O14" s="61">
        <f t="shared" si="4"/>
        <v>0</v>
      </c>
    </row>
    <row r="15" spans="1:15">
      <c r="B15" s="1" t="s">
        <v>12315</v>
      </c>
      <c r="C15" s="7" t="e">
        <f>SUMIF('Asset_Register (PPE)'!$G$15:$G$3439,"Lease Asset",'Asset_Register (PPE)'!#REF!)</f>
        <v>#REF!</v>
      </c>
      <c r="D15" s="7" t="e">
        <f>SUMIF('Asset_Register (PPE)'!$G$15:$G$3439,"Lease Asset",'Asset_Register (PPE)'!#REF!)</f>
        <v>#REF!</v>
      </c>
      <c r="E15" s="7" t="e">
        <f>C15-D15</f>
        <v>#REF!</v>
      </c>
      <c r="F15" s="23"/>
      <c r="G15" s="7" t="e">
        <f>SUMIF('Asset_Register (PPE)'!$G$15:$G$3439,"Lease Asset",'Asset_Register (PPE)'!#REF!)</f>
        <v>#REF!</v>
      </c>
      <c r="H15" s="7" t="e">
        <f>SUMIF('Asset_Register (PPE)'!$G$15:$G$3439,"Lease Asset",'Asset_Register (PPE)'!#REF!)</f>
        <v>#REF!</v>
      </c>
      <c r="I15" s="7" t="e">
        <f>G15-H15</f>
        <v>#REF!</v>
      </c>
      <c r="J15" s="7">
        <f t="shared" si="0"/>
        <v>824278.14999999991</v>
      </c>
      <c r="K15" s="60"/>
      <c r="M15" s="61" t="e">
        <f t="shared" si="3"/>
        <v>#REF!</v>
      </c>
      <c r="O15" s="61">
        <f t="shared" si="4"/>
        <v>0</v>
      </c>
    </row>
    <row r="16" spans="1:15">
      <c r="B16" s="1" t="s">
        <v>4549</v>
      </c>
      <c r="C16" s="7" t="e">
        <f>SUMIF('Asset_Register (PPE)'!$G$15:$G$3404,"Assets Held for Sale",'Asset_Register (PPE)'!#REF!)</f>
        <v>#REF!</v>
      </c>
      <c r="D16" s="7" t="e">
        <f>SUMIF('Asset_Register (PPE)'!$G$15:$G$3388,"Assets Held for Sale",'Asset_Register (PPE)'!#REF!)</f>
        <v>#REF!</v>
      </c>
      <c r="E16" s="7" t="e">
        <f t="shared" si="5"/>
        <v>#REF!</v>
      </c>
      <c r="F16" s="23" t="s">
        <v>4627</v>
      </c>
      <c r="G16" s="7" t="e">
        <f>SUMIF('Asset_Register (PPE)'!$G$15:$G$3388,"Assets Held for Sale",'Asset_Register (PPE)'!#REF!)+53500</f>
        <v>#REF!</v>
      </c>
      <c r="H16" s="7" t="e">
        <f>SUMIF('Asset_Register (PPE)'!$G$15:$G$3388,"Assets Held for Sale",'Asset_Register (PPE)'!#REF!)</f>
        <v>#REF!</v>
      </c>
      <c r="I16" s="7" t="e">
        <f t="shared" si="1"/>
        <v>#REF!</v>
      </c>
      <c r="J16" s="7" t="e">
        <f t="shared" si="0"/>
        <v>#REF!</v>
      </c>
      <c r="K16" s="60" t="e">
        <f>I16-J16</f>
        <v>#REF!</v>
      </c>
      <c r="M16" s="61" t="e">
        <f t="shared" si="3"/>
        <v>#REF!</v>
      </c>
      <c r="O16" s="61" t="e">
        <f t="shared" si="4"/>
        <v>#REF!</v>
      </c>
    </row>
    <row r="17" spans="2:17" ht="13.8" thickBot="1">
      <c r="C17" s="12" t="e">
        <f>SUM(C6:C16)</f>
        <v>#REF!</v>
      </c>
      <c r="D17" s="12" t="e">
        <f>SUM(D6:D16)</f>
        <v>#REF!</v>
      </c>
      <c r="E17" s="12" t="e">
        <f>SUM(E6:E16)</f>
        <v>#REF!</v>
      </c>
      <c r="F17" s="24" t="s">
        <v>4629</v>
      </c>
      <c r="G17" s="12" t="e">
        <f>SUM(G6:G16)</f>
        <v>#REF!</v>
      </c>
      <c r="H17" s="12" t="e">
        <f>SUM(H6:H16)</f>
        <v>#REF!</v>
      </c>
      <c r="I17" s="12" t="e">
        <f>SUM(I6:I16)</f>
        <v>#REF!</v>
      </c>
      <c r="J17" s="12" t="e">
        <f>SUM(J6:J16)</f>
        <v>#REF!</v>
      </c>
      <c r="K17" s="60"/>
    </row>
    <row r="18" spans="2:17" ht="8.25" customHeight="1"/>
    <row r="19" spans="2:17" ht="15.75" customHeight="1">
      <c r="C19" s="8"/>
      <c r="D19" s="8"/>
      <c r="E19" s="3" t="e">
        <f>'Asset_Register (PPE)'!#REF!</f>
        <v>#REF!</v>
      </c>
      <c r="G19" s="8"/>
      <c r="H19" s="8" t="e">
        <f>D10-H10</f>
        <v>#REF!</v>
      </c>
      <c r="J19" s="8"/>
    </row>
    <row r="20" spans="2:17" ht="15.75" customHeight="1">
      <c r="C20" s="8"/>
      <c r="D20" s="8"/>
      <c r="G20" s="8"/>
      <c r="H20" s="8"/>
      <c r="J20" s="8"/>
    </row>
    <row r="21" spans="2:17">
      <c r="B21" s="9" t="s">
        <v>12313</v>
      </c>
      <c r="E21" s="61" t="e">
        <f>E17-E19</f>
        <v>#REF!</v>
      </c>
      <c r="G21" s="8"/>
      <c r="J21" s="8"/>
    </row>
    <row r="22" spans="2:17">
      <c r="C22" s="297"/>
      <c r="D22" s="297"/>
      <c r="E22" s="297"/>
      <c r="F22" s="297"/>
      <c r="G22" s="297"/>
      <c r="H22" s="297"/>
      <c r="I22" s="297"/>
      <c r="J22" s="8"/>
      <c r="K22" s="301"/>
      <c r="L22" s="301"/>
      <c r="M22" s="301"/>
    </row>
    <row r="23" spans="2:17" ht="39.6">
      <c r="C23" s="13" t="s">
        <v>3003</v>
      </c>
      <c r="D23" s="13" t="s">
        <v>3005</v>
      </c>
      <c r="E23" s="13" t="s">
        <v>4550</v>
      </c>
      <c r="F23" s="13" t="s">
        <v>11868</v>
      </c>
      <c r="G23" s="13" t="s">
        <v>12101</v>
      </c>
      <c r="H23" s="13" t="s">
        <v>4552</v>
      </c>
      <c r="I23" s="13" t="s">
        <v>4553</v>
      </c>
      <c r="K23" s="13" t="s">
        <v>11777</v>
      </c>
      <c r="L23" s="13" t="s">
        <v>11775</v>
      </c>
      <c r="M23" s="13" t="s">
        <v>11776</v>
      </c>
    </row>
    <row r="24" spans="2:17">
      <c r="B24" s="1" t="s">
        <v>3097</v>
      </c>
      <c r="C24" s="7" t="e">
        <f>I44</f>
        <v>#REF!</v>
      </c>
      <c r="D24" s="7" t="e">
        <f>SUMIF('Asset_Register (PPE)'!$G$15:$G$3439,"Land",'Asset_Register (PPE)'!#REF!)</f>
        <v>#REF!</v>
      </c>
      <c r="E24" s="7">
        <v>0</v>
      </c>
      <c r="F24" s="7">
        <v>0</v>
      </c>
      <c r="G24" s="7">
        <v>0</v>
      </c>
      <c r="H24" s="7" t="e">
        <f>SUMIF('Asset_Register (PPE)'!$G$15:$G$3388,"Land",'Asset_Register (PPE)'!#REF!)</f>
        <v>#REF!</v>
      </c>
      <c r="I24" s="8" t="e">
        <f t="shared" ref="I24:I34" si="6">SUM(C24:H24)</f>
        <v>#REF!</v>
      </c>
      <c r="J24" s="22" t="s">
        <v>4627</v>
      </c>
      <c r="K24" s="3" t="e">
        <f>H24</f>
        <v>#REF!</v>
      </c>
      <c r="L24" s="7" t="e">
        <f>-H24</f>
        <v>#REF!</v>
      </c>
      <c r="M24" s="3"/>
    </row>
    <row r="25" spans="2:17">
      <c r="B25" s="1" t="s">
        <v>3098</v>
      </c>
      <c r="C25" s="7">
        <f t="shared" ref="C25:C32" si="7">I45</f>
        <v>17000000</v>
      </c>
      <c r="D25" s="7" t="e">
        <f>SUMIF('Asset_Register (PPE)'!$G$15:$G$3439,"Land",'Asset_Register (PPE)'!#REF!)</f>
        <v>#REF!</v>
      </c>
      <c r="E25" s="7">
        <v>0</v>
      </c>
      <c r="F25" s="7">
        <v>0</v>
      </c>
      <c r="G25" s="7">
        <v>0</v>
      </c>
      <c r="H25" s="7" t="e">
        <f>-SUMIF('Asset_Register (PPE)'!$G$15:$G$3439,"Buildings",'Asset_Register (PPE)'!#REF!)</f>
        <v>#REF!</v>
      </c>
      <c r="I25" s="8" t="e">
        <f t="shared" si="6"/>
        <v>#REF!</v>
      </c>
      <c r="J25" s="22" t="s">
        <v>4627</v>
      </c>
      <c r="K25" s="3" t="e">
        <f t="shared" ref="K25:K34" si="8">H25</f>
        <v>#REF!</v>
      </c>
      <c r="L25" s="7">
        <v>0</v>
      </c>
      <c r="M25" s="3" t="e">
        <f>K25-L25</f>
        <v>#REF!</v>
      </c>
    </row>
    <row r="26" spans="2:17">
      <c r="B26" s="1" t="s">
        <v>4546</v>
      </c>
      <c r="C26" s="167" t="e">
        <f t="shared" si="7"/>
        <v>#REF!</v>
      </c>
      <c r="D26" s="167" t="e">
        <f>SUMIF('Asset_Register (PPE)'!$G$15:$G$3439,"Leasehold Improvements",'Asset_Register (PPE)'!#REF!)</f>
        <v>#REF!</v>
      </c>
      <c r="E26" s="167">
        <v>0</v>
      </c>
      <c r="F26" s="167">
        <v>0</v>
      </c>
      <c r="G26" s="167">
        <v>0</v>
      </c>
      <c r="H26" s="167" t="e">
        <f>-SUMIF('Asset_Register (PPE)'!$G$15:$G$3439,"Leasehold Improvements",'Asset_Register (PPE)'!#REF!)</f>
        <v>#REF!</v>
      </c>
      <c r="I26" s="165" t="e">
        <f t="shared" si="6"/>
        <v>#REF!</v>
      </c>
      <c r="J26" s="22" t="s">
        <v>4627</v>
      </c>
      <c r="K26" s="3" t="e">
        <f t="shared" si="8"/>
        <v>#REF!</v>
      </c>
      <c r="L26" s="7">
        <v>0</v>
      </c>
      <c r="M26" s="3" t="e">
        <f t="shared" ref="M26:M34" si="9">K26-L26</f>
        <v>#REF!</v>
      </c>
      <c r="O26" s="1" t="e">
        <f>'Notes - Original'!G12+'Notes - Original'!D30-'Notes - Original'!C12</f>
        <v>#REF!</v>
      </c>
    </row>
    <row r="27" spans="2:17">
      <c r="B27" s="1" t="s">
        <v>3101</v>
      </c>
      <c r="C27" s="167">
        <f t="shared" si="7"/>
        <v>664882.14999999991</v>
      </c>
      <c r="D27" s="167" t="e">
        <f>SUMIF('Asset_Register (PPE)'!$G$15:$G$3439,"Plant &amp; Equipment",'Asset_Register (PPE)'!#REF!)</f>
        <v>#REF!</v>
      </c>
      <c r="E27" s="167">
        <v>0</v>
      </c>
      <c r="F27" s="167">
        <v>0</v>
      </c>
      <c r="G27" s="167">
        <v>0</v>
      </c>
      <c r="H27" s="167" t="e">
        <f>-SUMIF('Asset_Register (PPE)'!$G$15:$G$3439,"Plant &amp; Equipment",'Asset_Register (PPE)'!#REF!)</f>
        <v>#REF!</v>
      </c>
      <c r="I27" s="165" t="e">
        <f t="shared" si="6"/>
        <v>#REF!</v>
      </c>
      <c r="J27" s="22" t="s">
        <v>4627</v>
      </c>
      <c r="K27" s="3" t="e">
        <f t="shared" si="8"/>
        <v>#REF!</v>
      </c>
      <c r="L27" s="7">
        <v>5379</v>
      </c>
      <c r="M27" s="3" t="e">
        <f t="shared" si="9"/>
        <v>#REF!</v>
      </c>
    </row>
    <row r="28" spans="2:17">
      <c r="B28" s="1" t="s">
        <v>4547</v>
      </c>
      <c r="C28" s="167">
        <f>I48</f>
        <v>1296311.0499999998</v>
      </c>
      <c r="D28" s="167" t="e">
        <f>SUMIF('Asset_Register (PPE)'!$G$15:$G$3439,"Furniture &amp; Fixtures",'Asset_Register (PPE)'!#REF!)</f>
        <v>#REF!</v>
      </c>
      <c r="E28" s="167">
        <v>0</v>
      </c>
      <c r="F28" s="167"/>
      <c r="G28" s="167">
        <v>0</v>
      </c>
      <c r="H28" s="167" t="e">
        <f>-SUMIF('Asset_Register (PPE)'!$G$15:$G$3439,"Furniture &amp; Fixtures",'Asset_Register (PPE)'!#REF!)</f>
        <v>#REF!</v>
      </c>
      <c r="I28" s="165" t="e">
        <f>SUM(C28:H28)</f>
        <v>#REF!</v>
      </c>
      <c r="J28" s="22" t="s">
        <v>4627</v>
      </c>
      <c r="K28" s="3" t="e">
        <f>H28</f>
        <v>#REF!</v>
      </c>
      <c r="L28" s="7">
        <v>1651</v>
      </c>
      <c r="M28" s="3" t="e">
        <f t="shared" si="9"/>
        <v>#REF!</v>
      </c>
    </row>
    <row r="29" spans="2:17">
      <c r="B29" s="1" t="s">
        <v>4548</v>
      </c>
      <c r="C29" s="167">
        <f t="shared" si="7"/>
        <v>836619.41</v>
      </c>
      <c r="D29" s="167" t="e">
        <f>SUMIF('Asset_Register (PPE)'!$G$15:$G$3439,"Land",'Asset_Register (PPE)'!#REF!)</f>
        <v>#REF!</v>
      </c>
      <c r="E29" s="167" t="e">
        <f>-SUMIF('Asset_Register (PPE)'!$G$15:$G$3439,"Motor Vehicle",'Asset_Register (PPE)'!#REF!)</f>
        <v>#REF!</v>
      </c>
      <c r="F29" s="167">
        <v>0</v>
      </c>
      <c r="G29" s="167">
        <v>0</v>
      </c>
      <c r="H29" s="167">
        <v>-78868.600000000006</v>
      </c>
      <c r="I29" s="165" t="e">
        <f t="shared" si="6"/>
        <v>#REF!</v>
      </c>
      <c r="J29" s="22" t="s">
        <v>4627</v>
      </c>
      <c r="K29" s="3">
        <f t="shared" si="8"/>
        <v>-78868.600000000006</v>
      </c>
      <c r="L29" s="7">
        <v>0</v>
      </c>
      <c r="M29" s="3">
        <f t="shared" si="9"/>
        <v>-78868.600000000006</v>
      </c>
    </row>
    <row r="30" spans="2:17">
      <c r="B30" s="1" t="s">
        <v>3100</v>
      </c>
      <c r="C30" s="167">
        <f t="shared" si="7"/>
        <v>1252779.5799999998</v>
      </c>
      <c r="D30" s="167" t="e">
        <f>SUMIF('Asset_Register (PPE)'!$G$15:$G$3439,"IT Equipment",'Asset_Register (PPE)'!#REF!)</f>
        <v>#REF!</v>
      </c>
      <c r="E30" s="167">
        <v>-150</v>
      </c>
      <c r="F30" s="167">
        <v>0</v>
      </c>
      <c r="G30" s="167"/>
      <c r="H30" s="167">
        <f>-255056.63</f>
        <v>-255056.63</v>
      </c>
      <c r="I30" s="165" t="e">
        <f t="shared" si="6"/>
        <v>#REF!</v>
      </c>
      <c r="J30" s="22" t="s">
        <v>4627</v>
      </c>
      <c r="K30" s="3">
        <f t="shared" si="8"/>
        <v>-255056.63</v>
      </c>
      <c r="L30" s="7">
        <v>3791</v>
      </c>
      <c r="M30" s="3">
        <f t="shared" si="9"/>
        <v>-258847.63</v>
      </c>
      <c r="Q30" s="61" t="e">
        <f>D32-19346</f>
        <v>#REF!</v>
      </c>
    </row>
    <row r="31" spans="2:17">
      <c r="B31" s="1" t="s">
        <v>3060</v>
      </c>
      <c r="C31" s="167" t="e">
        <f t="shared" si="7"/>
        <v>#REF!</v>
      </c>
      <c r="D31" s="167" t="e">
        <f>SUMIF('Asset_Register (PPE)'!$G$15:$G$3439,"Land",'Asset_Register (PPE)'!#REF!)</f>
        <v>#REF!</v>
      </c>
      <c r="E31" s="167">
        <v>0</v>
      </c>
      <c r="F31" s="167"/>
      <c r="G31" s="167">
        <f>53500</f>
        <v>53500</v>
      </c>
      <c r="H31" s="167"/>
      <c r="I31" s="165" t="e">
        <f t="shared" si="6"/>
        <v>#REF!</v>
      </c>
      <c r="J31" s="22" t="s">
        <v>4627</v>
      </c>
      <c r="K31" s="3">
        <f t="shared" si="8"/>
        <v>0</v>
      </c>
      <c r="L31" s="7">
        <v>0</v>
      </c>
      <c r="M31" s="3">
        <f t="shared" si="9"/>
        <v>0</v>
      </c>
    </row>
    <row r="32" spans="2:17">
      <c r="B32" s="1" t="s">
        <v>3065</v>
      </c>
      <c r="C32" s="167">
        <f t="shared" si="7"/>
        <v>147892.83000000002</v>
      </c>
      <c r="D32" s="167" t="e">
        <f>SUMIF('Asset_Register (PPE)'!$G$15:$G$3439,"Library Books",'Asset_Register (PPE)'!#REF!)</f>
        <v>#REF!</v>
      </c>
      <c r="E32" s="167">
        <v>-517</v>
      </c>
      <c r="F32" s="167">
        <v>0</v>
      </c>
      <c r="G32" s="167"/>
      <c r="H32" s="167">
        <f>-57258.6</f>
        <v>-57258.6</v>
      </c>
      <c r="I32" s="165" t="e">
        <f t="shared" si="6"/>
        <v>#REF!</v>
      </c>
      <c r="J32" s="22" t="s">
        <v>4627</v>
      </c>
      <c r="K32" s="3">
        <f t="shared" si="8"/>
        <v>-57258.6</v>
      </c>
      <c r="L32" s="7">
        <v>0</v>
      </c>
      <c r="M32" s="3">
        <f t="shared" si="9"/>
        <v>-57258.6</v>
      </c>
    </row>
    <row r="33" spans="2:21">
      <c r="B33" s="1" t="s">
        <v>12315</v>
      </c>
      <c r="C33" s="167" t="e">
        <f>I15</f>
        <v>#REF!</v>
      </c>
      <c r="D33" s="167" t="e">
        <f>SUMIF('Asset_Register (PPE)'!$G$15:$G$3439,"Land",'Asset_Register (PPE)'!#REF!)</f>
        <v>#REF!</v>
      </c>
      <c r="E33" s="167">
        <v>0</v>
      </c>
      <c r="F33" s="167">
        <v>0</v>
      </c>
      <c r="G33" s="167">
        <v>0</v>
      </c>
      <c r="H33" s="167">
        <f>-494834.05+438</f>
        <v>-494396.05</v>
      </c>
      <c r="I33" s="165" t="e">
        <f>SUM(C33:H33)</f>
        <v>#REF!</v>
      </c>
      <c r="J33" s="22"/>
      <c r="K33" s="3"/>
      <c r="L33" s="7"/>
      <c r="M33" s="3"/>
      <c r="U33" s="1" t="s">
        <v>3065</v>
      </c>
    </row>
    <row r="34" spans="2:21">
      <c r="B34" s="1" t="s">
        <v>4549</v>
      </c>
      <c r="C34" s="167" t="e">
        <f>I54</f>
        <v>#REF!</v>
      </c>
      <c r="D34" s="167" t="e">
        <f>SUMIF('Asset_Register (PPE)'!$G$15:$G$3439,"Land",'Asset_Register (PPE)'!#REF!)</f>
        <v>#REF!</v>
      </c>
      <c r="E34" s="167" t="e">
        <f>SUMIF('Asset_Register (PPE)'!$G$15:$G$3388,"Assets Held for Sale",'Asset_Register (PPE)'!#REF!)</f>
        <v>#REF!</v>
      </c>
      <c r="F34" s="167"/>
      <c r="G34" s="167">
        <v>-53500</v>
      </c>
      <c r="H34" s="167" t="e">
        <f>-SUMIF('Asset_Register (PPE)'!$G$15:$G$3388,"Assets Held for Sale",'Asset_Register (PPE)'!#REF!)</f>
        <v>#REF!</v>
      </c>
      <c r="I34" s="165" t="e">
        <f t="shared" si="6"/>
        <v>#REF!</v>
      </c>
      <c r="J34" s="22" t="s">
        <v>4627</v>
      </c>
      <c r="K34" s="3" t="e">
        <f t="shared" si="8"/>
        <v>#REF!</v>
      </c>
      <c r="L34" s="7" t="e">
        <f>-H34</f>
        <v>#REF!</v>
      </c>
      <c r="M34" s="3" t="e">
        <f t="shared" si="9"/>
        <v>#REF!</v>
      </c>
    </row>
    <row r="35" spans="2:21" ht="13.8" thickBot="1">
      <c r="C35" s="12" t="e">
        <f t="shared" ref="C35:I35" si="10">SUM(C24:C34)</f>
        <v>#REF!</v>
      </c>
      <c r="D35" s="12" t="e">
        <f t="shared" si="10"/>
        <v>#REF!</v>
      </c>
      <c r="E35" s="12" t="e">
        <f t="shared" si="10"/>
        <v>#REF!</v>
      </c>
      <c r="F35" s="12">
        <f t="shared" si="10"/>
        <v>0</v>
      </c>
      <c r="G35" s="12">
        <f t="shared" si="10"/>
        <v>0</v>
      </c>
      <c r="H35" s="12" t="e">
        <f t="shared" si="10"/>
        <v>#REF!</v>
      </c>
      <c r="I35" s="12" t="e">
        <f t="shared" si="10"/>
        <v>#REF!</v>
      </c>
      <c r="J35" s="25" t="s">
        <v>4629</v>
      </c>
      <c r="K35" s="12" t="e">
        <f>SUM(K24:K34)</f>
        <v>#REF!</v>
      </c>
      <c r="L35" s="12" t="e">
        <f>SUM(L24:L34)</f>
        <v>#REF!</v>
      </c>
      <c r="M35" s="12" t="e">
        <f>SUM(M24:M34)</f>
        <v>#REF!</v>
      </c>
    </row>
    <row r="36" spans="2:21" ht="13.8" thickBot="1">
      <c r="C36" s="3" t="e">
        <f>-I55</f>
        <v>#REF!</v>
      </c>
    </row>
    <row r="37" spans="2:21" ht="13.8" thickBot="1">
      <c r="C37" s="15" t="e">
        <f>SUM(C35:C36)</f>
        <v>#REF!</v>
      </c>
      <c r="H37" s="8"/>
    </row>
    <row r="38" spans="2:21" ht="15.75" customHeight="1">
      <c r="C38" s="8"/>
      <c r="D38" s="8"/>
      <c r="G38" s="8"/>
      <c r="H38" s="8"/>
      <c r="I38" s="8">
        <v>3000000</v>
      </c>
      <c r="J38" s="8"/>
    </row>
    <row r="39" spans="2:21" ht="15.75" customHeight="1">
      <c r="C39" s="8"/>
      <c r="D39" s="8"/>
      <c r="G39" s="8"/>
      <c r="H39" s="8"/>
      <c r="I39" s="8">
        <v>17000000</v>
      </c>
      <c r="J39" s="8"/>
    </row>
    <row r="40" spans="2:21" ht="6.75" customHeight="1">
      <c r="I40" s="8" t="e">
        <f>I26</f>
        <v>#REF!</v>
      </c>
    </row>
    <row r="41" spans="2:21">
      <c r="B41" s="9" t="s">
        <v>12100</v>
      </c>
      <c r="G41" s="8"/>
      <c r="J41" s="8"/>
    </row>
    <row r="42" spans="2:21">
      <c r="C42" s="297"/>
      <c r="D42" s="297"/>
      <c r="E42" s="297"/>
      <c r="F42" s="297"/>
      <c r="G42" s="297"/>
      <c r="H42" s="297"/>
      <c r="I42" s="297"/>
      <c r="J42" s="8"/>
    </row>
    <row r="43" spans="2:21" ht="39.6">
      <c r="C43" s="13" t="s">
        <v>3003</v>
      </c>
      <c r="D43" s="13" t="s">
        <v>3005</v>
      </c>
      <c r="E43" s="13" t="s">
        <v>4550</v>
      </c>
      <c r="F43" s="13" t="s">
        <v>11868</v>
      </c>
      <c r="G43" s="13" t="s">
        <v>12101</v>
      </c>
      <c r="H43" s="13" t="s">
        <v>4552</v>
      </c>
      <c r="I43" s="13" t="s">
        <v>4553</v>
      </c>
      <c r="K43" s="13" t="s">
        <v>11776</v>
      </c>
      <c r="L43" s="13" t="s">
        <v>11777</v>
      </c>
      <c r="M43" s="13" t="s">
        <v>11775</v>
      </c>
    </row>
    <row r="44" spans="2:21">
      <c r="B44" s="1" t="s">
        <v>3097</v>
      </c>
      <c r="C44" s="7">
        <v>2300000</v>
      </c>
      <c r="D44" s="7">
        <v>700000</v>
      </c>
      <c r="E44" s="7">
        <v>0</v>
      </c>
      <c r="F44" s="7">
        <v>0</v>
      </c>
      <c r="G44" s="7">
        <v>0</v>
      </c>
      <c r="H44" s="7" t="e">
        <f>SUMIF('Asset_Register (PPE)'!$G$15:$G$3388,"Land",'Asset_Register (PPE)'!#REF!)</f>
        <v>#REF!</v>
      </c>
      <c r="I44" s="8" t="e">
        <f t="shared" ref="I44:I54" si="11">SUM(C44:H44)</f>
        <v>#REF!</v>
      </c>
      <c r="J44" s="20" t="s">
        <v>4625</v>
      </c>
      <c r="K44" s="3" t="e">
        <f>H44</f>
        <v>#REF!</v>
      </c>
      <c r="L44" s="7" t="e">
        <f>H44</f>
        <v>#REF!</v>
      </c>
      <c r="M44" s="3" t="e">
        <f>L44-K44</f>
        <v>#REF!</v>
      </c>
    </row>
    <row r="45" spans="2:21">
      <c r="B45" s="1" t="s">
        <v>3098</v>
      </c>
      <c r="C45" s="7">
        <v>14578666</v>
      </c>
      <c r="D45" s="7">
        <v>2626667</v>
      </c>
      <c r="E45" s="7">
        <v>0</v>
      </c>
      <c r="F45" s="7">
        <v>0</v>
      </c>
      <c r="G45" s="7">
        <v>0</v>
      </c>
      <c r="H45" s="7">
        <v>-205333</v>
      </c>
      <c r="I45" s="8">
        <f t="shared" si="11"/>
        <v>17000000</v>
      </c>
      <c r="J45" s="20" t="s">
        <v>4625</v>
      </c>
      <c r="K45" s="7">
        <v>-205333</v>
      </c>
      <c r="L45" s="7">
        <v>-205333</v>
      </c>
      <c r="M45" s="3">
        <f t="shared" ref="M45:M54" si="12">L45-K45</f>
        <v>0</v>
      </c>
    </row>
    <row r="46" spans="2:21">
      <c r="B46" s="1" t="s">
        <v>4546</v>
      </c>
      <c r="C46" s="167">
        <v>586855.5</v>
      </c>
      <c r="D46" s="167">
        <v>0</v>
      </c>
      <c r="E46" s="167">
        <v>0</v>
      </c>
      <c r="F46" s="167">
        <v>0</v>
      </c>
      <c r="G46" s="167">
        <v>0</v>
      </c>
      <c r="H46" s="167" t="e">
        <f>-SUMIF('Asset_Register (PPE)'!$G$15:$G$3388,"Leasehold Improvements",'Asset_Register (PPE)'!#REF!)</f>
        <v>#REF!</v>
      </c>
      <c r="I46" s="165" t="e">
        <f t="shared" si="11"/>
        <v>#REF!</v>
      </c>
      <c r="J46" s="20" t="s">
        <v>4625</v>
      </c>
      <c r="K46" s="7" t="e">
        <f>-SUMIF('Asset_Register (PPE)'!$G$15:$G$3388,"Leasehold Improvements",'Asset_Register (PPE)'!#REF!)</f>
        <v>#REF!</v>
      </c>
      <c r="L46" s="7" t="e">
        <f>-SUMIF('Asset_Register (PPE)'!$G$15:$G$3388,"Leasehold Improvements",'Asset_Register (PPE)'!#REF!)</f>
        <v>#REF!</v>
      </c>
      <c r="M46" s="3" t="e">
        <f t="shared" si="12"/>
        <v>#REF!</v>
      </c>
    </row>
    <row r="47" spans="2:21">
      <c r="B47" s="1" t="s">
        <v>3101</v>
      </c>
      <c r="C47" s="167">
        <v>829292.84</v>
      </c>
      <c r="D47" s="167">
        <v>0</v>
      </c>
      <c r="E47" s="167">
        <v>0</v>
      </c>
      <c r="F47" s="167">
        <v>0</v>
      </c>
      <c r="G47" s="167">
        <v>0</v>
      </c>
      <c r="H47" s="167">
        <f>-164410.69</f>
        <v>-164410.69</v>
      </c>
      <c r="I47" s="165">
        <f t="shared" si="11"/>
        <v>664882.14999999991</v>
      </c>
      <c r="J47" s="20" t="s">
        <v>4625</v>
      </c>
      <c r="K47" s="7">
        <f>-169939</f>
        <v>-169939</v>
      </c>
      <c r="L47" s="7">
        <f>-169939+5379</f>
        <v>-164560</v>
      </c>
      <c r="M47" s="3">
        <f t="shared" si="12"/>
        <v>5379</v>
      </c>
    </row>
    <row r="48" spans="2:21">
      <c r="B48" s="1" t="s">
        <v>4547</v>
      </c>
      <c r="C48" s="167">
        <v>1254142.6599999999</v>
      </c>
      <c r="D48" s="167">
        <v>182515.94</v>
      </c>
      <c r="E48" s="167">
        <v>0</v>
      </c>
      <c r="F48" s="167"/>
      <c r="G48" s="167">
        <v>0</v>
      </c>
      <c r="H48" s="167">
        <f>-140347.55</f>
        <v>-140347.54999999999</v>
      </c>
      <c r="I48" s="165">
        <f>SUM(C48:H48)</f>
        <v>1296311.0499999998</v>
      </c>
      <c r="J48" s="20" t="s">
        <v>4625</v>
      </c>
      <c r="K48" s="7">
        <f>-178921</f>
        <v>-178921</v>
      </c>
      <c r="L48" s="7">
        <f>-178921+1651</f>
        <v>-177270</v>
      </c>
      <c r="M48" s="3">
        <f t="shared" si="12"/>
        <v>1651</v>
      </c>
    </row>
    <row r="49" spans="1:13">
      <c r="B49" s="1" t="s">
        <v>4548</v>
      </c>
      <c r="C49" s="167">
        <v>936940.64</v>
      </c>
      <c r="D49" s="167">
        <v>0</v>
      </c>
      <c r="E49" s="167">
        <v>0</v>
      </c>
      <c r="F49" s="167"/>
      <c r="G49" s="167">
        <v>0</v>
      </c>
      <c r="H49" s="167">
        <v>-100321.23</v>
      </c>
      <c r="I49" s="165">
        <f t="shared" si="11"/>
        <v>836619.41</v>
      </c>
      <c r="J49" s="20" t="s">
        <v>4625</v>
      </c>
      <c r="K49" s="7">
        <v>-107787</v>
      </c>
      <c r="L49" s="7">
        <v>-107787</v>
      </c>
      <c r="M49" s="3">
        <f t="shared" si="12"/>
        <v>0</v>
      </c>
    </row>
    <row r="50" spans="1:13">
      <c r="B50" s="1" t="s">
        <v>3100</v>
      </c>
      <c r="C50" s="167">
        <v>782309.38</v>
      </c>
      <c r="D50" s="167">
        <v>665674.93999999994</v>
      </c>
      <c r="E50" s="167">
        <v>93</v>
      </c>
      <c r="F50" s="167"/>
      <c r="G50" s="167">
        <v>0</v>
      </c>
      <c r="H50" s="167">
        <f>-195297.74</f>
        <v>-195297.74</v>
      </c>
      <c r="I50" s="165">
        <f>SUM(C50:H50)</f>
        <v>1252779.5799999998</v>
      </c>
      <c r="J50" s="20" t="s">
        <v>4625</v>
      </c>
      <c r="K50" s="7">
        <f>-36168</f>
        <v>-36168</v>
      </c>
      <c r="L50" s="7">
        <f>-36168+3971</f>
        <v>-32197</v>
      </c>
      <c r="M50" s="3">
        <f t="shared" si="12"/>
        <v>3971</v>
      </c>
    </row>
    <row r="51" spans="1:13">
      <c r="B51" s="1" t="s">
        <v>3060</v>
      </c>
      <c r="C51" s="167">
        <v>213126</v>
      </c>
      <c r="D51" s="167" t="e">
        <f>SUMIF('Asset_Register (PPE)'!$G$15:$G$3388,"Vessels",'Asset_Register (PPE)'!#REF!)</f>
        <v>#REF!</v>
      </c>
      <c r="E51" s="167">
        <v>-138987</v>
      </c>
      <c r="F51" s="167"/>
      <c r="G51" s="167">
        <v>-53500</v>
      </c>
      <c r="H51" s="167">
        <v>-20639</v>
      </c>
      <c r="I51" s="165" t="e">
        <f t="shared" si="11"/>
        <v>#REF!</v>
      </c>
      <c r="J51" s="20" t="s">
        <v>4625</v>
      </c>
      <c r="K51" s="7">
        <v>-20639</v>
      </c>
      <c r="L51" s="7">
        <v>-20639</v>
      </c>
      <c r="M51" s="3">
        <f t="shared" si="12"/>
        <v>0</v>
      </c>
    </row>
    <row r="52" spans="1:13">
      <c r="B52" s="1" t="s">
        <v>3065</v>
      </c>
      <c r="C52" s="167">
        <v>204444.58</v>
      </c>
      <c r="D52" s="167">
        <v>647.64</v>
      </c>
      <c r="E52" s="167">
        <v>0</v>
      </c>
      <c r="F52" s="167">
        <v>0</v>
      </c>
      <c r="G52" s="167">
        <v>0</v>
      </c>
      <c r="H52" s="167">
        <v>-57199.39</v>
      </c>
      <c r="I52" s="165">
        <f t="shared" si="11"/>
        <v>147892.83000000002</v>
      </c>
      <c r="J52" s="20" t="s">
        <v>4625</v>
      </c>
      <c r="K52" s="7" t="e">
        <f>-SUMIF('Asset_Register (PPE)'!$G$15:$G$3388,"Library Books",'Asset_Register (PPE)'!#REF!)</f>
        <v>#REF!</v>
      </c>
      <c r="L52" s="7" t="e">
        <f>-SUMIF('Asset_Register (PPE)'!$G$15:$G$3388,"Library Books",'Asset_Register (PPE)'!#REF!)</f>
        <v>#REF!</v>
      </c>
      <c r="M52" s="3" t="e">
        <f t="shared" si="12"/>
        <v>#REF!</v>
      </c>
    </row>
    <row r="53" spans="1:13">
      <c r="B53" s="1" t="s">
        <v>12314</v>
      </c>
      <c r="C53" s="167">
        <v>1236445.3899999999</v>
      </c>
      <c r="D53" s="167">
        <v>74936</v>
      </c>
      <c r="E53" s="167"/>
      <c r="F53" s="167"/>
      <c r="G53" s="167"/>
      <c r="H53" s="167">
        <v>-487103.24</v>
      </c>
      <c r="I53" s="165">
        <f t="shared" si="11"/>
        <v>824278.14999999991</v>
      </c>
      <c r="J53" s="20"/>
      <c r="K53" s="7">
        <v>-487088</v>
      </c>
      <c r="L53" s="7">
        <v>-487088</v>
      </c>
      <c r="M53" s="3"/>
    </row>
    <row r="54" spans="1:13">
      <c r="B54" s="1" t="s">
        <v>4549</v>
      </c>
      <c r="C54" s="167">
        <v>492</v>
      </c>
      <c r="D54" s="167" t="e">
        <f>SUMIF('Asset_Register (PPE)'!$G$15:$G$3388,"Assets Held for Sale",'Asset_Register (PPE)'!#REF!)</f>
        <v>#REF!</v>
      </c>
      <c r="E54" s="167" t="e">
        <f>SUMIF('Asset_Register (PPE)'!$G$15:$G$3388,"Assets Held for Sale",'Asset_Register (PPE)'!#REF!)</f>
        <v>#REF!</v>
      </c>
      <c r="F54" s="167"/>
      <c r="G54" s="167">
        <v>53500</v>
      </c>
      <c r="H54" s="167" t="e">
        <f>-SUMIF('Asset_Register (PPE)'!$G$15:$G$3388,"Assets Held for Sale",'Asset_Register (PPE)'!#REF!)</f>
        <v>#REF!</v>
      </c>
      <c r="I54" s="165" t="e">
        <f t="shared" si="11"/>
        <v>#REF!</v>
      </c>
      <c r="J54" s="20" t="s">
        <v>4625</v>
      </c>
      <c r="K54" s="3" t="e">
        <f>H54</f>
        <v>#REF!</v>
      </c>
      <c r="L54" s="7" t="e">
        <f>H54</f>
        <v>#REF!</v>
      </c>
      <c r="M54" s="3" t="e">
        <f t="shared" si="12"/>
        <v>#REF!</v>
      </c>
    </row>
    <row r="55" spans="1:13" ht="13.8" thickBot="1">
      <c r="C55" s="12">
        <f t="shared" ref="C55:M55" si="13">SUM(C44:C54)</f>
        <v>22922714.989999998</v>
      </c>
      <c r="D55" s="12" t="e">
        <f t="shared" si="13"/>
        <v>#REF!</v>
      </c>
      <c r="E55" s="12" t="e">
        <f t="shared" si="13"/>
        <v>#REF!</v>
      </c>
      <c r="F55" s="12">
        <f t="shared" si="13"/>
        <v>0</v>
      </c>
      <c r="G55" s="12">
        <f t="shared" si="13"/>
        <v>0</v>
      </c>
      <c r="H55" s="12" t="e">
        <f t="shared" si="13"/>
        <v>#REF!</v>
      </c>
      <c r="I55" s="12" t="e">
        <f>SUM(I44:I54)</f>
        <v>#REF!</v>
      </c>
      <c r="J55" s="25" t="s">
        <v>4629</v>
      </c>
      <c r="K55" s="12" t="e">
        <f t="shared" si="13"/>
        <v>#REF!</v>
      </c>
      <c r="L55" s="12" t="e">
        <f t="shared" si="13"/>
        <v>#REF!</v>
      </c>
      <c r="M55" s="12" t="e">
        <f t="shared" si="13"/>
        <v>#REF!</v>
      </c>
    </row>
    <row r="56" spans="1:13" ht="13.8" thickBot="1">
      <c r="C56" s="3"/>
    </row>
    <row r="57" spans="1:13" ht="13.8" thickBot="1">
      <c r="C57" s="15"/>
      <c r="H57" s="8"/>
    </row>
    <row r="58" spans="1:13">
      <c r="D58" s="8"/>
      <c r="I58" s="3"/>
    </row>
    <row r="60" spans="1:13">
      <c r="H60" s="51"/>
      <c r="I60" s="8"/>
    </row>
    <row r="62" spans="1:13">
      <c r="A62" s="29" t="s">
        <v>4631</v>
      </c>
      <c r="I62" s="61"/>
    </row>
    <row r="63" spans="1:13">
      <c r="A63" s="26" t="s">
        <v>4625</v>
      </c>
      <c r="B63" s="1" t="s">
        <v>4626</v>
      </c>
      <c r="L63" s="61"/>
    </row>
    <row r="64" spans="1:13">
      <c r="A64" s="21" t="s">
        <v>4627</v>
      </c>
      <c r="B64" s="1" t="s">
        <v>4628</v>
      </c>
      <c r="I64" s="3"/>
    </row>
    <row r="65" spans="1:9">
      <c r="A65" s="27" t="s">
        <v>4629</v>
      </c>
      <c r="B65" s="1" t="s">
        <v>4630</v>
      </c>
    </row>
    <row r="66" spans="1:9">
      <c r="G66" s="61"/>
      <c r="I66" s="61"/>
    </row>
    <row r="69" spans="1:9">
      <c r="I69" s="3"/>
    </row>
    <row r="71" spans="1:9">
      <c r="I71" s="61"/>
    </row>
  </sheetData>
  <mergeCells count="5">
    <mergeCell ref="C4:E4"/>
    <mergeCell ref="G4:K4"/>
    <mergeCell ref="C22:I22"/>
    <mergeCell ref="K22:M22"/>
    <mergeCell ref="C42:I4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3CFE-86E2-487B-A2EC-4249D92D0562}">
  <dimension ref="A3:G30"/>
  <sheetViews>
    <sheetView zoomScale="80" zoomScaleNormal="80" workbookViewId="0">
      <selection activeCell="I19" sqref="I18:I19"/>
    </sheetView>
  </sheetViews>
  <sheetFormatPr defaultRowHeight="12.6"/>
  <cols>
    <col min="3" max="3" width="17.88671875" customWidth="1"/>
    <col min="4" max="4" width="18.109375" customWidth="1"/>
    <col min="5" max="5" width="39.33203125" customWidth="1"/>
    <col min="6" max="6" width="13.77734375" customWidth="1"/>
    <col min="7" max="7" width="15" customWidth="1"/>
  </cols>
  <sheetData>
    <row r="3" spans="1:7">
      <c r="A3" t="s">
        <v>12382</v>
      </c>
      <c r="B3" t="s">
        <v>12377</v>
      </c>
      <c r="C3" s="131">
        <v>15200</v>
      </c>
      <c r="D3" s="131"/>
      <c r="E3" s="112" t="s">
        <v>3101</v>
      </c>
      <c r="F3" s="36">
        <f>-Difference!C47</f>
        <v>1026.8399999999674</v>
      </c>
    </row>
    <row r="4" spans="1:7">
      <c r="B4" t="s">
        <v>12377</v>
      </c>
      <c r="C4" s="131">
        <v>15500</v>
      </c>
      <c r="D4" s="131"/>
      <c r="E4" s="112" t="s">
        <v>4547</v>
      </c>
      <c r="F4" s="36">
        <f>-Difference!C48</f>
        <v>645343.65999999992</v>
      </c>
    </row>
    <row r="5" spans="1:7">
      <c r="B5" t="s">
        <v>12377</v>
      </c>
      <c r="C5" s="131">
        <v>15300</v>
      </c>
      <c r="D5" s="131"/>
      <c r="E5" s="112" t="s">
        <v>4548</v>
      </c>
      <c r="F5" s="36">
        <f>-Difference!C49</f>
        <v>199504.64000000001</v>
      </c>
    </row>
    <row r="6" spans="1:7">
      <c r="B6" t="s">
        <v>12377</v>
      </c>
      <c r="C6" s="131">
        <v>15400</v>
      </c>
      <c r="D6" s="131"/>
      <c r="E6" s="112" t="s">
        <v>3100</v>
      </c>
      <c r="F6" s="36">
        <f>-Difference!C50</f>
        <v>748895.38</v>
      </c>
    </row>
    <row r="7" spans="1:7">
      <c r="C7" s="131" t="s">
        <v>12378</v>
      </c>
      <c r="D7" s="131"/>
      <c r="E7" s="112" t="s">
        <v>12379</v>
      </c>
      <c r="G7" s="171">
        <f>SUM(F3:F6)</f>
        <v>1594770.52</v>
      </c>
    </row>
    <row r="9" spans="1:7">
      <c r="B9" s="175" t="s">
        <v>12380</v>
      </c>
    </row>
    <row r="11" spans="1:7">
      <c r="A11" t="s">
        <v>12383</v>
      </c>
      <c r="B11" s="172" t="s">
        <v>12377</v>
      </c>
      <c r="C11" s="173" t="s">
        <v>12344</v>
      </c>
      <c r="D11" s="173"/>
      <c r="E11" s="173" t="s">
        <v>12345</v>
      </c>
      <c r="F11" s="36">
        <f>Difference!H50</f>
        <v>162920.74</v>
      </c>
      <c r="G11" s="172"/>
    </row>
    <row r="12" spans="1:7">
      <c r="B12" s="172" t="s">
        <v>12377</v>
      </c>
      <c r="C12" s="131">
        <v>15500</v>
      </c>
      <c r="D12" s="131"/>
      <c r="E12" s="112" t="s">
        <v>4547</v>
      </c>
      <c r="F12" s="36">
        <f>-Difference!H48</f>
        <v>36922.450000000012</v>
      </c>
    </row>
    <row r="13" spans="1:7">
      <c r="B13" s="172" t="s">
        <v>12377</v>
      </c>
      <c r="C13" s="131">
        <v>15300</v>
      </c>
      <c r="D13" s="131"/>
      <c r="E13" s="112" t="s">
        <v>4548</v>
      </c>
      <c r="F13" s="36">
        <f>-Difference!H49</f>
        <v>7465.7700000000041</v>
      </c>
    </row>
    <row r="14" spans="1:7">
      <c r="B14" s="172"/>
      <c r="C14" s="131" t="s">
        <v>12378</v>
      </c>
      <c r="D14" s="131">
        <v>15400</v>
      </c>
      <c r="E14" s="112" t="s">
        <v>3100</v>
      </c>
      <c r="G14" s="171">
        <f>F11</f>
        <v>162920.74</v>
      </c>
    </row>
    <row r="15" spans="1:7">
      <c r="D15" s="174" t="s">
        <v>12340</v>
      </c>
      <c r="E15" s="174" t="s">
        <v>12341</v>
      </c>
      <c r="G15" s="171">
        <f>F12</f>
        <v>36922.450000000012</v>
      </c>
    </row>
    <row r="16" spans="1:7">
      <c r="D16" s="174" t="s">
        <v>12342</v>
      </c>
      <c r="E16" s="174" t="s">
        <v>12343</v>
      </c>
      <c r="G16" s="171">
        <f>F13</f>
        <v>7465.7700000000041</v>
      </c>
    </row>
    <row r="18" spans="1:7">
      <c r="B18" s="175" t="s">
        <v>12381</v>
      </c>
    </row>
    <row r="20" spans="1:7">
      <c r="A20" t="s">
        <v>12384</v>
      </c>
      <c r="B20" s="172" t="s">
        <v>12377</v>
      </c>
      <c r="C20" s="173" t="s">
        <v>12344</v>
      </c>
      <c r="D20" s="173"/>
      <c r="E20" s="173" t="s">
        <v>12345</v>
      </c>
      <c r="F20" s="36">
        <f>Difference!H30</f>
        <v>154380.63</v>
      </c>
      <c r="G20" s="172"/>
    </row>
    <row r="21" spans="1:7">
      <c r="B21" s="172" t="s">
        <v>12377</v>
      </c>
      <c r="C21" s="174" t="s">
        <v>12340</v>
      </c>
      <c r="D21" s="131"/>
      <c r="E21" s="174" t="s">
        <v>12341</v>
      </c>
      <c r="F21" s="36" t="e">
        <f>Difference!H28</f>
        <v>#REF!</v>
      </c>
    </row>
    <row r="22" spans="1:7">
      <c r="B22" s="172" t="s">
        <v>12377</v>
      </c>
      <c r="C22" s="174" t="s">
        <v>12342</v>
      </c>
      <c r="D22" s="131"/>
      <c r="E22" s="174" t="s">
        <v>12343</v>
      </c>
      <c r="F22" s="36">
        <f>Difference!H29</f>
        <v>9828.6000000000058</v>
      </c>
    </row>
    <row r="23" spans="1:7">
      <c r="B23" s="172" t="s">
        <v>12377</v>
      </c>
      <c r="C23" s="131">
        <v>15200</v>
      </c>
      <c r="D23" s="176"/>
      <c r="E23" s="112" t="s">
        <v>3101</v>
      </c>
      <c r="F23" s="36" t="e">
        <f>-Difference!H27</f>
        <v>#REF!</v>
      </c>
    </row>
    <row r="24" spans="1:7">
      <c r="B24" s="172"/>
      <c r="C24" s="131" t="s">
        <v>12378</v>
      </c>
      <c r="D24" s="131">
        <v>15400</v>
      </c>
      <c r="E24" s="112" t="s">
        <v>3100</v>
      </c>
      <c r="G24" s="171">
        <f>F20</f>
        <v>154380.63</v>
      </c>
    </row>
    <row r="25" spans="1:7">
      <c r="D25" s="131">
        <v>15500</v>
      </c>
      <c r="E25" s="112" t="s">
        <v>4547</v>
      </c>
      <c r="G25" s="171" t="e">
        <f>F21</f>
        <v>#REF!</v>
      </c>
    </row>
    <row r="26" spans="1:7">
      <c r="D26" s="131">
        <v>15300</v>
      </c>
      <c r="E26" s="112" t="s">
        <v>4548</v>
      </c>
      <c r="G26" s="171">
        <f>F22</f>
        <v>9828.6000000000058</v>
      </c>
    </row>
    <row r="27" spans="1:7">
      <c r="D27" s="176" t="s">
        <v>12338</v>
      </c>
      <c r="E27" s="176" t="s">
        <v>12339</v>
      </c>
      <c r="G27" s="171" t="e">
        <f>F23</f>
        <v>#REF!</v>
      </c>
    </row>
    <row r="28" spans="1:7">
      <c r="D28" s="131"/>
      <c r="E28" s="112"/>
      <c r="G28" s="171"/>
    </row>
    <row r="30" spans="1:7">
      <c r="B30" s="175" t="s">
        <v>12385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565B-21DB-4FBA-A8AA-BCAF6BACA1CC}">
  <dimension ref="A1:CT1111"/>
  <sheetViews>
    <sheetView topLeftCell="A1066" zoomScale="50" zoomScaleNormal="50" workbookViewId="0">
      <selection activeCell="CT114" sqref="CT114"/>
    </sheetView>
  </sheetViews>
  <sheetFormatPr defaultColWidth="58.33203125" defaultRowHeight="13.2"/>
  <cols>
    <col min="1" max="1" width="10.5546875" style="1" customWidth="1"/>
    <col min="2" max="2" width="58.33203125" style="1"/>
    <col min="3" max="3" width="21.33203125" style="1" hidden="1" customWidth="1"/>
    <col min="4" max="4" width="24.109375" style="1" hidden="1" customWidth="1"/>
    <col min="5" max="5" width="12" style="1" hidden="1" customWidth="1"/>
    <col min="6" max="6" width="14.6640625" style="1" hidden="1" customWidth="1"/>
    <col min="7" max="12" width="0" style="1" hidden="1" customWidth="1"/>
    <col min="13" max="13" width="17.33203125" style="1" hidden="1" customWidth="1"/>
    <col min="14" max="14" width="8" style="1" customWidth="1"/>
    <col min="15" max="15" width="9.77734375" style="1" hidden="1" customWidth="1"/>
    <col min="16" max="16" width="13.33203125" style="1" customWidth="1"/>
    <col min="17" max="21" width="0" style="1" hidden="1" customWidth="1"/>
    <col min="22" max="22" width="12.6640625" style="1" customWidth="1"/>
    <col min="23" max="23" width="4.44140625" style="1" customWidth="1"/>
    <col min="24" max="24" width="15.6640625" style="1" hidden="1" customWidth="1"/>
    <col min="25" max="25" width="8.33203125" style="1" hidden="1" customWidth="1"/>
    <col min="26" max="26" width="9.44140625" style="1" hidden="1" customWidth="1"/>
    <col min="27" max="27" width="11.33203125" style="1" hidden="1" customWidth="1"/>
    <col min="28" max="28" width="15" style="1" hidden="1" customWidth="1"/>
    <col min="29" max="29" width="15.33203125" style="1" hidden="1" customWidth="1"/>
    <col min="30" max="30" width="17.21875" style="1" hidden="1" customWidth="1"/>
    <col min="31" max="31" width="16.88671875" style="1" hidden="1" customWidth="1"/>
    <col min="32" max="32" width="11.21875" style="1" hidden="1" customWidth="1"/>
    <col min="33" max="33" width="11.77734375" style="1" hidden="1" customWidth="1"/>
    <col min="34" max="35" width="14.44140625" style="1" hidden="1" customWidth="1"/>
    <col min="36" max="36" width="10.44140625" style="1" hidden="1" customWidth="1"/>
    <col min="37" max="69" width="0" style="1" hidden="1" customWidth="1"/>
    <col min="70" max="70" width="15.33203125" style="1" hidden="1" customWidth="1"/>
    <col min="71" max="71" width="7.6640625" style="1" hidden="1" customWidth="1"/>
    <col min="72" max="72" width="17.88671875" style="1" hidden="1" customWidth="1"/>
    <col min="73" max="73" width="0" style="1" hidden="1" customWidth="1"/>
    <col min="74" max="74" width="14.44140625" style="1" hidden="1" customWidth="1"/>
    <col min="75" max="75" width="12.44140625" style="1" hidden="1" customWidth="1"/>
    <col min="76" max="76" width="12.77734375" style="1" bestFit="1" customWidth="1"/>
    <col min="77" max="77" width="16.44140625" style="1" customWidth="1"/>
    <col min="78" max="81" width="0" style="1" hidden="1" customWidth="1"/>
    <col min="82" max="82" width="15.109375" style="1" hidden="1" customWidth="1"/>
    <col min="83" max="83" width="16.5546875" style="1" hidden="1" customWidth="1"/>
    <col min="84" max="84" width="14.5546875" style="1" customWidth="1"/>
    <col min="85" max="85" width="17.77734375" style="1" customWidth="1"/>
    <col min="86" max="86" width="17.77734375" style="1" hidden="1" customWidth="1"/>
    <col min="87" max="91" width="0" style="1" hidden="1" customWidth="1"/>
    <col min="92" max="92" width="15.109375" style="1" hidden="1" customWidth="1"/>
    <col min="93" max="93" width="16.33203125" style="1" hidden="1" customWidth="1"/>
    <col min="94" max="94" width="22" style="1" customWidth="1"/>
    <col min="95" max="95" width="16.33203125" style="1" customWidth="1"/>
    <col min="96" max="96" width="17.6640625" style="1" customWidth="1"/>
    <col min="97" max="97" width="14.109375" style="1" bestFit="1" customWidth="1"/>
    <col min="98" max="16384" width="58.33203125" style="1"/>
  </cols>
  <sheetData>
    <row r="1" spans="1:96" ht="13.8" thickBot="1">
      <c r="X1" s="322" t="s">
        <v>2999</v>
      </c>
      <c r="Y1" s="323"/>
      <c r="Z1" s="323"/>
      <c r="AA1" s="323"/>
      <c r="AB1" s="323"/>
      <c r="AC1" s="324" t="s">
        <v>3000</v>
      </c>
      <c r="AD1" s="325"/>
      <c r="AE1" s="325"/>
      <c r="AF1" s="325"/>
      <c r="AG1" s="325"/>
      <c r="AH1" s="325"/>
      <c r="AI1" s="325"/>
      <c r="AJ1" s="326"/>
      <c r="AK1" s="327" t="s">
        <v>3001</v>
      </c>
      <c r="AL1" s="328"/>
      <c r="AM1" s="328"/>
      <c r="AN1" s="328"/>
      <c r="AO1" s="328"/>
      <c r="AP1" s="328"/>
      <c r="AQ1" s="329"/>
      <c r="AR1" s="330" t="s">
        <v>3002</v>
      </c>
      <c r="AS1" s="331"/>
      <c r="AT1" s="331"/>
      <c r="AU1" s="331"/>
      <c r="AV1" s="331"/>
      <c r="AW1" s="331"/>
      <c r="AX1" s="332"/>
      <c r="AY1" s="318" t="s">
        <v>4640</v>
      </c>
      <c r="AZ1" s="319"/>
      <c r="BA1" s="319"/>
      <c r="BB1" s="319"/>
      <c r="BC1" s="319"/>
      <c r="BD1" s="319"/>
      <c r="BE1" s="333"/>
      <c r="BF1" s="3"/>
      <c r="BG1" s="315" t="s">
        <v>11727</v>
      </c>
      <c r="BH1" s="316"/>
      <c r="BI1" s="316"/>
      <c r="BJ1" s="316"/>
      <c r="BK1" s="316"/>
      <c r="BL1" s="316"/>
      <c r="BM1" s="317"/>
      <c r="BN1" s="312" t="s">
        <v>11867</v>
      </c>
      <c r="BO1" s="313"/>
      <c r="BP1" s="313"/>
      <c r="BQ1" s="314"/>
      <c r="BR1" s="315" t="s">
        <v>11780</v>
      </c>
      <c r="BS1" s="316"/>
      <c r="BT1" s="316"/>
      <c r="BU1" s="316"/>
      <c r="BV1" s="316"/>
      <c r="BW1" s="316"/>
      <c r="BX1" s="316"/>
      <c r="BY1" s="317"/>
      <c r="BZ1" s="318" t="s">
        <v>11873</v>
      </c>
      <c r="CA1" s="319"/>
      <c r="CB1" s="319"/>
      <c r="CC1" s="319"/>
      <c r="CD1" s="319"/>
      <c r="CE1" s="319"/>
      <c r="CF1" s="319"/>
      <c r="CG1" s="319"/>
      <c r="CH1" s="320"/>
      <c r="CI1" s="318" t="s">
        <v>12206</v>
      </c>
      <c r="CJ1" s="319"/>
      <c r="CK1" s="319"/>
      <c r="CL1" s="319"/>
      <c r="CM1" s="319"/>
      <c r="CN1" s="319"/>
      <c r="CO1" s="319"/>
      <c r="CP1" s="319"/>
      <c r="CQ1" s="319"/>
      <c r="CR1" s="321"/>
    </row>
    <row r="2" spans="1:96" s="2" customFormat="1" ht="66" customHeight="1" thickBot="1">
      <c r="A2" s="177" t="s">
        <v>0</v>
      </c>
      <c r="B2" s="177" t="s">
        <v>1</v>
      </c>
      <c r="C2" s="177" t="s">
        <v>3112</v>
      </c>
      <c r="D2" s="177" t="s">
        <v>3026</v>
      </c>
      <c r="E2" s="177" t="s">
        <v>3109</v>
      </c>
      <c r="F2" s="177" t="s">
        <v>3110</v>
      </c>
      <c r="G2" s="177" t="s">
        <v>4561</v>
      </c>
      <c r="H2" s="177" t="s">
        <v>2</v>
      </c>
      <c r="I2" s="177" t="s">
        <v>3111</v>
      </c>
      <c r="J2" s="177" t="s">
        <v>4283</v>
      </c>
      <c r="K2" s="177" t="s">
        <v>3027</v>
      </c>
      <c r="L2" s="177" t="s">
        <v>3025</v>
      </c>
      <c r="M2" s="178" t="s">
        <v>3022</v>
      </c>
      <c r="N2" s="178" t="s">
        <v>3064</v>
      </c>
      <c r="O2" s="178" t="s">
        <v>11812</v>
      </c>
      <c r="P2" s="179" t="s">
        <v>12472</v>
      </c>
      <c r="Q2" s="178" t="s">
        <v>3063</v>
      </c>
      <c r="R2" s="178" t="s">
        <v>4639</v>
      </c>
      <c r="S2" s="178" t="s">
        <v>4639</v>
      </c>
      <c r="T2" s="178" t="s">
        <v>3020</v>
      </c>
      <c r="U2" s="178" t="s">
        <v>4636</v>
      </c>
      <c r="V2" s="178" t="s">
        <v>3021</v>
      </c>
      <c r="W2" s="180"/>
      <c r="X2" s="181" t="s">
        <v>3003</v>
      </c>
      <c r="Y2" s="181" t="s">
        <v>3004</v>
      </c>
      <c r="Z2" s="181" t="s">
        <v>3005</v>
      </c>
      <c r="AA2" s="181" t="s">
        <v>4284</v>
      </c>
      <c r="AB2" s="181" t="s">
        <v>3006</v>
      </c>
      <c r="AC2" s="182" t="s">
        <v>3007</v>
      </c>
      <c r="AD2" s="182" t="s">
        <v>3008</v>
      </c>
      <c r="AE2" s="182" t="s">
        <v>3009</v>
      </c>
      <c r="AF2" s="182" t="s">
        <v>3010</v>
      </c>
      <c r="AG2" s="182" t="s">
        <v>3011</v>
      </c>
      <c r="AH2" s="182" t="s">
        <v>3012</v>
      </c>
      <c r="AI2" s="182" t="s">
        <v>3023</v>
      </c>
      <c r="AJ2" s="182" t="s">
        <v>3024</v>
      </c>
      <c r="AK2" s="183" t="s">
        <v>3007</v>
      </c>
      <c r="AL2" s="183" t="s">
        <v>3013</v>
      </c>
      <c r="AM2" s="183" t="s">
        <v>3014</v>
      </c>
      <c r="AN2" s="183" t="s">
        <v>3016</v>
      </c>
      <c r="AO2" s="183" t="s">
        <v>3015</v>
      </c>
      <c r="AP2" s="183" t="s">
        <v>3017</v>
      </c>
      <c r="AQ2" s="183" t="s">
        <v>3018</v>
      </c>
      <c r="AR2" s="184" t="s">
        <v>3007</v>
      </c>
      <c r="AS2" s="184" t="s">
        <v>3013</v>
      </c>
      <c r="AT2" s="184" t="s">
        <v>4282</v>
      </c>
      <c r="AU2" s="184" t="s">
        <v>4281</v>
      </c>
      <c r="AV2" s="184" t="s">
        <v>3015</v>
      </c>
      <c r="AW2" s="184" t="s">
        <v>3019</v>
      </c>
      <c r="AX2" s="184" t="s">
        <v>4280</v>
      </c>
      <c r="AY2" s="185" t="s">
        <v>3007</v>
      </c>
      <c r="AZ2" s="185" t="s">
        <v>3013</v>
      </c>
      <c r="BA2" s="185" t="s">
        <v>4282</v>
      </c>
      <c r="BB2" s="185" t="s">
        <v>4281</v>
      </c>
      <c r="BC2" s="185" t="s">
        <v>3015</v>
      </c>
      <c r="BD2" s="185" t="s">
        <v>4637</v>
      </c>
      <c r="BE2" s="186" t="s">
        <v>4638</v>
      </c>
      <c r="BF2" s="187"/>
      <c r="BG2" s="188" t="s">
        <v>3007</v>
      </c>
      <c r="BH2" s="188" t="s">
        <v>3013</v>
      </c>
      <c r="BI2" s="188" t="s">
        <v>11586</v>
      </c>
      <c r="BJ2" s="188" t="s">
        <v>4281</v>
      </c>
      <c r="BK2" s="188" t="s">
        <v>3015</v>
      </c>
      <c r="BL2" s="188" t="s">
        <v>11585</v>
      </c>
      <c r="BM2" s="189" t="s">
        <v>11773</v>
      </c>
      <c r="BN2" s="190"/>
      <c r="BO2" s="191"/>
      <c r="BP2" s="191"/>
      <c r="BQ2" s="192"/>
      <c r="BR2" s="188" t="s">
        <v>3007</v>
      </c>
      <c r="BS2" s="188" t="s">
        <v>3013</v>
      </c>
      <c r="BT2" s="188" t="s">
        <v>11871</v>
      </c>
      <c r="BU2" s="188" t="s">
        <v>4281</v>
      </c>
      <c r="BV2" s="188" t="s">
        <v>3015</v>
      </c>
      <c r="BW2" s="188" t="s">
        <v>11781</v>
      </c>
      <c r="BX2" s="179" t="s">
        <v>12473</v>
      </c>
      <c r="BY2" s="188" t="s">
        <v>11782</v>
      </c>
      <c r="BZ2" s="185" t="s">
        <v>3007</v>
      </c>
      <c r="CA2" s="185" t="s">
        <v>3013</v>
      </c>
      <c r="CB2" s="185" t="s">
        <v>11872</v>
      </c>
      <c r="CC2" s="185" t="s">
        <v>12474</v>
      </c>
      <c r="CD2" s="185" t="s">
        <v>3015</v>
      </c>
      <c r="CE2" s="185" t="s">
        <v>11869</v>
      </c>
      <c r="CF2" s="179" t="s">
        <v>12475</v>
      </c>
      <c r="CG2" s="179" t="s">
        <v>12476</v>
      </c>
      <c r="CH2" s="185" t="s">
        <v>11870</v>
      </c>
      <c r="CI2" s="193" t="s">
        <v>3005</v>
      </c>
      <c r="CJ2" s="185" t="s">
        <v>3007</v>
      </c>
      <c r="CK2" s="185" t="s">
        <v>3013</v>
      </c>
      <c r="CL2" s="185" t="s">
        <v>12477</v>
      </c>
      <c r="CM2" s="185" t="s">
        <v>12478</v>
      </c>
      <c r="CN2" s="185" t="s">
        <v>3015</v>
      </c>
      <c r="CO2" s="185" t="s">
        <v>12311</v>
      </c>
      <c r="CP2" s="179" t="s">
        <v>12479</v>
      </c>
      <c r="CQ2" s="179" t="s">
        <v>12480</v>
      </c>
      <c r="CR2" s="193" t="s">
        <v>12310</v>
      </c>
    </row>
    <row r="3" spans="1:96" s="2" customFormat="1" ht="95.4" customHeight="1" thickBot="1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5"/>
      <c r="N3" s="195"/>
      <c r="O3" s="195"/>
      <c r="P3" s="196" t="s">
        <v>12481</v>
      </c>
      <c r="Q3" s="195"/>
      <c r="R3" s="195"/>
      <c r="S3" s="195"/>
      <c r="T3" s="195"/>
      <c r="U3" s="195"/>
      <c r="V3" s="195"/>
      <c r="X3" s="197"/>
      <c r="Y3" s="197"/>
      <c r="Z3" s="197"/>
      <c r="AA3" s="197"/>
      <c r="AB3" s="197"/>
      <c r="AC3" s="198"/>
      <c r="AD3" s="198"/>
      <c r="AE3" s="198"/>
      <c r="AF3" s="198"/>
      <c r="AG3" s="198"/>
      <c r="AH3" s="198"/>
      <c r="AI3" s="198"/>
      <c r="AJ3" s="198"/>
      <c r="AK3" s="199"/>
      <c r="AL3" s="199"/>
      <c r="AM3" s="199"/>
      <c r="AN3" s="199"/>
      <c r="AO3" s="199"/>
      <c r="AP3" s="199"/>
      <c r="AQ3" s="199"/>
      <c r="AR3" s="200"/>
      <c r="AS3" s="200"/>
      <c r="AT3" s="200"/>
      <c r="AU3" s="200"/>
      <c r="AV3" s="200"/>
      <c r="AW3" s="200"/>
      <c r="AX3" s="200"/>
      <c r="AY3" s="201"/>
      <c r="AZ3" s="201"/>
      <c r="BA3" s="201"/>
      <c r="BB3" s="201"/>
      <c r="BC3" s="201"/>
      <c r="BD3" s="201"/>
      <c r="BE3" s="202"/>
      <c r="BF3" s="203"/>
      <c r="BG3" s="204"/>
      <c r="BH3" s="204"/>
      <c r="BI3" s="204"/>
      <c r="BJ3" s="204"/>
      <c r="BK3" s="204"/>
      <c r="BL3" s="204"/>
      <c r="BM3" s="205"/>
      <c r="BN3" s="206"/>
      <c r="BO3" s="206"/>
      <c r="BP3" s="206"/>
      <c r="BQ3" s="207"/>
      <c r="BR3" s="204"/>
      <c r="BS3" s="204"/>
      <c r="BT3" s="204"/>
      <c r="BU3" s="204"/>
      <c r="BV3" s="204"/>
      <c r="BW3" s="204"/>
      <c r="BX3" s="208"/>
      <c r="BY3" s="205"/>
      <c r="BZ3" s="201"/>
      <c r="CA3" s="201"/>
      <c r="CB3" s="201"/>
      <c r="CC3" s="201"/>
      <c r="CD3" s="201"/>
      <c r="CE3" s="201"/>
      <c r="CF3" s="208"/>
      <c r="CG3" s="208"/>
      <c r="CH3" s="209"/>
      <c r="CI3" s="209"/>
      <c r="CJ3" s="201"/>
      <c r="CK3" s="201"/>
      <c r="CL3" s="201"/>
      <c r="CM3" s="201"/>
      <c r="CN3" s="201"/>
      <c r="CO3" s="201"/>
      <c r="CP3" s="208"/>
      <c r="CQ3" s="208"/>
      <c r="CR3" s="209"/>
    </row>
    <row r="4" spans="1:96" s="2" customFormat="1" ht="19.8" customHeight="1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1"/>
      <c r="N4" s="211"/>
      <c r="O4" s="211"/>
      <c r="P4" s="212"/>
      <c r="Q4" s="211"/>
      <c r="R4" s="211"/>
      <c r="S4" s="211"/>
      <c r="T4" s="211"/>
      <c r="U4" s="211"/>
      <c r="V4" s="211"/>
      <c r="X4" s="213"/>
      <c r="Y4" s="213"/>
      <c r="Z4" s="213"/>
      <c r="AA4" s="213"/>
      <c r="AB4" s="213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4"/>
      <c r="BF4" s="213"/>
      <c r="BG4" s="211"/>
      <c r="BH4" s="211"/>
      <c r="BI4" s="211"/>
      <c r="BJ4" s="211"/>
      <c r="BK4" s="211"/>
      <c r="BL4" s="211"/>
      <c r="BM4" s="214"/>
      <c r="BN4" s="214"/>
      <c r="BO4" s="214"/>
      <c r="BP4" s="214"/>
      <c r="BR4" s="211"/>
      <c r="BS4" s="211"/>
      <c r="BT4" s="211"/>
      <c r="BU4" s="211"/>
      <c r="BV4" s="211"/>
      <c r="BW4" s="211"/>
      <c r="BX4" s="215">
        <v>43921</v>
      </c>
      <c r="BY4" s="214"/>
      <c r="BZ4" s="211"/>
      <c r="CA4" s="211"/>
      <c r="CB4" s="211"/>
      <c r="CC4" s="211"/>
      <c r="CD4" s="211"/>
      <c r="CE4" s="211"/>
      <c r="CF4" s="211"/>
      <c r="CG4" s="211"/>
      <c r="CH4" s="214"/>
      <c r="CI4" s="214"/>
      <c r="CJ4" s="211"/>
      <c r="CK4" s="211"/>
      <c r="CL4" s="211"/>
      <c r="CM4" s="211"/>
      <c r="CN4" s="211"/>
      <c r="CO4" s="211"/>
      <c r="CP4" s="211"/>
      <c r="CQ4" s="211"/>
      <c r="CR4" s="214"/>
    </row>
    <row r="5" spans="1:96">
      <c r="P5" s="50"/>
      <c r="BX5" s="50"/>
    </row>
    <row r="6" spans="1:96">
      <c r="A6" s="30" t="s">
        <v>1271</v>
      </c>
      <c r="B6" s="30" t="s">
        <v>1272</v>
      </c>
      <c r="C6" s="49"/>
      <c r="D6" s="49" t="s">
        <v>3235</v>
      </c>
      <c r="E6" s="30" t="s">
        <v>3061</v>
      </c>
      <c r="F6" s="30" t="s">
        <v>4568</v>
      </c>
      <c r="G6" s="30" t="s">
        <v>4574</v>
      </c>
      <c r="H6" s="30" t="s">
        <v>3284</v>
      </c>
      <c r="I6" s="30" t="s">
        <v>4333</v>
      </c>
      <c r="J6" s="30"/>
      <c r="K6" s="30" t="s">
        <v>1240</v>
      </c>
      <c r="L6" s="30" t="s">
        <v>3102</v>
      </c>
      <c r="M6" s="31">
        <v>799</v>
      </c>
      <c r="N6" s="30">
        <v>21</v>
      </c>
      <c r="O6" s="30"/>
      <c r="P6" s="162"/>
      <c r="Q6" s="30">
        <f t="shared" ref="Q6:Q69" si="0">N6*12</f>
        <v>252</v>
      </c>
      <c r="R6" s="30">
        <f t="shared" ref="R6:R69" si="1">N6*365.2422</f>
        <v>7670.0862000000006</v>
      </c>
      <c r="S6" s="30">
        <f t="shared" ref="S6:S69" si="2">N6*365</f>
        <v>7665</v>
      </c>
      <c r="T6" s="30" t="s">
        <v>6</v>
      </c>
      <c r="U6" s="30"/>
      <c r="V6" s="32">
        <v>35519</v>
      </c>
      <c r="W6" s="30"/>
      <c r="X6" s="31">
        <v>799</v>
      </c>
      <c r="Y6" s="30">
        <v>0</v>
      </c>
      <c r="Z6" s="30">
        <v>0</v>
      </c>
      <c r="AA6" s="30">
        <v>0</v>
      </c>
      <c r="AB6" s="31">
        <f t="shared" ref="AB6:AB69" si="3">SUBTOTAL(9,X6:AA6)</f>
        <v>799</v>
      </c>
      <c r="AC6" s="33">
        <v>42095</v>
      </c>
      <c r="AD6" s="10">
        <f t="shared" ref="AD6:AD69" si="4">V6</f>
        <v>35519</v>
      </c>
      <c r="AE6" s="10">
        <f t="shared" ref="AE6:AE69" si="5">AC6</f>
        <v>42095</v>
      </c>
      <c r="AF6" s="11">
        <f t="shared" ref="AF6:AF69" si="6">AC6-V6</f>
        <v>6576</v>
      </c>
      <c r="AG6" s="11">
        <f t="shared" ref="AG6:AG69" si="7">+N6*365.25</f>
        <v>7670.25</v>
      </c>
      <c r="AH6" s="11">
        <f t="shared" ref="AH6:AH69" si="8">IF(AG6&lt;AF6,AG6,AF6)</f>
        <v>6576</v>
      </c>
      <c r="AI6" s="11">
        <f t="shared" ref="AI6:AI25" si="9">(AB6/S6)*AF6</f>
        <v>685.48258317025443</v>
      </c>
      <c r="AJ6" s="11">
        <f t="shared" ref="AJ6:AJ25" si="10">+AB6-AI6</f>
        <v>113.51741682974557</v>
      </c>
      <c r="AK6" s="33">
        <v>42461</v>
      </c>
      <c r="AL6" s="5">
        <f t="shared" ref="AL6:AL69" si="11">AK6</f>
        <v>42461</v>
      </c>
      <c r="AM6" s="11">
        <f t="shared" ref="AM6:AM69" si="12">AL6-W6</f>
        <v>42461</v>
      </c>
      <c r="AN6" s="11">
        <f t="shared" ref="AN6:AN69" si="13">IF(AG6&lt;AM6,AH6,AM6)</f>
        <v>6576</v>
      </c>
      <c r="AO6" s="6">
        <v>799</v>
      </c>
      <c r="AP6" s="6">
        <f t="shared" ref="AP6:AP69" si="14">AO6-AI6</f>
        <v>113.51741682974557</v>
      </c>
      <c r="AQ6" s="6">
        <f t="shared" ref="AQ6:AQ69" si="15">AB6-AO6</f>
        <v>0</v>
      </c>
      <c r="AR6" s="33">
        <v>42826</v>
      </c>
      <c r="AS6" s="5">
        <f t="shared" ref="AS6:AS69" si="16">AR6</f>
        <v>42826</v>
      </c>
      <c r="AT6" s="11">
        <f t="shared" ref="AT6:AT69" si="17">AS6-W6</f>
        <v>42826</v>
      </c>
      <c r="AU6" s="11">
        <f t="shared" ref="AU6:AU69" si="18">IF(AD6 &lt;&gt; "N/a",IF(AT6&lt;AD6,0,AT6-AD6),0)</f>
        <v>7307</v>
      </c>
      <c r="AV6" s="6">
        <v>837.04761904761904</v>
      </c>
      <c r="AW6" s="6">
        <v>38.047619047619051</v>
      </c>
      <c r="AX6" s="6">
        <v>0</v>
      </c>
      <c r="AY6" s="33">
        <v>43191</v>
      </c>
      <c r="AZ6" s="5">
        <f t="shared" ref="AZ6:AZ69" si="19">AY6</f>
        <v>43191</v>
      </c>
      <c r="BA6" s="11">
        <f t="shared" ref="BA6:BA69" si="20">IF(AJ6 &lt;&gt; "N/a",IF(AZ6&lt;AD6,0,AZ6-AD6),0)</f>
        <v>7672</v>
      </c>
      <c r="BB6" s="11">
        <f t="shared" ref="BB6:BB69" si="21">IF(AJ6 &lt;&gt; "N/a",IF(BA6&lt;AJ6,0,BA6-AJ6),0)</f>
        <v>7558.4825831702547</v>
      </c>
      <c r="BC6" s="6">
        <v>837.04761904761904</v>
      </c>
      <c r="BD6" s="6">
        <v>0</v>
      </c>
      <c r="BE6" s="6">
        <v>-0.24591880146169842</v>
      </c>
      <c r="BF6" s="8"/>
      <c r="BG6" s="33">
        <v>43556</v>
      </c>
      <c r="BH6" s="5">
        <f t="shared" ref="BH6:BH69" si="22">BG6</f>
        <v>43556</v>
      </c>
      <c r="BI6" s="11">
        <f t="shared" ref="BI6:BI69" si="23">IF(R6 &lt;&gt; "N/a",IF(BG6&lt;V6,0,BG6-V6),0)</f>
        <v>8037</v>
      </c>
      <c r="BJ6" s="11">
        <f t="shared" ref="BJ6:BJ69" si="24">IF(AR6 &lt;&gt; "N/a",IF(BI6&lt;AR6,0,BI6-AR6),0)</f>
        <v>0</v>
      </c>
      <c r="BK6" s="6">
        <f>BC6</f>
        <v>837.04761904761904</v>
      </c>
      <c r="BL6" s="6">
        <v>1.08</v>
      </c>
      <c r="BM6" s="6">
        <v>0.08</v>
      </c>
      <c r="BN6" s="59"/>
      <c r="BO6" s="58"/>
      <c r="BP6" s="58"/>
      <c r="BQ6" s="61">
        <f t="shared" ref="BQ6:BQ69" si="25">AB6-BV6</f>
        <v>-38.127619047619078</v>
      </c>
      <c r="BR6" s="33">
        <v>43922</v>
      </c>
      <c r="BS6" s="5">
        <f t="shared" ref="BS6:BS69" si="26">BR6</f>
        <v>43922</v>
      </c>
      <c r="BT6" s="11">
        <f t="shared" ref="BT6:BT69" si="27">IF(Z6 &lt;&gt; "N/a",IF(BR6&lt;AD6,0,BR6-AD6),0)</f>
        <v>8403</v>
      </c>
      <c r="BU6" s="11">
        <f t="shared" ref="BU6:BU69" si="28">IF(AZ6 &lt;&gt; "N/a",IF(BT6&lt;AZ6,0,BT6-AZ6),0)</f>
        <v>0</v>
      </c>
      <c r="BV6" s="6">
        <f t="shared" ref="BV6:BV69" si="29">BK6+BW6</f>
        <v>837.12761904761908</v>
      </c>
      <c r="BW6" s="6">
        <f t="shared" ref="BW6:BW69" si="30">BM6</f>
        <v>0.08</v>
      </c>
      <c r="BX6" s="73">
        <f>BY6</f>
        <v>0.08</v>
      </c>
      <c r="BY6" s="6">
        <v>0.08</v>
      </c>
      <c r="BZ6" s="33">
        <v>43922</v>
      </c>
      <c r="CA6" s="5">
        <f t="shared" ref="CA6:CA69" si="31">BZ6</f>
        <v>43922</v>
      </c>
      <c r="CB6" s="11">
        <f t="shared" ref="CB6:CB69" si="32">BZ6-V6</f>
        <v>8403</v>
      </c>
      <c r="CC6" s="11">
        <f t="shared" ref="CC6:CC69" si="33">IF(BG6 &lt;&gt; "N/a",IF(CB6&lt;BG6,0,CB6-BG6),0)</f>
        <v>0</v>
      </c>
      <c r="CD6" s="6">
        <f t="shared" ref="CD6:CD69" si="34">BV6+CE6</f>
        <v>837.20761904761912</v>
      </c>
      <c r="CE6" s="62">
        <f t="shared" ref="CE6:CE69" si="35">BY6</f>
        <v>0.08</v>
      </c>
      <c r="CF6" s="73">
        <f>CE6</f>
        <v>0.08</v>
      </c>
      <c r="CG6" s="73">
        <f>BX6-CF6</f>
        <v>0</v>
      </c>
      <c r="CH6" s="6">
        <v>0.08</v>
      </c>
      <c r="CI6" s="6"/>
      <c r="CJ6" s="33">
        <v>44652</v>
      </c>
      <c r="CK6" s="5">
        <f t="shared" ref="CK6:CK69" si="36">CJ6</f>
        <v>44652</v>
      </c>
      <c r="CL6" s="11">
        <f t="shared" ref="CL6:CL69" si="37">CJ6-AC6</f>
        <v>2557</v>
      </c>
      <c r="CM6" s="11">
        <f t="shared" ref="CM6:CM69" si="38">IF(BN6 &lt;&gt; "N/a",IF(CL6&lt;BN6,0,CL6-BN6),0)</f>
        <v>2557</v>
      </c>
      <c r="CN6" s="6">
        <f t="shared" ref="CN6:CN69" si="39">CD6+CO6</f>
        <v>837.20761904761912</v>
      </c>
      <c r="CO6" s="6">
        <v>0</v>
      </c>
      <c r="CP6" s="73">
        <f>CO6</f>
        <v>0</v>
      </c>
      <c r="CQ6" s="73">
        <f>CG6-CP6</f>
        <v>0</v>
      </c>
      <c r="CR6" s="6">
        <f t="shared" ref="CR6:CR69" si="40">CH6-CO6</f>
        <v>0.08</v>
      </c>
    </row>
    <row r="7" spans="1:96">
      <c r="A7" s="30" t="s">
        <v>1273</v>
      </c>
      <c r="B7" s="30" t="s">
        <v>1274</v>
      </c>
      <c r="C7" s="49"/>
      <c r="D7" s="49" t="s">
        <v>3237</v>
      </c>
      <c r="E7" s="30" t="s">
        <v>3061</v>
      </c>
      <c r="F7" s="30" t="s">
        <v>4568</v>
      </c>
      <c r="G7" s="30" t="s">
        <v>4574</v>
      </c>
      <c r="H7" s="30" t="s">
        <v>3169</v>
      </c>
      <c r="I7" s="30" t="s">
        <v>3116</v>
      </c>
      <c r="J7" s="30"/>
      <c r="K7" s="30" t="s">
        <v>1240</v>
      </c>
      <c r="L7" s="30" t="s">
        <v>3102</v>
      </c>
      <c r="M7" s="31">
        <v>599</v>
      </c>
      <c r="N7" s="30">
        <v>21</v>
      </c>
      <c r="O7" s="30"/>
      <c r="P7" s="162"/>
      <c r="Q7" s="30">
        <f t="shared" si="0"/>
        <v>252</v>
      </c>
      <c r="R7" s="30">
        <f t="shared" si="1"/>
        <v>7670.0862000000006</v>
      </c>
      <c r="S7" s="30">
        <f t="shared" si="2"/>
        <v>7665</v>
      </c>
      <c r="T7" s="30" t="s">
        <v>6</v>
      </c>
      <c r="U7" s="30"/>
      <c r="V7" s="32">
        <v>35519</v>
      </c>
      <c r="W7" s="30"/>
      <c r="X7" s="31">
        <v>599</v>
      </c>
      <c r="Y7" s="30">
        <v>0</v>
      </c>
      <c r="Z7" s="30">
        <v>0</v>
      </c>
      <c r="AA7" s="30">
        <v>0</v>
      </c>
      <c r="AB7" s="31">
        <f t="shared" si="3"/>
        <v>599</v>
      </c>
      <c r="AC7" s="33">
        <v>42095</v>
      </c>
      <c r="AD7" s="10">
        <f t="shared" si="4"/>
        <v>35519</v>
      </c>
      <c r="AE7" s="10">
        <f t="shared" si="5"/>
        <v>42095</v>
      </c>
      <c r="AF7" s="11">
        <f t="shared" si="6"/>
        <v>6576</v>
      </c>
      <c r="AG7" s="11">
        <f t="shared" si="7"/>
        <v>7670.25</v>
      </c>
      <c r="AH7" s="11">
        <f t="shared" si="8"/>
        <v>6576</v>
      </c>
      <c r="AI7" s="11">
        <f t="shared" si="9"/>
        <v>513.89745596868886</v>
      </c>
      <c r="AJ7" s="11">
        <f t="shared" si="10"/>
        <v>85.10254403131114</v>
      </c>
      <c r="AK7" s="33">
        <v>42461</v>
      </c>
      <c r="AL7" s="5">
        <f t="shared" si="11"/>
        <v>42461</v>
      </c>
      <c r="AM7" s="11">
        <f t="shared" si="12"/>
        <v>42461</v>
      </c>
      <c r="AN7" s="11">
        <f t="shared" si="13"/>
        <v>6576</v>
      </c>
      <c r="AO7" s="6">
        <v>599</v>
      </c>
      <c r="AP7" s="6">
        <f t="shared" si="14"/>
        <v>85.10254403131114</v>
      </c>
      <c r="AQ7" s="6">
        <f t="shared" si="15"/>
        <v>0</v>
      </c>
      <c r="AR7" s="33">
        <v>42826</v>
      </c>
      <c r="AS7" s="5">
        <f t="shared" si="16"/>
        <v>42826</v>
      </c>
      <c r="AT7" s="11">
        <f t="shared" si="17"/>
        <v>42826</v>
      </c>
      <c r="AU7" s="11">
        <f t="shared" si="18"/>
        <v>7307</v>
      </c>
      <c r="AV7" s="6">
        <v>627.52380952380952</v>
      </c>
      <c r="AW7" s="6">
        <v>28.523809523809526</v>
      </c>
      <c r="AX7" s="6">
        <v>0</v>
      </c>
      <c r="AY7" s="33">
        <v>43191</v>
      </c>
      <c r="AZ7" s="5">
        <f t="shared" si="19"/>
        <v>43191</v>
      </c>
      <c r="BA7" s="11">
        <f t="shared" si="20"/>
        <v>7672</v>
      </c>
      <c r="BB7" s="11">
        <f t="shared" si="21"/>
        <v>7586.8974559686885</v>
      </c>
      <c r="BC7" s="6">
        <v>627.52380952380952</v>
      </c>
      <c r="BD7" s="6">
        <v>0</v>
      </c>
      <c r="BE7" s="6">
        <v>-0.24591880146169842</v>
      </c>
      <c r="BF7" s="8"/>
      <c r="BG7" s="33">
        <v>43556</v>
      </c>
      <c r="BH7" s="5">
        <f t="shared" si="22"/>
        <v>43556</v>
      </c>
      <c r="BI7" s="11">
        <f t="shared" si="23"/>
        <v>8037</v>
      </c>
      <c r="BJ7" s="11">
        <f t="shared" si="24"/>
        <v>0</v>
      </c>
      <c r="BK7" s="6">
        <f>BC7</f>
        <v>627.52380952380952</v>
      </c>
      <c r="BL7" s="6">
        <v>1.08</v>
      </c>
      <c r="BM7" s="6">
        <v>0.08</v>
      </c>
      <c r="BN7" s="59"/>
      <c r="BO7" s="58"/>
      <c r="BP7" s="58"/>
      <c r="BQ7" s="61">
        <f t="shared" si="25"/>
        <v>-28.603809523809559</v>
      </c>
      <c r="BR7" s="33">
        <v>43922</v>
      </c>
      <c r="BS7" s="5">
        <f t="shared" si="26"/>
        <v>43922</v>
      </c>
      <c r="BT7" s="11">
        <f t="shared" si="27"/>
        <v>8403</v>
      </c>
      <c r="BU7" s="11">
        <f t="shared" si="28"/>
        <v>0</v>
      </c>
      <c r="BV7" s="6">
        <f t="shared" si="29"/>
        <v>627.60380952380956</v>
      </c>
      <c r="BW7" s="6">
        <f t="shared" si="30"/>
        <v>0.08</v>
      </c>
      <c r="BX7" s="73">
        <f t="shared" ref="BX7:BX70" si="41">BY7</f>
        <v>0.08</v>
      </c>
      <c r="BY7" s="6">
        <v>0.08</v>
      </c>
      <c r="BZ7" s="33">
        <v>43922</v>
      </c>
      <c r="CA7" s="5">
        <f t="shared" si="31"/>
        <v>43922</v>
      </c>
      <c r="CB7" s="11">
        <f t="shared" si="32"/>
        <v>8403</v>
      </c>
      <c r="CC7" s="11">
        <f t="shared" si="33"/>
        <v>0</v>
      </c>
      <c r="CD7" s="6">
        <f t="shared" si="34"/>
        <v>627.6838095238096</v>
      </c>
      <c r="CE7" s="62">
        <f t="shared" si="35"/>
        <v>0.08</v>
      </c>
      <c r="CF7" s="73">
        <f t="shared" ref="CF7:CF70" si="42">CE7</f>
        <v>0.08</v>
      </c>
      <c r="CG7" s="73">
        <f t="shared" ref="CG7:CG70" si="43">BX7-CF7</f>
        <v>0</v>
      </c>
      <c r="CH7" s="6">
        <f t="shared" ref="CH7:CH70" si="44">BY7-CE7</f>
        <v>0</v>
      </c>
      <c r="CI7" s="6"/>
      <c r="CJ7" s="33">
        <v>44652</v>
      </c>
      <c r="CK7" s="5">
        <f t="shared" si="36"/>
        <v>44652</v>
      </c>
      <c r="CL7" s="11">
        <f t="shared" si="37"/>
        <v>2557</v>
      </c>
      <c r="CM7" s="11">
        <f t="shared" si="38"/>
        <v>2557</v>
      </c>
      <c r="CN7" s="6">
        <f t="shared" si="39"/>
        <v>627.6838095238096</v>
      </c>
      <c r="CO7" s="6">
        <v>0</v>
      </c>
      <c r="CP7" s="73">
        <f t="shared" ref="CP7:CP70" si="45">CO7</f>
        <v>0</v>
      </c>
      <c r="CQ7" s="73">
        <f t="shared" ref="CQ7:CQ70" si="46">CG7-CP7</f>
        <v>0</v>
      </c>
      <c r="CR7" s="6">
        <f t="shared" si="40"/>
        <v>0</v>
      </c>
    </row>
    <row r="8" spans="1:96">
      <c r="A8" s="30" t="s">
        <v>1513</v>
      </c>
      <c r="B8" s="30" t="s">
        <v>1514</v>
      </c>
      <c r="C8" s="49"/>
      <c r="D8" s="49" t="s">
        <v>3356</v>
      </c>
      <c r="E8" s="30" t="s">
        <v>3061</v>
      </c>
      <c r="F8" s="30" t="s">
        <v>4568</v>
      </c>
      <c r="G8" s="30"/>
      <c r="H8" s="30" t="s">
        <v>4443</v>
      </c>
      <c r="I8" s="30" t="s">
        <v>4339</v>
      </c>
      <c r="J8" s="30"/>
      <c r="K8" s="30" t="s">
        <v>1240</v>
      </c>
      <c r="L8" s="30" t="s">
        <v>3102</v>
      </c>
      <c r="M8" s="31">
        <v>450</v>
      </c>
      <c r="N8" s="30">
        <v>21</v>
      </c>
      <c r="O8" s="30"/>
      <c r="P8" s="162"/>
      <c r="Q8" s="30">
        <f t="shared" si="0"/>
        <v>252</v>
      </c>
      <c r="R8" s="30">
        <f t="shared" si="1"/>
        <v>7670.0862000000006</v>
      </c>
      <c r="S8" s="30">
        <f t="shared" si="2"/>
        <v>7665</v>
      </c>
      <c r="T8" s="30" t="s">
        <v>6</v>
      </c>
      <c r="U8" s="30"/>
      <c r="V8" s="32">
        <v>35550</v>
      </c>
      <c r="W8" s="30"/>
      <c r="X8" s="31">
        <v>450</v>
      </c>
      <c r="Y8" s="30">
        <v>0</v>
      </c>
      <c r="Z8" s="30">
        <v>0</v>
      </c>
      <c r="AA8" s="30">
        <v>0</v>
      </c>
      <c r="AB8" s="31">
        <f t="shared" si="3"/>
        <v>450</v>
      </c>
      <c r="AC8" s="33">
        <v>42095</v>
      </c>
      <c r="AD8" s="10">
        <f t="shared" si="4"/>
        <v>35550</v>
      </c>
      <c r="AE8" s="10">
        <f t="shared" si="5"/>
        <v>42095</v>
      </c>
      <c r="AF8" s="11">
        <f t="shared" si="6"/>
        <v>6545</v>
      </c>
      <c r="AG8" s="11">
        <f t="shared" si="7"/>
        <v>7670.25</v>
      </c>
      <c r="AH8" s="11">
        <f t="shared" si="8"/>
        <v>6545</v>
      </c>
      <c r="AI8" s="11">
        <f t="shared" si="9"/>
        <v>384.24657534246575</v>
      </c>
      <c r="AJ8" s="11">
        <f t="shared" si="10"/>
        <v>65.753424657534254</v>
      </c>
      <c r="AK8" s="33">
        <v>42461</v>
      </c>
      <c r="AL8" s="5">
        <f t="shared" si="11"/>
        <v>42461</v>
      </c>
      <c r="AM8" s="11">
        <f t="shared" si="12"/>
        <v>42461</v>
      </c>
      <c r="AN8" s="11">
        <f t="shared" si="13"/>
        <v>6545</v>
      </c>
      <c r="AO8" s="6">
        <v>449.47</v>
      </c>
      <c r="AP8" s="6">
        <f t="shared" si="14"/>
        <v>65.223424657534281</v>
      </c>
      <c r="AQ8" s="6">
        <f t="shared" si="15"/>
        <v>0.52999999999997272</v>
      </c>
      <c r="AR8" s="33">
        <v>42826</v>
      </c>
      <c r="AS8" s="5">
        <f t="shared" si="16"/>
        <v>42826</v>
      </c>
      <c r="AT8" s="11">
        <f t="shared" si="17"/>
        <v>42826</v>
      </c>
      <c r="AU8" s="11">
        <f t="shared" si="18"/>
        <v>7276</v>
      </c>
      <c r="AV8" s="6">
        <v>470.89857142857147</v>
      </c>
      <c r="AW8" s="6">
        <v>21.428571428571427</v>
      </c>
      <c r="AX8" s="6">
        <v>0</v>
      </c>
      <c r="AY8" s="33">
        <v>43191</v>
      </c>
      <c r="AZ8" s="5">
        <f t="shared" si="19"/>
        <v>43191</v>
      </c>
      <c r="BA8" s="11">
        <f t="shared" si="20"/>
        <v>7641</v>
      </c>
      <c r="BB8" s="11">
        <f t="shared" si="21"/>
        <v>7575.2465753424658</v>
      </c>
      <c r="BC8" s="6">
        <v>470.89857142857147</v>
      </c>
      <c r="BD8" s="6">
        <v>0</v>
      </c>
      <c r="BE8" s="6">
        <v>-0.2</v>
      </c>
      <c r="BF8" s="8"/>
      <c r="BG8" s="33">
        <v>43556</v>
      </c>
      <c r="BH8" s="5">
        <f t="shared" si="22"/>
        <v>43556</v>
      </c>
      <c r="BI8" s="11">
        <f t="shared" si="23"/>
        <v>8006</v>
      </c>
      <c r="BJ8" s="11">
        <f t="shared" si="24"/>
        <v>0</v>
      </c>
      <c r="BK8" s="6">
        <f>(M8-J8)/R8*BI8</f>
        <v>469.70788933245626</v>
      </c>
      <c r="BL8" s="6">
        <v>1.08</v>
      </c>
      <c r="BM8" s="6">
        <v>0.08</v>
      </c>
      <c r="BN8" s="59"/>
      <c r="BO8" s="58"/>
      <c r="BP8" s="58"/>
      <c r="BQ8" s="61">
        <f t="shared" si="25"/>
        <v>-19.787889332456245</v>
      </c>
      <c r="BR8" s="33">
        <v>43922</v>
      </c>
      <c r="BS8" s="5">
        <f t="shared" si="26"/>
        <v>43922</v>
      </c>
      <c r="BT8" s="11">
        <f t="shared" si="27"/>
        <v>8372</v>
      </c>
      <c r="BU8" s="11">
        <f t="shared" si="28"/>
        <v>0</v>
      </c>
      <c r="BV8" s="6">
        <f t="shared" si="29"/>
        <v>469.78788933245625</v>
      </c>
      <c r="BW8" s="6">
        <f t="shared" si="30"/>
        <v>0.08</v>
      </c>
      <c r="BX8" s="73">
        <f t="shared" si="41"/>
        <v>0.08</v>
      </c>
      <c r="BY8" s="6">
        <v>0.08</v>
      </c>
      <c r="BZ8" s="33">
        <v>44287</v>
      </c>
      <c r="CA8" s="5">
        <f t="shared" si="31"/>
        <v>44287</v>
      </c>
      <c r="CB8" s="11">
        <f t="shared" si="32"/>
        <v>8737</v>
      </c>
      <c r="CC8" s="11">
        <f t="shared" si="33"/>
        <v>0</v>
      </c>
      <c r="CD8" s="6">
        <f t="shared" si="34"/>
        <v>469.86788933245623</v>
      </c>
      <c r="CE8" s="62">
        <f t="shared" si="35"/>
        <v>0.08</v>
      </c>
      <c r="CF8" s="73">
        <f t="shared" si="42"/>
        <v>0.08</v>
      </c>
      <c r="CG8" s="73">
        <f t="shared" si="43"/>
        <v>0</v>
      </c>
      <c r="CH8" s="6">
        <f t="shared" si="44"/>
        <v>0</v>
      </c>
      <c r="CI8" s="6"/>
      <c r="CJ8" s="33">
        <v>44652</v>
      </c>
      <c r="CK8" s="5">
        <f t="shared" si="36"/>
        <v>44652</v>
      </c>
      <c r="CL8" s="11">
        <f t="shared" si="37"/>
        <v>2557</v>
      </c>
      <c r="CM8" s="11">
        <f t="shared" si="38"/>
        <v>2557</v>
      </c>
      <c r="CN8" s="6">
        <f t="shared" si="39"/>
        <v>469.86788933245623</v>
      </c>
      <c r="CO8" s="62">
        <f t="shared" ref="CO8:CO71" si="47">CH8</f>
        <v>0</v>
      </c>
      <c r="CP8" s="73">
        <f t="shared" si="45"/>
        <v>0</v>
      </c>
      <c r="CQ8" s="73">
        <f t="shared" si="46"/>
        <v>0</v>
      </c>
      <c r="CR8" s="6">
        <f t="shared" si="40"/>
        <v>0</v>
      </c>
    </row>
    <row r="9" spans="1:96">
      <c r="A9" s="30" t="s">
        <v>1515</v>
      </c>
      <c r="B9" s="30" t="s">
        <v>1516</v>
      </c>
      <c r="C9" s="49"/>
      <c r="D9" s="49" t="s">
        <v>3357</v>
      </c>
      <c r="E9" s="30" t="s">
        <v>3061</v>
      </c>
      <c r="F9" s="30" t="s">
        <v>3138</v>
      </c>
      <c r="G9" s="30" t="s">
        <v>3115</v>
      </c>
      <c r="H9" s="30" t="s">
        <v>4563</v>
      </c>
      <c r="I9" s="30" t="s">
        <v>4533</v>
      </c>
      <c r="J9" s="30"/>
      <c r="K9" s="30" t="s">
        <v>1240</v>
      </c>
      <c r="L9" s="30" t="s">
        <v>3102</v>
      </c>
      <c r="M9" s="31">
        <v>1100</v>
      </c>
      <c r="N9" s="30">
        <v>21</v>
      </c>
      <c r="O9" s="30"/>
      <c r="P9" s="162"/>
      <c r="Q9" s="30">
        <f t="shared" si="0"/>
        <v>252</v>
      </c>
      <c r="R9" s="30">
        <f t="shared" si="1"/>
        <v>7670.0862000000006</v>
      </c>
      <c r="S9" s="30">
        <f t="shared" si="2"/>
        <v>7665</v>
      </c>
      <c r="T9" s="30" t="s">
        <v>6</v>
      </c>
      <c r="U9" s="30"/>
      <c r="V9" s="32">
        <v>35580</v>
      </c>
      <c r="W9" s="30"/>
      <c r="X9" s="31">
        <v>1100</v>
      </c>
      <c r="Y9" s="30">
        <v>0</v>
      </c>
      <c r="Z9" s="30">
        <v>0</v>
      </c>
      <c r="AA9" s="30">
        <v>0</v>
      </c>
      <c r="AB9" s="31">
        <f t="shared" si="3"/>
        <v>1100</v>
      </c>
      <c r="AC9" s="33">
        <v>42095</v>
      </c>
      <c r="AD9" s="10">
        <f t="shared" si="4"/>
        <v>35580</v>
      </c>
      <c r="AE9" s="10">
        <f t="shared" si="5"/>
        <v>42095</v>
      </c>
      <c r="AF9" s="11">
        <f t="shared" si="6"/>
        <v>6515</v>
      </c>
      <c r="AG9" s="11">
        <f t="shared" si="7"/>
        <v>7670.25</v>
      </c>
      <c r="AH9" s="11">
        <f t="shared" si="8"/>
        <v>6515</v>
      </c>
      <c r="AI9" s="11">
        <f t="shared" si="9"/>
        <v>934.96412263535547</v>
      </c>
      <c r="AJ9" s="11">
        <f t="shared" si="10"/>
        <v>165.03587736464453</v>
      </c>
      <c r="AK9" s="33">
        <v>42461</v>
      </c>
      <c r="AL9" s="5">
        <f t="shared" si="11"/>
        <v>42461</v>
      </c>
      <c r="AM9" s="11">
        <f t="shared" si="12"/>
        <v>42461</v>
      </c>
      <c r="AN9" s="11">
        <f t="shared" si="13"/>
        <v>6515</v>
      </c>
      <c r="AO9" s="6">
        <v>1100</v>
      </c>
      <c r="AP9" s="6">
        <f t="shared" si="14"/>
        <v>165.03587736464453</v>
      </c>
      <c r="AQ9" s="6">
        <f t="shared" si="15"/>
        <v>0</v>
      </c>
      <c r="AR9" s="33">
        <v>42826</v>
      </c>
      <c r="AS9" s="5">
        <f t="shared" si="16"/>
        <v>42826</v>
      </c>
      <c r="AT9" s="11">
        <f t="shared" si="17"/>
        <v>42826</v>
      </c>
      <c r="AU9" s="11">
        <f t="shared" si="18"/>
        <v>7246</v>
      </c>
      <c r="AV9" s="6">
        <v>1152.3809523809523</v>
      </c>
      <c r="AW9" s="6">
        <v>52.38095238095238</v>
      </c>
      <c r="AX9" s="6">
        <v>0</v>
      </c>
      <c r="AY9" s="33">
        <v>43191</v>
      </c>
      <c r="AZ9" s="5">
        <f t="shared" si="19"/>
        <v>43191</v>
      </c>
      <c r="BA9" s="11">
        <f t="shared" si="20"/>
        <v>7611</v>
      </c>
      <c r="BB9" s="11">
        <f t="shared" si="21"/>
        <v>7445.9641226353551</v>
      </c>
      <c r="BC9" s="6">
        <v>1152.3809523809523</v>
      </c>
      <c r="BD9" s="6">
        <v>0</v>
      </c>
      <c r="BE9" s="6">
        <v>-0.2</v>
      </c>
      <c r="BF9" s="8"/>
      <c r="BG9" s="33">
        <v>43556</v>
      </c>
      <c r="BH9" s="5">
        <f t="shared" si="22"/>
        <v>43556</v>
      </c>
      <c r="BI9" s="11">
        <f t="shared" si="23"/>
        <v>7976</v>
      </c>
      <c r="BJ9" s="11">
        <f t="shared" si="24"/>
        <v>0</v>
      </c>
      <c r="BK9" s="6">
        <f>(M9-J9)/R9*BI9</f>
        <v>1143.8724117598574</v>
      </c>
      <c r="BL9" s="6">
        <v>1.08</v>
      </c>
      <c r="BM9" s="6">
        <v>0.08</v>
      </c>
      <c r="BN9" s="59"/>
      <c r="BO9" s="58"/>
      <c r="BP9" s="58"/>
      <c r="BQ9" s="61">
        <f t="shared" si="25"/>
        <v>-43.952411759857341</v>
      </c>
      <c r="BR9" s="33">
        <v>43922</v>
      </c>
      <c r="BS9" s="5">
        <f t="shared" si="26"/>
        <v>43922</v>
      </c>
      <c r="BT9" s="11">
        <f t="shared" si="27"/>
        <v>8342</v>
      </c>
      <c r="BU9" s="11">
        <f t="shared" si="28"/>
        <v>0</v>
      </c>
      <c r="BV9" s="6">
        <f t="shared" si="29"/>
        <v>1143.9524117598573</v>
      </c>
      <c r="BW9" s="6">
        <f t="shared" si="30"/>
        <v>0.08</v>
      </c>
      <c r="BX9" s="73">
        <f t="shared" si="41"/>
        <v>0.08</v>
      </c>
      <c r="BY9" s="6">
        <v>0.08</v>
      </c>
      <c r="BZ9" s="33">
        <v>44287</v>
      </c>
      <c r="CA9" s="5">
        <f t="shared" si="31"/>
        <v>44287</v>
      </c>
      <c r="CB9" s="11">
        <f t="shared" si="32"/>
        <v>8707</v>
      </c>
      <c r="CC9" s="11">
        <f t="shared" si="33"/>
        <v>0</v>
      </c>
      <c r="CD9" s="6">
        <f t="shared" si="34"/>
        <v>1144.0324117598573</v>
      </c>
      <c r="CE9" s="62">
        <f t="shared" si="35"/>
        <v>0.08</v>
      </c>
      <c r="CF9" s="73">
        <f t="shared" si="42"/>
        <v>0.08</v>
      </c>
      <c r="CG9" s="73">
        <f t="shared" si="43"/>
        <v>0</v>
      </c>
      <c r="CH9" s="6">
        <f t="shared" si="44"/>
        <v>0</v>
      </c>
      <c r="CI9" s="6"/>
      <c r="CJ9" s="33">
        <v>44652</v>
      </c>
      <c r="CK9" s="5">
        <f t="shared" si="36"/>
        <v>44652</v>
      </c>
      <c r="CL9" s="11">
        <f t="shared" si="37"/>
        <v>2557</v>
      </c>
      <c r="CM9" s="11">
        <f t="shared" si="38"/>
        <v>2557</v>
      </c>
      <c r="CN9" s="6">
        <f t="shared" si="39"/>
        <v>1144.0324117598573</v>
      </c>
      <c r="CO9" s="62">
        <f t="shared" si="47"/>
        <v>0</v>
      </c>
      <c r="CP9" s="73">
        <f t="shared" si="45"/>
        <v>0</v>
      </c>
      <c r="CQ9" s="73">
        <f t="shared" si="46"/>
        <v>0</v>
      </c>
      <c r="CR9" s="6">
        <f t="shared" si="40"/>
        <v>0</v>
      </c>
    </row>
    <row r="10" spans="1:96">
      <c r="A10" s="30" t="s">
        <v>1352</v>
      </c>
      <c r="B10" s="30" t="s">
        <v>1353</v>
      </c>
      <c r="C10" s="49"/>
      <c r="D10" s="49" t="s">
        <v>3280</v>
      </c>
      <c r="E10" s="30" t="s">
        <v>3061</v>
      </c>
      <c r="F10" s="30" t="s">
        <v>3138</v>
      </c>
      <c r="G10" s="30" t="s">
        <v>3115</v>
      </c>
      <c r="H10" s="30" t="s">
        <v>4563</v>
      </c>
      <c r="I10" s="30" t="s">
        <v>4533</v>
      </c>
      <c r="J10" s="30"/>
      <c r="K10" s="30" t="s">
        <v>1240</v>
      </c>
      <c r="L10" s="30" t="s">
        <v>3102</v>
      </c>
      <c r="M10" s="31">
        <v>1166.67</v>
      </c>
      <c r="N10" s="30">
        <v>21</v>
      </c>
      <c r="O10" s="30"/>
      <c r="P10" s="162"/>
      <c r="Q10" s="30">
        <f t="shared" si="0"/>
        <v>252</v>
      </c>
      <c r="R10" s="30">
        <f t="shared" si="1"/>
        <v>7670.0862000000006</v>
      </c>
      <c r="S10" s="30">
        <f t="shared" si="2"/>
        <v>7665</v>
      </c>
      <c r="T10" s="30" t="s">
        <v>6</v>
      </c>
      <c r="U10" s="30"/>
      <c r="V10" s="32">
        <v>35611</v>
      </c>
      <c r="W10" s="30"/>
      <c r="X10" s="31">
        <v>1166.67</v>
      </c>
      <c r="Y10" s="30">
        <v>0</v>
      </c>
      <c r="Z10" s="30">
        <v>0</v>
      </c>
      <c r="AA10" s="30">
        <v>0</v>
      </c>
      <c r="AB10" s="31">
        <f t="shared" si="3"/>
        <v>1166.67</v>
      </c>
      <c r="AC10" s="33">
        <v>42095</v>
      </c>
      <c r="AD10" s="10">
        <f t="shared" si="4"/>
        <v>35611</v>
      </c>
      <c r="AE10" s="10">
        <f t="shared" si="5"/>
        <v>42095</v>
      </c>
      <c r="AF10" s="11">
        <f t="shared" si="6"/>
        <v>6484</v>
      </c>
      <c r="AG10" s="11">
        <f t="shared" si="7"/>
        <v>7670.25</v>
      </c>
      <c r="AH10" s="11">
        <f t="shared" si="8"/>
        <v>6484</v>
      </c>
      <c r="AI10" s="11">
        <f t="shared" si="9"/>
        <v>986.91301761252464</v>
      </c>
      <c r="AJ10" s="11">
        <f t="shared" si="10"/>
        <v>179.75698238747543</v>
      </c>
      <c r="AK10" s="33">
        <v>42461</v>
      </c>
      <c r="AL10" s="5">
        <f t="shared" si="11"/>
        <v>42461</v>
      </c>
      <c r="AM10" s="11">
        <f t="shared" si="12"/>
        <v>42461</v>
      </c>
      <c r="AN10" s="11">
        <f t="shared" si="13"/>
        <v>6484</v>
      </c>
      <c r="AO10" s="6">
        <v>1166.6099999999999</v>
      </c>
      <c r="AP10" s="6">
        <f t="shared" si="14"/>
        <v>179.69698238747526</v>
      </c>
      <c r="AQ10" s="6">
        <f t="shared" si="15"/>
        <v>6.0000000000172804E-2</v>
      </c>
      <c r="AR10" s="33">
        <v>42826</v>
      </c>
      <c r="AS10" s="5">
        <f t="shared" si="16"/>
        <v>42826</v>
      </c>
      <c r="AT10" s="11">
        <f t="shared" si="17"/>
        <v>42826</v>
      </c>
      <c r="AU10" s="11">
        <f t="shared" si="18"/>
        <v>7215</v>
      </c>
      <c r="AV10" s="6">
        <v>1222.1657142857141</v>
      </c>
      <c r="AW10" s="6">
        <v>55.555714285714288</v>
      </c>
      <c r="AX10" s="6">
        <v>0</v>
      </c>
      <c r="AY10" s="33">
        <v>43191</v>
      </c>
      <c r="AZ10" s="5">
        <f t="shared" si="19"/>
        <v>43191</v>
      </c>
      <c r="BA10" s="11">
        <f t="shared" si="20"/>
        <v>7580</v>
      </c>
      <c r="BB10" s="11">
        <f t="shared" si="21"/>
        <v>7400.2430176125245</v>
      </c>
      <c r="BC10" s="6">
        <v>1222.1657142857141</v>
      </c>
      <c r="BD10" s="6">
        <v>0</v>
      </c>
      <c r="BE10" s="6">
        <v>-0.2</v>
      </c>
      <c r="BF10" s="8"/>
      <c r="BG10" s="33">
        <v>43556</v>
      </c>
      <c r="BH10" s="5">
        <f t="shared" si="22"/>
        <v>43556</v>
      </c>
      <c r="BI10" s="11">
        <f t="shared" si="23"/>
        <v>7945</v>
      </c>
      <c r="BJ10" s="11">
        <f t="shared" si="24"/>
        <v>0</v>
      </c>
      <c r="BK10" s="6">
        <f>BC10+BL10</f>
        <v>1223.245714285714</v>
      </c>
      <c r="BL10" s="6">
        <v>1.08</v>
      </c>
      <c r="BM10" s="6">
        <v>0.08</v>
      </c>
      <c r="BN10" s="59"/>
      <c r="BO10" s="58"/>
      <c r="BP10" s="58"/>
      <c r="BQ10" s="61">
        <f t="shared" si="25"/>
        <v>-56.655714285713884</v>
      </c>
      <c r="BR10" s="33">
        <v>43922</v>
      </c>
      <c r="BS10" s="5">
        <f t="shared" si="26"/>
        <v>43922</v>
      </c>
      <c r="BT10" s="11">
        <f t="shared" si="27"/>
        <v>8311</v>
      </c>
      <c r="BU10" s="11">
        <f t="shared" si="28"/>
        <v>0</v>
      </c>
      <c r="BV10" s="6">
        <f t="shared" si="29"/>
        <v>1223.325714285714</v>
      </c>
      <c r="BW10" s="6">
        <f t="shared" si="30"/>
        <v>0.08</v>
      </c>
      <c r="BX10" s="73">
        <f t="shared" si="41"/>
        <v>0.08</v>
      </c>
      <c r="BY10" s="6">
        <v>0.08</v>
      </c>
      <c r="BZ10" s="33">
        <v>43922</v>
      </c>
      <c r="CA10" s="5">
        <f t="shared" si="31"/>
        <v>43922</v>
      </c>
      <c r="CB10" s="11">
        <f t="shared" si="32"/>
        <v>8311</v>
      </c>
      <c r="CC10" s="11">
        <f t="shared" si="33"/>
        <v>0</v>
      </c>
      <c r="CD10" s="6">
        <f t="shared" si="34"/>
        <v>1223.4057142857139</v>
      </c>
      <c r="CE10" s="62">
        <f t="shared" si="35"/>
        <v>0.08</v>
      </c>
      <c r="CF10" s="73">
        <f t="shared" si="42"/>
        <v>0.08</v>
      </c>
      <c r="CG10" s="73">
        <f t="shared" si="43"/>
        <v>0</v>
      </c>
      <c r="CH10" s="6">
        <f t="shared" si="44"/>
        <v>0</v>
      </c>
      <c r="CI10" s="6"/>
      <c r="CJ10" s="33">
        <v>44652</v>
      </c>
      <c r="CK10" s="5">
        <f t="shared" si="36"/>
        <v>44652</v>
      </c>
      <c r="CL10" s="11">
        <f t="shared" si="37"/>
        <v>2557</v>
      </c>
      <c r="CM10" s="11">
        <f t="shared" si="38"/>
        <v>2557</v>
      </c>
      <c r="CN10" s="6">
        <f t="shared" si="39"/>
        <v>1223.4057142857139</v>
      </c>
      <c r="CO10" s="62">
        <f t="shared" si="47"/>
        <v>0</v>
      </c>
      <c r="CP10" s="73">
        <f t="shared" si="45"/>
        <v>0</v>
      </c>
      <c r="CQ10" s="73">
        <f t="shared" si="46"/>
        <v>0</v>
      </c>
      <c r="CR10" s="6">
        <f t="shared" si="40"/>
        <v>0</v>
      </c>
    </row>
    <row r="11" spans="1:96">
      <c r="A11" s="30" t="s">
        <v>1354</v>
      </c>
      <c r="B11" s="30" t="s">
        <v>1355</v>
      </c>
      <c r="C11" s="49"/>
      <c r="D11" s="49" t="s">
        <v>3281</v>
      </c>
      <c r="E11" s="30" t="s">
        <v>3061</v>
      </c>
      <c r="F11" s="30" t="s">
        <v>3138</v>
      </c>
      <c r="G11" s="30" t="s">
        <v>3115</v>
      </c>
      <c r="H11" s="30" t="s">
        <v>3964</v>
      </c>
      <c r="I11" s="30" t="s">
        <v>3116</v>
      </c>
      <c r="J11" s="30"/>
      <c r="K11" s="30" t="s">
        <v>1240</v>
      </c>
      <c r="L11" s="30" t="s">
        <v>3102</v>
      </c>
      <c r="M11" s="31">
        <v>1166.6600000000001</v>
      </c>
      <c r="N11" s="30">
        <v>21</v>
      </c>
      <c r="O11" s="30"/>
      <c r="P11" s="162"/>
      <c r="Q11" s="30">
        <f t="shared" si="0"/>
        <v>252</v>
      </c>
      <c r="R11" s="30">
        <f t="shared" si="1"/>
        <v>7670.0862000000006</v>
      </c>
      <c r="S11" s="30">
        <f t="shared" si="2"/>
        <v>7665</v>
      </c>
      <c r="T11" s="30" t="s">
        <v>6</v>
      </c>
      <c r="U11" s="30"/>
      <c r="V11" s="32">
        <v>35611</v>
      </c>
      <c r="W11" s="30"/>
      <c r="X11" s="31">
        <v>1166.6600000000001</v>
      </c>
      <c r="Y11" s="30">
        <v>0</v>
      </c>
      <c r="Z11" s="30">
        <v>0</v>
      </c>
      <c r="AA11" s="30">
        <v>0</v>
      </c>
      <c r="AB11" s="31">
        <f t="shared" si="3"/>
        <v>1166.6600000000001</v>
      </c>
      <c r="AC11" s="33">
        <v>42095</v>
      </c>
      <c r="AD11" s="10">
        <f t="shared" si="4"/>
        <v>35611</v>
      </c>
      <c r="AE11" s="10">
        <f t="shared" si="5"/>
        <v>42095</v>
      </c>
      <c r="AF11" s="11">
        <f t="shared" si="6"/>
        <v>6484</v>
      </c>
      <c r="AG11" s="11">
        <f t="shared" si="7"/>
        <v>7670.25</v>
      </c>
      <c r="AH11" s="11">
        <f t="shared" si="8"/>
        <v>6484</v>
      </c>
      <c r="AI11" s="11">
        <f t="shared" si="9"/>
        <v>986.90455838225705</v>
      </c>
      <c r="AJ11" s="11">
        <f t="shared" si="10"/>
        <v>179.75544161774303</v>
      </c>
      <c r="AK11" s="33">
        <v>42461</v>
      </c>
      <c r="AL11" s="5">
        <f t="shared" si="11"/>
        <v>42461</v>
      </c>
      <c r="AM11" s="11">
        <f t="shared" si="12"/>
        <v>42461</v>
      </c>
      <c r="AN11" s="11">
        <f t="shared" si="13"/>
        <v>6484</v>
      </c>
      <c r="AO11" s="6">
        <v>1166.5999999999999</v>
      </c>
      <c r="AP11" s="6">
        <f t="shared" si="14"/>
        <v>179.69544161774286</v>
      </c>
      <c r="AQ11" s="6">
        <f t="shared" si="15"/>
        <v>6.0000000000172804E-2</v>
      </c>
      <c r="AR11" s="33">
        <v>42826</v>
      </c>
      <c r="AS11" s="5">
        <f t="shared" si="16"/>
        <v>42826</v>
      </c>
      <c r="AT11" s="11">
        <f t="shared" si="17"/>
        <v>42826</v>
      </c>
      <c r="AU11" s="11">
        <f t="shared" si="18"/>
        <v>7215</v>
      </c>
      <c r="AV11" s="6">
        <v>1222.155238095238</v>
      </c>
      <c r="AW11" s="6">
        <v>55.555238095238096</v>
      </c>
      <c r="AX11" s="6">
        <v>0</v>
      </c>
      <c r="AY11" s="33">
        <v>43191</v>
      </c>
      <c r="AZ11" s="5">
        <f t="shared" si="19"/>
        <v>43191</v>
      </c>
      <c r="BA11" s="11">
        <f t="shared" si="20"/>
        <v>7580</v>
      </c>
      <c r="BB11" s="11">
        <f t="shared" si="21"/>
        <v>7400.2445583822573</v>
      </c>
      <c r="BC11" s="6">
        <v>1222.155238095238</v>
      </c>
      <c r="BD11" s="6">
        <v>0</v>
      </c>
      <c r="BE11" s="6">
        <v>-0.2</v>
      </c>
      <c r="BF11" s="8"/>
      <c r="BG11" s="33">
        <v>43556</v>
      </c>
      <c r="BH11" s="5">
        <f t="shared" si="22"/>
        <v>43556</v>
      </c>
      <c r="BI11" s="11">
        <f t="shared" si="23"/>
        <v>7945</v>
      </c>
      <c r="BJ11" s="11">
        <f t="shared" si="24"/>
        <v>0</v>
      </c>
      <c r="BK11" s="6">
        <f>BC11+BL11</f>
        <v>1223.2352380952379</v>
      </c>
      <c r="BL11" s="6">
        <v>1.08</v>
      </c>
      <c r="BM11" s="6">
        <v>0.08</v>
      </c>
      <c r="BN11" s="59"/>
      <c r="BO11" s="58"/>
      <c r="BP11" s="58"/>
      <c r="BQ11" s="61">
        <f t="shared" si="25"/>
        <v>-56.655238095237792</v>
      </c>
      <c r="BR11" s="33">
        <v>43922</v>
      </c>
      <c r="BS11" s="5">
        <f t="shared" si="26"/>
        <v>43922</v>
      </c>
      <c r="BT11" s="11">
        <f t="shared" si="27"/>
        <v>8311</v>
      </c>
      <c r="BU11" s="11">
        <f t="shared" si="28"/>
        <v>0</v>
      </c>
      <c r="BV11" s="6">
        <f t="shared" si="29"/>
        <v>1223.3152380952379</v>
      </c>
      <c r="BW11" s="6">
        <f t="shared" si="30"/>
        <v>0.08</v>
      </c>
      <c r="BX11" s="73">
        <f t="shared" si="41"/>
        <v>0.08</v>
      </c>
      <c r="BY11" s="6">
        <v>0.08</v>
      </c>
      <c r="BZ11" s="33">
        <v>43922</v>
      </c>
      <c r="CA11" s="5">
        <f t="shared" si="31"/>
        <v>43922</v>
      </c>
      <c r="CB11" s="11">
        <f t="shared" si="32"/>
        <v>8311</v>
      </c>
      <c r="CC11" s="11">
        <f t="shared" si="33"/>
        <v>0</v>
      </c>
      <c r="CD11" s="6">
        <f t="shared" si="34"/>
        <v>1223.3952380952378</v>
      </c>
      <c r="CE11" s="62">
        <f t="shared" si="35"/>
        <v>0.08</v>
      </c>
      <c r="CF11" s="73">
        <f t="shared" si="42"/>
        <v>0.08</v>
      </c>
      <c r="CG11" s="73">
        <f t="shared" si="43"/>
        <v>0</v>
      </c>
      <c r="CH11" s="6">
        <f t="shared" si="44"/>
        <v>0</v>
      </c>
      <c r="CI11" s="6"/>
      <c r="CJ11" s="33">
        <v>44652</v>
      </c>
      <c r="CK11" s="5">
        <f t="shared" si="36"/>
        <v>44652</v>
      </c>
      <c r="CL11" s="11">
        <f t="shared" si="37"/>
        <v>2557</v>
      </c>
      <c r="CM11" s="11">
        <f t="shared" si="38"/>
        <v>2557</v>
      </c>
      <c r="CN11" s="6">
        <f t="shared" si="39"/>
        <v>1223.3952380952378</v>
      </c>
      <c r="CO11" s="62">
        <f t="shared" si="47"/>
        <v>0</v>
      </c>
      <c r="CP11" s="73">
        <f t="shared" si="45"/>
        <v>0</v>
      </c>
      <c r="CQ11" s="73">
        <f t="shared" si="46"/>
        <v>0</v>
      </c>
      <c r="CR11" s="6">
        <f t="shared" si="40"/>
        <v>0</v>
      </c>
    </row>
    <row r="12" spans="1:96">
      <c r="A12" s="30" t="s">
        <v>1385</v>
      </c>
      <c r="B12" s="30" t="s">
        <v>1386</v>
      </c>
      <c r="C12" s="49"/>
      <c r="D12" s="49" t="s">
        <v>3293</v>
      </c>
      <c r="E12" s="30" t="s">
        <v>3061</v>
      </c>
      <c r="F12" s="30" t="s">
        <v>4568</v>
      </c>
      <c r="G12" s="30" t="s">
        <v>4574</v>
      </c>
      <c r="H12" s="30" t="s">
        <v>4517</v>
      </c>
      <c r="I12" s="30" t="s">
        <v>4518</v>
      </c>
      <c r="J12" s="30"/>
      <c r="K12" s="30" t="s">
        <v>1240</v>
      </c>
      <c r="L12" s="30" t="s">
        <v>3102</v>
      </c>
      <c r="M12" s="31">
        <v>399</v>
      </c>
      <c r="N12" s="30">
        <v>21</v>
      </c>
      <c r="O12" s="30"/>
      <c r="P12" s="162"/>
      <c r="Q12" s="30">
        <f t="shared" si="0"/>
        <v>252</v>
      </c>
      <c r="R12" s="30">
        <f t="shared" si="1"/>
        <v>7670.0862000000006</v>
      </c>
      <c r="S12" s="30">
        <f t="shared" si="2"/>
        <v>7665</v>
      </c>
      <c r="T12" s="30" t="s">
        <v>6</v>
      </c>
      <c r="U12" s="30"/>
      <c r="V12" s="32">
        <v>35611</v>
      </c>
      <c r="W12" s="30"/>
      <c r="X12" s="31">
        <v>399</v>
      </c>
      <c r="Y12" s="30">
        <v>0</v>
      </c>
      <c r="Z12" s="30">
        <v>0</v>
      </c>
      <c r="AA12" s="30">
        <v>0</v>
      </c>
      <c r="AB12" s="31">
        <f t="shared" si="3"/>
        <v>399</v>
      </c>
      <c r="AC12" s="33">
        <v>42095</v>
      </c>
      <c r="AD12" s="10">
        <f t="shared" si="4"/>
        <v>35611</v>
      </c>
      <c r="AE12" s="10">
        <f t="shared" si="5"/>
        <v>42095</v>
      </c>
      <c r="AF12" s="11">
        <f t="shared" si="6"/>
        <v>6484</v>
      </c>
      <c r="AG12" s="11">
        <f t="shared" si="7"/>
        <v>7670.25</v>
      </c>
      <c r="AH12" s="11">
        <f t="shared" si="8"/>
        <v>6484</v>
      </c>
      <c r="AI12" s="11">
        <f t="shared" si="9"/>
        <v>337.52328767123288</v>
      </c>
      <c r="AJ12" s="11">
        <f t="shared" si="10"/>
        <v>61.476712328767121</v>
      </c>
      <c r="AK12" s="33">
        <v>42461</v>
      </c>
      <c r="AL12" s="5">
        <f t="shared" si="11"/>
        <v>42461</v>
      </c>
      <c r="AM12" s="11">
        <f t="shared" si="12"/>
        <v>42461</v>
      </c>
      <c r="AN12" s="11">
        <f t="shared" si="13"/>
        <v>6484</v>
      </c>
      <c r="AO12" s="6">
        <v>399</v>
      </c>
      <c r="AP12" s="6">
        <f t="shared" si="14"/>
        <v>61.476712328767121</v>
      </c>
      <c r="AQ12" s="6">
        <f t="shared" si="15"/>
        <v>0</v>
      </c>
      <c r="AR12" s="33">
        <v>42826</v>
      </c>
      <c r="AS12" s="5">
        <f t="shared" si="16"/>
        <v>42826</v>
      </c>
      <c r="AT12" s="11">
        <f t="shared" si="17"/>
        <v>42826</v>
      </c>
      <c r="AU12" s="11">
        <f t="shared" si="18"/>
        <v>7215</v>
      </c>
      <c r="AV12" s="6">
        <v>418</v>
      </c>
      <c r="AW12" s="6">
        <v>19</v>
      </c>
      <c r="AX12" s="6">
        <v>0</v>
      </c>
      <c r="AY12" s="33">
        <v>43191</v>
      </c>
      <c r="AZ12" s="5">
        <f t="shared" si="19"/>
        <v>43191</v>
      </c>
      <c r="BA12" s="11">
        <f t="shared" si="20"/>
        <v>7580</v>
      </c>
      <c r="BB12" s="11">
        <f t="shared" si="21"/>
        <v>7518.5232876712325</v>
      </c>
      <c r="BC12" s="6">
        <v>418</v>
      </c>
      <c r="BD12" s="6">
        <v>0</v>
      </c>
      <c r="BE12" s="6">
        <v>-0.2</v>
      </c>
      <c r="BF12" s="8"/>
      <c r="BG12" s="33">
        <v>43556</v>
      </c>
      <c r="BH12" s="5">
        <f t="shared" si="22"/>
        <v>43556</v>
      </c>
      <c r="BI12" s="11">
        <f t="shared" si="23"/>
        <v>7945</v>
      </c>
      <c r="BJ12" s="11">
        <f t="shared" si="24"/>
        <v>0</v>
      </c>
      <c r="BK12" s="6">
        <f>BC12</f>
        <v>418</v>
      </c>
      <c r="BL12" s="6">
        <v>1.08</v>
      </c>
      <c r="BM12" s="6">
        <v>0.08</v>
      </c>
      <c r="BN12" s="59"/>
      <c r="BO12" s="58"/>
      <c r="BP12" s="58"/>
      <c r="BQ12" s="61">
        <f t="shared" si="25"/>
        <v>-19.079999999999984</v>
      </c>
      <c r="BR12" s="33">
        <v>43922</v>
      </c>
      <c r="BS12" s="5">
        <f t="shared" si="26"/>
        <v>43922</v>
      </c>
      <c r="BT12" s="11">
        <f t="shared" si="27"/>
        <v>8311</v>
      </c>
      <c r="BU12" s="11">
        <f t="shared" si="28"/>
        <v>0</v>
      </c>
      <c r="BV12" s="6">
        <f t="shared" si="29"/>
        <v>418.08</v>
      </c>
      <c r="BW12" s="6">
        <f t="shared" si="30"/>
        <v>0.08</v>
      </c>
      <c r="BX12" s="73">
        <f t="shared" si="41"/>
        <v>0.08</v>
      </c>
      <c r="BY12" s="6">
        <v>0.08</v>
      </c>
      <c r="BZ12" s="33">
        <v>43922</v>
      </c>
      <c r="CA12" s="5">
        <f t="shared" si="31"/>
        <v>43922</v>
      </c>
      <c r="CB12" s="11">
        <f t="shared" si="32"/>
        <v>8311</v>
      </c>
      <c r="CC12" s="11">
        <f t="shared" si="33"/>
        <v>0</v>
      </c>
      <c r="CD12" s="6">
        <f t="shared" si="34"/>
        <v>418.15999999999997</v>
      </c>
      <c r="CE12" s="62">
        <f t="shared" si="35"/>
        <v>0.08</v>
      </c>
      <c r="CF12" s="73">
        <f t="shared" si="42"/>
        <v>0.08</v>
      </c>
      <c r="CG12" s="73">
        <f t="shared" si="43"/>
        <v>0</v>
      </c>
      <c r="CH12" s="6">
        <f t="shared" si="44"/>
        <v>0</v>
      </c>
      <c r="CI12" s="6"/>
      <c r="CJ12" s="33">
        <v>44652</v>
      </c>
      <c r="CK12" s="5">
        <f t="shared" si="36"/>
        <v>44652</v>
      </c>
      <c r="CL12" s="11">
        <f t="shared" si="37"/>
        <v>2557</v>
      </c>
      <c r="CM12" s="11">
        <f t="shared" si="38"/>
        <v>2557</v>
      </c>
      <c r="CN12" s="6">
        <f t="shared" si="39"/>
        <v>418.15999999999997</v>
      </c>
      <c r="CO12" s="62">
        <f t="shared" si="47"/>
        <v>0</v>
      </c>
      <c r="CP12" s="73">
        <f t="shared" si="45"/>
        <v>0</v>
      </c>
      <c r="CQ12" s="73">
        <f t="shared" si="46"/>
        <v>0</v>
      </c>
      <c r="CR12" s="6">
        <f t="shared" si="40"/>
        <v>0</v>
      </c>
    </row>
    <row r="13" spans="1:96">
      <c r="A13" s="30" t="s">
        <v>2597</v>
      </c>
      <c r="B13" s="30" t="s">
        <v>2598</v>
      </c>
      <c r="C13" s="49"/>
      <c r="D13" s="49" t="s">
        <v>3912</v>
      </c>
      <c r="E13" s="30" t="s">
        <v>3128</v>
      </c>
      <c r="F13" s="30" t="s">
        <v>3123</v>
      </c>
      <c r="G13" s="30" t="s">
        <v>4562</v>
      </c>
      <c r="H13" s="30" t="s">
        <v>3129</v>
      </c>
      <c r="I13" s="30" t="s">
        <v>3116</v>
      </c>
      <c r="J13" s="30"/>
      <c r="K13" s="30" t="s">
        <v>1240</v>
      </c>
      <c r="L13" s="30" t="s">
        <v>3102</v>
      </c>
      <c r="M13" s="31">
        <v>1166.67</v>
      </c>
      <c r="N13" s="30">
        <v>21</v>
      </c>
      <c r="O13" s="30"/>
      <c r="P13" s="162"/>
      <c r="Q13" s="30">
        <f t="shared" si="0"/>
        <v>252</v>
      </c>
      <c r="R13" s="30">
        <f t="shared" si="1"/>
        <v>7670.0862000000006</v>
      </c>
      <c r="S13" s="30">
        <f t="shared" si="2"/>
        <v>7665</v>
      </c>
      <c r="T13" s="30" t="s">
        <v>6</v>
      </c>
      <c r="U13" s="30"/>
      <c r="V13" s="32">
        <v>35611</v>
      </c>
      <c r="W13" s="30"/>
      <c r="X13" s="31">
        <v>1166.67</v>
      </c>
      <c r="Y13" s="30">
        <v>0</v>
      </c>
      <c r="Z13" s="30">
        <v>0</v>
      </c>
      <c r="AA13" s="30">
        <v>0</v>
      </c>
      <c r="AB13" s="31">
        <f t="shared" si="3"/>
        <v>1166.67</v>
      </c>
      <c r="AC13" s="33">
        <v>42095</v>
      </c>
      <c r="AD13" s="10">
        <f t="shared" si="4"/>
        <v>35611</v>
      </c>
      <c r="AE13" s="10">
        <f t="shared" si="5"/>
        <v>42095</v>
      </c>
      <c r="AF13" s="11">
        <f t="shared" si="6"/>
        <v>6484</v>
      </c>
      <c r="AG13" s="11">
        <f t="shared" si="7"/>
        <v>7670.25</v>
      </c>
      <c r="AH13" s="11">
        <f t="shared" si="8"/>
        <v>6484</v>
      </c>
      <c r="AI13" s="11">
        <f t="shared" si="9"/>
        <v>986.91301761252464</v>
      </c>
      <c r="AJ13" s="11">
        <f t="shared" si="10"/>
        <v>179.75698238747543</v>
      </c>
      <c r="AK13" s="33">
        <v>42461</v>
      </c>
      <c r="AL13" s="5">
        <f t="shared" si="11"/>
        <v>42461</v>
      </c>
      <c r="AM13" s="11">
        <f t="shared" si="12"/>
        <v>42461</v>
      </c>
      <c r="AN13" s="11">
        <f t="shared" si="13"/>
        <v>6484</v>
      </c>
      <c r="AO13" s="6">
        <v>1166.6099999999999</v>
      </c>
      <c r="AP13" s="6">
        <f t="shared" si="14"/>
        <v>179.69698238747526</v>
      </c>
      <c r="AQ13" s="6">
        <f t="shared" si="15"/>
        <v>6.0000000000172804E-2</v>
      </c>
      <c r="AR13" s="33">
        <v>42826</v>
      </c>
      <c r="AS13" s="5">
        <f t="shared" si="16"/>
        <v>42826</v>
      </c>
      <c r="AT13" s="11">
        <f t="shared" si="17"/>
        <v>42826</v>
      </c>
      <c r="AU13" s="11">
        <f t="shared" si="18"/>
        <v>7215</v>
      </c>
      <c r="AV13" s="6">
        <v>1222.1657142857141</v>
      </c>
      <c r="AW13" s="6">
        <v>55.555714285714288</v>
      </c>
      <c r="AX13" s="6">
        <v>0</v>
      </c>
      <c r="AY13" s="33">
        <v>43191</v>
      </c>
      <c r="AZ13" s="5">
        <f t="shared" si="19"/>
        <v>43191</v>
      </c>
      <c r="BA13" s="11">
        <f t="shared" si="20"/>
        <v>7580</v>
      </c>
      <c r="BB13" s="11">
        <f t="shared" si="21"/>
        <v>7400.2430176125245</v>
      </c>
      <c r="BC13" s="6">
        <v>1222.1657142857141</v>
      </c>
      <c r="BD13" s="6">
        <v>0</v>
      </c>
      <c r="BE13" s="6">
        <v>-0.2</v>
      </c>
      <c r="BF13" s="8"/>
      <c r="BG13" s="33">
        <v>43556</v>
      </c>
      <c r="BH13" s="5">
        <f t="shared" si="22"/>
        <v>43556</v>
      </c>
      <c r="BI13" s="11">
        <f t="shared" si="23"/>
        <v>7945</v>
      </c>
      <c r="BJ13" s="11">
        <f t="shared" si="24"/>
        <v>0</v>
      </c>
      <c r="BK13" s="6">
        <f>BC13+BL13</f>
        <v>1223.245714285714</v>
      </c>
      <c r="BL13" s="6">
        <v>1.08</v>
      </c>
      <c r="BM13" s="6">
        <v>0.08</v>
      </c>
      <c r="BN13" s="59"/>
      <c r="BO13" s="58"/>
      <c r="BP13" s="58"/>
      <c r="BQ13" s="61">
        <f t="shared" si="25"/>
        <v>-56.655714285713884</v>
      </c>
      <c r="BR13" s="33">
        <v>43922</v>
      </c>
      <c r="BS13" s="5">
        <f t="shared" si="26"/>
        <v>43922</v>
      </c>
      <c r="BT13" s="11">
        <f t="shared" si="27"/>
        <v>8311</v>
      </c>
      <c r="BU13" s="11">
        <f t="shared" si="28"/>
        <v>0</v>
      </c>
      <c r="BV13" s="6">
        <f t="shared" si="29"/>
        <v>1223.325714285714</v>
      </c>
      <c r="BW13" s="6">
        <f t="shared" si="30"/>
        <v>0.08</v>
      </c>
      <c r="BX13" s="73">
        <f t="shared" si="41"/>
        <v>0.08</v>
      </c>
      <c r="BY13" s="6">
        <v>0.08</v>
      </c>
      <c r="BZ13" s="33">
        <v>44287</v>
      </c>
      <c r="CA13" s="5">
        <f t="shared" si="31"/>
        <v>44287</v>
      </c>
      <c r="CB13" s="11">
        <f t="shared" si="32"/>
        <v>8676</v>
      </c>
      <c r="CC13" s="11">
        <f t="shared" si="33"/>
        <v>0</v>
      </c>
      <c r="CD13" s="6">
        <f t="shared" si="34"/>
        <v>1223.4057142857139</v>
      </c>
      <c r="CE13" s="62">
        <f t="shared" si="35"/>
        <v>0.08</v>
      </c>
      <c r="CF13" s="73">
        <f t="shared" si="42"/>
        <v>0.08</v>
      </c>
      <c r="CG13" s="73">
        <f t="shared" si="43"/>
        <v>0</v>
      </c>
      <c r="CH13" s="6">
        <f t="shared" si="44"/>
        <v>0</v>
      </c>
      <c r="CI13" s="6"/>
      <c r="CJ13" s="33">
        <v>44652</v>
      </c>
      <c r="CK13" s="5">
        <f t="shared" si="36"/>
        <v>44652</v>
      </c>
      <c r="CL13" s="11">
        <f t="shared" si="37"/>
        <v>2557</v>
      </c>
      <c r="CM13" s="11">
        <f t="shared" si="38"/>
        <v>2557</v>
      </c>
      <c r="CN13" s="6">
        <f t="shared" si="39"/>
        <v>1223.4057142857139</v>
      </c>
      <c r="CO13" s="62">
        <f t="shared" si="47"/>
        <v>0</v>
      </c>
      <c r="CP13" s="73">
        <f t="shared" si="45"/>
        <v>0</v>
      </c>
      <c r="CQ13" s="73">
        <f t="shared" si="46"/>
        <v>0</v>
      </c>
      <c r="CR13" s="6">
        <f t="shared" si="40"/>
        <v>0</v>
      </c>
    </row>
    <row r="14" spans="1:96">
      <c r="A14" s="30" t="s">
        <v>1399</v>
      </c>
      <c r="B14" s="30" t="s">
        <v>1400</v>
      </c>
      <c r="C14" s="49"/>
      <c r="D14" s="49" t="s">
        <v>3300</v>
      </c>
      <c r="E14" s="30" t="s">
        <v>3061</v>
      </c>
      <c r="F14" s="30" t="s">
        <v>4568</v>
      </c>
      <c r="G14" s="30" t="s">
        <v>4562</v>
      </c>
      <c r="H14" s="30" t="s">
        <v>4599</v>
      </c>
      <c r="I14" s="30" t="s">
        <v>4333</v>
      </c>
      <c r="J14" s="30"/>
      <c r="K14" s="30" t="s">
        <v>1240</v>
      </c>
      <c r="L14" s="30" t="s">
        <v>3102</v>
      </c>
      <c r="M14" s="31">
        <v>550</v>
      </c>
      <c r="N14" s="30">
        <v>21</v>
      </c>
      <c r="O14" s="30"/>
      <c r="P14" s="162"/>
      <c r="Q14" s="30">
        <f t="shared" si="0"/>
        <v>252</v>
      </c>
      <c r="R14" s="30">
        <f t="shared" si="1"/>
        <v>7670.0862000000006</v>
      </c>
      <c r="S14" s="30">
        <f t="shared" si="2"/>
        <v>7665</v>
      </c>
      <c r="T14" s="30" t="s">
        <v>6</v>
      </c>
      <c r="U14" s="30"/>
      <c r="V14" s="32">
        <v>35641</v>
      </c>
      <c r="W14" s="30"/>
      <c r="X14" s="31">
        <v>550</v>
      </c>
      <c r="Y14" s="30">
        <v>0</v>
      </c>
      <c r="Z14" s="30">
        <v>0</v>
      </c>
      <c r="AA14" s="30">
        <v>0</v>
      </c>
      <c r="AB14" s="31">
        <f t="shared" si="3"/>
        <v>550</v>
      </c>
      <c r="AC14" s="33">
        <v>42095</v>
      </c>
      <c r="AD14" s="10">
        <f t="shared" si="4"/>
        <v>35641</v>
      </c>
      <c r="AE14" s="10">
        <f t="shared" si="5"/>
        <v>42095</v>
      </c>
      <c r="AF14" s="11">
        <f t="shared" si="6"/>
        <v>6454</v>
      </c>
      <c r="AG14" s="11">
        <f t="shared" si="7"/>
        <v>7670.25</v>
      </c>
      <c r="AH14" s="11">
        <f t="shared" si="8"/>
        <v>6454</v>
      </c>
      <c r="AI14" s="11">
        <f t="shared" si="9"/>
        <v>463.10502283105018</v>
      </c>
      <c r="AJ14" s="11">
        <f t="shared" si="10"/>
        <v>86.894977168949822</v>
      </c>
      <c r="AK14" s="33">
        <v>42461</v>
      </c>
      <c r="AL14" s="5">
        <f t="shared" si="11"/>
        <v>42461</v>
      </c>
      <c r="AM14" s="11">
        <f t="shared" si="12"/>
        <v>42461</v>
      </c>
      <c r="AN14" s="11">
        <f t="shared" si="13"/>
        <v>6454</v>
      </c>
      <c r="AO14" s="6">
        <v>550</v>
      </c>
      <c r="AP14" s="6">
        <f t="shared" si="14"/>
        <v>86.894977168949822</v>
      </c>
      <c r="AQ14" s="6">
        <f t="shared" si="15"/>
        <v>0</v>
      </c>
      <c r="AR14" s="33">
        <v>42826</v>
      </c>
      <c r="AS14" s="5">
        <f t="shared" si="16"/>
        <v>42826</v>
      </c>
      <c r="AT14" s="11">
        <f t="shared" si="17"/>
        <v>42826</v>
      </c>
      <c r="AU14" s="11">
        <f t="shared" si="18"/>
        <v>7185</v>
      </c>
      <c r="AV14" s="6">
        <v>576.19047619047615</v>
      </c>
      <c r="AW14" s="6">
        <v>26.19047619047619</v>
      </c>
      <c r="AX14" s="6">
        <v>0</v>
      </c>
      <c r="AY14" s="33">
        <v>43191</v>
      </c>
      <c r="AZ14" s="5">
        <f t="shared" si="19"/>
        <v>43191</v>
      </c>
      <c r="BA14" s="11">
        <f t="shared" si="20"/>
        <v>7550</v>
      </c>
      <c r="BB14" s="11">
        <f t="shared" si="21"/>
        <v>7463.1050228310505</v>
      </c>
      <c r="BC14" s="6">
        <v>576.19047619047615</v>
      </c>
      <c r="BD14" s="6">
        <v>0</v>
      </c>
      <c r="BE14" s="6">
        <v>-0.2</v>
      </c>
      <c r="BF14" s="8"/>
      <c r="BG14" s="33">
        <v>43556</v>
      </c>
      <c r="BH14" s="5">
        <f t="shared" si="22"/>
        <v>43556</v>
      </c>
      <c r="BI14" s="11">
        <f t="shared" si="23"/>
        <v>7915</v>
      </c>
      <c r="BJ14" s="11">
        <f t="shared" si="24"/>
        <v>0</v>
      </c>
      <c r="BK14" s="6">
        <f>BC14</f>
        <v>576.19047619047615</v>
      </c>
      <c r="BL14" s="6">
        <v>1.08</v>
      </c>
      <c r="BM14" s="6">
        <v>0.08</v>
      </c>
      <c r="BN14" s="59"/>
      <c r="BO14" s="58"/>
      <c r="BP14" s="58"/>
      <c r="BQ14" s="61">
        <f t="shared" si="25"/>
        <v>-26.270476190476188</v>
      </c>
      <c r="BR14" s="33">
        <v>43922</v>
      </c>
      <c r="BS14" s="5">
        <f t="shared" si="26"/>
        <v>43922</v>
      </c>
      <c r="BT14" s="11">
        <f t="shared" si="27"/>
        <v>8281</v>
      </c>
      <c r="BU14" s="11">
        <f t="shared" si="28"/>
        <v>0</v>
      </c>
      <c r="BV14" s="6">
        <f t="shared" si="29"/>
        <v>576.27047619047619</v>
      </c>
      <c r="BW14" s="6">
        <f t="shared" si="30"/>
        <v>0.08</v>
      </c>
      <c r="BX14" s="73">
        <f t="shared" si="41"/>
        <v>0.08</v>
      </c>
      <c r="BY14" s="6">
        <v>0.08</v>
      </c>
      <c r="BZ14" s="33">
        <v>43922</v>
      </c>
      <c r="CA14" s="5">
        <f t="shared" si="31"/>
        <v>43922</v>
      </c>
      <c r="CB14" s="11">
        <f t="shared" si="32"/>
        <v>8281</v>
      </c>
      <c r="CC14" s="11">
        <f t="shared" si="33"/>
        <v>0</v>
      </c>
      <c r="CD14" s="6">
        <f t="shared" si="34"/>
        <v>576.35047619047623</v>
      </c>
      <c r="CE14" s="62">
        <f t="shared" si="35"/>
        <v>0.08</v>
      </c>
      <c r="CF14" s="73">
        <f t="shared" si="42"/>
        <v>0.08</v>
      </c>
      <c r="CG14" s="73">
        <f t="shared" si="43"/>
        <v>0</v>
      </c>
      <c r="CH14" s="6">
        <f t="shared" si="44"/>
        <v>0</v>
      </c>
      <c r="CI14" s="6"/>
      <c r="CJ14" s="33">
        <v>44652</v>
      </c>
      <c r="CK14" s="5">
        <f t="shared" si="36"/>
        <v>44652</v>
      </c>
      <c r="CL14" s="11">
        <f t="shared" si="37"/>
        <v>2557</v>
      </c>
      <c r="CM14" s="11">
        <f t="shared" si="38"/>
        <v>2557</v>
      </c>
      <c r="CN14" s="6">
        <f t="shared" si="39"/>
        <v>576.35047619047623</v>
      </c>
      <c r="CO14" s="62">
        <f t="shared" si="47"/>
        <v>0</v>
      </c>
      <c r="CP14" s="73">
        <f t="shared" si="45"/>
        <v>0</v>
      </c>
      <c r="CQ14" s="73">
        <f t="shared" si="46"/>
        <v>0</v>
      </c>
      <c r="CR14" s="6">
        <f t="shared" si="40"/>
        <v>0</v>
      </c>
    </row>
    <row r="15" spans="1:96">
      <c r="A15" s="30" t="s">
        <v>1405</v>
      </c>
      <c r="B15" s="30" t="s">
        <v>1406</v>
      </c>
      <c r="C15" s="49"/>
      <c r="D15" s="49" t="s">
        <v>3303</v>
      </c>
      <c r="E15" s="30" t="s">
        <v>3061</v>
      </c>
      <c r="F15" s="30" t="s">
        <v>4568</v>
      </c>
      <c r="G15" s="30" t="s">
        <v>4562</v>
      </c>
      <c r="H15" s="30" t="s">
        <v>4452</v>
      </c>
      <c r="I15" s="30" t="s">
        <v>4333</v>
      </c>
      <c r="J15" s="30"/>
      <c r="K15" s="30" t="s">
        <v>1240</v>
      </c>
      <c r="L15" s="30" t="s">
        <v>3102</v>
      </c>
      <c r="M15" s="31">
        <v>550</v>
      </c>
      <c r="N15" s="30">
        <v>21</v>
      </c>
      <c r="O15" s="30"/>
      <c r="P15" s="162"/>
      <c r="Q15" s="30">
        <f t="shared" si="0"/>
        <v>252</v>
      </c>
      <c r="R15" s="30">
        <f t="shared" si="1"/>
        <v>7670.0862000000006</v>
      </c>
      <c r="S15" s="30">
        <f t="shared" si="2"/>
        <v>7665</v>
      </c>
      <c r="T15" s="30" t="s">
        <v>6</v>
      </c>
      <c r="U15" s="30"/>
      <c r="V15" s="32">
        <v>35641</v>
      </c>
      <c r="W15" s="30"/>
      <c r="X15" s="31">
        <v>550</v>
      </c>
      <c r="Y15" s="30">
        <v>0</v>
      </c>
      <c r="Z15" s="30">
        <v>0</v>
      </c>
      <c r="AA15" s="30">
        <v>0</v>
      </c>
      <c r="AB15" s="31">
        <f t="shared" si="3"/>
        <v>550</v>
      </c>
      <c r="AC15" s="33">
        <v>42095</v>
      </c>
      <c r="AD15" s="10">
        <f t="shared" si="4"/>
        <v>35641</v>
      </c>
      <c r="AE15" s="10">
        <f t="shared" si="5"/>
        <v>42095</v>
      </c>
      <c r="AF15" s="11">
        <f t="shared" si="6"/>
        <v>6454</v>
      </c>
      <c r="AG15" s="11">
        <f t="shared" si="7"/>
        <v>7670.25</v>
      </c>
      <c r="AH15" s="11">
        <f t="shared" si="8"/>
        <v>6454</v>
      </c>
      <c r="AI15" s="11">
        <f t="shared" si="9"/>
        <v>463.10502283105018</v>
      </c>
      <c r="AJ15" s="11">
        <f t="shared" si="10"/>
        <v>86.894977168949822</v>
      </c>
      <c r="AK15" s="33">
        <v>42461</v>
      </c>
      <c r="AL15" s="5">
        <f t="shared" si="11"/>
        <v>42461</v>
      </c>
      <c r="AM15" s="11">
        <f t="shared" si="12"/>
        <v>42461</v>
      </c>
      <c r="AN15" s="11">
        <f t="shared" si="13"/>
        <v>6454</v>
      </c>
      <c r="AO15" s="6">
        <v>550</v>
      </c>
      <c r="AP15" s="6">
        <f t="shared" si="14"/>
        <v>86.894977168949822</v>
      </c>
      <c r="AQ15" s="6">
        <f t="shared" si="15"/>
        <v>0</v>
      </c>
      <c r="AR15" s="33">
        <v>42826</v>
      </c>
      <c r="AS15" s="5">
        <f t="shared" si="16"/>
        <v>42826</v>
      </c>
      <c r="AT15" s="11">
        <f t="shared" si="17"/>
        <v>42826</v>
      </c>
      <c r="AU15" s="11">
        <f t="shared" si="18"/>
        <v>7185</v>
      </c>
      <c r="AV15" s="6">
        <v>576.19047619047615</v>
      </c>
      <c r="AW15" s="6">
        <v>26.19047619047619</v>
      </c>
      <c r="AX15" s="6">
        <v>0</v>
      </c>
      <c r="AY15" s="33">
        <v>43191</v>
      </c>
      <c r="AZ15" s="5">
        <f t="shared" si="19"/>
        <v>43191</v>
      </c>
      <c r="BA15" s="11">
        <f t="shared" si="20"/>
        <v>7550</v>
      </c>
      <c r="BB15" s="11">
        <f t="shared" si="21"/>
        <v>7463.1050228310505</v>
      </c>
      <c r="BC15" s="6">
        <v>576.19047619047615</v>
      </c>
      <c r="BD15" s="6">
        <v>0</v>
      </c>
      <c r="BE15" s="6">
        <v>-0.2</v>
      </c>
      <c r="BF15" s="8"/>
      <c r="BG15" s="33">
        <v>43556</v>
      </c>
      <c r="BH15" s="5">
        <f t="shared" si="22"/>
        <v>43556</v>
      </c>
      <c r="BI15" s="11">
        <f t="shared" si="23"/>
        <v>7915</v>
      </c>
      <c r="BJ15" s="11">
        <f t="shared" si="24"/>
        <v>0</v>
      </c>
      <c r="BK15" s="6">
        <f>BC15</f>
        <v>576.19047619047615</v>
      </c>
      <c r="BL15" s="6">
        <v>1.08</v>
      </c>
      <c r="BM15" s="6">
        <v>0.08</v>
      </c>
      <c r="BN15" s="59"/>
      <c r="BO15" s="58"/>
      <c r="BP15" s="58"/>
      <c r="BQ15" s="61">
        <f t="shared" si="25"/>
        <v>-26.270476190476188</v>
      </c>
      <c r="BR15" s="33">
        <v>43922</v>
      </c>
      <c r="BS15" s="5">
        <f t="shared" si="26"/>
        <v>43922</v>
      </c>
      <c r="BT15" s="11">
        <f t="shared" si="27"/>
        <v>8281</v>
      </c>
      <c r="BU15" s="11">
        <f t="shared" si="28"/>
        <v>0</v>
      </c>
      <c r="BV15" s="6">
        <f t="shared" si="29"/>
        <v>576.27047619047619</v>
      </c>
      <c r="BW15" s="6">
        <f t="shared" si="30"/>
        <v>0.08</v>
      </c>
      <c r="BX15" s="73">
        <f t="shared" si="41"/>
        <v>0.08</v>
      </c>
      <c r="BY15" s="6">
        <v>0.08</v>
      </c>
      <c r="BZ15" s="33">
        <v>43922</v>
      </c>
      <c r="CA15" s="5">
        <f t="shared" si="31"/>
        <v>43922</v>
      </c>
      <c r="CB15" s="11">
        <f t="shared" si="32"/>
        <v>8281</v>
      </c>
      <c r="CC15" s="11">
        <f t="shared" si="33"/>
        <v>0</v>
      </c>
      <c r="CD15" s="6">
        <f t="shared" si="34"/>
        <v>576.35047619047623</v>
      </c>
      <c r="CE15" s="62">
        <f t="shared" si="35"/>
        <v>0.08</v>
      </c>
      <c r="CF15" s="73">
        <f t="shared" si="42"/>
        <v>0.08</v>
      </c>
      <c r="CG15" s="73">
        <f t="shared" si="43"/>
        <v>0</v>
      </c>
      <c r="CH15" s="6">
        <f t="shared" si="44"/>
        <v>0</v>
      </c>
      <c r="CI15" s="6"/>
      <c r="CJ15" s="33">
        <v>44652</v>
      </c>
      <c r="CK15" s="5">
        <f t="shared" si="36"/>
        <v>44652</v>
      </c>
      <c r="CL15" s="11">
        <f t="shared" si="37"/>
        <v>2557</v>
      </c>
      <c r="CM15" s="11">
        <f t="shared" si="38"/>
        <v>2557</v>
      </c>
      <c r="CN15" s="6">
        <f t="shared" si="39"/>
        <v>576.35047619047623</v>
      </c>
      <c r="CO15" s="62">
        <f t="shared" si="47"/>
        <v>0</v>
      </c>
      <c r="CP15" s="73">
        <f t="shared" si="45"/>
        <v>0</v>
      </c>
      <c r="CQ15" s="73">
        <f t="shared" si="46"/>
        <v>0</v>
      </c>
      <c r="CR15" s="6">
        <f t="shared" si="40"/>
        <v>0</v>
      </c>
    </row>
    <row r="16" spans="1:96">
      <c r="A16" s="30" t="s">
        <v>1465</v>
      </c>
      <c r="B16" s="30" t="s">
        <v>1466</v>
      </c>
      <c r="C16" s="49"/>
      <c r="D16" s="49" t="s">
        <v>3333</v>
      </c>
      <c r="E16" s="30" t="s">
        <v>3061</v>
      </c>
      <c r="F16" s="30" t="s">
        <v>4568</v>
      </c>
      <c r="G16" s="30" t="s">
        <v>4574</v>
      </c>
      <c r="H16" s="30" t="s">
        <v>4446</v>
      </c>
      <c r="I16" s="30" t="s">
        <v>4453</v>
      </c>
      <c r="J16" s="30"/>
      <c r="K16" s="30" t="s">
        <v>1240</v>
      </c>
      <c r="L16" s="30" t="s">
        <v>3102</v>
      </c>
      <c r="M16" s="31">
        <v>550</v>
      </c>
      <c r="N16" s="30">
        <v>21</v>
      </c>
      <c r="O16" s="30"/>
      <c r="P16" s="162"/>
      <c r="Q16" s="30">
        <f t="shared" si="0"/>
        <v>252</v>
      </c>
      <c r="R16" s="30">
        <f t="shared" si="1"/>
        <v>7670.0862000000006</v>
      </c>
      <c r="S16" s="30">
        <f t="shared" si="2"/>
        <v>7665</v>
      </c>
      <c r="T16" s="30" t="s">
        <v>6</v>
      </c>
      <c r="U16" s="30"/>
      <c r="V16" s="32">
        <v>35641</v>
      </c>
      <c r="W16" s="30"/>
      <c r="X16" s="31">
        <v>550</v>
      </c>
      <c r="Y16" s="30">
        <v>0</v>
      </c>
      <c r="Z16" s="30">
        <v>0</v>
      </c>
      <c r="AA16" s="30">
        <v>0</v>
      </c>
      <c r="AB16" s="31">
        <f t="shared" si="3"/>
        <v>550</v>
      </c>
      <c r="AC16" s="33">
        <v>42095</v>
      </c>
      <c r="AD16" s="10">
        <f t="shared" si="4"/>
        <v>35641</v>
      </c>
      <c r="AE16" s="10">
        <f t="shared" si="5"/>
        <v>42095</v>
      </c>
      <c r="AF16" s="11">
        <f t="shared" si="6"/>
        <v>6454</v>
      </c>
      <c r="AG16" s="11">
        <f t="shared" si="7"/>
        <v>7670.25</v>
      </c>
      <c r="AH16" s="11">
        <f t="shared" si="8"/>
        <v>6454</v>
      </c>
      <c r="AI16" s="11">
        <f t="shared" si="9"/>
        <v>463.10502283105018</v>
      </c>
      <c r="AJ16" s="11">
        <f t="shared" si="10"/>
        <v>86.894977168949822</v>
      </c>
      <c r="AK16" s="33">
        <v>42461</v>
      </c>
      <c r="AL16" s="5">
        <f t="shared" si="11"/>
        <v>42461</v>
      </c>
      <c r="AM16" s="11">
        <f t="shared" si="12"/>
        <v>42461</v>
      </c>
      <c r="AN16" s="11">
        <f t="shared" si="13"/>
        <v>6454</v>
      </c>
      <c r="AO16" s="6">
        <v>550</v>
      </c>
      <c r="AP16" s="6">
        <f t="shared" si="14"/>
        <v>86.894977168949822</v>
      </c>
      <c r="AQ16" s="6">
        <f t="shared" si="15"/>
        <v>0</v>
      </c>
      <c r="AR16" s="33">
        <v>42826</v>
      </c>
      <c r="AS16" s="5">
        <f t="shared" si="16"/>
        <v>42826</v>
      </c>
      <c r="AT16" s="11">
        <f t="shared" si="17"/>
        <v>42826</v>
      </c>
      <c r="AU16" s="11">
        <f t="shared" si="18"/>
        <v>7185</v>
      </c>
      <c r="AV16" s="6">
        <v>576.19047619047615</v>
      </c>
      <c r="AW16" s="6">
        <v>26.19047619047619</v>
      </c>
      <c r="AX16" s="6">
        <v>0</v>
      </c>
      <c r="AY16" s="33">
        <v>43191</v>
      </c>
      <c r="AZ16" s="5">
        <f t="shared" si="19"/>
        <v>43191</v>
      </c>
      <c r="BA16" s="11">
        <f t="shared" si="20"/>
        <v>7550</v>
      </c>
      <c r="BB16" s="11">
        <f t="shared" si="21"/>
        <v>7463.1050228310505</v>
      </c>
      <c r="BC16" s="6">
        <v>576.19047619047615</v>
      </c>
      <c r="BD16" s="6">
        <v>0</v>
      </c>
      <c r="BE16" s="6">
        <v>-0.2</v>
      </c>
      <c r="BF16" s="8"/>
      <c r="BG16" s="33">
        <v>43556</v>
      </c>
      <c r="BH16" s="5">
        <f t="shared" si="22"/>
        <v>43556</v>
      </c>
      <c r="BI16" s="11">
        <f t="shared" si="23"/>
        <v>7915</v>
      </c>
      <c r="BJ16" s="11">
        <f t="shared" si="24"/>
        <v>0</v>
      </c>
      <c r="BK16" s="6">
        <f>BC16+BL16</f>
        <v>577.27047619047619</v>
      </c>
      <c r="BL16" s="6">
        <v>1.08</v>
      </c>
      <c r="BM16" s="6">
        <v>0.08</v>
      </c>
      <c r="BN16" s="59"/>
      <c r="BO16" s="58"/>
      <c r="BP16" s="58"/>
      <c r="BQ16" s="61">
        <f t="shared" si="25"/>
        <v>-27.350476190476229</v>
      </c>
      <c r="BR16" s="33">
        <v>43922</v>
      </c>
      <c r="BS16" s="5">
        <f t="shared" si="26"/>
        <v>43922</v>
      </c>
      <c r="BT16" s="11">
        <f t="shared" si="27"/>
        <v>8281</v>
      </c>
      <c r="BU16" s="11">
        <f t="shared" si="28"/>
        <v>0</v>
      </c>
      <c r="BV16" s="6">
        <f t="shared" si="29"/>
        <v>577.35047619047623</v>
      </c>
      <c r="BW16" s="6">
        <f t="shared" si="30"/>
        <v>0.08</v>
      </c>
      <c r="BX16" s="73">
        <f t="shared" si="41"/>
        <v>0.08</v>
      </c>
      <c r="BY16" s="6">
        <v>0.08</v>
      </c>
      <c r="BZ16" s="33">
        <v>44287</v>
      </c>
      <c r="CA16" s="5">
        <f t="shared" si="31"/>
        <v>44287</v>
      </c>
      <c r="CB16" s="11">
        <f t="shared" si="32"/>
        <v>8646</v>
      </c>
      <c r="CC16" s="11">
        <f t="shared" si="33"/>
        <v>0</v>
      </c>
      <c r="CD16" s="6">
        <f t="shared" si="34"/>
        <v>577.43047619047627</v>
      </c>
      <c r="CE16" s="62">
        <f t="shared" si="35"/>
        <v>0.08</v>
      </c>
      <c r="CF16" s="73">
        <f t="shared" si="42"/>
        <v>0.08</v>
      </c>
      <c r="CG16" s="73">
        <f t="shared" si="43"/>
        <v>0</v>
      </c>
      <c r="CH16" s="6">
        <f t="shared" si="44"/>
        <v>0</v>
      </c>
      <c r="CI16" s="6"/>
      <c r="CJ16" s="33">
        <v>44652</v>
      </c>
      <c r="CK16" s="5">
        <f t="shared" si="36"/>
        <v>44652</v>
      </c>
      <c r="CL16" s="11">
        <f t="shared" si="37"/>
        <v>2557</v>
      </c>
      <c r="CM16" s="11">
        <f t="shared" si="38"/>
        <v>2557</v>
      </c>
      <c r="CN16" s="6">
        <f t="shared" si="39"/>
        <v>577.43047619047627</v>
      </c>
      <c r="CO16" s="62">
        <f t="shared" si="47"/>
        <v>0</v>
      </c>
      <c r="CP16" s="73">
        <f t="shared" si="45"/>
        <v>0</v>
      </c>
      <c r="CQ16" s="73">
        <f t="shared" si="46"/>
        <v>0</v>
      </c>
      <c r="CR16" s="6">
        <f t="shared" si="40"/>
        <v>0</v>
      </c>
    </row>
    <row r="17" spans="1:96">
      <c r="A17" s="30" t="s">
        <v>1467</v>
      </c>
      <c r="B17" s="30" t="s">
        <v>1468</v>
      </c>
      <c r="C17" s="49"/>
      <c r="D17" s="49" t="s">
        <v>3334</v>
      </c>
      <c r="E17" s="30" t="s">
        <v>3061</v>
      </c>
      <c r="F17" s="30" t="s">
        <v>4568</v>
      </c>
      <c r="G17" s="30" t="s">
        <v>4574</v>
      </c>
      <c r="H17" s="30" t="s">
        <v>4446</v>
      </c>
      <c r="I17" s="30" t="s">
        <v>4453</v>
      </c>
      <c r="J17" s="30"/>
      <c r="K17" s="30" t="s">
        <v>1240</v>
      </c>
      <c r="L17" s="30" t="s">
        <v>3102</v>
      </c>
      <c r="M17" s="31">
        <v>799</v>
      </c>
      <c r="N17" s="30">
        <v>21</v>
      </c>
      <c r="O17" s="30"/>
      <c r="P17" s="162"/>
      <c r="Q17" s="30">
        <f t="shared" si="0"/>
        <v>252</v>
      </c>
      <c r="R17" s="30">
        <f t="shared" si="1"/>
        <v>7670.0862000000006</v>
      </c>
      <c r="S17" s="30">
        <f t="shared" si="2"/>
        <v>7665</v>
      </c>
      <c r="T17" s="30" t="s">
        <v>6</v>
      </c>
      <c r="U17" s="30"/>
      <c r="V17" s="32">
        <v>35641</v>
      </c>
      <c r="W17" s="30"/>
      <c r="X17" s="31">
        <v>799</v>
      </c>
      <c r="Y17" s="30">
        <v>0</v>
      </c>
      <c r="Z17" s="30">
        <v>0</v>
      </c>
      <c r="AA17" s="30">
        <v>0</v>
      </c>
      <c r="AB17" s="31">
        <f t="shared" si="3"/>
        <v>799</v>
      </c>
      <c r="AC17" s="33">
        <v>42095</v>
      </c>
      <c r="AD17" s="10">
        <f t="shared" si="4"/>
        <v>35641</v>
      </c>
      <c r="AE17" s="10">
        <f t="shared" si="5"/>
        <v>42095</v>
      </c>
      <c r="AF17" s="11">
        <f t="shared" si="6"/>
        <v>6454</v>
      </c>
      <c r="AG17" s="11">
        <f t="shared" si="7"/>
        <v>7670.25</v>
      </c>
      <c r="AH17" s="11">
        <f t="shared" si="8"/>
        <v>6454</v>
      </c>
      <c r="AI17" s="11">
        <f t="shared" si="9"/>
        <v>672.76529680365297</v>
      </c>
      <c r="AJ17" s="11">
        <f t="shared" si="10"/>
        <v>126.23470319634703</v>
      </c>
      <c r="AK17" s="33">
        <v>42461</v>
      </c>
      <c r="AL17" s="5">
        <f t="shared" si="11"/>
        <v>42461</v>
      </c>
      <c r="AM17" s="11">
        <f t="shared" si="12"/>
        <v>42461</v>
      </c>
      <c r="AN17" s="11">
        <f t="shared" si="13"/>
        <v>6454</v>
      </c>
      <c r="AO17" s="6">
        <v>799</v>
      </c>
      <c r="AP17" s="6">
        <f t="shared" si="14"/>
        <v>126.23470319634703</v>
      </c>
      <c r="AQ17" s="6">
        <f t="shared" si="15"/>
        <v>0</v>
      </c>
      <c r="AR17" s="33">
        <v>42826</v>
      </c>
      <c r="AS17" s="5">
        <f t="shared" si="16"/>
        <v>42826</v>
      </c>
      <c r="AT17" s="11">
        <f t="shared" si="17"/>
        <v>42826</v>
      </c>
      <c r="AU17" s="11">
        <f t="shared" si="18"/>
        <v>7185</v>
      </c>
      <c r="AV17" s="6">
        <v>837.04761904761904</v>
      </c>
      <c r="AW17" s="6">
        <v>38.047619047619051</v>
      </c>
      <c r="AX17" s="6">
        <v>0</v>
      </c>
      <c r="AY17" s="33">
        <v>43191</v>
      </c>
      <c r="AZ17" s="5">
        <f t="shared" si="19"/>
        <v>43191</v>
      </c>
      <c r="BA17" s="11">
        <f t="shared" si="20"/>
        <v>7550</v>
      </c>
      <c r="BB17" s="11">
        <f t="shared" si="21"/>
        <v>7423.7652968036527</v>
      </c>
      <c r="BC17" s="6">
        <v>837.04761904761904</v>
      </c>
      <c r="BD17" s="6">
        <v>0</v>
      </c>
      <c r="BE17" s="6">
        <v>-0.2</v>
      </c>
      <c r="BF17" s="8"/>
      <c r="BG17" s="33">
        <v>43556</v>
      </c>
      <c r="BH17" s="5">
        <f t="shared" si="22"/>
        <v>43556</v>
      </c>
      <c r="BI17" s="11">
        <f t="shared" si="23"/>
        <v>7915</v>
      </c>
      <c r="BJ17" s="11">
        <f t="shared" si="24"/>
        <v>0</v>
      </c>
      <c r="BK17" s="6">
        <f>BC17+BL17</f>
        <v>838.12761904761908</v>
      </c>
      <c r="BL17" s="6">
        <v>1.08</v>
      </c>
      <c r="BM17" s="6">
        <v>0.08</v>
      </c>
      <c r="BN17" s="59"/>
      <c r="BO17" s="58"/>
      <c r="BP17" s="58"/>
      <c r="BQ17" s="61">
        <f t="shared" si="25"/>
        <v>-39.207619047619119</v>
      </c>
      <c r="BR17" s="33">
        <v>43922</v>
      </c>
      <c r="BS17" s="5">
        <f t="shared" si="26"/>
        <v>43922</v>
      </c>
      <c r="BT17" s="11">
        <f t="shared" si="27"/>
        <v>8281</v>
      </c>
      <c r="BU17" s="11">
        <f t="shared" si="28"/>
        <v>0</v>
      </c>
      <c r="BV17" s="6">
        <f t="shared" si="29"/>
        <v>838.20761904761912</v>
      </c>
      <c r="BW17" s="6">
        <f t="shared" si="30"/>
        <v>0.08</v>
      </c>
      <c r="BX17" s="73">
        <f t="shared" si="41"/>
        <v>0.08</v>
      </c>
      <c r="BY17" s="6">
        <v>0.08</v>
      </c>
      <c r="BZ17" s="33">
        <v>44287</v>
      </c>
      <c r="CA17" s="5">
        <f t="shared" si="31"/>
        <v>44287</v>
      </c>
      <c r="CB17" s="11">
        <f t="shared" si="32"/>
        <v>8646</v>
      </c>
      <c r="CC17" s="11">
        <f t="shared" si="33"/>
        <v>0</v>
      </c>
      <c r="CD17" s="6">
        <f t="shared" si="34"/>
        <v>838.28761904761916</v>
      </c>
      <c r="CE17" s="62">
        <f t="shared" si="35"/>
        <v>0.08</v>
      </c>
      <c r="CF17" s="73">
        <f t="shared" si="42"/>
        <v>0.08</v>
      </c>
      <c r="CG17" s="73">
        <f t="shared" si="43"/>
        <v>0</v>
      </c>
      <c r="CH17" s="6">
        <f t="shared" si="44"/>
        <v>0</v>
      </c>
      <c r="CI17" s="6"/>
      <c r="CJ17" s="33">
        <v>44652</v>
      </c>
      <c r="CK17" s="5">
        <f t="shared" si="36"/>
        <v>44652</v>
      </c>
      <c r="CL17" s="11">
        <f t="shared" si="37"/>
        <v>2557</v>
      </c>
      <c r="CM17" s="11">
        <f t="shared" si="38"/>
        <v>2557</v>
      </c>
      <c r="CN17" s="6">
        <f t="shared" si="39"/>
        <v>838.28761904761916</v>
      </c>
      <c r="CO17" s="62">
        <f t="shared" si="47"/>
        <v>0</v>
      </c>
      <c r="CP17" s="73">
        <f t="shared" si="45"/>
        <v>0</v>
      </c>
      <c r="CQ17" s="73">
        <f t="shared" si="46"/>
        <v>0</v>
      </c>
      <c r="CR17" s="6">
        <f t="shared" si="40"/>
        <v>0</v>
      </c>
    </row>
    <row r="18" spans="1:96">
      <c r="A18" s="30" t="s">
        <v>1475</v>
      </c>
      <c r="B18" s="30" t="s">
        <v>1476</v>
      </c>
      <c r="C18" s="49"/>
      <c r="D18" s="49" t="s">
        <v>3338</v>
      </c>
      <c r="E18" s="30" t="s">
        <v>3061</v>
      </c>
      <c r="F18" s="30" t="s">
        <v>4568</v>
      </c>
      <c r="G18" s="30" t="s">
        <v>4574</v>
      </c>
      <c r="H18" s="30" t="s">
        <v>3169</v>
      </c>
      <c r="I18" s="30" t="s">
        <v>3116</v>
      </c>
      <c r="J18" s="30"/>
      <c r="K18" s="30" t="s">
        <v>1240</v>
      </c>
      <c r="L18" s="30" t="s">
        <v>3102</v>
      </c>
      <c r="M18" s="31">
        <v>550</v>
      </c>
      <c r="N18" s="30">
        <v>21</v>
      </c>
      <c r="O18" s="30"/>
      <c r="P18" s="162"/>
      <c r="Q18" s="30">
        <f t="shared" si="0"/>
        <v>252</v>
      </c>
      <c r="R18" s="30">
        <f t="shared" si="1"/>
        <v>7670.0862000000006</v>
      </c>
      <c r="S18" s="30">
        <f t="shared" si="2"/>
        <v>7665</v>
      </c>
      <c r="T18" s="30" t="s">
        <v>6</v>
      </c>
      <c r="U18" s="30"/>
      <c r="V18" s="32">
        <v>35641</v>
      </c>
      <c r="W18" s="30"/>
      <c r="X18" s="31">
        <v>550</v>
      </c>
      <c r="Y18" s="30">
        <v>0</v>
      </c>
      <c r="Z18" s="30">
        <v>0</v>
      </c>
      <c r="AA18" s="30">
        <v>0</v>
      </c>
      <c r="AB18" s="31">
        <f t="shared" si="3"/>
        <v>550</v>
      </c>
      <c r="AC18" s="33">
        <v>42095</v>
      </c>
      <c r="AD18" s="10">
        <f t="shared" si="4"/>
        <v>35641</v>
      </c>
      <c r="AE18" s="10">
        <f t="shared" si="5"/>
        <v>42095</v>
      </c>
      <c r="AF18" s="11">
        <f t="shared" si="6"/>
        <v>6454</v>
      </c>
      <c r="AG18" s="11">
        <f t="shared" si="7"/>
        <v>7670.25</v>
      </c>
      <c r="AH18" s="11">
        <f t="shared" si="8"/>
        <v>6454</v>
      </c>
      <c r="AI18" s="11">
        <f t="shared" si="9"/>
        <v>463.10502283105018</v>
      </c>
      <c r="AJ18" s="11">
        <f t="shared" si="10"/>
        <v>86.894977168949822</v>
      </c>
      <c r="AK18" s="33">
        <v>42461</v>
      </c>
      <c r="AL18" s="5">
        <f t="shared" si="11"/>
        <v>42461</v>
      </c>
      <c r="AM18" s="11">
        <f t="shared" si="12"/>
        <v>42461</v>
      </c>
      <c r="AN18" s="11">
        <f t="shared" si="13"/>
        <v>6454</v>
      </c>
      <c r="AO18" s="6">
        <v>550</v>
      </c>
      <c r="AP18" s="6">
        <f t="shared" si="14"/>
        <v>86.894977168949822</v>
      </c>
      <c r="AQ18" s="6">
        <f t="shared" si="15"/>
        <v>0</v>
      </c>
      <c r="AR18" s="33">
        <v>42826</v>
      </c>
      <c r="AS18" s="5">
        <f t="shared" si="16"/>
        <v>42826</v>
      </c>
      <c r="AT18" s="11">
        <f t="shared" si="17"/>
        <v>42826</v>
      </c>
      <c r="AU18" s="11">
        <f t="shared" si="18"/>
        <v>7185</v>
      </c>
      <c r="AV18" s="6">
        <v>576.19047619047615</v>
      </c>
      <c r="AW18" s="6">
        <v>26.19047619047619</v>
      </c>
      <c r="AX18" s="6">
        <v>0</v>
      </c>
      <c r="AY18" s="33">
        <v>43191</v>
      </c>
      <c r="AZ18" s="5">
        <f t="shared" si="19"/>
        <v>43191</v>
      </c>
      <c r="BA18" s="11">
        <f t="shared" si="20"/>
        <v>7550</v>
      </c>
      <c r="BB18" s="11">
        <f t="shared" si="21"/>
        <v>7463.1050228310505</v>
      </c>
      <c r="BC18" s="6">
        <v>576.19047619047615</v>
      </c>
      <c r="BD18" s="6">
        <v>0</v>
      </c>
      <c r="BE18" s="6">
        <v>-0.2</v>
      </c>
      <c r="BF18" s="8"/>
      <c r="BG18" s="33">
        <v>43556</v>
      </c>
      <c r="BH18" s="5">
        <f t="shared" si="22"/>
        <v>43556</v>
      </c>
      <c r="BI18" s="11">
        <f t="shared" si="23"/>
        <v>7915</v>
      </c>
      <c r="BJ18" s="11">
        <f t="shared" si="24"/>
        <v>0</v>
      </c>
      <c r="BK18" s="6">
        <f>(M18-J18)/R18*BI18</f>
        <v>567.56206990216094</v>
      </c>
      <c r="BL18" s="6">
        <v>1.08</v>
      </c>
      <c r="BM18" s="6">
        <v>0.08</v>
      </c>
      <c r="BN18" s="59"/>
      <c r="BO18" s="58"/>
      <c r="BP18" s="58"/>
      <c r="BQ18" s="61">
        <f t="shared" si="25"/>
        <v>-17.642069902160983</v>
      </c>
      <c r="BR18" s="33">
        <v>43922</v>
      </c>
      <c r="BS18" s="5">
        <f t="shared" si="26"/>
        <v>43922</v>
      </c>
      <c r="BT18" s="11">
        <f t="shared" si="27"/>
        <v>8281</v>
      </c>
      <c r="BU18" s="11">
        <f t="shared" si="28"/>
        <v>0</v>
      </c>
      <c r="BV18" s="6">
        <f t="shared" si="29"/>
        <v>567.64206990216098</v>
      </c>
      <c r="BW18" s="6">
        <f t="shared" si="30"/>
        <v>0.08</v>
      </c>
      <c r="BX18" s="73">
        <f t="shared" si="41"/>
        <v>0.08</v>
      </c>
      <c r="BY18" s="6">
        <v>0.08</v>
      </c>
      <c r="BZ18" s="33">
        <v>44287</v>
      </c>
      <c r="CA18" s="5">
        <f t="shared" si="31"/>
        <v>44287</v>
      </c>
      <c r="CB18" s="11">
        <f t="shared" si="32"/>
        <v>8646</v>
      </c>
      <c r="CC18" s="11">
        <f t="shared" si="33"/>
        <v>0</v>
      </c>
      <c r="CD18" s="6">
        <f t="shared" si="34"/>
        <v>567.72206990216102</v>
      </c>
      <c r="CE18" s="62">
        <f t="shared" si="35"/>
        <v>0.08</v>
      </c>
      <c r="CF18" s="73">
        <f t="shared" si="42"/>
        <v>0.08</v>
      </c>
      <c r="CG18" s="73">
        <f t="shared" si="43"/>
        <v>0</v>
      </c>
      <c r="CH18" s="6">
        <f t="shared" si="44"/>
        <v>0</v>
      </c>
      <c r="CI18" s="6"/>
      <c r="CJ18" s="33">
        <v>44652</v>
      </c>
      <c r="CK18" s="5">
        <f t="shared" si="36"/>
        <v>44652</v>
      </c>
      <c r="CL18" s="11">
        <f t="shared" si="37"/>
        <v>2557</v>
      </c>
      <c r="CM18" s="11">
        <f t="shared" si="38"/>
        <v>2557</v>
      </c>
      <c r="CN18" s="6">
        <f t="shared" si="39"/>
        <v>567.72206990216102</v>
      </c>
      <c r="CO18" s="62">
        <f t="shared" si="47"/>
        <v>0</v>
      </c>
      <c r="CP18" s="73">
        <f t="shared" si="45"/>
        <v>0</v>
      </c>
      <c r="CQ18" s="73">
        <f t="shared" si="46"/>
        <v>0</v>
      </c>
      <c r="CR18" s="6">
        <f t="shared" si="40"/>
        <v>0</v>
      </c>
    </row>
    <row r="19" spans="1:96">
      <c r="A19" s="30" t="s">
        <v>1577</v>
      </c>
      <c r="B19" s="30" t="s">
        <v>1578</v>
      </c>
      <c r="C19" s="49"/>
      <c r="D19" s="49" t="s">
        <v>3388</v>
      </c>
      <c r="E19" s="30" t="s">
        <v>3061</v>
      </c>
      <c r="F19" s="30" t="s">
        <v>4568</v>
      </c>
      <c r="G19" s="30" t="s">
        <v>4562</v>
      </c>
      <c r="H19" s="30" t="s">
        <v>4586</v>
      </c>
      <c r="I19" s="30" t="s">
        <v>4587</v>
      </c>
      <c r="J19" s="30"/>
      <c r="K19" s="30" t="s">
        <v>1240</v>
      </c>
      <c r="L19" s="30" t="s">
        <v>3102</v>
      </c>
      <c r="M19" s="31">
        <v>1399</v>
      </c>
      <c r="N19" s="30">
        <v>21</v>
      </c>
      <c r="O19" s="30"/>
      <c r="P19" s="162"/>
      <c r="Q19" s="30">
        <f t="shared" si="0"/>
        <v>252</v>
      </c>
      <c r="R19" s="30">
        <f t="shared" si="1"/>
        <v>7670.0862000000006</v>
      </c>
      <c r="S19" s="30">
        <f t="shared" si="2"/>
        <v>7665</v>
      </c>
      <c r="T19" s="30" t="s">
        <v>6</v>
      </c>
      <c r="U19" s="30"/>
      <c r="V19" s="32">
        <v>35641</v>
      </c>
      <c r="W19" s="30"/>
      <c r="X19" s="31">
        <v>1399</v>
      </c>
      <c r="Y19" s="30">
        <v>0</v>
      </c>
      <c r="Z19" s="30">
        <v>0</v>
      </c>
      <c r="AA19" s="30">
        <v>0</v>
      </c>
      <c r="AB19" s="31">
        <f t="shared" si="3"/>
        <v>1399</v>
      </c>
      <c r="AC19" s="33">
        <v>42095</v>
      </c>
      <c r="AD19" s="10">
        <f t="shared" si="4"/>
        <v>35641</v>
      </c>
      <c r="AE19" s="10">
        <f t="shared" si="5"/>
        <v>42095</v>
      </c>
      <c r="AF19" s="11">
        <f t="shared" si="6"/>
        <v>6454</v>
      </c>
      <c r="AG19" s="11">
        <f t="shared" si="7"/>
        <v>7670.25</v>
      </c>
      <c r="AH19" s="11">
        <f t="shared" si="8"/>
        <v>6454</v>
      </c>
      <c r="AI19" s="11">
        <f t="shared" si="9"/>
        <v>1177.9707762557077</v>
      </c>
      <c r="AJ19" s="11">
        <f t="shared" si="10"/>
        <v>221.02922374429227</v>
      </c>
      <c r="AK19" s="33">
        <v>42461</v>
      </c>
      <c r="AL19" s="5">
        <f t="shared" si="11"/>
        <v>42461</v>
      </c>
      <c r="AM19" s="11">
        <f t="shared" si="12"/>
        <v>42461</v>
      </c>
      <c r="AN19" s="11">
        <f t="shared" si="13"/>
        <v>6454</v>
      </c>
      <c r="AO19" s="6">
        <v>1399</v>
      </c>
      <c r="AP19" s="6">
        <f t="shared" si="14"/>
        <v>221.02922374429227</v>
      </c>
      <c r="AQ19" s="6">
        <f t="shared" si="15"/>
        <v>0</v>
      </c>
      <c r="AR19" s="33">
        <v>42826</v>
      </c>
      <c r="AS19" s="5">
        <f t="shared" si="16"/>
        <v>42826</v>
      </c>
      <c r="AT19" s="11">
        <f t="shared" si="17"/>
        <v>42826</v>
      </c>
      <c r="AU19" s="11">
        <f t="shared" si="18"/>
        <v>7185</v>
      </c>
      <c r="AV19" s="6">
        <v>1465.6190476190477</v>
      </c>
      <c r="AW19" s="6">
        <v>66.61904761904762</v>
      </c>
      <c r="AX19" s="6">
        <v>0</v>
      </c>
      <c r="AY19" s="33">
        <v>43191</v>
      </c>
      <c r="AZ19" s="5">
        <f t="shared" si="19"/>
        <v>43191</v>
      </c>
      <c r="BA19" s="11">
        <f t="shared" si="20"/>
        <v>7550</v>
      </c>
      <c r="BB19" s="11">
        <f t="shared" si="21"/>
        <v>7328.9707762557082</v>
      </c>
      <c r="BC19" s="6">
        <v>1465.6190476190477</v>
      </c>
      <c r="BD19" s="6">
        <v>0</v>
      </c>
      <c r="BE19" s="6">
        <v>-0.2</v>
      </c>
      <c r="BF19" s="8"/>
      <c r="BG19" s="33">
        <v>43556</v>
      </c>
      <c r="BH19" s="5">
        <f t="shared" si="22"/>
        <v>43556</v>
      </c>
      <c r="BI19" s="11">
        <f t="shared" si="23"/>
        <v>7915</v>
      </c>
      <c r="BJ19" s="11">
        <f t="shared" si="24"/>
        <v>0</v>
      </c>
      <c r="BK19" s="6">
        <f>BC19</f>
        <v>1465.6190476190477</v>
      </c>
      <c r="BL19" s="6">
        <v>1.08</v>
      </c>
      <c r="BM19" s="6">
        <v>0.08</v>
      </c>
      <c r="BN19" s="59"/>
      <c r="BO19" s="58"/>
      <c r="BP19" s="58"/>
      <c r="BQ19" s="61">
        <f t="shared" si="25"/>
        <v>-66.699047619047633</v>
      </c>
      <c r="BR19" s="33">
        <v>43922</v>
      </c>
      <c r="BS19" s="5">
        <f t="shared" si="26"/>
        <v>43922</v>
      </c>
      <c r="BT19" s="11">
        <f t="shared" si="27"/>
        <v>8281</v>
      </c>
      <c r="BU19" s="11">
        <f t="shared" si="28"/>
        <v>0</v>
      </c>
      <c r="BV19" s="6">
        <f t="shared" si="29"/>
        <v>1465.6990476190476</v>
      </c>
      <c r="BW19" s="6">
        <f t="shared" si="30"/>
        <v>0.08</v>
      </c>
      <c r="BX19" s="73">
        <f t="shared" si="41"/>
        <v>0.08</v>
      </c>
      <c r="BY19" s="6">
        <v>0.08</v>
      </c>
      <c r="BZ19" s="33">
        <v>44287</v>
      </c>
      <c r="CA19" s="5">
        <f t="shared" si="31"/>
        <v>44287</v>
      </c>
      <c r="CB19" s="11">
        <f t="shared" si="32"/>
        <v>8646</v>
      </c>
      <c r="CC19" s="11">
        <f t="shared" si="33"/>
        <v>0</v>
      </c>
      <c r="CD19" s="6">
        <f t="shared" si="34"/>
        <v>1465.7790476190476</v>
      </c>
      <c r="CE19" s="62">
        <f t="shared" si="35"/>
        <v>0.08</v>
      </c>
      <c r="CF19" s="73">
        <f t="shared" si="42"/>
        <v>0.08</v>
      </c>
      <c r="CG19" s="73">
        <f t="shared" si="43"/>
        <v>0</v>
      </c>
      <c r="CH19" s="6">
        <f t="shared" si="44"/>
        <v>0</v>
      </c>
      <c r="CI19" s="6"/>
      <c r="CJ19" s="33">
        <v>44652</v>
      </c>
      <c r="CK19" s="5">
        <f t="shared" si="36"/>
        <v>44652</v>
      </c>
      <c r="CL19" s="11">
        <f t="shared" si="37"/>
        <v>2557</v>
      </c>
      <c r="CM19" s="11">
        <f t="shared" si="38"/>
        <v>2557</v>
      </c>
      <c r="CN19" s="6">
        <f t="shared" si="39"/>
        <v>1465.7790476190476</v>
      </c>
      <c r="CO19" s="62">
        <f t="shared" si="47"/>
        <v>0</v>
      </c>
      <c r="CP19" s="73">
        <f t="shared" si="45"/>
        <v>0</v>
      </c>
      <c r="CQ19" s="73">
        <f t="shared" si="46"/>
        <v>0</v>
      </c>
      <c r="CR19" s="6">
        <f t="shared" si="40"/>
        <v>0</v>
      </c>
    </row>
    <row r="20" spans="1:96">
      <c r="A20" s="30" t="s">
        <v>1601</v>
      </c>
      <c r="B20" s="30" t="s">
        <v>1602</v>
      </c>
      <c r="C20" s="49"/>
      <c r="D20" s="49" t="s">
        <v>3402</v>
      </c>
      <c r="E20" s="30" t="s">
        <v>3061</v>
      </c>
      <c r="F20" s="30" t="s">
        <v>4568</v>
      </c>
      <c r="G20" s="30" t="s">
        <v>4562</v>
      </c>
      <c r="H20" s="30" t="s">
        <v>3152</v>
      </c>
      <c r="I20" s="30" t="s">
        <v>4337</v>
      </c>
      <c r="J20" s="30"/>
      <c r="K20" s="30" t="s">
        <v>1240</v>
      </c>
      <c r="L20" s="30" t="s">
        <v>3102</v>
      </c>
      <c r="M20" s="31">
        <v>550</v>
      </c>
      <c r="N20" s="30">
        <v>21</v>
      </c>
      <c r="O20" s="30"/>
      <c r="P20" s="162"/>
      <c r="Q20" s="30">
        <f t="shared" si="0"/>
        <v>252</v>
      </c>
      <c r="R20" s="30">
        <f t="shared" si="1"/>
        <v>7670.0862000000006</v>
      </c>
      <c r="S20" s="30">
        <f t="shared" si="2"/>
        <v>7665</v>
      </c>
      <c r="T20" s="30" t="s">
        <v>6</v>
      </c>
      <c r="U20" s="30"/>
      <c r="V20" s="32">
        <v>35641</v>
      </c>
      <c r="W20" s="30"/>
      <c r="X20" s="31">
        <v>550</v>
      </c>
      <c r="Y20" s="30">
        <v>0</v>
      </c>
      <c r="Z20" s="30">
        <v>0</v>
      </c>
      <c r="AA20" s="30">
        <v>0</v>
      </c>
      <c r="AB20" s="31">
        <f t="shared" si="3"/>
        <v>550</v>
      </c>
      <c r="AC20" s="33">
        <v>42095</v>
      </c>
      <c r="AD20" s="10">
        <f t="shared" si="4"/>
        <v>35641</v>
      </c>
      <c r="AE20" s="10">
        <f t="shared" si="5"/>
        <v>42095</v>
      </c>
      <c r="AF20" s="11">
        <f t="shared" si="6"/>
        <v>6454</v>
      </c>
      <c r="AG20" s="11">
        <f t="shared" si="7"/>
        <v>7670.25</v>
      </c>
      <c r="AH20" s="11">
        <f t="shared" si="8"/>
        <v>6454</v>
      </c>
      <c r="AI20" s="11">
        <f t="shared" si="9"/>
        <v>463.10502283105018</v>
      </c>
      <c r="AJ20" s="11">
        <f t="shared" si="10"/>
        <v>86.894977168949822</v>
      </c>
      <c r="AK20" s="33">
        <v>42461</v>
      </c>
      <c r="AL20" s="5">
        <f t="shared" si="11"/>
        <v>42461</v>
      </c>
      <c r="AM20" s="11">
        <f t="shared" si="12"/>
        <v>42461</v>
      </c>
      <c r="AN20" s="11">
        <f t="shared" si="13"/>
        <v>6454</v>
      </c>
      <c r="AO20" s="6">
        <v>550</v>
      </c>
      <c r="AP20" s="6">
        <f t="shared" si="14"/>
        <v>86.894977168949822</v>
      </c>
      <c r="AQ20" s="6">
        <f t="shared" si="15"/>
        <v>0</v>
      </c>
      <c r="AR20" s="33">
        <v>42826</v>
      </c>
      <c r="AS20" s="5">
        <f t="shared" si="16"/>
        <v>42826</v>
      </c>
      <c r="AT20" s="11">
        <f t="shared" si="17"/>
        <v>42826</v>
      </c>
      <c r="AU20" s="11">
        <f t="shared" si="18"/>
        <v>7185</v>
      </c>
      <c r="AV20" s="6">
        <v>576.19047619047615</v>
      </c>
      <c r="AW20" s="6">
        <v>26.19047619047619</v>
      </c>
      <c r="AX20" s="6">
        <v>0</v>
      </c>
      <c r="AY20" s="33">
        <v>43191</v>
      </c>
      <c r="AZ20" s="5">
        <f t="shared" si="19"/>
        <v>43191</v>
      </c>
      <c r="BA20" s="11">
        <f t="shared" si="20"/>
        <v>7550</v>
      </c>
      <c r="BB20" s="11">
        <f t="shared" si="21"/>
        <v>7463.1050228310505</v>
      </c>
      <c r="BC20" s="6">
        <v>576.19047619047615</v>
      </c>
      <c r="BD20" s="6">
        <v>0</v>
      </c>
      <c r="BE20" s="6">
        <v>-0.2</v>
      </c>
      <c r="BF20" s="8"/>
      <c r="BG20" s="33">
        <v>43556</v>
      </c>
      <c r="BH20" s="5">
        <f t="shared" si="22"/>
        <v>43556</v>
      </c>
      <c r="BI20" s="11">
        <f t="shared" si="23"/>
        <v>7915</v>
      </c>
      <c r="BJ20" s="11">
        <f t="shared" si="24"/>
        <v>0</v>
      </c>
      <c r="BK20" s="6">
        <f t="shared" ref="BK20:BK25" si="48">(M20-J20)/R20*BI20</f>
        <v>567.56206990216094</v>
      </c>
      <c r="BL20" s="6">
        <v>1.08</v>
      </c>
      <c r="BM20" s="6">
        <v>0.08</v>
      </c>
      <c r="BN20" s="59"/>
      <c r="BO20" s="58"/>
      <c r="BP20" s="58"/>
      <c r="BQ20" s="61">
        <f t="shared" si="25"/>
        <v>-17.642069902160983</v>
      </c>
      <c r="BR20" s="33">
        <v>43922</v>
      </c>
      <c r="BS20" s="5">
        <f t="shared" si="26"/>
        <v>43922</v>
      </c>
      <c r="BT20" s="11">
        <f t="shared" si="27"/>
        <v>8281</v>
      </c>
      <c r="BU20" s="11">
        <f t="shared" si="28"/>
        <v>0</v>
      </c>
      <c r="BV20" s="6">
        <f t="shared" si="29"/>
        <v>567.64206990216098</v>
      </c>
      <c r="BW20" s="6">
        <f t="shared" si="30"/>
        <v>0.08</v>
      </c>
      <c r="BX20" s="73">
        <f t="shared" si="41"/>
        <v>0.08</v>
      </c>
      <c r="BY20" s="6">
        <v>0.08</v>
      </c>
      <c r="BZ20" s="33">
        <v>44287</v>
      </c>
      <c r="CA20" s="5">
        <f t="shared" si="31"/>
        <v>44287</v>
      </c>
      <c r="CB20" s="11">
        <f t="shared" si="32"/>
        <v>8646</v>
      </c>
      <c r="CC20" s="11">
        <f t="shared" si="33"/>
        <v>0</v>
      </c>
      <c r="CD20" s="6">
        <f t="shared" si="34"/>
        <v>567.72206990216102</v>
      </c>
      <c r="CE20" s="62">
        <f t="shared" si="35"/>
        <v>0.08</v>
      </c>
      <c r="CF20" s="73">
        <f t="shared" si="42"/>
        <v>0.08</v>
      </c>
      <c r="CG20" s="73">
        <f t="shared" si="43"/>
        <v>0</v>
      </c>
      <c r="CH20" s="6">
        <f t="shared" si="44"/>
        <v>0</v>
      </c>
      <c r="CI20" s="6"/>
      <c r="CJ20" s="33">
        <v>44652</v>
      </c>
      <c r="CK20" s="5">
        <f t="shared" si="36"/>
        <v>44652</v>
      </c>
      <c r="CL20" s="11">
        <f t="shared" si="37"/>
        <v>2557</v>
      </c>
      <c r="CM20" s="11">
        <f t="shared" si="38"/>
        <v>2557</v>
      </c>
      <c r="CN20" s="6">
        <f t="shared" si="39"/>
        <v>567.72206990216102</v>
      </c>
      <c r="CO20" s="62">
        <f t="shared" si="47"/>
        <v>0</v>
      </c>
      <c r="CP20" s="73">
        <f t="shared" si="45"/>
        <v>0</v>
      </c>
      <c r="CQ20" s="73">
        <f t="shared" si="46"/>
        <v>0</v>
      </c>
      <c r="CR20" s="6">
        <f t="shared" si="40"/>
        <v>0</v>
      </c>
    </row>
    <row r="21" spans="1:96">
      <c r="A21" s="30" t="s">
        <v>1607</v>
      </c>
      <c r="B21" s="30" t="s">
        <v>1608</v>
      </c>
      <c r="C21" s="49"/>
      <c r="D21" s="49" t="s">
        <v>3405</v>
      </c>
      <c r="E21" s="30" t="s">
        <v>3061</v>
      </c>
      <c r="F21" s="30" t="s">
        <v>4568</v>
      </c>
      <c r="G21" s="30" t="s">
        <v>4562</v>
      </c>
      <c r="H21" s="30" t="s">
        <v>3152</v>
      </c>
      <c r="I21" s="30" t="s">
        <v>4337</v>
      </c>
      <c r="J21" s="30"/>
      <c r="K21" s="30" t="s">
        <v>1240</v>
      </c>
      <c r="L21" s="30" t="s">
        <v>3102</v>
      </c>
      <c r="M21" s="31">
        <v>550</v>
      </c>
      <c r="N21" s="30">
        <v>21</v>
      </c>
      <c r="O21" s="30"/>
      <c r="P21" s="162"/>
      <c r="Q21" s="30">
        <f t="shared" si="0"/>
        <v>252</v>
      </c>
      <c r="R21" s="30">
        <f t="shared" si="1"/>
        <v>7670.0862000000006</v>
      </c>
      <c r="S21" s="30">
        <f t="shared" si="2"/>
        <v>7665</v>
      </c>
      <c r="T21" s="30" t="s">
        <v>6</v>
      </c>
      <c r="U21" s="30"/>
      <c r="V21" s="32">
        <v>35641</v>
      </c>
      <c r="W21" s="30"/>
      <c r="X21" s="31">
        <v>550</v>
      </c>
      <c r="Y21" s="30">
        <v>0</v>
      </c>
      <c r="Z21" s="30">
        <v>0</v>
      </c>
      <c r="AA21" s="30">
        <v>0</v>
      </c>
      <c r="AB21" s="31">
        <f t="shared" si="3"/>
        <v>550</v>
      </c>
      <c r="AC21" s="33">
        <v>42095</v>
      </c>
      <c r="AD21" s="10">
        <f t="shared" si="4"/>
        <v>35641</v>
      </c>
      <c r="AE21" s="10">
        <f t="shared" si="5"/>
        <v>42095</v>
      </c>
      <c r="AF21" s="11">
        <f t="shared" si="6"/>
        <v>6454</v>
      </c>
      <c r="AG21" s="11">
        <f t="shared" si="7"/>
        <v>7670.25</v>
      </c>
      <c r="AH21" s="11">
        <f t="shared" si="8"/>
        <v>6454</v>
      </c>
      <c r="AI21" s="11">
        <f t="shared" si="9"/>
        <v>463.10502283105018</v>
      </c>
      <c r="AJ21" s="11">
        <f t="shared" si="10"/>
        <v>86.894977168949822</v>
      </c>
      <c r="AK21" s="33">
        <v>42461</v>
      </c>
      <c r="AL21" s="5">
        <f t="shared" si="11"/>
        <v>42461</v>
      </c>
      <c r="AM21" s="11">
        <f t="shared" si="12"/>
        <v>42461</v>
      </c>
      <c r="AN21" s="11">
        <f t="shared" si="13"/>
        <v>6454</v>
      </c>
      <c r="AO21" s="6">
        <v>550</v>
      </c>
      <c r="AP21" s="6">
        <f t="shared" si="14"/>
        <v>86.894977168949822</v>
      </c>
      <c r="AQ21" s="6">
        <f t="shared" si="15"/>
        <v>0</v>
      </c>
      <c r="AR21" s="33">
        <v>42826</v>
      </c>
      <c r="AS21" s="5">
        <f t="shared" si="16"/>
        <v>42826</v>
      </c>
      <c r="AT21" s="11">
        <f t="shared" si="17"/>
        <v>42826</v>
      </c>
      <c r="AU21" s="11">
        <f t="shared" si="18"/>
        <v>7185</v>
      </c>
      <c r="AV21" s="6">
        <v>576.19047619047615</v>
      </c>
      <c r="AW21" s="6">
        <v>26.19047619047619</v>
      </c>
      <c r="AX21" s="6">
        <v>0</v>
      </c>
      <c r="AY21" s="33">
        <v>43191</v>
      </c>
      <c r="AZ21" s="5">
        <f t="shared" si="19"/>
        <v>43191</v>
      </c>
      <c r="BA21" s="11">
        <f t="shared" si="20"/>
        <v>7550</v>
      </c>
      <c r="BB21" s="11">
        <f t="shared" si="21"/>
        <v>7463.1050228310505</v>
      </c>
      <c r="BC21" s="6">
        <v>576.19047619047615</v>
      </c>
      <c r="BD21" s="6">
        <v>0</v>
      </c>
      <c r="BE21" s="6">
        <v>-0.2</v>
      </c>
      <c r="BF21" s="8"/>
      <c r="BG21" s="33">
        <v>43556</v>
      </c>
      <c r="BH21" s="5">
        <f t="shared" si="22"/>
        <v>43556</v>
      </c>
      <c r="BI21" s="11">
        <f t="shared" si="23"/>
        <v>7915</v>
      </c>
      <c r="BJ21" s="11">
        <f t="shared" si="24"/>
        <v>0</v>
      </c>
      <c r="BK21" s="6">
        <f t="shared" si="48"/>
        <v>567.56206990216094</v>
      </c>
      <c r="BL21" s="6">
        <v>1.08</v>
      </c>
      <c r="BM21" s="6">
        <v>0.08</v>
      </c>
      <c r="BN21" s="59"/>
      <c r="BO21" s="58"/>
      <c r="BP21" s="58"/>
      <c r="BQ21" s="61">
        <f t="shared" si="25"/>
        <v>-17.642069902160983</v>
      </c>
      <c r="BR21" s="33">
        <v>43922</v>
      </c>
      <c r="BS21" s="5">
        <f t="shared" si="26"/>
        <v>43922</v>
      </c>
      <c r="BT21" s="11">
        <f t="shared" si="27"/>
        <v>8281</v>
      </c>
      <c r="BU21" s="11">
        <f t="shared" si="28"/>
        <v>0</v>
      </c>
      <c r="BV21" s="6">
        <f t="shared" si="29"/>
        <v>567.64206990216098</v>
      </c>
      <c r="BW21" s="6">
        <f t="shared" si="30"/>
        <v>0.08</v>
      </c>
      <c r="BX21" s="73">
        <f t="shared" si="41"/>
        <v>0.08</v>
      </c>
      <c r="BY21" s="6">
        <v>0.08</v>
      </c>
      <c r="BZ21" s="33">
        <v>44287</v>
      </c>
      <c r="CA21" s="5">
        <f t="shared" si="31"/>
        <v>44287</v>
      </c>
      <c r="CB21" s="11">
        <f t="shared" si="32"/>
        <v>8646</v>
      </c>
      <c r="CC21" s="11">
        <f t="shared" si="33"/>
        <v>0</v>
      </c>
      <c r="CD21" s="6">
        <f t="shared" si="34"/>
        <v>567.72206990216102</v>
      </c>
      <c r="CE21" s="62">
        <f t="shared" si="35"/>
        <v>0.08</v>
      </c>
      <c r="CF21" s="73">
        <f t="shared" si="42"/>
        <v>0.08</v>
      </c>
      <c r="CG21" s="73">
        <f t="shared" si="43"/>
        <v>0</v>
      </c>
      <c r="CH21" s="6">
        <f t="shared" si="44"/>
        <v>0</v>
      </c>
      <c r="CI21" s="6"/>
      <c r="CJ21" s="33">
        <v>44652</v>
      </c>
      <c r="CK21" s="5">
        <f t="shared" si="36"/>
        <v>44652</v>
      </c>
      <c r="CL21" s="11">
        <f t="shared" si="37"/>
        <v>2557</v>
      </c>
      <c r="CM21" s="11">
        <f t="shared" si="38"/>
        <v>2557</v>
      </c>
      <c r="CN21" s="6">
        <f t="shared" si="39"/>
        <v>567.72206990216102</v>
      </c>
      <c r="CO21" s="62">
        <f t="shared" si="47"/>
        <v>0</v>
      </c>
      <c r="CP21" s="73">
        <f t="shared" si="45"/>
        <v>0</v>
      </c>
      <c r="CQ21" s="73">
        <f t="shared" si="46"/>
        <v>0</v>
      </c>
      <c r="CR21" s="6">
        <f t="shared" si="40"/>
        <v>0</v>
      </c>
    </row>
    <row r="22" spans="1:96">
      <c r="A22" s="30" t="s">
        <v>1609</v>
      </c>
      <c r="B22" s="30" t="s">
        <v>1610</v>
      </c>
      <c r="C22" s="49"/>
      <c r="D22" s="49" t="s">
        <v>3406</v>
      </c>
      <c r="E22" s="30" t="s">
        <v>3061</v>
      </c>
      <c r="F22" s="30" t="s">
        <v>4568</v>
      </c>
      <c r="G22" s="30" t="s">
        <v>4562</v>
      </c>
      <c r="H22" s="30" t="s">
        <v>3152</v>
      </c>
      <c r="I22" s="30" t="s">
        <v>4337</v>
      </c>
      <c r="J22" s="30"/>
      <c r="K22" s="30" t="s">
        <v>1240</v>
      </c>
      <c r="L22" s="30" t="s">
        <v>3102</v>
      </c>
      <c r="M22" s="31">
        <v>550</v>
      </c>
      <c r="N22" s="30">
        <v>21</v>
      </c>
      <c r="O22" s="30"/>
      <c r="P22" s="162"/>
      <c r="Q22" s="30">
        <f t="shared" si="0"/>
        <v>252</v>
      </c>
      <c r="R22" s="30">
        <f t="shared" si="1"/>
        <v>7670.0862000000006</v>
      </c>
      <c r="S22" s="30">
        <f t="shared" si="2"/>
        <v>7665</v>
      </c>
      <c r="T22" s="30" t="s">
        <v>6</v>
      </c>
      <c r="U22" s="30"/>
      <c r="V22" s="32">
        <v>35641</v>
      </c>
      <c r="W22" s="30"/>
      <c r="X22" s="31">
        <v>550</v>
      </c>
      <c r="Y22" s="30">
        <v>0</v>
      </c>
      <c r="Z22" s="30">
        <v>0</v>
      </c>
      <c r="AA22" s="30">
        <v>0</v>
      </c>
      <c r="AB22" s="31">
        <f t="shared" si="3"/>
        <v>550</v>
      </c>
      <c r="AC22" s="33">
        <v>42095</v>
      </c>
      <c r="AD22" s="10">
        <f t="shared" si="4"/>
        <v>35641</v>
      </c>
      <c r="AE22" s="10">
        <f t="shared" si="5"/>
        <v>42095</v>
      </c>
      <c r="AF22" s="11">
        <f t="shared" si="6"/>
        <v>6454</v>
      </c>
      <c r="AG22" s="11">
        <f t="shared" si="7"/>
        <v>7670.25</v>
      </c>
      <c r="AH22" s="11">
        <f t="shared" si="8"/>
        <v>6454</v>
      </c>
      <c r="AI22" s="11">
        <f t="shared" si="9"/>
        <v>463.10502283105018</v>
      </c>
      <c r="AJ22" s="11">
        <f t="shared" si="10"/>
        <v>86.894977168949822</v>
      </c>
      <c r="AK22" s="33">
        <v>42461</v>
      </c>
      <c r="AL22" s="5">
        <f t="shared" si="11"/>
        <v>42461</v>
      </c>
      <c r="AM22" s="11">
        <f t="shared" si="12"/>
        <v>42461</v>
      </c>
      <c r="AN22" s="11">
        <f t="shared" si="13"/>
        <v>6454</v>
      </c>
      <c r="AO22" s="6">
        <v>550</v>
      </c>
      <c r="AP22" s="6">
        <f t="shared" si="14"/>
        <v>86.894977168949822</v>
      </c>
      <c r="AQ22" s="6">
        <f t="shared" si="15"/>
        <v>0</v>
      </c>
      <c r="AR22" s="33">
        <v>42826</v>
      </c>
      <c r="AS22" s="5">
        <f t="shared" si="16"/>
        <v>42826</v>
      </c>
      <c r="AT22" s="11">
        <f t="shared" si="17"/>
        <v>42826</v>
      </c>
      <c r="AU22" s="11">
        <f t="shared" si="18"/>
        <v>7185</v>
      </c>
      <c r="AV22" s="6">
        <v>576.19047619047615</v>
      </c>
      <c r="AW22" s="6">
        <v>26.19047619047619</v>
      </c>
      <c r="AX22" s="6">
        <v>0</v>
      </c>
      <c r="AY22" s="33">
        <v>43191</v>
      </c>
      <c r="AZ22" s="5">
        <f t="shared" si="19"/>
        <v>43191</v>
      </c>
      <c r="BA22" s="11">
        <f t="shared" si="20"/>
        <v>7550</v>
      </c>
      <c r="BB22" s="11">
        <f t="shared" si="21"/>
        <v>7463.1050228310505</v>
      </c>
      <c r="BC22" s="6">
        <v>576.19047619047615</v>
      </c>
      <c r="BD22" s="6">
        <v>0</v>
      </c>
      <c r="BE22" s="6">
        <v>-0.2</v>
      </c>
      <c r="BF22" s="8"/>
      <c r="BG22" s="33">
        <v>43556</v>
      </c>
      <c r="BH22" s="5">
        <f t="shared" si="22"/>
        <v>43556</v>
      </c>
      <c r="BI22" s="11">
        <f t="shared" si="23"/>
        <v>7915</v>
      </c>
      <c r="BJ22" s="11">
        <f t="shared" si="24"/>
        <v>0</v>
      </c>
      <c r="BK22" s="6">
        <f t="shared" si="48"/>
        <v>567.56206990216094</v>
      </c>
      <c r="BL22" s="6">
        <v>1.08</v>
      </c>
      <c r="BM22" s="6">
        <v>0.08</v>
      </c>
      <c r="BN22" s="59"/>
      <c r="BO22" s="58"/>
      <c r="BP22" s="58"/>
      <c r="BQ22" s="61">
        <f t="shared" si="25"/>
        <v>-17.642069902160983</v>
      </c>
      <c r="BR22" s="33">
        <v>43922</v>
      </c>
      <c r="BS22" s="5">
        <f t="shared" si="26"/>
        <v>43922</v>
      </c>
      <c r="BT22" s="11">
        <f t="shared" si="27"/>
        <v>8281</v>
      </c>
      <c r="BU22" s="11">
        <f t="shared" si="28"/>
        <v>0</v>
      </c>
      <c r="BV22" s="6">
        <f t="shared" si="29"/>
        <v>567.64206990216098</v>
      </c>
      <c r="BW22" s="6">
        <f t="shared" si="30"/>
        <v>0.08</v>
      </c>
      <c r="BX22" s="73">
        <f t="shared" si="41"/>
        <v>0.08</v>
      </c>
      <c r="BY22" s="6">
        <v>0.08</v>
      </c>
      <c r="BZ22" s="33">
        <v>44287</v>
      </c>
      <c r="CA22" s="5">
        <f t="shared" si="31"/>
        <v>44287</v>
      </c>
      <c r="CB22" s="11">
        <f t="shared" si="32"/>
        <v>8646</v>
      </c>
      <c r="CC22" s="11">
        <f t="shared" si="33"/>
        <v>0</v>
      </c>
      <c r="CD22" s="6">
        <f t="shared" si="34"/>
        <v>567.72206990216102</v>
      </c>
      <c r="CE22" s="62">
        <f t="shared" si="35"/>
        <v>0.08</v>
      </c>
      <c r="CF22" s="73">
        <f t="shared" si="42"/>
        <v>0.08</v>
      </c>
      <c r="CG22" s="73">
        <f t="shared" si="43"/>
        <v>0</v>
      </c>
      <c r="CH22" s="6">
        <f t="shared" si="44"/>
        <v>0</v>
      </c>
      <c r="CI22" s="6"/>
      <c r="CJ22" s="33">
        <v>44652</v>
      </c>
      <c r="CK22" s="5">
        <f t="shared" si="36"/>
        <v>44652</v>
      </c>
      <c r="CL22" s="11">
        <f t="shared" si="37"/>
        <v>2557</v>
      </c>
      <c r="CM22" s="11">
        <f t="shared" si="38"/>
        <v>2557</v>
      </c>
      <c r="CN22" s="6">
        <f t="shared" si="39"/>
        <v>567.72206990216102</v>
      </c>
      <c r="CO22" s="62">
        <f t="shared" si="47"/>
        <v>0</v>
      </c>
      <c r="CP22" s="73">
        <f t="shared" si="45"/>
        <v>0</v>
      </c>
      <c r="CQ22" s="73">
        <f t="shared" si="46"/>
        <v>0</v>
      </c>
      <c r="CR22" s="6">
        <f t="shared" si="40"/>
        <v>0</v>
      </c>
    </row>
    <row r="23" spans="1:96">
      <c r="A23" s="30" t="s">
        <v>1611</v>
      </c>
      <c r="B23" s="30" t="s">
        <v>1612</v>
      </c>
      <c r="C23" s="49"/>
      <c r="D23" s="49" t="s">
        <v>3407</v>
      </c>
      <c r="E23" s="30" t="s">
        <v>3061</v>
      </c>
      <c r="F23" s="30" t="s">
        <v>4568</v>
      </c>
      <c r="G23" s="30" t="s">
        <v>4574</v>
      </c>
      <c r="H23" s="30" t="s">
        <v>3169</v>
      </c>
      <c r="I23" s="30" t="s">
        <v>3116</v>
      </c>
      <c r="J23" s="30"/>
      <c r="K23" s="30" t="s">
        <v>1240</v>
      </c>
      <c r="L23" s="30" t="s">
        <v>3102</v>
      </c>
      <c r="M23" s="31">
        <v>550</v>
      </c>
      <c r="N23" s="30">
        <v>21</v>
      </c>
      <c r="O23" s="30"/>
      <c r="P23" s="162"/>
      <c r="Q23" s="30">
        <f t="shared" si="0"/>
        <v>252</v>
      </c>
      <c r="R23" s="30">
        <f t="shared" si="1"/>
        <v>7670.0862000000006</v>
      </c>
      <c r="S23" s="30">
        <f t="shared" si="2"/>
        <v>7665</v>
      </c>
      <c r="T23" s="30" t="s">
        <v>6</v>
      </c>
      <c r="U23" s="30"/>
      <c r="V23" s="32">
        <v>35641</v>
      </c>
      <c r="W23" s="30"/>
      <c r="X23" s="31">
        <v>550</v>
      </c>
      <c r="Y23" s="30">
        <v>0</v>
      </c>
      <c r="Z23" s="30">
        <v>0</v>
      </c>
      <c r="AA23" s="30">
        <v>0</v>
      </c>
      <c r="AB23" s="31">
        <f t="shared" si="3"/>
        <v>550</v>
      </c>
      <c r="AC23" s="33">
        <v>42095</v>
      </c>
      <c r="AD23" s="10">
        <f t="shared" si="4"/>
        <v>35641</v>
      </c>
      <c r="AE23" s="10">
        <f t="shared" si="5"/>
        <v>42095</v>
      </c>
      <c r="AF23" s="11">
        <f t="shared" si="6"/>
        <v>6454</v>
      </c>
      <c r="AG23" s="11">
        <f t="shared" si="7"/>
        <v>7670.25</v>
      </c>
      <c r="AH23" s="11">
        <f t="shared" si="8"/>
        <v>6454</v>
      </c>
      <c r="AI23" s="11">
        <f t="shared" si="9"/>
        <v>463.10502283105018</v>
      </c>
      <c r="AJ23" s="11">
        <f t="shared" si="10"/>
        <v>86.894977168949822</v>
      </c>
      <c r="AK23" s="33">
        <v>42461</v>
      </c>
      <c r="AL23" s="5">
        <f t="shared" si="11"/>
        <v>42461</v>
      </c>
      <c r="AM23" s="11">
        <f t="shared" si="12"/>
        <v>42461</v>
      </c>
      <c r="AN23" s="11">
        <f t="shared" si="13"/>
        <v>6454</v>
      </c>
      <c r="AO23" s="6">
        <v>550</v>
      </c>
      <c r="AP23" s="6">
        <f t="shared" si="14"/>
        <v>86.894977168949822</v>
      </c>
      <c r="AQ23" s="6">
        <f t="shared" si="15"/>
        <v>0</v>
      </c>
      <c r="AR23" s="33">
        <v>42826</v>
      </c>
      <c r="AS23" s="5">
        <f t="shared" si="16"/>
        <v>42826</v>
      </c>
      <c r="AT23" s="11">
        <f t="shared" si="17"/>
        <v>42826</v>
      </c>
      <c r="AU23" s="11">
        <f t="shared" si="18"/>
        <v>7185</v>
      </c>
      <c r="AV23" s="6">
        <v>576.19047619047615</v>
      </c>
      <c r="AW23" s="6">
        <v>26.19047619047619</v>
      </c>
      <c r="AX23" s="6">
        <v>0</v>
      </c>
      <c r="AY23" s="33">
        <v>43191</v>
      </c>
      <c r="AZ23" s="5">
        <f t="shared" si="19"/>
        <v>43191</v>
      </c>
      <c r="BA23" s="11">
        <f t="shared" si="20"/>
        <v>7550</v>
      </c>
      <c r="BB23" s="11">
        <f t="shared" si="21"/>
        <v>7463.1050228310505</v>
      </c>
      <c r="BC23" s="6">
        <v>576.19047619047615</v>
      </c>
      <c r="BD23" s="6">
        <v>0</v>
      </c>
      <c r="BE23" s="6">
        <v>-0.2</v>
      </c>
      <c r="BF23" s="8"/>
      <c r="BG23" s="33">
        <v>43556</v>
      </c>
      <c r="BH23" s="5">
        <f t="shared" si="22"/>
        <v>43556</v>
      </c>
      <c r="BI23" s="11">
        <f t="shared" si="23"/>
        <v>7915</v>
      </c>
      <c r="BJ23" s="11">
        <f t="shared" si="24"/>
        <v>0</v>
      </c>
      <c r="BK23" s="6">
        <f t="shared" si="48"/>
        <v>567.56206990216094</v>
      </c>
      <c r="BL23" s="6">
        <v>1.08</v>
      </c>
      <c r="BM23" s="6">
        <v>0.08</v>
      </c>
      <c r="BN23" s="59"/>
      <c r="BO23" s="58"/>
      <c r="BP23" s="58"/>
      <c r="BQ23" s="61">
        <f t="shared" si="25"/>
        <v>-17.642069902160983</v>
      </c>
      <c r="BR23" s="33">
        <v>43922</v>
      </c>
      <c r="BS23" s="5">
        <f t="shared" si="26"/>
        <v>43922</v>
      </c>
      <c r="BT23" s="11">
        <f t="shared" si="27"/>
        <v>8281</v>
      </c>
      <c r="BU23" s="11">
        <f t="shared" si="28"/>
        <v>0</v>
      </c>
      <c r="BV23" s="6">
        <f t="shared" si="29"/>
        <v>567.64206990216098</v>
      </c>
      <c r="BW23" s="6">
        <f t="shared" si="30"/>
        <v>0.08</v>
      </c>
      <c r="BX23" s="73">
        <f t="shared" si="41"/>
        <v>0.08</v>
      </c>
      <c r="BY23" s="6">
        <v>0.08</v>
      </c>
      <c r="BZ23" s="33">
        <v>44287</v>
      </c>
      <c r="CA23" s="5">
        <f t="shared" si="31"/>
        <v>44287</v>
      </c>
      <c r="CB23" s="11">
        <f t="shared" si="32"/>
        <v>8646</v>
      </c>
      <c r="CC23" s="11">
        <f t="shared" si="33"/>
        <v>0</v>
      </c>
      <c r="CD23" s="6">
        <f t="shared" si="34"/>
        <v>567.72206990216102</v>
      </c>
      <c r="CE23" s="62">
        <f t="shared" si="35"/>
        <v>0.08</v>
      </c>
      <c r="CF23" s="73">
        <f t="shared" si="42"/>
        <v>0.08</v>
      </c>
      <c r="CG23" s="73">
        <f t="shared" si="43"/>
        <v>0</v>
      </c>
      <c r="CH23" s="6">
        <f t="shared" si="44"/>
        <v>0</v>
      </c>
      <c r="CI23" s="6"/>
      <c r="CJ23" s="33">
        <v>44652</v>
      </c>
      <c r="CK23" s="5">
        <f t="shared" si="36"/>
        <v>44652</v>
      </c>
      <c r="CL23" s="11">
        <f t="shared" si="37"/>
        <v>2557</v>
      </c>
      <c r="CM23" s="11">
        <f t="shared" si="38"/>
        <v>2557</v>
      </c>
      <c r="CN23" s="6">
        <f t="shared" si="39"/>
        <v>567.72206990216102</v>
      </c>
      <c r="CO23" s="62">
        <f t="shared" si="47"/>
        <v>0</v>
      </c>
      <c r="CP23" s="73">
        <f t="shared" si="45"/>
        <v>0</v>
      </c>
      <c r="CQ23" s="73">
        <f t="shared" si="46"/>
        <v>0</v>
      </c>
      <c r="CR23" s="6">
        <f t="shared" si="40"/>
        <v>0</v>
      </c>
    </row>
    <row r="24" spans="1:96">
      <c r="A24" s="30" t="s">
        <v>1621</v>
      </c>
      <c r="B24" s="30" t="s">
        <v>1622</v>
      </c>
      <c r="C24" s="49"/>
      <c r="D24" s="49" t="s">
        <v>3412</v>
      </c>
      <c r="E24" s="30" t="s">
        <v>3061</v>
      </c>
      <c r="F24" s="30" t="s">
        <v>4568</v>
      </c>
      <c r="G24" s="30" t="s">
        <v>4574</v>
      </c>
      <c r="H24" s="30" t="s">
        <v>4515</v>
      </c>
      <c r="I24" s="30" t="s">
        <v>4439</v>
      </c>
      <c r="J24" s="30"/>
      <c r="K24" s="30" t="s">
        <v>1240</v>
      </c>
      <c r="L24" s="30" t="s">
        <v>3102</v>
      </c>
      <c r="M24" s="31">
        <v>799</v>
      </c>
      <c r="N24" s="30">
        <v>21</v>
      </c>
      <c r="O24" s="30"/>
      <c r="P24" s="162"/>
      <c r="Q24" s="30">
        <f t="shared" si="0"/>
        <v>252</v>
      </c>
      <c r="R24" s="30">
        <f t="shared" si="1"/>
        <v>7670.0862000000006</v>
      </c>
      <c r="S24" s="30">
        <f t="shared" si="2"/>
        <v>7665</v>
      </c>
      <c r="T24" s="30" t="s">
        <v>6</v>
      </c>
      <c r="U24" s="30"/>
      <c r="V24" s="32">
        <v>35641</v>
      </c>
      <c r="W24" s="30"/>
      <c r="X24" s="31">
        <v>799</v>
      </c>
      <c r="Y24" s="30">
        <v>0</v>
      </c>
      <c r="Z24" s="30">
        <v>0</v>
      </c>
      <c r="AA24" s="30">
        <v>0</v>
      </c>
      <c r="AB24" s="31">
        <f t="shared" si="3"/>
        <v>799</v>
      </c>
      <c r="AC24" s="33">
        <v>42095</v>
      </c>
      <c r="AD24" s="10">
        <f t="shared" si="4"/>
        <v>35641</v>
      </c>
      <c r="AE24" s="10">
        <f t="shared" si="5"/>
        <v>42095</v>
      </c>
      <c r="AF24" s="11">
        <f t="shared" si="6"/>
        <v>6454</v>
      </c>
      <c r="AG24" s="11">
        <f t="shared" si="7"/>
        <v>7670.25</v>
      </c>
      <c r="AH24" s="11">
        <f t="shared" si="8"/>
        <v>6454</v>
      </c>
      <c r="AI24" s="11">
        <f t="shared" si="9"/>
        <v>672.76529680365297</v>
      </c>
      <c r="AJ24" s="11">
        <f t="shared" si="10"/>
        <v>126.23470319634703</v>
      </c>
      <c r="AK24" s="33">
        <v>42461</v>
      </c>
      <c r="AL24" s="5">
        <f t="shared" si="11"/>
        <v>42461</v>
      </c>
      <c r="AM24" s="11">
        <f t="shared" si="12"/>
        <v>42461</v>
      </c>
      <c r="AN24" s="11">
        <f t="shared" si="13"/>
        <v>6454</v>
      </c>
      <c r="AO24" s="6">
        <v>799</v>
      </c>
      <c r="AP24" s="6">
        <f t="shared" si="14"/>
        <v>126.23470319634703</v>
      </c>
      <c r="AQ24" s="6">
        <f t="shared" si="15"/>
        <v>0</v>
      </c>
      <c r="AR24" s="33">
        <v>42826</v>
      </c>
      <c r="AS24" s="5">
        <f t="shared" si="16"/>
        <v>42826</v>
      </c>
      <c r="AT24" s="11">
        <f t="shared" si="17"/>
        <v>42826</v>
      </c>
      <c r="AU24" s="11">
        <f t="shared" si="18"/>
        <v>7185</v>
      </c>
      <c r="AV24" s="6">
        <v>837.04761904761904</v>
      </c>
      <c r="AW24" s="6">
        <v>38.047619047619051</v>
      </c>
      <c r="AX24" s="6">
        <v>0</v>
      </c>
      <c r="AY24" s="33">
        <v>43191</v>
      </c>
      <c r="AZ24" s="5">
        <f t="shared" si="19"/>
        <v>43191</v>
      </c>
      <c r="BA24" s="11">
        <f t="shared" si="20"/>
        <v>7550</v>
      </c>
      <c r="BB24" s="11">
        <f t="shared" si="21"/>
        <v>7423.7652968036527</v>
      </c>
      <c r="BC24" s="6">
        <v>837.04761904761904</v>
      </c>
      <c r="BD24" s="6">
        <v>0</v>
      </c>
      <c r="BE24" s="6">
        <v>-0.2</v>
      </c>
      <c r="BF24" s="8"/>
      <c r="BG24" s="33">
        <v>43556</v>
      </c>
      <c r="BH24" s="5">
        <f t="shared" si="22"/>
        <v>43556</v>
      </c>
      <c r="BI24" s="11">
        <f t="shared" si="23"/>
        <v>7915</v>
      </c>
      <c r="BJ24" s="11">
        <f t="shared" si="24"/>
        <v>0</v>
      </c>
      <c r="BK24" s="6">
        <f t="shared" si="48"/>
        <v>824.51289791241197</v>
      </c>
      <c r="BL24" s="6">
        <v>1.08</v>
      </c>
      <c r="BM24" s="6">
        <v>0.08</v>
      </c>
      <c r="BN24" s="59"/>
      <c r="BO24" s="58"/>
      <c r="BP24" s="58"/>
      <c r="BQ24" s="61">
        <f t="shared" si="25"/>
        <v>-25.592897912412013</v>
      </c>
      <c r="BR24" s="33">
        <v>43922</v>
      </c>
      <c r="BS24" s="5">
        <f t="shared" si="26"/>
        <v>43922</v>
      </c>
      <c r="BT24" s="11">
        <f t="shared" si="27"/>
        <v>8281</v>
      </c>
      <c r="BU24" s="11">
        <f t="shared" si="28"/>
        <v>0</v>
      </c>
      <c r="BV24" s="6">
        <f t="shared" si="29"/>
        <v>824.59289791241201</v>
      </c>
      <c r="BW24" s="6">
        <f t="shared" si="30"/>
        <v>0.08</v>
      </c>
      <c r="BX24" s="73">
        <f t="shared" si="41"/>
        <v>0.08</v>
      </c>
      <c r="BY24" s="6">
        <v>0.08</v>
      </c>
      <c r="BZ24" s="33">
        <v>44287</v>
      </c>
      <c r="CA24" s="5">
        <f t="shared" si="31"/>
        <v>44287</v>
      </c>
      <c r="CB24" s="11">
        <f t="shared" si="32"/>
        <v>8646</v>
      </c>
      <c r="CC24" s="11">
        <f t="shared" si="33"/>
        <v>0</v>
      </c>
      <c r="CD24" s="6">
        <f t="shared" si="34"/>
        <v>824.67289791241205</v>
      </c>
      <c r="CE24" s="62">
        <f t="shared" si="35"/>
        <v>0.08</v>
      </c>
      <c r="CF24" s="73">
        <f t="shared" si="42"/>
        <v>0.08</v>
      </c>
      <c r="CG24" s="73">
        <f t="shared" si="43"/>
        <v>0</v>
      </c>
      <c r="CH24" s="6">
        <f t="shared" si="44"/>
        <v>0</v>
      </c>
      <c r="CI24" s="6"/>
      <c r="CJ24" s="33">
        <v>44652</v>
      </c>
      <c r="CK24" s="5">
        <f t="shared" si="36"/>
        <v>44652</v>
      </c>
      <c r="CL24" s="11">
        <f t="shared" si="37"/>
        <v>2557</v>
      </c>
      <c r="CM24" s="11">
        <f t="shared" si="38"/>
        <v>2557</v>
      </c>
      <c r="CN24" s="6">
        <f t="shared" si="39"/>
        <v>824.67289791241205</v>
      </c>
      <c r="CO24" s="62">
        <f t="shared" si="47"/>
        <v>0</v>
      </c>
      <c r="CP24" s="73">
        <f t="shared" si="45"/>
        <v>0</v>
      </c>
      <c r="CQ24" s="73">
        <f t="shared" si="46"/>
        <v>0</v>
      </c>
      <c r="CR24" s="6">
        <f t="shared" si="40"/>
        <v>0</v>
      </c>
    </row>
    <row r="25" spans="1:96">
      <c r="A25" s="30" t="s">
        <v>1625</v>
      </c>
      <c r="B25" s="30" t="s">
        <v>1626</v>
      </c>
      <c r="C25" s="49"/>
      <c r="D25" s="49" t="s">
        <v>3414</v>
      </c>
      <c r="E25" s="30" t="s">
        <v>3061</v>
      </c>
      <c r="F25" s="30" t="s">
        <v>4568</v>
      </c>
      <c r="G25" s="30" t="s">
        <v>4574</v>
      </c>
      <c r="H25" s="30" t="s">
        <v>3169</v>
      </c>
      <c r="I25" s="30" t="s">
        <v>3116</v>
      </c>
      <c r="J25" s="30"/>
      <c r="K25" s="30" t="s">
        <v>1240</v>
      </c>
      <c r="L25" s="30" t="s">
        <v>3102</v>
      </c>
      <c r="M25" s="31">
        <v>913.16</v>
      </c>
      <c r="N25" s="30">
        <v>21</v>
      </c>
      <c r="O25" s="30"/>
      <c r="P25" s="162"/>
      <c r="Q25" s="30">
        <f t="shared" si="0"/>
        <v>252</v>
      </c>
      <c r="R25" s="30">
        <f t="shared" si="1"/>
        <v>7670.0862000000006</v>
      </c>
      <c r="S25" s="30">
        <f t="shared" si="2"/>
        <v>7665</v>
      </c>
      <c r="T25" s="30" t="s">
        <v>6</v>
      </c>
      <c r="U25" s="30"/>
      <c r="V25" s="32">
        <v>35641</v>
      </c>
      <c r="W25" s="30"/>
      <c r="X25" s="31">
        <v>913.16</v>
      </c>
      <c r="Y25" s="30">
        <v>0</v>
      </c>
      <c r="Z25" s="30">
        <v>0</v>
      </c>
      <c r="AA25" s="30">
        <v>0</v>
      </c>
      <c r="AB25" s="31">
        <f t="shared" si="3"/>
        <v>913.16</v>
      </c>
      <c r="AC25" s="33">
        <v>42095</v>
      </c>
      <c r="AD25" s="10">
        <f t="shared" si="4"/>
        <v>35641</v>
      </c>
      <c r="AE25" s="10">
        <f t="shared" si="5"/>
        <v>42095</v>
      </c>
      <c r="AF25" s="11">
        <f t="shared" si="6"/>
        <v>6454</v>
      </c>
      <c r="AG25" s="11">
        <f t="shared" si="7"/>
        <v>7670.25</v>
      </c>
      <c r="AH25" s="11">
        <f t="shared" si="8"/>
        <v>6454</v>
      </c>
      <c r="AI25" s="11">
        <f t="shared" si="9"/>
        <v>768.88905936073058</v>
      </c>
      <c r="AJ25" s="11">
        <f t="shared" si="10"/>
        <v>144.27094063926938</v>
      </c>
      <c r="AK25" s="33">
        <v>42461</v>
      </c>
      <c r="AL25" s="5">
        <f t="shared" si="11"/>
        <v>42461</v>
      </c>
      <c r="AM25" s="11">
        <f t="shared" si="12"/>
        <v>42461</v>
      </c>
      <c r="AN25" s="11">
        <f t="shared" si="13"/>
        <v>6454</v>
      </c>
      <c r="AO25" s="6">
        <v>913.16</v>
      </c>
      <c r="AP25" s="6">
        <f t="shared" si="14"/>
        <v>144.27094063926938</v>
      </c>
      <c r="AQ25" s="6">
        <f t="shared" si="15"/>
        <v>0</v>
      </c>
      <c r="AR25" s="33">
        <v>42826</v>
      </c>
      <c r="AS25" s="5">
        <f t="shared" si="16"/>
        <v>42826</v>
      </c>
      <c r="AT25" s="11">
        <f t="shared" si="17"/>
        <v>42826</v>
      </c>
      <c r="AU25" s="11">
        <f t="shared" si="18"/>
        <v>7185</v>
      </c>
      <c r="AV25" s="6">
        <v>956.64380952380952</v>
      </c>
      <c r="AW25" s="6">
        <v>43.483809523809519</v>
      </c>
      <c r="AX25" s="6">
        <v>0</v>
      </c>
      <c r="AY25" s="33">
        <v>43191</v>
      </c>
      <c r="AZ25" s="5">
        <f t="shared" si="19"/>
        <v>43191</v>
      </c>
      <c r="BA25" s="11">
        <f t="shared" si="20"/>
        <v>7550</v>
      </c>
      <c r="BB25" s="11">
        <f t="shared" si="21"/>
        <v>7405.7290593607304</v>
      </c>
      <c r="BC25" s="6">
        <v>956.64380952380952</v>
      </c>
      <c r="BD25" s="6">
        <v>0</v>
      </c>
      <c r="BE25" s="6">
        <v>-0.2</v>
      </c>
      <c r="BF25" s="8"/>
      <c r="BG25" s="33">
        <v>43556</v>
      </c>
      <c r="BH25" s="5">
        <f t="shared" si="22"/>
        <v>43556</v>
      </c>
      <c r="BI25" s="11">
        <f t="shared" si="23"/>
        <v>7915</v>
      </c>
      <c r="BJ25" s="11">
        <f t="shared" si="24"/>
        <v>0</v>
      </c>
      <c r="BK25" s="6">
        <f t="shared" si="48"/>
        <v>942.3181450033768</v>
      </c>
      <c r="BL25" s="6">
        <v>1.08</v>
      </c>
      <c r="BM25" s="6">
        <v>0.08</v>
      </c>
      <c r="BN25" s="59"/>
      <c r="BO25" s="58"/>
      <c r="BP25" s="58"/>
      <c r="BQ25" s="61">
        <f t="shared" si="25"/>
        <v>-29.238145003376872</v>
      </c>
      <c r="BR25" s="33">
        <v>43922</v>
      </c>
      <c r="BS25" s="5">
        <f t="shared" si="26"/>
        <v>43922</v>
      </c>
      <c r="BT25" s="11">
        <f t="shared" si="27"/>
        <v>8281</v>
      </c>
      <c r="BU25" s="11">
        <f t="shared" si="28"/>
        <v>0</v>
      </c>
      <c r="BV25" s="6">
        <f t="shared" si="29"/>
        <v>942.39814500337684</v>
      </c>
      <c r="BW25" s="6">
        <f t="shared" si="30"/>
        <v>0.08</v>
      </c>
      <c r="BX25" s="73">
        <f t="shared" si="41"/>
        <v>0.08</v>
      </c>
      <c r="BY25" s="6">
        <v>0.08</v>
      </c>
      <c r="BZ25" s="33">
        <v>44287</v>
      </c>
      <c r="CA25" s="5">
        <f t="shared" si="31"/>
        <v>44287</v>
      </c>
      <c r="CB25" s="11">
        <f t="shared" si="32"/>
        <v>8646</v>
      </c>
      <c r="CC25" s="11">
        <f t="shared" si="33"/>
        <v>0</v>
      </c>
      <c r="CD25" s="6">
        <f t="shared" si="34"/>
        <v>942.47814500337688</v>
      </c>
      <c r="CE25" s="62">
        <f t="shared" si="35"/>
        <v>0.08</v>
      </c>
      <c r="CF25" s="73">
        <f t="shared" si="42"/>
        <v>0.08</v>
      </c>
      <c r="CG25" s="73">
        <f t="shared" si="43"/>
        <v>0</v>
      </c>
      <c r="CH25" s="6">
        <f t="shared" si="44"/>
        <v>0</v>
      </c>
      <c r="CI25" s="6"/>
      <c r="CJ25" s="33">
        <v>44652</v>
      </c>
      <c r="CK25" s="5">
        <f t="shared" si="36"/>
        <v>44652</v>
      </c>
      <c r="CL25" s="11">
        <f t="shared" si="37"/>
        <v>2557</v>
      </c>
      <c r="CM25" s="11">
        <f t="shared" si="38"/>
        <v>2557</v>
      </c>
      <c r="CN25" s="6">
        <f t="shared" si="39"/>
        <v>942.47814500337688</v>
      </c>
      <c r="CO25" s="62">
        <f t="shared" si="47"/>
        <v>0</v>
      </c>
      <c r="CP25" s="73">
        <f t="shared" si="45"/>
        <v>0</v>
      </c>
      <c r="CQ25" s="73">
        <f t="shared" si="46"/>
        <v>0</v>
      </c>
      <c r="CR25" s="6">
        <f t="shared" si="40"/>
        <v>0</v>
      </c>
    </row>
    <row r="26" spans="1:96">
      <c r="A26" s="30" t="s">
        <v>2944</v>
      </c>
      <c r="B26" s="30" t="s">
        <v>2945</v>
      </c>
      <c r="C26" s="49"/>
      <c r="D26" s="49" t="s">
        <v>4165</v>
      </c>
      <c r="E26" s="30" t="s">
        <v>3061</v>
      </c>
      <c r="F26" s="30" t="s">
        <v>4568</v>
      </c>
      <c r="G26" s="30" t="s">
        <v>4562</v>
      </c>
      <c r="H26" s="30" t="s">
        <v>3141</v>
      </c>
      <c r="I26" s="30" t="s">
        <v>3116</v>
      </c>
      <c r="J26" s="30"/>
      <c r="K26" s="30" t="s">
        <v>1240</v>
      </c>
      <c r="L26" s="30" t="s">
        <v>3102</v>
      </c>
      <c r="M26" s="31">
        <v>913.14</v>
      </c>
      <c r="N26" s="30">
        <v>15</v>
      </c>
      <c r="O26" s="30"/>
      <c r="P26" s="162"/>
      <c r="Q26" s="30">
        <f t="shared" si="0"/>
        <v>180</v>
      </c>
      <c r="R26" s="30">
        <f t="shared" si="1"/>
        <v>5478.6330000000007</v>
      </c>
      <c r="S26" s="30">
        <f t="shared" si="2"/>
        <v>5475</v>
      </c>
      <c r="T26" s="30" t="s">
        <v>6</v>
      </c>
      <c r="U26" s="30"/>
      <c r="V26" s="32">
        <v>35641</v>
      </c>
      <c r="W26" s="30"/>
      <c r="X26" s="31">
        <v>913.14</v>
      </c>
      <c r="Y26" s="30">
        <v>0</v>
      </c>
      <c r="Z26" s="30">
        <v>0</v>
      </c>
      <c r="AA26" s="30">
        <v>0</v>
      </c>
      <c r="AB26" s="31">
        <f t="shared" si="3"/>
        <v>913.14</v>
      </c>
      <c r="AC26" s="33">
        <v>42095</v>
      </c>
      <c r="AD26" s="10">
        <f t="shared" si="4"/>
        <v>35641</v>
      </c>
      <c r="AE26" s="10">
        <f t="shared" si="5"/>
        <v>42095</v>
      </c>
      <c r="AF26" s="11">
        <f t="shared" si="6"/>
        <v>6454</v>
      </c>
      <c r="AG26" s="11">
        <f t="shared" si="7"/>
        <v>5478.75</v>
      </c>
      <c r="AH26" s="11">
        <f t="shared" si="8"/>
        <v>5478.75</v>
      </c>
      <c r="AI26" s="11">
        <f t="shared" ref="AI26:AI31" si="49">AB26</f>
        <v>913.14</v>
      </c>
      <c r="AJ26" s="11">
        <v>0</v>
      </c>
      <c r="AK26" s="33">
        <v>42461</v>
      </c>
      <c r="AL26" s="5">
        <f t="shared" si="11"/>
        <v>42461</v>
      </c>
      <c r="AM26" s="11">
        <f t="shared" si="12"/>
        <v>42461</v>
      </c>
      <c r="AN26" s="11">
        <f t="shared" si="13"/>
        <v>5478.75</v>
      </c>
      <c r="AO26" s="6">
        <v>913.14</v>
      </c>
      <c r="AP26" s="6">
        <f t="shared" si="14"/>
        <v>0</v>
      </c>
      <c r="AQ26" s="6">
        <f t="shared" si="15"/>
        <v>0</v>
      </c>
      <c r="AR26" s="33">
        <v>42826</v>
      </c>
      <c r="AS26" s="5">
        <f t="shared" si="16"/>
        <v>42826</v>
      </c>
      <c r="AT26" s="11">
        <f t="shared" si="17"/>
        <v>42826</v>
      </c>
      <c r="AU26" s="11">
        <f t="shared" si="18"/>
        <v>7185</v>
      </c>
      <c r="AV26" s="6">
        <v>974.01599999999996</v>
      </c>
      <c r="AW26" s="6">
        <v>60.875999999999998</v>
      </c>
      <c r="AX26" s="6">
        <v>0</v>
      </c>
      <c r="AY26" s="33">
        <v>43191</v>
      </c>
      <c r="AZ26" s="5">
        <f t="shared" si="19"/>
        <v>43191</v>
      </c>
      <c r="BA26" s="11">
        <f t="shared" si="20"/>
        <v>7550</v>
      </c>
      <c r="BB26" s="11">
        <f t="shared" si="21"/>
        <v>7550</v>
      </c>
      <c r="BC26" s="6">
        <v>974.01599999999996</v>
      </c>
      <c r="BD26" s="6">
        <v>0</v>
      </c>
      <c r="BE26" s="6">
        <v>-0.2</v>
      </c>
      <c r="BF26" s="8"/>
      <c r="BG26" s="33">
        <v>43556</v>
      </c>
      <c r="BH26" s="5">
        <f t="shared" si="22"/>
        <v>43556</v>
      </c>
      <c r="BI26" s="11">
        <f t="shared" si="23"/>
        <v>7915</v>
      </c>
      <c r="BJ26" s="11">
        <f t="shared" si="24"/>
        <v>0</v>
      </c>
      <c r="BK26" s="6">
        <f t="shared" ref="BK26:BK31" si="50">BC26+BL26</f>
        <v>975.096</v>
      </c>
      <c r="BL26" s="6">
        <v>1.08</v>
      </c>
      <c r="BM26" s="6">
        <v>0.08</v>
      </c>
      <c r="BN26" s="59"/>
      <c r="BO26" s="58"/>
      <c r="BP26" s="58"/>
      <c r="BQ26" s="61">
        <f t="shared" si="25"/>
        <v>-62.036000000000058</v>
      </c>
      <c r="BR26" s="33">
        <v>43922</v>
      </c>
      <c r="BS26" s="5">
        <f t="shared" si="26"/>
        <v>43922</v>
      </c>
      <c r="BT26" s="11">
        <f t="shared" si="27"/>
        <v>8281</v>
      </c>
      <c r="BU26" s="11">
        <f t="shared" si="28"/>
        <v>0</v>
      </c>
      <c r="BV26" s="6">
        <f t="shared" si="29"/>
        <v>975.17600000000004</v>
      </c>
      <c r="BW26" s="6">
        <f t="shared" si="30"/>
        <v>0.08</v>
      </c>
      <c r="BX26" s="73">
        <f t="shared" si="41"/>
        <v>0.08</v>
      </c>
      <c r="BY26" s="6">
        <v>0.08</v>
      </c>
      <c r="BZ26" s="33">
        <v>44287</v>
      </c>
      <c r="CA26" s="5">
        <f t="shared" si="31"/>
        <v>44287</v>
      </c>
      <c r="CB26" s="11">
        <f t="shared" si="32"/>
        <v>8646</v>
      </c>
      <c r="CC26" s="11">
        <f t="shared" si="33"/>
        <v>0</v>
      </c>
      <c r="CD26" s="6">
        <f t="shared" si="34"/>
        <v>975.25600000000009</v>
      </c>
      <c r="CE26" s="62">
        <f t="shared" si="35"/>
        <v>0.08</v>
      </c>
      <c r="CF26" s="73">
        <f t="shared" si="42"/>
        <v>0.08</v>
      </c>
      <c r="CG26" s="73">
        <f t="shared" si="43"/>
        <v>0</v>
      </c>
      <c r="CH26" s="6">
        <f t="shared" si="44"/>
        <v>0</v>
      </c>
      <c r="CI26" s="6"/>
      <c r="CJ26" s="33">
        <v>44652</v>
      </c>
      <c r="CK26" s="5">
        <f t="shared" si="36"/>
        <v>44652</v>
      </c>
      <c r="CL26" s="11">
        <f t="shared" si="37"/>
        <v>2557</v>
      </c>
      <c r="CM26" s="11">
        <f t="shared" si="38"/>
        <v>2557</v>
      </c>
      <c r="CN26" s="6">
        <f t="shared" si="39"/>
        <v>975.25600000000009</v>
      </c>
      <c r="CO26" s="62">
        <f t="shared" si="47"/>
        <v>0</v>
      </c>
      <c r="CP26" s="73">
        <f t="shared" si="45"/>
        <v>0</v>
      </c>
      <c r="CQ26" s="73">
        <f t="shared" si="46"/>
        <v>0</v>
      </c>
      <c r="CR26" s="6">
        <f t="shared" si="40"/>
        <v>0</v>
      </c>
    </row>
    <row r="27" spans="1:96">
      <c r="A27" s="30" t="s">
        <v>2946</v>
      </c>
      <c r="B27" s="30" t="s">
        <v>2945</v>
      </c>
      <c r="C27" s="49"/>
      <c r="D27" s="49" t="s">
        <v>4166</v>
      </c>
      <c r="E27" s="30" t="s">
        <v>3061</v>
      </c>
      <c r="F27" s="30" t="s">
        <v>4568</v>
      </c>
      <c r="G27" s="30" t="s">
        <v>4562</v>
      </c>
      <c r="H27" s="30" t="s">
        <v>3141</v>
      </c>
      <c r="I27" s="30" t="s">
        <v>3116</v>
      </c>
      <c r="J27" s="30"/>
      <c r="K27" s="30" t="s">
        <v>1240</v>
      </c>
      <c r="L27" s="30" t="s">
        <v>3102</v>
      </c>
      <c r="M27" s="31">
        <v>913.14</v>
      </c>
      <c r="N27" s="30">
        <v>15</v>
      </c>
      <c r="O27" s="30"/>
      <c r="P27" s="162"/>
      <c r="Q27" s="30">
        <f t="shared" si="0"/>
        <v>180</v>
      </c>
      <c r="R27" s="30">
        <f t="shared" si="1"/>
        <v>5478.6330000000007</v>
      </c>
      <c r="S27" s="30">
        <f t="shared" si="2"/>
        <v>5475</v>
      </c>
      <c r="T27" s="30" t="s">
        <v>6</v>
      </c>
      <c r="U27" s="30"/>
      <c r="V27" s="32">
        <v>35641</v>
      </c>
      <c r="W27" s="30"/>
      <c r="X27" s="31">
        <v>913.14</v>
      </c>
      <c r="Y27" s="30">
        <v>0</v>
      </c>
      <c r="Z27" s="30">
        <v>0</v>
      </c>
      <c r="AA27" s="30">
        <v>0</v>
      </c>
      <c r="AB27" s="31">
        <f t="shared" si="3"/>
        <v>913.14</v>
      </c>
      <c r="AC27" s="33">
        <v>42095</v>
      </c>
      <c r="AD27" s="10">
        <f t="shared" si="4"/>
        <v>35641</v>
      </c>
      <c r="AE27" s="10">
        <f t="shared" si="5"/>
        <v>42095</v>
      </c>
      <c r="AF27" s="11">
        <f t="shared" si="6"/>
        <v>6454</v>
      </c>
      <c r="AG27" s="11">
        <f t="shared" si="7"/>
        <v>5478.75</v>
      </c>
      <c r="AH27" s="11">
        <f t="shared" si="8"/>
        <v>5478.75</v>
      </c>
      <c r="AI27" s="11">
        <f t="shared" si="49"/>
        <v>913.14</v>
      </c>
      <c r="AJ27" s="11">
        <v>0</v>
      </c>
      <c r="AK27" s="33">
        <v>42461</v>
      </c>
      <c r="AL27" s="5">
        <f t="shared" si="11"/>
        <v>42461</v>
      </c>
      <c r="AM27" s="11">
        <f t="shared" si="12"/>
        <v>42461</v>
      </c>
      <c r="AN27" s="11">
        <f t="shared" si="13"/>
        <v>5478.75</v>
      </c>
      <c r="AO27" s="6">
        <v>913.14</v>
      </c>
      <c r="AP27" s="6">
        <f t="shared" si="14"/>
        <v>0</v>
      </c>
      <c r="AQ27" s="6">
        <f t="shared" si="15"/>
        <v>0</v>
      </c>
      <c r="AR27" s="33">
        <v>42826</v>
      </c>
      <c r="AS27" s="5">
        <f t="shared" si="16"/>
        <v>42826</v>
      </c>
      <c r="AT27" s="11">
        <f t="shared" si="17"/>
        <v>42826</v>
      </c>
      <c r="AU27" s="11">
        <f t="shared" si="18"/>
        <v>7185</v>
      </c>
      <c r="AV27" s="6">
        <v>974.01599999999996</v>
      </c>
      <c r="AW27" s="6">
        <v>60.875999999999998</v>
      </c>
      <c r="AX27" s="6">
        <v>0</v>
      </c>
      <c r="AY27" s="33">
        <v>43191</v>
      </c>
      <c r="AZ27" s="5">
        <f t="shared" si="19"/>
        <v>43191</v>
      </c>
      <c r="BA27" s="11">
        <f t="shared" si="20"/>
        <v>7550</v>
      </c>
      <c r="BB27" s="11">
        <f t="shared" si="21"/>
        <v>7550</v>
      </c>
      <c r="BC27" s="6">
        <v>974.01599999999996</v>
      </c>
      <c r="BD27" s="6">
        <v>0</v>
      </c>
      <c r="BE27" s="6">
        <v>-0.2</v>
      </c>
      <c r="BF27" s="8"/>
      <c r="BG27" s="33">
        <v>43556</v>
      </c>
      <c r="BH27" s="5">
        <f t="shared" si="22"/>
        <v>43556</v>
      </c>
      <c r="BI27" s="11">
        <f t="shared" si="23"/>
        <v>7915</v>
      </c>
      <c r="BJ27" s="11">
        <f t="shared" si="24"/>
        <v>0</v>
      </c>
      <c r="BK27" s="6">
        <f t="shared" si="50"/>
        <v>975.096</v>
      </c>
      <c r="BL27" s="6">
        <v>1.08</v>
      </c>
      <c r="BM27" s="6">
        <v>0.08</v>
      </c>
      <c r="BN27" s="59"/>
      <c r="BO27" s="58"/>
      <c r="BP27" s="58"/>
      <c r="BQ27" s="61">
        <f t="shared" si="25"/>
        <v>-62.036000000000058</v>
      </c>
      <c r="BR27" s="33">
        <v>43922</v>
      </c>
      <c r="BS27" s="5">
        <f t="shared" si="26"/>
        <v>43922</v>
      </c>
      <c r="BT27" s="11">
        <f t="shared" si="27"/>
        <v>8281</v>
      </c>
      <c r="BU27" s="11">
        <f t="shared" si="28"/>
        <v>0</v>
      </c>
      <c r="BV27" s="6">
        <f t="shared" si="29"/>
        <v>975.17600000000004</v>
      </c>
      <c r="BW27" s="6">
        <f t="shared" si="30"/>
        <v>0.08</v>
      </c>
      <c r="BX27" s="73">
        <f t="shared" si="41"/>
        <v>0.08</v>
      </c>
      <c r="BY27" s="6">
        <v>0.08</v>
      </c>
      <c r="BZ27" s="33">
        <v>44287</v>
      </c>
      <c r="CA27" s="5">
        <f t="shared" si="31"/>
        <v>44287</v>
      </c>
      <c r="CB27" s="11">
        <f t="shared" si="32"/>
        <v>8646</v>
      </c>
      <c r="CC27" s="11">
        <f t="shared" si="33"/>
        <v>0</v>
      </c>
      <c r="CD27" s="6">
        <f t="shared" si="34"/>
        <v>975.25600000000009</v>
      </c>
      <c r="CE27" s="62">
        <f t="shared" si="35"/>
        <v>0.08</v>
      </c>
      <c r="CF27" s="73">
        <f t="shared" si="42"/>
        <v>0.08</v>
      </c>
      <c r="CG27" s="73">
        <f t="shared" si="43"/>
        <v>0</v>
      </c>
      <c r="CH27" s="6">
        <f t="shared" si="44"/>
        <v>0</v>
      </c>
      <c r="CI27" s="6"/>
      <c r="CJ27" s="33">
        <v>44652</v>
      </c>
      <c r="CK27" s="5">
        <f t="shared" si="36"/>
        <v>44652</v>
      </c>
      <c r="CL27" s="11">
        <f t="shared" si="37"/>
        <v>2557</v>
      </c>
      <c r="CM27" s="11">
        <f t="shared" si="38"/>
        <v>2557</v>
      </c>
      <c r="CN27" s="6">
        <f t="shared" si="39"/>
        <v>975.25600000000009</v>
      </c>
      <c r="CO27" s="62">
        <f t="shared" si="47"/>
        <v>0</v>
      </c>
      <c r="CP27" s="73">
        <f t="shared" si="45"/>
        <v>0</v>
      </c>
      <c r="CQ27" s="73">
        <f t="shared" si="46"/>
        <v>0</v>
      </c>
      <c r="CR27" s="6">
        <f t="shared" si="40"/>
        <v>0</v>
      </c>
    </row>
    <row r="28" spans="1:96">
      <c r="A28" s="30" t="s">
        <v>2947</v>
      </c>
      <c r="B28" s="30" t="s">
        <v>2945</v>
      </c>
      <c r="C28" s="49"/>
      <c r="D28" s="49" t="s">
        <v>4167</v>
      </c>
      <c r="E28" s="30" t="s">
        <v>3061</v>
      </c>
      <c r="F28" s="30" t="s">
        <v>4568</v>
      </c>
      <c r="G28" s="30" t="s">
        <v>4562</v>
      </c>
      <c r="H28" s="30" t="s">
        <v>3141</v>
      </c>
      <c r="I28" s="30" t="s">
        <v>3116</v>
      </c>
      <c r="J28" s="30"/>
      <c r="K28" s="30" t="s">
        <v>1240</v>
      </c>
      <c r="L28" s="30" t="s">
        <v>3102</v>
      </c>
      <c r="M28" s="31">
        <v>913.14</v>
      </c>
      <c r="N28" s="30">
        <v>15</v>
      </c>
      <c r="O28" s="30"/>
      <c r="P28" s="162"/>
      <c r="Q28" s="30">
        <f t="shared" si="0"/>
        <v>180</v>
      </c>
      <c r="R28" s="30">
        <f t="shared" si="1"/>
        <v>5478.6330000000007</v>
      </c>
      <c r="S28" s="30">
        <f t="shared" si="2"/>
        <v>5475</v>
      </c>
      <c r="T28" s="30" t="s">
        <v>6</v>
      </c>
      <c r="U28" s="30"/>
      <c r="V28" s="32">
        <v>35641</v>
      </c>
      <c r="W28" s="30"/>
      <c r="X28" s="31">
        <v>913.14</v>
      </c>
      <c r="Y28" s="30">
        <v>0</v>
      </c>
      <c r="Z28" s="30">
        <v>0</v>
      </c>
      <c r="AA28" s="30">
        <v>0</v>
      </c>
      <c r="AB28" s="31">
        <f t="shared" si="3"/>
        <v>913.14</v>
      </c>
      <c r="AC28" s="33">
        <v>42095</v>
      </c>
      <c r="AD28" s="10">
        <f t="shared" si="4"/>
        <v>35641</v>
      </c>
      <c r="AE28" s="10">
        <f t="shared" si="5"/>
        <v>42095</v>
      </c>
      <c r="AF28" s="11">
        <f t="shared" si="6"/>
        <v>6454</v>
      </c>
      <c r="AG28" s="11">
        <f t="shared" si="7"/>
        <v>5478.75</v>
      </c>
      <c r="AH28" s="11">
        <f t="shared" si="8"/>
        <v>5478.75</v>
      </c>
      <c r="AI28" s="11">
        <f t="shared" si="49"/>
        <v>913.14</v>
      </c>
      <c r="AJ28" s="11">
        <v>0</v>
      </c>
      <c r="AK28" s="33">
        <v>42461</v>
      </c>
      <c r="AL28" s="5">
        <f t="shared" si="11"/>
        <v>42461</v>
      </c>
      <c r="AM28" s="11">
        <f t="shared" si="12"/>
        <v>42461</v>
      </c>
      <c r="AN28" s="11">
        <f t="shared" si="13"/>
        <v>5478.75</v>
      </c>
      <c r="AO28" s="6">
        <v>913.14</v>
      </c>
      <c r="AP28" s="6">
        <f t="shared" si="14"/>
        <v>0</v>
      </c>
      <c r="AQ28" s="6">
        <f t="shared" si="15"/>
        <v>0</v>
      </c>
      <c r="AR28" s="33">
        <v>42826</v>
      </c>
      <c r="AS28" s="5">
        <f t="shared" si="16"/>
        <v>42826</v>
      </c>
      <c r="AT28" s="11">
        <f t="shared" si="17"/>
        <v>42826</v>
      </c>
      <c r="AU28" s="11">
        <f t="shared" si="18"/>
        <v>7185</v>
      </c>
      <c r="AV28" s="6">
        <v>974.01599999999996</v>
      </c>
      <c r="AW28" s="6">
        <v>60.875999999999998</v>
      </c>
      <c r="AX28" s="6">
        <v>0</v>
      </c>
      <c r="AY28" s="33">
        <v>43191</v>
      </c>
      <c r="AZ28" s="5">
        <f t="shared" si="19"/>
        <v>43191</v>
      </c>
      <c r="BA28" s="11">
        <f t="shared" si="20"/>
        <v>7550</v>
      </c>
      <c r="BB28" s="11">
        <f t="shared" si="21"/>
        <v>7550</v>
      </c>
      <c r="BC28" s="6">
        <v>974.01599999999996</v>
      </c>
      <c r="BD28" s="6">
        <v>0</v>
      </c>
      <c r="BE28" s="6">
        <v>-0.2</v>
      </c>
      <c r="BF28" s="8"/>
      <c r="BG28" s="33">
        <v>43556</v>
      </c>
      <c r="BH28" s="5">
        <f t="shared" si="22"/>
        <v>43556</v>
      </c>
      <c r="BI28" s="11">
        <f t="shared" si="23"/>
        <v>7915</v>
      </c>
      <c r="BJ28" s="11">
        <f t="shared" si="24"/>
        <v>0</v>
      </c>
      <c r="BK28" s="6">
        <f t="shared" si="50"/>
        <v>975.096</v>
      </c>
      <c r="BL28" s="6">
        <v>1.08</v>
      </c>
      <c r="BM28" s="6">
        <v>0.08</v>
      </c>
      <c r="BN28" s="59"/>
      <c r="BO28" s="58"/>
      <c r="BP28" s="58"/>
      <c r="BQ28" s="61">
        <f t="shared" si="25"/>
        <v>-62.036000000000058</v>
      </c>
      <c r="BR28" s="33">
        <v>43922</v>
      </c>
      <c r="BS28" s="5">
        <f t="shared" si="26"/>
        <v>43922</v>
      </c>
      <c r="BT28" s="11">
        <f t="shared" si="27"/>
        <v>8281</v>
      </c>
      <c r="BU28" s="11">
        <f t="shared" si="28"/>
        <v>0</v>
      </c>
      <c r="BV28" s="6">
        <f t="shared" si="29"/>
        <v>975.17600000000004</v>
      </c>
      <c r="BW28" s="6">
        <f t="shared" si="30"/>
        <v>0.08</v>
      </c>
      <c r="BX28" s="73">
        <f t="shared" si="41"/>
        <v>0.08</v>
      </c>
      <c r="BY28" s="6">
        <v>0.08</v>
      </c>
      <c r="BZ28" s="33">
        <v>44287</v>
      </c>
      <c r="CA28" s="5">
        <f t="shared" si="31"/>
        <v>44287</v>
      </c>
      <c r="CB28" s="11">
        <f t="shared" si="32"/>
        <v>8646</v>
      </c>
      <c r="CC28" s="11">
        <f t="shared" si="33"/>
        <v>0</v>
      </c>
      <c r="CD28" s="6">
        <f t="shared" si="34"/>
        <v>975.25600000000009</v>
      </c>
      <c r="CE28" s="62">
        <f t="shared" si="35"/>
        <v>0.08</v>
      </c>
      <c r="CF28" s="73">
        <f t="shared" si="42"/>
        <v>0.08</v>
      </c>
      <c r="CG28" s="73">
        <f t="shared" si="43"/>
        <v>0</v>
      </c>
      <c r="CH28" s="6">
        <f t="shared" si="44"/>
        <v>0</v>
      </c>
      <c r="CI28" s="6"/>
      <c r="CJ28" s="33">
        <v>44652</v>
      </c>
      <c r="CK28" s="5">
        <f t="shared" si="36"/>
        <v>44652</v>
      </c>
      <c r="CL28" s="11">
        <f t="shared" si="37"/>
        <v>2557</v>
      </c>
      <c r="CM28" s="11">
        <f t="shared" si="38"/>
        <v>2557</v>
      </c>
      <c r="CN28" s="6">
        <f t="shared" si="39"/>
        <v>975.25600000000009</v>
      </c>
      <c r="CO28" s="62">
        <f t="shared" si="47"/>
        <v>0</v>
      </c>
      <c r="CP28" s="73">
        <f t="shared" si="45"/>
        <v>0</v>
      </c>
      <c r="CQ28" s="73">
        <f t="shared" si="46"/>
        <v>0</v>
      </c>
      <c r="CR28" s="6">
        <f t="shared" si="40"/>
        <v>0</v>
      </c>
    </row>
    <row r="29" spans="1:96">
      <c r="A29" s="30" t="s">
        <v>2948</v>
      </c>
      <c r="B29" s="30" t="s">
        <v>2945</v>
      </c>
      <c r="C29" s="49"/>
      <c r="D29" s="49" t="s">
        <v>4168</v>
      </c>
      <c r="E29" s="30" t="s">
        <v>3061</v>
      </c>
      <c r="F29" s="30" t="s">
        <v>4568</v>
      </c>
      <c r="G29" s="30" t="s">
        <v>4562</v>
      </c>
      <c r="H29" s="30" t="s">
        <v>3141</v>
      </c>
      <c r="I29" s="30" t="s">
        <v>3116</v>
      </c>
      <c r="J29" s="30"/>
      <c r="K29" s="30" t="s">
        <v>1240</v>
      </c>
      <c r="L29" s="30" t="s">
        <v>3102</v>
      </c>
      <c r="M29" s="31">
        <v>913.14</v>
      </c>
      <c r="N29" s="30">
        <v>15</v>
      </c>
      <c r="O29" s="30"/>
      <c r="P29" s="162"/>
      <c r="Q29" s="30">
        <f t="shared" si="0"/>
        <v>180</v>
      </c>
      <c r="R29" s="30">
        <f t="shared" si="1"/>
        <v>5478.6330000000007</v>
      </c>
      <c r="S29" s="30">
        <f t="shared" si="2"/>
        <v>5475</v>
      </c>
      <c r="T29" s="30" t="s">
        <v>6</v>
      </c>
      <c r="U29" s="30"/>
      <c r="V29" s="32">
        <v>35641</v>
      </c>
      <c r="W29" s="30"/>
      <c r="X29" s="31">
        <v>913.14</v>
      </c>
      <c r="Y29" s="30">
        <v>0</v>
      </c>
      <c r="Z29" s="30">
        <v>0</v>
      </c>
      <c r="AA29" s="30">
        <v>0</v>
      </c>
      <c r="AB29" s="31">
        <f t="shared" si="3"/>
        <v>913.14</v>
      </c>
      <c r="AC29" s="33">
        <v>42095</v>
      </c>
      <c r="AD29" s="10">
        <f t="shared" si="4"/>
        <v>35641</v>
      </c>
      <c r="AE29" s="10">
        <f t="shared" si="5"/>
        <v>42095</v>
      </c>
      <c r="AF29" s="11">
        <f t="shared" si="6"/>
        <v>6454</v>
      </c>
      <c r="AG29" s="11">
        <f t="shared" si="7"/>
        <v>5478.75</v>
      </c>
      <c r="AH29" s="11">
        <f t="shared" si="8"/>
        <v>5478.75</v>
      </c>
      <c r="AI29" s="11">
        <f t="shared" si="49"/>
        <v>913.14</v>
      </c>
      <c r="AJ29" s="11">
        <v>0</v>
      </c>
      <c r="AK29" s="33">
        <v>42461</v>
      </c>
      <c r="AL29" s="5">
        <f t="shared" si="11"/>
        <v>42461</v>
      </c>
      <c r="AM29" s="11">
        <f t="shared" si="12"/>
        <v>42461</v>
      </c>
      <c r="AN29" s="11">
        <f t="shared" si="13"/>
        <v>5478.75</v>
      </c>
      <c r="AO29" s="6">
        <v>913.14</v>
      </c>
      <c r="AP29" s="6">
        <f t="shared" si="14"/>
        <v>0</v>
      </c>
      <c r="AQ29" s="6">
        <f t="shared" si="15"/>
        <v>0</v>
      </c>
      <c r="AR29" s="33">
        <v>42826</v>
      </c>
      <c r="AS29" s="5">
        <f t="shared" si="16"/>
        <v>42826</v>
      </c>
      <c r="AT29" s="11">
        <f t="shared" si="17"/>
        <v>42826</v>
      </c>
      <c r="AU29" s="11">
        <f t="shared" si="18"/>
        <v>7185</v>
      </c>
      <c r="AV29" s="6">
        <v>974.01599999999996</v>
      </c>
      <c r="AW29" s="6">
        <v>60.875999999999998</v>
      </c>
      <c r="AX29" s="6">
        <v>0</v>
      </c>
      <c r="AY29" s="33">
        <v>43191</v>
      </c>
      <c r="AZ29" s="5">
        <f t="shared" si="19"/>
        <v>43191</v>
      </c>
      <c r="BA29" s="11">
        <f t="shared" si="20"/>
        <v>7550</v>
      </c>
      <c r="BB29" s="11">
        <f t="shared" si="21"/>
        <v>7550</v>
      </c>
      <c r="BC29" s="6">
        <v>974.01599999999996</v>
      </c>
      <c r="BD29" s="6">
        <v>0</v>
      </c>
      <c r="BE29" s="6">
        <v>-0.2</v>
      </c>
      <c r="BF29" s="8"/>
      <c r="BG29" s="33">
        <v>43556</v>
      </c>
      <c r="BH29" s="5">
        <f t="shared" si="22"/>
        <v>43556</v>
      </c>
      <c r="BI29" s="11">
        <f t="shared" si="23"/>
        <v>7915</v>
      </c>
      <c r="BJ29" s="11">
        <f t="shared" si="24"/>
        <v>0</v>
      </c>
      <c r="BK29" s="6">
        <f t="shared" si="50"/>
        <v>975.096</v>
      </c>
      <c r="BL29" s="6">
        <v>1.08</v>
      </c>
      <c r="BM29" s="6">
        <v>0.08</v>
      </c>
      <c r="BN29" s="59"/>
      <c r="BO29" s="58"/>
      <c r="BP29" s="58"/>
      <c r="BQ29" s="61">
        <f t="shared" si="25"/>
        <v>-62.036000000000058</v>
      </c>
      <c r="BR29" s="33">
        <v>43922</v>
      </c>
      <c r="BS29" s="5">
        <f t="shared" si="26"/>
        <v>43922</v>
      </c>
      <c r="BT29" s="11">
        <f t="shared" si="27"/>
        <v>8281</v>
      </c>
      <c r="BU29" s="11">
        <f t="shared" si="28"/>
        <v>0</v>
      </c>
      <c r="BV29" s="6">
        <f t="shared" si="29"/>
        <v>975.17600000000004</v>
      </c>
      <c r="BW29" s="6">
        <f t="shared" si="30"/>
        <v>0.08</v>
      </c>
      <c r="BX29" s="73">
        <f t="shared" si="41"/>
        <v>0.08</v>
      </c>
      <c r="BY29" s="6">
        <v>0.08</v>
      </c>
      <c r="BZ29" s="33">
        <v>44287</v>
      </c>
      <c r="CA29" s="5">
        <f t="shared" si="31"/>
        <v>44287</v>
      </c>
      <c r="CB29" s="11">
        <f t="shared" si="32"/>
        <v>8646</v>
      </c>
      <c r="CC29" s="11">
        <f t="shared" si="33"/>
        <v>0</v>
      </c>
      <c r="CD29" s="6">
        <f t="shared" si="34"/>
        <v>975.25600000000009</v>
      </c>
      <c r="CE29" s="62">
        <f t="shared" si="35"/>
        <v>0.08</v>
      </c>
      <c r="CF29" s="73">
        <f t="shared" si="42"/>
        <v>0.08</v>
      </c>
      <c r="CG29" s="73">
        <f t="shared" si="43"/>
        <v>0</v>
      </c>
      <c r="CH29" s="6">
        <f t="shared" si="44"/>
        <v>0</v>
      </c>
      <c r="CI29" s="6"/>
      <c r="CJ29" s="33">
        <v>44652</v>
      </c>
      <c r="CK29" s="5">
        <f t="shared" si="36"/>
        <v>44652</v>
      </c>
      <c r="CL29" s="11">
        <f t="shared" si="37"/>
        <v>2557</v>
      </c>
      <c r="CM29" s="11">
        <f t="shared" si="38"/>
        <v>2557</v>
      </c>
      <c r="CN29" s="6">
        <f t="shared" si="39"/>
        <v>975.25600000000009</v>
      </c>
      <c r="CO29" s="62">
        <f t="shared" si="47"/>
        <v>0</v>
      </c>
      <c r="CP29" s="73">
        <f t="shared" si="45"/>
        <v>0</v>
      </c>
      <c r="CQ29" s="73">
        <f t="shared" si="46"/>
        <v>0</v>
      </c>
      <c r="CR29" s="6">
        <f t="shared" si="40"/>
        <v>0</v>
      </c>
    </row>
    <row r="30" spans="1:96">
      <c r="A30" s="30" t="s">
        <v>2949</v>
      </c>
      <c r="B30" s="30" t="s">
        <v>2945</v>
      </c>
      <c r="C30" s="49"/>
      <c r="D30" s="49" t="s">
        <v>4169</v>
      </c>
      <c r="E30" s="30" t="s">
        <v>3061</v>
      </c>
      <c r="F30" s="30" t="s">
        <v>4568</v>
      </c>
      <c r="G30" s="30" t="s">
        <v>4562</v>
      </c>
      <c r="H30" s="30" t="s">
        <v>3141</v>
      </c>
      <c r="I30" s="30" t="s">
        <v>3116</v>
      </c>
      <c r="J30" s="30"/>
      <c r="K30" s="30" t="s">
        <v>1240</v>
      </c>
      <c r="L30" s="30" t="s">
        <v>3102</v>
      </c>
      <c r="M30" s="31">
        <v>913.14</v>
      </c>
      <c r="N30" s="30">
        <v>15</v>
      </c>
      <c r="O30" s="30"/>
      <c r="P30" s="162"/>
      <c r="Q30" s="30">
        <f t="shared" si="0"/>
        <v>180</v>
      </c>
      <c r="R30" s="30">
        <f t="shared" si="1"/>
        <v>5478.6330000000007</v>
      </c>
      <c r="S30" s="30">
        <f t="shared" si="2"/>
        <v>5475</v>
      </c>
      <c r="T30" s="30" t="s">
        <v>6</v>
      </c>
      <c r="U30" s="30"/>
      <c r="V30" s="32">
        <v>35641</v>
      </c>
      <c r="W30" s="30"/>
      <c r="X30" s="31">
        <v>913.14</v>
      </c>
      <c r="Y30" s="30">
        <v>0</v>
      </c>
      <c r="Z30" s="30">
        <v>0</v>
      </c>
      <c r="AA30" s="30">
        <v>0</v>
      </c>
      <c r="AB30" s="31">
        <f t="shared" si="3"/>
        <v>913.14</v>
      </c>
      <c r="AC30" s="33">
        <v>42095</v>
      </c>
      <c r="AD30" s="10">
        <f t="shared" si="4"/>
        <v>35641</v>
      </c>
      <c r="AE30" s="10">
        <f t="shared" si="5"/>
        <v>42095</v>
      </c>
      <c r="AF30" s="11">
        <f t="shared" si="6"/>
        <v>6454</v>
      </c>
      <c r="AG30" s="11">
        <f t="shared" si="7"/>
        <v>5478.75</v>
      </c>
      <c r="AH30" s="11">
        <f t="shared" si="8"/>
        <v>5478.75</v>
      </c>
      <c r="AI30" s="11">
        <f t="shared" si="49"/>
        <v>913.14</v>
      </c>
      <c r="AJ30" s="11">
        <v>0</v>
      </c>
      <c r="AK30" s="33">
        <v>42461</v>
      </c>
      <c r="AL30" s="5">
        <f t="shared" si="11"/>
        <v>42461</v>
      </c>
      <c r="AM30" s="11">
        <f t="shared" si="12"/>
        <v>42461</v>
      </c>
      <c r="AN30" s="11">
        <f t="shared" si="13"/>
        <v>5478.75</v>
      </c>
      <c r="AO30" s="6">
        <v>913.14</v>
      </c>
      <c r="AP30" s="6">
        <f t="shared" si="14"/>
        <v>0</v>
      </c>
      <c r="AQ30" s="6">
        <f t="shared" si="15"/>
        <v>0</v>
      </c>
      <c r="AR30" s="33">
        <v>42826</v>
      </c>
      <c r="AS30" s="5">
        <f t="shared" si="16"/>
        <v>42826</v>
      </c>
      <c r="AT30" s="11">
        <f t="shared" si="17"/>
        <v>42826</v>
      </c>
      <c r="AU30" s="11">
        <f t="shared" si="18"/>
        <v>7185</v>
      </c>
      <c r="AV30" s="6">
        <v>974.01599999999996</v>
      </c>
      <c r="AW30" s="6">
        <v>60.875999999999998</v>
      </c>
      <c r="AX30" s="6">
        <v>0</v>
      </c>
      <c r="AY30" s="33">
        <v>43191</v>
      </c>
      <c r="AZ30" s="5">
        <f t="shared" si="19"/>
        <v>43191</v>
      </c>
      <c r="BA30" s="11">
        <f t="shared" si="20"/>
        <v>7550</v>
      </c>
      <c r="BB30" s="11">
        <f t="shared" si="21"/>
        <v>7550</v>
      </c>
      <c r="BC30" s="6">
        <v>974.01599999999996</v>
      </c>
      <c r="BD30" s="6">
        <v>0</v>
      </c>
      <c r="BE30" s="6">
        <v>-0.2</v>
      </c>
      <c r="BF30" s="8"/>
      <c r="BG30" s="33">
        <v>43556</v>
      </c>
      <c r="BH30" s="5">
        <f t="shared" si="22"/>
        <v>43556</v>
      </c>
      <c r="BI30" s="11">
        <f t="shared" si="23"/>
        <v>7915</v>
      </c>
      <c r="BJ30" s="11">
        <f t="shared" si="24"/>
        <v>0</v>
      </c>
      <c r="BK30" s="6">
        <f t="shared" si="50"/>
        <v>975.096</v>
      </c>
      <c r="BL30" s="6">
        <v>1.08</v>
      </c>
      <c r="BM30" s="6">
        <v>0.08</v>
      </c>
      <c r="BN30" s="59"/>
      <c r="BO30" s="58"/>
      <c r="BP30" s="58"/>
      <c r="BQ30" s="61">
        <f t="shared" si="25"/>
        <v>-62.036000000000058</v>
      </c>
      <c r="BR30" s="33">
        <v>43922</v>
      </c>
      <c r="BS30" s="5">
        <f t="shared" si="26"/>
        <v>43922</v>
      </c>
      <c r="BT30" s="11">
        <f t="shared" si="27"/>
        <v>8281</v>
      </c>
      <c r="BU30" s="11">
        <f t="shared" si="28"/>
        <v>0</v>
      </c>
      <c r="BV30" s="6">
        <f t="shared" si="29"/>
        <v>975.17600000000004</v>
      </c>
      <c r="BW30" s="6">
        <f t="shared" si="30"/>
        <v>0.08</v>
      </c>
      <c r="BX30" s="73">
        <f t="shared" si="41"/>
        <v>0.08</v>
      </c>
      <c r="BY30" s="6">
        <v>0.08</v>
      </c>
      <c r="BZ30" s="33">
        <v>44287</v>
      </c>
      <c r="CA30" s="5">
        <f t="shared" si="31"/>
        <v>44287</v>
      </c>
      <c r="CB30" s="11">
        <f t="shared" si="32"/>
        <v>8646</v>
      </c>
      <c r="CC30" s="11">
        <f t="shared" si="33"/>
        <v>0</v>
      </c>
      <c r="CD30" s="6">
        <f t="shared" si="34"/>
        <v>975.25600000000009</v>
      </c>
      <c r="CE30" s="62">
        <f t="shared" si="35"/>
        <v>0.08</v>
      </c>
      <c r="CF30" s="73">
        <f t="shared" si="42"/>
        <v>0.08</v>
      </c>
      <c r="CG30" s="73">
        <f t="shared" si="43"/>
        <v>0</v>
      </c>
      <c r="CH30" s="6">
        <f t="shared" si="44"/>
        <v>0</v>
      </c>
      <c r="CI30" s="6"/>
      <c r="CJ30" s="33">
        <v>44652</v>
      </c>
      <c r="CK30" s="5">
        <f t="shared" si="36"/>
        <v>44652</v>
      </c>
      <c r="CL30" s="11">
        <f t="shared" si="37"/>
        <v>2557</v>
      </c>
      <c r="CM30" s="11">
        <f t="shared" si="38"/>
        <v>2557</v>
      </c>
      <c r="CN30" s="6">
        <f t="shared" si="39"/>
        <v>975.25600000000009</v>
      </c>
      <c r="CO30" s="62">
        <f t="shared" si="47"/>
        <v>0</v>
      </c>
      <c r="CP30" s="73">
        <f t="shared" si="45"/>
        <v>0</v>
      </c>
      <c r="CQ30" s="73">
        <f t="shared" si="46"/>
        <v>0</v>
      </c>
      <c r="CR30" s="6">
        <f t="shared" si="40"/>
        <v>0</v>
      </c>
    </row>
    <row r="31" spans="1:96">
      <c r="A31" s="30" t="s">
        <v>2950</v>
      </c>
      <c r="B31" s="30" t="s">
        <v>2945</v>
      </c>
      <c r="C31" s="49"/>
      <c r="D31" s="49" t="s">
        <v>4170</v>
      </c>
      <c r="E31" s="30" t="s">
        <v>3061</v>
      </c>
      <c r="F31" s="30" t="s">
        <v>4568</v>
      </c>
      <c r="G31" s="30" t="s">
        <v>4562</v>
      </c>
      <c r="H31" s="30" t="s">
        <v>3141</v>
      </c>
      <c r="I31" s="30" t="s">
        <v>3116</v>
      </c>
      <c r="J31" s="30"/>
      <c r="K31" s="30" t="s">
        <v>1240</v>
      </c>
      <c r="L31" s="30" t="s">
        <v>3102</v>
      </c>
      <c r="M31" s="31">
        <v>913.14</v>
      </c>
      <c r="N31" s="30">
        <v>15</v>
      </c>
      <c r="O31" s="30"/>
      <c r="P31" s="162"/>
      <c r="Q31" s="30">
        <f t="shared" si="0"/>
        <v>180</v>
      </c>
      <c r="R31" s="30">
        <f t="shared" si="1"/>
        <v>5478.6330000000007</v>
      </c>
      <c r="S31" s="30">
        <f t="shared" si="2"/>
        <v>5475</v>
      </c>
      <c r="T31" s="30" t="s">
        <v>6</v>
      </c>
      <c r="U31" s="30"/>
      <c r="V31" s="32">
        <v>35641</v>
      </c>
      <c r="W31" s="30"/>
      <c r="X31" s="31">
        <v>913.14</v>
      </c>
      <c r="Y31" s="30">
        <v>0</v>
      </c>
      <c r="Z31" s="30">
        <v>0</v>
      </c>
      <c r="AA31" s="30">
        <v>0</v>
      </c>
      <c r="AB31" s="31">
        <f t="shared" si="3"/>
        <v>913.14</v>
      </c>
      <c r="AC31" s="33">
        <v>42095</v>
      </c>
      <c r="AD31" s="10">
        <f t="shared" si="4"/>
        <v>35641</v>
      </c>
      <c r="AE31" s="10">
        <f t="shared" si="5"/>
        <v>42095</v>
      </c>
      <c r="AF31" s="11">
        <f t="shared" si="6"/>
        <v>6454</v>
      </c>
      <c r="AG31" s="11">
        <f t="shared" si="7"/>
        <v>5478.75</v>
      </c>
      <c r="AH31" s="11">
        <f t="shared" si="8"/>
        <v>5478.75</v>
      </c>
      <c r="AI31" s="11">
        <f t="shared" si="49"/>
        <v>913.14</v>
      </c>
      <c r="AJ31" s="11">
        <v>0</v>
      </c>
      <c r="AK31" s="33">
        <v>42461</v>
      </c>
      <c r="AL31" s="5">
        <f t="shared" si="11"/>
        <v>42461</v>
      </c>
      <c r="AM31" s="11">
        <f t="shared" si="12"/>
        <v>42461</v>
      </c>
      <c r="AN31" s="11">
        <f t="shared" si="13"/>
        <v>5478.75</v>
      </c>
      <c r="AO31" s="6">
        <v>913.14</v>
      </c>
      <c r="AP31" s="6">
        <f t="shared" si="14"/>
        <v>0</v>
      </c>
      <c r="AQ31" s="6">
        <f t="shared" si="15"/>
        <v>0</v>
      </c>
      <c r="AR31" s="33">
        <v>42826</v>
      </c>
      <c r="AS31" s="5">
        <f t="shared" si="16"/>
        <v>42826</v>
      </c>
      <c r="AT31" s="11">
        <f t="shared" si="17"/>
        <v>42826</v>
      </c>
      <c r="AU31" s="11">
        <f t="shared" si="18"/>
        <v>7185</v>
      </c>
      <c r="AV31" s="6">
        <v>974.01599999999996</v>
      </c>
      <c r="AW31" s="6">
        <v>60.875999999999998</v>
      </c>
      <c r="AX31" s="6">
        <v>0</v>
      </c>
      <c r="AY31" s="33">
        <v>43191</v>
      </c>
      <c r="AZ31" s="5">
        <f t="shared" si="19"/>
        <v>43191</v>
      </c>
      <c r="BA31" s="11">
        <f t="shared" si="20"/>
        <v>7550</v>
      </c>
      <c r="BB31" s="11">
        <f t="shared" si="21"/>
        <v>7550</v>
      </c>
      <c r="BC31" s="6">
        <v>974.01599999999996</v>
      </c>
      <c r="BD31" s="6">
        <v>0</v>
      </c>
      <c r="BE31" s="6">
        <v>-0.2</v>
      </c>
      <c r="BF31" s="8"/>
      <c r="BG31" s="33">
        <v>43556</v>
      </c>
      <c r="BH31" s="5">
        <f t="shared" si="22"/>
        <v>43556</v>
      </c>
      <c r="BI31" s="11">
        <f t="shared" si="23"/>
        <v>7915</v>
      </c>
      <c r="BJ31" s="11">
        <f t="shared" si="24"/>
        <v>0</v>
      </c>
      <c r="BK31" s="6">
        <f t="shared" si="50"/>
        <v>975.096</v>
      </c>
      <c r="BL31" s="6">
        <v>1.08</v>
      </c>
      <c r="BM31" s="6">
        <v>0.08</v>
      </c>
      <c r="BN31" s="59"/>
      <c r="BO31" s="58"/>
      <c r="BP31" s="58"/>
      <c r="BQ31" s="61">
        <f t="shared" si="25"/>
        <v>-62.036000000000058</v>
      </c>
      <c r="BR31" s="33">
        <v>43922</v>
      </c>
      <c r="BS31" s="5">
        <f t="shared" si="26"/>
        <v>43922</v>
      </c>
      <c r="BT31" s="11">
        <f t="shared" si="27"/>
        <v>8281</v>
      </c>
      <c r="BU31" s="11">
        <f t="shared" si="28"/>
        <v>0</v>
      </c>
      <c r="BV31" s="6">
        <f t="shared" si="29"/>
        <v>975.17600000000004</v>
      </c>
      <c r="BW31" s="6">
        <f t="shared" si="30"/>
        <v>0.08</v>
      </c>
      <c r="BX31" s="73">
        <f t="shared" si="41"/>
        <v>0.08</v>
      </c>
      <c r="BY31" s="6">
        <v>0.08</v>
      </c>
      <c r="BZ31" s="33">
        <v>44287</v>
      </c>
      <c r="CA31" s="5">
        <f t="shared" si="31"/>
        <v>44287</v>
      </c>
      <c r="CB31" s="11">
        <f t="shared" si="32"/>
        <v>8646</v>
      </c>
      <c r="CC31" s="11">
        <f t="shared" si="33"/>
        <v>0</v>
      </c>
      <c r="CD31" s="6">
        <f t="shared" si="34"/>
        <v>975.25600000000009</v>
      </c>
      <c r="CE31" s="62">
        <f t="shared" si="35"/>
        <v>0.08</v>
      </c>
      <c r="CF31" s="73">
        <f t="shared" si="42"/>
        <v>0.08</v>
      </c>
      <c r="CG31" s="73">
        <f t="shared" si="43"/>
        <v>0</v>
      </c>
      <c r="CH31" s="6">
        <f t="shared" si="44"/>
        <v>0</v>
      </c>
      <c r="CI31" s="6"/>
      <c r="CJ31" s="33">
        <v>44652</v>
      </c>
      <c r="CK31" s="5">
        <f t="shared" si="36"/>
        <v>44652</v>
      </c>
      <c r="CL31" s="11">
        <f t="shared" si="37"/>
        <v>2557</v>
      </c>
      <c r="CM31" s="11">
        <f t="shared" si="38"/>
        <v>2557</v>
      </c>
      <c r="CN31" s="6">
        <f t="shared" si="39"/>
        <v>975.25600000000009</v>
      </c>
      <c r="CO31" s="62">
        <f t="shared" si="47"/>
        <v>0</v>
      </c>
      <c r="CP31" s="73">
        <f t="shared" si="45"/>
        <v>0</v>
      </c>
      <c r="CQ31" s="73">
        <f t="shared" si="46"/>
        <v>0</v>
      </c>
      <c r="CR31" s="6">
        <f t="shared" si="40"/>
        <v>0</v>
      </c>
    </row>
    <row r="32" spans="1:96">
      <c r="A32" s="30" t="s">
        <v>1338</v>
      </c>
      <c r="B32" s="30" t="s">
        <v>1339</v>
      </c>
      <c r="C32" s="49"/>
      <c r="D32" s="49" t="s">
        <v>3273</v>
      </c>
      <c r="E32" s="30" t="s">
        <v>3061</v>
      </c>
      <c r="F32" s="30" t="s">
        <v>4568</v>
      </c>
      <c r="G32" s="30" t="s">
        <v>4562</v>
      </c>
      <c r="H32" s="30" t="s">
        <v>4296</v>
      </c>
      <c r="I32" s="30" t="s">
        <v>4295</v>
      </c>
      <c r="J32" s="30"/>
      <c r="K32" s="30" t="s">
        <v>1240</v>
      </c>
      <c r="L32" s="30" t="s">
        <v>3102</v>
      </c>
      <c r="M32" s="31">
        <v>399</v>
      </c>
      <c r="N32" s="30">
        <v>21</v>
      </c>
      <c r="O32" s="30"/>
      <c r="P32" s="162"/>
      <c r="Q32" s="30">
        <f t="shared" si="0"/>
        <v>252</v>
      </c>
      <c r="R32" s="30">
        <f t="shared" si="1"/>
        <v>7670.0862000000006</v>
      </c>
      <c r="S32" s="30">
        <f t="shared" si="2"/>
        <v>7665</v>
      </c>
      <c r="T32" s="30" t="s">
        <v>6</v>
      </c>
      <c r="U32" s="30"/>
      <c r="V32" s="32">
        <v>35672</v>
      </c>
      <c r="W32" s="30"/>
      <c r="X32" s="31">
        <v>399</v>
      </c>
      <c r="Y32" s="30">
        <v>0</v>
      </c>
      <c r="Z32" s="30">
        <v>0</v>
      </c>
      <c r="AA32" s="30">
        <v>0</v>
      </c>
      <c r="AB32" s="31">
        <f t="shared" si="3"/>
        <v>399</v>
      </c>
      <c r="AC32" s="33">
        <v>42095</v>
      </c>
      <c r="AD32" s="10">
        <f t="shared" si="4"/>
        <v>35672</v>
      </c>
      <c r="AE32" s="10">
        <f t="shared" si="5"/>
        <v>42095</v>
      </c>
      <c r="AF32" s="11">
        <f t="shared" si="6"/>
        <v>6423</v>
      </c>
      <c r="AG32" s="11">
        <f t="shared" si="7"/>
        <v>7670.25</v>
      </c>
      <c r="AH32" s="11">
        <f t="shared" si="8"/>
        <v>6423</v>
      </c>
      <c r="AI32" s="11">
        <f t="shared" ref="AI32:AI95" si="51">(AB32/S32)*AF32</f>
        <v>334.34794520547945</v>
      </c>
      <c r="AJ32" s="11">
        <f t="shared" ref="AJ32:AJ95" si="52">+AB32-AI32</f>
        <v>64.652054794520552</v>
      </c>
      <c r="AK32" s="33">
        <v>42461</v>
      </c>
      <c r="AL32" s="5">
        <f t="shared" si="11"/>
        <v>42461</v>
      </c>
      <c r="AM32" s="11">
        <f t="shared" si="12"/>
        <v>42461</v>
      </c>
      <c r="AN32" s="11">
        <f t="shared" si="13"/>
        <v>6423</v>
      </c>
      <c r="AO32" s="6">
        <v>395.73</v>
      </c>
      <c r="AP32" s="6">
        <f t="shared" si="14"/>
        <v>61.38205479452057</v>
      </c>
      <c r="AQ32" s="6">
        <f t="shared" si="15"/>
        <v>3.2699999999999818</v>
      </c>
      <c r="AR32" s="33">
        <v>42826</v>
      </c>
      <c r="AS32" s="5">
        <f t="shared" si="16"/>
        <v>42826</v>
      </c>
      <c r="AT32" s="11">
        <f t="shared" si="17"/>
        <v>42826</v>
      </c>
      <c r="AU32" s="11">
        <f t="shared" si="18"/>
        <v>7154</v>
      </c>
      <c r="AV32" s="6">
        <v>414.73</v>
      </c>
      <c r="AW32" s="6">
        <v>19</v>
      </c>
      <c r="AX32" s="6">
        <v>0</v>
      </c>
      <c r="AY32" s="33">
        <v>43191</v>
      </c>
      <c r="AZ32" s="5">
        <f t="shared" si="19"/>
        <v>43191</v>
      </c>
      <c r="BA32" s="11">
        <f t="shared" si="20"/>
        <v>7519</v>
      </c>
      <c r="BB32" s="11">
        <f t="shared" si="21"/>
        <v>7454.3479452054798</v>
      </c>
      <c r="BC32" s="6">
        <v>414.73</v>
      </c>
      <c r="BD32" s="6">
        <v>0</v>
      </c>
      <c r="BE32" s="6">
        <v>-0.2</v>
      </c>
      <c r="BF32" s="8"/>
      <c r="BG32" s="33">
        <v>43556</v>
      </c>
      <c r="BH32" s="5">
        <f t="shared" si="22"/>
        <v>43556</v>
      </c>
      <c r="BI32" s="11">
        <f t="shared" si="23"/>
        <v>7884</v>
      </c>
      <c r="BJ32" s="11">
        <f t="shared" si="24"/>
        <v>0</v>
      </c>
      <c r="BK32" s="6">
        <f>(M32-J32)/R32*BI32</f>
        <v>410.12785488642874</v>
      </c>
      <c r="BL32" s="6">
        <v>1.08</v>
      </c>
      <c r="BM32" s="6">
        <v>0.08</v>
      </c>
      <c r="BN32" s="59"/>
      <c r="BO32" s="58"/>
      <c r="BP32" s="58"/>
      <c r="BQ32" s="61">
        <f t="shared" si="25"/>
        <v>-11.20785488642872</v>
      </c>
      <c r="BR32" s="33">
        <v>43922</v>
      </c>
      <c r="BS32" s="5">
        <f t="shared" si="26"/>
        <v>43922</v>
      </c>
      <c r="BT32" s="11">
        <f t="shared" si="27"/>
        <v>8250</v>
      </c>
      <c r="BU32" s="11">
        <f t="shared" si="28"/>
        <v>0</v>
      </c>
      <c r="BV32" s="6">
        <f t="shared" si="29"/>
        <v>410.20785488642872</v>
      </c>
      <c r="BW32" s="6">
        <f t="shared" si="30"/>
        <v>0.08</v>
      </c>
      <c r="BX32" s="73">
        <f t="shared" si="41"/>
        <v>0.08</v>
      </c>
      <c r="BY32" s="6">
        <v>0.08</v>
      </c>
      <c r="BZ32" s="33">
        <v>43922</v>
      </c>
      <c r="CA32" s="5">
        <f t="shared" si="31"/>
        <v>43922</v>
      </c>
      <c r="CB32" s="11">
        <f t="shared" si="32"/>
        <v>8250</v>
      </c>
      <c r="CC32" s="11">
        <f t="shared" si="33"/>
        <v>0</v>
      </c>
      <c r="CD32" s="6">
        <f t="shared" si="34"/>
        <v>410.2878548864287</v>
      </c>
      <c r="CE32" s="62">
        <f t="shared" si="35"/>
        <v>0.08</v>
      </c>
      <c r="CF32" s="73">
        <f t="shared" si="42"/>
        <v>0.08</v>
      </c>
      <c r="CG32" s="73">
        <f t="shared" si="43"/>
        <v>0</v>
      </c>
      <c r="CH32" s="6">
        <f t="shared" si="44"/>
        <v>0</v>
      </c>
      <c r="CI32" s="6"/>
      <c r="CJ32" s="33">
        <v>44652</v>
      </c>
      <c r="CK32" s="5">
        <f t="shared" si="36"/>
        <v>44652</v>
      </c>
      <c r="CL32" s="11">
        <f t="shared" si="37"/>
        <v>2557</v>
      </c>
      <c r="CM32" s="11">
        <f t="shared" si="38"/>
        <v>2557</v>
      </c>
      <c r="CN32" s="6">
        <f t="shared" si="39"/>
        <v>410.2878548864287</v>
      </c>
      <c r="CO32" s="62">
        <f t="shared" si="47"/>
        <v>0</v>
      </c>
      <c r="CP32" s="73">
        <f t="shared" si="45"/>
        <v>0</v>
      </c>
      <c r="CQ32" s="73">
        <f t="shared" si="46"/>
        <v>0</v>
      </c>
      <c r="CR32" s="6">
        <f t="shared" si="40"/>
        <v>0</v>
      </c>
    </row>
    <row r="33" spans="1:96">
      <c r="A33" s="30" t="s">
        <v>1340</v>
      </c>
      <c r="B33" s="30" t="s">
        <v>1341</v>
      </c>
      <c r="C33" s="49" t="s">
        <v>3062</v>
      </c>
      <c r="D33" s="49" t="s">
        <v>3274</v>
      </c>
      <c r="E33" s="30" t="s">
        <v>3061</v>
      </c>
      <c r="F33" s="30" t="s">
        <v>3138</v>
      </c>
      <c r="G33" s="30" t="s">
        <v>3115</v>
      </c>
      <c r="H33" s="30"/>
      <c r="I33" s="30" t="s">
        <v>4309</v>
      </c>
      <c r="J33" s="30"/>
      <c r="K33" s="30" t="s">
        <v>1240</v>
      </c>
      <c r="L33" s="30" t="s">
        <v>3102</v>
      </c>
      <c r="M33" s="31">
        <v>450</v>
      </c>
      <c r="N33" s="30">
        <v>21</v>
      </c>
      <c r="O33" s="30"/>
      <c r="P33" s="162"/>
      <c r="Q33" s="30">
        <f t="shared" si="0"/>
        <v>252</v>
      </c>
      <c r="R33" s="30">
        <f t="shared" si="1"/>
        <v>7670.0862000000006</v>
      </c>
      <c r="S33" s="30">
        <f t="shared" si="2"/>
        <v>7665</v>
      </c>
      <c r="T33" s="30" t="s">
        <v>6</v>
      </c>
      <c r="U33" s="30"/>
      <c r="V33" s="32">
        <v>35672</v>
      </c>
      <c r="W33" s="30"/>
      <c r="X33" s="31">
        <v>450</v>
      </c>
      <c r="Y33" s="30">
        <v>0</v>
      </c>
      <c r="Z33" s="30">
        <v>0</v>
      </c>
      <c r="AA33" s="30">
        <v>0</v>
      </c>
      <c r="AB33" s="31">
        <f t="shared" si="3"/>
        <v>450</v>
      </c>
      <c r="AC33" s="33">
        <v>42095</v>
      </c>
      <c r="AD33" s="10">
        <f t="shared" si="4"/>
        <v>35672</v>
      </c>
      <c r="AE33" s="10">
        <f t="shared" si="5"/>
        <v>42095</v>
      </c>
      <c r="AF33" s="11">
        <f t="shared" si="6"/>
        <v>6423</v>
      </c>
      <c r="AG33" s="11">
        <f t="shared" si="7"/>
        <v>7670.25</v>
      </c>
      <c r="AH33" s="11">
        <f t="shared" si="8"/>
        <v>6423</v>
      </c>
      <c r="AI33" s="11">
        <f t="shared" si="51"/>
        <v>377.08414872798431</v>
      </c>
      <c r="AJ33" s="11">
        <f t="shared" si="52"/>
        <v>72.915851272015686</v>
      </c>
      <c r="AK33" s="33">
        <v>42461</v>
      </c>
      <c r="AL33" s="5">
        <f t="shared" si="11"/>
        <v>42461</v>
      </c>
      <c r="AM33" s="11">
        <f t="shared" si="12"/>
        <v>42461</v>
      </c>
      <c r="AN33" s="11">
        <f t="shared" si="13"/>
        <v>6423</v>
      </c>
      <c r="AO33" s="6">
        <v>446.32</v>
      </c>
      <c r="AP33" s="6">
        <f t="shared" si="14"/>
        <v>69.23585127201568</v>
      </c>
      <c r="AQ33" s="6">
        <f t="shared" si="15"/>
        <v>3.6800000000000068</v>
      </c>
      <c r="AR33" s="33">
        <v>42826</v>
      </c>
      <c r="AS33" s="5">
        <f t="shared" si="16"/>
        <v>42826</v>
      </c>
      <c r="AT33" s="11">
        <f t="shared" si="17"/>
        <v>42826</v>
      </c>
      <c r="AU33" s="11">
        <f t="shared" si="18"/>
        <v>7154</v>
      </c>
      <c r="AV33" s="6">
        <v>467.74857142857144</v>
      </c>
      <c r="AW33" s="6">
        <v>21.428571428571427</v>
      </c>
      <c r="AX33" s="6">
        <v>0</v>
      </c>
      <c r="AY33" s="33">
        <v>43191</v>
      </c>
      <c r="AZ33" s="5">
        <f t="shared" si="19"/>
        <v>43191</v>
      </c>
      <c r="BA33" s="11">
        <f t="shared" si="20"/>
        <v>7519</v>
      </c>
      <c r="BB33" s="11">
        <f t="shared" si="21"/>
        <v>7446.084148727984</v>
      </c>
      <c r="BC33" s="6">
        <v>467.74857142857144</v>
      </c>
      <c r="BD33" s="6">
        <v>0</v>
      </c>
      <c r="BE33" s="6">
        <v>-0.2</v>
      </c>
      <c r="BF33" s="8"/>
      <c r="BG33" s="33">
        <v>43556</v>
      </c>
      <c r="BH33" s="5">
        <f t="shared" si="22"/>
        <v>43556</v>
      </c>
      <c r="BI33" s="11">
        <f t="shared" si="23"/>
        <v>7884</v>
      </c>
      <c r="BJ33" s="11">
        <f t="shared" si="24"/>
        <v>0</v>
      </c>
      <c r="BK33" s="6">
        <f>(M33-J33)/R33*BI33</f>
        <v>462.55021227792719</v>
      </c>
      <c r="BL33" s="6">
        <v>1.08</v>
      </c>
      <c r="BM33" s="6">
        <v>0.08</v>
      </c>
      <c r="BN33" s="59"/>
      <c r="BO33" s="58"/>
      <c r="BP33" s="58"/>
      <c r="BQ33" s="61">
        <f t="shared" si="25"/>
        <v>-12.630212277927171</v>
      </c>
      <c r="BR33" s="33">
        <v>43922</v>
      </c>
      <c r="BS33" s="5">
        <f t="shared" si="26"/>
        <v>43922</v>
      </c>
      <c r="BT33" s="11">
        <f t="shared" si="27"/>
        <v>8250</v>
      </c>
      <c r="BU33" s="11">
        <f t="shared" si="28"/>
        <v>0</v>
      </c>
      <c r="BV33" s="6">
        <f t="shared" si="29"/>
        <v>462.63021227792717</v>
      </c>
      <c r="BW33" s="6">
        <f t="shared" si="30"/>
        <v>0.08</v>
      </c>
      <c r="BX33" s="73">
        <f t="shared" si="41"/>
        <v>0.08</v>
      </c>
      <c r="BY33" s="6">
        <v>0.08</v>
      </c>
      <c r="BZ33" s="33">
        <v>43922</v>
      </c>
      <c r="CA33" s="5">
        <f t="shared" si="31"/>
        <v>43922</v>
      </c>
      <c r="CB33" s="11">
        <f t="shared" si="32"/>
        <v>8250</v>
      </c>
      <c r="CC33" s="11">
        <f t="shared" si="33"/>
        <v>0</v>
      </c>
      <c r="CD33" s="6">
        <f t="shared" si="34"/>
        <v>462.71021227792716</v>
      </c>
      <c r="CE33" s="62">
        <f t="shared" si="35"/>
        <v>0.08</v>
      </c>
      <c r="CF33" s="73">
        <f t="shared" si="42"/>
        <v>0.08</v>
      </c>
      <c r="CG33" s="73">
        <f t="shared" si="43"/>
        <v>0</v>
      </c>
      <c r="CH33" s="6">
        <f t="shared" si="44"/>
        <v>0</v>
      </c>
      <c r="CI33" s="6"/>
      <c r="CJ33" s="33">
        <v>44652</v>
      </c>
      <c r="CK33" s="5">
        <f t="shared" si="36"/>
        <v>44652</v>
      </c>
      <c r="CL33" s="11">
        <f t="shared" si="37"/>
        <v>2557</v>
      </c>
      <c r="CM33" s="11">
        <f t="shared" si="38"/>
        <v>2557</v>
      </c>
      <c r="CN33" s="6">
        <f t="shared" si="39"/>
        <v>462.71021227792716</v>
      </c>
      <c r="CO33" s="62">
        <f t="shared" si="47"/>
        <v>0</v>
      </c>
      <c r="CP33" s="73">
        <f t="shared" si="45"/>
        <v>0</v>
      </c>
      <c r="CQ33" s="73">
        <f t="shared" si="46"/>
        <v>0</v>
      </c>
      <c r="CR33" s="6">
        <f t="shared" si="40"/>
        <v>0</v>
      </c>
    </row>
    <row r="34" spans="1:96">
      <c r="A34" s="30" t="s">
        <v>1387</v>
      </c>
      <c r="B34" s="30" t="s">
        <v>1388</v>
      </c>
      <c r="C34" s="49"/>
      <c r="D34" s="49" t="s">
        <v>3294</v>
      </c>
      <c r="E34" s="30" t="s">
        <v>3061</v>
      </c>
      <c r="F34" s="30" t="s">
        <v>4568</v>
      </c>
      <c r="G34" s="30" t="s">
        <v>4574</v>
      </c>
      <c r="H34" s="30" t="s">
        <v>4591</v>
      </c>
      <c r="I34" s="30" t="s">
        <v>4365</v>
      </c>
      <c r="J34" s="30"/>
      <c r="K34" s="30" t="s">
        <v>1240</v>
      </c>
      <c r="L34" s="30" t="s">
        <v>3102</v>
      </c>
      <c r="M34" s="31">
        <v>350</v>
      </c>
      <c r="N34" s="30">
        <v>21</v>
      </c>
      <c r="O34" s="30"/>
      <c r="P34" s="162"/>
      <c r="Q34" s="30">
        <f t="shared" si="0"/>
        <v>252</v>
      </c>
      <c r="R34" s="30">
        <f t="shared" si="1"/>
        <v>7670.0862000000006</v>
      </c>
      <c r="S34" s="30">
        <f t="shared" si="2"/>
        <v>7665</v>
      </c>
      <c r="T34" s="30" t="s">
        <v>6</v>
      </c>
      <c r="U34" s="30"/>
      <c r="V34" s="32">
        <v>35672</v>
      </c>
      <c r="W34" s="30"/>
      <c r="X34" s="31">
        <v>350</v>
      </c>
      <c r="Y34" s="30">
        <v>0</v>
      </c>
      <c r="Z34" s="30">
        <v>0</v>
      </c>
      <c r="AA34" s="30">
        <v>0</v>
      </c>
      <c r="AB34" s="31">
        <f t="shared" si="3"/>
        <v>350</v>
      </c>
      <c r="AC34" s="33">
        <v>42095</v>
      </c>
      <c r="AD34" s="10">
        <f t="shared" si="4"/>
        <v>35672</v>
      </c>
      <c r="AE34" s="10">
        <f t="shared" si="5"/>
        <v>42095</v>
      </c>
      <c r="AF34" s="11">
        <f t="shared" si="6"/>
        <v>6423</v>
      </c>
      <c r="AG34" s="11">
        <f t="shared" si="7"/>
        <v>7670.25</v>
      </c>
      <c r="AH34" s="11">
        <f t="shared" si="8"/>
        <v>6423</v>
      </c>
      <c r="AI34" s="11">
        <f t="shared" si="51"/>
        <v>293.28767123287668</v>
      </c>
      <c r="AJ34" s="11">
        <f t="shared" si="52"/>
        <v>56.712328767123324</v>
      </c>
      <c r="AK34" s="33">
        <v>42461</v>
      </c>
      <c r="AL34" s="5">
        <f t="shared" si="11"/>
        <v>42461</v>
      </c>
      <c r="AM34" s="11">
        <f t="shared" si="12"/>
        <v>42461</v>
      </c>
      <c r="AN34" s="11">
        <f t="shared" si="13"/>
        <v>6423</v>
      </c>
      <c r="AO34" s="6">
        <v>350</v>
      </c>
      <c r="AP34" s="6">
        <f t="shared" si="14"/>
        <v>56.712328767123324</v>
      </c>
      <c r="AQ34" s="6">
        <f t="shared" si="15"/>
        <v>0</v>
      </c>
      <c r="AR34" s="33">
        <v>42826</v>
      </c>
      <c r="AS34" s="5">
        <f t="shared" si="16"/>
        <v>42826</v>
      </c>
      <c r="AT34" s="11">
        <f t="shared" si="17"/>
        <v>42826</v>
      </c>
      <c r="AU34" s="11">
        <f t="shared" si="18"/>
        <v>7154</v>
      </c>
      <c r="AV34" s="6">
        <v>366.66666666666669</v>
      </c>
      <c r="AW34" s="6">
        <v>16.666666666666668</v>
      </c>
      <c r="AX34" s="6">
        <v>0</v>
      </c>
      <c r="AY34" s="33">
        <v>43191</v>
      </c>
      <c r="AZ34" s="5">
        <f t="shared" si="19"/>
        <v>43191</v>
      </c>
      <c r="BA34" s="11">
        <f t="shared" si="20"/>
        <v>7519</v>
      </c>
      <c r="BB34" s="11">
        <f t="shared" si="21"/>
        <v>7462.2876712328771</v>
      </c>
      <c r="BC34" s="6">
        <v>366.66666666666669</v>
      </c>
      <c r="BD34" s="6">
        <v>0</v>
      </c>
      <c r="BE34" s="6">
        <v>-0.2</v>
      </c>
      <c r="BF34" s="8"/>
      <c r="BG34" s="33">
        <v>43556</v>
      </c>
      <c r="BH34" s="5">
        <f t="shared" si="22"/>
        <v>43556</v>
      </c>
      <c r="BI34" s="11">
        <f t="shared" si="23"/>
        <v>7884</v>
      </c>
      <c r="BJ34" s="11">
        <f t="shared" si="24"/>
        <v>0</v>
      </c>
      <c r="BK34" s="6">
        <f>BC34</f>
        <v>366.66666666666669</v>
      </c>
      <c r="BL34" s="6">
        <v>1.08</v>
      </c>
      <c r="BM34" s="6">
        <v>0.08</v>
      </c>
      <c r="BN34" s="59"/>
      <c r="BO34" s="58"/>
      <c r="BP34" s="58"/>
      <c r="BQ34" s="61">
        <f t="shared" si="25"/>
        <v>-16.74666666666667</v>
      </c>
      <c r="BR34" s="33">
        <v>43922</v>
      </c>
      <c r="BS34" s="5">
        <f t="shared" si="26"/>
        <v>43922</v>
      </c>
      <c r="BT34" s="11">
        <f t="shared" si="27"/>
        <v>8250</v>
      </c>
      <c r="BU34" s="11">
        <f t="shared" si="28"/>
        <v>0</v>
      </c>
      <c r="BV34" s="6">
        <f t="shared" si="29"/>
        <v>366.74666666666667</v>
      </c>
      <c r="BW34" s="6">
        <f t="shared" si="30"/>
        <v>0.08</v>
      </c>
      <c r="BX34" s="73">
        <f t="shared" si="41"/>
        <v>0.08</v>
      </c>
      <c r="BY34" s="6">
        <v>0.08</v>
      </c>
      <c r="BZ34" s="33">
        <v>43922</v>
      </c>
      <c r="CA34" s="5">
        <f t="shared" si="31"/>
        <v>43922</v>
      </c>
      <c r="CB34" s="11">
        <f t="shared" si="32"/>
        <v>8250</v>
      </c>
      <c r="CC34" s="11">
        <f t="shared" si="33"/>
        <v>0</v>
      </c>
      <c r="CD34" s="6">
        <f t="shared" si="34"/>
        <v>366.82666666666665</v>
      </c>
      <c r="CE34" s="62">
        <f t="shared" si="35"/>
        <v>0.08</v>
      </c>
      <c r="CF34" s="73">
        <f t="shared" si="42"/>
        <v>0.08</v>
      </c>
      <c r="CG34" s="73">
        <f t="shared" si="43"/>
        <v>0</v>
      </c>
      <c r="CH34" s="6">
        <f t="shared" si="44"/>
        <v>0</v>
      </c>
      <c r="CI34" s="6"/>
      <c r="CJ34" s="33">
        <v>44652</v>
      </c>
      <c r="CK34" s="5">
        <f t="shared" si="36"/>
        <v>44652</v>
      </c>
      <c r="CL34" s="11">
        <f t="shared" si="37"/>
        <v>2557</v>
      </c>
      <c r="CM34" s="11">
        <f t="shared" si="38"/>
        <v>2557</v>
      </c>
      <c r="CN34" s="6">
        <f t="shared" si="39"/>
        <v>366.82666666666665</v>
      </c>
      <c r="CO34" s="62">
        <f t="shared" si="47"/>
        <v>0</v>
      </c>
      <c r="CP34" s="73">
        <f t="shared" si="45"/>
        <v>0</v>
      </c>
      <c r="CQ34" s="73">
        <f t="shared" si="46"/>
        <v>0</v>
      </c>
      <c r="CR34" s="6">
        <f t="shared" si="40"/>
        <v>0</v>
      </c>
    </row>
    <row r="35" spans="1:96">
      <c r="A35" s="30" t="s">
        <v>1389</v>
      </c>
      <c r="B35" s="30" t="s">
        <v>1390</v>
      </c>
      <c r="C35" s="49" t="s">
        <v>3062</v>
      </c>
      <c r="D35" s="49" t="s">
        <v>3295</v>
      </c>
      <c r="E35" s="30" t="s">
        <v>3061</v>
      </c>
      <c r="F35" s="30" t="s">
        <v>4568</v>
      </c>
      <c r="G35" s="30" t="s">
        <v>4562</v>
      </c>
      <c r="H35" s="30" t="s">
        <v>3131</v>
      </c>
      <c r="I35" s="30" t="s">
        <v>4401</v>
      </c>
      <c r="J35" s="30"/>
      <c r="K35" s="30" t="s">
        <v>1240</v>
      </c>
      <c r="L35" s="30" t="s">
        <v>3102</v>
      </c>
      <c r="M35" s="31">
        <v>1599</v>
      </c>
      <c r="N35" s="30">
        <v>21</v>
      </c>
      <c r="O35" s="30"/>
      <c r="P35" s="162"/>
      <c r="Q35" s="30">
        <f t="shared" si="0"/>
        <v>252</v>
      </c>
      <c r="R35" s="30">
        <f t="shared" si="1"/>
        <v>7670.0862000000006</v>
      </c>
      <c r="S35" s="30">
        <f t="shared" si="2"/>
        <v>7665</v>
      </c>
      <c r="T35" s="30" t="s">
        <v>6</v>
      </c>
      <c r="U35" s="30"/>
      <c r="V35" s="32">
        <v>35672</v>
      </c>
      <c r="W35" s="30"/>
      <c r="X35" s="31">
        <v>1599</v>
      </c>
      <c r="Y35" s="30">
        <v>0</v>
      </c>
      <c r="Z35" s="30">
        <v>0</v>
      </c>
      <c r="AA35" s="30">
        <v>0</v>
      </c>
      <c r="AB35" s="31">
        <f t="shared" si="3"/>
        <v>1599</v>
      </c>
      <c r="AC35" s="33">
        <v>42095</v>
      </c>
      <c r="AD35" s="10">
        <f t="shared" si="4"/>
        <v>35672</v>
      </c>
      <c r="AE35" s="10">
        <f t="shared" si="5"/>
        <v>42095</v>
      </c>
      <c r="AF35" s="11">
        <f t="shared" si="6"/>
        <v>6423</v>
      </c>
      <c r="AG35" s="11">
        <f t="shared" si="7"/>
        <v>7670.25</v>
      </c>
      <c r="AH35" s="11">
        <f t="shared" si="8"/>
        <v>6423</v>
      </c>
      <c r="AI35" s="11">
        <f t="shared" si="51"/>
        <v>1339.905675146771</v>
      </c>
      <c r="AJ35" s="11">
        <f t="shared" si="52"/>
        <v>259.09432485322895</v>
      </c>
      <c r="AK35" s="33">
        <v>42461</v>
      </c>
      <c r="AL35" s="5">
        <f t="shared" si="11"/>
        <v>42461</v>
      </c>
      <c r="AM35" s="11">
        <f t="shared" si="12"/>
        <v>42461</v>
      </c>
      <c r="AN35" s="11">
        <f t="shared" si="13"/>
        <v>6423</v>
      </c>
      <c r="AO35" s="6">
        <v>1585.94</v>
      </c>
      <c r="AP35" s="6">
        <f t="shared" si="14"/>
        <v>246.03432485322901</v>
      </c>
      <c r="AQ35" s="6">
        <f t="shared" si="15"/>
        <v>13.059999999999945</v>
      </c>
      <c r="AR35" s="33">
        <v>42826</v>
      </c>
      <c r="AS35" s="5">
        <f t="shared" si="16"/>
        <v>42826</v>
      </c>
      <c r="AT35" s="11">
        <f t="shared" si="17"/>
        <v>42826</v>
      </c>
      <c r="AU35" s="11">
        <f t="shared" si="18"/>
        <v>7154</v>
      </c>
      <c r="AV35" s="6">
        <v>1662.0828571428572</v>
      </c>
      <c r="AW35" s="6">
        <v>76.142857142857139</v>
      </c>
      <c r="AX35" s="6">
        <v>0</v>
      </c>
      <c r="AY35" s="33">
        <v>43191</v>
      </c>
      <c r="AZ35" s="5">
        <f t="shared" si="19"/>
        <v>43191</v>
      </c>
      <c r="BA35" s="11">
        <f t="shared" si="20"/>
        <v>7519</v>
      </c>
      <c r="BB35" s="11">
        <f t="shared" si="21"/>
        <v>7259.9056751467706</v>
      </c>
      <c r="BC35" s="6">
        <v>1662.0828571428572</v>
      </c>
      <c r="BD35" s="6">
        <v>0</v>
      </c>
      <c r="BE35" s="6">
        <v>-0.2</v>
      </c>
      <c r="BF35" s="8"/>
      <c r="BG35" s="33">
        <v>43556</v>
      </c>
      <c r="BH35" s="5">
        <f t="shared" si="22"/>
        <v>43556</v>
      </c>
      <c r="BI35" s="11">
        <f t="shared" si="23"/>
        <v>7884</v>
      </c>
      <c r="BJ35" s="11">
        <f t="shared" si="24"/>
        <v>0</v>
      </c>
      <c r="BK35" s="6">
        <f>BC35</f>
        <v>1662.0828571428572</v>
      </c>
      <c r="BL35" s="6">
        <v>1.08</v>
      </c>
      <c r="BM35" s="6">
        <v>0.08</v>
      </c>
      <c r="BN35" s="59"/>
      <c r="BO35" s="58"/>
      <c r="BP35" s="58"/>
      <c r="BQ35" s="61">
        <f t="shared" si="25"/>
        <v>-63.162857142857092</v>
      </c>
      <c r="BR35" s="33">
        <v>43922</v>
      </c>
      <c r="BS35" s="5">
        <f t="shared" si="26"/>
        <v>43922</v>
      </c>
      <c r="BT35" s="11">
        <f t="shared" si="27"/>
        <v>8250</v>
      </c>
      <c r="BU35" s="11">
        <f t="shared" si="28"/>
        <v>0</v>
      </c>
      <c r="BV35" s="6">
        <f t="shared" si="29"/>
        <v>1662.1628571428571</v>
      </c>
      <c r="BW35" s="6">
        <f t="shared" si="30"/>
        <v>0.08</v>
      </c>
      <c r="BX35" s="73">
        <f t="shared" si="41"/>
        <v>0.08</v>
      </c>
      <c r="BY35" s="6">
        <v>0.08</v>
      </c>
      <c r="BZ35" s="33">
        <v>43922</v>
      </c>
      <c r="CA35" s="5">
        <f t="shared" si="31"/>
        <v>43922</v>
      </c>
      <c r="CB35" s="11">
        <f t="shared" si="32"/>
        <v>8250</v>
      </c>
      <c r="CC35" s="11">
        <f t="shared" si="33"/>
        <v>0</v>
      </c>
      <c r="CD35" s="6">
        <f t="shared" si="34"/>
        <v>1662.242857142857</v>
      </c>
      <c r="CE35" s="62">
        <f t="shared" si="35"/>
        <v>0.08</v>
      </c>
      <c r="CF35" s="73">
        <f t="shared" si="42"/>
        <v>0.08</v>
      </c>
      <c r="CG35" s="73">
        <f t="shared" si="43"/>
        <v>0</v>
      </c>
      <c r="CH35" s="6">
        <f t="shared" si="44"/>
        <v>0</v>
      </c>
      <c r="CI35" s="6"/>
      <c r="CJ35" s="33">
        <v>44652</v>
      </c>
      <c r="CK35" s="5">
        <f t="shared" si="36"/>
        <v>44652</v>
      </c>
      <c r="CL35" s="11">
        <f t="shared" si="37"/>
        <v>2557</v>
      </c>
      <c r="CM35" s="11">
        <f t="shared" si="38"/>
        <v>2557</v>
      </c>
      <c r="CN35" s="6">
        <f t="shared" si="39"/>
        <v>1662.242857142857</v>
      </c>
      <c r="CO35" s="62">
        <f t="shared" si="47"/>
        <v>0</v>
      </c>
      <c r="CP35" s="73">
        <f t="shared" si="45"/>
        <v>0</v>
      </c>
      <c r="CQ35" s="73">
        <f t="shared" si="46"/>
        <v>0</v>
      </c>
      <c r="CR35" s="6">
        <f t="shared" si="40"/>
        <v>0</v>
      </c>
    </row>
    <row r="36" spans="1:96">
      <c r="A36" s="30" t="s">
        <v>1391</v>
      </c>
      <c r="B36" s="30" t="s">
        <v>1392</v>
      </c>
      <c r="C36" s="49" t="s">
        <v>3062</v>
      </c>
      <c r="D36" s="49" t="s">
        <v>3296</v>
      </c>
      <c r="E36" s="30" t="s">
        <v>3061</v>
      </c>
      <c r="F36" s="30" t="s">
        <v>4568</v>
      </c>
      <c r="G36" s="30" t="s">
        <v>4562</v>
      </c>
      <c r="H36" s="30" t="s">
        <v>3131</v>
      </c>
      <c r="I36" s="30" t="s">
        <v>4401</v>
      </c>
      <c r="J36" s="30"/>
      <c r="K36" s="30" t="s">
        <v>1240</v>
      </c>
      <c r="L36" s="30" t="s">
        <v>3102</v>
      </c>
      <c r="M36" s="31">
        <v>6499</v>
      </c>
      <c r="N36" s="30">
        <v>21</v>
      </c>
      <c r="O36" s="30"/>
      <c r="P36" s="162"/>
      <c r="Q36" s="30">
        <f t="shared" si="0"/>
        <v>252</v>
      </c>
      <c r="R36" s="30">
        <f t="shared" si="1"/>
        <v>7670.0862000000006</v>
      </c>
      <c r="S36" s="30">
        <f t="shared" si="2"/>
        <v>7665</v>
      </c>
      <c r="T36" s="30" t="s">
        <v>6</v>
      </c>
      <c r="U36" s="30"/>
      <c r="V36" s="32">
        <v>35672</v>
      </c>
      <c r="W36" s="30"/>
      <c r="X36" s="31">
        <v>6499</v>
      </c>
      <c r="Y36" s="30">
        <v>0</v>
      </c>
      <c r="Z36" s="30">
        <v>0</v>
      </c>
      <c r="AA36" s="30">
        <v>0</v>
      </c>
      <c r="AB36" s="31">
        <f t="shared" si="3"/>
        <v>6499</v>
      </c>
      <c r="AC36" s="33">
        <v>42095</v>
      </c>
      <c r="AD36" s="10">
        <f t="shared" si="4"/>
        <v>35672</v>
      </c>
      <c r="AE36" s="10">
        <f t="shared" si="5"/>
        <v>42095</v>
      </c>
      <c r="AF36" s="11">
        <f t="shared" si="6"/>
        <v>6423</v>
      </c>
      <c r="AG36" s="11">
        <f t="shared" si="7"/>
        <v>7670.25</v>
      </c>
      <c r="AH36" s="11">
        <f t="shared" si="8"/>
        <v>6423</v>
      </c>
      <c r="AI36" s="11">
        <f t="shared" si="51"/>
        <v>5445.9330724070451</v>
      </c>
      <c r="AJ36" s="11">
        <f t="shared" si="52"/>
        <v>1053.0669275929549</v>
      </c>
      <c r="AK36" s="33">
        <v>42461</v>
      </c>
      <c r="AL36" s="5">
        <f t="shared" si="11"/>
        <v>42461</v>
      </c>
      <c r="AM36" s="11">
        <f t="shared" si="12"/>
        <v>42461</v>
      </c>
      <c r="AN36" s="11">
        <f t="shared" si="13"/>
        <v>6423</v>
      </c>
      <c r="AO36" s="6">
        <v>6445.84</v>
      </c>
      <c r="AP36" s="6">
        <f t="shared" si="14"/>
        <v>999.90692759295507</v>
      </c>
      <c r="AQ36" s="6">
        <f t="shared" si="15"/>
        <v>53.159999999999854</v>
      </c>
      <c r="AR36" s="33">
        <v>42826</v>
      </c>
      <c r="AS36" s="5">
        <f t="shared" si="16"/>
        <v>42826</v>
      </c>
      <c r="AT36" s="11">
        <f t="shared" si="17"/>
        <v>42826</v>
      </c>
      <c r="AU36" s="11">
        <f t="shared" si="18"/>
        <v>7154</v>
      </c>
      <c r="AV36" s="6">
        <v>6755.316190476191</v>
      </c>
      <c r="AW36" s="6">
        <v>309.47619047619048</v>
      </c>
      <c r="AX36" s="6">
        <v>0</v>
      </c>
      <c r="AY36" s="33">
        <v>43191</v>
      </c>
      <c r="AZ36" s="5">
        <f t="shared" si="19"/>
        <v>43191</v>
      </c>
      <c r="BA36" s="11">
        <f t="shared" si="20"/>
        <v>7519</v>
      </c>
      <c r="BB36" s="11">
        <f t="shared" si="21"/>
        <v>6465.9330724070451</v>
      </c>
      <c r="BC36" s="6">
        <v>6755.316190476191</v>
      </c>
      <c r="BD36" s="6">
        <v>0</v>
      </c>
      <c r="BE36" s="6">
        <v>-0.2</v>
      </c>
      <c r="BF36" s="8"/>
      <c r="BG36" s="33">
        <v>43556</v>
      </c>
      <c r="BH36" s="5">
        <f t="shared" si="22"/>
        <v>43556</v>
      </c>
      <c r="BI36" s="11">
        <f t="shared" si="23"/>
        <v>7884</v>
      </c>
      <c r="BJ36" s="11">
        <f t="shared" si="24"/>
        <v>0</v>
      </c>
      <c r="BK36" s="6">
        <f>BC36</f>
        <v>6755.316190476191</v>
      </c>
      <c r="BL36" s="6">
        <v>1.08</v>
      </c>
      <c r="BM36" s="6">
        <v>0.08</v>
      </c>
      <c r="BN36" s="59"/>
      <c r="BO36" s="58"/>
      <c r="BP36" s="58"/>
      <c r="BQ36" s="61">
        <f t="shared" si="25"/>
        <v>-256.3961904761909</v>
      </c>
      <c r="BR36" s="33">
        <v>43922</v>
      </c>
      <c r="BS36" s="5">
        <f t="shared" si="26"/>
        <v>43922</v>
      </c>
      <c r="BT36" s="11">
        <f t="shared" si="27"/>
        <v>8250</v>
      </c>
      <c r="BU36" s="11">
        <f t="shared" si="28"/>
        <v>0</v>
      </c>
      <c r="BV36" s="6">
        <f t="shared" si="29"/>
        <v>6755.3961904761909</v>
      </c>
      <c r="BW36" s="6">
        <f t="shared" si="30"/>
        <v>0.08</v>
      </c>
      <c r="BX36" s="73">
        <f t="shared" si="41"/>
        <v>0.08</v>
      </c>
      <c r="BY36" s="6">
        <v>0.08</v>
      </c>
      <c r="BZ36" s="33">
        <v>43922</v>
      </c>
      <c r="CA36" s="5">
        <f t="shared" si="31"/>
        <v>43922</v>
      </c>
      <c r="CB36" s="11">
        <f t="shared" si="32"/>
        <v>8250</v>
      </c>
      <c r="CC36" s="11">
        <f t="shared" si="33"/>
        <v>0</v>
      </c>
      <c r="CD36" s="6">
        <f t="shared" si="34"/>
        <v>6755.4761904761908</v>
      </c>
      <c r="CE36" s="62">
        <f t="shared" si="35"/>
        <v>0.08</v>
      </c>
      <c r="CF36" s="73">
        <f t="shared" si="42"/>
        <v>0.08</v>
      </c>
      <c r="CG36" s="73">
        <f t="shared" si="43"/>
        <v>0</v>
      </c>
      <c r="CH36" s="6">
        <f t="shared" si="44"/>
        <v>0</v>
      </c>
      <c r="CI36" s="6"/>
      <c r="CJ36" s="33">
        <v>44652</v>
      </c>
      <c r="CK36" s="5">
        <f t="shared" si="36"/>
        <v>44652</v>
      </c>
      <c r="CL36" s="11">
        <f t="shared" si="37"/>
        <v>2557</v>
      </c>
      <c r="CM36" s="11">
        <f t="shared" si="38"/>
        <v>2557</v>
      </c>
      <c r="CN36" s="6">
        <f t="shared" si="39"/>
        <v>6755.4761904761908</v>
      </c>
      <c r="CO36" s="62">
        <f t="shared" si="47"/>
        <v>0</v>
      </c>
      <c r="CP36" s="73">
        <f t="shared" si="45"/>
        <v>0</v>
      </c>
      <c r="CQ36" s="73">
        <f t="shared" si="46"/>
        <v>0</v>
      </c>
      <c r="CR36" s="6">
        <f t="shared" si="40"/>
        <v>0</v>
      </c>
    </row>
    <row r="37" spans="1:96">
      <c r="A37" s="30" t="s">
        <v>1395</v>
      </c>
      <c r="B37" s="30" t="s">
        <v>1396</v>
      </c>
      <c r="C37" s="49"/>
      <c r="D37" s="49" t="s">
        <v>3298</v>
      </c>
      <c r="E37" s="30" t="s">
        <v>3061</v>
      </c>
      <c r="F37" s="30" t="s">
        <v>4568</v>
      </c>
      <c r="G37" s="30"/>
      <c r="H37" s="30" t="s">
        <v>3284</v>
      </c>
      <c r="I37" s="30" t="s">
        <v>4333</v>
      </c>
      <c r="J37" s="30"/>
      <c r="K37" s="30" t="s">
        <v>1240</v>
      </c>
      <c r="L37" s="30" t="s">
        <v>3102</v>
      </c>
      <c r="M37" s="31">
        <v>450</v>
      </c>
      <c r="N37" s="30">
        <v>21</v>
      </c>
      <c r="O37" s="30"/>
      <c r="P37" s="162"/>
      <c r="Q37" s="30">
        <f t="shared" si="0"/>
        <v>252</v>
      </c>
      <c r="R37" s="30">
        <f t="shared" si="1"/>
        <v>7670.0862000000006</v>
      </c>
      <c r="S37" s="30">
        <f t="shared" si="2"/>
        <v>7665</v>
      </c>
      <c r="T37" s="30" t="s">
        <v>6</v>
      </c>
      <c r="U37" s="30"/>
      <c r="V37" s="32">
        <v>35672</v>
      </c>
      <c r="W37" s="30"/>
      <c r="X37" s="31">
        <v>450</v>
      </c>
      <c r="Y37" s="30">
        <v>0</v>
      </c>
      <c r="Z37" s="30">
        <v>0</v>
      </c>
      <c r="AA37" s="30">
        <v>0</v>
      </c>
      <c r="AB37" s="31">
        <f t="shared" si="3"/>
        <v>450</v>
      </c>
      <c r="AC37" s="33">
        <v>42095</v>
      </c>
      <c r="AD37" s="10">
        <f t="shared" si="4"/>
        <v>35672</v>
      </c>
      <c r="AE37" s="10">
        <f t="shared" si="5"/>
        <v>42095</v>
      </c>
      <c r="AF37" s="11">
        <f t="shared" si="6"/>
        <v>6423</v>
      </c>
      <c r="AG37" s="11">
        <f t="shared" si="7"/>
        <v>7670.25</v>
      </c>
      <c r="AH37" s="11">
        <f t="shared" si="8"/>
        <v>6423</v>
      </c>
      <c r="AI37" s="11">
        <f t="shared" si="51"/>
        <v>377.08414872798431</v>
      </c>
      <c r="AJ37" s="11">
        <f t="shared" si="52"/>
        <v>72.915851272015686</v>
      </c>
      <c r="AK37" s="33">
        <v>42461</v>
      </c>
      <c r="AL37" s="5">
        <f t="shared" si="11"/>
        <v>42461</v>
      </c>
      <c r="AM37" s="11">
        <f t="shared" si="12"/>
        <v>42461</v>
      </c>
      <c r="AN37" s="11">
        <f t="shared" si="13"/>
        <v>6423</v>
      </c>
      <c r="AO37" s="6">
        <v>446.32</v>
      </c>
      <c r="AP37" s="6">
        <f t="shared" si="14"/>
        <v>69.23585127201568</v>
      </c>
      <c r="AQ37" s="6">
        <f t="shared" si="15"/>
        <v>3.6800000000000068</v>
      </c>
      <c r="AR37" s="33">
        <v>42826</v>
      </c>
      <c r="AS37" s="5">
        <f t="shared" si="16"/>
        <v>42826</v>
      </c>
      <c r="AT37" s="11">
        <f t="shared" si="17"/>
        <v>42826</v>
      </c>
      <c r="AU37" s="11">
        <f t="shared" si="18"/>
        <v>7154</v>
      </c>
      <c r="AV37" s="6">
        <v>467.74857142857144</v>
      </c>
      <c r="AW37" s="6">
        <v>21.428571428571427</v>
      </c>
      <c r="AX37" s="6">
        <v>0</v>
      </c>
      <c r="AY37" s="33">
        <v>43191</v>
      </c>
      <c r="AZ37" s="5">
        <f t="shared" si="19"/>
        <v>43191</v>
      </c>
      <c r="BA37" s="11">
        <f t="shared" si="20"/>
        <v>7519</v>
      </c>
      <c r="BB37" s="11">
        <f t="shared" si="21"/>
        <v>7446.084148727984</v>
      </c>
      <c r="BC37" s="6">
        <v>467.74857142857144</v>
      </c>
      <c r="BD37" s="6">
        <v>0</v>
      </c>
      <c r="BE37" s="6">
        <v>-0.2</v>
      </c>
      <c r="BF37" s="8"/>
      <c r="BG37" s="33">
        <v>43556</v>
      </c>
      <c r="BH37" s="5">
        <f t="shared" si="22"/>
        <v>43556</v>
      </c>
      <c r="BI37" s="11">
        <f t="shared" si="23"/>
        <v>7884</v>
      </c>
      <c r="BJ37" s="11">
        <f t="shared" si="24"/>
        <v>0</v>
      </c>
      <c r="BK37" s="6">
        <f>BC37</f>
        <v>467.74857142857144</v>
      </c>
      <c r="BL37" s="6">
        <v>1.08</v>
      </c>
      <c r="BM37" s="6">
        <v>0.08</v>
      </c>
      <c r="BN37" s="59"/>
      <c r="BO37" s="58"/>
      <c r="BP37" s="58"/>
      <c r="BQ37" s="61">
        <f t="shared" si="25"/>
        <v>-17.828571428571422</v>
      </c>
      <c r="BR37" s="33">
        <v>43922</v>
      </c>
      <c r="BS37" s="5">
        <f t="shared" si="26"/>
        <v>43922</v>
      </c>
      <c r="BT37" s="11">
        <f t="shared" si="27"/>
        <v>8250</v>
      </c>
      <c r="BU37" s="11">
        <f t="shared" si="28"/>
        <v>0</v>
      </c>
      <c r="BV37" s="6">
        <f t="shared" si="29"/>
        <v>467.82857142857142</v>
      </c>
      <c r="BW37" s="6">
        <f t="shared" si="30"/>
        <v>0.08</v>
      </c>
      <c r="BX37" s="73">
        <f t="shared" si="41"/>
        <v>0.08</v>
      </c>
      <c r="BY37" s="6">
        <v>0.08</v>
      </c>
      <c r="BZ37" s="33">
        <v>43922</v>
      </c>
      <c r="CA37" s="5">
        <f t="shared" si="31"/>
        <v>43922</v>
      </c>
      <c r="CB37" s="11">
        <f t="shared" si="32"/>
        <v>8250</v>
      </c>
      <c r="CC37" s="11">
        <f t="shared" si="33"/>
        <v>0</v>
      </c>
      <c r="CD37" s="6">
        <f t="shared" si="34"/>
        <v>467.90857142857141</v>
      </c>
      <c r="CE37" s="62">
        <f t="shared" si="35"/>
        <v>0.08</v>
      </c>
      <c r="CF37" s="73">
        <f t="shared" si="42"/>
        <v>0.08</v>
      </c>
      <c r="CG37" s="73">
        <f t="shared" si="43"/>
        <v>0</v>
      </c>
      <c r="CH37" s="6">
        <f t="shared" si="44"/>
        <v>0</v>
      </c>
      <c r="CI37" s="6"/>
      <c r="CJ37" s="33">
        <v>44652</v>
      </c>
      <c r="CK37" s="5">
        <f t="shared" si="36"/>
        <v>44652</v>
      </c>
      <c r="CL37" s="11">
        <f t="shared" si="37"/>
        <v>2557</v>
      </c>
      <c r="CM37" s="11">
        <f t="shared" si="38"/>
        <v>2557</v>
      </c>
      <c r="CN37" s="6">
        <f t="shared" si="39"/>
        <v>467.90857142857141</v>
      </c>
      <c r="CO37" s="62">
        <f t="shared" si="47"/>
        <v>0</v>
      </c>
      <c r="CP37" s="73">
        <f t="shared" si="45"/>
        <v>0</v>
      </c>
      <c r="CQ37" s="73">
        <f t="shared" si="46"/>
        <v>0</v>
      </c>
      <c r="CR37" s="6">
        <f t="shared" si="40"/>
        <v>0</v>
      </c>
    </row>
    <row r="38" spans="1:96">
      <c r="A38" s="30" t="s">
        <v>1397</v>
      </c>
      <c r="B38" s="30" t="s">
        <v>1398</v>
      </c>
      <c r="C38" s="49"/>
      <c r="D38" s="49" t="s">
        <v>3299</v>
      </c>
      <c r="E38" s="30" t="s">
        <v>3061</v>
      </c>
      <c r="F38" s="30" t="s">
        <v>4568</v>
      </c>
      <c r="G38" s="30" t="s">
        <v>4562</v>
      </c>
      <c r="H38" s="30" t="s">
        <v>4440</v>
      </c>
      <c r="I38" s="30" t="s">
        <v>4369</v>
      </c>
      <c r="J38" s="30"/>
      <c r="K38" s="30" t="s">
        <v>1240</v>
      </c>
      <c r="L38" s="30" t="s">
        <v>3102</v>
      </c>
      <c r="M38" s="31">
        <v>499</v>
      </c>
      <c r="N38" s="30">
        <v>21</v>
      </c>
      <c r="O38" s="30"/>
      <c r="P38" s="162"/>
      <c r="Q38" s="30">
        <f t="shared" si="0"/>
        <v>252</v>
      </c>
      <c r="R38" s="30">
        <f t="shared" si="1"/>
        <v>7670.0862000000006</v>
      </c>
      <c r="S38" s="30">
        <f t="shared" si="2"/>
        <v>7665</v>
      </c>
      <c r="T38" s="30" t="s">
        <v>6</v>
      </c>
      <c r="U38" s="30"/>
      <c r="V38" s="32">
        <v>35672</v>
      </c>
      <c r="W38" s="30"/>
      <c r="X38" s="31">
        <v>499</v>
      </c>
      <c r="Y38" s="30">
        <v>0</v>
      </c>
      <c r="Z38" s="30">
        <v>0</v>
      </c>
      <c r="AA38" s="30">
        <v>0</v>
      </c>
      <c r="AB38" s="31">
        <f t="shared" si="3"/>
        <v>499</v>
      </c>
      <c r="AC38" s="33">
        <v>42095</v>
      </c>
      <c r="AD38" s="10">
        <f t="shared" si="4"/>
        <v>35672</v>
      </c>
      <c r="AE38" s="10">
        <f t="shared" si="5"/>
        <v>42095</v>
      </c>
      <c r="AF38" s="11">
        <f t="shared" si="6"/>
        <v>6423</v>
      </c>
      <c r="AG38" s="11">
        <f t="shared" si="7"/>
        <v>7670.25</v>
      </c>
      <c r="AH38" s="11">
        <f t="shared" si="8"/>
        <v>6423</v>
      </c>
      <c r="AI38" s="11">
        <f t="shared" si="51"/>
        <v>418.14442270058703</v>
      </c>
      <c r="AJ38" s="11">
        <f t="shared" si="52"/>
        <v>80.855577299412971</v>
      </c>
      <c r="AK38" s="33">
        <v>42461</v>
      </c>
      <c r="AL38" s="5">
        <f t="shared" si="11"/>
        <v>42461</v>
      </c>
      <c r="AM38" s="11">
        <f t="shared" si="12"/>
        <v>42461</v>
      </c>
      <c r="AN38" s="11">
        <f t="shared" si="13"/>
        <v>6423</v>
      </c>
      <c r="AO38" s="6">
        <v>494.93</v>
      </c>
      <c r="AP38" s="6">
        <f t="shared" si="14"/>
        <v>76.785577299412978</v>
      </c>
      <c r="AQ38" s="6">
        <f t="shared" si="15"/>
        <v>4.0699999999999932</v>
      </c>
      <c r="AR38" s="33">
        <v>42826</v>
      </c>
      <c r="AS38" s="5">
        <f t="shared" si="16"/>
        <v>42826</v>
      </c>
      <c r="AT38" s="11">
        <f t="shared" si="17"/>
        <v>42826</v>
      </c>
      <c r="AU38" s="11">
        <f t="shared" si="18"/>
        <v>7154</v>
      </c>
      <c r="AV38" s="6">
        <v>518.69190476190477</v>
      </c>
      <c r="AW38" s="6">
        <v>23.761904761904763</v>
      </c>
      <c r="AX38" s="6">
        <v>0</v>
      </c>
      <c r="AY38" s="33">
        <v>43191</v>
      </c>
      <c r="AZ38" s="5">
        <f t="shared" si="19"/>
        <v>43191</v>
      </c>
      <c r="BA38" s="11">
        <f t="shared" si="20"/>
        <v>7519</v>
      </c>
      <c r="BB38" s="11">
        <f t="shared" si="21"/>
        <v>7438.1444227005868</v>
      </c>
      <c r="BC38" s="6">
        <v>518.69190476190477</v>
      </c>
      <c r="BD38" s="6">
        <v>0</v>
      </c>
      <c r="BE38" s="6">
        <v>-0.2</v>
      </c>
      <c r="BF38" s="8"/>
      <c r="BG38" s="33">
        <v>43556</v>
      </c>
      <c r="BH38" s="5">
        <f t="shared" si="22"/>
        <v>43556</v>
      </c>
      <c r="BI38" s="11">
        <f t="shared" si="23"/>
        <v>7884</v>
      </c>
      <c r="BJ38" s="11">
        <f t="shared" si="24"/>
        <v>0</v>
      </c>
      <c r="BK38" s="6">
        <f>BC38</f>
        <v>518.69190476190477</v>
      </c>
      <c r="BL38" s="6">
        <v>1.08</v>
      </c>
      <c r="BM38" s="6">
        <v>0.08</v>
      </c>
      <c r="BN38" s="59"/>
      <c r="BO38" s="58"/>
      <c r="BP38" s="58"/>
      <c r="BQ38" s="61">
        <f t="shared" si="25"/>
        <v>-19.771904761904807</v>
      </c>
      <c r="BR38" s="33">
        <v>43922</v>
      </c>
      <c r="BS38" s="5">
        <f t="shared" si="26"/>
        <v>43922</v>
      </c>
      <c r="BT38" s="11">
        <f t="shared" si="27"/>
        <v>8250</v>
      </c>
      <c r="BU38" s="11">
        <f t="shared" si="28"/>
        <v>0</v>
      </c>
      <c r="BV38" s="6">
        <f t="shared" si="29"/>
        <v>518.77190476190481</v>
      </c>
      <c r="BW38" s="6">
        <f t="shared" si="30"/>
        <v>0.08</v>
      </c>
      <c r="BX38" s="73">
        <f t="shared" si="41"/>
        <v>0.08</v>
      </c>
      <c r="BY38" s="6">
        <v>0.08</v>
      </c>
      <c r="BZ38" s="33">
        <v>43922</v>
      </c>
      <c r="CA38" s="5">
        <f t="shared" si="31"/>
        <v>43922</v>
      </c>
      <c r="CB38" s="11">
        <f t="shared" si="32"/>
        <v>8250</v>
      </c>
      <c r="CC38" s="11">
        <f t="shared" si="33"/>
        <v>0</v>
      </c>
      <c r="CD38" s="6">
        <f t="shared" si="34"/>
        <v>518.85190476190485</v>
      </c>
      <c r="CE38" s="62">
        <f t="shared" si="35"/>
        <v>0.08</v>
      </c>
      <c r="CF38" s="73">
        <f t="shared" si="42"/>
        <v>0.08</v>
      </c>
      <c r="CG38" s="73">
        <f t="shared" si="43"/>
        <v>0</v>
      </c>
      <c r="CH38" s="6">
        <f t="shared" si="44"/>
        <v>0</v>
      </c>
      <c r="CI38" s="6"/>
      <c r="CJ38" s="33">
        <v>44652</v>
      </c>
      <c r="CK38" s="5">
        <f t="shared" si="36"/>
        <v>44652</v>
      </c>
      <c r="CL38" s="11">
        <f t="shared" si="37"/>
        <v>2557</v>
      </c>
      <c r="CM38" s="11">
        <f t="shared" si="38"/>
        <v>2557</v>
      </c>
      <c r="CN38" s="6">
        <f t="shared" si="39"/>
        <v>518.85190476190485</v>
      </c>
      <c r="CO38" s="62">
        <f t="shared" si="47"/>
        <v>0</v>
      </c>
      <c r="CP38" s="73">
        <f t="shared" si="45"/>
        <v>0</v>
      </c>
      <c r="CQ38" s="73">
        <f t="shared" si="46"/>
        <v>0</v>
      </c>
      <c r="CR38" s="6">
        <f t="shared" si="40"/>
        <v>0</v>
      </c>
    </row>
    <row r="39" spans="1:96">
      <c r="A39" s="30" t="s">
        <v>1485</v>
      </c>
      <c r="B39" s="30" t="s">
        <v>1486</v>
      </c>
      <c r="C39" s="49"/>
      <c r="D39" s="49" t="s">
        <v>3343</v>
      </c>
      <c r="E39" s="30" t="s">
        <v>3061</v>
      </c>
      <c r="F39" s="30" t="s">
        <v>4568</v>
      </c>
      <c r="G39" s="30" t="s">
        <v>4562</v>
      </c>
      <c r="H39" s="30" t="s">
        <v>4440</v>
      </c>
      <c r="I39" s="30" t="s">
        <v>4369</v>
      </c>
      <c r="J39" s="30"/>
      <c r="K39" s="30" t="s">
        <v>1240</v>
      </c>
      <c r="L39" s="30" t="s">
        <v>3102</v>
      </c>
      <c r="M39" s="31">
        <v>400</v>
      </c>
      <c r="N39" s="30">
        <v>21</v>
      </c>
      <c r="O39" s="30"/>
      <c r="P39" s="162"/>
      <c r="Q39" s="30">
        <f t="shared" si="0"/>
        <v>252</v>
      </c>
      <c r="R39" s="30">
        <f t="shared" si="1"/>
        <v>7670.0862000000006</v>
      </c>
      <c r="S39" s="30">
        <f t="shared" si="2"/>
        <v>7665</v>
      </c>
      <c r="T39" s="30" t="s">
        <v>6</v>
      </c>
      <c r="U39" s="30"/>
      <c r="V39" s="32">
        <v>35672</v>
      </c>
      <c r="W39" s="30"/>
      <c r="X39" s="31">
        <v>400</v>
      </c>
      <c r="Y39" s="30">
        <v>0</v>
      </c>
      <c r="Z39" s="30">
        <v>0</v>
      </c>
      <c r="AA39" s="30">
        <v>0</v>
      </c>
      <c r="AB39" s="31">
        <f t="shared" si="3"/>
        <v>400</v>
      </c>
      <c r="AC39" s="33">
        <v>42095</v>
      </c>
      <c r="AD39" s="10">
        <f t="shared" si="4"/>
        <v>35672</v>
      </c>
      <c r="AE39" s="10">
        <f t="shared" si="5"/>
        <v>42095</v>
      </c>
      <c r="AF39" s="11">
        <f t="shared" si="6"/>
        <v>6423</v>
      </c>
      <c r="AG39" s="11">
        <f t="shared" si="7"/>
        <v>7670.25</v>
      </c>
      <c r="AH39" s="11">
        <f t="shared" si="8"/>
        <v>6423</v>
      </c>
      <c r="AI39" s="11">
        <f t="shared" si="51"/>
        <v>335.18590998043049</v>
      </c>
      <c r="AJ39" s="11">
        <f t="shared" si="52"/>
        <v>64.814090019569505</v>
      </c>
      <c r="AK39" s="33">
        <v>42461</v>
      </c>
      <c r="AL39" s="5">
        <f t="shared" si="11"/>
        <v>42461</v>
      </c>
      <c r="AM39" s="11">
        <f t="shared" si="12"/>
        <v>42461</v>
      </c>
      <c r="AN39" s="11">
        <f t="shared" si="13"/>
        <v>6423</v>
      </c>
      <c r="AO39" s="6">
        <v>396.73</v>
      </c>
      <c r="AP39" s="6">
        <f t="shared" si="14"/>
        <v>61.544090019569524</v>
      </c>
      <c r="AQ39" s="6">
        <f t="shared" si="15"/>
        <v>3.2699999999999818</v>
      </c>
      <c r="AR39" s="33">
        <v>42826</v>
      </c>
      <c r="AS39" s="5">
        <f t="shared" si="16"/>
        <v>42826</v>
      </c>
      <c r="AT39" s="11">
        <f t="shared" si="17"/>
        <v>42826</v>
      </c>
      <c r="AU39" s="11">
        <f t="shared" si="18"/>
        <v>7154</v>
      </c>
      <c r="AV39" s="6">
        <v>415.77761904761905</v>
      </c>
      <c r="AW39" s="6">
        <v>19.047619047619047</v>
      </c>
      <c r="AX39" s="6">
        <v>0</v>
      </c>
      <c r="AY39" s="33">
        <v>43191</v>
      </c>
      <c r="AZ39" s="5">
        <f t="shared" si="19"/>
        <v>43191</v>
      </c>
      <c r="BA39" s="11">
        <f t="shared" si="20"/>
        <v>7519</v>
      </c>
      <c r="BB39" s="11">
        <f t="shared" si="21"/>
        <v>7454.1859099804306</v>
      </c>
      <c r="BC39" s="6">
        <v>415.77761904761905</v>
      </c>
      <c r="BD39" s="6">
        <v>0</v>
      </c>
      <c r="BE39" s="6">
        <v>-0.2</v>
      </c>
      <c r="BF39" s="8"/>
      <c r="BG39" s="33">
        <v>43556</v>
      </c>
      <c r="BH39" s="5">
        <f t="shared" si="22"/>
        <v>43556</v>
      </c>
      <c r="BI39" s="11">
        <f t="shared" si="23"/>
        <v>7884</v>
      </c>
      <c r="BJ39" s="11">
        <f t="shared" si="24"/>
        <v>0</v>
      </c>
      <c r="BK39" s="6">
        <f>BC39+BL39</f>
        <v>416.85761904761904</v>
      </c>
      <c r="BL39" s="6">
        <v>1.08</v>
      </c>
      <c r="BM39" s="6">
        <v>0.08</v>
      </c>
      <c r="BN39" s="59"/>
      <c r="BO39" s="58"/>
      <c r="BP39" s="58"/>
      <c r="BQ39" s="61">
        <f t="shared" si="25"/>
        <v>-16.937619047619023</v>
      </c>
      <c r="BR39" s="33">
        <v>43922</v>
      </c>
      <c r="BS39" s="5">
        <f t="shared" si="26"/>
        <v>43922</v>
      </c>
      <c r="BT39" s="11">
        <f t="shared" si="27"/>
        <v>8250</v>
      </c>
      <c r="BU39" s="11">
        <f t="shared" si="28"/>
        <v>0</v>
      </c>
      <c r="BV39" s="6">
        <f t="shared" si="29"/>
        <v>416.93761904761902</v>
      </c>
      <c r="BW39" s="6">
        <f t="shared" si="30"/>
        <v>0.08</v>
      </c>
      <c r="BX39" s="73">
        <f t="shared" si="41"/>
        <v>0.08</v>
      </c>
      <c r="BY39" s="6">
        <v>0.08</v>
      </c>
      <c r="BZ39" s="33">
        <v>44287</v>
      </c>
      <c r="CA39" s="5">
        <f t="shared" si="31"/>
        <v>44287</v>
      </c>
      <c r="CB39" s="11">
        <f t="shared" si="32"/>
        <v>8615</v>
      </c>
      <c r="CC39" s="11">
        <f t="shared" si="33"/>
        <v>0</v>
      </c>
      <c r="CD39" s="6">
        <f t="shared" si="34"/>
        <v>417.01761904761901</v>
      </c>
      <c r="CE39" s="62">
        <f t="shared" si="35"/>
        <v>0.08</v>
      </c>
      <c r="CF39" s="73">
        <f t="shared" si="42"/>
        <v>0.08</v>
      </c>
      <c r="CG39" s="73">
        <f t="shared" si="43"/>
        <v>0</v>
      </c>
      <c r="CH39" s="6">
        <f t="shared" si="44"/>
        <v>0</v>
      </c>
      <c r="CI39" s="6"/>
      <c r="CJ39" s="33">
        <v>44652</v>
      </c>
      <c r="CK39" s="5">
        <f t="shared" si="36"/>
        <v>44652</v>
      </c>
      <c r="CL39" s="11">
        <f t="shared" si="37"/>
        <v>2557</v>
      </c>
      <c r="CM39" s="11">
        <f t="shared" si="38"/>
        <v>2557</v>
      </c>
      <c r="CN39" s="6">
        <f t="shared" si="39"/>
        <v>417.01761904761901</v>
      </c>
      <c r="CO39" s="62">
        <f t="shared" si="47"/>
        <v>0</v>
      </c>
      <c r="CP39" s="73">
        <f t="shared" si="45"/>
        <v>0</v>
      </c>
      <c r="CQ39" s="73">
        <f t="shared" si="46"/>
        <v>0</v>
      </c>
      <c r="CR39" s="6">
        <f t="shared" si="40"/>
        <v>0</v>
      </c>
    </row>
    <row r="40" spans="1:96">
      <c r="A40" s="30" t="s">
        <v>1487</v>
      </c>
      <c r="B40" s="30" t="s">
        <v>1488</v>
      </c>
      <c r="C40" s="49"/>
      <c r="D40" s="49" t="s">
        <v>3344</v>
      </c>
      <c r="E40" s="30" t="s">
        <v>3061</v>
      </c>
      <c r="F40" s="30" t="s">
        <v>4568</v>
      </c>
      <c r="G40" s="30" t="s">
        <v>4574</v>
      </c>
      <c r="H40" s="30" t="s">
        <v>4517</v>
      </c>
      <c r="I40" s="30" t="s">
        <v>4413</v>
      </c>
      <c r="J40" s="30"/>
      <c r="K40" s="30" t="s">
        <v>1240</v>
      </c>
      <c r="L40" s="30" t="s">
        <v>3102</v>
      </c>
      <c r="M40" s="31">
        <v>550</v>
      </c>
      <c r="N40" s="30">
        <v>21</v>
      </c>
      <c r="O40" s="30"/>
      <c r="P40" s="162"/>
      <c r="Q40" s="30">
        <f t="shared" si="0"/>
        <v>252</v>
      </c>
      <c r="R40" s="30">
        <f t="shared" si="1"/>
        <v>7670.0862000000006</v>
      </c>
      <c r="S40" s="30">
        <f t="shared" si="2"/>
        <v>7665</v>
      </c>
      <c r="T40" s="30" t="s">
        <v>6</v>
      </c>
      <c r="U40" s="30"/>
      <c r="V40" s="32">
        <v>35672</v>
      </c>
      <c r="W40" s="30"/>
      <c r="X40" s="31">
        <v>550</v>
      </c>
      <c r="Y40" s="30">
        <v>0</v>
      </c>
      <c r="Z40" s="30">
        <v>0</v>
      </c>
      <c r="AA40" s="30">
        <v>0</v>
      </c>
      <c r="AB40" s="31">
        <f t="shared" si="3"/>
        <v>550</v>
      </c>
      <c r="AC40" s="33">
        <v>42095</v>
      </c>
      <c r="AD40" s="10">
        <f t="shared" si="4"/>
        <v>35672</v>
      </c>
      <c r="AE40" s="10">
        <f t="shared" si="5"/>
        <v>42095</v>
      </c>
      <c r="AF40" s="11">
        <f t="shared" si="6"/>
        <v>6423</v>
      </c>
      <c r="AG40" s="11">
        <f t="shared" si="7"/>
        <v>7670.25</v>
      </c>
      <c r="AH40" s="11">
        <f t="shared" si="8"/>
        <v>6423</v>
      </c>
      <c r="AI40" s="11">
        <f t="shared" si="51"/>
        <v>460.88062622309195</v>
      </c>
      <c r="AJ40" s="11">
        <f t="shared" si="52"/>
        <v>89.119373776908049</v>
      </c>
      <c r="AK40" s="33">
        <v>42461</v>
      </c>
      <c r="AL40" s="5">
        <f t="shared" si="11"/>
        <v>42461</v>
      </c>
      <c r="AM40" s="11">
        <f t="shared" si="12"/>
        <v>42461</v>
      </c>
      <c r="AN40" s="11">
        <f t="shared" si="13"/>
        <v>6423</v>
      </c>
      <c r="AO40" s="6">
        <v>545.49</v>
      </c>
      <c r="AP40" s="6">
        <f t="shared" si="14"/>
        <v>84.609373776908058</v>
      </c>
      <c r="AQ40" s="6">
        <f t="shared" si="15"/>
        <v>4.5099999999999909</v>
      </c>
      <c r="AR40" s="33">
        <v>42826</v>
      </c>
      <c r="AS40" s="5">
        <f t="shared" si="16"/>
        <v>42826</v>
      </c>
      <c r="AT40" s="11">
        <f t="shared" si="17"/>
        <v>42826</v>
      </c>
      <c r="AU40" s="11">
        <f t="shared" si="18"/>
        <v>7154</v>
      </c>
      <c r="AV40" s="6">
        <v>571.68047619047616</v>
      </c>
      <c r="AW40" s="6">
        <v>26.19047619047619</v>
      </c>
      <c r="AX40" s="6">
        <v>0</v>
      </c>
      <c r="AY40" s="33">
        <v>43191</v>
      </c>
      <c r="AZ40" s="5">
        <f t="shared" si="19"/>
        <v>43191</v>
      </c>
      <c r="BA40" s="11">
        <f t="shared" si="20"/>
        <v>7519</v>
      </c>
      <c r="BB40" s="11">
        <f t="shared" si="21"/>
        <v>7429.8806262230919</v>
      </c>
      <c r="BC40" s="6">
        <v>571.68047619047616</v>
      </c>
      <c r="BD40" s="6">
        <v>0</v>
      </c>
      <c r="BE40" s="6">
        <v>-0.2</v>
      </c>
      <c r="BF40" s="8"/>
      <c r="BG40" s="33">
        <v>43556</v>
      </c>
      <c r="BH40" s="5">
        <f t="shared" si="22"/>
        <v>43556</v>
      </c>
      <c r="BI40" s="11">
        <f t="shared" si="23"/>
        <v>7884</v>
      </c>
      <c r="BJ40" s="11">
        <f t="shared" si="24"/>
        <v>0</v>
      </c>
      <c r="BK40" s="6">
        <f>BC40+BL40</f>
        <v>572.7604761904762</v>
      </c>
      <c r="BL40" s="6">
        <v>1.08</v>
      </c>
      <c r="BM40" s="6">
        <v>0.08</v>
      </c>
      <c r="BN40" s="59"/>
      <c r="BO40" s="58"/>
      <c r="BP40" s="58"/>
      <c r="BQ40" s="61">
        <f t="shared" si="25"/>
        <v>-22.840476190476238</v>
      </c>
      <c r="BR40" s="33">
        <v>43922</v>
      </c>
      <c r="BS40" s="5">
        <f t="shared" si="26"/>
        <v>43922</v>
      </c>
      <c r="BT40" s="11">
        <f t="shared" si="27"/>
        <v>8250</v>
      </c>
      <c r="BU40" s="11">
        <f t="shared" si="28"/>
        <v>0</v>
      </c>
      <c r="BV40" s="6">
        <f t="shared" si="29"/>
        <v>572.84047619047624</v>
      </c>
      <c r="BW40" s="6">
        <f t="shared" si="30"/>
        <v>0.08</v>
      </c>
      <c r="BX40" s="73">
        <f t="shared" si="41"/>
        <v>0.08</v>
      </c>
      <c r="BY40" s="6">
        <v>0.08</v>
      </c>
      <c r="BZ40" s="33">
        <v>44287</v>
      </c>
      <c r="CA40" s="5">
        <f t="shared" si="31"/>
        <v>44287</v>
      </c>
      <c r="CB40" s="11">
        <f t="shared" si="32"/>
        <v>8615</v>
      </c>
      <c r="CC40" s="11">
        <f t="shared" si="33"/>
        <v>0</v>
      </c>
      <c r="CD40" s="6">
        <f t="shared" si="34"/>
        <v>572.92047619047628</v>
      </c>
      <c r="CE40" s="62">
        <f t="shared" si="35"/>
        <v>0.08</v>
      </c>
      <c r="CF40" s="73">
        <f t="shared" si="42"/>
        <v>0.08</v>
      </c>
      <c r="CG40" s="73">
        <f t="shared" si="43"/>
        <v>0</v>
      </c>
      <c r="CH40" s="6">
        <f t="shared" si="44"/>
        <v>0</v>
      </c>
      <c r="CI40" s="6"/>
      <c r="CJ40" s="33">
        <v>44652</v>
      </c>
      <c r="CK40" s="5">
        <f t="shared" si="36"/>
        <v>44652</v>
      </c>
      <c r="CL40" s="11">
        <f t="shared" si="37"/>
        <v>2557</v>
      </c>
      <c r="CM40" s="11">
        <f t="shared" si="38"/>
        <v>2557</v>
      </c>
      <c r="CN40" s="6">
        <f t="shared" si="39"/>
        <v>572.92047619047628</v>
      </c>
      <c r="CO40" s="62">
        <f t="shared" si="47"/>
        <v>0</v>
      </c>
      <c r="CP40" s="73">
        <f t="shared" si="45"/>
        <v>0</v>
      </c>
      <c r="CQ40" s="73">
        <f t="shared" si="46"/>
        <v>0</v>
      </c>
      <c r="CR40" s="6">
        <f t="shared" si="40"/>
        <v>0</v>
      </c>
    </row>
    <row r="41" spans="1:96">
      <c r="A41" s="30" t="s">
        <v>1497</v>
      </c>
      <c r="B41" s="30" t="s">
        <v>1498</v>
      </c>
      <c r="C41" s="49"/>
      <c r="D41" s="49" t="s">
        <v>3349</v>
      </c>
      <c r="E41" s="30" t="s">
        <v>3061</v>
      </c>
      <c r="F41" s="30" t="s">
        <v>4568</v>
      </c>
      <c r="G41" s="30" t="s">
        <v>4574</v>
      </c>
      <c r="H41" s="30" t="s">
        <v>4517</v>
      </c>
      <c r="I41" s="30" t="s">
        <v>4413</v>
      </c>
      <c r="J41" s="30"/>
      <c r="K41" s="30" t="s">
        <v>1240</v>
      </c>
      <c r="L41" s="30" t="s">
        <v>3102</v>
      </c>
      <c r="M41" s="31">
        <v>400</v>
      </c>
      <c r="N41" s="30">
        <v>21</v>
      </c>
      <c r="O41" s="30"/>
      <c r="P41" s="162"/>
      <c r="Q41" s="30">
        <f t="shared" si="0"/>
        <v>252</v>
      </c>
      <c r="R41" s="30">
        <f t="shared" si="1"/>
        <v>7670.0862000000006</v>
      </c>
      <c r="S41" s="30">
        <f t="shared" si="2"/>
        <v>7665</v>
      </c>
      <c r="T41" s="30" t="s">
        <v>6</v>
      </c>
      <c r="U41" s="30"/>
      <c r="V41" s="32">
        <v>35672</v>
      </c>
      <c r="W41" s="30"/>
      <c r="X41" s="31">
        <v>400</v>
      </c>
      <c r="Y41" s="30">
        <v>0</v>
      </c>
      <c r="Z41" s="30">
        <v>0</v>
      </c>
      <c r="AA41" s="30">
        <v>0</v>
      </c>
      <c r="AB41" s="31">
        <f t="shared" si="3"/>
        <v>400</v>
      </c>
      <c r="AC41" s="33">
        <v>42095</v>
      </c>
      <c r="AD41" s="10">
        <f t="shared" si="4"/>
        <v>35672</v>
      </c>
      <c r="AE41" s="10">
        <f t="shared" si="5"/>
        <v>42095</v>
      </c>
      <c r="AF41" s="11">
        <f t="shared" si="6"/>
        <v>6423</v>
      </c>
      <c r="AG41" s="11">
        <f t="shared" si="7"/>
        <v>7670.25</v>
      </c>
      <c r="AH41" s="11">
        <f t="shared" si="8"/>
        <v>6423</v>
      </c>
      <c r="AI41" s="11">
        <f t="shared" si="51"/>
        <v>335.18590998043049</v>
      </c>
      <c r="AJ41" s="11">
        <f t="shared" si="52"/>
        <v>64.814090019569505</v>
      </c>
      <c r="AK41" s="33">
        <v>42461</v>
      </c>
      <c r="AL41" s="5">
        <f t="shared" si="11"/>
        <v>42461</v>
      </c>
      <c r="AM41" s="11">
        <f t="shared" si="12"/>
        <v>42461</v>
      </c>
      <c r="AN41" s="11">
        <f t="shared" si="13"/>
        <v>6423</v>
      </c>
      <c r="AO41" s="6">
        <v>396.73</v>
      </c>
      <c r="AP41" s="6">
        <f t="shared" si="14"/>
        <v>61.544090019569524</v>
      </c>
      <c r="AQ41" s="6">
        <f t="shared" si="15"/>
        <v>3.2699999999999818</v>
      </c>
      <c r="AR41" s="33">
        <v>42826</v>
      </c>
      <c r="AS41" s="5">
        <f t="shared" si="16"/>
        <v>42826</v>
      </c>
      <c r="AT41" s="11">
        <f t="shared" si="17"/>
        <v>42826</v>
      </c>
      <c r="AU41" s="11">
        <f t="shared" si="18"/>
        <v>7154</v>
      </c>
      <c r="AV41" s="6">
        <v>415.77761904761905</v>
      </c>
      <c r="AW41" s="6">
        <v>19.047619047619047</v>
      </c>
      <c r="AX41" s="6">
        <v>0</v>
      </c>
      <c r="AY41" s="33">
        <v>43191</v>
      </c>
      <c r="AZ41" s="5">
        <f t="shared" si="19"/>
        <v>43191</v>
      </c>
      <c r="BA41" s="11">
        <f t="shared" si="20"/>
        <v>7519</v>
      </c>
      <c r="BB41" s="11">
        <f t="shared" si="21"/>
        <v>7454.1859099804306</v>
      </c>
      <c r="BC41" s="6">
        <v>415.77761904761905</v>
      </c>
      <c r="BD41" s="6">
        <v>0</v>
      </c>
      <c r="BE41" s="6">
        <v>-0.2</v>
      </c>
      <c r="BF41" s="8"/>
      <c r="BG41" s="33">
        <v>43556</v>
      </c>
      <c r="BH41" s="5">
        <f t="shared" si="22"/>
        <v>43556</v>
      </c>
      <c r="BI41" s="11">
        <f t="shared" si="23"/>
        <v>7884</v>
      </c>
      <c r="BJ41" s="11">
        <f t="shared" si="24"/>
        <v>0</v>
      </c>
      <c r="BK41" s="6">
        <f>BC41+BL41</f>
        <v>416.85761904761904</v>
      </c>
      <c r="BL41" s="6">
        <v>1.08</v>
      </c>
      <c r="BM41" s="6">
        <v>0.08</v>
      </c>
      <c r="BN41" s="59"/>
      <c r="BO41" s="58"/>
      <c r="BP41" s="58"/>
      <c r="BQ41" s="61">
        <f t="shared" si="25"/>
        <v>-16.937619047619023</v>
      </c>
      <c r="BR41" s="33">
        <v>43922</v>
      </c>
      <c r="BS41" s="5">
        <f t="shared" si="26"/>
        <v>43922</v>
      </c>
      <c r="BT41" s="11">
        <f t="shared" si="27"/>
        <v>8250</v>
      </c>
      <c r="BU41" s="11">
        <f t="shared" si="28"/>
        <v>0</v>
      </c>
      <c r="BV41" s="6">
        <f t="shared" si="29"/>
        <v>416.93761904761902</v>
      </c>
      <c r="BW41" s="6">
        <f t="shared" si="30"/>
        <v>0.08</v>
      </c>
      <c r="BX41" s="73">
        <f t="shared" si="41"/>
        <v>0.08</v>
      </c>
      <c r="BY41" s="6">
        <v>0.08</v>
      </c>
      <c r="BZ41" s="33">
        <v>44287</v>
      </c>
      <c r="CA41" s="5">
        <f t="shared" si="31"/>
        <v>44287</v>
      </c>
      <c r="CB41" s="11">
        <f t="shared" si="32"/>
        <v>8615</v>
      </c>
      <c r="CC41" s="11">
        <f t="shared" si="33"/>
        <v>0</v>
      </c>
      <c r="CD41" s="6">
        <f t="shared" si="34"/>
        <v>417.01761904761901</v>
      </c>
      <c r="CE41" s="62">
        <f t="shared" si="35"/>
        <v>0.08</v>
      </c>
      <c r="CF41" s="73">
        <f t="shared" si="42"/>
        <v>0.08</v>
      </c>
      <c r="CG41" s="73">
        <f t="shared" si="43"/>
        <v>0</v>
      </c>
      <c r="CH41" s="6">
        <f t="shared" si="44"/>
        <v>0</v>
      </c>
      <c r="CI41" s="6"/>
      <c r="CJ41" s="33">
        <v>44652</v>
      </c>
      <c r="CK41" s="5">
        <f t="shared" si="36"/>
        <v>44652</v>
      </c>
      <c r="CL41" s="11">
        <f t="shared" si="37"/>
        <v>2557</v>
      </c>
      <c r="CM41" s="11">
        <f t="shared" si="38"/>
        <v>2557</v>
      </c>
      <c r="CN41" s="6">
        <f t="shared" si="39"/>
        <v>417.01761904761901</v>
      </c>
      <c r="CO41" s="62">
        <f t="shared" si="47"/>
        <v>0</v>
      </c>
      <c r="CP41" s="73">
        <f t="shared" si="45"/>
        <v>0</v>
      </c>
      <c r="CQ41" s="73">
        <f t="shared" si="46"/>
        <v>0</v>
      </c>
      <c r="CR41" s="6">
        <f t="shared" si="40"/>
        <v>0</v>
      </c>
    </row>
    <row r="42" spans="1:96">
      <c r="A42" s="30" t="s">
        <v>1533</v>
      </c>
      <c r="B42" s="30" t="s">
        <v>1534</v>
      </c>
      <c r="C42" s="49"/>
      <c r="D42" s="49" t="s">
        <v>3367</v>
      </c>
      <c r="E42" s="30" t="s">
        <v>3061</v>
      </c>
      <c r="F42" s="30" t="s">
        <v>4568</v>
      </c>
      <c r="G42" s="30" t="s">
        <v>4574</v>
      </c>
      <c r="H42" s="30" t="s">
        <v>3113</v>
      </c>
      <c r="I42" s="30" t="s">
        <v>4332</v>
      </c>
      <c r="J42" s="30"/>
      <c r="K42" s="30" t="s">
        <v>1240</v>
      </c>
      <c r="L42" s="30" t="s">
        <v>3102</v>
      </c>
      <c r="M42" s="31">
        <v>450</v>
      </c>
      <c r="N42" s="30">
        <v>21</v>
      </c>
      <c r="O42" s="30"/>
      <c r="P42" s="162"/>
      <c r="Q42" s="30">
        <f t="shared" si="0"/>
        <v>252</v>
      </c>
      <c r="R42" s="30">
        <f t="shared" si="1"/>
        <v>7670.0862000000006</v>
      </c>
      <c r="S42" s="30">
        <f t="shared" si="2"/>
        <v>7665</v>
      </c>
      <c r="T42" s="30" t="s">
        <v>6</v>
      </c>
      <c r="U42" s="30"/>
      <c r="V42" s="32">
        <v>35672</v>
      </c>
      <c r="W42" s="30"/>
      <c r="X42" s="31">
        <v>450</v>
      </c>
      <c r="Y42" s="30">
        <v>0</v>
      </c>
      <c r="Z42" s="30">
        <v>0</v>
      </c>
      <c r="AA42" s="30">
        <v>0</v>
      </c>
      <c r="AB42" s="31">
        <f t="shared" si="3"/>
        <v>450</v>
      </c>
      <c r="AC42" s="33">
        <v>42095</v>
      </c>
      <c r="AD42" s="10">
        <f t="shared" si="4"/>
        <v>35672</v>
      </c>
      <c r="AE42" s="10">
        <f t="shared" si="5"/>
        <v>42095</v>
      </c>
      <c r="AF42" s="11">
        <f t="shared" si="6"/>
        <v>6423</v>
      </c>
      <c r="AG42" s="11">
        <f t="shared" si="7"/>
        <v>7670.25</v>
      </c>
      <c r="AH42" s="11">
        <f t="shared" si="8"/>
        <v>6423</v>
      </c>
      <c r="AI42" s="11">
        <f t="shared" si="51"/>
        <v>377.08414872798431</v>
      </c>
      <c r="AJ42" s="11">
        <f t="shared" si="52"/>
        <v>72.915851272015686</v>
      </c>
      <c r="AK42" s="33">
        <v>42461</v>
      </c>
      <c r="AL42" s="5">
        <f t="shared" si="11"/>
        <v>42461</v>
      </c>
      <c r="AM42" s="11">
        <f t="shared" si="12"/>
        <v>42461</v>
      </c>
      <c r="AN42" s="11">
        <f t="shared" si="13"/>
        <v>6423</v>
      </c>
      <c r="AO42" s="6">
        <v>450</v>
      </c>
      <c r="AP42" s="6">
        <f t="shared" si="14"/>
        <v>72.915851272015686</v>
      </c>
      <c r="AQ42" s="6">
        <f t="shared" si="15"/>
        <v>0</v>
      </c>
      <c r="AR42" s="33">
        <v>42826</v>
      </c>
      <c r="AS42" s="5">
        <f t="shared" si="16"/>
        <v>42826</v>
      </c>
      <c r="AT42" s="11">
        <f t="shared" si="17"/>
        <v>42826</v>
      </c>
      <c r="AU42" s="11">
        <f t="shared" si="18"/>
        <v>7154</v>
      </c>
      <c r="AV42" s="6">
        <v>471.42857142857144</v>
      </c>
      <c r="AW42" s="6">
        <v>21.428571428571427</v>
      </c>
      <c r="AX42" s="6">
        <v>0</v>
      </c>
      <c r="AY42" s="33">
        <v>43191</v>
      </c>
      <c r="AZ42" s="5">
        <f t="shared" si="19"/>
        <v>43191</v>
      </c>
      <c r="BA42" s="11">
        <f t="shared" si="20"/>
        <v>7519</v>
      </c>
      <c r="BB42" s="11">
        <f t="shared" si="21"/>
        <v>7446.084148727984</v>
      </c>
      <c r="BC42" s="6">
        <v>471.42857142857144</v>
      </c>
      <c r="BD42" s="6">
        <v>0</v>
      </c>
      <c r="BE42" s="6">
        <v>-0.2</v>
      </c>
      <c r="BF42" s="8"/>
      <c r="BG42" s="33">
        <v>43556</v>
      </c>
      <c r="BH42" s="5">
        <f t="shared" si="22"/>
        <v>43556</v>
      </c>
      <c r="BI42" s="11">
        <f t="shared" si="23"/>
        <v>7884</v>
      </c>
      <c r="BJ42" s="11">
        <f t="shared" si="24"/>
        <v>0</v>
      </c>
      <c r="BK42" s="6">
        <f t="shared" ref="BK42:BK47" si="53">(M42-J42)/R42*BI42</f>
        <v>462.55021227792719</v>
      </c>
      <c r="BL42" s="6">
        <v>1.08</v>
      </c>
      <c r="BM42" s="6">
        <v>0.08</v>
      </c>
      <c r="BN42" s="59"/>
      <c r="BO42" s="58"/>
      <c r="BP42" s="58"/>
      <c r="BQ42" s="61">
        <f t="shared" si="25"/>
        <v>-12.630212277927171</v>
      </c>
      <c r="BR42" s="33">
        <v>43922</v>
      </c>
      <c r="BS42" s="5">
        <f t="shared" si="26"/>
        <v>43922</v>
      </c>
      <c r="BT42" s="11">
        <f t="shared" si="27"/>
        <v>8250</v>
      </c>
      <c r="BU42" s="11">
        <f t="shared" si="28"/>
        <v>0</v>
      </c>
      <c r="BV42" s="6">
        <f t="shared" si="29"/>
        <v>462.63021227792717</v>
      </c>
      <c r="BW42" s="6">
        <f t="shared" si="30"/>
        <v>0.08</v>
      </c>
      <c r="BX42" s="73">
        <f t="shared" si="41"/>
        <v>0.08</v>
      </c>
      <c r="BY42" s="6">
        <v>0.08</v>
      </c>
      <c r="BZ42" s="33">
        <v>44287</v>
      </c>
      <c r="CA42" s="5">
        <f t="shared" si="31"/>
        <v>44287</v>
      </c>
      <c r="CB42" s="11">
        <f t="shared" si="32"/>
        <v>8615</v>
      </c>
      <c r="CC42" s="11">
        <f t="shared" si="33"/>
        <v>0</v>
      </c>
      <c r="CD42" s="6">
        <f t="shared" si="34"/>
        <v>462.71021227792716</v>
      </c>
      <c r="CE42" s="62">
        <f t="shared" si="35"/>
        <v>0.08</v>
      </c>
      <c r="CF42" s="73">
        <f t="shared" si="42"/>
        <v>0.08</v>
      </c>
      <c r="CG42" s="73">
        <f t="shared" si="43"/>
        <v>0</v>
      </c>
      <c r="CH42" s="6">
        <f t="shared" si="44"/>
        <v>0</v>
      </c>
      <c r="CI42" s="6"/>
      <c r="CJ42" s="33">
        <v>44652</v>
      </c>
      <c r="CK42" s="5">
        <f t="shared" si="36"/>
        <v>44652</v>
      </c>
      <c r="CL42" s="11">
        <f t="shared" si="37"/>
        <v>2557</v>
      </c>
      <c r="CM42" s="11">
        <f t="shared" si="38"/>
        <v>2557</v>
      </c>
      <c r="CN42" s="6">
        <f t="shared" si="39"/>
        <v>462.71021227792716</v>
      </c>
      <c r="CO42" s="62">
        <f t="shared" si="47"/>
        <v>0</v>
      </c>
      <c r="CP42" s="73">
        <f t="shared" si="45"/>
        <v>0</v>
      </c>
      <c r="CQ42" s="73">
        <f t="shared" si="46"/>
        <v>0</v>
      </c>
      <c r="CR42" s="6">
        <f t="shared" si="40"/>
        <v>0</v>
      </c>
    </row>
    <row r="43" spans="1:96">
      <c r="A43" s="30" t="s">
        <v>1547</v>
      </c>
      <c r="B43" s="30" t="s">
        <v>1548</v>
      </c>
      <c r="C43" s="49"/>
      <c r="D43" s="49" t="s">
        <v>3373</v>
      </c>
      <c r="E43" s="30" t="s">
        <v>3061</v>
      </c>
      <c r="F43" s="30" t="s">
        <v>4568</v>
      </c>
      <c r="G43" s="30" t="s">
        <v>4574</v>
      </c>
      <c r="H43" s="30" t="s">
        <v>3113</v>
      </c>
      <c r="I43" s="30" t="s">
        <v>4332</v>
      </c>
      <c r="J43" s="30"/>
      <c r="K43" s="30" t="s">
        <v>1240</v>
      </c>
      <c r="L43" s="30" t="s">
        <v>3102</v>
      </c>
      <c r="M43" s="31">
        <v>350</v>
      </c>
      <c r="N43" s="30">
        <v>21</v>
      </c>
      <c r="O43" s="30"/>
      <c r="P43" s="162"/>
      <c r="Q43" s="30">
        <f t="shared" si="0"/>
        <v>252</v>
      </c>
      <c r="R43" s="30">
        <f t="shared" si="1"/>
        <v>7670.0862000000006</v>
      </c>
      <c r="S43" s="30">
        <f t="shared" si="2"/>
        <v>7665</v>
      </c>
      <c r="T43" s="30" t="s">
        <v>6</v>
      </c>
      <c r="U43" s="30"/>
      <c r="V43" s="32">
        <v>35672</v>
      </c>
      <c r="W43" s="30"/>
      <c r="X43" s="31">
        <v>350</v>
      </c>
      <c r="Y43" s="30">
        <v>0</v>
      </c>
      <c r="Z43" s="30">
        <v>0</v>
      </c>
      <c r="AA43" s="30">
        <v>0</v>
      </c>
      <c r="AB43" s="31">
        <f t="shared" si="3"/>
        <v>350</v>
      </c>
      <c r="AC43" s="33">
        <v>42095</v>
      </c>
      <c r="AD43" s="10">
        <f t="shared" si="4"/>
        <v>35672</v>
      </c>
      <c r="AE43" s="10">
        <f t="shared" si="5"/>
        <v>42095</v>
      </c>
      <c r="AF43" s="11">
        <f t="shared" si="6"/>
        <v>6423</v>
      </c>
      <c r="AG43" s="11">
        <f t="shared" si="7"/>
        <v>7670.25</v>
      </c>
      <c r="AH43" s="11">
        <f t="shared" si="8"/>
        <v>6423</v>
      </c>
      <c r="AI43" s="11">
        <f t="shared" si="51"/>
        <v>293.28767123287668</v>
      </c>
      <c r="AJ43" s="11">
        <f t="shared" si="52"/>
        <v>56.712328767123324</v>
      </c>
      <c r="AK43" s="33">
        <v>42461</v>
      </c>
      <c r="AL43" s="5">
        <f t="shared" si="11"/>
        <v>42461</v>
      </c>
      <c r="AM43" s="11">
        <f t="shared" si="12"/>
        <v>42461</v>
      </c>
      <c r="AN43" s="11">
        <f t="shared" si="13"/>
        <v>6423</v>
      </c>
      <c r="AO43" s="6">
        <v>350</v>
      </c>
      <c r="AP43" s="6">
        <f t="shared" si="14"/>
        <v>56.712328767123324</v>
      </c>
      <c r="AQ43" s="6">
        <f t="shared" si="15"/>
        <v>0</v>
      </c>
      <c r="AR43" s="33">
        <v>42826</v>
      </c>
      <c r="AS43" s="5">
        <f t="shared" si="16"/>
        <v>42826</v>
      </c>
      <c r="AT43" s="11">
        <f t="shared" si="17"/>
        <v>42826</v>
      </c>
      <c r="AU43" s="11">
        <f t="shared" si="18"/>
        <v>7154</v>
      </c>
      <c r="AV43" s="6">
        <v>366.66666666666669</v>
      </c>
      <c r="AW43" s="6">
        <v>16.666666666666668</v>
      </c>
      <c r="AX43" s="6">
        <v>0</v>
      </c>
      <c r="AY43" s="33">
        <v>43191</v>
      </c>
      <c r="AZ43" s="5">
        <f t="shared" si="19"/>
        <v>43191</v>
      </c>
      <c r="BA43" s="11">
        <f t="shared" si="20"/>
        <v>7519</v>
      </c>
      <c r="BB43" s="11">
        <f t="shared" si="21"/>
        <v>7462.2876712328771</v>
      </c>
      <c r="BC43" s="6">
        <v>366.66666666666669</v>
      </c>
      <c r="BD43" s="6">
        <v>0</v>
      </c>
      <c r="BE43" s="6">
        <v>-0.2</v>
      </c>
      <c r="BF43" s="8"/>
      <c r="BG43" s="33">
        <v>43556</v>
      </c>
      <c r="BH43" s="5">
        <f t="shared" si="22"/>
        <v>43556</v>
      </c>
      <c r="BI43" s="11">
        <f t="shared" si="23"/>
        <v>7884</v>
      </c>
      <c r="BJ43" s="11">
        <f t="shared" si="24"/>
        <v>0</v>
      </c>
      <c r="BK43" s="6">
        <f t="shared" si="53"/>
        <v>359.76127621616558</v>
      </c>
      <c r="BL43" s="6">
        <v>1.08</v>
      </c>
      <c r="BM43" s="6">
        <v>0.08</v>
      </c>
      <c r="BN43" s="59"/>
      <c r="BO43" s="58"/>
      <c r="BP43" s="58"/>
      <c r="BQ43" s="61">
        <f t="shared" si="25"/>
        <v>-9.8412762161655678</v>
      </c>
      <c r="BR43" s="33">
        <v>43922</v>
      </c>
      <c r="BS43" s="5">
        <f t="shared" si="26"/>
        <v>43922</v>
      </c>
      <c r="BT43" s="11">
        <f t="shared" si="27"/>
        <v>8250</v>
      </c>
      <c r="BU43" s="11">
        <f t="shared" si="28"/>
        <v>0</v>
      </c>
      <c r="BV43" s="6">
        <f t="shared" si="29"/>
        <v>359.84127621616557</v>
      </c>
      <c r="BW43" s="6">
        <f t="shared" si="30"/>
        <v>0.08</v>
      </c>
      <c r="BX43" s="73">
        <f t="shared" si="41"/>
        <v>0.08</v>
      </c>
      <c r="BY43" s="6">
        <v>0.08</v>
      </c>
      <c r="BZ43" s="33">
        <v>44287</v>
      </c>
      <c r="CA43" s="5">
        <f t="shared" si="31"/>
        <v>44287</v>
      </c>
      <c r="CB43" s="11">
        <f t="shared" si="32"/>
        <v>8615</v>
      </c>
      <c r="CC43" s="11">
        <f t="shared" si="33"/>
        <v>0</v>
      </c>
      <c r="CD43" s="6">
        <f t="shared" si="34"/>
        <v>359.92127621616555</v>
      </c>
      <c r="CE43" s="62">
        <f t="shared" si="35"/>
        <v>0.08</v>
      </c>
      <c r="CF43" s="73">
        <f t="shared" si="42"/>
        <v>0.08</v>
      </c>
      <c r="CG43" s="73">
        <f t="shared" si="43"/>
        <v>0</v>
      </c>
      <c r="CH43" s="6">
        <f t="shared" si="44"/>
        <v>0</v>
      </c>
      <c r="CI43" s="6"/>
      <c r="CJ43" s="33">
        <v>44652</v>
      </c>
      <c r="CK43" s="5">
        <f t="shared" si="36"/>
        <v>44652</v>
      </c>
      <c r="CL43" s="11">
        <f t="shared" si="37"/>
        <v>2557</v>
      </c>
      <c r="CM43" s="11">
        <f t="shared" si="38"/>
        <v>2557</v>
      </c>
      <c r="CN43" s="6">
        <f t="shared" si="39"/>
        <v>359.92127621616555</v>
      </c>
      <c r="CO43" s="62">
        <f t="shared" si="47"/>
        <v>0</v>
      </c>
      <c r="CP43" s="73">
        <f t="shared" si="45"/>
        <v>0</v>
      </c>
      <c r="CQ43" s="73">
        <f t="shared" si="46"/>
        <v>0</v>
      </c>
      <c r="CR43" s="6">
        <f t="shared" si="40"/>
        <v>0</v>
      </c>
    </row>
    <row r="44" spans="1:96">
      <c r="A44" s="30" t="s">
        <v>1549</v>
      </c>
      <c r="B44" s="30" t="s">
        <v>1550</v>
      </c>
      <c r="C44" s="49"/>
      <c r="D44" s="49" t="s">
        <v>3374</v>
      </c>
      <c r="E44" s="30" t="s">
        <v>3061</v>
      </c>
      <c r="F44" s="30" t="s">
        <v>4568</v>
      </c>
      <c r="G44" s="30" t="s">
        <v>4574</v>
      </c>
      <c r="H44" s="30" t="s">
        <v>3113</v>
      </c>
      <c r="I44" s="30" t="s">
        <v>4332</v>
      </c>
      <c r="J44" s="30"/>
      <c r="K44" s="30" t="s">
        <v>1240</v>
      </c>
      <c r="L44" s="30" t="s">
        <v>3102</v>
      </c>
      <c r="M44" s="31">
        <v>350</v>
      </c>
      <c r="N44" s="30">
        <v>21</v>
      </c>
      <c r="O44" s="30"/>
      <c r="P44" s="162"/>
      <c r="Q44" s="30">
        <f t="shared" si="0"/>
        <v>252</v>
      </c>
      <c r="R44" s="30">
        <f t="shared" si="1"/>
        <v>7670.0862000000006</v>
      </c>
      <c r="S44" s="30">
        <f t="shared" si="2"/>
        <v>7665</v>
      </c>
      <c r="T44" s="30" t="s">
        <v>6</v>
      </c>
      <c r="U44" s="30"/>
      <c r="V44" s="32">
        <v>35672</v>
      </c>
      <c r="W44" s="30"/>
      <c r="X44" s="31">
        <v>350</v>
      </c>
      <c r="Y44" s="30">
        <v>0</v>
      </c>
      <c r="Z44" s="30">
        <v>0</v>
      </c>
      <c r="AA44" s="30">
        <v>0</v>
      </c>
      <c r="AB44" s="31">
        <f t="shared" si="3"/>
        <v>350</v>
      </c>
      <c r="AC44" s="33">
        <v>42095</v>
      </c>
      <c r="AD44" s="10">
        <f t="shared" si="4"/>
        <v>35672</v>
      </c>
      <c r="AE44" s="10">
        <f t="shared" si="5"/>
        <v>42095</v>
      </c>
      <c r="AF44" s="11">
        <f t="shared" si="6"/>
        <v>6423</v>
      </c>
      <c r="AG44" s="11">
        <f t="shared" si="7"/>
        <v>7670.25</v>
      </c>
      <c r="AH44" s="11">
        <f t="shared" si="8"/>
        <v>6423</v>
      </c>
      <c r="AI44" s="11">
        <f t="shared" si="51"/>
        <v>293.28767123287668</v>
      </c>
      <c r="AJ44" s="11">
        <f t="shared" si="52"/>
        <v>56.712328767123324</v>
      </c>
      <c r="AK44" s="33">
        <v>42461</v>
      </c>
      <c r="AL44" s="5">
        <f t="shared" si="11"/>
        <v>42461</v>
      </c>
      <c r="AM44" s="11">
        <f t="shared" si="12"/>
        <v>42461</v>
      </c>
      <c r="AN44" s="11">
        <f t="shared" si="13"/>
        <v>6423</v>
      </c>
      <c r="AO44" s="6">
        <v>350</v>
      </c>
      <c r="AP44" s="6">
        <f t="shared" si="14"/>
        <v>56.712328767123324</v>
      </c>
      <c r="AQ44" s="6">
        <f t="shared" si="15"/>
        <v>0</v>
      </c>
      <c r="AR44" s="33">
        <v>42826</v>
      </c>
      <c r="AS44" s="5">
        <f t="shared" si="16"/>
        <v>42826</v>
      </c>
      <c r="AT44" s="11">
        <f t="shared" si="17"/>
        <v>42826</v>
      </c>
      <c r="AU44" s="11">
        <f t="shared" si="18"/>
        <v>7154</v>
      </c>
      <c r="AV44" s="6">
        <v>366.66666666666669</v>
      </c>
      <c r="AW44" s="6">
        <v>16.666666666666668</v>
      </c>
      <c r="AX44" s="6">
        <v>0</v>
      </c>
      <c r="AY44" s="33">
        <v>43191</v>
      </c>
      <c r="AZ44" s="5">
        <f t="shared" si="19"/>
        <v>43191</v>
      </c>
      <c r="BA44" s="11">
        <f t="shared" si="20"/>
        <v>7519</v>
      </c>
      <c r="BB44" s="11">
        <f t="shared" si="21"/>
        <v>7462.2876712328771</v>
      </c>
      <c r="BC44" s="6">
        <v>366.66666666666669</v>
      </c>
      <c r="BD44" s="6">
        <v>0</v>
      </c>
      <c r="BE44" s="6">
        <v>-0.2</v>
      </c>
      <c r="BF44" s="8"/>
      <c r="BG44" s="33">
        <v>43556</v>
      </c>
      <c r="BH44" s="5">
        <f t="shared" si="22"/>
        <v>43556</v>
      </c>
      <c r="BI44" s="11">
        <f t="shared" si="23"/>
        <v>7884</v>
      </c>
      <c r="BJ44" s="11">
        <f t="shared" si="24"/>
        <v>0</v>
      </c>
      <c r="BK44" s="6">
        <f t="shared" si="53"/>
        <v>359.76127621616558</v>
      </c>
      <c r="BL44" s="6">
        <v>1.08</v>
      </c>
      <c r="BM44" s="6">
        <v>0.08</v>
      </c>
      <c r="BN44" s="59"/>
      <c r="BO44" s="58"/>
      <c r="BP44" s="58"/>
      <c r="BQ44" s="61">
        <f t="shared" si="25"/>
        <v>-9.8412762161655678</v>
      </c>
      <c r="BR44" s="33">
        <v>43922</v>
      </c>
      <c r="BS44" s="5">
        <f t="shared" si="26"/>
        <v>43922</v>
      </c>
      <c r="BT44" s="11">
        <f t="shared" si="27"/>
        <v>8250</v>
      </c>
      <c r="BU44" s="11">
        <f t="shared" si="28"/>
        <v>0</v>
      </c>
      <c r="BV44" s="6">
        <f t="shared" si="29"/>
        <v>359.84127621616557</v>
      </c>
      <c r="BW44" s="6">
        <f t="shared" si="30"/>
        <v>0.08</v>
      </c>
      <c r="BX44" s="73">
        <f t="shared" si="41"/>
        <v>0.08</v>
      </c>
      <c r="BY44" s="6">
        <v>0.08</v>
      </c>
      <c r="BZ44" s="33">
        <v>44287</v>
      </c>
      <c r="CA44" s="5">
        <f t="shared" si="31"/>
        <v>44287</v>
      </c>
      <c r="CB44" s="11">
        <f t="shared" si="32"/>
        <v>8615</v>
      </c>
      <c r="CC44" s="11">
        <f t="shared" si="33"/>
        <v>0</v>
      </c>
      <c r="CD44" s="6">
        <f t="shared" si="34"/>
        <v>359.92127621616555</v>
      </c>
      <c r="CE44" s="62">
        <f t="shared" si="35"/>
        <v>0.08</v>
      </c>
      <c r="CF44" s="73">
        <f t="shared" si="42"/>
        <v>0.08</v>
      </c>
      <c r="CG44" s="73">
        <f t="shared" si="43"/>
        <v>0</v>
      </c>
      <c r="CH44" s="6">
        <f t="shared" si="44"/>
        <v>0</v>
      </c>
      <c r="CI44" s="6"/>
      <c r="CJ44" s="33">
        <v>44652</v>
      </c>
      <c r="CK44" s="5">
        <f t="shared" si="36"/>
        <v>44652</v>
      </c>
      <c r="CL44" s="11">
        <f t="shared" si="37"/>
        <v>2557</v>
      </c>
      <c r="CM44" s="11">
        <f t="shared" si="38"/>
        <v>2557</v>
      </c>
      <c r="CN44" s="6">
        <f t="shared" si="39"/>
        <v>359.92127621616555</v>
      </c>
      <c r="CO44" s="62">
        <f t="shared" si="47"/>
        <v>0</v>
      </c>
      <c r="CP44" s="73">
        <f t="shared" si="45"/>
        <v>0</v>
      </c>
      <c r="CQ44" s="73">
        <f t="shared" si="46"/>
        <v>0</v>
      </c>
      <c r="CR44" s="6">
        <f t="shared" si="40"/>
        <v>0</v>
      </c>
    </row>
    <row r="45" spans="1:96">
      <c r="A45" s="30" t="s">
        <v>1551</v>
      </c>
      <c r="B45" s="30" t="s">
        <v>1552</v>
      </c>
      <c r="C45" s="49"/>
      <c r="D45" s="49" t="s">
        <v>3375</v>
      </c>
      <c r="E45" s="30" t="s">
        <v>3061</v>
      </c>
      <c r="F45" s="30" t="s">
        <v>4568</v>
      </c>
      <c r="G45" s="30" t="s">
        <v>4574</v>
      </c>
      <c r="H45" s="30" t="s">
        <v>3113</v>
      </c>
      <c r="I45" s="30" t="s">
        <v>4332</v>
      </c>
      <c r="J45" s="30"/>
      <c r="K45" s="30" t="s">
        <v>1240</v>
      </c>
      <c r="L45" s="30" t="s">
        <v>3102</v>
      </c>
      <c r="M45" s="31">
        <v>350</v>
      </c>
      <c r="N45" s="30">
        <v>21</v>
      </c>
      <c r="O45" s="30"/>
      <c r="P45" s="162"/>
      <c r="Q45" s="30">
        <f t="shared" si="0"/>
        <v>252</v>
      </c>
      <c r="R45" s="30">
        <f t="shared" si="1"/>
        <v>7670.0862000000006</v>
      </c>
      <c r="S45" s="30">
        <f t="shared" si="2"/>
        <v>7665</v>
      </c>
      <c r="T45" s="30" t="s">
        <v>6</v>
      </c>
      <c r="U45" s="30"/>
      <c r="V45" s="32">
        <v>35672</v>
      </c>
      <c r="W45" s="30"/>
      <c r="X45" s="31">
        <v>350</v>
      </c>
      <c r="Y45" s="30">
        <v>0</v>
      </c>
      <c r="Z45" s="30">
        <v>0</v>
      </c>
      <c r="AA45" s="30">
        <v>0</v>
      </c>
      <c r="AB45" s="31">
        <f t="shared" si="3"/>
        <v>350</v>
      </c>
      <c r="AC45" s="33">
        <v>42095</v>
      </c>
      <c r="AD45" s="10">
        <f t="shared" si="4"/>
        <v>35672</v>
      </c>
      <c r="AE45" s="10">
        <f t="shared" si="5"/>
        <v>42095</v>
      </c>
      <c r="AF45" s="11">
        <f t="shared" si="6"/>
        <v>6423</v>
      </c>
      <c r="AG45" s="11">
        <f t="shared" si="7"/>
        <v>7670.25</v>
      </c>
      <c r="AH45" s="11">
        <f t="shared" si="8"/>
        <v>6423</v>
      </c>
      <c r="AI45" s="11">
        <f t="shared" si="51"/>
        <v>293.28767123287668</v>
      </c>
      <c r="AJ45" s="11">
        <f t="shared" si="52"/>
        <v>56.712328767123324</v>
      </c>
      <c r="AK45" s="33">
        <v>42461</v>
      </c>
      <c r="AL45" s="5">
        <f t="shared" si="11"/>
        <v>42461</v>
      </c>
      <c r="AM45" s="11">
        <f t="shared" si="12"/>
        <v>42461</v>
      </c>
      <c r="AN45" s="11">
        <f t="shared" si="13"/>
        <v>6423</v>
      </c>
      <c r="AO45" s="6">
        <v>350</v>
      </c>
      <c r="AP45" s="6">
        <f t="shared" si="14"/>
        <v>56.712328767123324</v>
      </c>
      <c r="AQ45" s="6">
        <f t="shared" si="15"/>
        <v>0</v>
      </c>
      <c r="AR45" s="33">
        <v>42826</v>
      </c>
      <c r="AS45" s="5">
        <f t="shared" si="16"/>
        <v>42826</v>
      </c>
      <c r="AT45" s="11">
        <f t="shared" si="17"/>
        <v>42826</v>
      </c>
      <c r="AU45" s="11">
        <f t="shared" si="18"/>
        <v>7154</v>
      </c>
      <c r="AV45" s="6">
        <v>366.66666666666669</v>
      </c>
      <c r="AW45" s="6">
        <v>16.666666666666668</v>
      </c>
      <c r="AX45" s="6">
        <v>0</v>
      </c>
      <c r="AY45" s="33">
        <v>43191</v>
      </c>
      <c r="AZ45" s="5">
        <f t="shared" si="19"/>
        <v>43191</v>
      </c>
      <c r="BA45" s="11">
        <f t="shared" si="20"/>
        <v>7519</v>
      </c>
      <c r="BB45" s="11">
        <f t="shared" si="21"/>
        <v>7462.2876712328771</v>
      </c>
      <c r="BC45" s="6">
        <v>366.66666666666669</v>
      </c>
      <c r="BD45" s="6">
        <v>0</v>
      </c>
      <c r="BE45" s="6">
        <v>-0.2</v>
      </c>
      <c r="BF45" s="8"/>
      <c r="BG45" s="33">
        <v>43556</v>
      </c>
      <c r="BH45" s="5">
        <f t="shared" si="22"/>
        <v>43556</v>
      </c>
      <c r="BI45" s="11">
        <f t="shared" si="23"/>
        <v>7884</v>
      </c>
      <c r="BJ45" s="11">
        <f t="shared" si="24"/>
        <v>0</v>
      </c>
      <c r="BK45" s="6">
        <f t="shared" si="53"/>
        <v>359.76127621616558</v>
      </c>
      <c r="BL45" s="6">
        <v>1.08</v>
      </c>
      <c r="BM45" s="6">
        <v>0.08</v>
      </c>
      <c r="BN45" s="59"/>
      <c r="BO45" s="58"/>
      <c r="BP45" s="58"/>
      <c r="BQ45" s="61">
        <f t="shared" si="25"/>
        <v>-9.8412762161655678</v>
      </c>
      <c r="BR45" s="33">
        <v>43922</v>
      </c>
      <c r="BS45" s="5">
        <f t="shared" si="26"/>
        <v>43922</v>
      </c>
      <c r="BT45" s="11">
        <f t="shared" si="27"/>
        <v>8250</v>
      </c>
      <c r="BU45" s="11">
        <f t="shared" si="28"/>
        <v>0</v>
      </c>
      <c r="BV45" s="6">
        <f t="shared" si="29"/>
        <v>359.84127621616557</v>
      </c>
      <c r="BW45" s="6">
        <f t="shared" si="30"/>
        <v>0.08</v>
      </c>
      <c r="BX45" s="73">
        <f t="shared" si="41"/>
        <v>0.08</v>
      </c>
      <c r="BY45" s="6">
        <v>0.08</v>
      </c>
      <c r="BZ45" s="33">
        <v>44287</v>
      </c>
      <c r="CA45" s="5">
        <f t="shared" si="31"/>
        <v>44287</v>
      </c>
      <c r="CB45" s="11">
        <f t="shared" si="32"/>
        <v>8615</v>
      </c>
      <c r="CC45" s="11">
        <f t="shared" si="33"/>
        <v>0</v>
      </c>
      <c r="CD45" s="6">
        <f t="shared" si="34"/>
        <v>359.92127621616555</v>
      </c>
      <c r="CE45" s="62">
        <f t="shared" si="35"/>
        <v>0.08</v>
      </c>
      <c r="CF45" s="73">
        <f t="shared" si="42"/>
        <v>0.08</v>
      </c>
      <c r="CG45" s="73">
        <f t="shared" si="43"/>
        <v>0</v>
      </c>
      <c r="CH45" s="6">
        <f t="shared" si="44"/>
        <v>0</v>
      </c>
      <c r="CI45" s="6"/>
      <c r="CJ45" s="33">
        <v>44652</v>
      </c>
      <c r="CK45" s="5">
        <f t="shared" si="36"/>
        <v>44652</v>
      </c>
      <c r="CL45" s="11">
        <f t="shared" si="37"/>
        <v>2557</v>
      </c>
      <c r="CM45" s="11">
        <f t="shared" si="38"/>
        <v>2557</v>
      </c>
      <c r="CN45" s="6">
        <f t="shared" si="39"/>
        <v>359.92127621616555</v>
      </c>
      <c r="CO45" s="62">
        <f t="shared" si="47"/>
        <v>0</v>
      </c>
      <c r="CP45" s="73">
        <f t="shared" si="45"/>
        <v>0</v>
      </c>
      <c r="CQ45" s="73">
        <f t="shared" si="46"/>
        <v>0</v>
      </c>
      <c r="CR45" s="6">
        <f t="shared" si="40"/>
        <v>0</v>
      </c>
    </row>
    <row r="46" spans="1:96">
      <c r="A46" s="30" t="s">
        <v>1553</v>
      </c>
      <c r="B46" s="30" t="s">
        <v>1554</v>
      </c>
      <c r="C46" s="49"/>
      <c r="D46" s="49" t="s">
        <v>3376</v>
      </c>
      <c r="E46" s="30" t="s">
        <v>3061</v>
      </c>
      <c r="F46" s="30" t="s">
        <v>4568</v>
      </c>
      <c r="G46" s="30" t="s">
        <v>4574</v>
      </c>
      <c r="H46" s="30" t="s">
        <v>3113</v>
      </c>
      <c r="I46" s="30" t="s">
        <v>4332</v>
      </c>
      <c r="J46" s="30"/>
      <c r="K46" s="30" t="s">
        <v>1240</v>
      </c>
      <c r="L46" s="30" t="s">
        <v>3102</v>
      </c>
      <c r="M46" s="31">
        <v>350</v>
      </c>
      <c r="N46" s="30">
        <v>21</v>
      </c>
      <c r="O46" s="30"/>
      <c r="P46" s="162"/>
      <c r="Q46" s="30">
        <f t="shared" si="0"/>
        <v>252</v>
      </c>
      <c r="R46" s="30">
        <f t="shared" si="1"/>
        <v>7670.0862000000006</v>
      </c>
      <c r="S46" s="30">
        <f t="shared" si="2"/>
        <v>7665</v>
      </c>
      <c r="T46" s="30" t="s">
        <v>6</v>
      </c>
      <c r="U46" s="30"/>
      <c r="V46" s="32">
        <v>35672</v>
      </c>
      <c r="W46" s="30"/>
      <c r="X46" s="31">
        <v>350</v>
      </c>
      <c r="Y46" s="30">
        <v>0</v>
      </c>
      <c r="Z46" s="30">
        <v>0</v>
      </c>
      <c r="AA46" s="30">
        <v>0</v>
      </c>
      <c r="AB46" s="31">
        <f t="shared" si="3"/>
        <v>350</v>
      </c>
      <c r="AC46" s="33">
        <v>42095</v>
      </c>
      <c r="AD46" s="10">
        <f t="shared" si="4"/>
        <v>35672</v>
      </c>
      <c r="AE46" s="10">
        <f t="shared" si="5"/>
        <v>42095</v>
      </c>
      <c r="AF46" s="11">
        <f t="shared" si="6"/>
        <v>6423</v>
      </c>
      <c r="AG46" s="11">
        <f t="shared" si="7"/>
        <v>7670.25</v>
      </c>
      <c r="AH46" s="11">
        <f t="shared" si="8"/>
        <v>6423</v>
      </c>
      <c r="AI46" s="11">
        <f t="shared" si="51"/>
        <v>293.28767123287668</v>
      </c>
      <c r="AJ46" s="11">
        <f t="shared" si="52"/>
        <v>56.712328767123324</v>
      </c>
      <c r="AK46" s="33">
        <v>42461</v>
      </c>
      <c r="AL46" s="5">
        <f t="shared" si="11"/>
        <v>42461</v>
      </c>
      <c r="AM46" s="11">
        <f t="shared" si="12"/>
        <v>42461</v>
      </c>
      <c r="AN46" s="11">
        <f t="shared" si="13"/>
        <v>6423</v>
      </c>
      <c r="AO46" s="6">
        <v>350</v>
      </c>
      <c r="AP46" s="6">
        <f t="shared" si="14"/>
        <v>56.712328767123324</v>
      </c>
      <c r="AQ46" s="6">
        <f t="shared" si="15"/>
        <v>0</v>
      </c>
      <c r="AR46" s="33">
        <v>42826</v>
      </c>
      <c r="AS46" s="5">
        <f t="shared" si="16"/>
        <v>42826</v>
      </c>
      <c r="AT46" s="11">
        <f t="shared" si="17"/>
        <v>42826</v>
      </c>
      <c r="AU46" s="11">
        <f t="shared" si="18"/>
        <v>7154</v>
      </c>
      <c r="AV46" s="6">
        <v>366.66666666666669</v>
      </c>
      <c r="AW46" s="6">
        <v>16.666666666666668</v>
      </c>
      <c r="AX46" s="6">
        <v>0</v>
      </c>
      <c r="AY46" s="33">
        <v>43191</v>
      </c>
      <c r="AZ46" s="5">
        <f t="shared" si="19"/>
        <v>43191</v>
      </c>
      <c r="BA46" s="11">
        <f t="shared" si="20"/>
        <v>7519</v>
      </c>
      <c r="BB46" s="11">
        <f t="shared" si="21"/>
        <v>7462.2876712328771</v>
      </c>
      <c r="BC46" s="6">
        <v>366.66666666666669</v>
      </c>
      <c r="BD46" s="6">
        <v>0</v>
      </c>
      <c r="BE46" s="6">
        <v>-0.2</v>
      </c>
      <c r="BF46" s="8"/>
      <c r="BG46" s="33">
        <v>43556</v>
      </c>
      <c r="BH46" s="5">
        <f t="shared" si="22"/>
        <v>43556</v>
      </c>
      <c r="BI46" s="11">
        <f t="shared" si="23"/>
        <v>7884</v>
      </c>
      <c r="BJ46" s="11">
        <f t="shared" si="24"/>
        <v>0</v>
      </c>
      <c r="BK46" s="6">
        <f t="shared" si="53"/>
        <v>359.76127621616558</v>
      </c>
      <c r="BL46" s="6">
        <v>1.08</v>
      </c>
      <c r="BM46" s="6">
        <v>0.08</v>
      </c>
      <c r="BN46" s="59"/>
      <c r="BO46" s="58"/>
      <c r="BP46" s="58"/>
      <c r="BQ46" s="61">
        <f t="shared" si="25"/>
        <v>-9.8412762161655678</v>
      </c>
      <c r="BR46" s="33">
        <v>43922</v>
      </c>
      <c r="BS46" s="5">
        <f t="shared" si="26"/>
        <v>43922</v>
      </c>
      <c r="BT46" s="11">
        <f t="shared" si="27"/>
        <v>8250</v>
      </c>
      <c r="BU46" s="11">
        <f t="shared" si="28"/>
        <v>0</v>
      </c>
      <c r="BV46" s="6">
        <f t="shared" si="29"/>
        <v>359.84127621616557</v>
      </c>
      <c r="BW46" s="6">
        <f t="shared" si="30"/>
        <v>0.08</v>
      </c>
      <c r="BX46" s="73">
        <f t="shared" si="41"/>
        <v>0.08</v>
      </c>
      <c r="BY46" s="6">
        <v>0.08</v>
      </c>
      <c r="BZ46" s="33">
        <v>44287</v>
      </c>
      <c r="CA46" s="5">
        <f t="shared" si="31"/>
        <v>44287</v>
      </c>
      <c r="CB46" s="11">
        <f t="shared" si="32"/>
        <v>8615</v>
      </c>
      <c r="CC46" s="11">
        <f t="shared" si="33"/>
        <v>0</v>
      </c>
      <c r="CD46" s="6">
        <f t="shared" si="34"/>
        <v>359.92127621616555</v>
      </c>
      <c r="CE46" s="62">
        <f t="shared" si="35"/>
        <v>0.08</v>
      </c>
      <c r="CF46" s="73">
        <f t="shared" si="42"/>
        <v>0.08</v>
      </c>
      <c r="CG46" s="73">
        <f t="shared" si="43"/>
        <v>0</v>
      </c>
      <c r="CH46" s="6">
        <f t="shared" si="44"/>
        <v>0</v>
      </c>
      <c r="CI46" s="6"/>
      <c r="CJ46" s="33">
        <v>44652</v>
      </c>
      <c r="CK46" s="5">
        <f t="shared" si="36"/>
        <v>44652</v>
      </c>
      <c r="CL46" s="11">
        <f t="shared" si="37"/>
        <v>2557</v>
      </c>
      <c r="CM46" s="11">
        <f t="shared" si="38"/>
        <v>2557</v>
      </c>
      <c r="CN46" s="6">
        <f t="shared" si="39"/>
        <v>359.92127621616555</v>
      </c>
      <c r="CO46" s="62">
        <f t="shared" si="47"/>
        <v>0</v>
      </c>
      <c r="CP46" s="73">
        <f t="shared" si="45"/>
        <v>0</v>
      </c>
      <c r="CQ46" s="73">
        <f t="shared" si="46"/>
        <v>0</v>
      </c>
      <c r="CR46" s="6">
        <f t="shared" si="40"/>
        <v>0</v>
      </c>
    </row>
    <row r="47" spans="1:96">
      <c r="A47" s="30" t="s">
        <v>1591</v>
      </c>
      <c r="B47" s="30" t="s">
        <v>1592</v>
      </c>
      <c r="C47" s="49" t="s">
        <v>3062</v>
      </c>
      <c r="D47" s="49" t="s">
        <v>3397</v>
      </c>
      <c r="E47" s="30" t="s">
        <v>3061</v>
      </c>
      <c r="F47" s="30" t="s">
        <v>4568</v>
      </c>
      <c r="G47" s="30" t="s">
        <v>4562</v>
      </c>
      <c r="H47" s="30" t="s">
        <v>3131</v>
      </c>
      <c r="I47" s="30" t="s">
        <v>4401</v>
      </c>
      <c r="J47" s="30"/>
      <c r="K47" s="30" t="s">
        <v>1240</v>
      </c>
      <c r="L47" s="30" t="s">
        <v>3102</v>
      </c>
      <c r="M47" s="31">
        <v>2999</v>
      </c>
      <c r="N47" s="30">
        <v>21</v>
      </c>
      <c r="O47" s="30"/>
      <c r="P47" s="162"/>
      <c r="Q47" s="30">
        <f t="shared" si="0"/>
        <v>252</v>
      </c>
      <c r="R47" s="30">
        <f t="shared" si="1"/>
        <v>7670.0862000000006</v>
      </c>
      <c r="S47" s="30">
        <f t="shared" si="2"/>
        <v>7665</v>
      </c>
      <c r="T47" s="30" t="s">
        <v>6</v>
      </c>
      <c r="U47" s="30"/>
      <c r="V47" s="32">
        <v>35672</v>
      </c>
      <c r="W47" s="30"/>
      <c r="X47" s="31">
        <v>2999</v>
      </c>
      <c r="Y47" s="30">
        <v>0</v>
      </c>
      <c r="Z47" s="30">
        <v>0</v>
      </c>
      <c r="AA47" s="30">
        <v>0</v>
      </c>
      <c r="AB47" s="31">
        <f t="shared" si="3"/>
        <v>2999</v>
      </c>
      <c r="AC47" s="33">
        <v>42095</v>
      </c>
      <c r="AD47" s="10">
        <f t="shared" si="4"/>
        <v>35672</v>
      </c>
      <c r="AE47" s="10">
        <f t="shared" si="5"/>
        <v>42095</v>
      </c>
      <c r="AF47" s="11">
        <f t="shared" si="6"/>
        <v>6423</v>
      </c>
      <c r="AG47" s="11">
        <f t="shared" si="7"/>
        <v>7670.25</v>
      </c>
      <c r="AH47" s="11">
        <f t="shared" si="8"/>
        <v>6423</v>
      </c>
      <c r="AI47" s="11">
        <f t="shared" si="51"/>
        <v>2513.056360078278</v>
      </c>
      <c r="AJ47" s="11">
        <f t="shared" si="52"/>
        <v>485.94363992172202</v>
      </c>
      <c r="AK47" s="33">
        <v>42461</v>
      </c>
      <c r="AL47" s="5">
        <f t="shared" si="11"/>
        <v>42461</v>
      </c>
      <c r="AM47" s="11">
        <f t="shared" si="12"/>
        <v>42461</v>
      </c>
      <c r="AN47" s="11">
        <f t="shared" si="13"/>
        <v>6423</v>
      </c>
      <c r="AO47" s="6">
        <v>2974.45</v>
      </c>
      <c r="AP47" s="6">
        <f t="shared" si="14"/>
        <v>461.39363992172184</v>
      </c>
      <c r="AQ47" s="6">
        <f t="shared" si="15"/>
        <v>24.550000000000182</v>
      </c>
      <c r="AR47" s="33">
        <v>42826</v>
      </c>
      <c r="AS47" s="5">
        <f t="shared" si="16"/>
        <v>42826</v>
      </c>
      <c r="AT47" s="11">
        <f t="shared" si="17"/>
        <v>42826</v>
      </c>
      <c r="AU47" s="11">
        <f t="shared" si="18"/>
        <v>7154</v>
      </c>
      <c r="AV47" s="6">
        <v>3117.2595238095237</v>
      </c>
      <c r="AW47" s="6">
        <v>142.8095238095238</v>
      </c>
      <c r="AX47" s="6">
        <v>0</v>
      </c>
      <c r="AY47" s="33">
        <v>43191</v>
      </c>
      <c r="AZ47" s="5">
        <f t="shared" si="19"/>
        <v>43191</v>
      </c>
      <c r="BA47" s="11">
        <f t="shared" si="20"/>
        <v>7519</v>
      </c>
      <c r="BB47" s="11">
        <f t="shared" si="21"/>
        <v>7033.056360078278</v>
      </c>
      <c r="BC47" s="6">
        <v>3117.2595238095237</v>
      </c>
      <c r="BD47" s="6">
        <v>0</v>
      </c>
      <c r="BE47" s="6">
        <v>-0.2</v>
      </c>
      <c r="BF47" s="8"/>
      <c r="BG47" s="33">
        <v>43556</v>
      </c>
      <c r="BH47" s="5">
        <f t="shared" si="22"/>
        <v>43556</v>
      </c>
      <c r="BI47" s="11">
        <f t="shared" si="23"/>
        <v>7884</v>
      </c>
      <c r="BJ47" s="11">
        <f t="shared" si="24"/>
        <v>0</v>
      </c>
      <c r="BK47" s="6">
        <f t="shared" si="53"/>
        <v>3082.6401924922302</v>
      </c>
      <c r="BL47" s="6">
        <v>1.08</v>
      </c>
      <c r="BM47" s="6">
        <v>0.08</v>
      </c>
      <c r="BN47" s="59"/>
      <c r="BO47" s="58"/>
      <c r="BP47" s="58"/>
      <c r="BQ47" s="61">
        <f t="shared" si="25"/>
        <v>-83.720192492230126</v>
      </c>
      <c r="BR47" s="33">
        <v>43922</v>
      </c>
      <c r="BS47" s="5">
        <f t="shared" si="26"/>
        <v>43922</v>
      </c>
      <c r="BT47" s="11">
        <f t="shared" si="27"/>
        <v>8250</v>
      </c>
      <c r="BU47" s="11">
        <f t="shared" si="28"/>
        <v>0</v>
      </c>
      <c r="BV47" s="6">
        <f t="shared" si="29"/>
        <v>3082.7201924922301</v>
      </c>
      <c r="BW47" s="6">
        <f t="shared" si="30"/>
        <v>0.08</v>
      </c>
      <c r="BX47" s="73">
        <f t="shared" si="41"/>
        <v>0.08</v>
      </c>
      <c r="BY47" s="6">
        <v>0.08</v>
      </c>
      <c r="BZ47" s="33">
        <v>44287</v>
      </c>
      <c r="CA47" s="5">
        <f t="shared" si="31"/>
        <v>44287</v>
      </c>
      <c r="CB47" s="11">
        <f t="shared" si="32"/>
        <v>8615</v>
      </c>
      <c r="CC47" s="11">
        <f t="shared" si="33"/>
        <v>0</v>
      </c>
      <c r="CD47" s="6">
        <f t="shared" si="34"/>
        <v>3082.8001924922301</v>
      </c>
      <c r="CE47" s="62">
        <f t="shared" si="35"/>
        <v>0.08</v>
      </c>
      <c r="CF47" s="73">
        <f t="shared" si="42"/>
        <v>0.08</v>
      </c>
      <c r="CG47" s="73">
        <f t="shared" si="43"/>
        <v>0</v>
      </c>
      <c r="CH47" s="6">
        <f t="shared" si="44"/>
        <v>0</v>
      </c>
      <c r="CI47" s="6"/>
      <c r="CJ47" s="33">
        <v>44652</v>
      </c>
      <c r="CK47" s="5">
        <f t="shared" si="36"/>
        <v>44652</v>
      </c>
      <c r="CL47" s="11">
        <f t="shared" si="37"/>
        <v>2557</v>
      </c>
      <c r="CM47" s="11">
        <f t="shared" si="38"/>
        <v>2557</v>
      </c>
      <c r="CN47" s="6">
        <f t="shared" si="39"/>
        <v>3082.8001924922301</v>
      </c>
      <c r="CO47" s="62">
        <f t="shared" si="47"/>
        <v>0</v>
      </c>
      <c r="CP47" s="73">
        <f t="shared" si="45"/>
        <v>0</v>
      </c>
      <c r="CQ47" s="73">
        <f t="shared" si="46"/>
        <v>0</v>
      </c>
      <c r="CR47" s="6">
        <f t="shared" si="40"/>
        <v>0</v>
      </c>
    </row>
    <row r="48" spans="1:96">
      <c r="A48" s="30" t="s">
        <v>2581</v>
      </c>
      <c r="B48" s="30" t="s">
        <v>2582</v>
      </c>
      <c r="C48" s="49"/>
      <c r="D48" s="49" t="s">
        <v>3904</v>
      </c>
      <c r="E48" s="30" t="s">
        <v>3061</v>
      </c>
      <c r="F48" s="30" t="s">
        <v>4568</v>
      </c>
      <c r="G48" s="30" t="s">
        <v>4562</v>
      </c>
      <c r="H48" s="30" t="s">
        <v>4513</v>
      </c>
      <c r="I48" s="30" t="s">
        <v>4477</v>
      </c>
      <c r="J48" s="30"/>
      <c r="K48" s="30" t="s">
        <v>1240</v>
      </c>
      <c r="L48" s="30" t="s">
        <v>3102</v>
      </c>
      <c r="M48" s="31">
        <v>450</v>
      </c>
      <c r="N48" s="30">
        <v>21</v>
      </c>
      <c r="O48" s="30"/>
      <c r="P48" s="162"/>
      <c r="Q48" s="30">
        <f t="shared" si="0"/>
        <v>252</v>
      </c>
      <c r="R48" s="30">
        <f t="shared" si="1"/>
        <v>7670.0862000000006</v>
      </c>
      <c r="S48" s="30">
        <f t="shared" si="2"/>
        <v>7665</v>
      </c>
      <c r="T48" s="30" t="s">
        <v>6</v>
      </c>
      <c r="U48" s="30"/>
      <c r="V48" s="32">
        <v>35672</v>
      </c>
      <c r="W48" s="30"/>
      <c r="X48" s="31">
        <v>450</v>
      </c>
      <c r="Y48" s="30">
        <v>0</v>
      </c>
      <c r="Z48" s="30">
        <v>0</v>
      </c>
      <c r="AA48" s="30">
        <v>0</v>
      </c>
      <c r="AB48" s="31">
        <f t="shared" si="3"/>
        <v>450</v>
      </c>
      <c r="AC48" s="33">
        <v>42095</v>
      </c>
      <c r="AD48" s="10">
        <f t="shared" si="4"/>
        <v>35672</v>
      </c>
      <c r="AE48" s="10">
        <f t="shared" si="5"/>
        <v>42095</v>
      </c>
      <c r="AF48" s="11">
        <f t="shared" si="6"/>
        <v>6423</v>
      </c>
      <c r="AG48" s="11">
        <f t="shared" si="7"/>
        <v>7670.25</v>
      </c>
      <c r="AH48" s="11">
        <f t="shared" si="8"/>
        <v>6423</v>
      </c>
      <c r="AI48" s="11">
        <f t="shared" si="51"/>
        <v>377.08414872798431</v>
      </c>
      <c r="AJ48" s="11">
        <f t="shared" si="52"/>
        <v>72.915851272015686</v>
      </c>
      <c r="AK48" s="33">
        <v>42461</v>
      </c>
      <c r="AL48" s="5">
        <f t="shared" si="11"/>
        <v>42461</v>
      </c>
      <c r="AM48" s="11">
        <f t="shared" si="12"/>
        <v>42461</v>
      </c>
      <c r="AN48" s="11">
        <f t="shared" si="13"/>
        <v>6423</v>
      </c>
      <c r="AO48" s="6">
        <v>450</v>
      </c>
      <c r="AP48" s="6">
        <f t="shared" si="14"/>
        <v>72.915851272015686</v>
      </c>
      <c r="AQ48" s="6">
        <f t="shared" si="15"/>
        <v>0</v>
      </c>
      <c r="AR48" s="33">
        <v>42826</v>
      </c>
      <c r="AS48" s="5">
        <f t="shared" si="16"/>
        <v>42826</v>
      </c>
      <c r="AT48" s="11">
        <f t="shared" si="17"/>
        <v>42826</v>
      </c>
      <c r="AU48" s="11">
        <f t="shared" si="18"/>
        <v>7154</v>
      </c>
      <c r="AV48" s="6">
        <v>471.42857142857144</v>
      </c>
      <c r="AW48" s="6">
        <v>21.428571428571427</v>
      </c>
      <c r="AX48" s="6">
        <v>0</v>
      </c>
      <c r="AY48" s="33">
        <v>43191</v>
      </c>
      <c r="AZ48" s="5">
        <f t="shared" si="19"/>
        <v>43191</v>
      </c>
      <c r="BA48" s="11">
        <f t="shared" si="20"/>
        <v>7519</v>
      </c>
      <c r="BB48" s="11">
        <f t="shared" si="21"/>
        <v>7446.084148727984</v>
      </c>
      <c r="BC48" s="6">
        <v>471.42857142857144</v>
      </c>
      <c r="BD48" s="6">
        <v>0</v>
      </c>
      <c r="BE48" s="6">
        <v>-0.2</v>
      </c>
      <c r="BF48" s="8"/>
      <c r="BG48" s="33">
        <v>43556</v>
      </c>
      <c r="BH48" s="5">
        <f t="shared" si="22"/>
        <v>43556</v>
      </c>
      <c r="BI48" s="11">
        <f t="shared" si="23"/>
        <v>7884</v>
      </c>
      <c r="BJ48" s="11">
        <f t="shared" si="24"/>
        <v>0</v>
      </c>
      <c r="BK48" s="6">
        <f>BC48+BL48</f>
        <v>472.50857142857143</v>
      </c>
      <c r="BL48" s="6">
        <v>1.08</v>
      </c>
      <c r="BM48" s="6">
        <v>0.08</v>
      </c>
      <c r="BN48" s="59"/>
      <c r="BO48" s="58"/>
      <c r="BP48" s="58"/>
      <c r="BQ48" s="61">
        <f t="shared" si="25"/>
        <v>-22.588571428571413</v>
      </c>
      <c r="BR48" s="33">
        <v>43922</v>
      </c>
      <c r="BS48" s="5">
        <f t="shared" si="26"/>
        <v>43922</v>
      </c>
      <c r="BT48" s="11">
        <f t="shared" si="27"/>
        <v>8250</v>
      </c>
      <c r="BU48" s="11">
        <f t="shared" si="28"/>
        <v>0</v>
      </c>
      <c r="BV48" s="6">
        <f t="shared" si="29"/>
        <v>472.58857142857141</v>
      </c>
      <c r="BW48" s="6">
        <f t="shared" si="30"/>
        <v>0.08</v>
      </c>
      <c r="BX48" s="73">
        <f t="shared" si="41"/>
        <v>0.08</v>
      </c>
      <c r="BY48" s="6">
        <v>0.08</v>
      </c>
      <c r="BZ48" s="33">
        <v>44287</v>
      </c>
      <c r="CA48" s="5">
        <f t="shared" si="31"/>
        <v>44287</v>
      </c>
      <c r="CB48" s="11">
        <f t="shared" si="32"/>
        <v>8615</v>
      </c>
      <c r="CC48" s="11">
        <f t="shared" si="33"/>
        <v>0</v>
      </c>
      <c r="CD48" s="6">
        <f t="shared" si="34"/>
        <v>472.6685714285714</v>
      </c>
      <c r="CE48" s="62">
        <f t="shared" si="35"/>
        <v>0.08</v>
      </c>
      <c r="CF48" s="73">
        <f t="shared" si="42"/>
        <v>0.08</v>
      </c>
      <c r="CG48" s="73">
        <f t="shared" si="43"/>
        <v>0</v>
      </c>
      <c r="CH48" s="6">
        <f t="shared" si="44"/>
        <v>0</v>
      </c>
      <c r="CI48" s="6"/>
      <c r="CJ48" s="33">
        <v>44652</v>
      </c>
      <c r="CK48" s="5">
        <f t="shared" si="36"/>
        <v>44652</v>
      </c>
      <c r="CL48" s="11">
        <f t="shared" si="37"/>
        <v>2557</v>
      </c>
      <c r="CM48" s="11">
        <f t="shared" si="38"/>
        <v>2557</v>
      </c>
      <c r="CN48" s="6">
        <f t="shared" si="39"/>
        <v>472.6685714285714</v>
      </c>
      <c r="CO48" s="62">
        <f t="shared" si="47"/>
        <v>0</v>
      </c>
      <c r="CP48" s="73">
        <f t="shared" si="45"/>
        <v>0</v>
      </c>
      <c r="CQ48" s="73">
        <f t="shared" si="46"/>
        <v>0</v>
      </c>
      <c r="CR48" s="6">
        <f t="shared" si="40"/>
        <v>0</v>
      </c>
    </row>
    <row r="49" spans="1:96">
      <c r="A49" s="30" t="s">
        <v>2585</v>
      </c>
      <c r="B49" s="30" t="s">
        <v>2586</v>
      </c>
      <c r="C49" s="49"/>
      <c r="D49" s="49" t="s">
        <v>3906</v>
      </c>
      <c r="E49" s="30" t="s">
        <v>3061</v>
      </c>
      <c r="F49" s="30" t="s">
        <v>4568</v>
      </c>
      <c r="G49" s="30" t="s">
        <v>4562</v>
      </c>
      <c r="H49" s="30" t="s">
        <v>3284</v>
      </c>
      <c r="I49" s="30" t="s">
        <v>3116</v>
      </c>
      <c r="J49" s="30"/>
      <c r="K49" s="30" t="s">
        <v>1240</v>
      </c>
      <c r="L49" s="30" t="s">
        <v>3102</v>
      </c>
      <c r="M49" s="31">
        <v>450</v>
      </c>
      <c r="N49" s="30">
        <v>21</v>
      </c>
      <c r="O49" s="30"/>
      <c r="P49" s="162"/>
      <c r="Q49" s="30">
        <f t="shared" si="0"/>
        <v>252</v>
      </c>
      <c r="R49" s="30">
        <f t="shared" si="1"/>
        <v>7670.0862000000006</v>
      </c>
      <c r="S49" s="30">
        <f t="shared" si="2"/>
        <v>7665</v>
      </c>
      <c r="T49" s="30" t="s">
        <v>6</v>
      </c>
      <c r="U49" s="30"/>
      <c r="V49" s="32">
        <v>35672</v>
      </c>
      <c r="W49" s="30"/>
      <c r="X49" s="31">
        <v>450</v>
      </c>
      <c r="Y49" s="30">
        <v>0</v>
      </c>
      <c r="Z49" s="30">
        <v>0</v>
      </c>
      <c r="AA49" s="30">
        <v>0</v>
      </c>
      <c r="AB49" s="31">
        <f t="shared" si="3"/>
        <v>450</v>
      </c>
      <c r="AC49" s="33">
        <v>42095</v>
      </c>
      <c r="AD49" s="10">
        <f t="shared" si="4"/>
        <v>35672</v>
      </c>
      <c r="AE49" s="10">
        <f t="shared" si="5"/>
        <v>42095</v>
      </c>
      <c r="AF49" s="11">
        <f t="shared" si="6"/>
        <v>6423</v>
      </c>
      <c r="AG49" s="11">
        <f t="shared" si="7"/>
        <v>7670.25</v>
      </c>
      <c r="AH49" s="11">
        <f t="shared" si="8"/>
        <v>6423</v>
      </c>
      <c r="AI49" s="11">
        <f t="shared" si="51"/>
        <v>377.08414872798431</v>
      </c>
      <c r="AJ49" s="11">
        <f t="shared" si="52"/>
        <v>72.915851272015686</v>
      </c>
      <c r="AK49" s="33">
        <v>42461</v>
      </c>
      <c r="AL49" s="5">
        <f t="shared" si="11"/>
        <v>42461</v>
      </c>
      <c r="AM49" s="11">
        <f t="shared" si="12"/>
        <v>42461</v>
      </c>
      <c r="AN49" s="11">
        <f t="shared" si="13"/>
        <v>6423</v>
      </c>
      <c r="AO49" s="6">
        <v>446.32</v>
      </c>
      <c r="AP49" s="6">
        <f t="shared" si="14"/>
        <v>69.23585127201568</v>
      </c>
      <c r="AQ49" s="6">
        <f t="shared" si="15"/>
        <v>3.6800000000000068</v>
      </c>
      <c r="AR49" s="33">
        <v>42826</v>
      </c>
      <c r="AS49" s="5">
        <f t="shared" si="16"/>
        <v>42826</v>
      </c>
      <c r="AT49" s="11">
        <f t="shared" si="17"/>
        <v>42826</v>
      </c>
      <c r="AU49" s="11">
        <f t="shared" si="18"/>
        <v>7154</v>
      </c>
      <c r="AV49" s="6">
        <v>467.74857142857144</v>
      </c>
      <c r="AW49" s="6">
        <v>21.428571428571427</v>
      </c>
      <c r="AX49" s="6">
        <v>0</v>
      </c>
      <c r="AY49" s="33">
        <v>43191</v>
      </c>
      <c r="AZ49" s="5">
        <f t="shared" si="19"/>
        <v>43191</v>
      </c>
      <c r="BA49" s="11">
        <f t="shared" si="20"/>
        <v>7519</v>
      </c>
      <c r="BB49" s="11">
        <f t="shared" si="21"/>
        <v>7446.084148727984</v>
      </c>
      <c r="BC49" s="6">
        <v>467.74857142857144</v>
      </c>
      <c r="BD49" s="6">
        <v>0</v>
      </c>
      <c r="BE49" s="6">
        <v>-0.2</v>
      </c>
      <c r="BF49" s="8"/>
      <c r="BG49" s="33">
        <v>43556</v>
      </c>
      <c r="BH49" s="5">
        <f t="shared" si="22"/>
        <v>43556</v>
      </c>
      <c r="BI49" s="11">
        <f t="shared" si="23"/>
        <v>7884</v>
      </c>
      <c r="BJ49" s="11">
        <f t="shared" si="24"/>
        <v>0</v>
      </c>
      <c r="BK49" s="6">
        <f>BC49+BL49</f>
        <v>468.82857142857142</v>
      </c>
      <c r="BL49" s="6">
        <v>1.08</v>
      </c>
      <c r="BM49" s="6">
        <v>0.08</v>
      </c>
      <c r="BN49" s="59"/>
      <c r="BO49" s="58"/>
      <c r="BP49" s="58"/>
      <c r="BQ49" s="61">
        <f t="shared" si="25"/>
        <v>-18.908571428571406</v>
      </c>
      <c r="BR49" s="33">
        <v>43922</v>
      </c>
      <c r="BS49" s="5">
        <f t="shared" si="26"/>
        <v>43922</v>
      </c>
      <c r="BT49" s="11">
        <f t="shared" si="27"/>
        <v>8250</v>
      </c>
      <c r="BU49" s="11">
        <f t="shared" si="28"/>
        <v>0</v>
      </c>
      <c r="BV49" s="6">
        <f t="shared" si="29"/>
        <v>468.90857142857141</v>
      </c>
      <c r="BW49" s="6">
        <f t="shared" si="30"/>
        <v>0.08</v>
      </c>
      <c r="BX49" s="73">
        <f t="shared" si="41"/>
        <v>0.08</v>
      </c>
      <c r="BY49" s="6">
        <v>0.08</v>
      </c>
      <c r="BZ49" s="33">
        <v>44287</v>
      </c>
      <c r="CA49" s="5">
        <f t="shared" si="31"/>
        <v>44287</v>
      </c>
      <c r="CB49" s="11">
        <f t="shared" si="32"/>
        <v>8615</v>
      </c>
      <c r="CC49" s="11">
        <f t="shared" si="33"/>
        <v>0</v>
      </c>
      <c r="CD49" s="6">
        <f t="shared" si="34"/>
        <v>468.98857142857139</v>
      </c>
      <c r="CE49" s="62">
        <f t="shared" si="35"/>
        <v>0.08</v>
      </c>
      <c r="CF49" s="73">
        <f t="shared" si="42"/>
        <v>0.08</v>
      </c>
      <c r="CG49" s="73">
        <f t="shared" si="43"/>
        <v>0</v>
      </c>
      <c r="CH49" s="6">
        <f t="shared" si="44"/>
        <v>0</v>
      </c>
      <c r="CI49" s="6"/>
      <c r="CJ49" s="33">
        <v>44652</v>
      </c>
      <c r="CK49" s="5">
        <f t="shared" si="36"/>
        <v>44652</v>
      </c>
      <c r="CL49" s="11">
        <f t="shared" si="37"/>
        <v>2557</v>
      </c>
      <c r="CM49" s="11">
        <f t="shared" si="38"/>
        <v>2557</v>
      </c>
      <c r="CN49" s="6">
        <f t="shared" si="39"/>
        <v>468.98857142857139</v>
      </c>
      <c r="CO49" s="62">
        <f t="shared" si="47"/>
        <v>0</v>
      </c>
      <c r="CP49" s="73">
        <f t="shared" si="45"/>
        <v>0</v>
      </c>
      <c r="CQ49" s="73">
        <f t="shared" si="46"/>
        <v>0</v>
      </c>
      <c r="CR49" s="6">
        <f t="shared" si="40"/>
        <v>0</v>
      </c>
    </row>
    <row r="50" spans="1:96">
      <c r="A50" s="30" t="s">
        <v>2593</v>
      </c>
      <c r="B50" s="30" t="s">
        <v>2594</v>
      </c>
      <c r="C50" s="49"/>
      <c r="D50" s="49" t="s">
        <v>3910</v>
      </c>
      <c r="E50" s="30" t="s">
        <v>3061</v>
      </c>
      <c r="F50" s="30" t="s">
        <v>4568</v>
      </c>
      <c r="G50" s="30" t="s">
        <v>4574</v>
      </c>
      <c r="H50" s="30" t="s">
        <v>4528</v>
      </c>
      <c r="I50" s="30" t="s">
        <v>4254</v>
      </c>
      <c r="J50" s="30"/>
      <c r="K50" s="30" t="s">
        <v>1240</v>
      </c>
      <c r="L50" s="30" t="s">
        <v>3102</v>
      </c>
      <c r="M50" s="31">
        <v>699</v>
      </c>
      <c r="N50" s="30">
        <v>21</v>
      </c>
      <c r="O50" s="30"/>
      <c r="P50" s="162"/>
      <c r="Q50" s="30">
        <f t="shared" si="0"/>
        <v>252</v>
      </c>
      <c r="R50" s="30">
        <f t="shared" si="1"/>
        <v>7670.0862000000006</v>
      </c>
      <c r="S50" s="30">
        <f t="shared" si="2"/>
        <v>7665</v>
      </c>
      <c r="T50" s="30" t="s">
        <v>6</v>
      </c>
      <c r="U50" s="30"/>
      <c r="V50" s="32">
        <v>35672</v>
      </c>
      <c r="W50" s="30"/>
      <c r="X50" s="31">
        <v>699</v>
      </c>
      <c r="Y50" s="30">
        <v>0</v>
      </c>
      <c r="Z50" s="30">
        <v>0</v>
      </c>
      <c r="AA50" s="30">
        <v>0</v>
      </c>
      <c r="AB50" s="31">
        <f t="shared" si="3"/>
        <v>699</v>
      </c>
      <c r="AC50" s="33">
        <v>42095</v>
      </c>
      <c r="AD50" s="10">
        <f t="shared" si="4"/>
        <v>35672</v>
      </c>
      <c r="AE50" s="10">
        <f t="shared" si="5"/>
        <v>42095</v>
      </c>
      <c r="AF50" s="11">
        <f t="shared" si="6"/>
        <v>6423</v>
      </c>
      <c r="AG50" s="11">
        <f t="shared" si="7"/>
        <v>7670.25</v>
      </c>
      <c r="AH50" s="11">
        <f t="shared" si="8"/>
        <v>6423</v>
      </c>
      <c r="AI50" s="11">
        <f t="shared" si="51"/>
        <v>585.73737769080242</v>
      </c>
      <c r="AJ50" s="11">
        <f t="shared" si="52"/>
        <v>113.26262230919758</v>
      </c>
      <c r="AK50" s="33">
        <v>42461</v>
      </c>
      <c r="AL50" s="5">
        <f t="shared" si="11"/>
        <v>42461</v>
      </c>
      <c r="AM50" s="11">
        <f t="shared" si="12"/>
        <v>42461</v>
      </c>
      <c r="AN50" s="11">
        <f t="shared" si="13"/>
        <v>6423</v>
      </c>
      <c r="AO50" s="6">
        <v>693.32</v>
      </c>
      <c r="AP50" s="6">
        <f t="shared" si="14"/>
        <v>107.58262230919763</v>
      </c>
      <c r="AQ50" s="6">
        <f t="shared" si="15"/>
        <v>5.67999999999995</v>
      </c>
      <c r="AR50" s="33">
        <v>42826</v>
      </c>
      <c r="AS50" s="5">
        <f t="shared" si="16"/>
        <v>42826</v>
      </c>
      <c r="AT50" s="11">
        <f t="shared" si="17"/>
        <v>42826</v>
      </c>
      <c r="AU50" s="11">
        <f t="shared" si="18"/>
        <v>7154</v>
      </c>
      <c r="AV50" s="6">
        <v>726.60571428571438</v>
      </c>
      <c r="AW50" s="6">
        <v>33.285714285714285</v>
      </c>
      <c r="AX50" s="6">
        <v>0</v>
      </c>
      <c r="AY50" s="33">
        <v>43191</v>
      </c>
      <c r="AZ50" s="5">
        <f t="shared" si="19"/>
        <v>43191</v>
      </c>
      <c r="BA50" s="11">
        <f t="shared" si="20"/>
        <v>7519</v>
      </c>
      <c r="BB50" s="11">
        <f t="shared" si="21"/>
        <v>7405.7373776908025</v>
      </c>
      <c r="BC50" s="6">
        <v>726.60571428571438</v>
      </c>
      <c r="BD50" s="6">
        <v>0</v>
      </c>
      <c r="BE50" s="6">
        <v>-0.2</v>
      </c>
      <c r="BF50" s="8"/>
      <c r="BG50" s="33">
        <v>43556</v>
      </c>
      <c r="BH50" s="5">
        <f t="shared" si="22"/>
        <v>43556</v>
      </c>
      <c r="BI50" s="11">
        <f t="shared" si="23"/>
        <v>7884</v>
      </c>
      <c r="BJ50" s="11">
        <f t="shared" si="24"/>
        <v>0</v>
      </c>
      <c r="BK50" s="6">
        <f>BC50+BL50</f>
        <v>727.68571428571443</v>
      </c>
      <c r="BL50" s="6">
        <v>1.08</v>
      </c>
      <c r="BM50" s="6">
        <v>0.08</v>
      </c>
      <c r="BN50" s="59"/>
      <c r="BO50" s="58"/>
      <c r="BP50" s="58"/>
      <c r="BQ50" s="61">
        <f t="shared" si="25"/>
        <v>-28.765714285714466</v>
      </c>
      <c r="BR50" s="33">
        <v>43922</v>
      </c>
      <c r="BS50" s="5">
        <f t="shared" si="26"/>
        <v>43922</v>
      </c>
      <c r="BT50" s="11">
        <f t="shared" si="27"/>
        <v>8250</v>
      </c>
      <c r="BU50" s="11">
        <f t="shared" si="28"/>
        <v>0</v>
      </c>
      <c r="BV50" s="6">
        <f t="shared" si="29"/>
        <v>727.76571428571447</v>
      </c>
      <c r="BW50" s="6">
        <f t="shared" si="30"/>
        <v>0.08</v>
      </c>
      <c r="BX50" s="73">
        <f t="shared" si="41"/>
        <v>0.08</v>
      </c>
      <c r="BY50" s="6">
        <v>0.08</v>
      </c>
      <c r="BZ50" s="33">
        <v>44287</v>
      </c>
      <c r="CA50" s="5">
        <f t="shared" si="31"/>
        <v>44287</v>
      </c>
      <c r="CB50" s="11">
        <f t="shared" si="32"/>
        <v>8615</v>
      </c>
      <c r="CC50" s="11">
        <f t="shared" si="33"/>
        <v>0</v>
      </c>
      <c r="CD50" s="6">
        <f t="shared" si="34"/>
        <v>727.84571428571451</v>
      </c>
      <c r="CE50" s="62">
        <f t="shared" si="35"/>
        <v>0.08</v>
      </c>
      <c r="CF50" s="73">
        <f t="shared" si="42"/>
        <v>0.08</v>
      </c>
      <c r="CG50" s="73">
        <f t="shared" si="43"/>
        <v>0</v>
      </c>
      <c r="CH50" s="6">
        <f t="shared" si="44"/>
        <v>0</v>
      </c>
      <c r="CI50" s="6"/>
      <c r="CJ50" s="33">
        <v>44652</v>
      </c>
      <c r="CK50" s="5">
        <f t="shared" si="36"/>
        <v>44652</v>
      </c>
      <c r="CL50" s="11">
        <f t="shared" si="37"/>
        <v>2557</v>
      </c>
      <c r="CM50" s="11">
        <f t="shared" si="38"/>
        <v>2557</v>
      </c>
      <c r="CN50" s="6">
        <f t="shared" si="39"/>
        <v>727.84571428571451</v>
      </c>
      <c r="CO50" s="62">
        <f t="shared" si="47"/>
        <v>0</v>
      </c>
      <c r="CP50" s="73">
        <f t="shared" si="45"/>
        <v>0</v>
      </c>
      <c r="CQ50" s="73">
        <f t="shared" si="46"/>
        <v>0</v>
      </c>
      <c r="CR50" s="6">
        <f t="shared" si="40"/>
        <v>0</v>
      </c>
    </row>
    <row r="51" spans="1:96">
      <c r="A51" s="30" t="s">
        <v>1401</v>
      </c>
      <c r="B51" s="30" t="s">
        <v>1402</v>
      </c>
      <c r="C51" s="49"/>
      <c r="D51" s="49" t="s">
        <v>3301</v>
      </c>
      <c r="E51" s="30" t="s">
        <v>3061</v>
      </c>
      <c r="F51" s="30" t="s">
        <v>4568</v>
      </c>
      <c r="G51" s="30" t="s">
        <v>4562</v>
      </c>
      <c r="H51" s="30" t="s">
        <v>4452</v>
      </c>
      <c r="I51" s="30" t="s">
        <v>4333</v>
      </c>
      <c r="J51" s="30"/>
      <c r="K51" s="30" t="s">
        <v>1240</v>
      </c>
      <c r="L51" s="30" t="s">
        <v>3102</v>
      </c>
      <c r="M51" s="31">
        <v>1399</v>
      </c>
      <c r="N51" s="30">
        <v>21</v>
      </c>
      <c r="O51" s="30"/>
      <c r="P51" s="162"/>
      <c r="Q51" s="30">
        <f t="shared" si="0"/>
        <v>252</v>
      </c>
      <c r="R51" s="30">
        <f t="shared" si="1"/>
        <v>7670.0862000000006</v>
      </c>
      <c r="S51" s="30">
        <f t="shared" si="2"/>
        <v>7665</v>
      </c>
      <c r="T51" s="30" t="s">
        <v>6</v>
      </c>
      <c r="U51" s="30"/>
      <c r="V51" s="32">
        <v>35703</v>
      </c>
      <c r="W51" s="30"/>
      <c r="X51" s="31">
        <v>1399</v>
      </c>
      <c r="Y51" s="30">
        <v>0</v>
      </c>
      <c r="Z51" s="30">
        <v>0</v>
      </c>
      <c r="AA51" s="30">
        <v>0</v>
      </c>
      <c r="AB51" s="31">
        <f t="shared" si="3"/>
        <v>1399</v>
      </c>
      <c r="AC51" s="33">
        <v>42095</v>
      </c>
      <c r="AD51" s="10">
        <f t="shared" si="4"/>
        <v>35703</v>
      </c>
      <c r="AE51" s="10">
        <f t="shared" si="5"/>
        <v>42095</v>
      </c>
      <c r="AF51" s="11">
        <f t="shared" si="6"/>
        <v>6392</v>
      </c>
      <c r="AG51" s="11">
        <f t="shared" si="7"/>
        <v>7670.25</v>
      </c>
      <c r="AH51" s="11">
        <f t="shared" si="8"/>
        <v>6392</v>
      </c>
      <c r="AI51" s="11">
        <f t="shared" si="51"/>
        <v>1166.6546640574038</v>
      </c>
      <c r="AJ51" s="11">
        <f t="shared" si="52"/>
        <v>232.34533594259619</v>
      </c>
      <c r="AK51" s="33">
        <v>42461</v>
      </c>
      <c r="AL51" s="5">
        <f t="shared" si="11"/>
        <v>42461</v>
      </c>
      <c r="AM51" s="11">
        <f t="shared" si="12"/>
        <v>42461</v>
      </c>
      <c r="AN51" s="11">
        <f t="shared" si="13"/>
        <v>6392</v>
      </c>
      <c r="AO51" s="6">
        <v>1384.6</v>
      </c>
      <c r="AP51" s="6">
        <f t="shared" si="14"/>
        <v>217.9453359425961</v>
      </c>
      <c r="AQ51" s="6">
        <f t="shared" si="15"/>
        <v>14.400000000000091</v>
      </c>
      <c r="AR51" s="33">
        <v>42826</v>
      </c>
      <c r="AS51" s="5">
        <f t="shared" si="16"/>
        <v>42826</v>
      </c>
      <c r="AT51" s="11">
        <f t="shared" si="17"/>
        <v>42826</v>
      </c>
      <c r="AU51" s="11">
        <f t="shared" si="18"/>
        <v>7123</v>
      </c>
      <c r="AV51" s="6">
        <v>1451.2190476190476</v>
      </c>
      <c r="AW51" s="6">
        <v>66.61904761904762</v>
      </c>
      <c r="AX51" s="6">
        <v>0</v>
      </c>
      <c r="AY51" s="33">
        <v>43191</v>
      </c>
      <c r="AZ51" s="5">
        <f t="shared" si="19"/>
        <v>43191</v>
      </c>
      <c r="BA51" s="11">
        <f t="shared" si="20"/>
        <v>7488</v>
      </c>
      <c r="BB51" s="11">
        <f t="shared" si="21"/>
        <v>7255.6546640574034</v>
      </c>
      <c r="BC51" s="6">
        <v>1451.2190476190476</v>
      </c>
      <c r="BD51" s="6">
        <v>0</v>
      </c>
      <c r="BE51" s="6">
        <v>-0.2</v>
      </c>
      <c r="BF51" s="8"/>
      <c r="BG51" s="33">
        <v>43556</v>
      </c>
      <c r="BH51" s="5">
        <f t="shared" si="22"/>
        <v>43556</v>
      </c>
      <c r="BI51" s="11">
        <f t="shared" si="23"/>
        <v>7853</v>
      </c>
      <c r="BJ51" s="11">
        <f t="shared" si="24"/>
        <v>0</v>
      </c>
      <c r="BK51" s="6">
        <f t="shared" ref="BK51:BK59" si="54">BC51</f>
        <v>1451.2190476190476</v>
      </c>
      <c r="BL51" s="6">
        <v>1.08</v>
      </c>
      <c r="BM51" s="6">
        <v>0.08</v>
      </c>
      <c r="BN51" s="59"/>
      <c r="BO51" s="58"/>
      <c r="BP51" s="58"/>
      <c r="BQ51" s="61">
        <f t="shared" si="25"/>
        <v>-52.299047619047542</v>
      </c>
      <c r="BR51" s="33">
        <v>43922</v>
      </c>
      <c r="BS51" s="5">
        <f t="shared" si="26"/>
        <v>43922</v>
      </c>
      <c r="BT51" s="11">
        <f t="shared" si="27"/>
        <v>8219</v>
      </c>
      <c r="BU51" s="11">
        <f t="shared" si="28"/>
        <v>0</v>
      </c>
      <c r="BV51" s="6">
        <f t="shared" si="29"/>
        <v>1451.2990476190475</v>
      </c>
      <c r="BW51" s="6">
        <f t="shared" si="30"/>
        <v>0.08</v>
      </c>
      <c r="BX51" s="73">
        <f t="shared" si="41"/>
        <v>0.08</v>
      </c>
      <c r="BY51" s="6">
        <v>0.08</v>
      </c>
      <c r="BZ51" s="33">
        <v>43922</v>
      </c>
      <c r="CA51" s="5">
        <f t="shared" si="31"/>
        <v>43922</v>
      </c>
      <c r="CB51" s="11">
        <f t="shared" si="32"/>
        <v>8219</v>
      </c>
      <c r="CC51" s="11">
        <f t="shared" si="33"/>
        <v>0</v>
      </c>
      <c r="CD51" s="6">
        <f t="shared" si="34"/>
        <v>1451.3790476190475</v>
      </c>
      <c r="CE51" s="62">
        <f t="shared" si="35"/>
        <v>0.08</v>
      </c>
      <c r="CF51" s="73">
        <f t="shared" si="42"/>
        <v>0.08</v>
      </c>
      <c r="CG51" s="73">
        <f t="shared" si="43"/>
        <v>0</v>
      </c>
      <c r="CH51" s="6">
        <f t="shared" si="44"/>
        <v>0</v>
      </c>
      <c r="CI51" s="6"/>
      <c r="CJ51" s="33">
        <v>44652</v>
      </c>
      <c r="CK51" s="5">
        <f t="shared" si="36"/>
        <v>44652</v>
      </c>
      <c r="CL51" s="11">
        <f t="shared" si="37"/>
        <v>2557</v>
      </c>
      <c r="CM51" s="11">
        <f t="shared" si="38"/>
        <v>2557</v>
      </c>
      <c r="CN51" s="6">
        <f t="shared" si="39"/>
        <v>1451.3790476190475</v>
      </c>
      <c r="CO51" s="62">
        <f t="shared" si="47"/>
        <v>0</v>
      </c>
      <c r="CP51" s="73">
        <f t="shared" si="45"/>
        <v>0</v>
      </c>
      <c r="CQ51" s="73">
        <f t="shared" si="46"/>
        <v>0</v>
      </c>
      <c r="CR51" s="6">
        <f t="shared" si="40"/>
        <v>0</v>
      </c>
    </row>
    <row r="52" spans="1:96">
      <c r="A52" s="30" t="s">
        <v>1437</v>
      </c>
      <c r="B52" s="30" t="s">
        <v>1438</v>
      </c>
      <c r="C52" s="49"/>
      <c r="D52" s="49" t="s">
        <v>3319</v>
      </c>
      <c r="E52" s="30" t="s">
        <v>3061</v>
      </c>
      <c r="F52" s="30" t="s">
        <v>4568</v>
      </c>
      <c r="G52" s="30" t="s">
        <v>4574</v>
      </c>
      <c r="H52" s="30" t="s">
        <v>4441</v>
      </c>
      <c r="I52" s="30" t="s">
        <v>4305</v>
      </c>
      <c r="J52" s="30"/>
      <c r="K52" s="30" t="s">
        <v>1240</v>
      </c>
      <c r="L52" s="30" t="s">
        <v>3102</v>
      </c>
      <c r="M52" s="31">
        <v>300</v>
      </c>
      <c r="N52" s="30">
        <v>21</v>
      </c>
      <c r="O52" s="30"/>
      <c r="P52" s="162"/>
      <c r="Q52" s="30">
        <f t="shared" si="0"/>
        <v>252</v>
      </c>
      <c r="R52" s="30">
        <f t="shared" si="1"/>
        <v>7670.0862000000006</v>
      </c>
      <c r="S52" s="30">
        <f t="shared" si="2"/>
        <v>7665</v>
      </c>
      <c r="T52" s="30" t="s">
        <v>6</v>
      </c>
      <c r="U52" s="30"/>
      <c r="V52" s="32">
        <v>35703</v>
      </c>
      <c r="W52" s="30"/>
      <c r="X52" s="31">
        <v>300</v>
      </c>
      <c r="Y52" s="30">
        <v>0</v>
      </c>
      <c r="Z52" s="30">
        <v>0</v>
      </c>
      <c r="AA52" s="30">
        <v>0</v>
      </c>
      <c r="AB52" s="31">
        <f t="shared" si="3"/>
        <v>300</v>
      </c>
      <c r="AC52" s="33">
        <v>42095</v>
      </c>
      <c r="AD52" s="10">
        <f t="shared" si="4"/>
        <v>35703</v>
      </c>
      <c r="AE52" s="10">
        <f t="shared" si="5"/>
        <v>42095</v>
      </c>
      <c r="AF52" s="11">
        <f t="shared" si="6"/>
        <v>6392</v>
      </c>
      <c r="AG52" s="11">
        <f t="shared" si="7"/>
        <v>7670.25</v>
      </c>
      <c r="AH52" s="11">
        <f t="shared" si="8"/>
        <v>6392</v>
      </c>
      <c r="AI52" s="11">
        <f t="shared" si="51"/>
        <v>250.17612524461839</v>
      </c>
      <c r="AJ52" s="11">
        <f t="shared" si="52"/>
        <v>49.82387475538161</v>
      </c>
      <c r="AK52" s="33">
        <v>42461</v>
      </c>
      <c r="AL52" s="5">
        <f t="shared" si="11"/>
        <v>42461</v>
      </c>
      <c r="AM52" s="11">
        <f t="shared" si="12"/>
        <v>42461</v>
      </c>
      <c r="AN52" s="11">
        <f t="shared" si="13"/>
        <v>6392</v>
      </c>
      <c r="AO52" s="6">
        <v>296.87</v>
      </c>
      <c r="AP52" s="6">
        <f t="shared" si="14"/>
        <v>46.693874755381614</v>
      </c>
      <c r="AQ52" s="6">
        <f t="shared" si="15"/>
        <v>3.1299999999999955</v>
      </c>
      <c r="AR52" s="33">
        <v>42826</v>
      </c>
      <c r="AS52" s="5">
        <f t="shared" si="16"/>
        <v>42826</v>
      </c>
      <c r="AT52" s="11">
        <f t="shared" si="17"/>
        <v>42826</v>
      </c>
      <c r="AU52" s="11">
        <f t="shared" si="18"/>
        <v>7123</v>
      </c>
      <c r="AV52" s="6">
        <v>311.15571428571428</v>
      </c>
      <c r="AW52" s="6">
        <v>14.285714285714286</v>
      </c>
      <c r="AX52" s="6">
        <v>0</v>
      </c>
      <c r="AY52" s="33">
        <v>43191</v>
      </c>
      <c r="AZ52" s="5">
        <f t="shared" si="19"/>
        <v>43191</v>
      </c>
      <c r="BA52" s="11">
        <f t="shared" si="20"/>
        <v>7488</v>
      </c>
      <c r="BB52" s="11">
        <f t="shared" si="21"/>
        <v>7438.1761252446186</v>
      </c>
      <c r="BC52" s="6">
        <v>311.15571428571428</v>
      </c>
      <c r="BD52" s="6">
        <v>0</v>
      </c>
      <c r="BE52" s="6">
        <v>-0.2</v>
      </c>
      <c r="BF52" s="8"/>
      <c r="BG52" s="33">
        <v>43556</v>
      </c>
      <c r="BH52" s="5">
        <f t="shared" si="22"/>
        <v>43556</v>
      </c>
      <c r="BI52" s="11">
        <f t="shared" si="23"/>
        <v>7853</v>
      </c>
      <c r="BJ52" s="11">
        <f t="shared" si="24"/>
        <v>0</v>
      </c>
      <c r="BK52" s="6">
        <f t="shared" si="54"/>
        <v>311.15571428571428</v>
      </c>
      <c r="BL52" s="6">
        <v>1.08</v>
      </c>
      <c r="BM52" s="6">
        <v>0.08</v>
      </c>
      <c r="BN52" s="59"/>
      <c r="BO52" s="58"/>
      <c r="BP52" s="58"/>
      <c r="BQ52" s="61">
        <f t="shared" si="25"/>
        <v>-11.235714285714266</v>
      </c>
      <c r="BR52" s="33">
        <v>43922</v>
      </c>
      <c r="BS52" s="5">
        <f t="shared" si="26"/>
        <v>43922</v>
      </c>
      <c r="BT52" s="11">
        <f t="shared" si="27"/>
        <v>8219</v>
      </c>
      <c r="BU52" s="11">
        <f t="shared" si="28"/>
        <v>0</v>
      </c>
      <c r="BV52" s="6">
        <f t="shared" si="29"/>
        <v>311.23571428571427</v>
      </c>
      <c r="BW52" s="6">
        <f t="shared" si="30"/>
        <v>0.08</v>
      </c>
      <c r="BX52" s="73">
        <f t="shared" si="41"/>
        <v>0.08</v>
      </c>
      <c r="BY52" s="6">
        <v>0.08</v>
      </c>
      <c r="BZ52" s="33">
        <v>44287</v>
      </c>
      <c r="CA52" s="5">
        <f t="shared" si="31"/>
        <v>44287</v>
      </c>
      <c r="CB52" s="11">
        <f t="shared" si="32"/>
        <v>8584</v>
      </c>
      <c r="CC52" s="11">
        <f t="shared" si="33"/>
        <v>0</v>
      </c>
      <c r="CD52" s="6">
        <f t="shared" si="34"/>
        <v>311.31571428571425</v>
      </c>
      <c r="CE52" s="62">
        <f t="shared" si="35"/>
        <v>0.08</v>
      </c>
      <c r="CF52" s="73">
        <f t="shared" si="42"/>
        <v>0.08</v>
      </c>
      <c r="CG52" s="73">
        <f t="shared" si="43"/>
        <v>0</v>
      </c>
      <c r="CH52" s="6">
        <f t="shared" si="44"/>
        <v>0</v>
      </c>
      <c r="CI52" s="6"/>
      <c r="CJ52" s="33">
        <v>44652</v>
      </c>
      <c r="CK52" s="5">
        <f t="shared" si="36"/>
        <v>44652</v>
      </c>
      <c r="CL52" s="11">
        <f t="shared" si="37"/>
        <v>2557</v>
      </c>
      <c r="CM52" s="11">
        <f t="shared" si="38"/>
        <v>2557</v>
      </c>
      <c r="CN52" s="6">
        <f t="shared" si="39"/>
        <v>311.31571428571425</v>
      </c>
      <c r="CO52" s="62">
        <f t="shared" si="47"/>
        <v>0</v>
      </c>
      <c r="CP52" s="73">
        <f t="shared" si="45"/>
        <v>0</v>
      </c>
      <c r="CQ52" s="73">
        <f t="shared" si="46"/>
        <v>0</v>
      </c>
      <c r="CR52" s="6">
        <f t="shared" si="40"/>
        <v>0</v>
      </c>
    </row>
    <row r="53" spans="1:96">
      <c r="A53" s="30" t="s">
        <v>1439</v>
      </c>
      <c r="B53" s="30" t="s">
        <v>1440</v>
      </c>
      <c r="C53" s="49"/>
      <c r="D53" s="49" t="s">
        <v>3320</v>
      </c>
      <c r="E53" s="30" t="s">
        <v>3128</v>
      </c>
      <c r="F53" s="30" t="s">
        <v>3123</v>
      </c>
      <c r="G53" s="30" t="s">
        <v>4562</v>
      </c>
      <c r="H53" s="30" t="s">
        <v>4581</v>
      </c>
      <c r="I53" s="30" t="s">
        <v>4260</v>
      </c>
      <c r="J53" s="30"/>
      <c r="K53" s="30" t="s">
        <v>1240</v>
      </c>
      <c r="L53" s="30" t="s">
        <v>3102</v>
      </c>
      <c r="M53" s="31">
        <v>550</v>
      </c>
      <c r="N53" s="30">
        <v>21</v>
      </c>
      <c r="O53" s="30"/>
      <c r="P53" s="162"/>
      <c r="Q53" s="30">
        <f t="shared" si="0"/>
        <v>252</v>
      </c>
      <c r="R53" s="30">
        <f t="shared" si="1"/>
        <v>7670.0862000000006</v>
      </c>
      <c r="S53" s="30">
        <f t="shared" si="2"/>
        <v>7665</v>
      </c>
      <c r="T53" s="30" t="s">
        <v>6</v>
      </c>
      <c r="U53" s="30"/>
      <c r="V53" s="32">
        <v>35703</v>
      </c>
      <c r="W53" s="30"/>
      <c r="X53" s="31">
        <v>550</v>
      </c>
      <c r="Y53" s="30">
        <v>0</v>
      </c>
      <c r="Z53" s="30">
        <v>0</v>
      </c>
      <c r="AA53" s="30">
        <v>0</v>
      </c>
      <c r="AB53" s="31">
        <f t="shared" si="3"/>
        <v>550</v>
      </c>
      <c r="AC53" s="33">
        <v>42095</v>
      </c>
      <c r="AD53" s="10">
        <f t="shared" si="4"/>
        <v>35703</v>
      </c>
      <c r="AE53" s="10">
        <f t="shared" si="5"/>
        <v>42095</v>
      </c>
      <c r="AF53" s="11">
        <f t="shared" si="6"/>
        <v>6392</v>
      </c>
      <c r="AG53" s="11">
        <f t="shared" si="7"/>
        <v>7670.25</v>
      </c>
      <c r="AH53" s="11">
        <f t="shared" si="8"/>
        <v>6392</v>
      </c>
      <c r="AI53" s="11">
        <f t="shared" si="51"/>
        <v>458.65622961513373</v>
      </c>
      <c r="AJ53" s="11">
        <f t="shared" si="52"/>
        <v>91.343770384866275</v>
      </c>
      <c r="AK53" s="33">
        <v>42461</v>
      </c>
      <c r="AL53" s="5">
        <f t="shared" si="11"/>
        <v>42461</v>
      </c>
      <c r="AM53" s="11">
        <f t="shared" si="12"/>
        <v>42461</v>
      </c>
      <c r="AN53" s="11">
        <f t="shared" si="13"/>
        <v>6392</v>
      </c>
      <c r="AO53" s="6">
        <v>544.30999999999995</v>
      </c>
      <c r="AP53" s="6">
        <f t="shared" si="14"/>
        <v>85.65377038486622</v>
      </c>
      <c r="AQ53" s="6">
        <f t="shared" si="15"/>
        <v>5.6900000000000546</v>
      </c>
      <c r="AR53" s="33">
        <v>42826</v>
      </c>
      <c r="AS53" s="5">
        <f t="shared" si="16"/>
        <v>42826</v>
      </c>
      <c r="AT53" s="11">
        <f t="shared" si="17"/>
        <v>42826</v>
      </c>
      <c r="AU53" s="11">
        <f t="shared" si="18"/>
        <v>7123</v>
      </c>
      <c r="AV53" s="6">
        <v>570.50047619047609</v>
      </c>
      <c r="AW53" s="6">
        <v>26.19047619047619</v>
      </c>
      <c r="AX53" s="6">
        <v>0</v>
      </c>
      <c r="AY53" s="33">
        <v>43191</v>
      </c>
      <c r="AZ53" s="5">
        <f t="shared" si="19"/>
        <v>43191</v>
      </c>
      <c r="BA53" s="11">
        <f t="shared" si="20"/>
        <v>7488</v>
      </c>
      <c r="BB53" s="11">
        <f t="shared" si="21"/>
        <v>7396.6562296151333</v>
      </c>
      <c r="BC53" s="6">
        <v>570.50047619047609</v>
      </c>
      <c r="BD53" s="6">
        <v>0</v>
      </c>
      <c r="BE53" s="6">
        <v>-0.2</v>
      </c>
      <c r="BF53" s="8"/>
      <c r="BG53" s="33">
        <v>43556</v>
      </c>
      <c r="BH53" s="5">
        <f t="shared" si="22"/>
        <v>43556</v>
      </c>
      <c r="BI53" s="11">
        <f t="shared" si="23"/>
        <v>7853</v>
      </c>
      <c r="BJ53" s="11">
        <f t="shared" si="24"/>
        <v>0</v>
      </c>
      <c r="BK53" s="6">
        <f t="shared" si="54"/>
        <v>570.50047619047609</v>
      </c>
      <c r="BL53" s="6">
        <v>1.08</v>
      </c>
      <c r="BM53" s="6">
        <v>0.08</v>
      </c>
      <c r="BN53" s="59"/>
      <c r="BO53" s="58"/>
      <c r="BP53" s="58"/>
      <c r="BQ53" s="61">
        <f t="shared" si="25"/>
        <v>-20.580476190476134</v>
      </c>
      <c r="BR53" s="33">
        <v>43922</v>
      </c>
      <c r="BS53" s="5">
        <f t="shared" si="26"/>
        <v>43922</v>
      </c>
      <c r="BT53" s="11">
        <f t="shared" si="27"/>
        <v>8219</v>
      </c>
      <c r="BU53" s="11">
        <f t="shared" si="28"/>
        <v>0</v>
      </c>
      <c r="BV53" s="6">
        <f t="shared" si="29"/>
        <v>570.58047619047613</v>
      </c>
      <c r="BW53" s="6">
        <f t="shared" si="30"/>
        <v>0.08</v>
      </c>
      <c r="BX53" s="73">
        <f t="shared" si="41"/>
        <v>0.08</v>
      </c>
      <c r="BY53" s="6">
        <v>0.08</v>
      </c>
      <c r="BZ53" s="33">
        <v>44287</v>
      </c>
      <c r="CA53" s="5">
        <f t="shared" si="31"/>
        <v>44287</v>
      </c>
      <c r="CB53" s="11">
        <f t="shared" si="32"/>
        <v>8584</v>
      </c>
      <c r="CC53" s="11">
        <f t="shared" si="33"/>
        <v>0</v>
      </c>
      <c r="CD53" s="6">
        <f t="shared" si="34"/>
        <v>570.66047619047617</v>
      </c>
      <c r="CE53" s="62">
        <f t="shared" si="35"/>
        <v>0.08</v>
      </c>
      <c r="CF53" s="73">
        <f t="shared" si="42"/>
        <v>0.08</v>
      </c>
      <c r="CG53" s="73">
        <f t="shared" si="43"/>
        <v>0</v>
      </c>
      <c r="CH53" s="6">
        <f t="shared" si="44"/>
        <v>0</v>
      </c>
      <c r="CI53" s="6"/>
      <c r="CJ53" s="33">
        <v>44652</v>
      </c>
      <c r="CK53" s="5">
        <f t="shared" si="36"/>
        <v>44652</v>
      </c>
      <c r="CL53" s="11">
        <f t="shared" si="37"/>
        <v>2557</v>
      </c>
      <c r="CM53" s="11">
        <f t="shared" si="38"/>
        <v>2557</v>
      </c>
      <c r="CN53" s="6">
        <f t="shared" si="39"/>
        <v>570.66047619047617</v>
      </c>
      <c r="CO53" s="62">
        <f t="shared" si="47"/>
        <v>0</v>
      </c>
      <c r="CP53" s="73">
        <f t="shared" si="45"/>
        <v>0</v>
      </c>
      <c r="CQ53" s="73">
        <f t="shared" si="46"/>
        <v>0</v>
      </c>
      <c r="CR53" s="6">
        <f t="shared" si="40"/>
        <v>0</v>
      </c>
    </row>
    <row r="54" spans="1:96">
      <c r="A54" s="30" t="s">
        <v>1441</v>
      </c>
      <c r="B54" s="30" t="s">
        <v>1442</v>
      </c>
      <c r="C54" s="49"/>
      <c r="D54" s="49" t="s">
        <v>3321</v>
      </c>
      <c r="E54" s="30" t="s">
        <v>3128</v>
      </c>
      <c r="F54" s="30" t="s">
        <v>3123</v>
      </c>
      <c r="G54" s="30" t="s">
        <v>4562</v>
      </c>
      <c r="H54" s="30" t="s">
        <v>4581</v>
      </c>
      <c r="I54" s="30" t="s">
        <v>4260</v>
      </c>
      <c r="J54" s="30"/>
      <c r="K54" s="30" t="s">
        <v>1240</v>
      </c>
      <c r="L54" s="30" t="s">
        <v>3102</v>
      </c>
      <c r="M54" s="31">
        <v>799</v>
      </c>
      <c r="N54" s="30">
        <v>21</v>
      </c>
      <c r="O54" s="30"/>
      <c r="P54" s="162"/>
      <c r="Q54" s="30">
        <f t="shared" si="0"/>
        <v>252</v>
      </c>
      <c r="R54" s="30">
        <f t="shared" si="1"/>
        <v>7670.0862000000006</v>
      </c>
      <c r="S54" s="30">
        <f t="shared" si="2"/>
        <v>7665</v>
      </c>
      <c r="T54" s="30" t="s">
        <v>6</v>
      </c>
      <c r="U54" s="30"/>
      <c r="V54" s="32">
        <v>35703</v>
      </c>
      <c r="W54" s="30"/>
      <c r="X54" s="31">
        <v>799</v>
      </c>
      <c r="Y54" s="30">
        <v>0</v>
      </c>
      <c r="Z54" s="30">
        <v>0</v>
      </c>
      <c r="AA54" s="30">
        <v>0</v>
      </c>
      <c r="AB54" s="31">
        <f t="shared" si="3"/>
        <v>799</v>
      </c>
      <c r="AC54" s="33">
        <v>42095</v>
      </c>
      <c r="AD54" s="10">
        <f t="shared" si="4"/>
        <v>35703</v>
      </c>
      <c r="AE54" s="10">
        <f t="shared" si="5"/>
        <v>42095</v>
      </c>
      <c r="AF54" s="11">
        <f t="shared" si="6"/>
        <v>6392</v>
      </c>
      <c r="AG54" s="11">
        <f t="shared" si="7"/>
        <v>7670.25</v>
      </c>
      <c r="AH54" s="11">
        <f t="shared" si="8"/>
        <v>6392</v>
      </c>
      <c r="AI54" s="11">
        <f t="shared" si="51"/>
        <v>666.30241356816703</v>
      </c>
      <c r="AJ54" s="11">
        <f t="shared" si="52"/>
        <v>132.69758643183297</v>
      </c>
      <c r="AK54" s="33">
        <v>42461</v>
      </c>
      <c r="AL54" s="5">
        <f t="shared" si="11"/>
        <v>42461</v>
      </c>
      <c r="AM54" s="11">
        <f t="shared" si="12"/>
        <v>42461</v>
      </c>
      <c r="AN54" s="11">
        <f t="shared" si="13"/>
        <v>6392</v>
      </c>
      <c r="AO54" s="6">
        <v>790.76</v>
      </c>
      <c r="AP54" s="6">
        <f t="shared" si="14"/>
        <v>124.45758643183296</v>
      </c>
      <c r="AQ54" s="6">
        <f t="shared" si="15"/>
        <v>8.2400000000000091</v>
      </c>
      <c r="AR54" s="33">
        <v>42826</v>
      </c>
      <c r="AS54" s="5">
        <f t="shared" si="16"/>
        <v>42826</v>
      </c>
      <c r="AT54" s="11">
        <f t="shared" si="17"/>
        <v>42826</v>
      </c>
      <c r="AU54" s="11">
        <f t="shared" si="18"/>
        <v>7123</v>
      </c>
      <c r="AV54" s="6">
        <v>828.80761904761903</v>
      </c>
      <c r="AW54" s="6">
        <v>38.047619047619051</v>
      </c>
      <c r="AX54" s="6">
        <v>0</v>
      </c>
      <c r="AY54" s="33">
        <v>43191</v>
      </c>
      <c r="AZ54" s="5">
        <f t="shared" si="19"/>
        <v>43191</v>
      </c>
      <c r="BA54" s="11">
        <f t="shared" si="20"/>
        <v>7488</v>
      </c>
      <c r="BB54" s="11">
        <f t="shared" si="21"/>
        <v>7355.3024135681671</v>
      </c>
      <c r="BC54" s="6">
        <v>828.80761904761903</v>
      </c>
      <c r="BD54" s="6">
        <v>0</v>
      </c>
      <c r="BE54" s="6">
        <v>-0.2</v>
      </c>
      <c r="BF54" s="8"/>
      <c r="BG54" s="33">
        <v>43556</v>
      </c>
      <c r="BH54" s="5">
        <f t="shared" si="22"/>
        <v>43556</v>
      </c>
      <c r="BI54" s="11">
        <f t="shared" si="23"/>
        <v>7853</v>
      </c>
      <c r="BJ54" s="11">
        <f t="shared" si="24"/>
        <v>0</v>
      </c>
      <c r="BK54" s="6">
        <f t="shared" si="54"/>
        <v>828.80761904761903</v>
      </c>
      <c r="BL54" s="6">
        <v>1.08</v>
      </c>
      <c r="BM54" s="6">
        <v>0.08</v>
      </c>
      <c r="BN54" s="59"/>
      <c r="BO54" s="58"/>
      <c r="BP54" s="58"/>
      <c r="BQ54" s="61">
        <f t="shared" si="25"/>
        <v>-29.887619047619069</v>
      </c>
      <c r="BR54" s="33">
        <v>43922</v>
      </c>
      <c r="BS54" s="5">
        <f t="shared" si="26"/>
        <v>43922</v>
      </c>
      <c r="BT54" s="11">
        <f t="shared" si="27"/>
        <v>8219</v>
      </c>
      <c r="BU54" s="11">
        <f t="shared" si="28"/>
        <v>0</v>
      </c>
      <c r="BV54" s="6">
        <f t="shared" si="29"/>
        <v>828.88761904761907</v>
      </c>
      <c r="BW54" s="6">
        <f t="shared" si="30"/>
        <v>0.08</v>
      </c>
      <c r="BX54" s="73">
        <f t="shared" si="41"/>
        <v>0.08</v>
      </c>
      <c r="BY54" s="6">
        <v>0.08</v>
      </c>
      <c r="BZ54" s="33">
        <v>44287</v>
      </c>
      <c r="CA54" s="5">
        <f t="shared" si="31"/>
        <v>44287</v>
      </c>
      <c r="CB54" s="11">
        <f t="shared" si="32"/>
        <v>8584</v>
      </c>
      <c r="CC54" s="11">
        <f t="shared" si="33"/>
        <v>0</v>
      </c>
      <c r="CD54" s="6">
        <f t="shared" si="34"/>
        <v>828.96761904761911</v>
      </c>
      <c r="CE54" s="62">
        <f t="shared" si="35"/>
        <v>0.08</v>
      </c>
      <c r="CF54" s="73">
        <f t="shared" si="42"/>
        <v>0.08</v>
      </c>
      <c r="CG54" s="73">
        <f t="shared" si="43"/>
        <v>0</v>
      </c>
      <c r="CH54" s="6">
        <f t="shared" si="44"/>
        <v>0</v>
      </c>
      <c r="CI54" s="6"/>
      <c r="CJ54" s="33">
        <v>44652</v>
      </c>
      <c r="CK54" s="5">
        <f t="shared" si="36"/>
        <v>44652</v>
      </c>
      <c r="CL54" s="11">
        <f t="shared" si="37"/>
        <v>2557</v>
      </c>
      <c r="CM54" s="11">
        <f t="shared" si="38"/>
        <v>2557</v>
      </c>
      <c r="CN54" s="6">
        <f t="shared" si="39"/>
        <v>828.96761904761911</v>
      </c>
      <c r="CO54" s="62">
        <f t="shared" si="47"/>
        <v>0</v>
      </c>
      <c r="CP54" s="73">
        <f t="shared" si="45"/>
        <v>0</v>
      </c>
      <c r="CQ54" s="73">
        <f t="shared" si="46"/>
        <v>0</v>
      </c>
      <c r="CR54" s="6">
        <f t="shared" si="40"/>
        <v>0</v>
      </c>
    </row>
    <row r="55" spans="1:96">
      <c r="A55" s="30" t="s">
        <v>1447</v>
      </c>
      <c r="B55" s="30" t="s">
        <v>1448</v>
      </c>
      <c r="C55" s="49"/>
      <c r="D55" s="49" t="s">
        <v>3324</v>
      </c>
      <c r="E55" s="30" t="s">
        <v>3128</v>
      </c>
      <c r="F55" s="30" t="s">
        <v>3123</v>
      </c>
      <c r="G55" s="30" t="s">
        <v>4562</v>
      </c>
      <c r="H55" s="30" t="s">
        <v>4581</v>
      </c>
      <c r="I55" s="30" t="s">
        <v>4260</v>
      </c>
      <c r="J55" s="30"/>
      <c r="K55" s="30" t="s">
        <v>1240</v>
      </c>
      <c r="L55" s="30" t="s">
        <v>3102</v>
      </c>
      <c r="M55" s="31">
        <v>599</v>
      </c>
      <c r="N55" s="30">
        <v>21</v>
      </c>
      <c r="O55" s="30"/>
      <c r="P55" s="162"/>
      <c r="Q55" s="30">
        <f t="shared" si="0"/>
        <v>252</v>
      </c>
      <c r="R55" s="30">
        <f t="shared" si="1"/>
        <v>7670.0862000000006</v>
      </c>
      <c r="S55" s="30">
        <f t="shared" si="2"/>
        <v>7665</v>
      </c>
      <c r="T55" s="30" t="s">
        <v>6</v>
      </c>
      <c r="U55" s="30"/>
      <c r="V55" s="32">
        <v>35703</v>
      </c>
      <c r="W55" s="30"/>
      <c r="X55" s="31">
        <v>599</v>
      </c>
      <c r="Y55" s="30">
        <v>0</v>
      </c>
      <c r="Z55" s="30">
        <v>0</v>
      </c>
      <c r="AA55" s="30">
        <v>0</v>
      </c>
      <c r="AB55" s="31">
        <f t="shared" si="3"/>
        <v>599</v>
      </c>
      <c r="AC55" s="33">
        <v>42095</v>
      </c>
      <c r="AD55" s="10">
        <f t="shared" si="4"/>
        <v>35703</v>
      </c>
      <c r="AE55" s="10">
        <f t="shared" si="5"/>
        <v>42095</v>
      </c>
      <c r="AF55" s="11">
        <f t="shared" si="6"/>
        <v>6392</v>
      </c>
      <c r="AG55" s="11">
        <f t="shared" si="7"/>
        <v>7670.25</v>
      </c>
      <c r="AH55" s="11">
        <f t="shared" si="8"/>
        <v>6392</v>
      </c>
      <c r="AI55" s="11">
        <f t="shared" si="51"/>
        <v>499.51833007175475</v>
      </c>
      <c r="AJ55" s="11">
        <f t="shared" si="52"/>
        <v>99.481669928245253</v>
      </c>
      <c r="AK55" s="33">
        <v>42461</v>
      </c>
      <c r="AL55" s="5">
        <f t="shared" si="11"/>
        <v>42461</v>
      </c>
      <c r="AM55" s="11">
        <f t="shared" si="12"/>
        <v>42461</v>
      </c>
      <c r="AN55" s="11">
        <f t="shared" si="13"/>
        <v>6392</v>
      </c>
      <c r="AO55" s="6">
        <v>592.79999999999995</v>
      </c>
      <c r="AP55" s="6">
        <f t="shared" si="14"/>
        <v>93.281669928245208</v>
      </c>
      <c r="AQ55" s="6">
        <f t="shared" si="15"/>
        <v>6.2000000000000455</v>
      </c>
      <c r="AR55" s="33">
        <v>42826</v>
      </c>
      <c r="AS55" s="5">
        <f t="shared" si="16"/>
        <v>42826</v>
      </c>
      <c r="AT55" s="11">
        <f t="shared" si="17"/>
        <v>42826</v>
      </c>
      <c r="AU55" s="11">
        <f t="shared" si="18"/>
        <v>7123</v>
      </c>
      <c r="AV55" s="6">
        <v>621.32380952380947</v>
      </c>
      <c r="AW55" s="6">
        <v>28.523809523809526</v>
      </c>
      <c r="AX55" s="6">
        <v>0</v>
      </c>
      <c r="AY55" s="33">
        <v>43191</v>
      </c>
      <c r="AZ55" s="5">
        <f t="shared" si="19"/>
        <v>43191</v>
      </c>
      <c r="BA55" s="11">
        <f t="shared" si="20"/>
        <v>7488</v>
      </c>
      <c r="BB55" s="11">
        <f t="shared" si="21"/>
        <v>7388.5183300717545</v>
      </c>
      <c r="BC55" s="6">
        <v>621.32380952380947</v>
      </c>
      <c r="BD55" s="6">
        <v>0</v>
      </c>
      <c r="BE55" s="6">
        <v>-0.2</v>
      </c>
      <c r="BF55" s="8"/>
      <c r="BG55" s="33">
        <v>43556</v>
      </c>
      <c r="BH55" s="5">
        <f t="shared" si="22"/>
        <v>43556</v>
      </c>
      <c r="BI55" s="11">
        <f t="shared" si="23"/>
        <v>7853</v>
      </c>
      <c r="BJ55" s="11">
        <f t="shared" si="24"/>
        <v>0</v>
      </c>
      <c r="BK55" s="6">
        <f t="shared" si="54"/>
        <v>621.32380952380947</v>
      </c>
      <c r="BL55" s="6">
        <v>1.08</v>
      </c>
      <c r="BM55" s="6">
        <v>0.08</v>
      </c>
      <c r="BN55" s="59"/>
      <c r="BO55" s="58"/>
      <c r="BP55" s="58"/>
      <c r="BQ55" s="61">
        <f t="shared" si="25"/>
        <v>-22.403809523809514</v>
      </c>
      <c r="BR55" s="33">
        <v>43922</v>
      </c>
      <c r="BS55" s="5">
        <f t="shared" si="26"/>
        <v>43922</v>
      </c>
      <c r="BT55" s="11">
        <f t="shared" si="27"/>
        <v>8219</v>
      </c>
      <c r="BU55" s="11">
        <f t="shared" si="28"/>
        <v>0</v>
      </c>
      <c r="BV55" s="6">
        <f t="shared" si="29"/>
        <v>621.40380952380951</v>
      </c>
      <c r="BW55" s="6">
        <f t="shared" si="30"/>
        <v>0.08</v>
      </c>
      <c r="BX55" s="73">
        <f t="shared" si="41"/>
        <v>0.08</v>
      </c>
      <c r="BY55" s="6">
        <v>0.08</v>
      </c>
      <c r="BZ55" s="33">
        <v>44287</v>
      </c>
      <c r="CA55" s="5">
        <f t="shared" si="31"/>
        <v>44287</v>
      </c>
      <c r="CB55" s="11">
        <f t="shared" si="32"/>
        <v>8584</v>
      </c>
      <c r="CC55" s="11">
        <f t="shared" si="33"/>
        <v>0</v>
      </c>
      <c r="CD55" s="6">
        <f t="shared" si="34"/>
        <v>621.48380952380955</v>
      </c>
      <c r="CE55" s="62">
        <f t="shared" si="35"/>
        <v>0.08</v>
      </c>
      <c r="CF55" s="73">
        <f t="shared" si="42"/>
        <v>0.08</v>
      </c>
      <c r="CG55" s="73">
        <f t="shared" si="43"/>
        <v>0</v>
      </c>
      <c r="CH55" s="6">
        <f t="shared" si="44"/>
        <v>0</v>
      </c>
      <c r="CI55" s="6"/>
      <c r="CJ55" s="33">
        <v>44652</v>
      </c>
      <c r="CK55" s="5">
        <f t="shared" si="36"/>
        <v>44652</v>
      </c>
      <c r="CL55" s="11">
        <f t="shared" si="37"/>
        <v>2557</v>
      </c>
      <c r="CM55" s="11">
        <f t="shared" si="38"/>
        <v>2557</v>
      </c>
      <c r="CN55" s="6">
        <f t="shared" si="39"/>
        <v>621.48380952380955</v>
      </c>
      <c r="CO55" s="62">
        <f t="shared" si="47"/>
        <v>0</v>
      </c>
      <c r="CP55" s="73">
        <f t="shared" si="45"/>
        <v>0</v>
      </c>
      <c r="CQ55" s="73">
        <f t="shared" si="46"/>
        <v>0</v>
      </c>
      <c r="CR55" s="6">
        <f t="shared" si="40"/>
        <v>0</v>
      </c>
    </row>
    <row r="56" spans="1:96">
      <c r="A56" s="30" t="s">
        <v>1449</v>
      </c>
      <c r="B56" s="30" t="s">
        <v>1450</v>
      </c>
      <c r="C56" s="49"/>
      <c r="D56" s="49" t="s">
        <v>3325</v>
      </c>
      <c r="E56" s="30" t="s">
        <v>3128</v>
      </c>
      <c r="F56" s="30" t="s">
        <v>3123</v>
      </c>
      <c r="G56" s="30" t="s">
        <v>4562</v>
      </c>
      <c r="H56" s="30" t="s">
        <v>4581</v>
      </c>
      <c r="I56" s="30" t="s">
        <v>4260</v>
      </c>
      <c r="J56" s="30"/>
      <c r="K56" s="30" t="s">
        <v>1240</v>
      </c>
      <c r="L56" s="30" t="s">
        <v>3102</v>
      </c>
      <c r="M56" s="31">
        <v>300</v>
      </c>
      <c r="N56" s="30">
        <v>21</v>
      </c>
      <c r="O56" s="30"/>
      <c r="P56" s="162"/>
      <c r="Q56" s="30">
        <f t="shared" si="0"/>
        <v>252</v>
      </c>
      <c r="R56" s="30">
        <f t="shared" si="1"/>
        <v>7670.0862000000006</v>
      </c>
      <c r="S56" s="30">
        <f t="shared" si="2"/>
        <v>7665</v>
      </c>
      <c r="T56" s="30" t="s">
        <v>6</v>
      </c>
      <c r="U56" s="30"/>
      <c r="V56" s="32">
        <v>35703</v>
      </c>
      <c r="W56" s="30"/>
      <c r="X56" s="31">
        <v>300</v>
      </c>
      <c r="Y56" s="30">
        <v>0</v>
      </c>
      <c r="Z56" s="30">
        <v>0</v>
      </c>
      <c r="AA56" s="30">
        <v>0</v>
      </c>
      <c r="AB56" s="31">
        <f t="shared" si="3"/>
        <v>300</v>
      </c>
      <c r="AC56" s="33">
        <v>42095</v>
      </c>
      <c r="AD56" s="10">
        <f t="shared" si="4"/>
        <v>35703</v>
      </c>
      <c r="AE56" s="10">
        <f t="shared" si="5"/>
        <v>42095</v>
      </c>
      <c r="AF56" s="11">
        <f t="shared" si="6"/>
        <v>6392</v>
      </c>
      <c r="AG56" s="11">
        <f t="shared" si="7"/>
        <v>7670.25</v>
      </c>
      <c r="AH56" s="11">
        <f t="shared" si="8"/>
        <v>6392</v>
      </c>
      <c r="AI56" s="11">
        <f t="shared" si="51"/>
        <v>250.17612524461839</v>
      </c>
      <c r="AJ56" s="11">
        <f t="shared" si="52"/>
        <v>49.82387475538161</v>
      </c>
      <c r="AK56" s="33">
        <v>42461</v>
      </c>
      <c r="AL56" s="5">
        <f t="shared" si="11"/>
        <v>42461</v>
      </c>
      <c r="AM56" s="11">
        <f t="shared" si="12"/>
        <v>42461</v>
      </c>
      <c r="AN56" s="11">
        <f t="shared" si="13"/>
        <v>6392</v>
      </c>
      <c r="AO56" s="6">
        <v>296.87</v>
      </c>
      <c r="AP56" s="6">
        <f t="shared" si="14"/>
        <v>46.693874755381614</v>
      </c>
      <c r="AQ56" s="6">
        <f t="shared" si="15"/>
        <v>3.1299999999999955</v>
      </c>
      <c r="AR56" s="33">
        <v>42826</v>
      </c>
      <c r="AS56" s="5">
        <f t="shared" si="16"/>
        <v>42826</v>
      </c>
      <c r="AT56" s="11">
        <f t="shared" si="17"/>
        <v>42826</v>
      </c>
      <c r="AU56" s="11">
        <f t="shared" si="18"/>
        <v>7123</v>
      </c>
      <c r="AV56" s="6">
        <v>311.15571428571428</v>
      </c>
      <c r="AW56" s="6">
        <v>14.285714285714286</v>
      </c>
      <c r="AX56" s="6">
        <v>0</v>
      </c>
      <c r="AY56" s="33">
        <v>43191</v>
      </c>
      <c r="AZ56" s="5">
        <f t="shared" si="19"/>
        <v>43191</v>
      </c>
      <c r="BA56" s="11">
        <f t="shared" si="20"/>
        <v>7488</v>
      </c>
      <c r="BB56" s="11">
        <f t="shared" si="21"/>
        <v>7438.1761252446186</v>
      </c>
      <c r="BC56" s="6">
        <v>311.15571428571428</v>
      </c>
      <c r="BD56" s="6">
        <v>0</v>
      </c>
      <c r="BE56" s="6">
        <v>-0.2</v>
      </c>
      <c r="BF56" s="8"/>
      <c r="BG56" s="33">
        <v>43556</v>
      </c>
      <c r="BH56" s="5">
        <f t="shared" si="22"/>
        <v>43556</v>
      </c>
      <c r="BI56" s="11">
        <f t="shared" si="23"/>
        <v>7853</v>
      </c>
      <c r="BJ56" s="11">
        <f t="shared" si="24"/>
        <v>0</v>
      </c>
      <c r="BK56" s="6">
        <f t="shared" si="54"/>
        <v>311.15571428571428</v>
      </c>
      <c r="BL56" s="6">
        <v>1.08</v>
      </c>
      <c r="BM56" s="6">
        <v>0.08</v>
      </c>
      <c r="BN56" s="59"/>
      <c r="BO56" s="58"/>
      <c r="BP56" s="58"/>
      <c r="BQ56" s="61">
        <f t="shared" si="25"/>
        <v>-11.235714285714266</v>
      </c>
      <c r="BR56" s="33">
        <v>43922</v>
      </c>
      <c r="BS56" s="5">
        <f t="shared" si="26"/>
        <v>43922</v>
      </c>
      <c r="BT56" s="11">
        <f t="shared" si="27"/>
        <v>8219</v>
      </c>
      <c r="BU56" s="11">
        <f t="shared" si="28"/>
        <v>0</v>
      </c>
      <c r="BV56" s="6">
        <f t="shared" si="29"/>
        <v>311.23571428571427</v>
      </c>
      <c r="BW56" s="6">
        <f t="shared" si="30"/>
        <v>0.08</v>
      </c>
      <c r="BX56" s="73">
        <f t="shared" si="41"/>
        <v>0.08</v>
      </c>
      <c r="BY56" s="6">
        <v>0.08</v>
      </c>
      <c r="BZ56" s="33">
        <v>44287</v>
      </c>
      <c r="CA56" s="5">
        <f t="shared" si="31"/>
        <v>44287</v>
      </c>
      <c r="CB56" s="11">
        <f t="shared" si="32"/>
        <v>8584</v>
      </c>
      <c r="CC56" s="11">
        <f t="shared" si="33"/>
        <v>0</v>
      </c>
      <c r="CD56" s="6">
        <f t="shared" si="34"/>
        <v>311.31571428571425</v>
      </c>
      <c r="CE56" s="62">
        <f t="shared" si="35"/>
        <v>0.08</v>
      </c>
      <c r="CF56" s="73">
        <f t="shared" si="42"/>
        <v>0.08</v>
      </c>
      <c r="CG56" s="73">
        <f t="shared" si="43"/>
        <v>0</v>
      </c>
      <c r="CH56" s="6">
        <f t="shared" si="44"/>
        <v>0</v>
      </c>
      <c r="CI56" s="6"/>
      <c r="CJ56" s="33">
        <v>44652</v>
      </c>
      <c r="CK56" s="5">
        <f t="shared" si="36"/>
        <v>44652</v>
      </c>
      <c r="CL56" s="11">
        <f t="shared" si="37"/>
        <v>2557</v>
      </c>
      <c r="CM56" s="11">
        <f t="shared" si="38"/>
        <v>2557</v>
      </c>
      <c r="CN56" s="6">
        <f t="shared" si="39"/>
        <v>311.31571428571425</v>
      </c>
      <c r="CO56" s="62">
        <f t="shared" si="47"/>
        <v>0</v>
      </c>
      <c r="CP56" s="73">
        <f t="shared" si="45"/>
        <v>0</v>
      </c>
      <c r="CQ56" s="73">
        <f t="shared" si="46"/>
        <v>0</v>
      </c>
      <c r="CR56" s="6">
        <f t="shared" si="40"/>
        <v>0</v>
      </c>
    </row>
    <row r="57" spans="1:96">
      <c r="A57" s="30" t="s">
        <v>1451</v>
      </c>
      <c r="B57" s="30" t="s">
        <v>1452</v>
      </c>
      <c r="C57" s="49"/>
      <c r="D57" s="49" t="s">
        <v>3326</v>
      </c>
      <c r="E57" s="30" t="s">
        <v>3128</v>
      </c>
      <c r="F57" s="30" t="s">
        <v>3123</v>
      </c>
      <c r="G57" s="30" t="s">
        <v>4562</v>
      </c>
      <c r="H57" s="30" t="s">
        <v>4581</v>
      </c>
      <c r="I57" s="30" t="s">
        <v>4260</v>
      </c>
      <c r="J57" s="30"/>
      <c r="K57" s="30" t="s">
        <v>1240</v>
      </c>
      <c r="L57" s="30" t="s">
        <v>3102</v>
      </c>
      <c r="M57" s="31">
        <v>300</v>
      </c>
      <c r="N57" s="30">
        <v>21</v>
      </c>
      <c r="O57" s="30"/>
      <c r="P57" s="162"/>
      <c r="Q57" s="30">
        <f t="shared" si="0"/>
        <v>252</v>
      </c>
      <c r="R57" s="30">
        <f t="shared" si="1"/>
        <v>7670.0862000000006</v>
      </c>
      <c r="S57" s="30">
        <f t="shared" si="2"/>
        <v>7665</v>
      </c>
      <c r="T57" s="30" t="s">
        <v>6</v>
      </c>
      <c r="U57" s="30"/>
      <c r="V57" s="32">
        <v>35703</v>
      </c>
      <c r="W57" s="30"/>
      <c r="X57" s="31">
        <v>300</v>
      </c>
      <c r="Y57" s="30">
        <v>0</v>
      </c>
      <c r="Z57" s="30">
        <v>0</v>
      </c>
      <c r="AA57" s="30">
        <v>0</v>
      </c>
      <c r="AB57" s="31">
        <f t="shared" si="3"/>
        <v>300</v>
      </c>
      <c r="AC57" s="33">
        <v>42095</v>
      </c>
      <c r="AD57" s="10">
        <f t="shared" si="4"/>
        <v>35703</v>
      </c>
      <c r="AE57" s="10">
        <f t="shared" si="5"/>
        <v>42095</v>
      </c>
      <c r="AF57" s="11">
        <f t="shared" si="6"/>
        <v>6392</v>
      </c>
      <c r="AG57" s="11">
        <f t="shared" si="7"/>
        <v>7670.25</v>
      </c>
      <c r="AH57" s="11">
        <f t="shared" si="8"/>
        <v>6392</v>
      </c>
      <c r="AI57" s="11">
        <f t="shared" si="51"/>
        <v>250.17612524461839</v>
      </c>
      <c r="AJ57" s="11">
        <f t="shared" si="52"/>
        <v>49.82387475538161</v>
      </c>
      <c r="AK57" s="33">
        <v>42461</v>
      </c>
      <c r="AL57" s="5">
        <f t="shared" si="11"/>
        <v>42461</v>
      </c>
      <c r="AM57" s="11">
        <f t="shared" si="12"/>
        <v>42461</v>
      </c>
      <c r="AN57" s="11">
        <f t="shared" si="13"/>
        <v>6392</v>
      </c>
      <c r="AO57" s="6">
        <v>296.87</v>
      </c>
      <c r="AP57" s="6">
        <f t="shared" si="14"/>
        <v>46.693874755381614</v>
      </c>
      <c r="AQ57" s="6">
        <f t="shared" si="15"/>
        <v>3.1299999999999955</v>
      </c>
      <c r="AR57" s="33">
        <v>42826</v>
      </c>
      <c r="AS57" s="5">
        <f t="shared" si="16"/>
        <v>42826</v>
      </c>
      <c r="AT57" s="11">
        <f t="shared" si="17"/>
        <v>42826</v>
      </c>
      <c r="AU57" s="11">
        <f t="shared" si="18"/>
        <v>7123</v>
      </c>
      <c r="AV57" s="6">
        <v>311.15571428571428</v>
      </c>
      <c r="AW57" s="6">
        <v>14.285714285714286</v>
      </c>
      <c r="AX57" s="6">
        <v>0</v>
      </c>
      <c r="AY57" s="33">
        <v>43191</v>
      </c>
      <c r="AZ57" s="5">
        <f t="shared" si="19"/>
        <v>43191</v>
      </c>
      <c r="BA57" s="11">
        <f t="shared" si="20"/>
        <v>7488</v>
      </c>
      <c r="BB57" s="11">
        <f t="shared" si="21"/>
        <v>7438.1761252446186</v>
      </c>
      <c r="BC57" s="6">
        <v>311.15571428571428</v>
      </c>
      <c r="BD57" s="6">
        <v>0</v>
      </c>
      <c r="BE57" s="6">
        <v>-0.2</v>
      </c>
      <c r="BF57" s="8"/>
      <c r="BG57" s="33">
        <v>43556</v>
      </c>
      <c r="BH57" s="5">
        <f t="shared" si="22"/>
        <v>43556</v>
      </c>
      <c r="BI57" s="11">
        <f t="shared" si="23"/>
        <v>7853</v>
      </c>
      <c r="BJ57" s="11">
        <f t="shared" si="24"/>
        <v>0</v>
      </c>
      <c r="BK57" s="6">
        <f t="shared" si="54"/>
        <v>311.15571428571428</v>
      </c>
      <c r="BL57" s="6">
        <v>1.08</v>
      </c>
      <c r="BM57" s="6">
        <v>0.08</v>
      </c>
      <c r="BN57" s="59"/>
      <c r="BO57" s="58"/>
      <c r="BP57" s="58"/>
      <c r="BQ57" s="61">
        <f t="shared" si="25"/>
        <v>-11.235714285714266</v>
      </c>
      <c r="BR57" s="33">
        <v>43922</v>
      </c>
      <c r="BS57" s="5">
        <f t="shared" si="26"/>
        <v>43922</v>
      </c>
      <c r="BT57" s="11">
        <f t="shared" si="27"/>
        <v>8219</v>
      </c>
      <c r="BU57" s="11">
        <f t="shared" si="28"/>
        <v>0</v>
      </c>
      <c r="BV57" s="6">
        <f t="shared" si="29"/>
        <v>311.23571428571427</v>
      </c>
      <c r="BW57" s="6">
        <f t="shared" si="30"/>
        <v>0.08</v>
      </c>
      <c r="BX57" s="73">
        <f t="shared" si="41"/>
        <v>0.08</v>
      </c>
      <c r="BY57" s="6">
        <v>0.08</v>
      </c>
      <c r="BZ57" s="33">
        <v>44287</v>
      </c>
      <c r="CA57" s="5">
        <f t="shared" si="31"/>
        <v>44287</v>
      </c>
      <c r="CB57" s="11">
        <f t="shared" si="32"/>
        <v>8584</v>
      </c>
      <c r="CC57" s="11">
        <f t="shared" si="33"/>
        <v>0</v>
      </c>
      <c r="CD57" s="6">
        <f t="shared" si="34"/>
        <v>311.31571428571425</v>
      </c>
      <c r="CE57" s="62">
        <f t="shared" si="35"/>
        <v>0.08</v>
      </c>
      <c r="CF57" s="73">
        <f t="shared" si="42"/>
        <v>0.08</v>
      </c>
      <c r="CG57" s="73">
        <f t="shared" si="43"/>
        <v>0</v>
      </c>
      <c r="CH57" s="6">
        <f t="shared" si="44"/>
        <v>0</v>
      </c>
      <c r="CI57" s="6"/>
      <c r="CJ57" s="33">
        <v>44652</v>
      </c>
      <c r="CK57" s="5">
        <f t="shared" si="36"/>
        <v>44652</v>
      </c>
      <c r="CL57" s="11">
        <f t="shared" si="37"/>
        <v>2557</v>
      </c>
      <c r="CM57" s="11">
        <f t="shared" si="38"/>
        <v>2557</v>
      </c>
      <c r="CN57" s="6">
        <f t="shared" si="39"/>
        <v>311.31571428571425</v>
      </c>
      <c r="CO57" s="62">
        <f t="shared" si="47"/>
        <v>0</v>
      </c>
      <c r="CP57" s="73">
        <f t="shared" si="45"/>
        <v>0</v>
      </c>
      <c r="CQ57" s="73">
        <f t="shared" si="46"/>
        <v>0</v>
      </c>
      <c r="CR57" s="6">
        <f t="shared" si="40"/>
        <v>0</v>
      </c>
    </row>
    <row r="58" spans="1:96">
      <c r="A58" s="30" t="s">
        <v>1453</v>
      </c>
      <c r="B58" s="30" t="s">
        <v>1454</v>
      </c>
      <c r="C58" s="49"/>
      <c r="D58" s="49" t="s">
        <v>3327</v>
      </c>
      <c r="E58" s="30" t="s">
        <v>3128</v>
      </c>
      <c r="F58" s="30" t="s">
        <v>3123</v>
      </c>
      <c r="G58" s="30" t="s">
        <v>4562</v>
      </c>
      <c r="H58" s="30" t="s">
        <v>4581</v>
      </c>
      <c r="I58" s="30" t="s">
        <v>4260</v>
      </c>
      <c r="J58" s="30"/>
      <c r="K58" s="30" t="s">
        <v>1240</v>
      </c>
      <c r="L58" s="30" t="s">
        <v>3102</v>
      </c>
      <c r="M58" s="31">
        <v>300</v>
      </c>
      <c r="N58" s="30">
        <v>21</v>
      </c>
      <c r="O58" s="30"/>
      <c r="P58" s="162"/>
      <c r="Q58" s="30">
        <f t="shared" si="0"/>
        <v>252</v>
      </c>
      <c r="R58" s="30">
        <f t="shared" si="1"/>
        <v>7670.0862000000006</v>
      </c>
      <c r="S58" s="30">
        <f t="shared" si="2"/>
        <v>7665</v>
      </c>
      <c r="T58" s="30" t="s">
        <v>6</v>
      </c>
      <c r="U58" s="30"/>
      <c r="V58" s="32">
        <v>35703</v>
      </c>
      <c r="W58" s="30"/>
      <c r="X58" s="31">
        <v>300</v>
      </c>
      <c r="Y58" s="30">
        <v>0</v>
      </c>
      <c r="Z58" s="30">
        <v>0</v>
      </c>
      <c r="AA58" s="30">
        <v>0</v>
      </c>
      <c r="AB58" s="31">
        <f t="shared" si="3"/>
        <v>300</v>
      </c>
      <c r="AC58" s="33">
        <v>42095</v>
      </c>
      <c r="AD58" s="10">
        <f t="shared" si="4"/>
        <v>35703</v>
      </c>
      <c r="AE58" s="10">
        <f t="shared" si="5"/>
        <v>42095</v>
      </c>
      <c r="AF58" s="11">
        <f t="shared" si="6"/>
        <v>6392</v>
      </c>
      <c r="AG58" s="11">
        <f t="shared" si="7"/>
        <v>7670.25</v>
      </c>
      <c r="AH58" s="11">
        <f t="shared" si="8"/>
        <v>6392</v>
      </c>
      <c r="AI58" s="11">
        <f t="shared" si="51"/>
        <v>250.17612524461839</v>
      </c>
      <c r="AJ58" s="11">
        <f t="shared" si="52"/>
        <v>49.82387475538161</v>
      </c>
      <c r="AK58" s="33">
        <v>42461</v>
      </c>
      <c r="AL58" s="5">
        <f t="shared" si="11"/>
        <v>42461</v>
      </c>
      <c r="AM58" s="11">
        <f t="shared" si="12"/>
        <v>42461</v>
      </c>
      <c r="AN58" s="11">
        <f t="shared" si="13"/>
        <v>6392</v>
      </c>
      <c r="AO58" s="6">
        <v>296.87</v>
      </c>
      <c r="AP58" s="6">
        <f t="shared" si="14"/>
        <v>46.693874755381614</v>
      </c>
      <c r="AQ58" s="6">
        <f t="shared" si="15"/>
        <v>3.1299999999999955</v>
      </c>
      <c r="AR58" s="33">
        <v>42826</v>
      </c>
      <c r="AS58" s="5">
        <f t="shared" si="16"/>
        <v>42826</v>
      </c>
      <c r="AT58" s="11">
        <f t="shared" si="17"/>
        <v>42826</v>
      </c>
      <c r="AU58" s="11">
        <f t="shared" si="18"/>
        <v>7123</v>
      </c>
      <c r="AV58" s="6">
        <v>311.15571428571428</v>
      </c>
      <c r="AW58" s="6">
        <v>14.285714285714286</v>
      </c>
      <c r="AX58" s="6">
        <v>0</v>
      </c>
      <c r="AY58" s="33">
        <v>43191</v>
      </c>
      <c r="AZ58" s="5">
        <f t="shared" si="19"/>
        <v>43191</v>
      </c>
      <c r="BA58" s="11">
        <f t="shared" si="20"/>
        <v>7488</v>
      </c>
      <c r="BB58" s="11">
        <f t="shared" si="21"/>
        <v>7438.1761252446186</v>
      </c>
      <c r="BC58" s="6">
        <v>311.15571428571428</v>
      </c>
      <c r="BD58" s="6">
        <v>0</v>
      </c>
      <c r="BE58" s="6">
        <v>-0.2</v>
      </c>
      <c r="BF58" s="8"/>
      <c r="BG58" s="33">
        <v>43556</v>
      </c>
      <c r="BH58" s="5">
        <f t="shared" si="22"/>
        <v>43556</v>
      </c>
      <c r="BI58" s="11">
        <f t="shared" si="23"/>
        <v>7853</v>
      </c>
      <c r="BJ58" s="11">
        <f t="shared" si="24"/>
        <v>0</v>
      </c>
      <c r="BK58" s="6">
        <f t="shared" si="54"/>
        <v>311.15571428571428</v>
      </c>
      <c r="BL58" s="6">
        <v>1.08</v>
      </c>
      <c r="BM58" s="6">
        <v>0.08</v>
      </c>
      <c r="BN58" s="59"/>
      <c r="BO58" s="58"/>
      <c r="BP58" s="58"/>
      <c r="BQ58" s="61">
        <f t="shared" si="25"/>
        <v>-11.235714285714266</v>
      </c>
      <c r="BR58" s="33">
        <v>43922</v>
      </c>
      <c r="BS58" s="5">
        <f t="shared" si="26"/>
        <v>43922</v>
      </c>
      <c r="BT58" s="11">
        <f t="shared" si="27"/>
        <v>8219</v>
      </c>
      <c r="BU58" s="11">
        <f t="shared" si="28"/>
        <v>0</v>
      </c>
      <c r="BV58" s="6">
        <f t="shared" si="29"/>
        <v>311.23571428571427</v>
      </c>
      <c r="BW58" s="6">
        <f t="shared" si="30"/>
        <v>0.08</v>
      </c>
      <c r="BX58" s="73">
        <f t="shared" si="41"/>
        <v>0.08</v>
      </c>
      <c r="BY58" s="6">
        <v>0.08</v>
      </c>
      <c r="BZ58" s="33">
        <v>44287</v>
      </c>
      <c r="CA58" s="5">
        <f t="shared" si="31"/>
        <v>44287</v>
      </c>
      <c r="CB58" s="11">
        <f t="shared" si="32"/>
        <v>8584</v>
      </c>
      <c r="CC58" s="11">
        <f t="shared" si="33"/>
        <v>0</v>
      </c>
      <c r="CD58" s="6">
        <f t="shared" si="34"/>
        <v>311.31571428571425</v>
      </c>
      <c r="CE58" s="62">
        <f t="shared" si="35"/>
        <v>0.08</v>
      </c>
      <c r="CF58" s="73">
        <f t="shared" si="42"/>
        <v>0.08</v>
      </c>
      <c r="CG58" s="73">
        <f t="shared" si="43"/>
        <v>0</v>
      </c>
      <c r="CH58" s="6">
        <f t="shared" si="44"/>
        <v>0</v>
      </c>
      <c r="CI58" s="6"/>
      <c r="CJ58" s="33">
        <v>44652</v>
      </c>
      <c r="CK58" s="5">
        <f t="shared" si="36"/>
        <v>44652</v>
      </c>
      <c r="CL58" s="11">
        <f t="shared" si="37"/>
        <v>2557</v>
      </c>
      <c r="CM58" s="11">
        <f t="shared" si="38"/>
        <v>2557</v>
      </c>
      <c r="CN58" s="6">
        <f t="shared" si="39"/>
        <v>311.31571428571425</v>
      </c>
      <c r="CO58" s="62">
        <f t="shared" si="47"/>
        <v>0</v>
      </c>
      <c r="CP58" s="73">
        <f t="shared" si="45"/>
        <v>0</v>
      </c>
      <c r="CQ58" s="73">
        <f t="shared" si="46"/>
        <v>0</v>
      </c>
      <c r="CR58" s="6">
        <f t="shared" si="40"/>
        <v>0</v>
      </c>
    </row>
    <row r="59" spans="1:96">
      <c r="A59" s="30" t="s">
        <v>1455</v>
      </c>
      <c r="B59" s="30" t="s">
        <v>1456</v>
      </c>
      <c r="C59" s="49"/>
      <c r="D59" s="49" t="s">
        <v>3328</v>
      </c>
      <c r="E59" s="30" t="s">
        <v>3128</v>
      </c>
      <c r="F59" s="30" t="s">
        <v>3123</v>
      </c>
      <c r="G59" s="30" t="s">
        <v>4562</v>
      </c>
      <c r="H59" s="30" t="s">
        <v>4581</v>
      </c>
      <c r="I59" s="30" t="s">
        <v>4260</v>
      </c>
      <c r="J59" s="30"/>
      <c r="K59" s="30" t="s">
        <v>1240</v>
      </c>
      <c r="L59" s="30" t="s">
        <v>3102</v>
      </c>
      <c r="M59" s="31">
        <v>550</v>
      </c>
      <c r="N59" s="30">
        <v>21</v>
      </c>
      <c r="O59" s="30"/>
      <c r="P59" s="162"/>
      <c r="Q59" s="30">
        <f t="shared" si="0"/>
        <v>252</v>
      </c>
      <c r="R59" s="30">
        <f t="shared" si="1"/>
        <v>7670.0862000000006</v>
      </c>
      <c r="S59" s="30">
        <f t="shared" si="2"/>
        <v>7665</v>
      </c>
      <c r="T59" s="30" t="s">
        <v>6</v>
      </c>
      <c r="U59" s="30"/>
      <c r="V59" s="32">
        <v>35703</v>
      </c>
      <c r="W59" s="30"/>
      <c r="X59" s="31">
        <v>550</v>
      </c>
      <c r="Y59" s="30">
        <v>0</v>
      </c>
      <c r="Z59" s="30">
        <v>0</v>
      </c>
      <c r="AA59" s="30">
        <v>0</v>
      </c>
      <c r="AB59" s="31">
        <f t="shared" si="3"/>
        <v>550</v>
      </c>
      <c r="AC59" s="33">
        <v>42095</v>
      </c>
      <c r="AD59" s="10">
        <f t="shared" si="4"/>
        <v>35703</v>
      </c>
      <c r="AE59" s="10">
        <f t="shared" si="5"/>
        <v>42095</v>
      </c>
      <c r="AF59" s="11">
        <f t="shared" si="6"/>
        <v>6392</v>
      </c>
      <c r="AG59" s="11">
        <f t="shared" si="7"/>
        <v>7670.25</v>
      </c>
      <c r="AH59" s="11">
        <f t="shared" si="8"/>
        <v>6392</v>
      </c>
      <c r="AI59" s="11">
        <f t="shared" si="51"/>
        <v>458.65622961513373</v>
      </c>
      <c r="AJ59" s="11">
        <f t="shared" si="52"/>
        <v>91.343770384866275</v>
      </c>
      <c r="AK59" s="33">
        <v>42461</v>
      </c>
      <c r="AL59" s="5">
        <f t="shared" si="11"/>
        <v>42461</v>
      </c>
      <c r="AM59" s="11">
        <f t="shared" si="12"/>
        <v>42461</v>
      </c>
      <c r="AN59" s="11">
        <f t="shared" si="13"/>
        <v>6392</v>
      </c>
      <c r="AO59" s="6">
        <v>544.30999999999995</v>
      </c>
      <c r="AP59" s="6">
        <f t="shared" si="14"/>
        <v>85.65377038486622</v>
      </c>
      <c r="AQ59" s="6">
        <f t="shared" si="15"/>
        <v>5.6900000000000546</v>
      </c>
      <c r="AR59" s="33">
        <v>42826</v>
      </c>
      <c r="AS59" s="5">
        <f t="shared" si="16"/>
        <v>42826</v>
      </c>
      <c r="AT59" s="11">
        <f t="shared" si="17"/>
        <v>42826</v>
      </c>
      <c r="AU59" s="11">
        <f t="shared" si="18"/>
        <v>7123</v>
      </c>
      <c r="AV59" s="6">
        <v>570.50047619047609</v>
      </c>
      <c r="AW59" s="6">
        <v>26.19047619047619</v>
      </c>
      <c r="AX59" s="6">
        <v>0</v>
      </c>
      <c r="AY59" s="33">
        <v>43191</v>
      </c>
      <c r="AZ59" s="5">
        <f t="shared" si="19"/>
        <v>43191</v>
      </c>
      <c r="BA59" s="11">
        <f t="shared" si="20"/>
        <v>7488</v>
      </c>
      <c r="BB59" s="11">
        <f t="shared" si="21"/>
        <v>7396.6562296151333</v>
      </c>
      <c r="BC59" s="6">
        <v>570.50047619047609</v>
      </c>
      <c r="BD59" s="6">
        <v>0</v>
      </c>
      <c r="BE59" s="6">
        <v>-0.2</v>
      </c>
      <c r="BF59" s="8"/>
      <c r="BG59" s="33">
        <v>43556</v>
      </c>
      <c r="BH59" s="5">
        <f t="shared" si="22"/>
        <v>43556</v>
      </c>
      <c r="BI59" s="11">
        <f t="shared" si="23"/>
        <v>7853</v>
      </c>
      <c r="BJ59" s="11">
        <f t="shared" si="24"/>
        <v>0</v>
      </c>
      <c r="BK59" s="6">
        <f t="shared" si="54"/>
        <v>570.50047619047609</v>
      </c>
      <c r="BL59" s="6">
        <v>1.08</v>
      </c>
      <c r="BM59" s="6">
        <v>0.08</v>
      </c>
      <c r="BN59" s="59"/>
      <c r="BO59" s="58"/>
      <c r="BP59" s="58"/>
      <c r="BQ59" s="61">
        <f t="shared" si="25"/>
        <v>-20.580476190476134</v>
      </c>
      <c r="BR59" s="33">
        <v>43922</v>
      </c>
      <c r="BS59" s="5">
        <f t="shared" si="26"/>
        <v>43922</v>
      </c>
      <c r="BT59" s="11">
        <f t="shared" si="27"/>
        <v>8219</v>
      </c>
      <c r="BU59" s="11">
        <f t="shared" si="28"/>
        <v>0</v>
      </c>
      <c r="BV59" s="6">
        <f t="shared" si="29"/>
        <v>570.58047619047613</v>
      </c>
      <c r="BW59" s="6">
        <f t="shared" si="30"/>
        <v>0.08</v>
      </c>
      <c r="BX59" s="73">
        <f t="shared" si="41"/>
        <v>0.08</v>
      </c>
      <c r="BY59" s="6">
        <v>0.08</v>
      </c>
      <c r="BZ59" s="33">
        <v>44287</v>
      </c>
      <c r="CA59" s="5">
        <f t="shared" si="31"/>
        <v>44287</v>
      </c>
      <c r="CB59" s="11">
        <f t="shared" si="32"/>
        <v>8584</v>
      </c>
      <c r="CC59" s="11">
        <f t="shared" si="33"/>
        <v>0</v>
      </c>
      <c r="CD59" s="6">
        <f t="shared" si="34"/>
        <v>570.66047619047617</v>
      </c>
      <c r="CE59" s="62">
        <f t="shared" si="35"/>
        <v>0.08</v>
      </c>
      <c r="CF59" s="73">
        <f t="shared" si="42"/>
        <v>0.08</v>
      </c>
      <c r="CG59" s="73">
        <f t="shared" si="43"/>
        <v>0</v>
      </c>
      <c r="CH59" s="6">
        <f t="shared" si="44"/>
        <v>0</v>
      </c>
      <c r="CI59" s="6"/>
      <c r="CJ59" s="33">
        <v>44652</v>
      </c>
      <c r="CK59" s="5">
        <f t="shared" si="36"/>
        <v>44652</v>
      </c>
      <c r="CL59" s="11">
        <f t="shared" si="37"/>
        <v>2557</v>
      </c>
      <c r="CM59" s="11">
        <f t="shared" si="38"/>
        <v>2557</v>
      </c>
      <c r="CN59" s="6">
        <f t="shared" si="39"/>
        <v>570.66047619047617</v>
      </c>
      <c r="CO59" s="62">
        <f t="shared" si="47"/>
        <v>0</v>
      </c>
      <c r="CP59" s="73">
        <f t="shared" si="45"/>
        <v>0</v>
      </c>
      <c r="CQ59" s="73">
        <f t="shared" si="46"/>
        <v>0</v>
      </c>
      <c r="CR59" s="6">
        <f t="shared" si="40"/>
        <v>0</v>
      </c>
    </row>
    <row r="60" spans="1:96">
      <c r="A60" s="30" t="s">
        <v>1463</v>
      </c>
      <c r="B60" s="30" t="s">
        <v>1464</v>
      </c>
      <c r="C60" s="49"/>
      <c r="D60" s="49" t="s">
        <v>3332</v>
      </c>
      <c r="E60" s="30" t="s">
        <v>3061</v>
      </c>
      <c r="F60" s="30" t="s">
        <v>4568</v>
      </c>
      <c r="G60" s="30" t="s">
        <v>4574</v>
      </c>
      <c r="H60" s="30" t="s">
        <v>3169</v>
      </c>
      <c r="I60" s="30" t="s">
        <v>3116</v>
      </c>
      <c r="J60" s="30"/>
      <c r="K60" s="30" t="s">
        <v>1240</v>
      </c>
      <c r="L60" s="30" t="s">
        <v>3102</v>
      </c>
      <c r="M60" s="31">
        <v>300</v>
      </c>
      <c r="N60" s="30">
        <v>21</v>
      </c>
      <c r="O60" s="30"/>
      <c r="P60" s="162"/>
      <c r="Q60" s="30">
        <f t="shared" si="0"/>
        <v>252</v>
      </c>
      <c r="R60" s="30">
        <f t="shared" si="1"/>
        <v>7670.0862000000006</v>
      </c>
      <c r="S60" s="30">
        <f t="shared" si="2"/>
        <v>7665</v>
      </c>
      <c r="T60" s="30" t="s">
        <v>6</v>
      </c>
      <c r="U60" s="30"/>
      <c r="V60" s="32">
        <v>35703</v>
      </c>
      <c r="W60" s="30"/>
      <c r="X60" s="31">
        <v>300</v>
      </c>
      <c r="Y60" s="30">
        <v>0</v>
      </c>
      <c r="Z60" s="30">
        <v>0</v>
      </c>
      <c r="AA60" s="30">
        <v>0</v>
      </c>
      <c r="AB60" s="31">
        <f t="shared" si="3"/>
        <v>300</v>
      </c>
      <c r="AC60" s="33">
        <v>42095</v>
      </c>
      <c r="AD60" s="10">
        <f t="shared" si="4"/>
        <v>35703</v>
      </c>
      <c r="AE60" s="10">
        <f t="shared" si="5"/>
        <v>42095</v>
      </c>
      <c r="AF60" s="11">
        <f t="shared" si="6"/>
        <v>6392</v>
      </c>
      <c r="AG60" s="11">
        <f t="shared" si="7"/>
        <v>7670.25</v>
      </c>
      <c r="AH60" s="11">
        <f t="shared" si="8"/>
        <v>6392</v>
      </c>
      <c r="AI60" s="11">
        <f t="shared" si="51"/>
        <v>250.17612524461839</v>
      </c>
      <c r="AJ60" s="11">
        <f t="shared" si="52"/>
        <v>49.82387475538161</v>
      </c>
      <c r="AK60" s="33">
        <v>42461</v>
      </c>
      <c r="AL60" s="5">
        <f t="shared" si="11"/>
        <v>42461</v>
      </c>
      <c r="AM60" s="11">
        <f t="shared" si="12"/>
        <v>42461</v>
      </c>
      <c r="AN60" s="11">
        <f t="shared" si="13"/>
        <v>6392</v>
      </c>
      <c r="AO60" s="6">
        <v>296.87</v>
      </c>
      <c r="AP60" s="6">
        <f t="shared" si="14"/>
        <v>46.693874755381614</v>
      </c>
      <c r="AQ60" s="6">
        <f t="shared" si="15"/>
        <v>3.1299999999999955</v>
      </c>
      <c r="AR60" s="33">
        <v>42826</v>
      </c>
      <c r="AS60" s="5">
        <f t="shared" si="16"/>
        <v>42826</v>
      </c>
      <c r="AT60" s="11">
        <f t="shared" si="17"/>
        <v>42826</v>
      </c>
      <c r="AU60" s="11">
        <f t="shared" si="18"/>
        <v>7123</v>
      </c>
      <c r="AV60" s="6">
        <v>311.15571428571428</v>
      </c>
      <c r="AW60" s="6">
        <v>14.285714285714286</v>
      </c>
      <c r="AX60" s="6">
        <v>0</v>
      </c>
      <c r="AY60" s="33">
        <v>43191</v>
      </c>
      <c r="AZ60" s="5">
        <f t="shared" si="19"/>
        <v>43191</v>
      </c>
      <c r="BA60" s="11">
        <f t="shared" si="20"/>
        <v>7488</v>
      </c>
      <c r="BB60" s="11">
        <f t="shared" si="21"/>
        <v>7438.1761252446186</v>
      </c>
      <c r="BC60" s="6">
        <v>311.15571428571428</v>
      </c>
      <c r="BD60" s="6">
        <v>0</v>
      </c>
      <c r="BE60" s="6">
        <v>-0.2</v>
      </c>
      <c r="BF60" s="8"/>
      <c r="BG60" s="33">
        <v>43556</v>
      </c>
      <c r="BH60" s="5">
        <f t="shared" si="22"/>
        <v>43556</v>
      </c>
      <c r="BI60" s="11">
        <f t="shared" si="23"/>
        <v>7853</v>
      </c>
      <c r="BJ60" s="11">
        <f t="shared" si="24"/>
        <v>0</v>
      </c>
      <c r="BK60" s="6">
        <f>BC60+BL60</f>
        <v>312.23571428571427</v>
      </c>
      <c r="BL60" s="6">
        <v>1.08</v>
      </c>
      <c r="BM60" s="6">
        <v>0.08</v>
      </c>
      <c r="BN60" s="59"/>
      <c r="BO60" s="58"/>
      <c r="BP60" s="58"/>
      <c r="BQ60" s="61">
        <f t="shared" si="25"/>
        <v>-12.31571428571425</v>
      </c>
      <c r="BR60" s="33">
        <v>43922</v>
      </c>
      <c r="BS60" s="5">
        <f t="shared" si="26"/>
        <v>43922</v>
      </c>
      <c r="BT60" s="11">
        <f t="shared" si="27"/>
        <v>8219</v>
      </c>
      <c r="BU60" s="11">
        <f t="shared" si="28"/>
        <v>0</v>
      </c>
      <c r="BV60" s="6">
        <f t="shared" si="29"/>
        <v>312.31571428571425</v>
      </c>
      <c r="BW60" s="6">
        <f t="shared" si="30"/>
        <v>0.08</v>
      </c>
      <c r="BX60" s="73">
        <f t="shared" si="41"/>
        <v>0.08</v>
      </c>
      <c r="BY60" s="6">
        <v>0.08</v>
      </c>
      <c r="BZ60" s="33">
        <v>44287</v>
      </c>
      <c r="CA60" s="5">
        <f t="shared" si="31"/>
        <v>44287</v>
      </c>
      <c r="CB60" s="11">
        <f t="shared" si="32"/>
        <v>8584</v>
      </c>
      <c r="CC60" s="11">
        <f t="shared" si="33"/>
        <v>0</v>
      </c>
      <c r="CD60" s="6">
        <f t="shared" si="34"/>
        <v>312.39571428571423</v>
      </c>
      <c r="CE60" s="62">
        <f t="shared" si="35"/>
        <v>0.08</v>
      </c>
      <c r="CF60" s="73">
        <f t="shared" si="42"/>
        <v>0.08</v>
      </c>
      <c r="CG60" s="73">
        <f t="shared" si="43"/>
        <v>0</v>
      </c>
      <c r="CH60" s="6">
        <f t="shared" si="44"/>
        <v>0</v>
      </c>
      <c r="CI60" s="6"/>
      <c r="CJ60" s="33">
        <v>44652</v>
      </c>
      <c r="CK60" s="5">
        <f t="shared" si="36"/>
        <v>44652</v>
      </c>
      <c r="CL60" s="11">
        <f t="shared" si="37"/>
        <v>2557</v>
      </c>
      <c r="CM60" s="11">
        <f t="shared" si="38"/>
        <v>2557</v>
      </c>
      <c r="CN60" s="6">
        <f t="shared" si="39"/>
        <v>312.39571428571423</v>
      </c>
      <c r="CO60" s="62">
        <f t="shared" si="47"/>
        <v>0</v>
      </c>
      <c r="CP60" s="73">
        <f t="shared" si="45"/>
        <v>0</v>
      </c>
      <c r="CQ60" s="73">
        <f t="shared" si="46"/>
        <v>0</v>
      </c>
      <c r="CR60" s="6">
        <f t="shared" si="40"/>
        <v>0</v>
      </c>
    </row>
    <row r="61" spans="1:96">
      <c r="A61" s="30" t="s">
        <v>1477</v>
      </c>
      <c r="B61" s="30" t="s">
        <v>1478</v>
      </c>
      <c r="C61" s="49"/>
      <c r="D61" s="49" t="s">
        <v>3339</v>
      </c>
      <c r="E61" s="30" t="s">
        <v>3061</v>
      </c>
      <c r="F61" s="30" t="s">
        <v>4568</v>
      </c>
      <c r="G61" s="30" t="s">
        <v>4574</v>
      </c>
      <c r="H61" s="30" t="s">
        <v>4446</v>
      </c>
      <c r="I61" s="30" t="s">
        <v>4453</v>
      </c>
      <c r="J61" s="30"/>
      <c r="K61" s="30" t="s">
        <v>1240</v>
      </c>
      <c r="L61" s="30" t="s">
        <v>3102</v>
      </c>
      <c r="M61" s="31">
        <v>300</v>
      </c>
      <c r="N61" s="30">
        <v>21</v>
      </c>
      <c r="O61" s="30"/>
      <c r="P61" s="162"/>
      <c r="Q61" s="30">
        <f t="shared" si="0"/>
        <v>252</v>
      </c>
      <c r="R61" s="30">
        <f t="shared" si="1"/>
        <v>7670.0862000000006</v>
      </c>
      <c r="S61" s="30">
        <f t="shared" si="2"/>
        <v>7665</v>
      </c>
      <c r="T61" s="30" t="s">
        <v>6</v>
      </c>
      <c r="U61" s="30"/>
      <c r="V61" s="32">
        <v>35703</v>
      </c>
      <c r="W61" s="30"/>
      <c r="X61" s="31">
        <v>300</v>
      </c>
      <c r="Y61" s="30">
        <v>0</v>
      </c>
      <c r="Z61" s="30">
        <v>0</v>
      </c>
      <c r="AA61" s="30">
        <v>0</v>
      </c>
      <c r="AB61" s="31">
        <f t="shared" si="3"/>
        <v>300</v>
      </c>
      <c r="AC61" s="33">
        <v>42095</v>
      </c>
      <c r="AD61" s="10">
        <f t="shared" si="4"/>
        <v>35703</v>
      </c>
      <c r="AE61" s="10">
        <f t="shared" si="5"/>
        <v>42095</v>
      </c>
      <c r="AF61" s="11">
        <f t="shared" si="6"/>
        <v>6392</v>
      </c>
      <c r="AG61" s="11">
        <f t="shared" si="7"/>
        <v>7670.25</v>
      </c>
      <c r="AH61" s="11">
        <f t="shared" si="8"/>
        <v>6392</v>
      </c>
      <c r="AI61" s="11">
        <f t="shared" si="51"/>
        <v>250.17612524461839</v>
      </c>
      <c r="AJ61" s="11">
        <f t="shared" si="52"/>
        <v>49.82387475538161</v>
      </c>
      <c r="AK61" s="33">
        <v>42461</v>
      </c>
      <c r="AL61" s="5">
        <f t="shared" si="11"/>
        <v>42461</v>
      </c>
      <c r="AM61" s="11">
        <f t="shared" si="12"/>
        <v>42461</v>
      </c>
      <c r="AN61" s="11">
        <f t="shared" si="13"/>
        <v>6392</v>
      </c>
      <c r="AO61" s="6">
        <v>296.87</v>
      </c>
      <c r="AP61" s="6">
        <f t="shared" si="14"/>
        <v>46.693874755381614</v>
      </c>
      <c r="AQ61" s="6">
        <f t="shared" si="15"/>
        <v>3.1299999999999955</v>
      </c>
      <c r="AR61" s="33">
        <v>42826</v>
      </c>
      <c r="AS61" s="5">
        <f t="shared" si="16"/>
        <v>42826</v>
      </c>
      <c r="AT61" s="11">
        <f t="shared" si="17"/>
        <v>42826</v>
      </c>
      <c r="AU61" s="11">
        <f t="shared" si="18"/>
        <v>7123</v>
      </c>
      <c r="AV61" s="6">
        <v>311.15571428571428</v>
      </c>
      <c r="AW61" s="6">
        <v>14.285714285714286</v>
      </c>
      <c r="AX61" s="6">
        <v>0</v>
      </c>
      <c r="AY61" s="33">
        <v>43191</v>
      </c>
      <c r="AZ61" s="5">
        <f t="shared" si="19"/>
        <v>43191</v>
      </c>
      <c r="BA61" s="11">
        <f t="shared" si="20"/>
        <v>7488</v>
      </c>
      <c r="BB61" s="11">
        <f t="shared" si="21"/>
        <v>7438.1761252446186</v>
      </c>
      <c r="BC61" s="6">
        <v>311.15571428571428</v>
      </c>
      <c r="BD61" s="6">
        <v>0</v>
      </c>
      <c r="BE61" s="6">
        <v>-0.2</v>
      </c>
      <c r="BF61" s="8"/>
      <c r="BG61" s="33">
        <v>43556</v>
      </c>
      <c r="BH61" s="5">
        <f t="shared" si="22"/>
        <v>43556</v>
      </c>
      <c r="BI61" s="11">
        <f t="shared" si="23"/>
        <v>7853</v>
      </c>
      <c r="BJ61" s="11">
        <f t="shared" si="24"/>
        <v>0</v>
      </c>
      <c r="BK61" s="6">
        <f t="shared" ref="BK61:BK83" si="55">(M61-J61)/R61*BI61</f>
        <v>307.15430551484542</v>
      </c>
      <c r="BL61" s="6">
        <v>1.08</v>
      </c>
      <c r="BM61" s="6">
        <v>0.08</v>
      </c>
      <c r="BN61" s="59"/>
      <c r="BO61" s="58"/>
      <c r="BP61" s="58"/>
      <c r="BQ61" s="61">
        <f t="shared" si="25"/>
        <v>-7.2343055148454027</v>
      </c>
      <c r="BR61" s="33">
        <v>43922</v>
      </c>
      <c r="BS61" s="5">
        <f t="shared" si="26"/>
        <v>43922</v>
      </c>
      <c r="BT61" s="11">
        <f t="shared" si="27"/>
        <v>8219</v>
      </c>
      <c r="BU61" s="11">
        <f t="shared" si="28"/>
        <v>0</v>
      </c>
      <c r="BV61" s="6">
        <f t="shared" si="29"/>
        <v>307.2343055148454</v>
      </c>
      <c r="BW61" s="6">
        <f t="shared" si="30"/>
        <v>0.08</v>
      </c>
      <c r="BX61" s="73">
        <f t="shared" si="41"/>
        <v>0.08</v>
      </c>
      <c r="BY61" s="6">
        <v>0.08</v>
      </c>
      <c r="BZ61" s="33">
        <v>44287</v>
      </c>
      <c r="CA61" s="5">
        <f t="shared" si="31"/>
        <v>44287</v>
      </c>
      <c r="CB61" s="11">
        <f t="shared" si="32"/>
        <v>8584</v>
      </c>
      <c r="CC61" s="11">
        <f t="shared" si="33"/>
        <v>0</v>
      </c>
      <c r="CD61" s="6">
        <f t="shared" si="34"/>
        <v>307.31430551484539</v>
      </c>
      <c r="CE61" s="62">
        <f t="shared" si="35"/>
        <v>0.08</v>
      </c>
      <c r="CF61" s="73">
        <f t="shared" si="42"/>
        <v>0.08</v>
      </c>
      <c r="CG61" s="73">
        <f t="shared" si="43"/>
        <v>0</v>
      </c>
      <c r="CH61" s="6">
        <f t="shared" si="44"/>
        <v>0</v>
      </c>
      <c r="CI61" s="6"/>
      <c r="CJ61" s="33">
        <v>44652</v>
      </c>
      <c r="CK61" s="5">
        <f t="shared" si="36"/>
        <v>44652</v>
      </c>
      <c r="CL61" s="11">
        <f t="shared" si="37"/>
        <v>2557</v>
      </c>
      <c r="CM61" s="11">
        <f t="shared" si="38"/>
        <v>2557</v>
      </c>
      <c r="CN61" s="6">
        <f t="shared" si="39"/>
        <v>307.31430551484539</v>
      </c>
      <c r="CO61" s="62">
        <f t="shared" si="47"/>
        <v>0</v>
      </c>
      <c r="CP61" s="73">
        <f t="shared" si="45"/>
        <v>0</v>
      </c>
      <c r="CQ61" s="73">
        <f t="shared" si="46"/>
        <v>0</v>
      </c>
      <c r="CR61" s="6">
        <f t="shared" si="40"/>
        <v>0</v>
      </c>
    </row>
    <row r="62" spans="1:96">
      <c r="A62" s="30" t="s">
        <v>1529</v>
      </c>
      <c r="B62" s="30" t="s">
        <v>1530</v>
      </c>
      <c r="C62" s="49"/>
      <c r="D62" s="49" t="s">
        <v>3365</v>
      </c>
      <c r="E62" s="30" t="s">
        <v>3061</v>
      </c>
      <c r="F62" s="30" t="s">
        <v>4568</v>
      </c>
      <c r="G62" s="30" t="s">
        <v>4574</v>
      </c>
      <c r="H62" s="30" t="s">
        <v>4591</v>
      </c>
      <c r="I62" s="30" t="s">
        <v>4365</v>
      </c>
      <c r="J62" s="30"/>
      <c r="K62" s="30" t="s">
        <v>1240</v>
      </c>
      <c r="L62" s="30" t="s">
        <v>3102</v>
      </c>
      <c r="M62" s="31">
        <v>599</v>
      </c>
      <c r="N62" s="30">
        <v>21</v>
      </c>
      <c r="O62" s="30"/>
      <c r="P62" s="162"/>
      <c r="Q62" s="30">
        <f t="shared" si="0"/>
        <v>252</v>
      </c>
      <c r="R62" s="30">
        <f t="shared" si="1"/>
        <v>7670.0862000000006</v>
      </c>
      <c r="S62" s="30">
        <f t="shared" si="2"/>
        <v>7665</v>
      </c>
      <c r="T62" s="30" t="s">
        <v>6</v>
      </c>
      <c r="U62" s="30"/>
      <c r="V62" s="32">
        <v>35703</v>
      </c>
      <c r="W62" s="30"/>
      <c r="X62" s="31">
        <v>599</v>
      </c>
      <c r="Y62" s="30">
        <v>0</v>
      </c>
      <c r="Z62" s="30">
        <v>0</v>
      </c>
      <c r="AA62" s="30">
        <v>0</v>
      </c>
      <c r="AB62" s="31">
        <f t="shared" si="3"/>
        <v>599</v>
      </c>
      <c r="AC62" s="33">
        <v>42095</v>
      </c>
      <c r="AD62" s="10">
        <f t="shared" si="4"/>
        <v>35703</v>
      </c>
      <c r="AE62" s="10">
        <f t="shared" si="5"/>
        <v>42095</v>
      </c>
      <c r="AF62" s="11">
        <f t="shared" si="6"/>
        <v>6392</v>
      </c>
      <c r="AG62" s="11">
        <f t="shared" si="7"/>
        <v>7670.25</v>
      </c>
      <c r="AH62" s="11">
        <f t="shared" si="8"/>
        <v>6392</v>
      </c>
      <c r="AI62" s="11">
        <f t="shared" si="51"/>
        <v>499.51833007175475</v>
      </c>
      <c r="AJ62" s="11">
        <f t="shared" si="52"/>
        <v>99.481669928245253</v>
      </c>
      <c r="AK62" s="33">
        <v>42461</v>
      </c>
      <c r="AL62" s="5">
        <f t="shared" si="11"/>
        <v>42461</v>
      </c>
      <c r="AM62" s="11">
        <f t="shared" si="12"/>
        <v>42461</v>
      </c>
      <c r="AN62" s="11">
        <f t="shared" si="13"/>
        <v>6392</v>
      </c>
      <c r="AO62" s="6">
        <v>592.79999999999995</v>
      </c>
      <c r="AP62" s="6">
        <f t="shared" si="14"/>
        <v>93.281669928245208</v>
      </c>
      <c r="AQ62" s="6">
        <f t="shared" si="15"/>
        <v>6.2000000000000455</v>
      </c>
      <c r="AR62" s="33">
        <v>42826</v>
      </c>
      <c r="AS62" s="5">
        <f t="shared" si="16"/>
        <v>42826</v>
      </c>
      <c r="AT62" s="11">
        <f t="shared" si="17"/>
        <v>42826</v>
      </c>
      <c r="AU62" s="11">
        <f t="shared" si="18"/>
        <v>7123</v>
      </c>
      <c r="AV62" s="6">
        <v>621.32380952380947</v>
      </c>
      <c r="AW62" s="6">
        <v>28.523809523809526</v>
      </c>
      <c r="AX62" s="6">
        <v>0</v>
      </c>
      <c r="AY62" s="33">
        <v>43191</v>
      </c>
      <c r="AZ62" s="5">
        <f t="shared" si="19"/>
        <v>43191</v>
      </c>
      <c r="BA62" s="11">
        <f t="shared" si="20"/>
        <v>7488</v>
      </c>
      <c r="BB62" s="11">
        <f t="shared" si="21"/>
        <v>7388.5183300717545</v>
      </c>
      <c r="BC62" s="6">
        <v>621.32380952380947</v>
      </c>
      <c r="BD62" s="6">
        <v>0</v>
      </c>
      <c r="BE62" s="6">
        <v>-0.2</v>
      </c>
      <c r="BF62" s="8"/>
      <c r="BG62" s="33">
        <v>43556</v>
      </c>
      <c r="BH62" s="5">
        <f t="shared" si="22"/>
        <v>43556</v>
      </c>
      <c r="BI62" s="11">
        <f t="shared" si="23"/>
        <v>7853</v>
      </c>
      <c r="BJ62" s="11">
        <f t="shared" si="24"/>
        <v>0</v>
      </c>
      <c r="BK62" s="6">
        <f t="shared" si="55"/>
        <v>613.28476334464131</v>
      </c>
      <c r="BL62" s="6">
        <v>1.08</v>
      </c>
      <c r="BM62" s="6">
        <v>0.08</v>
      </c>
      <c r="BN62" s="59"/>
      <c r="BO62" s="58"/>
      <c r="BP62" s="58"/>
      <c r="BQ62" s="61">
        <f t="shared" si="25"/>
        <v>-14.364763344641347</v>
      </c>
      <c r="BR62" s="33">
        <v>43922</v>
      </c>
      <c r="BS62" s="5">
        <f t="shared" si="26"/>
        <v>43922</v>
      </c>
      <c r="BT62" s="11">
        <f t="shared" si="27"/>
        <v>8219</v>
      </c>
      <c r="BU62" s="11">
        <f t="shared" si="28"/>
        <v>0</v>
      </c>
      <c r="BV62" s="6">
        <f t="shared" si="29"/>
        <v>613.36476334464135</v>
      </c>
      <c r="BW62" s="6">
        <f t="shared" si="30"/>
        <v>0.08</v>
      </c>
      <c r="BX62" s="73">
        <f t="shared" si="41"/>
        <v>0.08</v>
      </c>
      <c r="BY62" s="6">
        <v>0.08</v>
      </c>
      <c r="BZ62" s="33">
        <v>44287</v>
      </c>
      <c r="CA62" s="5">
        <f t="shared" si="31"/>
        <v>44287</v>
      </c>
      <c r="CB62" s="11">
        <f t="shared" si="32"/>
        <v>8584</v>
      </c>
      <c r="CC62" s="11">
        <f t="shared" si="33"/>
        <v>0</v>
      </c>
      <c r="CD62" s="6">
        <f t="shared" si="34"/>
        <v>613.44476334464139</v>
      </c>
      <c r="CE62" s="62">
        <f t="shared" si="35"/>
        <v>0.08</v>
      </c>
      <c r="CF62" s="73">
        <f t="shared" si="42"/>
        <v>0.08</v>
      </c>
      <c r="CG62" s="73">
        <f t="shared" si="43"/>
        <v>0</v>
      </c>
      <c r="CH62" s="6">
        <f t="shared" si="44"/>
        <v>0</v>
      </c>
      <c r="CI62" s="6"/>
      <c r="CJ62" s="33">
        <v>44652</v>
      </c>
      <c r="CK62" s="5">
        <f t="shared" si="36"/>
        <v>44652</v>
      </c>
      <c r="CL62" s="11">
        <f t="shared" si="37"/>
        <v>2557</v>
      </c>
      <c r="CM62" s="11">
        <f t="shared" si="38"/>
        <v>2557</v>
      </c>
      <c r="CN62" s="6">
        <f t="shared" si="39"/>
        <v>613.44476334464139</v>
      </c>
      <c r="CO62" s="62">
        <f t="shared" si="47"/>
        <v>0</v>
      </c>
      <c r="CP62" s="73">
        <f t="shared" si="45"/>
        <v>0</v>
      </c>
      <c r="CQ62" s="73">
        <f t="shared" si="46"/>
        <v>0</v>
      </c>
      <c r="CR62" s="6">
        <f t="shared" si="40"/>
        <v>0</v>
      </c>
    </row>
    <row r="63" spans="1:96">
      <c r="A63" s="30" t="s">
        <v>1535</v>
      </c>
      <c r="B63" s="30" t="s">
        <v>1536</v>
      </c>
      <c r="C63" s="49"/>
      <c r="D63" s="49" t="s">
        <v>3368</v>
      </c>
      <c r="E63" s="30" t="s">
        <v>3061</v>
      </c>
      <c r="F63" s="30" t="s">
        <v>4568</v>
      </c>
      <c r="G63" s="30" t="s">
        <v>4574</v>
      </c>
      <c r="H63" s="30" t="s">
        <v>3113</v>
      </c>
      <c r="I63" s="30" t="s">
        <v>4332</v>
      </c>
      <c r="J63" s="30"/>
      <c r="K63" s="30" t="s">
        <v>1240</v>
      </c>
      <c r="L63" s="30" t="s">
        <v>3102</v>
      </c>
      <c r="M63" s="31">
        <v>399</v>
      </c>
      <c r="N63" s="30">
        <v>21</v>
      </c>
      <c r="O63" s="30"/>
      <c r="P63" s="162"/>
      <c r="Q63" s="30">
        <f t="shared" si="0"/>
        <v>252</v>
      </c>
      <c r="R63" s="30">
        <f t="shared" si="1"/>
        <v>7670.0862000000006</v>
      </c>
      <c r="S63" s="30">
        <f t="shared" si="2"/>
        <v>7665</v>
      </c>
      <c r="T63" s="30" t="s">
        <v>6</v>
      </c>
      <c r="U63" s="30"/>
      <c r="V63" s="32">
        <v>35703</v>
      </c>
      <c r="W63" s="30"/>
      <c r="X63" s="31">
        <v>399</v>
      </c>
      <c r="Y63" s="30">
        <v>0</v>
      </c>
      <c r="Z63" s="30">
        <v>0</v>
      </c>
      <c r="AA63" s="30">
        <v>0</v>
      </c>
      <c r="AB63" s="31">
        <f t="shared" si="3"/>
        <v>399</v>
      </c>
      <c r="AC63" s="33">
        <v>42095</v>
      </c>
      <c r="AD63" s="10">
        <f t="shared" si="4"/>
        <v>35703</v>
      </c>
      <c r="AE63" s="10">
        <f t="shared" si="5"/>
        <v>42095</v>
      </c>
      <c r="AF63" s="11">
        <f t="shared" si="6"/>
        <v>6392</v>
      </c>
      <c r="AG63" s="11">
        <f t="shared" si="7"/>
        <v>7670.25</v>
      </c>
      <c r="AH63" s="11">
        <f t="shared" si="8"/>
        <v>6392</v>
      </c>
      <c r="AI63" s="11">
        <f t="shared" si="51"/>
        <v>332.73424657534247</v>
      </c>
      <c r="AJ63" s="11">
        <f t="shared" si="52"/>
        <v>66.265753424657532</v>
      </c>
      <c r="AK63" s="33">
        <v>42461</v>
      </c>
      <c r="AL63" s="5">
        <f t="shared" si="11"/>
        <v>42461</v>
      </c>
      <c r="AM63" s="11">
        <f t="shared" si="12"/>
        <v>42461</v>
      </c>
      <c r="AN63" s="11">
        <f t="shared" si="13"/>
        <v>6392</v>
      </c>
      <c r="AO63" s="6">
        <v>395.89</v>
      </c>
      <c r="AP63" s="6">
        <f t="shared" si="14"/>
        <v>63.155753424657519</v>
      </c>
      <c r="AQ63" s="6">
        <f t="shared" si="15"/>
        <v>3.1100000000000136</v>
      </c>
      <c r="AR63" s="33">
        <v>42826</v>
      </c>
      <c r="AS63" s="5">
        <f t="shared" si="16"/>
        <v>42826</v>
      </c>
      <c r="AT63" s="11">
        <f t="shared" si="17"/>
        <v>42826</v>
      </c>
      <c r="AU63" s="11">
        <f t="shared" si="18"/>
        <v>7123</v>
      </c>
      <c r="AV63" s="6">
        <v>414.89</v>
      </c>
      <c r="AW63" s="6">
        <v>19</v>
      </c>
      <c r="AX63" s="6">
        <v>0</v>
      </c>
      <c r="AY63" s="33">
        <v>43191</v>
      </c>
      <c r="AZ63" s="5">
        <f t="shared" si="19"/>
        <v>43191</v>
      </c>
      <c r="BA63" s="11">
        <f t="shared" si="20"/>
        <v>7488</v>
      </c>
      <c r="BB63" s="11">
        <f t="shared" si="21"/>
        <v>7421.7342465753427</v>
      </c>
      <c r="BC63" s="6">
        <v>414.89</v>
      </c>
      <c r="BD63" s="6">
        <v>0</v>
      </c>
      <c r="BE63" s="6">
        <v>-0.2</v>
      </c>
      <c r="BF63" s="8"/>
      <c r="BG63" s="33">
        <v>43556</v>
      </c>
      <c r="BH63" s="5">
        <f t="shared" si="22"/>
        <v>43556</v>
      </c>
      <c r="BI63" s="11">
        <f t="shared" si="23"/>
        <v>7853</v>
      </c>
      <c r="BJ63" s="11">
        <f t="shared" si="24"/>
        <v>0</v>
      </c>
      <c r="BK63" s="6">
        <f t="shared" si="55"/>
        <v>408.5152263347444</v>
      </c>
      <c r="BL63" s="6">
        <v>1.08</v>
      </c>
      <c r="BM63" s="6">
        <v>0.08</v>
      </c>
      <c r="BN63" s="59"/>
      <c r="BO63" s="58"/>
      <c r="BP63" s="58"/>
      <c r="BQ63" s="61">
        <f t="shared" si="25"/>
        <v>-9.5952263347443818</v>
      </c>
      <c r="BR63" s="33">
        <v>43922</v>
      </c>
      <c r="BS63" s="5">
        <f t="shared" si="26"/>
        <v>43922</v>
      </c>
      <c r="BT63" s="11">
        <f t="shared" si="27"/>
        <v>8219</v>
      </c>
      <c r="BU63" s="11">
        <f t="shared" si="28"/>
        <v>0</v>
      </c>
      <c r="BV63" s="6">
        <f t="shared" si="29"/>
        <v>408.59522633474438</v>
      </c>
      <c r="BW63" s="6">
        <f t="shared" si="30"/>
        <v>0.08</v>
      </c>
      <c r="BX63" s="73">
        <f t="shared" si="41"/>
        <v>0.08</v>
      </c>
      <c r="BY63" s="6">
        <v>0.08</v>
      </c>
      <c r="BZ63" s="33">
        <v>44287</v>
      </c>
      <c r="CA63" s="5">
        <f t="shared" si="31"/>
        <v>44287</v>
      </c>
      <c r="CB63" s="11">
        <f t="shared" si="32"/>
        <v>8584</v>
      </c>
      <c r="CC63" s="11">
        <f t="shared" si="33"/>
        <v>0</v>
      </c>
      <c r="CD63" s="6">
        <f t="shared" si="34"/>
        <v>408.67522633474437</v>
      </c>
      <c r="CE63" s="62">
        <f t="shared" si="35"/>
        <v>0.08</v>
      </c>
      <c r="CF63" s="73">
        <f t="shared" si="42"/>
        <v>0.08</v>
      </c>
      <c r="CG63" s="73">
        <f t="shared" si="43"/>
        <v>0</v>
      </c>
      <c r="CH63" s="6">
        <f t="shared" si="44"/>
        <v>0</v>
      </c>
      <c r="CI63" s="6"/>
      <c r="CJ63" s="33">
        <v>44652</v>
      </c>
      <c r="CK63" s="5">
        <f t="shared" si="36"/>
        <v>44652</v>
      </c>
      <c r="CL63" s="11">
        <f t="shared" si="37"/>
        <v>2557</v>
      </c>
      <c r="CM63" s="11">
        <f t="shared" si="38"/>
        <v>2557</v>
      </c>
      <c r="CN63" s="6">
        <f t="shared" si="39"/>
        <v>408.67522633474437</v>
      </c>
      <c r="CO63" s="62">
        <f t="shared" si="47"/>
        <v>0</v>
      </c>
      <c r="CP63" s="73">
        <f t="shared" si="45"/>
        <v>0</v>
      </c>
      <c r="CQ63" s="73">
        <f t="shared" si="46"/>
        <v>0</v>
      </c>
      <c r="CR63" s="6">
        <f t="shared" si="40"/>
        <v>0</v>
      </c>
    </row>
    <row r="64" spans="1:96">
      <c r="A64" s="30" t="s">
        <v>1555</v>
      </c>
      <c r="B64" s="30" t="s">
        <v>1556</v>
      </c>
      <c r="C64" s="49"/>
      <c r="D64" s="49" t="s">
        <v>3377</v>
      </c>
      <c r="E64" s="30" t="s">
        <v>3061</v>
      </c>
      <c r="F64" s="30" t="s">
        <v>4568</v>
      </c>
      <c r="G64" s="30" t="s">
        <v>4574</v>
      </c>
      <c r="H64" s="30" t="s">
        <v>3169</v>
      </c>
      <c r="I64" s="30" t="s">
        <v>3116</v>
      </c>
      <c r="J64" s="30"/>
      <c r="K64" s="30" t="s">
        <v>1240</v>
      </c>
      <c r="L64" s="30" t="s">
        <v>3102</v>
      </c>
      <c r="M64" s="31">
        <v>300</v>
      </c>
      <c r="N64" s="30">
        <v>21</v>
      </c>
      <c r="O64" s="30"/>
      <c r="P64" s="162"/>
      <c r="Q64" s="30">
        <f t="shared" si="0"/>
        <v>252</v>
      </c>
      <c r="R64" s="30">
        <f t="shared" si="1"/>
        <v>7670.0862000000006</v>
      </c>
      <c r="S64" s="30">
        <f t="shared" si="2"/>
        <v>7665</v>
      </c>
      <c r="T64" s="30" t="s">
        <v>6</v>
      </c>
      <c r="U64" s="30"/>
      <c r="V64" s="32">
        <v>35703</v>
      </c>
      <c r="W64" s="30"/>
      <c r="X64" s="31">
        <v>300</v>
      </c>
      <c r="Y64" s="30">
        <v>0</v>
      </c>
      <c r="Z64" s="30">
        <v>0</v>
      </c>
      <c r="AA64" s="30">
        <v>0</v>
      </c>
      <c r="AB64" s="31">
        <f t="shared" si="3"/>
        <v>300</v>
      </c>
      <c r="AC64" s="33">
        <v>42095</v>
      </c>
      <c r="AD64" s="10">
        <f t="shared" si="4"/>
        <v>35703</v>
      </c>
      <c r="AE64" s="10">
        <f t="shared" si="5"/>
        <v>42095</v>
      </c>
      <c r="AF64" s="11">
        <f t="shared" si="6"/>
        <v>6392</v>
      </c>
      <c r="AG64" s="11">
        <f t="shared" si="7"/>
        <v>7670.25</v>
      </c>
      <c r="AH64" s="11">
        <f t="shared" si="8"/>
        <v>6392</v>
      </c>
      <c r="AI64" s="11">
        <f t="shared" si="51"/>
        <v>250.17612524461839</v>
      </c>
      <c r="AJ64" s="11">
        <f t="shared" si="52"/>
        <v>49.82387475538161</v>
      </c>
      <c r="AK64" s="33">
        <v>42461</v>
      </c>
      <c r="AL64" s="5">
        <f t="shared" si="11"/>
        <v>42461</v>
      </c>
      <c r="AM64" s="11">
        <f t="shared" si="12"/>
        <v>42461</v>
      </c>
      <c r="AN64" s="11">
        <f t="shared" si="13"/>
        <v>6392</v>
      </c>
      <c r="AO64" s="6">
        <v>296.87</v>
      </c>
      <c r="AP64" s="6">
        <f t="shared" si="14"/>
        <v>46.693874755381614</v>
      </c>
      <c r="AQ64" s="6">
        <f t="shared" si="15"/>
        <v>3.1299999999999955</v>
      </c>
      <c r="AR64" s="33">
        <v>42826</v>
      </c>
      <c r="AS64" s="5">
        <f t="shared" si="16"/>
        <v>42826</v>
      </c>
      <c r="AT64" s="11">
        <f t="shared" si="17"/>
        <v>42826</v>
      </c>
      <c r="AU64" s="11">
        <f t="shared" si="18"/>
        <v>7123</v>
      </c>
      <c r="AV64" s="6">
        <v>311.15571428571428</v>
      </c>
      <c r="AW64" s="6">
        <v>14.285714285714286</v>
      </c>
      <c r="AX64" s="6">
        <v>0</v>
      </c>
      <c r="AY64" s="33">
        <v>43191</v>
      </c>
      <c r="AZ64" s="5">
        <f t="shared" si="19"/>
        <v>43191</v>
      </c>
      <c r="BA64" s="11">
        <f t="shared" si="20"/>
        <v>7488</v>
      </c>
      <c r="BB64" s="11">
        <f t="shared" si="21"/>
        <v>7438.1761252446186</v>
      </c>
      <c r="BC64" s="6">
        <v>311.15571428571428</v>
      </c>
      <c r="BD64" s="6">
        <v>0</v>
      </c>
      <c r="BE64" s="6">
        <v>-0.2</v>
      </c>
      <c r="BF64" s="8"/>
      <c r="BG64" s="33">
        <v>43556</v>
      </c>
      <c r="BH64" s="5">
        <f t="shared" si="22"/>
        <v>43556</v>
      </c>
      <c r="BI64" s="11">
        <f t="shared" si="23"/>
        <v>7853</v>
      </c>
      <c r="BJ64" s="11">
        <f t="shared" si="24"/>
        <v>0</v>
      </c>
      <c r="BK64" s="6">
        <f t="shared" si="55"/>
        <v>307.15430551484542</v>
      </c>
      <c r="BL64" s="6">
        <v>1.08</v>
      </c>
      <c r="BM64" s="6">
        <v>0.08</v>
      </c>
      <c r="BN64" s="59"/>
      <c r="BO64" s="58"/>
      <c r="BP64" s="58"/>
      <c r="BQ64" s="61">
        <f t="shared" si="25"/>
        <v>-7.2343055148454027</v>
      </c>
      <c r="BR64" s="33">
        <v>43922</v>
      </c>
      <c r="BS64" s="5">
        <f t="shared" si="26"/>
        <v>43922</v>
      </c>
      <c r="BT64" s="11">
        <f t="shared" si="27"/>
        <v>8219</v>
      </c>
      <c r="BU64" s="11">
        <f t="shared" si="28"/>
        <v>0</v>
      </c>
      <c r="BV64" s="6">
        <f t="shared" si="29"/>
        <v>307.2343055148454</v>
      </c>
      <c r="BW64" s="6">
        <f t="shared" si="30"/>
        <v>0.08</v>
      </c>
      <c r="BX64" s="73">
        <f t="shared" si="41"/>
        <v>0.08</v>
      </c>
      <c r="BY64" s="6">
        <v>0.08</v>
      </c>
      <c r="BZ64" s="33">
        <v>44287</v>
      </c>
      <c r="CA64" s="5">
        <f t="shared" si="31"/>
        <v>44287</v>
      </c>
      <c r="CB64" s="11">
        <f t="shared" si="32"/>
        <v>8584</v>
      </c>
      <c r="CC64" s="11">
        <f t="shared" si="33"/>
        <v>0</v>
      </c>
      <c r="CD64" s="6">
        <f t="shared" si="34"/>
        <v>307.31430551484539</v>
      </c>
      <c r="CE64" s="62">
        <f t="shared" si="35"/>
        <v>0.08</v>
      </c>
      <c r="CF64" s="73">
        <f t="shared" si="42"/>
        <v>0.08</v>
      </c>
      <c r="CG64" s="73">
        <f t="shared" si="43"/>
        <v>0</v>
      </c>
      <c r="CH64" s="6">
        <f t="shared" si="44"/>
        <v>0</v>
      </c>
      <c r="CI64" s="6"/>
      <c r="CJ64" s="33">
        <v>44652</v>
      </c>
      <c r="CK64" s="5">
        <f t="shared" si="36"/>
        <v>44652</v>
      </c>
      <c r="CL64" s="11">
        <f t="shared" si="37"/>
        <v>2557</v>
      </c>
      <c r="CM64" s="11">
        <f t="shared" si="38"/>
        <v>2557</v>
      </c>
      <c r="CN64" s="6">
        <f t="shared" si="39"/>
        <v>307.31430551484539</v>
      </c>
      <c r="CO64" s="62">
        <f t="shared" si="47"/>
        <v>0</v>
      </c>
      <c r="CP64" s="73">
        <f t="shared" si="45"/>
        <v>0</v>
      </c>
      <c r="CQ64" s="73">
        <f t="shared" si="46"/>
        <v>0</v>
      </c>
      <c r="CR64" s="6">
        <f t="shared" si="40"/>
        <v>0</v>
      </c>
    </row>
    <row r="65" spans="1:96">
      <c r="A65" s="30" t="s">
        <v>1557</v>
      </c>
      <c r="B65" s="30" t="s">
        <v>1558</v>
      </c>
      <c r="C65" s="49"/>
      <c r="D65" s="49" t="s">
        <v>3378</v>
      </c>
      <c r="E65" s="30" t="s">
        <v>3061</v>
      </c>
      <c r="F65" s="30" t="s">
        <v>4568</v>
      </c>
      <c r="G65" s="30" t="s">
        <v>4574</v>
      </c>
      <c r="H65" s="30" t="s">
        <v>3113</v>
      </c>
      <c r="I65" s="30" t="s">
        <v>4332</v>
      </c>
      <c r="J65" s="30"/>
      <c r="K65" s="30" t="s">
        <v>1240</v>
      </c>
      <c r="L65" s="30" t="s">
        <v>3102</v>
      </c>
      <c r="M65" s="31">
        <v>300</v>
      </c>
      <c r="N65" s="30">
        <v>21</v>
      </c>
      <c r="O65" s="30"/>
      <c r="P65" s="162"/>
      <c r="Q65" s="30">
        <f t="shared" si="0"/>
        <v>252</v>
      </c>
      <c r="R65" s="30">
        <f t="shared" si="1"/>
        <v>7670.0862000000006</v>
      </c>
      <c r="S65" s="30">
        <f t="shared" si="2"/>
        <v>7665</v>
      </c>
      <c r="T65" s="30" t="s">
        <v>6</v>
      </c>
      <c r="U65" s="30"/>
      <c r="V65" s="32">
        <v>35703</v>
      </c>
      <c r="W65" s="30"/>
      <c r="X65" s="31">
        <v>300</v>
      </c>
      <c r="Y65" s="30">
        <v>0</v>
      </c>
      <c r="Z65" s="30">
        <v>0</v>
      </c>
      <c r="AA65" s="30">
        <v>0</v>
      </c>
      <c r="AB65" s="31">
        <f t="shared" si="3"/>
        <v>300</v>
      </c>
      <c r="AC65" s="33">
        <v>42095</v>
      </c>
      <c r="AD65" s="10">
        <f t="shared" si="4"/>
        <v>35703</v>
      </c>
      <c r="AE65" s="10">
        <f t="shared" si="5"/>
        <v>42095</v>
      </c>
      <c r="AF65" s="11">
        <f t="shared" si="6"/>
        <v>6392</v>
      </c>
      <c r="AG65" s="11">
        <f t="shared" si="7"/>
        <v>7670.25</v>
      </c>
      <c r="AH65" s="11">
        <f t="shared" si="8"/>
        <v>6392</v>
      </c>
      <c r="AI65" s="11">
        <f t="shared" si="51"/>
        <v>250.17612524461839</v>
      </c>
      <c r="AJ65" s="11">
        <f t="shared" si="52"/>
        <v>49.82387475538161</v>
      </c>
      <c r="AK65" s="33">
        <v>42461</v>
      </c>
      <c r="AL65" s="5">
        <f t="shared" si="11"/>
        <v>42461</v>
      </c>
      <c r="AM65" s="11">
        <f t="shared" si="12"/>
        <v>42461</v>
      </c>
      <c r="AN65" s="11">
        <f t="shared" si="13"/>
        <v>6392</v>
      </c>
      <c r="AO65" s="6">
        <v>296.87</v>
      </c>
      <c r="AP65" s="6">
        <f t="shared" si="14"/>
        <v>46.693874755381614</v>
      </c>
      <c r="AQ65" s="6">
        <f t="shared" si="15"/>
        <v>3.1299999999999955</v>
      </c>
      <c r="AR65" s="33">
        <v>42826</v>
      </c>
      <c r="AS65" s="5">
        <f t="shared" si="16"/>
        <v>42826</v>
      </c>
      <c r="AT65" s="11">
        <f t="shared" si="17"/>
        <v>42826</v>
      </c>
      <c r="AU65" s="11">
        <f t="shared" si="18"/>
        <v>7123</v>
      </c>
      <c r="AV65" s="6">
        <v>311.15571428571428</v>
      </c>
      <c r="AW65" s="6">
        <v>14.285714285714286</v>
      </c>
      <c r="AX65" s="6">
        <v>0</v>
      </c>
      <c r="AY65" s="33">
        <v>43191</v>
      </c>
      <c r="AZ65" s="5">
        <f t="shared" si="19"/>
        <v>43191</v>
      </c>
      <c r="BA65" s="11">
        <f t="shared" si="20"/>
        <v>7488</v>
      </c>
      <c r="BB65" s="11">
        <f t="shared" si="21"/>
        <v>7438.1761252446186</v>
      </c>
      <c r="BC65" s="6">
        <v>311.15571428571428</v>
      </c>
      <c r="BD65" s="6">
        <v>0</v>
      </c>
      <c r="BE65" s="6">
        <v>-0.2</v>
      </c>
      <c r="BF65" s="8"/>
      <c r="BG65" s="33">
        <v>43556</v>
      </c>
      <c r="BH65" s="5">
        <f t="shared" si="22"/>
        <v>43556</v>
      </c>
      <c r="BI65" s="11">
        <f t="shared" si="23"/>
        <v>7853</v>
      </c>
      <c r="BJ65" s="11">
        <f t="shared" si="24"/>
        <v>0</v>
      </c>
      <c r="BK65" s="6">
        <f t="shared" si="55"/>
        <v>307.15430551484542</v>
      </c>
      <c r="BL65" s="6">
        <v>1.08</v>
      </c>
      <c r="BM65" s="6">
        <v>0.08</v>
      </c>
      <c r="BN65" s="59"/>
      <c r="BO65" s="58"/>
      <c r="BP65" s="58"/>
      <c r="BQ65" s="61">
        <f t="shared" si="25"/>
        <v>-7.2343055148454027</v>
      </c>
      <c r="BR65" s="33">
        <v>43922</v>
      </c>
      <c r="BS65" s="5">
        <f t="shared" si="26"/>
        <v>43922</v>
      </c>
      <c r="BT65" s="11">
        <f t="shared" si="27"/>
        <v>8219</v>
      </c>
      <c r="BU65" s="11">
        <f t="shared" si="28"/>
        <v>0</v>
      </c>
      <c r="BV65" s="6">
        <f t="shared" si="29"/>
        <v>307.2343055148454</v>
      </c>
      <c r="BW65" s="6">
        <f t="shared" si="30"/>
        <v>0.08</v>
      </c>
      <c r="BX65" s="73">
        <f t="shared" si="41"/>
        <v>0.08</v>
      </c>
      <c r="BY65" s="6">
        <v>0.08</v>
      </c>
      <c r="BZ65" s="33">
        <v>44287</v>
      </c>
      <c r="CA65" s="5">
        <f t="shared" si="31"/>
        <v>44287</v>
      </c>
      <c r="CB65" s="11">
        <f t="shared" si="32"/>
        <v>8584</v>
      </c>
      <c r="CC65" s="11">
        <f t="shared" si="33"/>
        <v>0</v>
      </c>
      <c r="CD65" s="6">
        <f t="shared" si="34"/>
        <v>307.31430551484539</v>
      </c>
      <c r="CE65" s="62">
        <f t="shared" si="35"/>
        <v>0.08</v>
      </c>
      <c r="CF65" s="73">
        <f t="shared" si="42"/>
        <v>0.08</v>
      </c>
      <c r="CG65" s="73">
        <f t="shared" si="43"/>
        <v>0</v>
      </c>
      <c r="CH65" s="6">
        <f t="shared" si="44"/>
        <v>0</v>
      </c>
      <c r="CI65" s="6"/>
      <c r="CJ65" s="33">
        <v>44652</v>
      </c>
      <c r="CK65" s="5">
        <f t="shared" si="36"/>
        <v>44652</v>
      </c>
      <c r="CL65" s="11">
        <f t="shared" si="37"/>
        <v>2557</v>
      </c>
      <c r="CM65" s="11">
        <f t="shared" si="38"/>
        <v>2557</v>
      </c>
      <c r="CN65" s="6">
        <f t="shared" si="39"/>
        <v>307.31430551484539</v>
      </c>
      <c r="CO65" s="62">
        <f t="shared" si="47"/>
        <v>0</v>
      </c>
      <c r="CP65" s="73">
        <f t="shared" si="45"/>
        <v>0</v>
      </c>
      <c r="CQ65" s="73">
        <f t="shared" si="46"/>
        <v>0</v>
      </c>
      <c r="CR65" s="6">
        <f t="shared" si="40"/>
        <v>0</v>
      </c>
    </row>
    <row r="66" spans="1:96">
      <c r="A66" s="30" t="s">
        <v>1559</v>
      </c>
      <c r="B66" s="30" t="s">
        <v>1560</v>
      </c>
      <c r="C66" s="49"/>
      <c r="D66" s="49" t="s">
        <v>3379</v>
      </c>
      <c r="E66" s="30" t="s">
        <v>3061</v>
      </c>
      <c r="F66" s="30" t="s">
        <v>4568</v>
      </c>
      <c r="G66" s="30" t="s">
        <v>4574</v>
      </c>
      <c r="H66" s="30" t="s">
        <v>3113</v>
      </c>
      <c r="I66" s="30" t="s">
        <v>4332</v>
      </c>
      <c r="J66" s="30"/>
      <c r="K66" s="30" t="s">
        <v>1240</v>
      </c>
      <c r="L66" s="30" t="s">
        <v>3102</v>
      </c>
      <c r="M66" s="31">
        <v>300</v>
      </c>
      <c r="N66" s="30">
        <v>21</v>
      </c>
      <c r="O66" s="30"/>
      <c r="P66" s="162"/>
      <c r="Q66" s="30">
        <f t="shared" si="0"/>
        <v>252</v>
      </c>
      <c r="R66" s="30">
        <f t="shared" si="1"/>
        <v>7670.0862000000006</v>
      </c>
      <c r="S66" s="30">
        <f t="shared" si="2"/>
        <v>7665</v>
      </c>
      <c r="T66" s="30" t="s">
        <v>6</v>
      </c>
      <c r="U66" s="30"/>
      <c r="V66" s="32">
        <v>35703</v>
      </c>
      <c r="W66" s="30"/>
      <c r="X66" s="31">
        <v>300</v>
      </c>
      <c r="Y66" s="30">
        <v>0</v>
      </c>
      <c r="Z66" s="30">
        <v>0</v>
      </c>
      <c r="AA66" s="30">
        <v>0</v>
      </c>
      <c r="AB66" s="31">
        <f t="shared" si="3"/>
        <v>300</v>
      </c>
      <c r="AC66" s="33">
        <v>42095</v>
      </c>
      <c r="AD66" s="10">
        <f t="shared" si="4"/>
        <v>35703</v>
      </c>
      <c r="AE66" s="10">
        <f t="shared" si="5"/>
        <v>42095</v>
      </c>
      <c r="AF66" s="11">
        <f t="shared" si="6"/>
        <v>6392</v>
      </c>
      <c r="AG66" s="11">
        <f t="shared" si="7"/>
        <v>7670.25</v>
      </c>
      <c r="AH66" s="11">
        <f t="shared" si="8"/>
        <v>6392</v>
      </c>
      <c r="AI66" s="11">
        <f t="shared" si="51"/>
        <v>250.17612524461839</v>
      </c>
      <c r="AJ66" s="11">
        <f t="shared" si="52"/>
        <v>49.82387475538161</v>
      </c>
      <c r="AK66" s="33">
        <v>42461</v>
      </c>
      <c r="AL66" s="5">
        <f t="shared" si="11"/>
        <v>42461</v>
      </c>
      <c r="AM66" s="11">
        <f t="shared" si="12"/>
        <v>42461</v>
      </c>
      <c r="AN66" s="11">
        <f t="shared" si="13"/>
        <v>6392</v>
      </c>
      <c r="AO66" s="6">
        <v>296.87</v>
      </c>
      <c r="AP66" s="6">
        <f t="shared" si="14"/>
        <v>46.693874755381614</v>
      </c>
      <c r="AQ66" s="6">
        <f t="shared" si="15"/>
        <v>3.1299999999999955</v>
      </c>
      <c r="AR66" s="33">
        <v>42826</v>
      </c>
      <c r="AS66" s="5">
        <f t="shared" si="16"/>
        <v>42826</v>
      </c>
      <c r="AT66" s="11">
        <f t="shared" si="17"/>
        <v>42826</v>
      </c>
      <c r="AU66" s="11">
        <f t="shared" si="18"/>
        <v>7123</v>
      </c>
      <c r="AV66" s="6">
        <v>311.15571428571428</v>
      </c>
      <c r="AW66" s="6">
        <v>14.285714285714286</v>
      </c>
      <c r="AX66" s="6">
        <v>0</v>
      </c>
      <c r="AY66" s="33">
        <v>43191</v>
      </c>
      <c r="AZ66" s="5">
        <f t="shared" si="19"/>
        <v>43191</v>
      </c>
      <c r="BA66" s="11">
        <f t="shared" si="20"/>
        <v>7488</v>
      </c>
      <c r="BB66" s="11">
        <f t="shared" si="21"/>
        <v>7438.1761252446186</v>
      </c>
      <c r="BC66" s="6">
        <v>311.15571428571428</v>
      </c>
      <c r="BD66" s="6">
        <v>0</v>
      </c>
      <c r="BE66" s="6">
        <v>-0.2</v>
      </c>
      <c r="BF66" s="8"/>
      <c r="BG66" s="33">
        <v>43556</v>
      </c>
      <c r="BH66" s="5">
        <f t="shared" si="22"/>
        <v>43556</v>
      </c>
      <c r="BI66" s="11">
        <f t="shared" si="23"/>
        <v>7853</v>
      </c>
      <c r="BJ66" s="11">
        <f t="shared" si="24"/>
        <v>0</v>
      </c>
      <c r="BK66" s="6">
        <f t="shared" si="55"/>
        <v>307.15430551484542</v>
      </c>
      <c r="BL66" s="6">
        <v>1.08</v>
      </c>
      <c r="BM66" s="6">
        <v>0.08</v>
      </c>
      <c r="BN66" s="59"/>
      <c r="BO66" s="58"/>
      <c r="BP66" s="58"/>
      <c r="BQ66" s="61">
        <f t="shared" si="25"/>
        <v>-7.2343055148454027</v>
      </c>
      <c r="BR66" s="33">
        <v>43922</v>
      </c>
      <c r="BS66" s="5">
        <f t="shared" si="26"/>
        <v>43922</v>
      </c>
      <c r="BT66" s="11">
        <f t="shared" si="27"/>
        <v>8219</v>
      </c>
      <c r="BU66" s="11">
        <f t="shared" si="28"/>
        <v>0</v>
      </c>
      <c r="BV66" s="6">
        <f t="shared" si="29"/>
        <v>307.2343055148454</v>
      </c>
      <c r="BW66" s="6">
        <f t="shared" si="30"/>
        <v>0.08</v>
      </c>
      <c r="BX66" s="73">
        <f t="shared" si="41"/>
        <v>0.08</v>
      </c>
      <c r="BY66" s="6">
        <v>0.08</v>
      </c>
      <c r="BZ66" s="33">
        <v>44287</v>
      </c>
      <c r="CA66" s="5">
        <f t="shared" si="31"/>
        <v>44287</v>
      </c>
      <c r="CB66" s="11">
        <f t="shared" si="32"/>
        <v>8584</v>
      </c>
      <c r="CC66" s="11">
        <f t="shared" si="33"/>
        <v>0</v>
      </c>
      <c r="CD66" s="6">
        <f t="shared" si="34"/>
        <v>307.31430551484539</v>
      </c>
      <c r="CE66" s="62">
        <f t="shared" si="35"/>
        <v>0.08</v>
      </c>
      <c r="CF66" s="73">
        <f t="shared" si="42"/>
        <v>0.08</v>
      </c>
      <c r="CG66" s="73">
        <f t="shared" si="43"/>
        <v>0</v>
      </c>
      <c r="CH66" s="6">
        <f t="shared" si="44"/>
        <v>0</v>
      </c>
      <c r="CI66" s="6"/>
      <c r="CJ66" s="33">
        <v>44652</v>
      </c>
      <c r="CK66" s="5">
        <f t="shared" si="36"/>
        <v>44652</v>
      </c>
      <c r="CL66" s="11">
        <f t="shared" si="37"/>
        <v>2557</v>
      </c>
      <c r="CM66" s="11">
        <f t="shared" si="38"/>
        <v>2557</v>
      </c>
      <c r="CN66" s="6">
        <f t="shared" si="39"/>
        <v>307.31430551484539</v>
      </c>
      <c r="CO66" s="62">
        <f t="shared" si="47"/>
        <v>0</v>
      </c>
      <c r="CP66" s="73">
        <f t="shared" si="45"/>
        <v>0</v>
      </c>
      <c r="CQ66" s="73">
        <f t="shared" si="46"/>
        <v>0</v>
      </c>
      <c r="CR66" s="6">
        <f t="shared" si="40"/>
        <v>0</v>
      </c>
    </row>
    <row r="67" spans="1:96">
      <c r="A67" s="30" t="s">
        <v>1561</v>
      </c>
      <c r="B67" s="30" t="s">
        <v>1562</v>
      </c>
      <c r="C67" s="49"/>
      <c r="D67" s="49" t="s">
        <v>3380</v>
      </c>
      <c r="E67" s="30" t="s">
        <v>3061</v>
      </c>
      <c r="F67" s="30" t="s">
        <v>4568</v>
      </c>
      <c r="G67" s="30" t="s">
        <v>4574</v>
      </c>
      <c r="H67" s="30" t="s">
        <v>3113</v>
      </c>
      <c r="I67" s="30" t="s">
        <v>4332</v>
      </c>
      <c r="J67" s="30"/>
      <c r="K67" s="30" t="s">
        <v>1240</v>
      </c>
      <c r="L67" s="30" t="s">
        <v>3102</v>
      </c>
      <c r="M67" s="31">
        <v>300</v>
      </c>
      <c r="N67" s="30">
        <v>21</v>
      </c>
      <c r="O67" s="30"/>
      <c r="P67" s="162"/>
      <c r="Q67" s="30">
        <f t="shared" si="0"/>
        <v>252</v>
      </c>
      <c r="R67" s="30">
        <f t="shared" si="1"/>
        <v>7670.0862000000006</v>
      </c>
      <c r="S67" s="30">
        <f t="shared" si="2"/>
        <v>7665</v>
      </c>
      <c r="T67" s="30" t="s">
        <v>6</v>
      </c>
      <c r="U67" s="30"/>
      <c r="V67" s="32">
        <v>35703</v>
      </c>
      <c r="W67" s="30"/>
      <c r="X67" s="31">
        <v>300</v>
      </c>
      <c r="Y67" s="30">
        <v>0</v>
      </c>
      <c r="Z67" s="30">
        <v>0</v>
      </c>
      <c r="AA67" s="30">
        <v>0</v>
      </c>
      <c r="AB67" s="31">
        <f t="shared" si="3"/>
        <v>300</v>
      </c>
      <c r="AC67" s="33">
        <v>42095</v>
      </c>
      <c r="AD67" s="10">
        <f t="shared" si="4"/>
        <v>35703</v>
      </c>
      <c r="AE67" s="10">
        <f t="shared" si="5"/>
        <v>42095</v>
      </c>
      <c r="AF67" s="11">
        <f t="shared" si="6"/>
        <v>6392</v>
      </c>
      <c r="AG67" s="11">
        <f t="shared" si="7"/>
        <v>7670.25</v>
      </c>
      <c r="AH67" s="11">
        <f t="shared" si="8"/>
        <v>6392</v>
      </c>
      <c r="AI67" s="11">
        <f t="shared" si="51"/>
        <v>250.17612524461839</v>
      </c>
      <c r="AJ67" s="11">
        <f t="shared" si="52"/>
        <v>49.82387475538161</v>
      </c>
      <c r="AK67" s="33">
        <v>42461</v>
      </c>
      <c r="AL67" s="5">
        <f t="shared" si="11"/>
        <v>42461</v>
      </c>
      <c r="AM67" s="11">
        <f t="shared" si="12"/>
        <v>42461</v>
      </c>
      <c r="AN67" s="11">
        <f t="shared" si="13"/>
        <v>6392</v>
      </c>
      <c r="AO67" s="6">
        <v>296.87</v>
      </c>
      <c r="AP67" s="6">
        <f t="shared" si="14"/>
        <v>46.693874755381614</v>
      </c>
      <c r="AQ67" s="6">
        <f t="shared" si="15"/>
        <v>3.1299999999999955</v>
      </c>
      <c r="AR67" s="33">
        <v>42826</v>
      </c>
      <c r="AS67" s="5">
        <f t="shared" si="16"/>
        <v>42826</v>
      </c>
      <c r="AT67" s="11">
        <f t="shared" si="17"/>
        <v>42826</v>
      </c>
      <c r="AU67" s="11">
        <f t="shared" si="18"/>
        <v>7123</v>
      </c>
      <c r="AV67" s="6">
        <v>311.15571428571428</v>
      </c>
      <c r="AW67" s="6">
        <v>14.285714285714286</v>
      </c>
      <c r="AX67" s="6">
        <v>0</v>
      </c>
      <c r="AY67" s="33">
        <v>43191</v>
      </c>
      <c r="AZ67" s="5">
        <f t="shared" si="19"/>
        <v>43191</v>
      </c>
      <c r="BA67" s="11">
        <f t="shared" si="20"/>
        <v>7488</v>
      </c>
      <c r="BB67" s="11">
        <f t="shared" si="21"/>
        <v>7438.1761252446186</v>
      </c>
      <c r="BC67" s="6">
        <v>311.15571428571428</v>
      </c>
      <c r="BD67" s="6">
        <v>0</v>
      </c>
      <c r="BE67" s="6">
        <v>-0.2</v>
      </c>
      <c r="BF67" s="8"/>
      <c r="BG67" s="33">
        <v>43556</v>
      </c>
      <c r="BH67" s="5">
        <f t="shared" si="22"/>
        <v>43556</v>
      </c>
      <c r="BI67" s="11">
        <f t="shared" si="23"/>
        <v>7853</v>
      </c>
      <c r="BJ67" s="11">
        <f t="shared" si="24"/>
        <v>0</v>
      </c>
      <c r="BK67" s="6">
        <f t="shared" si="55"/>
        <v>307.15430551484542</v>
      </c>
      <c r="BL67" s="6">
        <v>1.08</v>
      </c>
      <c r="BM67" s="6">
        <v>0.08</v>
      </c>
      <c r="BN67" s="59"/>
      <c r="BO67" s="58"/>
      <c r="BP67" s="58"/>
      <c r="BQ67" s="61">
        <f t="shared" si="25"/>
        <v>-7.2343055148454027</v>
      </c>
      <c r="BR67" s="33">
        <v>43922</v>
      </c>
      <c r="BS67" s="5">
        <f t="shared" si="26"/>
        <v>43922</v>
      </c>
      <c r="BT67" s="11">
        <f t="shared" si="27"/>
        <v>8219</v>
      </c>
      <c r="BU67" s="11">
        <f t="shared" si="28"/>
        <v>0</v>
      </c>
      <c r="BV67" s="6">
        <f t="shared" si="29"/>
        <v>307.2343055148454</v>
      </c>
      <c r="BW67" s="6">
        <f t="shared" si="30"/>
        <v>0.08</v>
      </c>
      <c r="BX67" s="73">
        <f t="shared" si="41"/>
        <v>0.08</v>
      </c>
      <c r="BY67" s="6">
        <v>0.08</v>
      </c>
      <c r="BZ67" s="33">
        <v>44287</v>
      </c>
      <c r="CA67" s="5">
        <f t="shared" si="31"/>
        <v>44287</v>
      </c>
      <c r="CB67" s="11">
        <f t="shared" si="32"/>
        <v>8584</v>
      </c>
      <c r="CC67" s="11">
        <f t="shared" si="33"/>
        <v>0</v>
      </c>
      <c r="CD67" s="6">
        <f t="shared" si="34"/>
        <v>307.31430551484539</v>
      </c>
      <c r="CE67" s="62">
        <f t="shared" si="35"/>
        <v>0.08</v>
      </c>
      <c r="CF67" s="73">
        <f t="shared" si="42"/>
        <v>0.08</v>
      </c>
      <c r="CG67" s="73">
        <f t="shared" si="43"/>
        <v>0</v>
      </c>
      <c r="CH67" s="6">
        <f t="shared" si="44"/>
        <v>0</v>
      </c>
      <c r="CI67" s="6"/>
      <c r="CJ67" s="33">
        <v>44652</v>
      </c>
      <c r="CK67" s="5">
        <f t="shared" si="36"/>
        <v>44652</v>
      </c>
      <c r="CL67" s="11">
        <f t="shared" si="37"/>
        <v>2557</v>
      </c>
      <c r="CM67" s="11">
        <f t="shared" si="38"/>
        <v>2557</v>
      </c>
      <c r="CN67" s="6">
        <f t="shared" si="39"/>
        <v>307.31430551484539</v>
      </c>
      <c r="CO67" s="62">
        <f t="shared" si="47"/>
        <v>0</v>
      </c>
      <c r="CP67" s="73">
        <f t="shared" si="45"/>
        <v>0</v>
      </c>
      <c r="CQ67" s="73">
        <f t="shared" si="46"/>
        <v>0</v>
      </c>
      <c r="CR67" s="6">
        <f t="shared" si="40"/>
        <v>0</v>
      </c>
    </row>
    <row r="68" spans="1:96">
      <c r="A68" s="30" t="s">
        <v>1563</v>
      </c>
      <c r="B68" s="30" t="s">
        <v>1564</v>
      </c>
      <c r="C68" s="49"/>
      <c r="D68" s="49" t="s">
        <v>3381</v>
      </c>
      <c r="E68" s="30" t="s">
        <v>3061</v>
      </c>
      <c r="F68" s="30" t="s">
        <v>4568</v>
      </c>
      <c r="G68" s="30" t="s">
        <v>4574</v>
      </c>
      <c r="H68" s="30" t="s">
        <v>3113</v>
      </c>
      <c r="I68" s="30" t="s">
        <v>4332</v>
      </c>
      <c r="J68" s="30"/>
      <c r="K68" s="30" t="s">
        <v>1240</v>
      </c>
      <c r="L68" s="30" t="s">
        <v>3102</v>
      </c>
      <c r="M68" s="31">
        <v>300</v>
      </c>
      <c r="N68" s="30">
        <v>21</v>
      </c>
      <c r="O68" s="30"/>
      <c r="P68" s="162"/>
      <c r="Q68" s="30">
        <f t="shared" si="0"/>
        <v>252</v>
      </c>
      <c r="R68" s="30">
        <f t="shared" si="1"/>
        <v>7670.0862000000006</v>
      </c>
      <c r="S68" s="30">
        <f t="shared" si="2"/>
        <v>7665</v>
      </c>
      <c r="T68" s="30" t="s">
        <v>6</v>
      </c>
      <c r="U68" s="30"/>
      <c r="V68" s="32">
        <v>35703</v>
      </c>
      <c r="W68" s="30"/>
      <c r="X68" s="31">
        <v>300</v>
      </c>
      <c r="Y68" s="30">
        <v>0</v>
      </c>
      <c r="Z68" s="30">
        <v>0</v>
      </c>
      <c r="AA68" s="30">
        <v>0</v>
      </c>
      <c r="AB68" s="31">
        <f t="shared" si="3"/>
        <v>300</v>
      </c>
      <c r="AC68" s="33">
        <v>42095</v>
      </c>
      <c r="AD68" s="10">
        <f t="shared" si="4"/>
        <v>35703</v>
      </c>
      <c r="AE68" s="10">
        <f t="shared" si="5"/>
        <v>42095</v>
      </c>
      <c r="AF68" s="11">
        <f t="shared" si="6"/>
        <v>6392</v>
      </c>
      <c r="AG68" s="11">
        <f t="shared" si="7"/>
        <v>7670.25</v>
      </c>
      <c r="AH68" s="11">
        <f t="shared" si="8"/>
        <v>6392</v>
      </c>
      <c r="AI68" s="11">
        <f t="shared" si="51"/>
        <v>250.17612524461839</v>
      </c>
      <c r="AJ68" s="11">
        <f t="shared" si="52"/>
        <v>49.82387475538161</v>
      </c>
      <c r="AK68" s="33">
        <v>42461</v>
      </c>
      <c r="AL68" s="5">
        <f t="shared" si="11"/>
        <v>42461</v>
      </c>
      <c r="AM68" s="11">
        <f t="shared" si="12"/>
        <v>42461</v>
      </c>
      <c r="AN68" s="11">
        <f t="shared" si="13"/>
        <v>6392</v>
      </c>
      <c r="AO68" s="6">
        <v>296.87</v>
      </c>
      <c r="AP68" s="6">
        <f t="shared" si="14"/>
        <v>46.693874755381614</v>
      </c>
      <c r="AQ68" s="6">
        <f t="shared" si="15"/>
        <v>3.1299999999999955</v>
      </c>
      <c r="AR68" s="33">
        <v>42826</v>
      </c>
      <c r="AS68" s="5">
        <f t="shared" si="16"/>
        <v>42826</v>
      </c>
      <c r="AT68" s="11">
        <f t="shared" si="17"/>
        <v>42826</v>
      </c>
      <c r="AU68" s="11">
        <f t="shared" si="18"/>
        <v>7123</v>
      </c>
      <c r="AV68" s="6">
        <v>311.15571428571428</v>
      </c>
      <c r="AW68" s="6">
        <v>14.285714285714286</v>
      </c>
      <c r="AX68" s="6">
        <v>0</v>
      </c>
      <c r="AY68" s="33">
        <v>43191</v>
      </c>
      <c r="AZ68" s="5">
        <f t="shared" si="19"/>
        <v>43191</v>
      </c>
      <c r="BA68" s="11">
        <f t="shared" si="20"/>
        <v>7488</v>
      </c>
      <c r="BB68" s="11">
        <f t="shared" si="21"/>
        <v>7438.1761252446186</v>
      </c>
      <c r="BC68" s="6">
        <v>311.15571428571428</v>
      </c>
      <c r="BD68" s="6">
        <v>0</v>
      </c>
      <c r="BE68" s="6">
        <v>-0.2</v>
      </c>
      <c r="BF68" s="8"/>
      <c r="BG68" s="33">
        <v>43556</v>
      </c>
      <c r="BH68" s="5">
        <f t="shared" si="22"/>
        <v>43556</v>
      </c>
      <c r="BI68" s="11">
        <f t="shared" si="23"/>
        <v>7853</v>
      </c>
      <c r="BJ68" s="11">
        <f t="shared" si="24"/>
        <v>0</v>
      </c>
      <c r="BK68" s="6">
        <f t="shared" si="55"/>
        <v>307.15430551484542</v>
      </c>
      <c r="BL68" s="6">
        <v>1.08</v>
      </c>
      <c r="BM68" s="6">
        <v>0.08</v>
      </c>
      <c r="BN68" s="59"/>
      <c r="BO68" s="58"/>
      <c r="BP68" s="58"/>
      <c r="BQ68" s="61">
        <f t="shared" si="25"/>
        <v>-7.2343055148454027</v>
      </c>
      <c r="BR68" s="33">
        <v>43922</v>
      </c>
      <c r="BS68" s="5">
        <f t="shared" si="26"/>
        <v>43922</v>
      </c>
      <c r="BT68" s="11">
        <f t="shared" si="27"/>
        <v>8219</v>
      </c>
      <c r="BU68" s="11">
        <f t="shared" si="28"/>
        <v>0</v>
      </c>
      <c r="BV68" s="6">
        <f t="shared" si="29"/>
        <v>307.2343055148454</v>
      </c>
      <c r="BW68" s="6">
        <f t="shared" si="30"/>
        <v>0.08</v>
      </c>
      <c r="BX68" s="73">
        <f t="shared" si="41"/>
        <v>0.08</v>
      </c>
      <c r="BY68" s="6">
        <v>0.08</v>
      </c>
      <c r="BZ68" s="33">
        <v>44287</v>
      </c>
      <c r="CA68" s="5">
        <f t="shared" si="31"/>
        <v>44287</v>
      </c>
      <c r="CB68" s="11">
        <f t="shared" si="32"/>
        <v>8584</v>
      </c>
      <c r="CC68" s="11">
        <f t="shared" si="33"/>
        <v>0</v>
      </c>
      <c r="CD68" s="6">
        <f t="shared" si="34"/>
        <v>307.31430551484539</v>
      </c>
      <c r="CE68" s="62">
        <f t="shared" si="35"/>
        <v>0.08</v>
      </c>
      <c r="CF68" s="73">
        <f t="shared" si="42"/>
        <v>0.08</v>
      </c>
      <c r="CG68" s="73">
        <f t="shared" si="43"/>
        <v>0</v>
      </c>
      <c r="CH68" s="6">
        <f t="shared" si="44"/>
        <v>0</v>
      </c>
      <c r="CI68" s="6"/>
      <c r="CJ68" s="33">
        <v>44652</v>
      </c>
      <c r="CK68" s="5">
        <f t="shared" si="36"/>
        <v>44652</v>
      </c>
      <c r="CL68" s="11">
        <f t="shared" si="37"/>
        <v>2557</v>
      </c>
      <c r="CM68" s="11">
        <f t="shared" si="38"/>
        <v>2557</v>
      </c>
      <c r="CN68" s="6">
        <f t="shared" si="39"/>
        <v>307.31430551484539</v>
      </c>
      <c r="CO68" s="62">
        <f t="shared" si="47"/>
        <v>0</v>
      </c>
      <c r="CP68" s="73">
        <f t="shared" si="45"/>
        <v>0</v>
      </c>
      <c r="CQ68" s="73">
        <f t="shared" si="46"/>
        <v>0</v>
      </c>
      <c r="CR68" s="6">
        <f t="shared" si="40"/>
        <v>0</v>
      </c>
    </row>
    <row r="69" spans="1:96">
      <c r="A69" s="30" t="s">
        <v>1565</v>
      </c>
      <c r="B69" s="30" t="s">
        <v>1566</v>
      </c>
      <c r="C69" s="49"/>
      <c r="D69" s="49" t="s">
        <v>3382</v>
      </c>
      <c r="E69" s="30" t="s">
        <v>3061</v>
      </c>
      <c r="F69" s="30" t="s">
        <v>4568</v>
      </c>
      <c r="G69" s="30" t="s">
        <v>4574</v>
      </c>
      <c r="H69" s="30" t="s">
        <v>3113</v>
      </c>
      <c r="I69" s="30" t="s">
        <v>4332</v>
      </c>
      <c r="J69" s="30"/>
      <c r="K69" s="30" t="s">
        <v>1240</v>
      </c>
      <c r="L69" s="30" t="s">
        <v>3102</v>
      </c>
      <c r="M69" s="31">
        <v>300</v>
      </c>
      <c r="N69" s="30">
        <v>21</v>
      </c>
      <c r="O69" s="30"/>
      <c r="P69" s="162"/>
      <c r="Q69" s="30">
        <f t="shared" si="0"/>
        <v>252</v>
      </c>
      <c r="R69" s="30">
        <f t="shared" si="1"/>
        <v>7670.0862000000006</v>
      </c>
      <c r="S69" s="30">
        <f t="shared" si="2"/>
        <v>7665</v>
      </c>
      <c r="T69" s="30" t="s">
        <v>6</v>
      </c>
      <c r="U69" s="30"/>
      <c r="V69" s="32">
        <v>35703</v>
      </c>
      <c r="W69" s="30"/>
      <c r="X69" s="31">
        <v>300</v>
      </c>
      <c r="Y69" s="30">
        <v>0</v>
      </c>
      <c r="Z69" s="30">
        <v>0</v>
      </c>
      <c r="AA69" s="30">
        <v>0</v>
      </c>
      <c r="AB69" s="31">
        <f t="shared" si="3"/>
        <v>300</v>
      </c>
      <c r="AC69" s="33">
        <v>42095</v>
      </c>
      <c r="AD69" s="10">
        <f t="shared" si="4"/>
        <v>35703</v>
      </c>
      <c r="AE69" s="10">
        <f t="shared" si="5"/>
        <v>42095</v>
      </c>
      <c r="AF69" s="11">
        <f t="shared" si="6"/>
        <v>6392</v>
      </c>
      <c r="AG69" s="11">
        <f t="shared" si="7"/>
        <v>7670.25</v>
      </c>
      <c r="AH69" s="11">
        <f t="shared" si="8"/>
        <v>6392</v>
      </c>
      <c r="AI69" s="11">
        <f t="shared" si="51"/>
        <v>250.17612524461839</v>
      </c>
      <c r="AJ69" s="11">
        <f t="shared" si="52"/>
        <v>49.82387475538161</v>
      </c>
      <c r="AK69" s="33">
        <v>42461</v>
      </c>
      <c r="AL69" s="5">
        <f t="shared" si="11"/>
        <v>42461</v>
      </c>
      <c r="AM69" s="11">
        <f t="shared" si="12"/>
        <v>42461</v>
      </c>
      <c r="AN69" s="11">
        <f t="shared" si="13"/>
        <v>6392</v>
      </c>
      <c r="AO69" s="6">
        <v>296.87</v>
      </c>
      <c r="AP69" s="6">
        <f t="shared" si="14"/>
        <v>46.693874755381614</v>
      </c>
      <c r="AQ69" s="6">
        <f t="shared" si="15"/>
        <v>3.1299999999999955</v>
      </c>
      <c r="AR69" s="33">
        <v>42826</v>
      </c>
      <c r="AS69" s="5">
        <f t="shared" si="16"/>
        <v>42826</v>
      </c>
      <c r="AT69" s="11">
        <f t="shared" si="17"/>
        <v>42826</v>
      </c>
      <c r="AU69" s="11">
        <f t="shared" si="18"/>
        <v>7123</v>
      </c>
      <c r="AV69" s="6">
        <v>311.15571428571428</v>
      </c>
      <c r="AW69" s="6">
        <v>14.285714285714286</v>
      </c>
      <c r="AX69" s="6">
        <v>0</v>
      </c>
      <c r="AY69" s="33">
        <v>43191</v>
      </c>
      <c r="AZ69" s="5">
        <f t="shared" si="19"/>
        <v>43191</v>
      </c>
      <c r="BA69" s="11">
        <f t="shared" si="20"/>
        <v>7488</v>
      </c>
      <c r="BB69" s="11">
        <f t="shared" si="21"/>
        <v>7438.1761252446186</v>
      </c>
      <c r="BC69" s="6">
        <v>311.15571428571428</v>
      </c>
      <c r="BD69" s="6">
        <v>0</v>
      </c>
      <c r="BE69" s="6">
        <v>-0.2</v>
      </c>
      <c r="BF69" s="8"/>
      <c r="BG69" s="33">
        <v>43556</v>
      </c>
      <c r="BH69" s="5">
        <f t="shared" si="22"/>
        <v>43556</v>
      </c>
      <c r="BI69" s="11">
        <f t="shared" si="23"/>
        <v>7853</v>
      </c>
      <c r="BJ69" s="11">
        <f t="shared" si="24"/>
        <v>0</v>
      </c>
      <c r="BK69" s="6">
        <f t="shared" si="55"/>
        <v>307.15430551484542</v>
      </c>
      <c r="BL69" s="6">
        <v>1.08</v>
      </c>
      <c r="BM69" s="6">
        <v>0.08</v>
      </c>
      <c r="BN69" s="59"/>
      <c r="BO69" s="58"/>
      <c r="BP69" s="58"/>
      <c r="BQ69" s="61">
        <f t="shared" si="25"/>
        <v>-7.2343055148454027</v>
      </c>
      <c r="BR69" s="33">
        <v>43922</v>
      </c>
      <c r="BS69" s="5">
        <f t="shared" si="26"/>
        <v>43922</v>
      </c>
      <c r="BT69" s="11">
        <f t="shared" si="27"/>
        <v>8219</v>
      </c>
      <c r="BU69" s="11">
        <f t="shared" si="28"/>
        <v>0</v>
      </c>
      <c r="BV69" s="6">
        <f t="shared" si="29"/>
        <v>307.2343055148454</v>
      </c>
      <c r="BW69" s="6">
        <f t="shared" si="30"/>
        <v>0.08</v>
      </c>
      <c r="BX69" s="73">
        <f t="shared" si="41"/>
        <v>0.08</v>
      </c>
      <c r="BY69" s="6">
        <v>0.08</v>
      </c>
      <c r="BZ69" s="33">
        <v>44287</v>
      </c>
      <c r="CA69" s="5">
        <f t="shared" si="31"/>
        <v>44287</v>
      </c>
      <c r="CB69" s="11">
        <f t="shared" si="32"/>
        <v>8584</v>
      </c>
      <c r="CC69" s="11">
        <f t="shared" si="33"/>
        <v>0</v>
      </c>
      <c r="CD69" s="6">
        <f t="shared" si="34"/>
        <v>307.31430551484539</v>
      </c>
      <c r="CE69" s="62">
        <f t="shared" si="35"/>
        <v>0.08</v>
      </c>
      <c r="CF69" s="73">
        <f t="shared" si="42"/>
        <v>0.08</v>
      </c>
      <c r="CG69" s="73">
        <f t="shared" si="43"/>
        <v>0</v>
      </c>
      <c r="CH69" s="6">
        <f t="shared" si="44"/>
        <v>0</v>
      </c>
      <c r="CI69" s="6"/>
      <c r="CJ69" s="33">
        <v>44652</v>
      </c>
      <c r="CK69" s="5">
        <f t="shared" si="36"/>
        <v>44652</v>
      </c>
      <c r="CL69" s="11">
        <f t="shared" si="37"/>
        <v>2557</v>
      </c>
      <c r="CM69" s="11">
        <f t="shared" si="38"/>
        <v>2557</v>
      </c>
      <c r="CN69" s="6">
        <f t="shared" si="39"/>
        <v>307.31430551484539</v>
      </c>
      <c r="CO69" s="62">
        <f t="shared" si="47"/>
        <v>0</v>
      </c>
      <c r="CP69" s="73">
        <f t="shared" si="45"/>
        <v>0</v>
      </c>
      <c r="CQ69" s="73">
        <f t="shared" si="46"/>
        <v>0</v>
      </c>
      <c r="CR69" s="6">
        <f t="shared" si="40"/>
        <v>0</v>
      </c>
    </row>
    <row r="70" spans="1:96">
      <c r="A70" s="30" t="s">
        <v>1567</v>
      </c>
      <c r="B70" s="30" t="s">
        <v>1568</v>
      </c>
      <c r="C70" s="49"/>
      <c r="D70" s="49" t="s">
        <v>3383</v>
      </c>
      <c r="E70" s="30" t="s">
        <v>3061</v>
      </c>
      <c r="F70" s="30" t="s">
        <v>4568</v>
      </c>
      <c r="G70" s="30" t="s">
        <v>4574</v>
      </c>
      <c r="H70" s="30" t="s">
        <v>3113</v>
      </c>
      <c r="I70" s="30" t="s">
        <v>4332</v>
      </c>
      <c r="J70" s="30"/>
      <c r="K70" s="30" t="s">
        <v>1240</v>
      </c>
      <c r="L70" s="30" t="s">
        <v>3102</v>
      </c>
      <c r="M70" s="31">
        <v>300</v>
      </c>
      <c r="N70" s="30">
        <v>21</v>
      </c>
      <c r="O70" s="30"/>
      <c r="P70" s="162"/>
      <c r="Q70" s="30">
        <f t="shared" ref="Q70:Q133" si="56">N70*12</f>
        <v>252</v>
      </c>
      <c r="R70" s="30">
        <f t="shared" ref="R70:R133" si="57">N70*365.2422</f>
        <v>7670.0862000000006</v>
      </c>
      <c r="S70" s="30">
        <f t="shared" ref="S70:S133" si="58">N70*365</f>
        <v>7665</v>
      </c>
      <c r="T70" s="30" t="s">
        <v>6</v>
      </c>
      <c r="U70" s="30"/>
      <c r="V70" s="32">
        <v>35703</v>
      </c>
      <c r="W70" s="30"/>
      <c r="X70" s="31">
        <v>300</v>
      </c>
      <c r="Y70" s="30">
        <v>0</v>
      </c>
      <c r="Z70" s="30">
        <v>0</v>
      </c>
      <c r="AA70" s="30">
        <v>0</v>
      </c>
      <c r="AB70" s="31">
        <f t="shared" ref="AB70:AB133" si="59">SUBTOTAL(9,X70:AA70)</f>
        <v>300</v>
      </c>
      <c r="AC70" s="33">
        <v>42095</v>
      </c>
      <c r="AD70" s="10">
        <f t="shared" ref="AD70:AD133" si="60">V70</f>
        <v>35703</v>
      </c>
      <c r="AE70" s="10">
        <f t="shared" ref="AE70:AE133" si="61">AC70</f>
        <v>42095</v>
      </c>
      <c r="AF70" s="11">
        <f t="shared" ref="AF70:AF133" si="62">AC70-V70</f>
        <v>6392</v>
      </c>
      <c r="AG70" s="11">
        <f t="shared" ref="AG70:AG133" si="63">+N70*365.25</f>
        <v>7670.25</v>
      </c>
      <c r="AH70" s="11">
        <f t="shared" ref="AH70:AH133" si="64">IF(AG70&lt;AF70,AG70,AF70)</f>
        <v>6392</v>
      </c>
      <c r="AI70" s="11">
        <f t="shared" si="51"/>
        <v>250.17612524461839</v>
      </c>
      <c r="AJ70" s="11">
        <f t="shared" si="52"/>
        <v>49.82387475538161</v>
      </c>
      <c r="AK70" s="33">
        <v>42461</v>
      </c>
      <c r="AL70" s="5">
        <f t="shared" ref="AL70:AL133" si="65">AK70</f>
        <v>42461</v>
      </c>
      <c r="AM70" s="11">
        <f t="shared" ref="AM70:AM133" si="66">AL70-W70</f>
        <v>42461</v>
      </c>
      <c r="AN70" s="11">
        <f t="shared" ref="AN70:AN133" si="67">IF(AG70&lt;AM70,AH70,AM70)</f>
        <v>6392</v>
      </c>
      <c r="AO70" s="6">
        <v>296.87</v>
      </c>
      <c r="AP70" s="6">
        <f t="shared" ref="AP70:AP133" si="68">AO70-AI70</f>
        <v>46.693874755381614</v>
      </c>
      <c r="AQ70" s="6">
        <f t="shared" ref="AQ70:AQ133" si="69">AB70-AO70</f>
        <v>3.1299999999999955</v>
      </c>
      <c r="AR70" s="33">
        <v>42826</v>
      </c>
      <c r="AS70" s="5">
        <f t="shared" ref="AS70:AS133" si="70">AR70</f>
        <v>42826</v>
      </c>
      <c r="AT70" s="11">
        <f t="shared" ref="AT70:AT133" si="71">AS70-W70</f>
        <v>42826</v>
      </c>
      <c r="AU70" s="11">
        <f t="shared" ref="AU70:AU133" si="72">IF(AD70 &lt;&gt; "N/a",IF(AT70&lt;AD70,0,AT70-AD70),0)</f>
        <v>7123</v>
      </c>
      <c r="AV70" s="6">
        <v>311.15571428571428</v>
      </c>
      <c r="AW70" s="6">
        <v>14.285714285714286</v>
      </c>
      <c r="AX70" s="6">
        <v>0</v>
      </c>
      <c r="AY70" s="33">
        <v>43191</v>
      </c>
      <c r="AZ70" s="5">
        <f t="shared" ref="AZ70:AZ133" si="73">AY70</f>
        <v>43191</v>
      </c>
      <c r="BA70" s="11">
        <f t="shared" ref="BA70:BA133" si="74">IF(AJ70 &lt;&gt; "N/a",IF(AZ70&lt;AD70,0,AZ70-AD70),0)</f>
        <v>7488</v>
      </c>
      <c r="BB70" s="11">
        <f t="shared" ref="BB70:BB133" si="75">IF(AJ70 &lt;&gt; "N/a",IF(BA70&lt;AJ70,0,BA70-AJ70),0)</f>
        <v>7438.1761252446186</v>
      </c>
      <c r="BC70" s="6">
        <v>311.15571428571428</v>
      </c>
      <c r="BD70" s="6">
        <v>0</v>
      </c>
      <c r="BE70" s="6">
        <v>-0.2</v>
      </c>
      <c r="BF70" s="8"/>
      <c r="BG70" s="33">
        <v>43556</v>
      </c>
      <c r="BH70" s="5">
        <f t="shared" ref="BH70:BH133" si="76">BG70</f>
        <v>43556</v>
      </c>
      <c r="BI70" s="11">
        <f t="shared" ref="BI70:BI133" si="77">IF(R70 &lt;&gt; "N/a",IF(BG70&lt;V70,0,BG70-V70),0)</f>
        <v>7853</v>
      </c>
      <c r="BJ70" s="11">
        <f t="shared" ref="BJ70:BJ133" si="78">IF(AR70 &lt;&gt; "N/a",IF(BI70&lt;AR70,0,BI70-AR70),0)</f>
        <v>0</v>
      </c>
      <c r="BK70" s="6">
        <f t="shared" si="55"/>
        <v>307.15430551484542</v>
      </c>
      <c r="BL70" s="6">
        <v>1.08</v>
      </c>
      <c r="BM70" s="6">
        <v>0.08</v>
      </c>
      <c r="BN70" s="59"/>
      <c r="BO70" s="58"/>
      <c r="BP70" s="58"/>
      <c r="BQ70" s="61">
        <f t="shared" ref="BQ70:BQ133" si="79">AB70-BV70</f>
        <v>-7.2343055148454027</v>
      </c>
      <c r="BR70" s="33">
        <v>43922</v>
      </c>
      <c r="BS70" s="5">
        <f t="shared" ref="BS70:BS133" si="80">BR70</f>
        <v>43922</v>
      </c>
      <c r="BT70" s="11">
        <f t="shared" ref="BT70:BT133" si="81">IF(Z70 &lt;&gt; "N/a",IF(BR70&lt;AD70,0,BR70-AD70),0)</f>
        <v>8219</v>
      </c>
      <c r="BU70" s="11">
        <f t="shared" ref="BU70:BU133" si="82">IF(AZ70 &lt;&gt; "N/a",IF(BT70&lt;AZ70,0,BT70-AZ70),0)</f>
        <v>0</v>
      </c>
      <c r="BV70" s="6">
        <f t="shared" ref="BV70:BV133" si="83">BK70+BW70</f>
        <v>307.2343055148454</v>
      </c>
      <c r="BW70" s="6">
        <f t="shared" ref="BW70:BW133" si="84">BM70</f>
        <v>0.08</v>
      </c>
      <c r="BX70" s="73">
        <f t="shared" si="41"/>
        <v>0.08</v>
      </c>
      <c r="BY70" s="6">
        <v>0.08</v>
      </c>
      <c r="BZ70" s="33">
        <v>44287</v>
      </c>
      <c r="CA70" s="5">
        <f t="shared" ref="CA70:CA133" si="85">BZ70</f>
        <v>44287</v>
      </c>
      <c r="CB70" s="11">
        <f t="shared" ref="CB70:CB133" si="86">BZ70-V70</f>
        <v>8584</v>
      </c>
      <c r="CC70" s="11">
        <f t="shared" ref="CC70:CC133" si="87">IF(BG70 &lt;&gt; "N/a",IF(CB70&lt;BG70,0,CB70-BG70),0)</f>
        <v>0</v>
      </c>
      <c r="CD70" s="6">
        <f t="shared" ref="CD70:CD133" si="88">BV70+CE70</f>
        <v>307.31430551484539</v>
      </c>
      <c r="CE70" s="62">
        <f t="shared" ref="CE70:CE133" si="89">BY70</f>
        <v>0.08</v>
      </c>
      <c r="CF70" s="73">
        <f t="shared" si="42"/>
        <v>0.08</v>
      </c>
      <c r="CG70" s="73">
        <f t="shared" si="43"/>
        <v>0</v>
      </c>
      <c r="CH70" s="6">
        <f t="shared" si="44"/>
        <v>0</v>
      </c>
      <c r="CI70" s="6"/>
      <c r="CJ70" s="33">
        <v>44652</v>
      </c>
      <c r="CK70" s="5">
        <f t="shared" ref="CK70:CK133" si="90">CJ70</f>
        <v>44652</v>
      </c>
      <c r="CL70" s="11">
        <f t="shared" ref="CL70:CL133" si="91">CJ70-AC70</f>
        <v>2557</v>
      </c>
      <c r="CM70" s="11">
        <f t="shared" ref="CM70:CM133" si="92">IF(BN70 &lt;&gt; "N/a",IF(CL70&lt;BN70,0,CL70-BN70),0)</f>
        <v>2557</v>
      </c>
      <c r="CN70" s="6">
        <f t="shared" ref="CN70:CN133" si="93">CD70+CO70</f>
        <v>307.31430551484539</v>
      </c>
      <c r="CO70" s="62">
        <f t="shared" si="47"/>
        <v>0</v>
      </c>
      <c r="CP70" s="73">
        <f t="shared" si="45"/>
        <v>0</v>
      </c>
      <c r="CQ70" s="73">
        <f t="shared" si="46"/>
        <v>0</v>
      </c>
      <c r="CR70" s="6">
        <f t="shared" ref="CR70:CR133" si="94">CH70-CO70</f>
        <v>0</v>
      </c>
    </row>
    <row r="71" spans="1:96">
      <c r="A71" s="30" t="s">
        <v>1599</v>
      </c>
      <c r="B71" s="30" t="s">
        <v>1600</v>
      </c>
      <c r="C71" s="49"/>
      <c r="D71" s="49" t="s">
        <v>3401</v>
      </c>
      <c r="E71" s="30" t="s">
        <v>3061</v>
      </c>
      <c r="F71" s="30" t="s">
        <v>4568</v>
      </c>
      <c r="G71" s="30" t="s">
        <v>4574</v>
      </c>
      <c r="H71" s="30" t="s">
        <v>4437</v>
      </c>
      <c r="I71" s="30" t="s">
        <v>11575</v>
      </c>
      <c r="J71" s="30"/>
      <c r="K71" s="30" t="s">
        <v>1240</v>
      </c>
      <c r="L71" s="30" t="s">
        <v>3102</v>
      </c>
      <c r="M71" s="31">
        <v>300</v>
      </c>
      <c r="N71" s="30">
        <v>21</v>
      </c>
      <c r="O71" s="30"/>
      <c r="P71" s="162"/>
      <c r="Q71" s="30">
        <f t="shared" si="56"/>
        <v>252</v>
      </c>
      <c r="R71" s="30">
        <f t="shared" si="57"/>
        <v>7670.0862000000006</v>
      </c>
      <c r="S71" s="30">
        <f t="shared" si="58"/>
        <v>7665</v>
      </c>
      <c r="T71" s="30" t="s">
        <v>6</v>
      </c>
      <c r="U71" s="30"/>
      <c r="V71" s="32">
        <v>35703</v>
      </c>
      <c r="W71" s="30"/>
      <c r="X71" s="31">
        <v>300</v>
      </c>
      <c r="Y71" s="30">
        <v>0</v>
      </c>
      <c r="Z71" s="30">
        <v>0</v>
      </c>
      <c r="AA71" s="30">
        <v>0</v>
      </c>
      <c r="AB71" s="31">
        <f t="shared" si="59"/>
        <v>300</v>
      </c>
      <c r="AC71" s="33">
        <v>42095</v>
      </c>
      <c r="AD71" s="10">
        <f t="shared" si="60"/>
        <v>35703</v>
      </c>
      <c r="AE71" s="10">
        <f t="shared" si="61"/>
        <v>42095</v>
      </c>
      <c r="AF71" s="11">
        <f t="shared" si="62"/>
        <v>6392</v>
      </c>
      <c r="AG71" s="11">
        <f t="shared" si="63"/>
        <v>7670.25</v>
      </c>
      <c r="AH71" s="11">
        <f t="shared" si="64"/>
        <v>6392</v>
      </c>
      <c r="AI71" s="11">
        <f t="shared" si="51"/>
        <v>250.17612524461839</v>
      </c>
      <c r="AJ71" s="11">
        <f t="shared" si="52"/>
        <v>49.82387475538161</v>
      </c>
      <c r="AK71" s="33">
        <v>42461</v>
      </c>
      <c r="AL71" s="5">
        <f t="shared" si="65"/>
        <v>42461</v>
      </c>
      <c r="AM71" s="11">
        <f t="shared" si="66"/>
        <v>42461</v>
      </c>
      <c r="AN71" s="11">
        <f t="shared" si="67"/>
        <v>6392</v>
      </c>
      <c r="AO71" s="6">
        <v>296.87</v>
      </c>
      <c r="AP71" s="6">
        <f t="shared" si="68"/>
        <v>46.693874755381614</v>
      </c>
      <c r="AQ71" s="6">
        <f t="shared" si="69"/>
        <v>3.1299999999999955</v>
      </c>
      <c r="AR71" s="33">
        <v>42826</v>
      </c>
      <c r="AS71" s="5">
        <f t="shared" si="70"/>
        <v>42826</v>
      </c>
      <c r="AT71" s="11">
        <f t="shared" si="71"/>
        <v>42826</v>
      </c>
      <c r="AU71" s="11">
        <f t="shared" si="72"/>
        <v>7123</v>
      </c>
      <c r="AV71" s="6">
        <v>311.15571428571428</v>
      </c>
      <c r="AW71" s="6">
        <v>14.285714285714286</v>
      </c>
      <c r="AX71" s="6">
        <v>0</v>
      </c>
      <c r="AY71" s="33">
        <v>43191</v>
      </c>
      <c r="AZ71" s="5">
        <f t="shared" si="73"/>
        <v>43191</v>
      </c>
      <c r="BA71" s="11">
        <f t="shared" si="74"/>
        <v>7488</v>
      </c>
      <c r="BB71" s="11">
        <f t="shared" si="75"/>
        <v>7438.1761252446186</v>
      </c>
      <c r="BC71" s="6">
        <v>311.15571428571428</v>
      </c>
      <c r="BD71" s="6">
        <v>0</v>
      </c>
      <c r="BE71" s="6">
        <v>-0.2</v>
      </c>
      <c r="BF71" s="8"/>
      <c r="BG71" s="33">
        <v>43556</v>
      </c>
      <c r="BH71" s="5">
        <f t="shared" si="76"/>
        <v>43556</v>
      </c>
      <c r="BI71" s="11">
        <f t="shared" si="77"/>
        <v>7853</v>
      </c>
      <c r="BJ71" s="11">
        <f t="shared" si="78"/>
        <v>0</v>
      </c>
      <c r="BK71" s="6">
        <f t="shared" si="55"/>
        <v>307.15430551484542</v>
      </c>
      <c r="BL71" s="6">
        <v>1.08</v>
      </c>
      <c r="BM71" s="6">
        <v>0.08</v>
      </c>
      <c r="BN71" s="59"/>
      <c r="BO71" s="58"/>
      <c r="BP71" s="58"/>
      <c r="BQ71" s="61">
        <f t="shared" si="79"/>
        <v>-7.2343055148454027</v>
      </c>
      <c r="BR71" s="33">
        <v>43922</v>
      </c>
      <c r="BS71" s="5">
        <f t="shared" si="80"/>
        <v>43922</v>
      </c>
      <c r="BT71" s="11">
        <f t="shared" si="81"/>
        <v>8219</v>
      </c>
      <c r="BU71" s="11">
        <f t="shared" si="82"/>
        <v>0</v>
      </c>
      <c r="BV71" s="6">
        <f t="shared" si="83"/>
        <v>307.2343055148454</v>
      </c>
      <c r="BW71" s="6">
        <f t="shared" si="84"/>
        <v>0.08</v>
      </c>
      <c r="BX71" s="73">
        <f t="shared" ref="BX71:BX134" si="95">BY71</f>
        <v>0.08</v>
      </c>
      <c r="BY71" s="6">
        <v>0.08</v>
      </c>
      <c r="BZ71" s="33">
        <v>44287</v>
      </c>
      <c r="CA71" s="5">
        <f t="shared" si="85"/>
        <v>44287</v>
      </c>
      <c r="CB71" s="11">
        <f t="shared" si="86"/>
        <v>8584</v>
      </c>
      <c r="CC71" s="11">
        <f t="shared" si="87"/>
        <v>0</v>
      </c>
      <c r="CD71" s="6">
        <f t="shared" si="88"/>
        <v>307.31430551484539</v>
      </c>
      <c r="CE71" s="62">
        <f t="shared" si="89"/>
        <v>0.08</v>
      </c>
      <c r="CF71" s="73">
        <f t="shared" ref="CF71:CF134" si="96">CE71</f>
        <v>0.08</v>
      </c>
      <c r="CG71" s="73">
        <f t="shared" ref="CG71:CG134" si="97">BX71-CF71</f>
        <v>0</v>
      </c>
      <c r="CH71" s="6">
        <f t="shared" ref="CH71:CH134" si="98">BY71-CE71</f>
        <v>0</v>
      </c>
      <c r="CI71" s="6"/>
      <c r="CJ71" s="33">
        <v>44652</v>
      </c>
      <c r="CK71" s="5">
        <f t="shared" si="90"/>
        <v>44652</v>
      </c>
      <c r="CL71" s="11">
        <f t="shared" si="91"/>
        <v>2557</v>
      </c>
      <c r="CM71" s="11">
        <f t="shared" si="92"/>
        <v>2557</v>
      </c>
      <c r="CN71" s="6">
        <f t="shared" si="93"/>
        <v>307.31430551484539</v>
      </c>
      <c r="CO71" s="62">
        <f t="shared" si="47"/>
        <v>0</v>
      </c>
      <c r="CP71" s="73">
        <f t="shared" ref="CP71:CP134" si="99">CO71</f>
        <v>0</v>
      </c>
      <c r="CQ71" s="73">
        <f t="shared" ref="CQ71:CQ134" si="100">CG71-CP71</f>
        <v>0</v>
      </c>
      <c r="CR71" s="6">
        <f t="shared" si="94"/>
        <v>0</v>
      </c>
    </row>
    <row r="72" spans="1:96">
      <c r="A72" s="30" t="s">
        <v>1623</v>
      </c>
      <c r="B72" s="30" t="s">
        <v>1624</v>
      </c>
      <c r="C72" s="49"/>
      <c r="D72" s="49" t="s">
        <v>3413</v>
      </c>
      <c r="E72" s="30" t="s">
        <v>3061</v>
      </c>
      <c r="F72" s="30" t="s">
        <v>4568</v>
      </c>
      <c r="G72" s="30" t="s">
        <v>4574</v>
      </c>
      <c r="H72" s="30" t="s">
        <v>3169</v>
      </c>
      <c r="I72" s="30" t="s">
        <v>3116</v>
      </c>
      <c r="J72" s="30"/>
      <c r="K72" s="30" t="s">
        <v>1240</v>
      </c>
      <c r="L72" s="30" t="s">
        <v>3102</v>
      </c>
      <c r="M72" s="31">
        <v>599</v>
      </c>
      <c r="N72" s="30">
        <v>21</v>
      </c>
      <c r="O72" s="30"/>
      <c r="P72" s="162"/>
      <c r="Q72" s="30">
        <f t="shared" si="56"/>
        <v>252</v>
      </c>
      <c r="R72" s="30">
        <f t="shared" si="57"/>
        <v>7670.0862000000006</v>
      </c>
      <c r="S72" s="30">
        <f t="shared" si="58"/>
        <v>7665</v>
      </c>
      <c r="T72" s="30" t="s">
        <v>6</v>
      </c>
      <c r="U72" s="30"/>
      <c r="V72" s="32">
        <v>35703</v>
      </c>
      <c r="W72" s="30"/>
      <c r="X72" s="31">
        <v>599</v>
      </c>
      <c r="Y72" s="30">
        <v>0</v>
      </c>
      <c r="Z72" s="30">
        <v>0</v>
      </c>
      <c r="AA72" s="30">
        <v>0</v>
      </c>
      <c r="AB72" s="31">
        <f t="shared" si="59"/>
        <v>599</v>
      </c>
      <c r="AC72" s="33">
        <v>42095</v>
      </c>
      <c r="AD72" s="10">
        <f t="shared" si="60"/>
        <v>35703</v>
      </c>
      <c r="AE72" s="10">
        <f t="shared" si="61"/>
        <v>42095</v>
      </c>
      <c r="AF72" s="11">
        <f t="shared" si="62"/>
        <v>6392</v>
      </c>
      <c r="AG72" s="11">
        <f t="shared" si="63"/>
        <v>7670.25</v>
      </c>
      <c r="AH72" s="11">
        <f t="shared" si="64"/>
        <v>6392</v>
      </c>
      <c r="AI72" s="11">
        <f t="shared" si="51"/>
        <v>499.51833007175475</v>
      </c>
      <c r="AJ72" s="11">
        <f t="shared" si="52"/>
        <v>99.481669928245253</v>
      </c>
      <c r="AK72" s="33">
        <v>42461</v>
      </c>
      <c r="AL72" s="5">
        <f t="shared" si="65"/>
        <v>42461</v>
      </c>
      <c r="AM72" s="11">
        <f t="shared" si="66"/>
        <v>42461</v>
      </c>
      <c r="AN72" s="11">
        <f t="shared" si="67"/>
        <v>6392</v>
      </c>
      <c r="AO72" s="6">
        <v>592.79999999999995</v>
      </c>
      <c r="AP72" s="6">
        <f t="shared" si="68"/>
        <v>93.281669928245208</v>
      </c>
      <c r="AQ72" s="6">
        <f t="shared" si="69"/>
        <v>6.2000000000000455</v>
      </c>
      <c r="AR72" s="33">
        <v>42826</v>
      </c>
      <c r="AS72" s="5">
        <f t="shared" si="70"/>
        <v>42826</v>
      </c>
      <c r="AT72" s="11">
        <f t="shared" si="71"/>
        <v>42826</v>
      </c>
      <c r="AU72" s="11">
        <f t="shared" si="72"/>
        <v>7123</v>
      </c>
      <c r="AV72" s="6">
        <v>621.32380952380947</v>
      </c>
      <c r="AW72" s="6">
        <v>28.523809523809526</v>
      </c>
      <c r="AX72" s="6">
        <v>0</v>
      </c>
      <c r="AY72" s="33">
        <v>43191</v>
      </c>
      <c r="AZ72" s="5">
        <f t="shared" si="73"/>
        <v>43191</v>
      </c>
      <c r="BA72" s="11">
        <f t="shared" si="74"/>
        <v>7488</v>
      </c>
      <c r="BB72" s="11">
        <f t="shared" si="75"/>
        <v>7388.5183300717545</v>
      </c>
      <c r="BC72" s="6">
        <v>621.32380952380947</v>
      </c>
      <c r="BD72" s="6">
        <v>0</v>
      </c>
      <c r="BE72" s="6">
        <v>-0.2</v>
      </c>
      <c r="BF72" s="8"/>
      <c r="BG72" s="33">
        <v>43556</v>
      </c>
      <c r="BH72" s="5">
        <f t="shared" si="76"/>
        <v>43556</v>
      </c>
      <c r="BI72" s="11">
        <f t="shared" si="77"/>
        <v>7853</v>
      </c>
      <c r="BJ72" s="11">
        <f t="shared" si="78"/>
        <v>0</v>
      </c>
      <c r="BK72" s="6">
        <f t="shared" si="55"/>
        <v>613.28476334464131</v>
      </c>
      <c r="BL72" s="6">
        <v>1.08</v>
      </c>
      <c r="BM72" s="6">
        <v>0.08</v>
      </c>
      <c r="BN72" s="59"/>
      <c r="BO72" s="58"/>
      <c r="BP72" s="58"/>
      <c r="BQ72" s="61">
        <f t="shared" si="79"/>
        <v>-14.364763344641347</v>
      </c>
      <c r="BR72" s="33">
        <v>43922</v>
      </c>
      <c r="BS72" s="5">
        <f t="shared" si="80"/>
        <v>43922</v>
      </c>
      <c r="BT72" s="11">
        <f t="shared" si="81"/>
        <v>8219</v>
      </c>
      <c r="BU72" s="11">
        <f t="shared" si="82"/>
        <v>0</v>
      </c>
      <c r="BV72" s="6">
        <f t="shared" si="83"/>
        <v>613.36476334464135</v>
      </c>
      <c r="BW72" s="6">
        <f t="shared" si="84"/>
        <v>0.08</v>
      </c>
      <c r="BX72" s="73">
        <f t="shared" si="95"/>
        <v>0.08</v>
      </c>
      <c r="BY72" s="6">
        <v>0.08</v>
      </c>
      <c r="BZ72" s="33">
        <v>44287</v>
      </c>
      <c r="CA72" s="5">
        <f t="shared" si="85"/>
        <v>44287</v>
      </c>
      <c r="CB72" s="11">
        <f t="shared" si="86"/>
        <v>8584</v>
      </c>
      <c r="CC72" s="11">
        <f t="shared" si="87"/>
        <v>0</v>
      </c>
      <c r="CD72" s="6">
        <f t="shared" si="88"/>
        <v>613.44476334464139</v>
      </c>
      <c r="CE72" s="62">
        <f t="shared" si="89"/>
        <v>0.08</v>
      </c>
      <c r="CF72" s="73">
        <f t="shared" si="96"/>
        <v>0.08</v>
      </c>
      <c r="CG72" s="73">
        <f t="shared" si="97"/>
        <v>0</v>
      </c>
      <c r="CH72" s="6">
        <f t="shared" si="98"/>
        <v>0</v>
      </c>
      <c r="CI72" s="6"/>
      <c r="CJ72" s="33">
        <v>44652</v>
      </c>
      <c r="CK72" s="5">
        <f t="shared" si="90"/>
        <v>44652</v>
      </c>
      <c r="CL72" s="11">
        <f t="shared" si="91"/>
        <v>2557</v>
      </c>
      <c r="CM72" s="11">
        <f t="shared" si="92"/>
        <v>2557</v>
      </c>
      <c r="CN72" s="6">
        <f t="shared" si="93"/>
        <v>613.44476334464139</v>
      </c>
      <c r="CO72" s="62">
        <f t="shared" ref="CO72:CO135" si="101">CH72</f>
        <v>0</v>
      </c>
      <c r="CP72" s="73">
        <f t="shared" si="99"/>
        <v>0</v>
      </c>
      <c r="CQ72" s="73">
        <f t="shared" si="100"/>
        <v>0</v>
      </c>
      <c r="CR72" s="6">
        <f t="shared" si="94"/>
        <v>0</v>
      </c>
    </row>
    <row r="73" spans="1:96">
      <c r="A73" s="30" t="s">
        <v>1627</v>
      </c>
      <c r="B73" s="30" t="s">
        <v>1628</v>
      </c>
      <c r="C73" s="49"/>
      <c r="D73" s="49" t="s">
        <v>3415</v>
      </c>
      <c r="E73" s="30" t="s">
        <v>3061</v>
      </c>
      <c r="F73" s="30" t="s">
        <v>4568</v>
      </c>
      <c r="G73" s="30" t="s">
        <v>4574</v>
      </c>
      <c r="H73" s="30" t="s">
        <v>3169</v>
      </c>
      <c r="I73" s="30" t="s">
        <v>4455</v>
      </c>
      <c r="J73" s="30"/>
      <c r="K73" s="30" t="s">
        <v>1240</v>
      </c>
      <c r="L73" s="30" t="s">
        <v>3102</v>
      </c>
      <c r="M73" s="31">
        <v>599</v>
      </c>
      <c r="N73" s="30">
        <v>21</v>
      </c>
      <c r="O73" s="30"/>
      <c r="P73" s="162"/>
      <c r="Q73" s="30">
        <f t="shared" si="56"/>
        <v>252</v>
      </c>
      <c r="R73" s="30">
        <f t="shared" si="57"/>
        <v>7670.0862000000006</v>
      </c>
      <c r="S73" s="30">
        <f t="shared" si="58"/>
        <v>7665</v>
      </c>
      <c r="T73" s="30" t="s">
        <v>6</v>
      </c>
      <c r="U73" s="30"/>
      <c r="V73" s="32">
        <v>35703</v>
      </c>
      <c r="W73" s="30"/>
      <c r="X73" s="31">
        <v>599</v>
      </c>
      <c r="Y73" s="30">
        <v>0</v>
      </c>
      <c r="Z73" s="30">
        <v>0</v>
      </c>
      <c r="AA73" s="30">
        <v>0</v>
      </c>
      <c r="AB73" s="31">
        <f t="shared" si="59"/>
        <v>599</v>
      </c>
      <c r="AC73" s="33">
        <v>42095</v>
      </c>
      <c r="AD73" s="10">
        <f t="shared" si="60"/>
        <v>35703</v>
      </c>
      <c r="AE73" s="10">
        <f t="shared" si="61"/>
        <v>42095</v>
      </c>
      <c r="AF73" s="11">
        <f t="shared" si="62"/>
        <v>6392</v>
      </c>
      <c r="AG73" s="11">
        <f t="shared" si="63"/>
        <v>7670.25</v>
      </c>
      <c r="AH73" s="11">
        <f t="shared" si="64"/>
        <v>6392</v>
      </c>
      <c r="AI73" s="11">
        <f t="shared" si="51"/>
        <v>499.51833007175475</v>
      </c>
      <c r="AJ73" s="11">
        <f t="shared" si="52"/>
        <v>99.481669928245253</v>
      </c>
      <c r="AK73" s="33">
        <v>42461</v>
      </c>
      <c r="AL73" s="5">
        <f t="shared" si="65"/>
        <v>42461</v>
      </c>
      <c r="AM73" s="11">
        <f t="shared" si="66"/>
        <v>42461</v>
      </c>
      <c r="AN73" s="11">
        <f t="shared" si="67"/>
        <v>6392</v>
      </c>
      <c r="AO73" s="6">
        <v>592.79999999999995</v>
      </c>
      <c r="AP73" s="6">
        <f t="shared" si="68"/>
        <v>93.281669928245208</v>
      </c>
      <c r="AQ73" s="6">
        <f t="shared" si="69"/>
        <v>6.2000000000000455</v>
      </c>
      <c r="AR73" s="33">
        <v>42826</v>
      </c>
      <c r="AS73" s="5">
        <f t="shared" si="70"/>
        <v>42826</v>
      </c>
      <c r="AT73" s="11">
        <f t="shared" si="71"/>
        <v>42826</v>
      </c>
      <c r="AU73" s="11">
        <f t="shared" si="72"/>
        <v>7123</v>
      </c>
      <c r="AV73" s="6">
        <v>621.32380952380947</v>
      </c>
      <c r="AW73" s="6">
        <v>28.523809523809526</v>
      </c>
      <c r="AX73" s="6">
        <v>0</v>
      </c>
      <c r="AY73" s="33">
        <v>43191</v>
      </c>
      <c r="AZ73" s="5">
        <f t="shared" si="73"/>
        <v>43191</v>
      </c>
      <c r="BA73" s="11">
        <f t="shared" si="74"/>
        <v>7488</v>
      </c>
      <c r="BB73" s="11">
        <f t="shared" si="75"/>
        <v>7388.5183300717545</v>
      </c>
      <c r="BC73" s="6">
        <v>621.32380952380947</v>
      </c>
      <c r="BD73" s="6">
        <v>0</v>
      </c>
      <c r="BE73" s="6">
        <v>-0.2</v>
      </c>
      <c r="BF73" s="8"/>
      <c r="BG73" s="33">
        <v>43556</v>
      </c>
      <c r="BH73" s="5">
        <f t="shared" si="76"/>
        <v>43556</v>
      </c>
      <c r="BI73" s="11">
        <f t="shared" si="77"/>
        <v>7853</v>
      </c>
      <c r="BJ73" s="11">
        <f t="shared" si="78"/>
        <v>0</v>
      </c>
      <c r="BK73" s="6">
        <f t="shared" si="55"/>
        <v>613.28476334464131</v>
      </c>
      <c r="BL73" s="6">
        <v>1.08</v>
      </c>
      <c r="BM73" s="6">
        <v>0.08</v>
      </c>
      <c r="BN73" s="59"/>
      <c r="BO73" s="58"/>
      <c r="BP73" s="58"/>
      <c r="BQ73" s="61">
        <f t="shared" si="79"/>
        <v>-14.364763344641347</v>
      </c>
      <c r="BR73" s="33">
        <v>43922</v>
      </c>
      <c r="BS73" s="5">
        <f t="shared" si="80"/>
        <v>43922</v>
      </c>
      <c r="BT73" s="11">
        <f t="shared" si="81"/>
        <v>8219</v>
      </c>
      <c r="BU73" s="11">
        <f t="shared" si="82"/>
        <v>0</v>
      </c>
      <c r="BV73" s="6">
        <f t="shared" si="83"/>
        <v>613.36476334464135</v>
      </c>
      <c r="BW73" s="6">
        <f t="shared" si="84"/>
        <v>0.08</v>
      </c>
      <c r="BX73" s="73">
        <f t="shared" si="95"/>
        <v>0.08</v>
      </c>
      <c r="BY73" s="6">
        <v>0.08</v>
      </c>
      <c r="BZ73" s="33">
        <v>44287</v>
      </c>
      <c r="CA73" s="5">
        <f t="shared" si="85"/>
        <v>44287</v>
      </c>
      <c r="CB73" s="11">
        <f t="shared" si="86"/>
        <v>8584</v>
      </c>
      <c r="CC73" s="11">
        <f t="shared" si="87"/>
        <v>0</v>
      </c>
      <c r="CD73" s="6">
        <f t="shared" si="88"/>
        <v>613.44476334464139</v>
      </c>
      <c r="CE73" s="62">
        <f t="shared" si="89"/>
        <v>0.08</v>
      </c>
      <c r="CF73" s="73">
        <f t="shared" si="96"/>
        <v>0.08</v>
      </c>
      <c r="CG73" s="73">
        <f t="shared" si="97"/>
        <v>0</v>
      </c>
      <c r="CH73" s="6">
        <f t="shared" si="98"/>
        <v>0</v>
      </c>
      <c r="CI73" s="6"/>
      <c r="CJ73" s="33">
        <v>44652</v>
      </c>
      <c r="CK73" s="5">
        <f t="shared" si="90"/>
        <v>44652</v>
      </c>
      <c r="CL73" s="11">
        <f t="shared" si="91"/>
        <v>2557</v>
      </c>
      <c r="CM73" s="11">
        <f t="shared" si="92"/>
        <v>2557</v>
      </c>
      <c r="CN73" s="6">
        <f t="shared" si="93"/>
        <v>613.44476334464139</v>
      </c>
      <c r="CO73" s="62">
        <f t="shared" si="101"/>
        <v>0</v>
      </c>
      <c r="CP73" s="73">
        <f t="shared" si="99"/>
        <v>0</v>
      </c>
      <c r="CQ73" s="73">
        <f t="shared" si="100"/>
        <v>0</v>
      </c>
      <c r="CR73" s="6">
        <f t="shared" si="94"/>
        <v>0</v>
      </c>
    </row>
    <row r="74" spans="1:96">
      <c r="A74" s="30" t="s">
        <v>1629</v>
      </c>
      <c r="B74" s="30" t="s">
        <v>1630</v>
      </c>
      <c r="C74" s="49"/>
      <c r="D74" s="49" t="s">
        <v>3416</v>
      </c>
      <c r="E74" s="30" t="s">
        <v>3061</v>
      </c>
      <c r="F74" s="30" t="s">
        <v>4568</v>
      </c>
      <c r="G74" s="30" t="s">
        <v>4574</v>
      </c>
      <c r="H74" s="30" t="s">
        <v>3169</v>
      </c>
      <c r="I74" s="30" t="s">
        <v>3116</v>
      </c>
      <c r="J74" s="30"/>
      <c r="K74" s="30" t="s">
        <v>1240</v>
      </c>
      <c r="L74" s="30" t="s">
        <v>3102</v>
      </c>
      <c r="M74" s="31">
        <v>300</v>
      </c>
      <c r="N74" s="30">
        <v>21</v>
      </c>
      <c r="O74" s="30"/>
      <c r="P74" s="162"/>
      <c r="Q74" s="30">
        <f t="shared" si="56"/>
        <v>252</v>
      </c>
      <c r="R74" s="30">
        <f t="shared" si="57"/>
        <v>7670.0862000000006</v>
      </c>
      <c r="S74" s="30">
        <f t="shared" si="58"/>
        <v>7665</v>
      </c>
      <c r="T74" s="30" t="s">
        <v>6</v>
      </c>
      <c r="U74" s="30"/>
      <c r="V74" s="32">
        <v>35703</v>
      </c>
      <c r="W74" s="30"/>
      <c r="X74" s="31">
        <v>300</v>
      </c>
      <c r="Y74" s="30">
        <v>0</v>
      </c>
      <c r="Z74" s="30">
        <v>0</v>
      </c>
      <c r="AA74" s="30">
        <v>0</v>
      </c>
      <c r="AB74" s="31">
        <f t="shared" si="59"/>
        <v>300</v>
      </c>
      <c r="AC74" s="33">
        <v>42095</v>
      </c>
      <c r="AD74" s="10">
        <f t="shared" si="60"/>
        <v>35703</v>
      </c>
      <c r="AE74" s="10">
        <f t="shared" si="61"/>
        <v>42095</v>
      </c>
      <c r="AF74" s="11">
        <f t="shared" si="62"/>
        <v>6392</v>
      </c>
      <c r="AG74" s="11">
        <f t="shared" si="63"/>
        <v>7670.25</v>
      </c>
      <c r="AH74" s="11">
        <f t="shared" si="64"/>
        <v>6392</v>
      </c>
      <c r="AI74" s="11">
        <f t="shared" si="51"/>
        <v>250.17612524461839</v>
      </c>
      <c r="AJ74" s="11">
        <f t="shared" si="52"/>
        <v>49.82387475538161</v>
      </c>
      <c r="AK74" s="33">
        <v>42461</v>
      </c>
      <c r="AL74" s="5">
        <f t="shared" si="65"/>
        <v>42461</v>
      </c>
      <c r="AM74" s="11">
        <f t="shared" si="66"/>
        <v>42461</v>
      </c>
      <c r="AN74" s="11">
        <f t="shared" si="67"/>
        <v>6392</v>
      </c>
      <c r="AO74" s="6">
        <v>296.87</v>
      </c>
      <c r="AP74" s="6">
        <f t="shared" si="68"/>
        <v>46.693874755381614</v>
      </c>
      <c r="AQ74" s="6">
        <f t="shared" si="69"/>
        <v>3.1299999999999955</v>
      </c>
      <c r="AR74" s="33">
        <v>42826</v>
      </c>
      <c r="AS74" s="5">
        <f t="shared" si="70"/>
        <v>42826</v>
      </c>
      <c r="AT74" s="11">
        <f t="shared" si="71"/>
        <v>42826</v>
      </c>
      <c r="AU74" s="11">
        <f t="shared" si="72"/>
        <v>7123</v>
      </c>
      <c r="AV74" s="6">
        <v>311.15571428571428</v>
      </c>
      <c r="AW74" s="6">
        <v>14.285714285714286</v>
      </c>
      <c r="AX74" s="6">
        <v>0</v>
      </c>
      <c r="AY74" s="33">
        <v>43191</v>
      </c>
      <c r="AZ74" s="5">
        <f t="shared" si="73"/>
        <v>43191</v>
      </c>
      <c r="BA74" s="11">
        <f t="shared" si="74"/>
        <v>7488</v>
      </c>
      <c r="BB74" s="11">
        <f t="shared" si="75"/>
        <v>7438.1761252446186</v>
      </c>
      <c r="BC74" s="6">
        <v>311.15571428571428</v>
      </c>
      <c r="BD74" s="6">
        <v>0</v>
      </c>
      <c r="BE74" s="6">
        <v>-0.2</v>
      </c>
      <c r="BF74" s="8"/>
      <c r="BG74" s="33">
        <v>43556</v>
      </c>
      <c r="BH74" s="5">
        <f t="shared" si="76"/>
        <v>43556</v>
      </c>
      <c r="BI74" s="11">
        <f t="shared" si="77"/>
        <v>7853</v>
      </c>
      <c r="BJ74" s="11">
        <f t="shared" si="78"/>
        <v>0</v>
      </c>
      <c r="BK74" s="6">
        <f t="shared" si="55"/>
        <v>307.15430551484542</v>
      </c>
      <c r="BL74" s="6">
        <v>1.08</v>
      </c>
      <c r="BM74" s="6">
        <v>0.08</v>
      </c>
      <c r="BN74" s="59"/>
      <c r="BO74" s="58"/>
      <c r="BP74" s="58"/>
      <c r="BQ74" s="61">
        <f t="shared" si="79"/>
        <v>-7.2343055148454027</v>
      </c>
      <c r="BR74" s="33">
        <v>43922</v>
      </c>
      <c r="BS74" s="5">
        <f t="shared" si="80"/>
        <v>43922</v>
      </c>
      <c r="BT74" s="11">
        <f t="shared" si="81"/>
        <v>8219</v>
      </c>
      <c r="BU74" s="11">
        <f t="shared" si="82"/>
        <v>0</v>
      </c>
      <c r="BV74" s="6">
        <f t="shared" si="83"/>
        <v>307.2343055148454</v>
      </c>
      <c r="BW74" s="6">
        <f t="shared" si="84"/>
        <v>0.08</v>
      </c>
      <c r="BX74" s="73">
        <f t="shared" si="95"/>
        <v>0.08</v>
      </c>
      <c r="BY74" s="6">
        <v>0.08</v>
      </c>
      <c r="BZ74" s="33">
        <v>44287</v>
      </c>
      <c r="CA74" s="5">
        <f t="shared" si="85"/>
        <v>44287</v>
      </c>
      <c r="CB74" s="11">
        <f t="shared" si="86"/>
        <v>8584</v>
      </c>
      <c r="CC74" s="11">
        <f t="shared" si="87"/>
        <v>0</v>
      </c>
      <c r="CD74" s="6">
        <f t="shared" si="88"/>
        <v>307.31430551484539</v>
      </c>
      <c r="CE74" s="62">
        <f t="shared" si="89"/>
        <v>0.08</v>
      </c>
      <c r="CF74" s="73">
        <f t="shared" si="96"/>
        <v>0.08</v>
      </c>
      <c r="CG74" s="73">
        <f t="shared" si="97"/>
        <v>0</v>
      </c>
      <c r="CH74" s="6">
        <f t="shared" si="98"/>
        <v>0</v>
      </c>
      <c r="CI74" s="6"/>
      <c r="CJ74" s="33">
        <v>44652</v>
      </c>
      <c r="CK74" s="5">
        <f t="shared" si="90"/>
        <v>44652</v>
      </c>
      <c r="CL74" s="11">
        <f t="shared" si="91"/>
        <v>2557</v>
      </c>
      <c r="CM74" s="11">
        <f t="shared" si="92"/>
        <v>2557</v>
      </c>
      <c r="CN74" s="6">
        <f t="shared" si="93"/>
        <v>307.31430551484539</v>
      </c>
      <c r="CO74" s="62">
        <f t="shared" si="101"/>
        <v>0</v>
      </c>
      <c r="CP74" s="73">
        <f t="shared" si="99"/>
        <v>0</v>
      </c>
      <c r="CQ74" s="73">
        <f t="shared" si="100"/>
        <v>0</v>
      </c>
      <c r="CR74" s="6">
        <f t="shared" si="94"/>
        <v>0</v>
      </c>
    </row>
    <row r="75" spans="1:96">
      <c r="A75" s="30" t="s">
        <v>1631</v>
      </c>
      <c r="B75" s="30" t="s">
        <v>1632</v>
      </c>
      <c r="C75" s="49"/>
      <c r="D75" s="49" t="s">
        <v>3417</v>
      </c>
      <c r="E75" s="30" t="s">
        <v>3061</v>
      </c>
      <c r="F75" s="30" t="s">
        <v>4568</v>
      </c>
      <c r="G75" s="30" t="s">
        <v>4574</v>
      </c>
      <c r="H75" s="30" t="s">
        <v>3169</v>
      </c>
      <c r="I75" s="30" t="s">
        <v>3116</v>
      </c>
      <c r="J75" s="30"/>
      <c r="K75" s="30" t="s">
        <v>1240</v>
      </c>
      <c r="L75" s="30" t="s">
        <v>3102</v>
      </c>
      <c r="M75" s="31">
        <v>300</v>
      </c>
      <c r="N75" s="30">
        <v>21</v>
      </c>
      <c r="O75" s="30"/>
      <c r="P75" s="162"/>
      <c r="Q75" s="30">
        <f t="shared" si="56"/>
        <v>252</v>
      </c>
      <c r="R75" s="30">
        <f t="shared" si="57"/>
        <v>7670.0862000000006</v>
      </c>
      <c r="S75" s="30">
        <f t="shared" si="58"/>
        <v>7665</v>
      </c>
      <c r="T75" s="30" t="s">
        <v>6</v>
      </c>
      <c r="U75" s="30"/>
      <c r="V75" s="32">
        <v>35703</v>
      </c>
      <c r="W75" s="30"/>
      <c r="X75" s="31">
        <v>300</v>
      </c>
      <c r="Y75" s="30">
        <v>0</v>
      </c>
      <c r="Z75" s="30">
        <v>0</v>
      </c>
      <c r="AA75" s="30">
        <v>0</v>
      </c>
      <c r="AB75" s="31">
        <f t="shared" si="59"/>
        <v>300</v>
      </c>
      <c r="AC75" s="33">
        <v>42095</v>
      </c>
      <c r="AD75" s="10">
        <f t="shared" si="60"/>
        <v>35703</v>
      </c>
      <c r="AE75" s="10">
        <f t="shared" si="61"/>
        <v>42095</v>
      </c>
      <c r="AF75" s="11">
        <f t="shared" si="62"/>
        <v>6392</v>
      </c>
      <c r="AG75" s="11">
        <f t="shared" si="63"/>
        <v>7670.25</v>
      </c>
      <c r="AH75" s="11">
        <f t="shared" si="64"/>
        <v>6392</v>
      </c>
      <c r="AI75" s="11">
        <f t="shared" si="51"/>
        <v>250.17612524461839</v>
      </c>
      <c r="AJ75" s="11">
        <f t="shared" si="52"/>
        <v>49.82387475538161</v>
      </c>
      <c r="AK75" s="33">
        <v>42461</v>
      </c>
      <c r="AL75" s="5">
        <f t="shared" si="65"/>
        <v>42461</v>
      </c>
      <c r="AM75" s="11">
        <f t="shared" si="66"/>
        <v>42461</v>
      </c>
      <c r="AN75" s="11">
        <f t="shared" si="67"/>
        <v>6392</v>
      </c>
      <c r="AO75" s="6">
        <v>296.87</v>
      </c>
      <c r="AP75" s="6">
        <f t="shared" si="68"/>
        <v>46.693874755381614</v>
      </c>
      <c r="AQ75" s="6">
        <f t="shared" si="69"/>
        <v>3.1299999999999955</v>
      </c>
      <c r="AR75" s="33">
        <v>42826</v>
      </c>
      <c r="AS75" s="5">
        <f t="shared" si="70"/>
        <v>42826</v>
      </c>
      <c r="AT75" s="11">
        <f t="shared" si="71"/>
        <v>42826</v>
      </c>
      <c r="AU75" s="11">
        <f t="shared" si="72"/>
        <v>7123</v>
      </c>
      <c r="AV75" s="6">
        <v>311.15571428571428</v>
      </c>
      <c r="AW75" s="6">
        <v>14.285714285714286</v>
      </c>
      <c r="AX75" s="6">
        <v>0</v>
      </c>
      <c r="AY75" s="33">
        <v>43191</v>
      </c>
      <c r="AZ75" s="5">
        <f t="shared" si="73"/>
        <v>43191</v>
      </c>
      <c r="BA75" s="11">
        <f t="shared" si="74"/>
        <v>7488</v>
      </c>
      <c r="BB75" s="11">
        <f t="shared" si="75"/>
        <v>7438.1761252446186</v>
      </c>
      <c r="BC75" s="6">
        <v>311.15571428571428</v>
      </c>
      <c r="BD75" s="6">
        <v>0</v>
      </c>
      <c r="BE75" s="6">
        <v>-0.2</v>
      </c>
      <c r="BF75" s="8"/>
      <c r="BG75" s="33">
        <v>43556</v>
      </c>
      <c r="BH75" s="5">
        <f t="shared" si="76"/>
        <v>43556</v>
      </c>
      <c r="BI75" s="11">
        <f t="shared" si="77"/>
        <v>7853</v>
      </c>
      <c r="BJ75" s="11">
        <f t="shared" si="78"/>
        <v>0</v>
      </c>
      <c r="BK75" s="6">
        <f t="shared" si="55"/>
        <v>307.15430551484542</v>
      </c>
      <c r="BL75" s="6">
        <v>1.08</v>
      </c>
      <c r="BM75" s="6">
        <v>0.08</v>
      </c>
      <c r="BN75" s="59"/>
      <c r="BO75" s="58"/>
      <c r="BP75" s="58"/>
      <c r="BQ75" s="61">
        <f t="shared" si="79"/>
        <v>-7.2343055148454027</v>
      </c>
      <c r="BR75" s="33">
        <v>43922</v>
      </c>
      <c r="BS75" s="5">
        <f t="shared" si="80"/>
        <v>43922</v>
      </c>
      <c r="BT75" s="11">
        <f t="shared" si="81"/>
        <v>8219</v>
      </c>
      <c r="BU75" s="11">
        <f t="shared" si="82"/>
        <v>0</v>
      </c>
      <c r="BV75" s="6">
        <f t="shared" si="83"/>
        <v>307.2343055148454</v>
      </c>
      <c r="BW75" s="6">
        <f t="shared" si="84"/>
        <v>0.08</v>
      </c>
      <c r="BX75" s="73">
        <f t="shared" si="95"/>
        <v>0.08</v>
      </c>
      <c r="BY75" s="6">
        <v>0.08</v>
      </c>
      <c r="BZ75" s="33">
        <v>44287</v>
      </c>
      <c r="CA75" s="5">
        <f t="shared" si="85"/>
        <v>44287</v>
      </c>
      <c r="CB75" s="11">
        <f t="shared" si="86"/>
        <v>8584</v>
      </c>
      <c r="CC75" s="11">
        <f t="shared" si="87"/>
        <v>0</v>
      </c>
      <c r="CD75" s="6">
        <f t="shared" si="88"/>
        <v>307.31430551484539</v>
      </c>
      <c r="CE75" s="62">
        <f t="shared" si="89"/>
        <v>0.08</v>
      </c>
      <c r="CF75" s="73">
        <f t="shared" si="96"/>
        <v>0.08</v>
      </c>
      <c r="CG75" s="73">
        <f t="shared" si="97"/>
        <v>0</v>
      </c>
      <c r="CH75" s="6">
        <f t="shared" si="98"/>
        <v>0</v>
      </c>
      <c r="CI75" s="6"/>
      <c r="CJ75" s="33">
        <v>44652</v>
      </c>
      <c r="CK75" s="5">
        <f t="shared" si="90"/>
        <v>44652</v>
      </c>
      <c r="CL75" s="11">
        <f t="shared" si="91"/>
        <v>2557</v>
      </c>
      <c r="CM75" s="11">
        <f t="shared" si="92"/>
        <v>2557</v>
      </c>
      <c r="CN75" s="6">
        <f t="shared" si="93"/>
        <v>307.31430551484539</v>
      </c>
      <c r="CO75" s="62">
        <f t="shared" si="101"/>
        <v>0</v>
      </c>
      <c r="CP75" s="73">
        <f t="shared" si="99"/>
        <v>0</v>
      </c>
      <c r="CQ75" s="73">
        <f t="shared" si="100"/>
        <v>0</v>
      </c>
      <c r="CR75" s="6">
        <f t="shared" si="94"/>
        <v>0</v>
      </c>
    </row>
    <row r="76" spans="1:96">
      <c r="A76" s="30" t="s">
        <v>1633</v>
      </c>
      <c r="B76" s="30" t="s">
        <v>1634</v>
      </c>
      <c r="C76" s="49"/>
      <c r="D76" s="49" t="s">
        <v>3418</v>
      </c>
      <c r="E76" s="30" t="s">
        <v>3061</v>
      </c>
      <c r="F76" s="30" t="s">
        <v>4568</v>
      </c>
      <c r="G76" s="30" t="s">
        <v>4574</v>
      </c>
      <c r="H76" s="30" t="s">
        <v>3169</v>
      </c>
      <c r="I76" s="30" t="s">
        <v>3116</v>
      </c>
      <c r="J76" s="30"/>
      <c r="K76" s="30" t="s">
        <v>1240</v>
      </c>
      <c r="L76" s="30" t="s">
        <v>3102</v>
      </c>
      <c r="M76" s="31">
        <v>300</v>
      </c>
      <c r="N76" s="30">
        <v>21</v>
      </c>
      <c r="O76" s="30"/>
      <c r="P76" s="162"/>
      <c r="Q76" s="30">
        <f t="shared" si="56"/>
        <v>252</v>
      </c>
      <c r="R76" s="30">
        <f t="shared" si="57"/>
        <v>7670.0862000000006</v>
      </c>
      <c r="S76" s="30">
        <f t="shared" si="58"/>
        <v>7665</v>
      </c>
      <c r="T76" s="30" t="s">
        <v>6</v>
      </c>
      <c r="U76" s="30"/>
      <c r="V76" s="32">
        <v>35703</v>
      </c>
      <c r="W76" s="30"/>
      <c r="X76" s="31">
        <v>300</v>
      </c>
      <c r="Y76" s="30">
        <v>0</v>
      </c>
      <c r="Z76" s="30">
        <v>0</v>
      </c>
      <c r="AA76" s="30">
        <v>0</v>
      </c>
      <c r="AB76" s="31">
        <f t="shared" si="59"/>
        <v>300</v>
      </c>
      <c r="AC76" s="33">
        <v>42095</v>
      </c>
      <c r="AD76" s="10">
        <f t="shared" si="60"/>
        <v>35703</v>
      </c>
      <c r="AE76" s="10">
        <f t="shared" si="61"/>
        <v>42095</v>
      </c>
      <c r="AF76" s="11">
        <f t="shared" si="62"/>
        <v>6392</v>
      </c>
      <c r="AG76" s="11">
        <f t="shared" si="63"/>
        <v>7670.25</v>
      </c>
      <c r="AH76" s="11">
        <f t="shared" si="64"/>
        <v>6392</v>
      </c>
      <c r="AI76" s="11">
        <f t="shared" si="51"/>
        <v>250.17612524461839</v>
      </c>
      <c r="AJ76" s="11">
        <f t="shared" si="52"/>
        <v>49.82387475538161</v>
      </c>
      <c r="AK76" s="33">
        <v>42461</v>
      </c>
      <c r="AL76" s="5">
        <f t="shared" si="65"/>
        <v>42461</v>
      </c>
      <c r="AM76" s="11">
        <f t="shared" si="66"/>
        <v>42461</v>
      </c>
      <c r="AN76" s="11">
        <f t="shared" si="67"/>
        <v>6392</v>
      </c>
      <c r="AO76" s="6">
        <v>296.87</v>
      </c>
      <c r="AP76" s="6">
        <f t="shared" si="68"/>
        <v>46.693874755381614</v>
      </c>
      <c r="AQ76" s="6">
        <f t="shared" si="69"/>
        <v>3.1299999999999955</v>
      </c>
      <c r="AR76" s="33">
        <v>42826</v>
      </c>
      <c r="AS76" s="5">
        <f t="shared" si="70"/>
        <v>42826</v>
      </c>
      <c r="AT76" s="11">
        <f t="shared" si="71"/>
        <v>42826</v>
      </c>
      <c r="AU76" s="11">
        <f t="shared" si="72"/>
        <v>7123</v>
      </c>
      <c r="AV76" s="6">
        <v>311.15571428571428</v>
      </c>
      <c r="AW76" s="6">
        <v>14.285714285714286</v>
      </c>
      <c r="AX76" s="6">
        <v>0</v>
      </c>
      <c r="AY76" s="33">
        <v>43191</v>
      </c>
      <c r="AZ76" s="5">
        <f t="shared" si="73"/>
        <v>43191</v>
      </c>
      <c r="BA76" s="11">
        <f t="shared" si="74"/>
        <v>7488</v>
      </c>
      <c r="BB76" s="11">
        <f t="shared" si="75"/>
        <v>7438.1761252446186</v>
      </c>
      <c r="BC76" s="6">
        <v>311.15571428571428</v>
      </c>
      <c r="BD76" s="6">
        <v>0</v>
      </c>
      <c r="BE76" s="6">
        <v>-0.2</v>
      </c>
      <c r="BF76" s="8"/>
      <c r="BG76" s="33">
        <v>43556</v>
      </c>
      <c r="BH76" s="5">
        <f t="shared" si="76"/>
        <v>43556</v>
      </c>
      <c r="BI76" s="11">
        <f t="shared" si="77"/>
        <v>7853</v>
      </c>
      <c r="BJ76" s="11">
        <f t="shared" si="78"/>
        <v>0</v>
      </c>
      <c r="BK76" s="6">
        <f t="shared" si="55"/>
        <v>307.15430551484542</v>
      </c>
      <c r="BL76" s="6">
        <v>1.08</v>
      </c>
      <c r="BM76" s="6">
        <v>0.08</v>
      </c>
      <c r="BN76" s="59"/>
      <c r="BO76" s="58"/>
      <c r="BP76" s="58"/>
      <c r="BQ76" s="61">
        <f t="shared" si="79"/>
        <v>-7.2343055148454027</v>
      </c>
      <c r="BR76" s="33">
        <v>43922</v>
      </c>
      <c r="BS76" s="5">
        <f t="shared" si="80"/>
        <v>43922</v>
      </c>
      <c r="BT76" s="11">
        <f t="shared" si="81"/>
        <v>8219</v>
      </c>
      <c r="BU76" s="11">
        <f t="shared" si="82"/>
        <v>0</v>
      </c>
      <c r="BV76" s="6">
        <f t="shared" si="83"/>
        <v>307.2343055148454</v>
      </c>
      <c r="BW76" s="6">
        <f t="shared" si="84"/>
        <v>0.08</v>
      </c>
      <c r="BX76" s="73">
        <f t="shared" si="95"/>
        <v>0.08</v>
      </c>
      <c r="BY76" s="6">
        <v>0.08</v>
      </c>
      <c r="BZ76" s="33">
        <v>44287</v>
      </c>
      <c r="CA76" s="5">
        <f t="shared" si="85"/>
        <v>44287</v>
      </c>
      <c r="CB76" s="11">
        <f t="shared" si="86"/>
        <v>8584</v>
      </c>
      <c r="CC76" s="11">
        <f t="shared" si="87"/>
        <v>0</v>
      </c>
      <c r="CD76" s="6">
        <f t="shared" si="88"/>
        <v>307.31430551484539</v>
      </c>
      <c r="CE76" s="62">
        <f t="shared" si="89"/>
        <v>0.08</v>
      </c>
      <c r="CF76" s="73">
        <f t="shared" si="96"/>
        <v>0.08</v>
      </c>
      <c r="CG76" s="73">
        <f t="shared" si="97"/>
        <v>0</v>
      </c>
      <c r="CH76" s="6">
        <f t="shared" si="98"/>
        <v>0</v>
      </c>
      <c r="CI76" s="6"/>
      <c r="CJ76" s="33">
        <v>44652</v>
      </c>
      <c r="CK76" s="5">
        <f t="shared" si="90"/>
        <v>44652</v>
      </c>
      <c r="CL76" s="11">
        <f t="shared" si="91"/>
        <v>2557</v>
      </c>
      <c r="CM76" s="11">
        <f t="shared" si="92"/>
        <v>2557</v>
      </c>
      <c r="CN76" s="6">
        <f t="shared" si="93"/>
        <v>307.31430551484539</v>
      </c>
      <c r="CO76" s="62">
        <f t="shared" si="101"/>
        <v>0</v>
      </c>
      <c r="CP76" s="73">
        <f t="shared" si="99"/>
        <v>0</v>
      </c>
      <c r="CQ76" s="73">
        <f t="shared" si="100"/>
        <v>0</v>
      </c>
      <c r="CR76" s="6">
        <f t="shared" si="94"/>
        <v>0</v>
      </c>
    </row>
    <row r="77" spans="1:96" ht="12.75" customHeight="1">
      <c r="A77" s="30" t="s">
        <v>1635</v>
      </c>
      <c r="B77" s="30" t="s">
        <v>1636</v>
      </c>
      <c r="C77" s="49"/>
      <c r="D77" s="49" t="s">
        <v>3419</v>
      </c>
      <c r="E77" s="30" t="s">
        <v>3061</v>
      </c>
      <c r="F77" s="30" t="s">
        <v>4568</v>
      </c>
      <c r="G77" s="30" t="s">
        <v>4574</v>
      </c>
      <c r="H77" s="30" t="s">
        <v>3169</v>
      </c>
      <c r="I77" s="30" t="s">
        <v>3116</v>
      </c>
      <c r="J77" s="30"/>
      <c r="K77" s="30" t="s">
        <v>1240</v>
      </c>
      <c r="L77" s="30" t="s">
        <v>3102</v>
      </c>
      <c r="M77" s="31">
        <v>300</v>
      </c>
      <c r="N77" s="30">
        <v>21</v>
      </c>
      <c r="O77" s="30"/>
      <c r="P77" s="162"/>
      <c r="Q77" s="30">
        <f t="shared" si="56"/>
        <v>252</v>
      </c>
      <c r="R77" s="30">
        <f t="shared" si="57"/>
        <v>7670.0862000000006</v>
      </c>
      <c r="S77" s="30">
        <f t="shared" si="58"/>
        <v>7665</v>
      </c>
      <c r="T77" s="30" t="s">
        <v>6</v>
      </c>
      <c r="U77" s="30"/>
      <c r="V77" s="32">
        <v>35703</v>
      </c>
      <c r="W77" s="30"/>
      <c r="X77" s="31">
        <v>300</v>
      </c>
      <c r="Y77" s="30">
        <v>0</v>
      </c>
      <c r="Z77" s="30">
        <v>0</v>
      </c>
      <c r="AA77" s="30">
        <v>0</v>
      </c>
      <c r="AB77" s="31">
        <f t="shared" si="59"/>
        <v>300</v>
      </c>
      <c r="AC77" s="33">
        <v>42095</v>
      </c>
      <c r="AD77" s="10">
        <f t="shared" si="60"/>
        <v>35703</v>
      </c>
      <c r="AE77" s="10">
        <f t="shared" si="61"/>
        <v>42095</v>
      </c>
      <c r="AF77" s="11">
        <f t="shared" si="62"/>
        <v>6392</v>
      </c>
      <c r="AG77" s="11">
        <f t="shared" si="63"/>
        <v>7670.25</v>
      </c>
      <c r="AH77" s="11">
        <f t="shared" si="64"/>
        <v>6392</v>
      </c>
      <c r="AI77" s="11">
        <f t="shared" si="51"/>
        <v>250.17612524461839</v>
      </c>
      <c r="AJ77" s="11">
        <f t="shared" si="52"/>
        <v>49.82387475538161</v>
      </c>
      <c r="AK77" s="33">
        <v>42461</v>
      </c>
      <c r="AL77" s="5">
        <f t="shared" si="65"/>
        <v>42461</v>
      </c>
      <c r="AM77" s="11">
        <f t="shared" si="66"/>
        <v>42461</v>
      </c>
      <c r="AN77" s="11">
        <f t="shared" si="67"/>
        <v>6392</v>
      </c>
      <c r="AO77" s="6">
        <v>296.87</v>
      </c>
      <c r="AP77" s="6">
        <f t="shared" si="68"/>
        <v>46.693874755381614</v>
      </c>
      <c r="AQ77" s="6">
        <f t="shared" si="69"/>
        <v>3.1299999999999955</v>
      </c>
      <c r="AR77" s="33">
        <v>42826</v>
      </c>
      <c r="AS77" s="5">
        <f t="shared" si="70"/>
        <v>42826</v>
      </c>
      <c r="AT77" s="11">
        <f t="shared" si="71"/>
        <v>42826</v>
      </c>
      <c r="AU77" s="11">
        <f t="shared" si="72"/>
        <v>7123</v>
      </c>
      <c r="AV77" s="6">
        <v>311.15571428571428</v>
      </c>
      <c r="AW77" s="6">
        <v>14.285714285714286</v>
      </c>
      <c r="AX77" s="6">
        <v>0</v>
      </c>
      <c r="AY77" s="33">
        <v>43191</v>
      </c>
      <c r="AZ77" s="5">
        <f t="shared" si="73"/>
        <v>43191</v>
      </c>
      <c r="BA77" s="11">
        <f t="shared" si="74"/>
        <v>7488</v>
      </c>
      <c r="BB77" s="11">
        <f t="shared" si="75"/>
        <v>7438.1761252446186</v>
      </c>
      <c r="BC77" s="6">
        <v>311.15571428571428</v>
      </c>
      <c r="BD77" s="6">
        <v>0</v>
      </c>
      <c r="BE77" s="6">
        <v>-0.2</v>
      </c>
      <c r="BF77" s="8"/>
      <c r="BG77" s="33">
        <v>43556</v>
      </c>
      <c r="BH77" s="5">
        <f t="shared" si="76"/>
        <v>43556</v>
      </c>
      <c r="BI77" s="11">
        <f t="shared" si="77"/>
        <v>7853</v>
      </c>
      <c r="BJ77" s="11">
        <f t="shared" si="78"/>
        <v>0</v>
      </c>
      <c r="BK77" s="6">
        <f t="shared" si="55"/>
        <v>307.15430551484542</v>
      </c>
      <c r="BL77" s="6">
        <v>1.08</v>
      </c>
      <c r="BM77" s="6">
        <v>0.08</v>
      </c>
      <c r="BN77" s="59"/>
      <c r="BO77" s="58"/>
      <c r="BP77" s="58"/>
      <c r="BQ77" s="61">
        <f t="shared" si="79"/>
        <v>-7.2343055148454027</v>
      </c>
      <c r="BR77" s="33">
        <v>43922</v>
      </c>
      <c r="BS77" s="5">
        <f t="shared" si="80"/>
        <v>43922</v>
      </c>
      <c r="BT77" s="11">
        <f t="shared" si="81"/>
        <v>8219</v>
      </c>
      <c r="BU77" s="11">
        <f t="shared" si="82"/>
        <v>0</v>
      </c>
      <c r="BV77" s="6">
        <f t="shared" si="83"/>
        <v>307.2343055148454</v>
      </c>
      <c r="BW77" s="6">
        <f t="shared" si="84"/>
        <v>0.08</v>
      </c>
      <c r="BX77" s="73">
        <f t="shared" si="95"/>
        <v>0.08</v>
      </c>
      <c r="BY77" s="6">
        <v>0.08</v>
      </c>
      <c r="BZ77" s="33">
        <v>44287</v>
      </c>
      <c r="CA77" s="5">
        <f t="shared" si="85"/>
        <v>44287</v>
      </c>
      <c r="CB77" s="11">
        <f t="shared" si="86"/>
        <v>8584</v>
      </c>
      <c r="CC77" s="11">
        <f t="shared" si="87"/>
        <v>0</v>
      </c>
      <c r="CD77" s="6">
        <f t="shared" si="88"/>
        <v>307.31430551484539</v>
      </c>
      <c r="CE77" s="62">
        <f t="shared" si="89"/>
        <v>0.08</v>
      </c>
      <c r="CF77" s="73">
        <f t="shared" si="96"/>
        <v>0.08</v>
      </c>
      <c r="CG77" s="73">
        <f t="shared" si="97"/>
        <v>0</v>
      </c>
      <c r="CH77" s="6">
        <f t="shared" si="98"/>
        <v>0</v>
      </c>
      <c r="CI77" s="6"/>
      <c r="CJ77" s="33">
        <v>44652</v>
      </c>
      <c r="CK77" s="5">
        <f t="shared" si="90"/>
        <v>44652</v>
      </c>
      <c r="CL77" s="11">
        <f t="shared" si="91"/>
        <v>2557</v>
      </c>
      <c r="CM77" s="11">
        <f t="shared" si="92"/>
        <v>2557</v>
      </c>
      <c r="CN77" s="6">
        <f t="shared" si="93"/>
        <v>307.31430551484539</v>
      </c>
      <c r="CO77" s="62">
        <f t="shared" si="101"/>
        <v>0</v>
      </c>
      <c r="CP77" s="73">
        <f t="shared" si="99"/>
        <v>0</v>
      </c>
      <c r="CQ77" s="73">
        <f t="shared" si="100"/>
        <v>0</v>
      </c>
      <c r="CR77" s="6">
        <f t="shared" si="94"/>
        <v>0</v>
      </c>
    </row>
    <row r="78" spans="1:96">
      <c r="A78" s="30" t="s">
        <v>1637</v>
      </c>
      <c r="B78" s="30" t="s">
        <v>1638</v>
      </c>
      <c r="C78" s="49"/>
      <c r="D78" s="49" t="s">
        <v>3420</v>
      </c>
      <c r="E78" s="30" t="s">
        <v>3061</v>
      </c>
      <c r="F78" s="30" t="s">
        <v>4568</v>
      </c>
      <c r="G78" s="30" t="s">
        <v>4574</v>
      </c>
      <c r="H78" s="30" t="s">
        <v>3169</v>
      </c>
      <c r="I78" s="30" t="s">
        <v>4455</v>
      </c>
      <c r="J78" s="30"/>
      <c r="K78" s="30" t="s">
        <v>1240</v>
      </c>
      <c r="L78" s="30" t="s">
        <v>3102</v>
      </c>
      <c r="M78" s="31">
        <v>300</v>
      </c>
      <c r="N78" s="30">
        <v>21</v>
      </c>
      <c r="O78" s="30"/>
      <c r="P78" s="162"/>
      <c r="Q78" s="30">
        <f t="shared" si="56"/>
        <v>252</v>
      </c>
      <c r="R78" s="30">
        <f t="shared" si="57"/>
        <v>7670.0862000000006</v>
      </c>
      <c r="S78" s="30">
        <f t="shared" si="58"/>
        <v>7665</v>
      </c>
      <c r="T78" s="30" t="s">
        <v>6</v>
      </c>
      <c r="U78" s="30"/>
      <c r="V78" s="32">
        <v>35703</v>
      </c>
      <c r="W78" s="30"/>
      <c r="X78" s="31">
        <v>300</v>
      </c>
      <c r="Y78" s="30">
        <v>0</v>
      </c>
      <c r="Z78" s="30">
        <v>0</v>
      </c>
      <c r="AA78" s="30">
        <v>0</v>
      </c>
      <c r="AB78" s="31">
        <f t="shared" si="59"/>
        <v>300</v>
      </c>
      <c r="AC78" s="33">
        <v>42095</v>
      </c>
      <c r="AD78" s="10">
        <f t="shared" si="60"/>
        <v>35703</v>
      </c>
      <c r="AE78" s="10">
        <f t="shared" si="61"/>
        <v>42095</v>
      </c>
      <c r="AF78" s="11">
        <f t="shared" si="62"/>
        <v>6392</v>
      </c>
      <c r="AG78" s="11">
        <f t="shared" si="63"/>
        <v>7670.25</v>
      </c>
      <c r="AH78" s="11">
        <f t="shared" si="64"/>
        <v>6392</v>
      </c>
      <c r="AI78" s="11">
        <f t="shared" si="51"/>
        <v>250.17612524461839</v>
      </c>
      <c r="AJ78" s="11">
        <f t="shared" si="52"/>
        <v>49.82387475538161</v>
      </c>
      <c r="AK78" s="33">
        <v>42461</v>
      </c>
      <c r="AL78" s="5">
        <f t="shared" si="65"/>
        <v>42461</v>
      </c>
      <c r="AM78" s="11">
        <f t="shared" si="66"/>
        <v>42461</v>
      </c>
      <c r="AN78" s="11">
        <f t="shared" si="67"/>
        <v>6392</v>
      </c>
      <c r="AO78" s="6">
        <v>296.87</v>
      </c>
      <c r="AP78" s="6">
        <f t="shared" si="68"/>
        <v>46.693874755381614</v>
      </c>
      <c r="AQ78" s="6">
        <f t="shared" si="69"/>
        <v>3.1299999999999955</v>
      </c>
      <c r="AR78" s="33">
        <v>42826</v>
      </c>
      <c r="AS78" s="5">
        <f t="shared" si="70"/>
        <v>42826</v>
      </c>
      <c r="AT78" s="11">
        <f t="shared" si="71"/>
        <v>42826</v>
      </c>
      <c r="AU78" s="11">
        <f t="shared" si="72"/>
        <v>7123</v>
      </c>
      <c r="AV78" s="6">
        <v>311.15571428571428</v>
      </c>
      <c r="AW78" s="6">
        <v>14.285714285714286</v>
      </c>
      <c r="AX78" s="6">
        <v>0</v>
      </c>
      <c r="AY78" s="33">
        <v>43191</v>
      </c>
      <c r="AZ78" s="5">
        <f t="shared" si="73"/>
        <v>43191</v>
      </c>
      <c r="BA78" s="11">
        <f t="shared" si="74"/>
        <v>7488</v>
      </c>
      <c r="BB78" s="11">
        <f t="shared" si="75"/>
        <v>7438.1761252446186</v>
      </c>
      <c r="BC78" s="6">
        <v>311.15571428571428</v>
      </c>
      <c r="BD78" s="6">
        <v>0</v>
      </c>
      <c r="BE78" s="6">
        <v>-0.2</v>
      </c>
      <c r="BF78" s="8"/>
      <c r="BG78" s="33">
        <v>43556</v>
      </c>
      <c r="BH78" s="5">
        <f t="shared" si="76"/>
        <v>43556</v>
      </c>
      <c r="BI78" s="11">
        <f t="shared" si="77"/>
        <v>7853</v>
      </c>
      <c r="BJ78" s="11">
        <f t="shared" si="78"/>
        <v>0</v>
      </c>
      <c r="BK78" s="6">
        <f t="shared" si="55"/>
        <v>307.15430551484542</v>
      </c>
      <c r="BL78" s="6">
        <v>1.08</v>
      </c>
      <c r="BM78" s="6">
        <v>0.08</v>
      </c>
      <c r="BN78" s="59"/>
      <c r="BO78" s="58"/>
      <c r="BP78" s="58"/>
      <c r="BQ78" s="61">
        <f t="shared" si="79"/>
        <v>-7.2343055148454027</v>
      </c>
      <c r="BR78" s="33">
        <v>43922</v>
      </c>
      <c r="BS78" s="5">
        <f t="shared" si="80"/>
        <v>43922</v>
      </c>
      <c r="BT78" s="11">
        <f t="shared" si="81"/>
        <v>8219</v>
      </c>
      <c r="BU78" s="11">
        <f t="shared" si="82"/>
        <v>0</v>
      </c>
      <c r="BV78" s="6">
        <f t="shared" si="83"/>
        <v>307.2343055148454</v>
      </c>
      <c r="BW78" s="6">
        <f t="shared" si="84"/>
        <v>0.08</v>
      </c>
      <c r="BX78" s="73">
        <f t="shared" si="95"/>
        <v>0.08</v>
      </c>
      <c r="BY78" s="6">
        <v>0.08</v>
      </c>
      <c r="BZ78" s="33">
        <v>44287</v>
      </c>
      <c r="CA78" s="5">
        <f t="shared" si="85"/>
        <v>44287</v>
      </c>
      <c r="CB78" s="11">
        <f t="shared" si="86"/>
        <v>8584</v>
      </c>
      <c r="CC78" s="11">
        <f t="shared" si="87"/>
        <v>0</v>
      </c>
      <c r="CD78" s="6">
        <f t="shared" si="88"/>
        <v>307.31430551484539</v>
      </c>
      <c r="CE78" s="62">
        <f t="shared" si="89"/>
        <v>0.08</v>
      </c>
      <c r="CF78" s="73">
        <f t="shared" si="96"/>
        <v>0.08</v>
      </c>
      <c r="CG78" s="73">
        <f t="shared" si="97"/>
        <v>0</v>
      </c>
      <c r="CH78" s="6">
        <f t="shared" si="98"/>
        <v>0</v>
      </c>
      <c r="CI78" s="6"/>
      <c r="CJ78" s="33">
        <v>44652</v>
      </c>
      <c r="CK78" s="5">
        <f t="shared" si="90"/>
        <v>44652</v>
      </c>
      <c r="CL78" s="11">
        <f t="shared" si="91"/>
        <v>2557</v>
      </c>
      <c r="CM78" s="11">
        <f t="shared" si="92"/>
        <v>2557</v>
      </c>
      <c r="CN78" s="6">
        <f t="shared" si="93"/>
        <v>307.31430551484539</v>
      </c>
      <c r="CO78" s="62">
        <f t="shared" si="101"/>
        <v>0</v>
      </c>
      <c r="CP78" s="73">
        <f t="shared" si="99"/>
        <v>0</v>
      </c>
      <c r="CQ78" s="73">
        <f t="shared" si="100"/>
        <v>0</v>
      </c>
      <c r="CR78" s="6">
        <f t="shared" si="94"/>
        <v>0</v>
      </c>
    </row>
    <row r="79" spans="1:96">
      <c r="A79" s="30" t="s">
        <v>1639</v>
      </c>
      <c r="B79" s="30" t="s">
        <v>1640</v>
      </c>
      <c r="C79" s="49"/>
      <c r="D79" s="49" t="s">
        <v>3421</v>
      </c>
      <c r="E79" s="30" t="s">
        <v>3061</v>
      </c>
      <c r="F79" s="30" t="s">
        <v>4568</v>
      </c>
      <c r="G79" s="30" t="s">
        <v>4574</v>
      </c>
      <c r="H79" s="30" t="s">
        <v>3169</v>
      </c>
      <c r="I79" s="30" t="s">
        <v>3116</v>
      </c>
      <c r="J79" s="30"/>
      <c r="K79" s="30" t="s">
        <v>1240</v>
      </c>
      <c r="L79" s="30" t="s">
        <v>3102</v>
      </c>
      <c r="M79" s="31">
        <v>300</v>
      </c>
      <c r="N79" s="30">
        <v>21</v>
      </c>
      <c r="O79" s="30"/>
      <c r="P79" s="162"/>
      <c r="Q79" s="30">
        <f t="shared" si="56"/>
        <v>252</v>
      </c>
      <c r="R79" s="30">
        <f t="shared" si="57"/>
        <v>7670.0862000000006</v>
      </c>
      <c r="S79" s="30">
        <f t="shared" si="58"/>
        <v>7665</v>
      </c>
      <c r="T79" s="30" t="s">
        <v>6</v>
      </c>
      <c r="U79" s="30"/>
      <c r="V79" s="32">
        <v>35703</v>
      </c>
      <c r="W79" s="30"/>
      <c r="X79" s="31">
        <v>300</v>
      </c>
      <c r="Y79" s="30">
        <v>0</v>
      </c>
      <c r="Z79" s="30">
        <v>0</v>
      </c>
      <c r="AA79" s="30">
        <v>0</v>
      </c>
      <c r="AB79" s="31">
        <f t="shared" si="59"/>
        <v>300</v>
      </c>
      <c r="AC79" s="33">
        <v>42095</v>
      </c>
      <c r="AD79" s="10">
        <f t="shared" si="60"/>
        <v>35703</v>
      </c>
      <c r="AE79" s="10">
        <f t="shared" si="61"/>
        <v>42095</v>
      </c>
      <c r="AF79" s="11">
        <f t="shared" si="62"/>
        <v>6392</v>
      </c>
      <c r="AG79" s="11">
        <f t="shared" si="63"/>
        <v>7670.25</v>
      </c>
      <c r="AH79" s="11">
        <f t="shared" si="64"/>
        <v>6392</v>
      </c>
      <c r="AI79" s="11">
        <f t="shared" si="51"/>
        <v>250.17612524461839</v>
      </c>
      <c r="AJ79" s="11">
        <f t="shared" si="52"/>
        <v>49.82387475538161</v>
      </c>
      <c r="AK79" s="33">
        <v>42461</v>
      </c>
      <c r="AL79" s="5">
        <f t="shared" si="65"/>
        <v>42461</v>
      </c>
      <c r="AM79" s="11">
        <f t="shared" si="66"/>
        <v>42461</v>
      </c>
      <c r="AN79" s="11">
        <f t="shared" si="67"/>
        <v>6392</v>
      </c>
      <c r="AO79" s="6">
        <v>296.87</v>
      </c>
      <c r="AP79" s="6">
        <f t="shared" si="68"/>
        <v>46.693874755381614</v>
      </c>
      <c r="AQ79" s="6">
        <f t="shared" si="69"/>
        <v>3.1299999999999955</v>
      </c>
      <c r="AR79" s="33">
        <v>42826</v>
      </c>
      <c r="AS79" s="5">
        <f t="shared" si="70"/>
        <v>42826</v>
      </c>
      <c r="AT79" s="11">
        <f t="shared" si="71"/>
        <v>42826</v>
      </c>
      <c r="AU79" s="11">
        <f t="shared" si="72"/>
        <v>7123</v>
      </c>
      <c r="AV79" s="6">
        <v>311.15571428571428</v>
      </c>
      <c r="AW79" s="6">
        <v>14.285714285714286</v>
      </c>
      <c r="AX79" s="6">
        <v>0</v>
      </c>
      <c r="AY79" s="33">
        <v>43191</v>
      </c>
      <c r="AZ79" s="5">
        <f t="shared" si="73"/>
        <v>43191</v>
      </c>
      <c r="BA79" s="11">
        <f t="shared" si="74"/>
        <v>7488</v>
      </c>
      <c r="BB79" s="11">
        <f t="shared" si="75"/>
        <v>7438.1761252446186</v>
      </c>
      <c r="BC79" s="6">
        <v>311.15571428571428</v>
      </c>
      <c r="BD79" s="6">
        <v>0</v>
      </c>
      <c r="BE79" s="6">
        <v>-0.2</v>
      </c>
      <c r="BF79" s="8"/>
      <c r="BG79" s="33">
        <v>43556</v>
      </c>
      <c r="BH79" s="5">
        <f t="shared" si="76"/>
        <v>43556</v>
      </c>
      <c r="BI79" s="11">
        <f t="shared" si="77"/>
        <v>7853</v>
      </c>
      <c r="BJ79" s="11">
        <f t="shared" si="78"/>
        <v>0</v>
      </c>
      <c r="BK79" s="6">
        <f t="shared" si="55"/>
        <v>307.15430551484542</v>
      </c>
      <c r="BL79" s="6">
        <v>1.08</v>
      </c>
      <c r="BM79" s="6">
        <v>0.08</v>
      </c>
      <c r="BN79" s="59"/>
      <c r="BO79" s="58"/>
      <c r="BP79" s="58"/>
      <c r="BQ79" s="61">
        <f t="shared" si="79"/>
        <v>-7.2343055148454027</v>
      </c>
      <c r="BR79" s="33">
        <v>43922</v>
      </c>
      <c r="BS79" s="5">
        <f t="shared" si="80"/>
        <v>43922</v>
      </c>
      <c r="BT79" s="11">
        <f t="shared" si="81"/>
        <v>8219</v>
      </c>
      <c r="BU79" s="11">
        <f t="shared" si="82"/>
        <v>0</v>
      </c>
      <c r="BV79" s="6">
        <f t="shared" si="83"/>
        <v>307.2343055148454</v>
      </c>
      <c r="BW79" s="6">
        <f t="shared" si="84"/>
        <v>0.08</v>
      </c>
      <c r="BX79" s="73">
        <f t="shared" si="95"/>
        <v>0.08</v>
      </c>
      <c r="BY79" s="6">
        <v>0.08</v>
      </c>
      <c r="BZ79" s="33">
        <v>44287</v>
      </c>
      <c r="CA79" s="5">
        <f t="shared" si="85"/>
        <v>44287</v>
      </c>
      <c r="CB79" s="11">
        <f t="shared" si="86"/>
        <v>8584</v>
      </c>
      <c r="CC79" s="11">
        <f t="shared" si="87"/>
        <v>0</v>
      </c>
      <c r="CD79" s="6">
        <f t="shared" si="88"/>
        <v>307.31430551484539</v>
      </c>
      <c r="CE79" s="62">
        <f t="shared" si="89"/>
        <v>0.08</v>
      </c>
      <c r="CF79" s="73">
        <f t="shared" si="96"/>
        <v>0.08</v>
      </c>
      <c r="CG79" s="73">
        <f t="shared" si="97"/>
        <v>0</v>
      </c>
      <c r="CH79" s="6">
        <f t="shared" si="98"/>
        <v>0</v>
      </c>
      <c r="CI79" s="6"/>
      <c r="CJ79" s="33">
        <v>44652</v>
      </c>
      <c r="CK79" s="5">
        <f t="shared" si="90"/>
        <v>44652</v>
      </c>
      <c r="CL79" s="11">
        <f t="shared" si="91"/>
        <v>2557</v>
      </c>
      <c r="CM79" s="11">
        <f t="shared" si="92"/>
        <v>2557</v>
      </c>
      <c r="CN79" s="6">
        <f t="shared" si="93"/>
        <v>307.31430551484539</v>
      </c>
      <c r="CO79" s="62">
        <f t="shared" si="101"/>
        <v>0</v>
      </c>
      <c r="CP79" s="73">
        <f t="shared" si="99"/>
        <v>0</v>
      </c>
      <c r="CQ79" s="73">
        <f t="shared" si="100"/>
        <v>0</v>
      </c>
      <c r="CR79" s="6">
        <f t="shared" si="94"/>
        <v>0</v>
      </c>
    </row>
    <row r="80" spans="1:96">
      <c r="A80" s="30" t="s">
        <v>1641</v>
      </c>
      <c r="B80" s="30" t="s">
        <v>1642</v>
      </c>
      <c r="C80" s="49"/>
      <c r="D80" s="49" t="s">
        <v>3422</v>
      </c>
      <c r="E80" s="30" t="s">
        <v>3061</v>
      </c>
      <c r="F80" s="30" t="s">
        <v>4568</v>
      </c>
      <c r="G80" s="30" t="s">
        <v>4574</v>
      </c>
      <c r="H80" s="30" t="s">
        <v>3169</v>
      </c>
      <c r="I80" s="30" t="s">
        <v>3116</v>
      </c>
      <c r="J80" s="30"/>
      <c r="K80" s="30" t="s">
        <v>1240</v>
      </c>
      <c r="L80" s="30" t="s">
        <v>3102</v>
      </c>
      <c r="M80" s="31">
        <v>300</v>
      </c>
      <c r="N80" s="30">
        <v>21</v>
      </c>
      <c r="O80" s="30"/>
      <c r="P80" s="162"/>
      <c r="Q80" s="30">
        <f t="shared" si="56"/>
        <v>252</v>
      </c>
      <c r="R80" s="30">
        <f t="shared" si="57"/>
        <v>7670.0862000000006</v>
      </c>
      <c r="S80" s="30">
        <f t="shared" si="58"/>
        <v>7665</v>
      </c>
      <c r="T80" s="30" t="s">
        <v>6</v>
      </c>
      <c r="U80" s="30"/>
      <c r="V80" s="32">
        <v>35703</v>
      </c>
      <c r="W80" s="30"/>
      <c r="X80" s="31">
        <v>300</v>
      </c>
      <c r="Y80" s="30">
        <v>0</v>
      </c>
      <c r="Z80" s="30">
        <v>0</v>
      </c>
      <c r="AA80" s="30">
        <v>0</v>
      </c>
      <c r="AB80" s="31">
        <f t="shared" si="59"/>
        <v>300</v>
      </c>
      <c r="AC80" s="33">
        <v>42095</v>
      </c>
      <c r="AD80" s="10">
        <f t="shared" si="60"/>
        <v>35703</v>
      </c>
      <c r="AE80" s="10">
        <f t="shared" si="61"/>
        <v>42095</v>
      </c>
      <c r="AF80" s="11">
        <f t="shared" si="62"/>
        <v>6392</v>
      </c>
      <c r="AG80" s="11">
        <f t="shared" si="63"/>
        <v>7670.25</v>
      </c>
      <c r="AH80" s="11">
        <f t="shared" si="64"/>
        <v>6392</v>
      </c>
      <c r="AI80" s="11">
        <f t="shared" si="51"/>
        <v>250.17612524461839</v>
      </c>
      <c r="AJ80" s="11">
        <f t="shared" si="52"/>
        <v>49.82387475538161</v>
      </c>
      <c r="AK80" s="33">
        <v>42461</v>
      </c>
      <c r="AL80" s="5">
        <f t="shared" si="65"/>
        <v>42461</v>
      </c>
      <c r="AM80" s="11">
        <f t="shared" si="66"/>
        <v>42461</v>
      </c>
      <c r="AN80" s="11">
        <f t="shared" si="67"/>
        <v>6392</v>
      </c>
      <c r="AO80" s="6">
        <v>296.87</v>
      </c>
      <c r="AP80" s="6">
        <f t="shared" si="68"/>
        <v>46.693874755381614</v>
      </c>
      <c r="AQ80" s="6">
        <f t="shared" si="69"/>
        <v>3.1299999999999955</v>
      </c>
      <c r="AR80" s="33">
        <v>42826</v>
      </c>
      <c r="AS80" s="5">
        <f t="shared" si="70"/>
        <v>42826</v>
      </c>
      <c r="AT80" s="11">
        <f t="shared" si="71"/>
        <v>42826</v>
      </c>
      <c r="AU80" s="11">
        <f t="shared" si="72"/>
        <v>7123</v>
      </c>
      <c r="AV80" s="6">
        <v>311.15571428571428</v>
      </c>
      <c r="AW80" s="6">
        <v>14.285714285714286</v>
      </c>
      <c r="AX80" s="6">
        <v>0</v>
      </c>
      <c r="AY80" s="33">
        <v>43191</v>
      </c>
      <c r="AZ80" s="5">
        <f t="shared" si="73"/>
        <v>43191</v>
      </c>
      <c r="BA80" s="11">
        <f t="shared" si="74"/>
        <v>7488</v>
      </c>
      <c r="BB80" s="11">
        <f t="shared" si="75"/>
        <v>7438.1761252446186</v>
      </c>
      <c r="BC80" s="6">
        <v>311.15571428571428</v>
      </c>
      <c r="BD80" s="6">
        <v>0</v>
      </c>
      <c r="BE80" s="6">
        <v>-0.2</v>
      </c>
      <c r="BF80" s="8"/>
      <c r="BG80" s="33">
        <v>43556</v>
      </c>
      <c r="BH80" s="5">
        <f t="shared" si="76"/>
        <v>43556</v>
      </c>
      <c r="BI80" s="11">
        <f t="shared" si="77"/>
        <v>7853</v>
      </c>
      <c r="BJ80" s="11">
        <f t="shared" si="78"/>
        <v>0</v>
      </c>
      <c r="BK80" s="6">
        <f t="shared" si="55"/>
        <v>307.15430551484542</v>
      </c>
      <c r="BL80" s="6">
        <v>1.08</v>
      </c>
      <c r="BM80" s="6">
        <v>0.08</v>
      </c>
      <c r="BN80" s="59"/>
      <c r="BO80" s="58"/>
      <c r="BP80" s="58"/>
      <c r="BQ80" s="61">
        <f t="shared" si="79"/>
        <v>-7.2343055148454027</v>
      </c>
      <c r="BR80" s="33">
        <v>43922</v>
      </c>
      <c r="BS80" s="5">
        <f t="shared" si="80"/>
        <v>43922</v>
      </c>
      <c r="BT80" s="11">
        <f t="shared" si="81"/>
        <v>8219</v>
      </c>
      <c r="BU80" s="11">
        <f t="shared" si="82"/>
        <v>0</v>
      </c>
      <c r="BV80" s="6">
        <f t="shared" si="83"/>
        <v>307.2343055148454</v>
      </c>
      <c r="BW80" s="6">
        <f t="shared" si="84"/>
        <v>0.08</v>
      </c>
      <c r="BX80" s="73">
        <f t="shared" si="95"/>
        <v>0.08</v>
      </c>
      <c r="BY80" s="6">
        <v>0.08</v>
      </c>
      <c r="BZ80" s="33">
        <v>44287</v>
      </c>
      <c r="CA80" s="5">
        <f t="shared" si="85"/>
        <v>44287</v>
      </c>
      <c r="CB80" s="11">
        <f t="shared" si="86"/>
        <v>8584</v>
      </c>
      <c r="CC80" s="11">
        <f t="shared" si="87"/>
        <v>0</v>
      </c>
      <c r="CD80" s="6">
        <f t="shared" si="88"/>
        <v>307.31430551484539</v>
      </c>
      <c r="CE80" s="62">
        <f t="shared" si="89"/>
        <v>0.08</v>
      </c>
      <c r="CF80" s="73">
        <f t="shared" si="96"/>
        <v>0.08</v>
      </c>
      <c r="CG80" s="73">
        <f t="shared" si="97"/>
        <v>0</v>
      </c>
      <c r="CH80" s="6">
        <f t="shared" si="98"/>
        <v>0</v>
      </c>
      <c r="CI80" s="6"/>
      <c r="CJ80" s="33">
        <v>44652</v>
      </c>
      <c r="CK80" s="5">
        <f t="shared" si="90"/>
        <v>44652</v>
      </c>
      <c r="CL80" s="11">
        <f t="shared" si="91"/>
        <v>2557</v>
      </c>
      <c r="CM80" s="11">
        <f t="shared" si="92"/>
        <v>2557</v>
      </c>
      <c r="CN80" s="6">
        <f t="shared" si="93"/>
        <v>307.31430551484539</v>
      </c>
      <c r="CO80" s="62">
        <f t="shared" si="101"/>
        <v>0</v>
      </c>
      <c r="CP80" s="73">
        <f t="shared" si="99"/>
        <v>0</v>
      </c>
      <c r="CQ80" s="73">
        <f t="shared" si="100"/>
        <v>0</v>
      </c>
      <c r="CR80" s="6">
        <f t="shared" si="94"/>
        <v>0</v>
      </c>
    </row>
    <row r="81" spans="1:96">
      <c r="A81" s="30" t="s">
        <v>1643</v>
      </c>
      <c r="B81" s="30" t="s">
        <v>1644</v>
      </c>
      <c r="C81" s="49"/>
      <c r="D81" s="49" t="s">
        <v>3423</v>
      </c>
      <c r="E81" s="30" t="s">
        <v>3061</v>
      </c>
      <c r="F81" s="30" t="s">
        <v>4568</v>
      </c>
      <c r="G81" s="30" t="s">
        <v>4574</v>
      </c>
      <c r="H81" s="30" t="s">
        <v>3169</v>
      </c>
      <c r="I81" s="30" t="s">
        <v>3116</v>
      </c>
      <c r="J81" s="30"/>
      <c r="K81" s="30" t="s">
        <v>1240</v>
      </c>
      <c r="L81" s="30" t="s">
        <v>3102</v>
      </c>
      <c r="M81" s="31">
        <v>300</v>
      </c>
      <c r="N81" s="30">
        <v>21</v>
      </c>
      <c r="O81" s="30"/>
      <c r="P81" s="162"/>
      <c r="Q81" s="30">
        <f t="shared" si="56"/>
        <v>252</v>
      </c>
      <c r="R81" s="30">
        <f t="shared" si="57"/>
        <v>7670.0862000000006</v>
      </c>
      <c r="S81" s="30">
        <f t="shared" si="58"/>
        <v>7665</v>
      </c>
      <c r="T81" s="30" t="s">
        <v>6</v>
      </c>
      <c r="U81" s="30"/>
      <c r="V81" s="32">
        <v>35703</v>
      </c>
      <c r="W81" s="30"/>
      <c r="X81" s="31">
        <v>300</v>
      </c>
      <c r="Y81" s="30">
        <v>0</v>
      </c>
      <c r="Z81" s="30">
        <v>0</v>
      </c>
      <c r="AA81" s="30">
        <v>0</v>
      </c>
      <c r="AB81" s="31">
        <f t="shared" si="59"/>
        <v>300</v>
      </c>
      <c r="AC81" s="33">
        <v>42095</v>
      </c>
      <c r="AD81" s="10">
        <f t="shared" si="60"/>
        <v>35703</v>
      </c>
      <c r="AE81" s="10">
        <f t="shared" si="61"/>
        <v>42095</v>
      </c>
      <c r="AF81" s="11">
        <f t="shared" si="62"/>
        <v>6392</v>
      </c>
      <c r="AG81" s="11">
        <f t="shared" si="63"/>
        <v>7670.25</v>
      </c>
      <c r="AH81" s="11">
        <f t="shared" si="64"/>
        <v>6392</v>
      </c>
      <c r="AI81" s="11">
        <f t="shared" si="51"/>
        <v>250.17612524461839</v>
      </c>
      <c r="AJ81" s="11">
        <f t="shared" si="52"/>
        <v>49.82387475538161</v>
      </c>
      <c r="AK81" s="33">
        <v>42461</v>
      </c>
      <c r="AL81" s="5">
        <f t="shared" si="65"/>
        <v>42461</v>
      </c>
      <c r="AM81" s="11">
        <f t="shared" si="66"/>
        <v>42461</v>
      </c>
      <c r="AN81" s="11">
        <f t="shared" si="67"/>
        <v>6392</v>
      </c>
      <c r="AO81" s="6">
        <v>296.87</v>
      </c>
      <c r="AP81" s="6">
        <f t="shared" si="68"/>
        <v>46.693874755381614</v>
      </c>
      <c r="AQ81" s="6">
        <f t="shared" si="69"/>
        <v>3.1299999999999955</v>
      </c>
      <c r="AR81" s="33">
        <v>42826</v>
      </c>
      <c r="AS81" s="5">
        <f t="shared" si="70"/>
        <v>42826</v>
      </c>
      <c r="AT81" s="11">
        <f t="shared" si="71"/>
        <v>42826</v>
      </c>
      <c r="AU81" s="11">
        <f t="shared" si="72"/>
        <v>7123</v>
      </c>
      <c r="AV81" s="6">
        <v>311.15571428571428</v>
      </c>
      <c r="AW81" s="6">
        <v>14.285714285714286</v>
      </c>
      <c r="AX81" s="6">
        <v>0</v>
      </c>
      <c r="AY81" s="33">
        <v>43191</v>
      </c>
      <c r="AZ81" s="5">
        <f t="shared" si="73"/>
        <v>43191</v>
      </c>
      <c r="BA81" s="11">
        <f t="shared" si="74"/>
        <v>7488</v>
      </c>
      <c r="BB81" s="11">
        <f t="shared" si="75"/>
        <v>7438.1761252446186</v>
      </c>
      <c r="BC81" s="6">
        <v>311.15571428571428</v>
      </c>
      <c r="BD81" s="6">
        <v>0</v>
      </c>
      <c r="BE81" s="6">
        <v>-0.2</v>
      </c>
      <c r="BF81" s="8"/>
      <c r="BG81" s="33">
        <v>43556</v>
      </c>
      <c r="BH81" s="5">
        <f t="shared" si="76"/>
        <v>43556</v>
      </c>
      <c r="BI81" s="11">
        <f t="shared" si="77"/>
        <v>7853</v>
      </c>
      <c r="BJ81" s="11">
        <f t="shared" si="78"/>
        <v>0</v>
      </c>
      <c r="BK81" s="6">
        <f t="shared" si="55"/>
        <v>307.15430551484542</v>
      </c>
      <c r="BL81" s="6">
        <v>1.08</v>
      </c>
      <c r="BM81" s="6">
        <v>0.08</v>
      </c>
      <c r="BN81" s="59"/>
      <c r="BO81" s="58"/>
      <c r="BP81" s="58"/>
      <c r="BQ81" s="61">
        <f t="shared" si="79"/>
        <v>-7.2343055148454027</v>
      </c>
      <c r="BR81" s="33">
        <v>43922</v>
      </c>
      <c r="BS81" s="5">
        <f t="shared" si="80"/>
        <v>43922</v>
      </c>
      <c r="BT81" s="11">
        <f t="shared" si="81"/>
        <v>8219</v>
      </c>
      <c r="BU81" s="11">
        <f t="shared" si="82"/>
        <v>0</v>
      </c>
      <c r="BV81" s="6">
        <f t="shared" si="83"/>
        <v>307.2343055148454</v>
      </c>
      <c r="BW81" s="6">
        <f t="shared" si="84"/>
        <v>0.08</v>
      </c>
      <c r="BX81" s="73">
        <f t="shared" si="95"/>
        <v>0.08</v>
      </c>
      <c r="BY81" s="6">
        <v>0.08</v>
      </c>
      <c r="BZ81" s="33">
        <v>44287</v>
      </c>
      <c r="CA81" s="5">
        <f t="shared" si="85"/>
        <v>44287</v>
      </c>
      <c r="CB81" s="11">
        <f t="shared" si="86"/>
        <v>8584</v>
      </c>
      <c r="CC81" s="11">
        <f t="shared" si="87"/>
        <v>0</v>
      </c>
      <c r="CD81" s="6">
        <f t="shared" si="88"/>
        <v>307.31430551484539</v>
      </c>
      <c r="CE81" s="62">
        <f t="shared" si="89"/>
        <v>0.08</v>
      </c>
      <c r="CF81" s="73">
        <f t="shared" si="96"/>
        <v>0.08</v>
      </c>
      <c r="CG81" s="73">
        <f t="shared" si="97"/>
        <v>0</v>
      </c>
      <c r="CH81" s="6">
        <f t="shared" si="98"/>
        <v>0</v>
      </c>
      <c r="CI81" s="6"/>
      <c r="CJ81" s="33">
        <v>44652</v>
      </c>
      <c r="CK81" s="5">
        <f t="shared" si="90"/>
        <v>44652</v>
      </c>
      <c r="CL81" s="11">
        <f t="shared" si="91"/>
        <v>2557</v>
      </c>
      <c r="CM81" s="11">
        <f t="shared" si="92"/>
        <v>2557</v>
      </c>
      <c r="CN81" s="6">
        <f t="shared" si="93"/>
        <v>307.31430551484539</v>
      </c>
      <c r="CO81" s="62">
        <f t="shared" si="101"/>
        <v>0</v>
      </c>
      <c r="CP81" s="73">
        <f t="shared" si="99"/>
        <v>0</v>
      </c>
      <c r="CQ81" s="73">
        <f t="shared" si="100"/>
        <v>0</v>
      </c>
      <c r="CR81" s="6">
        <f t="shared" si="94"/>
        <v>0</v>
      </c>
    </row>
    <row r="82" spans="1:96">
      <c r="A82" s="30" t="s">
        <v>1645</v>
      </c>
      <c r="B82" s="30" t="s">
        <v>1646</v>
      </c>
      <c r="C82" s="49"/>
      <c r="D82" s="49" t="s">
        <v>3424</v>
      </c>
      <c r="E82" s="30" t="s">
        <v>3061</v>
      </c>
      <c r="F82" s="30" t="s">
        <v>4568</v>
      </c>
      <c r="G82" s="30" t="s">
        <v>4574</v>
      </c>
      <c r="H82" s="30" t="s">
        <v>3169</v>
      </c>
      <c r="I82" s="30" t="s">
        <v>4455</v>
      </c>
      <c r="J82" s="30"/>
      <c r="K82" s="30" t="s">
        <v>1240</v>
      </c>
      <c r="L82" s="30" t="s">
        <v>3102</v>
      </c>
      <c r="M82" s="31">
        <v>300</v>
      </c>
      <c r="N82" s="30">
        <v>21</v>
      </c>
      <c r="O82" s="30"/>
      <c r="P82" s="162"/>
      <c r="Q82" s="30">
        <f t="shared" si="56"/>
        <v>252</v>
      </c>
      <c r="R82" s="30">
        <f t="shared" si="57"/>
        <v>7670.0862000000006</v>
      </c>
      <c r="S82" s="30">
        <f t="shared" si="58"/>
        <v>7665</v>
      </c>
      <c r="T82" s="30" t="s">
        <v>6</v>
      </c>
      <c r="U82" s="30"/>
      <c r="V82" s="32">
        <v>35703</v>
      </c>
      <c r="W82" s="30"/>
      <c r="X82" s="31">
        <v>300</v>
      </c>
      <c r="Y82" s="30">
        <v>0</v>
      </c>
      <c r="Z82" s="30">
        <v>0</v>
      </c>
      <c r="AA82" s="30">
        <v>0</v>
      </c>
      <c r="AB82" s="31">
        <f t="shared" si="59"/>
        <v>300</v>
      </c>
      <c r="AC82" s="33">
        <v>42095</v>
      </c>
      <c r="AD82" s="10">
        <f t="shared" si="60"/>
        <v>35703</v>
      </c>
      <c r="AE82" s="10">
        <f t="shared" si="61"/>
        <v>42095</v>
      </c>
      <c r="AF82" s="11">
        <f t="shared" si="62"/>
        <v>6392</v>
      </c>
      <c r="AG82" s="11">
        <f t="shared" si="63"/>
        <v>7670.25</v>
      </c>
      <c r="AH82" s="11">
        <f t="shared" si="64"/>
        <v>6392</v>
      </c>
      <c r="AI82" s="11">
        <f t="shared" si="51"/>
        <v>250.17612524461839</v>
      </c>
      <c r="AJ82" s="11">
        <f t="shared" si="52"/>
        <v>49.82387475538161</v>
      </c>
      <c r="AK82" s="33">
        <v>42461</v>
      </c>
      <c r="AL82" s="5">
        <f t="shared" si="65"/>
        <v>42461</v>
      </c>
      <c r="AM82" s="11">
        <f t="shared" si="66"/>
        <v>42461</v>
      </c>
      <c r="AN82" s="11">
        <f t="shared" si="67"/>
        <v>6392</v>
      </c>
      <c r="AO82" s="6">
        <v>296.87</v>
      </c>
      <c r="AP82" s="6">
        <f t="shared" si="68"/>
        <v>46.693874755381614</v>
      </c>
      <c r="AQ82" s="6">
        <f t="shared" si="69"/>
        <v>3.1299999999999955</v>
      </c>
      <c r="AR82" s="33">
        <v>42826</v>
      </c>
      <c r="AS82" s="5">
        <f t="shared" si="70"/>
        <v>42826</v>
      </c>
      <c r="AT82" s="11">
        <f t="shared" si="71"/>
        <v>42826</v>
      </c>
      <c r="AU82" s="11">
        <f t="shared" si="72"/>
        <v>7123</v>
      </c>
      <c r="AV82" s="6">
        <v>311.15571428571428</v>
      </c>
      <c r="AW82" s="6">
        <v>14.285714285714286</v>
      </c>
      <c r="AX82" s="6">
        <v>0</v>
      </c>
      <c r="AY82" s="33">
        <v>43191</v>
      </c>
      <c r="AZ82" s="5">
        <f t="shared" si="73"/>
        <v>43191</v>
      </c>
      <c r="BA82" s="11">
        <f t="shared" si="74"/>
        <v>7488</v>
      </c>
      <c r="BB82" s="11">
        <f t="shared" si="75"/>
        <v>7438.1761252446186</v>
      </c>
      <c r="BC82" s="6">
        <v>311.15571428571428</v>
      </c>
      <c r="BD82" s="6">
        <v>0</v>
      </c>
      <c r="BE82" s="6">
        <v>-0.2</v>
      </c>
      <c r="BF82" s="8"/>
      <c r="BG82" s="33">
        <v>43556</v>
      </c>
      <c r="BH82" s="5">
        <f t="shared" si="76"/>
        <v>43556</v>
      </c>
      <c r="BI82" s="11">
        <f t="shared" si="77"/>
        <v>7853</v>
      </c>
      <c r="BJ82" s="11">
        <f t="shared" si="78"/>
        <v>0</v>
      </c>
      <c r="BK82" s="6">
        <f t="shared" si="55"/>
        <v>307.15430551484542</v>
      </c>
      <c r="BL82" s="6">
        <v>1.08</v>
      </c>
      <c r="BM82" s="6">
        <v>0.08</v>
      </c>
      <c r="BN82" s="59"/>
      <c r="BO82" s="58"/>
      <c r="BP82" s="58"/>
      <c r="BQ82" s="61">
        <f t="shared" si="79"/>
        <v>-7.2343055148454027</v>
      </c>
      <c r="BR82" s="33">
        <v>43922</v>
      </c>
      <c r="BS82" s="5">
        <f t="shared" si="80"/>
        <v>43922</v>
      </c>
      <c r="BT82" s="11">
        <f t="shared" si="81"/>
        <v>8219</v>
      </c>
      <c r="BU82" s="11">
        <f t="shared" si="82"/>
        <v>0</v>
      </c>
      <c r="BV82" s="6">
        <f t="shared" si="83"/>
        <v>307.2343055148454</v>
      </c>
      <c r="BW82" s="6">
        <f t="shared" si="84"/>
        <v>0.08</v>
      </c>
      <c r="BX82" s="73">
        <f t="shared" si="95"/>
        <v>0.08</v>
      </c>
      <c r="BY82" s="6">
        <v>0.08</v>
      </c>
      <c r="BZ82" s="33">
        <v>44287</v>
      </c>
      <c r="CA82" s="5">
        <f t="shared" si="85"/>
        <v>44287</v>
      </c>
      <c r="CB82" s="11">
        <f t="shared" si="86"/>
        <v>8584</v>
      </c>
      <c r="CC82" s="11">
        <f t="shared" si="87"/>
        <v>0</v>
      </c>
      <c r="CD82" s="6">
        <f t="shared" si="88"/>
        <v>307.31430551484539</v>
      </c>
      <c r="CE82" s="62">
        <f t="shared" si="89"/>
        <v>0.08</v>
      </c>
      <c r="CF82" s="73">
        <f t="shared" si="96"/>
        <v>0.08</v>
      </c>
      <c r="CG82" s="73">
        <f t="shared" si="97"/>
        <v>0</v>
      </c>
      <c r="CH82" s="6">
        <f t="shared" si="98"/>
        <v>0</v>
      </c>
      <c r="CI82" s="6"/>
      <c r="CJ82" s="33">
        <v>44652</v>
      </c>
      <c r="CK82" s="5">
        <f t="shared" si="90"/>
        <v>44652</v>
      </c>
      <c r="CL82" s="11">
        <f t="shared" si="91"/>
        <v>2557</v>
      </c>
      <c r="CM82" s="11">
        <f t="shared" si="92"/>
        <v>2557</v>
      </c>
      <c r="CN82" s="6">
        <f t="shared" si="93"/>
        <v>307.31430551484539</v>
      </c>
      <c r="CO82" s="62">
        <f t="shared" si="101"/>
        <v>0</v>
      </c>
      <c r="CP82" s="73">
        <f t="shared" si="99"/>
        <v>0</v>
      </c>
      <c r="CQ82" s="73">
        <f t="shared" si="100"/>
        <v>0</v>
      </c>
      <c r="CR82" s="6">
        <f t="shared" si="94"/>
        <v>0</v>
      </c>
    </row>
    <row r="83" spans="1:96">
      <c r="A83" s="30" t="s">
        <v>1647</v>
      </c>
      <c r="B83" s="30" t="s">
        <v>1648</v>
      </c>
      <c r="C83" s="49"/>
      <c r="D83" s="49" t="s">
        <v>3425</v>
      </c>
      <c r="E83" s="30" t="s">
        <v>3061</v>
      </c>
      <c r="F83" s="30" t="s">
        <v>4568</v>
      </c>
      <c r="G83" s="30" t="s">
        <v>4574</v>
      </c>
      <c r="H83" s="30" t="s">
        <v>3169</v>
      </c>
      <c r="I83" s="30" t="s">
        <v>3116</v>
      </c>
      <c r="J83" s="30"/>
      <c r="K83" s="30" t="s">
        <v>1240</v>
      </c>
      <c r="L83" s="30" t="s">
        <v>3102</v>
      </c>
      <c r="M83" s="31">
        <v>300</v>
      </c>
      <c r="N83" s="30">
        <v>21</v>
      </c>
      <c r="O83" s="30"/>
      <c r="P83" s="162"/>
      <c r="Q83" s="30">
        <f t="shared" si="56"/>
        <v>252</v>
      </c>
      <c r="R83" s="30">
        <f t="shared" si="57"/>
        <v>7670.0862000000006</v>
      </c>
      <c r="S83" s="30">
        <f t="shared" si="58"/>
        <v>7665</v>
      </c>
      <c r="T83" s="30" t="s">
        <v>6</v>
      </c>
      <c r="U83" s="30"/>
      <c r="V83" s="32">
        <v>35703</v>
      </c>
      <c r="W83" s="30"/>
      <c r="X83" s="31">
        <v>300</v>
      </c>
      <c r="Y83" s="30">
        <v>0</v>
      </c>
      <c r="Z83" s="30">
        <v>0</v>
      </c>
      <c r="AA83" s="30">
        <v>0</v>
      </c>
      <c r="AB83" s="31">
        <f t="shared" si="59"/>
        <v>300</v>
      </c>
      <c r="AC83" s="33">
        <v>42095</v>
      </c>
      <c r="AD83" s="10">
        <f t="shared" si="60"/>
        <v>35703</v>
      </c>
      <c r="AE83" s="10">
        <f t="shared" si="61"/>
        <v>42095</v>
      </c>
      <c r="AF83" s="11">
        <f t="shared" si="62"/>
        <v>6392</v>
      </c>
      <c r="AG83" s="11">
        <f t="shared" si="63"/>
        <v>7670.25</v>
      </c>
      <c r="AH83" s="11">
        <f t="shared" si="64"/>
        <v>6392</v>
      </c>
      <c r="AI83" s="11">
        <f t="shared" si="51"/>
        <v>250.17612524461839</v>
      </c>
      <c r="AJ83" s="11">
        <f t="shared" si="52"/>
        <v>49.82387475538161</v>
      </c>
      <c r="AK83" s="33">
        <v>42461</v>
      </c>
      <c r="AL83" s="5">
        <f t="shared" si="65"/>
        <v>42461</v>
      </c>
      <c r="AM83" s="11">
        <f t="shared" si="66"/>
        <v>42461</v>
      </c>
      <c r="AN83" s="11">
        <f t="shared" si="67"/>
        <v>6392</v>
      </c>
      <c r="AO83" s="6">
        <v>296.87</v>
      </c>
      <c r="AP83" s="6">
        <f t="shared" si="68"/>
        <v>46.693874755381614</v>
      </c>
      <c r="AQ83" s="6">
        <f t="shared" si="69"/>
        <v>3.1299999999999955</v>
      </c>
      <c r="AR83" s="33">
        <v>42826</v>
      </c>
      <c r="AS83" s="5">
        <f t="shared" si="70"/>
        <v>42826</v>
      </c>
      <c r="AT83" s="11">
        <f t="shared" si="71"/>
        <v>42826</v>
      </c>
      <c r="AU83" s="11">
        <f t="shared" si="72"/>
        <v>7123</v>
      </c>
      <c r="AV83" s="6">
        <v>311.15571428571428</v>
      </c>
      <c r="AW83" s="6">
        <v>14.285714285714286</v>
      </c>
      <c r="AX83" s="6">
        <v>0</v>
      </c>
      <c r="AY83" s="33">
        <v>43191</v>
      </c>
      <c r="AZ83" s="5">
        <f t="shared" si="73"/>
        <v>43191</v>
      </c>
      <c r="BA83" s="11">
        <f t="shared" si="74"/>
        <v>7488</v>
      </c>
      <c r="BB83" s="11">
        <f t="shared" si="75"/>
        <v>7438.1761252446186</v>
      </c>
      <c r="BC83" s="6">
        <v>311.15571428571428</v>
      </c>
      <c r="BD83" s="6">
        <v>0</v>
      </c>
      <c r="BE83" s="6">
        <v>-0.2</v>
      </c>
      <c r="BF83" s="8"/>
      <c r="BG83" s="33">
        <v>43556</v>
      </c>
      <c r="BH83" s="5">
        <f t="shared" si="76"/>
        <v>43556</v>
      </c>
      <c r="BI83" s="11">
        <f t="shared" si="77"/>
        <v>7853</v>
      </c>
      <c r="BJ83" s="11">
        <f t="shared" si="78"/>
        <v>0</v>
      </c>
      <c r="BK83" s="6">
        <f t="shared" si="55"/>
        <v>307.15430551484542</v>
      </c>
      <c r="BL83" s="6">
        <v>1.08</v>
      </c>
      <c r="BM83" s="6">
        <v>0.08</v>
      </c>
      <c r="BN83" s="59"/>
      <c r="BO83" s="58"/>
      <c r="BP83" s="58"/>
      <c r="BQ83" s="61">
        <f t="shared" si="79"/>
        <v>-7.2343055148454027</v>
      </c>
      <c r="BR83" s="33">
        <v>43922</v>
      </c>
      <c r="BS83" s="5">
        <f t="shared" si="80"/>
        <v>43922</v>
      </c>
      <c r="BT83" s="11">
        <f t="shared" si="81"/>
        <v>8219</v>
      </c>
      <c r="BU83" s="11">
        <f t="shared" si="82"/>
        <v>0</v>
      </c>
      <c r="BV83" s="6">
        <f t="shared" si="83"/>
        <v>307.2343055148454</v>
      </c>
      <c r="BW83" s="6">
        <f t="shared" si="84"/>
        <v>0.08</v>
      </c>
      <c r="BX83" s="73">
        <f t="shared" si="95"/>
        <v>0.08</v>
      </c>
      <c r="BY83" s="6">
        <v>0.08</v>
      </c>
      <c r="BZ83" s="33">
        <v>44287</v>
      </c>
      <c r="CA83" s="5">
        <f t="shared" si="85"/>
        <v>44287</v>
      </c>
      <c r="CB83" s="11">
        <f t="shared" si="86"/>
        <v>8584</v>
      </c>
      <c r="CC83" s="11">
        <f t="shared" si="87"/>
        <v>0</v>
      </c>
      <c r="CD83" s="6">
        <f t="shared" si="88"/>
        <v>307.31430551484539</v>
      </c>
      <c r="CE83" s="62">
        <f t="shared" si="89"/>
        <v>0.08</v>
      </c>
      <c r="CF83" s="73">
        <f t="shared" si="96"/>
        <v>0.08</v>
      </c>
      <c r="CG83" s="73">
        <f t="shared" si="97"/>
        <v>0</v>
      </c>
      <c r="CH83" s="6">
        <f t="shared" si="98"/>
        <v>0</v>
      </c>
      <c r="CI83" s="6"/>
      <c r="CJ83" s="33">
        <v>44652</v>
      </c>
      <c r="CK83" s="5">
        <f t="shared" si="90"/>
        <v>44652</v>
      </c>
      <c r="CL83" s="11">
        <f t="shared" si="91"/>
        <v>2557</v>
      </c>
      <c r="CM83" s="11">
        <f t="shared" si="92"/>
        <v>2557</v>
      </c>
      <c r="CN83" s="6">
        <f t="shared" si="93"/>
        <v>307.31430551484539</v>
      </c>
      <c r="CO83" s="62">
        <f t="shared" si="101"/>
        <v>0</v>
      </c>
      <c r="CP83" s="73">
        <f t="shared" si="99"/>
        <v>0</v>
      </c>
      <c r="CQ83" s="73">
        <f t="shared" si="100"/>
        <v>0</v>
      </c>
      <c r="CR83" s="6">
        <f t="shared" si="94"/>
        <v>0</v>
      </c>
    </row>
    <row r="84" spans="1:96">
      <c r="A84" s="30" t="s">
        <v>2603</v>
      </c>
      <c r="B84" s="30" t="s">
        <v>2604</v>
      </c>
      <c r="C84" s="49"/>
      <c r="D84" s="49" t="s">
        <v>3916</v>
      </c>
      <c r="E84" s="30" t="s">
        <v>3061</v>
      </c>
      <c r="F84" s="30" t="s">
        <v>4568</v>
      </c>
      <c r="G84" s="30" t="s">
        <v>4574</v>
      </c>
      <c r="H84" s="30" t="s">
        <v>3169</v>
      </c>
      <c r="I84" s="30" t="s">
        <v>3116</v>
      </c>
      <c r="J84" s="30"/>
      <c r="K84" s="30" t="s">
        <v>1240</v>
      </c>
      <c r="L84" s="30" t="s">
        <v>3102</v>
      </c>
      <c r="M84" s="31">
        <v>300</v>
      </c>
      <c r="N84" s="30">
        <v>21</v>
      </c>
      <c r="O84" s="30"/>
      <c r="P84" s="162"/>
      <c r="Q84" s="30">
        <f t="shared" si="56"/>
        <v>252</v>
      </c>
      <c r="R84" s="30">
        <f t="shared" si="57"/>
        <v>7670.0862000000006</v>
      </c>
      <c r="S84" s="30">
        <f t="shared" si="58"/>
        <v>7665</v>
      </c>
      <c r="T84" s="30" t="s">
        <v>6</v>
      </c>
      <c r="U84" s="30"/>
      <c r="V84" s="32">
        <v>35703</v>
      </c>
      <c r="W84" s="30"/>
      <c r="X84" s="31">
        <v>300</v>
      </c>
      <c r="Y84" s="30">
        <v>0</v>
      </c>
      <c r="Z84" s="30">
        <v>0</v>
      </c>
      <c r="AA84" s="30">
        <v>0</v>
      </c>
      <c r="AB84" s="31">
        <f t="shared" si="59"/>
        <v>300</v>
      </c>
      <c r="AC84" s="33">
        <v>42095</v>
      </c>
      <c r="AD84" s="10">
        <f t="shared" si="60"/>
        <v>35703</v>
      </c>
      <c r="AE84" s="10">
        <f t="shared" si="61"/>
        <v>42095</v>
      </c>
      <c r="AF84" s="11">
        <f t="shared" si="62"/>
        <v>6392</v>
      </c>
      <c r="AG84" s="11">
        <f t="shared" si="63"/>
        <v>7670.25</v>
      </c>
      <c r="AH84" s="11">
        <f t="shared" si="64"/>
        <v>6392</v>
      </c>
      <c r="AI84" s="11">
        <f t="shared" si="51"/>
        <v>250.17612524461839</v>
      </c>
      <c r="AJ84" s="11">
        <f t="shared" si="52"/>
        <v>49.82387475538161</v>
      </c>
      <c r="AK84" s="33">
        <v>42461</v>
      </c>
      <c r="AL84" s="5">
        <f t="shared" si="65"/>
        <v>42461</v>
      </c>
      <c r="AM84" s="11">
        <f t="shared" si="66"/>
        <v>42461</v>
      </c>
      <c r="AN84" s="11">
        <f t="shared" si="67"/>
        <v>6392</v>
      </c>
      <c r="AO84" s="6">
        <v>296.87</v>
      </c>
      <c r="AP84" s="6">
        <f t="shared" si="68"/>
        <v>46.693874755381614</v>
      </c>
      <c r="AQ84" s="6">
        <f t="shared" si="69"/>
        <v>3.1299999999999955</v>
      </c>
      <c r="AR84" s="33">
        <v>42826</v>
      </c>
      <c r="AS84" s="5">
        <f t="shared" si="70"/>
        <v>42826</v>
      </c>
      <c r="AT84" s="11">
        <f t="shared" si="71"/>
        <v>42826</v>
      </c>
      <c r="AU84" s="11">
        <f t="shared" si="72"/>
        <v>7123</v>
      </c>
      <c r="AV84" s="6">
        <v>311.15571428571428</v>
      </c>
      <c r="AW84" s="6">
        <v>14.285714285714286</v>
      </c>
      <c r="AX84" s="6">
        <v>0</v>
      </c>
      <c r="AY84" s="33">
        <v>43191</v>
      </c>
      <c r="AZ84" s="5">
        <f t="shared" si="73"/>
        <v>43191</v>
      </c>
      <c r="BA84" s="11">
        <f t="shared" si="74"/>
        <v>7488</v>
      </c>
      <c r="BB84" s="11">
        <f t="shared" si="75"/>
        <v>7438.1761252446186</v>
      </c>
      <c r="BC84" s="6">
        <v>311.15571428571428</v>
      </c>
      <c r="BD84" s="6">
        <v>0</v>
      </c>
      <c r="BE84" s="6">
        <v>-0.2</v>
      </c>
      <c r="BF84" s="8"/>
      <c r="BG84" s="33">
        <v>43556</v>
      </c>
      <c r="BH84" s="5">
        <f t="shared" si="76"/>
        <v>43556</v>
      </c>
      <c r="BI84" s="11">
        <f t="shared" si="77"/>
        <v>7853</v>
      </c>
      <c r="BJ84" s="11">
        <f t="shared" si="78"/>
        <v>0</v>
      </c>
      <c r="BK84" s="6">
        <f>BC84+BL84</f>
        <v>312.23571428571427</v>
      </c>
      <c r="BL84" s="6">
        <v>1.08</v>
      </c>
      <c r="BM84" s="6">
        <v>0.08</v>
      </c>
      <c r="BN84" s="59"/>
      <c r="BO84" s="58"/>
      <c r="BP84" s="58"/>
      <c r="BQ84" s="61">
        <f t="shared" si="79"/>
        <v>-12.31571428571425</v>
      </c>
      <c r="BR84" s="33">
        <v>43922</v>
      </c>
      <c r="BS84" s="5">
        <f t="shared" si="80"/>
        <v>43922</v>
      </c>
      <c r="BT84" s="11">
        <f t="shared" si="81"/>
        <v>8219</v>
      </c>
      <c r="BU84" s="11">
        <f t="shared" si="82"/>
        <v>0</v>
      </c>
      <c r="BV84" s="6">
        <f t="shared" si="83"/>
        <v>312.31571428571425</v>
      </c>
      <c r="BW84" s="6">
        <f t="shared" si="84"/>
        <v>0.08</v>
      </c>
      <c r="BX84" s="73">
        <f t="shared" si="95"/>
        <v>0.08</v>
      </c>
      <c r="BY84" s="6">
        <v>0.08</v>
      </c>
      <c r="BZ84" s="33">
        <v>44287</v>
      </c>
      <c r="CA84" s="5">
        <f t="shared" si="85"/>
        <v>44287</v>
      </c>
      <c r="CB84" s="11">
        <f t="shared" si="86"/>
        <v>8584</v>
      </c>
      <c r="CC84" s="11">
        <f t="shared" si="87"/>
        <v>0</v>
      </c>
      <c r="CD84" s="6">
        <f t="shared" si="88"/>
        <v>312.39571428571423</v>
      </c>
      <c r="CE84" s="62">
        <f t="shared" si="89"/>
        <v>0.08</v>
      </c>
      <c r="CF84" s="73">
        <f t="shared" si="96"/>
        <v>0.08</v>
      </c>
      <c r="CG84" s="73">
        <f t="shared" si="97"/>
        <v>0</v>
      </c>
      <c r="CH84" s="6">
        <f t="shared" si="98"/>
        <v>0</v>
      </c>
      <c r="CI84" s="6"/>
      <c r="CJ84" s="33">
        <v>44652</v>
      </c>
      <c r="CK84" s="5">
        <f t="shared" si="90"/>
        <v>44652</v>
      </c>
      <c r="CL84" s="11">
        <f t="shared" si="91"/>
        <v>2557</v>
      </c>
      <c r="CM84" s="11">
        <f t="shared" si="92"/>
        <v>2557</v>
      </c>
      <c r="CN84" s="6">
        <f t="shared" si="93"/>
        <v>312.39571428571423</v>
      </c>
      <c r="CO84" s="62">
        <f t="shared" si="101"/>
        <v>0</v>
      </c>
      <c r="CP84" s="73">
        <f t="shared" si="99"/>
        <v>0</v>
      </c>
      <c r="CQ84" s="73">
        <f t="shared" si="100"/>
        <v>0</v>
      </c>
      <c r="CR84" s="6">
        <f t="shared" si="94"/>
        <v>0</v>
      </c>
    </row>
    <row r="85" spans="1:96">
      <c r="A85" s="30" t="s">
        <v>2609</v>
      </c>
      <c r="B85" s="30" t="s">
        <v>2610</v>
      </c>
      <c r="C85" s="49"/>
      <c r="D85" s="49" t="s">
        <v>3919</v>
      </c>
      <c r="E85" s="30" t="s">
        <v>3061</v>
      </c>
      <c r="F85" s="30" t="s">
        <v>3138</v>
      </c>
      <c r="G85" s="30" t="s">
        <v>3115</v>
      </c>
      <c r="H85" s="30" t="s">
        <v>3920</v>
      </c>
      <c r="I85" s="30" t="s">
        <v>3116</v>
      </c>
      <c r="J85" s="30"/>
      <c r="K85" s="30" t="s">
        <v>1240</v>
      </c>
      <c r="L85" s="30" t="s">
        <v>3102</v>
      </c>
      <c r="M85" s="31">
        <v>1100</v>
      </c>
      <c r="N85" s="30">
        <v>21</v>
      </c>
      <c r="O85" s="30"/>
      <c r="P85" s="162"/>
      <c r="Q85" s="30">
        <f t="shared" si="56"/>
        <v>252</v>
      </c>
      <c r="R85" s="30">
        <f t="shared" si="57"/>
        <v>7670.0862000000006</v>
      </c>
      <c r="S85" s="30">
        <f t="shared" si="58"/>
        <v>7665</v>
      </c>
      <c r="T85" s="30" t="s">
        <v>6</v>
      </c>
      <c r="U85" s="30"/>
      <c r="V85" s="32">
        <v>35703</v>
      </c>
      <c r="W85" s="30"/>
      <c r="X85" s="31">
        <v>1100</v>
      </c>
      <c r="Y85" s="30">
        <v>0</v>
      </c>
      <c r="Z85" s="30">
        <v>0</v>
      </c>
      <c r="AA85" s="30">
        <v>0</v>
      </c>
      <c r="AB85" s="31">
        <f t="shared" si="59"/>
        <v>1100</v>
      </c>
      <c r="AC85" s="33">
        <v>42095</v>
      </c>
      <c r="AD85" s="10">
        <f t="shared" si="60"/>
        <v>35703</v>
      </c>
      <c r="AE85" s="10">
        <f t="shared" si="61"/>
        <v>42095</v>
      </c>
      <c r="AF85" s="11">
        <f t="shared" si="62"/>
        <v>6392</v>
      </c>
      <c r="AG85" s="11">
        <f t="shared" si="63"/>
        <v>7670.25</v>
      </c>
      <c r="AH85" s="11">
        <f t="shared" si="64"/>
        <v>6392</v>
      </c>
      <c r="AI85" s="11">
        <f t="shared" si="51"/>
        <v>917.31245923026745</v>
      </c>
      <c r="AJ85" s="11">
        <f t="shared" si="52"/>
        <v>182.68754076973255</v>
      </c>
      <c r="AK85" s="33">
        <v>42461</v>
      </c>
      <c r="AL85" s="5">
        <f t="shared" si="65"/>
        <v>42461</v>
      </c>
      <c r="AM85" s="11">
        <f t="shared" si="66"/>
        <v>42461</v>
      </c>
      <c r="AN85" s="11">
        <f t="shared" si="67"/>
        <v>6392</v>
      </c>
      <c r="AO85" s="6">
        <v>1088.6400000000001</v>
      </c>
      <c r="AP85" s="6">
        <f t="shared" si="68"/>
        <v>171.32754076973265</v>
      </c>
      <c r="AQ85" s="6">
        <f t="shared" si="69"/>
        <v>11.3599999999999</v>
      </c>
      <c r="AR85" s="33">
        <v>42826</v>
      </c>
      <c r="AS85" s="5">
        <f t="shared" si="70"/>
        <v>42826</v>
      </c>
      <c r="AT85" s="11">
        <f t="shared" si="71"/>
        <v>42826</v>
      </c>
      <c r="AU85" s="11">
        <f t="shared" si="72"/>
        <v>7123</v>
      </c>
      <c r="AV85" s="6">
        <v>1141.0209523809524</v>
      </c>
      <c r="AW85" s="6">
        <v>52.38095238095238</v>
      </c>
      <c r="AX85" s="6">
        <v>0</v>
      </c>
      <c r="AY85" s="33">
        <v>43191</v>
      </c>
      <c r="AZ85" s="5">
        <f t="shared" si="73"/>
        <v>43191</v>
      </c>
      <c r="BA85" s="11">
        <f t="shared" si="74"/>
        <v>7488</v>
      </c>
      <c r="BB85" s="11">
        <f t="shared" si="75"/>
        <v>7305.3124592302675</v>
      </c>
      <c r="BC85" s="6">
        <v>1141.0209523809524</v>
      </c>
      <c r="BD85" s="6">
        <v>0</v>
      </c>
      <c r="BE85" s="6">
        <v>-0.2</v>
      </c>
      <c r="BF85" s="8"/>
      <c r="BG85" s="33">
        <v>43556</v>
      </c>
      <c r="BH85" s="5">
        <f t="shared" si="76"/>
        <v>43556</v>
      </c>
      <c r="BI85" s="11">
        <f t="shared" si="77"/>
        <v>7853</v>
      </c>
      <c r="BJ85" s="11">
        <f t="shared" si="78"/>
        <v>0</v>
      </c>
      <c r="BK85" s="6">
        <f>BC85+BL85</f>
        <v>1142.1009523809523</v>
      </c>
      <c r="BL85" s="6">
        <v>1.08</v>
      </c>
      <c r="BM85" s="6">
        <v>0.08</v>
      </c>
      <c r="BN85" s="59"/>
      <c r="BO85" s="58"/>
      <c r="BP85" s="58"/>
      <c r="BQ85" s="61">
        <f t="shared" si="79"/>
        <v>-42.180952380952249</v>
      </c>
      <c r="BR85" s="33">
        <v>43922</v>
      </c>
      <c r="BS85" s="5">
        <f t="shared" si="80"/>
        <v>43922</v>
      </c>
      <c r="BT85" s="11">
        <f t="shared" si="81"/>
        <v>8219</v>
      </c>
      <c r="BU85" s="11">
        <f t="shared" si="82"/>
        <v>0</v>
      </c>
      <c r="BV85" s="6">
        <f t="shared" si="83"/>
        <v>1142.1809523809522</v>
      </c>
      <c r="BW85" s="6">
        <f t="shared" si="84"/>
        <v>0.08</v>
      </c>
      <c r="BX85" s="73">
        <f t="shared" si="95"/>
        <v>0.08</v>
      </c>
      <c r="BY85" s="6">
        <v>0.08</v>
      </c>
      <c r="BZ85" s="33">
        <v>44287</v>
      </c>
      <c r="CA85" s="5">
        <f t="shared" si="85"/>
        <v>44287</v>
      </c>
      <c r="CB85" s="11">
        <f t="shared" si="86"/>
        <v>8584</v>
      </c>
      <c r="CC85" s="11">
        <f t="shared" si="87"/>
        <v>0</v>
      </c>
      <c r="CD85" s="6">
        <f t="shared" si="88"/>
        <v>1142.2609523809522</v>
      </c>
      <c r="CE85" s="62">
        <f t="shared" si="89"/>
        <v>0.08</v>
      </c>
      <c r="CF85" s="73">
        <f t="shared" si="96"/>
        <v>0.08</v>
      </c>
      <c r="CG85" s="73">
        <f t="shared" si="97"/>
        <v>0</v>
      </c>
      <c r="CH85" s="6">
        <f t="shared" si="98"/>
        <v>0</v>
      </c>
      <c r="CI85" s="6"/>
      <c r="CJ85" s="33">
        <v>44652</v>
      </c>
      <c r="CK85" s="5">
        <f t="shared" si="90"/>
        <v>44652</v>
      </c>
      <c r="CL85" s="11">
        <f t="shared" si="91"/>
        <v>2557</v>
      </c>
      <c r="CM85" s="11">
        <f t="shared" si="92"/>
        <v>2557</v>
      </c>
      <c r="CN85" s="6">
        <f t="shared" si="93"/>
        <v>1142.2609523809522</v>
      </c>
      <c r="CO85" s="62">
        <f t="shared" si="101"/>
        <v>0</v>
      </c>
      <c r="CP85" s="73">
        <f t="shared" si="99"/>
        <v>0</v>
      </c>
      <c r="CQ85" s="73">
        <f t="shared" si="100"/>
        <v>0</v>
      </c>
      <c r="CR85" s="6">
        <f t="shared" si="94"/>
        <v>0</v>
      </c>
    </row>
    <row r="86" spans="1:96">
      <c r="A86" s="30" t="s">
        <v>2611</v>
      </c>
      <c r="B86" s="30" t="s">
        <v>2612</v>
      </c>
      <c r="C86" s="49"/>
      <c r="D86" s="49" t="s">
        <v>3921</v>
      </c>
      <c r="E86" s="30" t="s">
        <v>3061</v>
      </c>
      <c r="F86" s="30" t="s">
        <v>4568</v>
      </c>
      <c r="G86" s="30" t="s">
        <v>4574</v>
      </c>
      <c r="H86" s="30" t="s">
        <v>3169</v>
      </c>
      <c r="I86" s="30" t="s">
        <v>3116</v>
      </c>
      <c r="J86" s="30"/>
      <c r="K86" s="30" t="s">
        <v>1240</v>
      </c>
      <c r="L86" s="30" t="s">
        <v>3102</v>
      </c>
      <c r="M86" s="31">
        <v>300</v>
      </c>
      <c r="N86" s="30">
        <v>21</v>
      </c>
      <c r="O86" s="30"/>
      <c r="P86" s="162"/>
      <c r="Q86" s="30">
        <f t="shared" si="56"/>
        <v>252</v>
      </c>
      <c r="R86" s="30">
        <f t="shared" si="57"/>
        <v>7670.0862000000006</v>
      </c>
      <c r="S86" s="30">
        <f t="shared" si="58"/>
        <v>7665</v>
      </c>
      <c r="T86" s="30" t="s">
        <v>6</v>
      </c>
      <c r="U86" s="30"/>
      <c r="V86" s="32">
        <v>35703</v>
      </c>
      <c r="W86" s="30"/>
      <c r="X86" s="31">
        <v>300</v>
      </c>
      <c r="Y86" s="30">
        <v>0</v>
      </c>
      <c r="Z86" s="30">
        <v>0</v>
      </c>
      <c r="AA86" s="30">
        <v>0</v>
      </c>
      <c r="AB86" s="31">
        <f t="shared" si="59"/>
        <v>300</v>
      </c>
      <c r="AC86" s="33">
        <v>42095</v>
      </c>
      <c r="AD86" s="10">
        <f t="shared" si="60"/>
        <v>35703</v>
      </c>
      <c r="AE86" s="10">
        <f t="shared" si="61"/>
        <v>42095</v>
      </c>
      <c r="AF86" s="11">
        <f t="shared" si="62"/>
        <v>6392</v>
      </c>
      <c r="AG86" s="11">
        <f t="shared" si="63"/>
        <v>7670.25</v>
      </c>
      <c r="AH86" s="11">
        <f t="shared" si="64"/>
        <v>6392</v>
      </c>
      <c r="AI86" s="11">
        <f t="shared" si="51"/>
        <v>250.17612524461839</v>
      </c>
      <c r="AJ86" s="11">
        <f t="shared" si="52"/>
        <v>49.82387475538161</v>
      </c>
      <c r="AK86" s="33">
        <v>42461</v>
      </c>
      <c r="AL86" s="5">
        <f t="shared" si="65"/>
        <v>42461</v>
      </c>
      <c r="AM86" s="11">
        <f t="shared" si="66"/>
        <v>42461</v>
      </c>
      <c r="AN86" s="11">
        <f t="shared" si="67"/>
        <v>6392</v>
      </c>
      <c r="AO86" s="6">
        <v>296.86</v>
      </c>
      <c r="AP86" s="6">
        <f t="shared" si="68"/>
        <v>46.683874755381623</v>
      </c>
      <c r="AQ86" s="6">
        <f t="shared" si="69"/>
        <v>3.1399999999999864</v>
      </c>
      <c r="AR86" s="33">
        <v>42826</v>
      </c>
      <c r="AS86" s="5">
        <f t="shared" si="70"/>
        <v>42826</v>
      </c>
      <c r="AT86" s="11">
        <f t="shared" si="71"/>
        <v>42826</v>
      </c>
      <c r="AU86" s="11">
        <f t="shared" si="72"/>
        <v>7123</v>
      </c>
      <c r="AV86" s="6">
        <v>311.14571428571429</v>
      </c>
      <c r="AW86" s="6">
        <v>14.285714285714286</v>
      </c>
      <c r="AX86" s="6">
        <v>0</v>
      </c>
      <c r="AY86" s="33">
        <v>43191</v>
      </c>
      <c r="AZ86" s="5">
        <f t="shared" si="73"/>
        <v>43191</v>
      </c>
      <c r="BA86" s="11">
        <f t="shared" si="74"/>
        <v>7488</v>
      </c>
      <c r="BB86" s="11">
        <f t="shared" si="75"/>
        <v>7438.1761252446186</v>
      </c>
      <c r="BC86" s="6">
        <v>311.14571428571429</v>
      </c>
      <c r="BD86" s="6">
        <v>0</v>
      </c>
      <c r="BE86" s="6">
        <v>-0.2</v>
      </c>
      <c r="BF86" s="8"/>
      <c r="BG86" s="33">
        <v>43556</v>
      </c>
      <c r="BH86" s="5">
        <f t="shared" si="76"/>
        <v>43556</v>
      </c>
      <c r="BI86" s="11">
        <f t="shared" si="77"/>
        <v>7853</v>
      </c>
      <c r="BJ86" s="11">
        <f t="shared" si="78"/>
        <v>0</v>
      </c>
      <c r="BK86" s="6">
        <f>BC86+BL86</f>
        <v>312.22571428571428</v>
      </c>
      <c r="BL86" s="6">
        <v>1.08</v>
      </c>
      <c r="BM86" s="6">
        <v>0.08</v>
      </c>
      <c r="BN86" s="59"/>
      <c r="BO86" s="58"/>
      <c r="BP86" s="58"/>
      <c r="BQ86" s="61">
        <f t="shared" si="79"/>
        <v>-12.305714285714259</v>
      </c>
      <c r="BR86" s="33">
        <v>43922</v>
      </c>
      <c r="BS86" s="5">
        <f t="shared" si="80"/>
        <v>43922</v>
      </c>
      <c r="BT86" s="11">
        <f t="shared" si="81"/>
        <v>8219</v>
      </c>
      <c r="BU86" s="11">
        <f t="shared" si="82"/>
        <v>0</v>
      </c>
      <c r="BV86" s="6">
        <f t="shared" si="83"/>
        <v>312.30571428571426</v>
      </c>
      <c r="BW86" s="6">
        <f t="shared" si="84"/>
        <v>0.08</v>
      </c>
      <c r="BX86" s="73">
        <f t="shared" si="95"/>
        <v>0.08</v>
      </c>
      <c r="BY86" s="6">
        <v>0.08</v>
      </c>
      <c r="BZ86" s="33">
        <v>44287</v>
      </c>
      <c r="CA86" s="5">
        <f t="shared" si="85"/>
        <v>44287</v>
      </c>
      <c r="CB86" s="11">
        <f t="shared" si="86"/>
        <v>8584</v>
      </c>
      <c r="CC86" s="11">
        <f t="shared" si="87"/>
        <v>0</v>
      </c>
      <c r="CD86" s="6">
        <f t="shared" si="88"/>
        <v>312.38571428571424</v>
      </c>
      <c r="CE86" s="62">
        <f t="shared" si="89"/>
        <v>0.08</v>
      </c>
      <c r="CF86" s="73">
        <f t="shared" si="96"/>
        <v>0.08</v>
      </c>
      <c r="CG86" s="73">
        <f t="shared" si="97"/>
        <v>0</v>
      </c>
      <c r="CH86" s="6">
        <f t="shared" si="98"/>
        <v>0</v>
      </c>
      <c r="CI86" s="6"/>
      <c r="CJ86" s="33">
        <v>44652</v>
      </c>
      <c r="CK86" s="5">
        <f t="shared" si="90"/>
        <v>44652</v>
      </c>
      <c r="CL86" s="11">
        <f t="shared" si="91"/>
        <v>2557</v>
      </c>
      <c r="CM86" s="11">
        <f t="shared" si="92"/>
        <v>2557</v>
      </c>
      <c r="CN86" s="6">
        <f t="shared" si="93"/>
        <v>312.38571428571424</v>
      </c>
      <c r="CO86" s="62">
        <f t="shared" si="101"/>
        <v>0</v>
      </c>
      <c r="CP86" s="73">
        <f t="shared" si="99"/>
        <v>0</v>
      </c>
      <c r="CQ86" s="73">
        <f t="shared" si="100"/>
        <v>0</v>
      </c>
      <c r="CR86" s="6">
        <f t="shared" si="94"/>
        <v>0</v>
      </c>
    </row>
    <row r="87" spans="1:96">
      <c r="A87" s="30" t="s">
        <v>1443</v>
      </c>
      <c r="B87" s="30" t="s">
        <v>1444</v>
      </c>
      <c r="C87" s="49"/>
      <c r="D87" s="49" t="s">
        <v>3322</v>
      </c>
      <c r="E87" s="30" t="s">
        <v>3128</v>
      </c>
      <c r="F87" s="30" t="s">
        <v>3123</v>
      </c>
      <c r="G87" s="30" t="s">
        <v>4562</v>
      </c>
      <c r="H87" s="30" t="s">
        <v>4581</v>
      </c>
      <c r="I87" s="30" t="s">
        <v>4260</v>
      </c>
      <c r="J87" s="30"/>
      <c r="K87" s="30" t="s">
        <v>1240</v>
      </c>
      <c r="L87" s="30" t="s">
        <v>3102</v>
      </c>
      <c r="M87" s="31">
        <v>2200</v>
      </c>
      <c r="N87" s="30">
        <v>21</v>
      </c>
      <c r="O87" s="30"/>
      <c r="P87" s="162"/>
      <c r="Q87" s="30">
        <f t="shared" si="56"/>
        <v>252</v>
      </c>
      <c r="R87" s="30">
        <f t="shared" si="57"/>
        <v>7670.0862000000006</v>
      </c>
      <c r="S87" s="30">
        <f t="shared" si="58"/>
        <v>7665</v>
      </c>
      <c r="T87" s="30" t="s">
        <v>6</v>
      </c>
      <c r="U87" s="30"/>
      <c r="V87" s="32">
        <v>35733</v>
      </c>
      <c r="W87" s="30"/>
      <c r="X87" s="31">
        <v>2200</v>
      </c>
      <c r="Y87" s="30">
        <v>0</v>
      </c>
      <c r="Z87" s="30">
        <v>0</v>
      </c>
      <c r="AA87" s="30">
        <v>0</v>
      </c>
      <c r="AB87" s="31">
        <f t="shared" si="59"/>
        <v>2200</v>
      </c>
      <c r="AC87" s="33">
        <v>42095</v>
      </c>
      <c r="AD87" s="10">
        <f t="shared" si="60"/>
        <v>35733</v>
      </c>
      <c r="AE87" s="10">
        <f t="shared" si="61"/>
        <v>42095</v>
      </c>
      <c r="AF87" s="11">
        <f t="shared" si="62"/>
        <v>6362</v>
      </c>
      <c r="AG87" s="11">
        <f t="shared" si="63"/>
        <v>7670.25</v>
      </c>
      <c r="AH87" s="11">
        <f t="shared" si="64"/>
        <v>6362</v>
      </c>
      <c r="AI87" s="11">
        <f t="shared" si="51"/>
        <v>1826.0143509458576</v>
      </c>
      <c r="AJ87" s="11">
        <f t="shared" si="52"/>
        <v>373.98564905414241</v>
      </c>
      <c r="AK87" s="33">
        <v>42461</v>
      </c>
      <c r="AL87" s="5">
        <f t="shared" si="65"/>
        <v>42461</v>
      </c>
      <c r="AM87" s="11">
        <f t="shared" si="66"/>
        <v>42461</v>
      </c>
      <c r="AN87" s="11">
        <f t="shared" si="67"/>
        <v>6362</v>
      </c>
      <c r="AO87" s="6">
        <v>2172.2800000000002</v>
      </c>
      <c r="AP87" s="6">
        <f t="shared" si="68"/>
        <v>346.26564905414261</v>
      </c>
      <c r="AQ87" s="6">
        <f t="shared" si="69"/>
        <v>27.7199999999998</v>
      </c>
      <c r="AR87" s="33">
        <v>42826</v>
      </c>
      <c r="AS87" s="5">
        <f t="shared" si="70"/>
        <v>42826</v>
      </c>
      <c r="AT87" s="11">
        <f t="shared" si="71"/>
        <v>42826</v>
      </c>
      <c r="AU87" s="11">
        <f t="shared" si="72"/>
        <v>7093</v>
      </c>
      <c r="AV87" s="6">
        <v>2277.0419047619048</v>
      </c>
      <c r="AW87" s="6">
        <v>104.76190476190476</v>
      </c>
      <c r="AX87" s="6">
        <v>0</v>
      </c>
      <c r="AY87" s="33">
        <v>43191</v>
      </c>
      <c r="AZ87" s="5">
        <f t="shared" si="73"/>
        <v>43191</v>
      </c>
      <c r="BA87" s="11">
        <f t="shared" si="74"/>
        <v>7458</v>
      </c>
      <c r="BB87" s="11">
        <f t="shared" si="75"/>
        <v>7084.0143509458576</v>
      </c>
      <c r="BC87" s="6">
        <v>2277.0419047619048</v>
      </c>
      <c r="BD87" s="6">
        <v>0</v>
      </c>
      <c r="BE87" s="6">
        <v>-0.2</v>
      </c>
      <c r="BF87" s="8"/>
      <c r="BG87" s="33">
        <v>43556</v>
      </c>
      <c r="BH87" s="5">
        <f t="shared" si="76"/>
        <v>43556</v>
      </c>
      <c r="BI87" s="11">
        <f t="shared" si="77"/>
        <v>7823</v>
      </c>
      <c r="BJ87" s="11">
        <f t="shared" si="78"/>
        <v>0</v>
      </c>
      <c r="BK87" s="6">
        <f>BC87</f>
        <v>2277.0419047619048</v>
      </c>
      <c r="BL87" s="6">
        <v>1.08</v>
      </c>
      <c r="BM87" s="6">
        <v>0.08</v>
      </c>
      <c r="BN87" s="59"/>
      <c r="BO87" s="58"/>
      <c r="BP87" s="58"/>
      <c r="BQ87" s="61">
        <f t="shared" si="79"/>
        <v>-77.121904761904716</v>
      </c>
      <c r="BR87" s="33">
        <v>43922</v>
      </c>
      <c r="BS87" s="5">
        <f t="shared" si="80"/>
        <v>43922</v>
      </c>
      <c r="BT87" s="11">
        <f t="shared" si="81"/>
        <v>8189</v>
      </c>
      <c r="BU87" s="11">
        <f t="shared" si="82"/>
        <v>0</v>
      </c>
      <c r="BV87" s="6">
        <f t="shared" si="83"/>
        <v>2277.1219047619047</v>
      </c>
      <c r="BW87" s="6">
        <f t="shared" si="84"/>
        <v>0.08</v>
      </c>
      <c r="BX87" s="73">
        <f t="shared" si="95"/>
        <v>0.08</v>
      </c>
      <c r="BY87" s="6">
        <v>0.08</v>
      </c>
      <c r="BZ87" s="33">
        <v>44287</v>
      </c>
      <c r="CA87" s="5">
        <f t="shared" si="85"/>
        <v>44287</v>
      </c>
      <c r="CB87" s="11">
        <f t="shared" si="86"/>
        <v>8554</v>
      </c>
      <c r="CC87" s="11">
        <f t="shared" si="87"/>
        <v>0</v>
      </c>
      <c r="CD87" s="6">
        <f t="shared" si="88"/>
        <v>2277.2019047619046</v>
      </c>
      <c r="CE87" s="62">
        <f t="shared" si="89"/>
        <v>0.08</v>
      </c>
      <c r="CF87" s="73">
        <f t="shared" si="96"/>
        <v>0.08</v>
      </c>
      <c r="CG87" s="73">
        <f t="shared" si="97"/>
        <v>0</v>
      </c>
      <c r="CH87" s="6">
        <f t="shared" si="98"/>
        <v>0</v>
      </c>
      <c r="CI87" s="6"/>
      <c r="CJ87" s="33">
        <v>44652</v>
      </c>
      <c r="CK87" s="5">
        <f t="shared" si="90"/>
        <v>44652</v>
      </c>
      <c r="CL87" s="11">
        <f t="shared" si="91"/>
        <v>2557</v>
      </c>
      <c r="CM87" s="11">
        <f t="shared" si="92"/>
        <v>2557</v>
      </c>
      <c r="CN87" s="6">
        <f t="shared" si="93"/>
        <v>2277.2019047619046</v>
      </c>
      <c r="CO87" s="62">
        <f t="shared" si="101"/>
        <v>0</v>
      </c>
      <c r="CP87" s="73">
        <f t="shared" si="99"/>
        <v>0</v>
      </c>
      <c r="CQ87" s="73">
        <f t="shared" si="100"/>
        <v>0</v>
      </c>
      <c r="CR87" s="6">
        <f t="shared" si="94"/>
        <v>0</v>
      </c>
    </row>
    <row r="88" spans="1:96">
      <c r="A88" s="30" t="s">
        <v>1379</v>
      </c>
      <c r="B88" s="30" t="s">
        <v>1380</v>
      </c>
      <c r="C88" s="49"/>
      <c r="D88" s="49" t="s">
        <v>3290</v>
      </c>
      <c r="E88" s="30" t="s">
        <v>3061</v>
      </c>
      <c r="F88" s="30" t="s">
        <v>4568</v>
      </c>
      <c r="G88" s="30" t="s">
        <v>4574</v>
      </c>
      <c r="H88" s="30" t="s">
        <v>4515</v>
      </c>
      <c r="I88" s="30" t="s">
        <v>4439</v>
      </c>
      <c r="J88" s="30"/>
      <c r="K88" s="30" t="s">
        <v>1240</v>
      </c>
      <c r="L88" s="30" t="s">
        <v>3102</v>
      </c>
      <c r="M88" s="31">
        <v>999</v>
      </c>
      <c r="N88" s="30">
        <v>21</v>
      </c>
      <c r="O88" s="30"/>
      <c r="P88" s="162"/>
      <c r="Q88" s="30">
        <f t="shared" si="56"/>
        <v>252</v>
      </c>
      <c r="R88" s="30">
        <f t="shared" si="57"/>
        <v>7670.0862000000006</v>
      </c>
      <c r="S88" s="30">
        <f t="shared" si="58"/>
        <v>7665</v>
      </c>
      <c r="T88" s="30" t="s">
        <v>6</v>
      </c>
      <c r="U88" s="30"/>
      <c r="V88" s="32">
        <v>35764</v>
      </c>
      <c r="W88" s="30"/>
      <c r="X88" s="31">
        <v>999</v>
      </c>
      <c r="Y88" s="30">
        <v>0</v>
      </c>
      <c r="Z88" s="30">
        <v>0</v>
      </c>
      <c r="AA88" s="30">
        <v>0</v>
      </c>
      <c r="AB88" s="31">
        <f t="shared" si="59"/>
        <v>999</v>
      </c>
      <c r="AC88" s="33">
        <v>42095</v>
      </c>
      <c r="AD88" s="10">
        <f t="shared" si="60"/>
        <v>35764</v>
      </c>
      <c r="AE88" s="10">
        <f t="shared" si="61"/>
        <v>42095</v>
      </c>
      <c r="AF88" s="11">
        <f t="shared" si="62"/>
        <v>6331</v>
      </c>
      <c r="AG88" s="11">
        <f t="shared" si="63"/>
        <v>7670.25</v>
      </c>
      <c r="AH88" s="11">
        <f t="shared" si="64"/>
        <v>6331</v>
      </c>
      <c r="AI88" s="11">
        <f t="shared" si="51"/>
        <v>825.13620352250496</v>
      </c>
      <c r="AJ88" s="11">
        <f t="shared" si="52"/>
        <v>173.86379647749504</v>
      </c>
      <c r="AK88" s="33">
        <v>42461</v>
      </c>
      <c r="AL88" s="5">
        <f t="shared" si="65"/>
        <v>42461</v>
      </c>
      <c r="AM88" s="11">
        <f t="shared" si="66"/>
        <v>42461</v>
      </c>
      <c r="AN88" s="11">
        <f t="shared" si="67"/>
        <v>6331</v>
      </c>
      <c r="AO88" s="6">
        <v>984.07</v>
      </c>
      <c r="AP88" s="6">
        <f t="shared" si="68"/>
        <v>158.93379647749509</v>
      </c>
      <c r="AQ88" s="6">
        <f t="shared" si="69"/>
        <v>14.92999999999995</v>
      </c>
      <c r="AR88" s="33">
        <v>42826</v>
      </c>
      <c r="AS88" s="5">
        <f t="shared" si="70"/>
        <v>42826</v>
      </c>
      <c r="AT88" s="11">
        <f t="shared" si="71"/>
        <v>42826</v>
      </c>
      <c r="AU88" s="11">
        <f t="shared" si="72"/>
        <v>7062</v>
      </c>
      <c r="AV88" s="6">
        <v>1031.6414285714286</v>
      </c>
      <c r="AW88" s="6">
        <v>47.571428571428569</v>
      </c>
      <c r="AX88" s="6">
        <v>0</v>
      </c>
      <c r="AY88" s="33">
        <v>43191</v>
      </c>
      <c r="AZ88" s="5">
        <f t="shared" si="73"/>
        <v>43191</v>
      </c>
      <c r="BA88" s="11">
        <f t="shared" si="74"/>
        <v>7427</v>
      </c>
      <c r="BB88" s="11">
        <f t="shared" si="75"/>
        <v>7253.1362035225047</v>
      </c>
      <c r="BC88" s="6">
        <v>1031.6414285714286</v>
      </c>
      <c r="BD88" s="6">
        <v>0</v>
      </c>
      <c r="BE88" s="6">
        <v>-0.2</v>
      </c>
      <c r="BF88" s="8"/>
      <c r="BG88" s="33">
        <v>43556</v>
      </c>
      <c r="BH88" s="5">
        <f t="shared" si="76"/>
        <v>43556</v>
      </c>
      <c r="BI88" s="11">
        <f t="shared" si="77"/>
        <v>7792</v>
      </c>
      <c r="BJ88" s="11">
        <f t="shared" si="78"/>
        <v>0</v>
      </c>
      <c r="BK88" s="6">
        <f>BC88</f>
        <v>1031.6414285714286</v>
      </c>
      <c r="BL88" s="6">
        <v>1.08</v>
      </c>
      <c r="BM88" s="6">
        <v>0.08</v>
      </c>
      <c r="BN88" s="59"/>
      <c r="BO88" s="58"/>
      <c r="BP88" s="58"/>
      <c r="BQ88" s="61">
        <f t="shared" si="79"/>
        <v>-32.721428571428532</v>
      </c>
      <c r="BR88" s="33">
        <v>43922</v>
      </c>
      <c r="BS88" s="5">
        <f t="shared" si="80"/>
        <v>43922</v>
      </c>
      <c r="BT88" s="11">
        <f t="shared" si="81"/>
        <v>8158</v>
      </c>
      <c r="BU88" s="11">
        <f t="shared" si="82"/>
        <v>0</v>
      </c>
      <c r="BV88" s="6">
        <f t="shared" si="83"/>
        <v>1031.7214285714285</v>
      </c>
      <c r="BW88" s="6">
        <f t="shared" si="84"/>
        <v>0.08</v>
      </c>
      <c r="BX88" s="73">
        <f t="shared" si="95"/>
        <v>0.08</v>
      </c>
      <c r="BY88" s="6">
        <v>0.08</v>
      </c>
      <c r="BZ88" s="33">
        <v>43922</v>
      </c>
      <c r="CA88" s="5">
        <f t="shared" si="85"/>
        <v>43922</v>
      </c>
      <c r="CB88" s="11">
        <f t="shared" si="86"/>
        <v>8158</v>
      </c>
      <c r="CC88" s="11">
        <f t="shared" si="87"/>
        <v>0</v>
      </c>
      <c r="CD88" s="6">
        <f t="shared" si="88"/>
        <v>1031.8014285714285</v>
      </c>
      <c r="CE88" s="62">
        <f t="shared" si="89"/>
        <v>0.08</v>
      </c>
      <c r="CF88" s="73">
        <f t="shared" si="96"/>
        <v>0.08</v>
      </c>
      <c r="CG88" s="73">
        <f t="shared" si="97"/>
        <v>0</v>
      </c>
      <c r="CH88" s="6">
        <f t="shared" si="98"/>
        <v>0</v>
      </c>
      <c r="CI88" s="6"/>
      <c r="CJ88" s="33">
        <v>44652</v>
      </c>
      <c r="CK88" s="5">
        <f t="shared" si="90"/>
        <v>44652</v>
      </c>
      <c r="CL88" s="11">
        <f t="shared" si="91"/>
        <v>2557</v>
      </c>
      <c r="CM88" s="11">
        <f t="shared" si="92"/>
        <v>2557</v>
      </c>
      <c r="CN88" s="6">
        <f t="shared" si="93"/>
        <v>1031.8014285714285</v>
      </c>
      <c r="CO88" s="62">
        <f t="shared" si="101"/>
        <v>0</v>
      </c>
      <c r="CP88" s="73">
        <f t="shared" si="99"/>
        <v>0</v>
      </c>
      <c r="CQ88" s="73">
        <f t="shared" si="100"/>
        <v>0</v>
      </c>
      <c r="CR88" s="6">
        <f t="shared" si="94"/>
        <v>0</v>
      </c>
    </row>
    <row r="89" spans="1:96">
      <c r="A89" s="30" t="s">
        <v>1433</v>
      </c>
      <c r="B89" s="30" t="s">
        <v>1434</v>
      </c>
      <c r="C89" s="49"/>
      <c r="D89" s="49" t="s">
        <v>3317</v>
      </c>
      <c r="E89" s="30" t="s">
        <v>3061</v>
      </c>
      <c r="F89" s="30" t="s">
        <v>4568</v>
      </c>
      <c r="G89" s="30" t="s">
        <v>4574</v>
      </c>
      <c r="H89" s="30" t="s">
        <v>3169</v>
      </c>
      <c r="I89" s="30" t="s">
        <v>3116</v>
      </c>
      <c r="J89" s="30"/>
      <c r="K89" s="30" t="s">
        <v>1240</v>
      </c>
      <c r="L89" s="30" t="s">
        <v>3102</v>
      </c>
      <c r="M89" s="31">
        <v>550</v>
      </c>
      <c r="N89" s="30">
        <v>21</v>
      </c>
      <c r="O89" s="30"/>
      <c r="P89" s="162"/>
      <c r="Q89" s="30">
        <f t="shared" si="56"/>
        <v>252</v>
      </c>
      <c r="R89" s="30">
        <f t="shared" si="57"/>
        <v>7670.0862000000006</v>
      </c>
      <c r="S89" s="30">
        <f t="shared" si="58"/>
        <v>7665</v>
      </c>
      <c r="T89" s="30" t="s">
        <v>6</v>
      </c>
      <c r="U89" s="30"/>
      <c r="V89" s="32">
        <v>35764</v>
      </c>
      <c r="W89" s="30"/>
      <c r="X89" s="31">
        <v>550</v>
      </c>
      <c r="Y89" s="30">
        <v>0</v>
      </c>
      <c r="Z89" s="30">
        <v>0</v>
      </c>
      <c r="AA89" s="30">
        <v>0</v>
      </c>
      <c r="AB89" s="31">
        <f t="shared" si="59"/>
        <v>550</v>
      </c>
      <c r="AC89" s="33">
        <v>42095</v>
      </c>
      <c r="AD89" s="10">
        <f t="shared" si="60"/>
        <v>35764</v>
      </c>
      <c r="AE89" s="10">
        <f t="shared" si="61"/>
        <v>42095</v>
      </c>
      <c r="AF89" s="11">
        <f t="shared" si="62"/>
        <v>6331</v>
      </c>
      <c r="AG89" s="11">
        <f t="shared" si="63"/>
        <v>7670.25</v>
      </c>
      <c r="AH89" s="11">
        <f t="shared" si="64"/>
        <v>6331</v>
      </c>
      <c r="AI89" s="11">
        <f t="shared" si="51"/>
        <v>454.27919112850617</v>
      </c>
      <c r="AJ89" s="11">
        <f t="shared" si="52"/>
        <v>95.72080887149383</v>
      </c>
      <c r="AK89" s="33">
        <v>42461</v>
      </c>
      <c r="AL89" s="5">
        <f t="shared" si="65"/>
        <v>42461</v>
      </c>
      <c r="AM89" s="11">
        <f t="shared" si="66"/>
        <v>42461</v>
      </c>
      <c r="AN89" s="11">
        <f t="shared" si="67"/>
        <v>6331</v>
      </c>
      <c r="AO89" s="6">
        <v>541.75</v>
      </c>
      <c r="AP89" s="6">
        <f t="shared" si="68"/>
        <v>87.47080887149383</v>
      </c>
      <c r="AQ89" s="6">
        <f t="shared" si="69"/>
        <v>8.25</v>
      </c>
      <c r="AR89" s="33">
        <v>42826</v>
      </c>
      <c r="AS89" s="5">
        <f t="shared" si="70"/>
        <v>42826</v>
      </c>
      <c r="AT89" s="11">
        <f t="shared" si="71"/>
        <v>42826</v>
      </c>
      <c r="AU89" s="11">
        <f t="shared" si="72"/>
        <v>7062</v>
      </c>
      <c r="AV89" s="6">
        <v>567.94047619047615</v>
      </c>
      <c r="AW89" s="6">
        <v>26.19047619047619</v>
      </c>
      <c r="AX89" s="6">
        <v>0</v>
      </c>
      <c r="AY89" s="33">
        <v>43191</v>
      </c>
      <c r="AZ89" s="5">
        <f t="shared" si="73"/>
        <v>43191</v>
      </c>
      <c r="BA89" s="11">
        <f t="shared" si="74"/>
        <v>7427</v>
      </c>
      <c r="BB89" s="11">
        <f t="shared" si="75"/>
        <v>7331.2791911285058</v>
      </c>
      <c r="BC89" s="6">
        <v>567.94047619047615</v>
      </c>
      <c r="BD89" s="6">
        <v>0</v>
      </c>
      <c r="BE89" s="6">
        <v>-0.2</v>
      </c>
      <c r="BF89" s="8"/>
      <c r="BG89" s="33">
        <v>43556</v>
      </c>
      <c r="BH89" s="5">
        <f t="shared" si="76"/>
        <v>43556</v>
      </c>
      <c r="BI89" s="11">
        <f t="shared" si="77"/>
        <v>7792</v>
      </c>
      <c r="BJ89" s="11">
        <f t="shared" si="78"/>
        <v>0</v>
      </c>
      <c r="BK89" s="6">
        <f>BC89</f>
        <v>567.94047619047615</v>
      </c>
      <c r="BL89" s="6">
        <v>1.08</v>
      </c>
      <c r="BM89" s="6">
        <v>0.08</v>
      </c>
      <c r="BN89" s="59"/>
      <c r="BO89" s="58"/>
      <c r="BP89" s="58"/>
      <c r="BQ89" s="61">
        <f t="shared" si="79"/>
        <v>-18.020476190476188</v>
      </c>
      <c r="BR89" s="33">
        <v>43922</v>
      </c>
      <c r="BS89" s="5">
        <f t="shared" si="80"/>
        <v>43922</v>
      </c>
      <c r="BT89" s="11">
        <f t="shared" si="81"/>
        <v>8158</v>
      </c>
      <c r="BU89" s="11">
        <f t="shared" si="82"/>
        <v>0</v>
      </c>
      <c r="BV89" s="6">
        <f t="shared" si="83"/>
        <v>568.02047619047619</v>
      </c>
      <c r="BW89" s="6">
        <f t="shared" si="84"/>
        <v>0.08</v>
      </c>
      <c r="BX89" s="73">
        <f t="shared" si="95"/>
        <v>0.08</v>
      </c>
      <c r="BY89" s="6">
        <v>0.08</v>
      </c>
      <c r="BZ89" s="33">
        <v>43922</v>
      </c>
      <c r="CA89" s="5">
        <f t="shared" si="85"/>
        <v>43922</v>
      </c>
      <c r="CB89" s="11">
        <f t="shared" si="86"/>
        <v>8158</v>
      </c>
      <c r="CC89" s="11">
        <f t="shared" si="87"/>
        <v>0</v>
      </c>
      <c r="CD89" s="6">
        <f t="shared" si="88"/>
        <v>568.10047619047623</v>
      </c>
      <c r="CE89" s="62">
        <f t="shared" si="89"/>
        <v>0.08</v>
      </c>
      <c r="CF89" s="73">
        <f t="shared" si="96"/>
        <v>0.08</v>
      </c>
      <c r="CG89" s="73">
        <f t="shared" si="97"/>
        <v>0</v>
      </c>
      <c r="CH89" s="6">
        <f t="shared" si="98"/>
        <v>0</v>
      </c>
      <c r="CI89" s="6"/>
      <c r="CJ89" s="33">
        <v>44652</v>
      </c>
      <c r="CK89" s="5">
        <f t="shared" si="90"/>
        <v>44652</v>
      </c>
      <c r="CL89" s="11">
        <f t="shared" si="91"/>
        <v>2557</v>
      </c>
      <c r="CM89" s="11">
        <f t="shared" si="92"/>
        <v>2557</v>
      </c>
      <c r="CN89" s="6">
        <f t="shared" si="93"/>
        <v>568.10047619047623</v>
      </c>
      <c r="CO89" s="62">
        <f t="shared" si="101"/>
        <v>0</v>
      </c>
      <c r="CP89" s="73">
        <f t="shared" si="99"/>
        <v>0</v>
      </c>
      <c r="CQ89" s="73">
        <f t="shared" si="100"/>
        <v>0</v>
      </c>
      <c r="CR89" s="6">
        <f t="shared" si="94"/>
        <v>0</v>
      </c>
    </row>
    <row r="90" spans="1:96">
      <c r="A90" s="30" t="s">
        <v>1479</v>
      </c>
      <c r="B90" s="30" t="s">
        <v>1480</v>
      </c>
      <c r="C90" s="49"/>
      <c r="D90" s="49" t="s">
        <v>3340</v>
      </c>
      <c r="E90" s="30" t="s">
        <v>3061</v>
      </c>
      <c r="F90" s="30" t="s">
        <v>4568</v>
      </c>
      <c r="G90" s="30" t="s">
        <v>4574</v>
      </c>
      <c r="H90" s="30" t="s">
        <v>3169</v>
      </c>
      <c r="I90" s="30" t="s">
        <v>3116</v>
      </c>
      <c r="J90" s="30"/>
      <c r="K90" s="30" t="s">
        <v>1240</v>
      </c>
      <c r="L90" s="30" t="s">
        <v>3102</v>
      </c>
      <c r="M90" s="31">
        <v>550</v>
      </c>
      <c r="N90" s="30">
        <v>21</v>
      </c>
      <c r="O90" s="30"/>
      <c r="P90" s="162"/>
      <c r="Q90" s="30">
        <f t="shared" si="56"/>
        <v>252</v>
      </c>
      <c r="R90" s="30">
        <f t="shared" si="57"/>
        <v>7670.0862000000006</v>
      </c>
      <c r="S90" s="30">
        <f t="shared" si="58"/>
        <v>7665</v>
      </c>
      <c r="T90" s="30" t="s">
        <v>6</v>
      </c>
      <c r="U90" s="30"/>
      <c r="V90" s="32">
        <v>35764</v>
      </c>
      <c r="W90" s="30"/>
      <c r="X90" s="31">
        <v>550</v>
      </c>
      <c r="Y90" s="30">
        <v>0</v>
      </c>
      <c r="Z90" s="30">
        <v>0</v>
      </c>
      <c r="AA90" s="30">
        <v>0</v>
      </c>
      <c r="AB90" s="31">
        <f t="shared" si="59"/>
        <v>550</v>
      </c>
      <c r="AC90" s="33">
        <v>42095</v>
      </c>
      <c r="AD90" s="10">
        <f t="shared" si="60"/>
        <v>35764</v>
      </c>
      <c r="AE90" s="10">
        <f t="shared" si="61"/>
        <v>42095</v>
      </c>
      <c r="AF90" s="11">
        <f t="shared" si="62"/>
        <v>6331</v>
      </c>
      <c r="AG90" s="11">
        <f t="shared" si="63"/>
        <v>7670.25</v>
      </c>
      <c r="AH90" s="11">
        <f t="shared" si="64"/>
        <v>6331</v>
      </c>
      <c r="AI90" s="11">
        <f t="shared" si="51"/>
        <v>454.27919112850617</v>
      </c>
      <c r="AJ90" s="11">
        <f t="shared" si="52"/>
        <v>95.72080887149383</v>
      </c>
      <c r="AK90" s="33">
        <v>42461</v>
      </c>
      <c r="AL90" s="5">
        <f t="shared" si="65"/>
        <v>42461</v>
      </c>
      <c r="AM90" s="11">
        <f t="shared" si="66"/>
        <v>42461</v>
      </c>
      <c r="AN90" s="11">
        <f t="shared" si="67"/>
        <v>6331</v>
      </c>
      <c r="AO90" s="6">
        <v>541.75</v>
      </c>
      <c r="AP90" s="6">
        <f t="shared" si="68"/>
        <v>87.47080887149383</v>
      </c>
      <c r="AQ90" s="6">
        <f t="shared" si="69"/>
        <v>8.25</v>
      </c>
      <c r="AR90" s="33">
        <v>42826</v>
      </c>
      <c r="AS90" s="5">
        <f t="shared" si="70"/>
        <v>42826</v>
      </c>
      <c r="AT90" s="11">
        <f t="shared" si="71"/>
        <v>42826</v>
      </c>
      <c r="AU90" s="11">
        <f t="shared" si="72"/>
        <v>7062</v>
      </c>
      <c r="AV90" s="6">
        <v>567.94047619047615</v>
      </c>
      <c r="AW90" s="6">
        <v>26.19047619047619</v>
      </c>
      <c r="AX90" s="6">
        <v>0</v>
      </c>
      <c r="AY90" s="33">
        <v>43191</v>
      </c>
      <c r="AZ90" s="5">
        <f t="shared" si="73"/>
        <v>43191</v>
      </c>
      <c r="BA90" s="11">
        <f t="shared" si="74"/>
        <v>7427</v>
      </c>
      <c r="BB90" s="11">
        <f t="shared" si="75"/>
        <v>7331.2791911285058</v>
      </c>
      <c r="BC90" s="6">
        <v>567.94047619047615</v>
      </c>
      <c r="BD90" s="6">
        <v>0</v>
      </c>
      <c r="BE90" s="6">
        <v>-0.2</v>
      </c>
      <c r="BF90" s="8"/>
      <c r="BG90" s="33">
        <v>43556</v>
      </c>
      <c r="BH90" s="5">
        <f t="shared" si="76"/>
        <v>43556</v>
      </c>
      <c r="BI90" s="11">
        <f t="shared" si="77"/>
        <v>7792</v>
      </c>
      <c r="BJ90" s="11">
        <f t="shared" si="78"/>
        <v>0</v>
      </c>
      <c r="BK90" s="6">
        <f>(M90-J90)/R90*BI90</f>
        <v>558.74209079944887</v>
      </c>
      <c r="BL90" s="6">
        <v>1.08</v>
      </c>
      <c r="BM90" s="6">
        <v>0.08</v>
      </c>
      <c r="BN90" s="59"/>
      <c r="BO90" s="58"/>
      <c r="BP90" s="58"/>
      <c r="BQ90" s="61">
        <f t="shared" si="79"/>
        <v>-8.8220907994489153</v>
      </c>
      <c r="BR90" s="33">
        <v>43922</v>
      </c>
      <c r="BS90" s="5">
        <f t="shared" si="80"/>
        <v>43922</v>
      </c>
      <c r="BT90" s="11">
        <f t="shared" si="81"/>
        <v>8158</v>
      </c>
      <c r="BU90" s="11">
        <f t="shared" si="82"/>
        <v>0</v>
      </c>
      <c r="BV90" s="6">
        <f t="shared" si="83"/>
        <v>558.82209079944892</v>
      </c>
      <c r="BW90" s="6">
        <f t="shared" si="84"/>
        <v>0.08</v>
      </c>
      <c r="BX90" s="73">
        <f t="shared" si="95"/>
        <v>0.08</v>
      </c>
      <c r="BY90" s="6">
        <v>0.08</v>
      </c>
      <c r="BZ90" s="33">
        <v>44287</v>
      </c>
      <c r="CA90" s="5">
        <f t="shared" si="85"/>
        <v>44287</v>
      </c>
      <c r="CB90" s="11">
        <f t="shared" si="86"/>
        <v>8523</v>
      </c>
      <c r="CC90" s="11">
        <f t="shared" si="87"/>
        <v>0</v>
      </c>
      <c r="CD90" s="6">
        <f t="shared" si="88"/>
        <v>558.90209079944896</v>
      </c>
      <c r="CE90" s="62">
        <f t="shared" si="89"/>
        <v>0.08</v>
      </c>
      <c r="CF90" s="73">
        <f t="shared" si="96"/>
        <v>0.08</v>
      </c>
      <c r="CG90" s="73">
        <f t="shared" si="97"/>
        <v>0</v>
      </c>
      <c r="CH90" s="6">
        <f t="shared" si="98"/>
        <v>0</v>
      </c>
      <c r="CI90" s="6"/>
      <c r="CJ90" s="33">
        <v>44652</v>
      </c>
      <c r="CK90" s="5">
        <f t="shared" si="90"/>
        <v>44652</v>
      </c>
      <c r="CL90" s="11">
        <f t="shared" si="91"/>
        <v>2557</v>
      </c>
      <c r="CM90" s="11">
        <f t="shared" si="92"/>
        <v>2557</v>
      </c>
      <c r="CN90" s="6">
        <f t="shared" si="93"/>
        <v>558.90209079944896</v>
      </c>
      <c r="CO90" s="62">
        <f t="shared" si="101"/>
        <v>0</v>
      </c>
      <c r="CP90" s="73">
        <f t="shared" si="99"/>
        <v>0</v>
      </c>
      <c r="CQ90" s="73">
        <f t="shared" si="100"/>
        <v>0</v>
      </c>
      <c r="CR90" s="6">
        <f t="shared" si="94"/>
        <v>0</v>
      </c>
    </row>
    <row r="91" spans="1:96">
      <c r="A91" s="30" t="s">
        <v>1489</v>
      </c>
      <c r="B91" s="30" t="s">
        <v>1490</v>
      </c>
      <c r="C91" s="49"/>
      <c r="D91" s="49" t="s">
        <v>3345</v>
      </c>
      <c r="E91" s="30" t="s">
        <v>3061</v>
      </c>
      <c r="F91" s="30" t="s">
        <v>4568</v>
      </c>
      <c r="G91" s="30" t="s">
        <v>4574</v>
      </c>
      <c r="H91" s="30" t="s">
        <v>4517</v>
      </c>
      <c r="I91" s="30" t="s">
        <v>4413</v>
      </c>
      <c r="J91" s="30"/>
      <c r="K91" s="30" t="s">
        <v>1240</v>
      </c>
      <c r="L91" s="30" t="s">
        <v>3102</v>
      </c>
      <c r="M91" s="31">
        <v>550</v>
      </c>
      <c r="N91" s="30">
        <v>21</v>
      </c>
      <c r="O91" s="30"/>
      <c r="P91" s="162"/>
      <c r="Q91" s="30">
        <f t="shared" si="56"/>
        <v>252</v>
      </c>
      <c r="R91" s="30">
        <f t="shared" si="57"/>
        <v>7670.0862000000006</v>
      </c>
      <c r="S91" s="30">
        <f t="shared" si="58"/>
        <v>7665</v>
      </c>
      <c r="T91" s="30" t="s">
        <v>6</v>
      </c>
      <c r="U91" s="30"/>
      <c r="V91" s="32">
        <v>35764</v>
      </c>
      <c r="W91" s="30"/>
      <c r="X91" s="31">
        <v>550</v>
      </c>
      <c r="Y91" s="30">
        <v>0</v>
      </c>
      <c r="Z91" s="30">
        <v>0</v>
      </c>
      <c r="AA91" s="30">
        <v>0</v>
      </c>
      <c r="AB91" s="31">
        <f t="shared" si="59"/>
        <v>550</v>
      </c>
      <c r="AC91" s="33">
        <v>42095</v>
      </c>
      <c r="AD91" s="10">
        <f t="shared" si="60"/>
        <v>35764</v>
      </c>
      <c r="AE91" s="10">
        <f t="shared" si="61"/>
        <v>42095</v>
      </c>
      <c r="AF91" s="11">
        <f t="shared" si="62"/>
        <v>6331</v>
      </c>
      <c r="AG91" s="11">
        <f t="shared" si="63"/>
        <v>7670.25</v>
      </c>
      <c r="AH91" s="11">
        <f t="shared" si="64"/>
        <v>6331</v>
      </c>
      <c r="AI91" s="11">
        <f t="shared" si="51"/>
        <v>454.27919112850617</v>
      </c>
      <c r="AJ91" s="11">
        <f t="shared" si="52"/>
        <v>95.72080887149383</v>
      </c>
      <c r="AK91" s="33">
        <v>42461</v>
      </c>
      <c r="AL91" s="5">
        <f t="shared" si="65"/>
        <v>42461</v>
      </c>
      <c r="AM91" s="11">
        <f t="shared" si="66"/>
        <v>42461</v>
      </c>
      <c r="AN91" s="11">
        <f t="shared" si="67"/>
        <v>6331</v>
      </c>
      <c r="AO91" s="6">
        <v>541.75</v>
      </c>
      <c r="AP91" s="6">
        <f t="shared" si="68"/>
        <v>87.47080887149383</v>
      </c>
      <c r="AQ91" s="6">
        <f t="shared" si="69"/>
        <v>8.25</v>
      </c>
      <c r="AR91" s="33">
        <v>42826</v>
      </c>
      <c r="AS91" s="5">
        <f t="shared" si="70"/>
        <v>42826</v>
      </c>
      <c r="AT91" s="11">
        <f t="shared" si="71"/>
        <v>42826</v>
      </c>
      <c r="AU91" s="11">
        <f t="shared" si="72"/>
        <v>7062</v>
      </c>
      <c r="AV91" s="6">
        <v>567.94047619047615</v>
      </c>
      <c r="AW91" s="6">
        <v>26.19047619047619</v>
      </c>
      <c r="AX91" s="6">
        <v>0</v>
      </c>
      <c r="AY91" s="33">
        <v>43191</v>
      </c>
      <c r="AZ91" s="5">
        <f t="shared" si="73"/>
        <v>43191</v>
      </c>
      <c r="BA91" s="11">
        <f t="shared" si="74"/>
        <v>7427</v>
      </c>
      <c r="BB91" s="11">
        <f t="shared" si="75"/>
        <v>7331.2791911285058</v>
      </c>
      <c r="BC91" s="6">
        <v>567.94047619047615</v>
      </c>
      <c r="BD91" s="6">
        <v>0</v>
      </c>
      <c r="BE91" s="6">
        <v>-0.2</v>
      </c>
      <c r="BF91" s="8"/>
      <c r="BG91" s="33">
        <v>43556</v>
      </c>
      <c r="BH91" s="5">
        <f t="shared" si="76"/>
        <v>43556</v>
      </c>
      <c r="BI91" s="11">
        <f t="shared" si="77"/>
        <v>7792</v>
      </c>
      <c r="BJ91" s="11">
        <f t="shared" si="78"/>
        <v>0</v>
      </c>
      <c r="BK91" s="6">
        <f>BC91+BL91</f>
        <v>569.02047619047619</v>
      </c>
      <c r="BL91" s="6">
        <v>1.08</v>
      </c>
      <c r="BM91" s="6">
        <v>0.08</v>
      </c>
      <c r="BN91" s="59"/>
      <c r="BO91" s="58"/>
      <c r="BP91" s="58"/>
      <c r="BQ91" s="61">
        <f t="shared" si="79"/>
        <v>-19.100476190476229</v>
      </c>
      <c r="BR91" s="33">
        <v>43922</v>
      </c>
      <c r="BS91" s="5">
        <f t="shared" si="80"/>
        <v>43922</v>
      </c>
      <c r="BT91" s="11">
        <f t="shared" si="81"/>
        <v>8158</v>
      </c>
      <c r="BU91" s="11">
        <f t="shared" si="82"/>
        <v>0</v>
      </c>
      <c r="BV91" s="6">
        <f t="shared" si="83"/>
        <v>569.10047619047623</v>
      </c>
      <c r="BW91" s="6">
        <f t="shared" si="84"/>
        <v>0.08</v>
      </c>
      <c r="BX91" s="73">
        <f t="shared" si="95"/>
        <v>0.08</v>
      </c>
      <c r="BY91" s="6">
        <v>0.08</v>
      </c>
      <c r="BZ91" s="33">
        <v>44287</v>
      </c>
      <c r="CA91" s="5">
        <f t="shared" si="85"/>
        <v>44287</v>
      </c>
      <c r="CB91" s="11">
        <f t="shared" si="86"/>
        <v>8523</v>
      </c>
      <c r="CC91" s="11">
        <f t="shared" si="87"/>
        <v>0</v>
      </c>
      <c r="CD91" s="6">
        <f t="shared" si="88"/>
        <v>569.18047619047627</v>
      </c>
      <c r="CE91" s="62">
        <f t="shared" si="89"/>
        <v>0.08</v>
      </c>
      <c r="CF91" s="73">
        <f t="shared" si="96"/>
        <v>0.08</v>
      </c>
      <c r="CG91" s="73">
        <f t="shared" si="97"/>
        <v>0</v>
      </c>
      <c r="CH91" s="6">
        <f t="shared" si="98"/>
        <v>0</v>
      </c>
      <c r="CI91" s="6"/>
      <c r="CJ91" s="33">
        <v>44652</v>
      </c>
      <c r="CK91" s="5">
        <f t="shared" si="90"/>
        <v>44652</v>
      </c>
      <c r="CL91" s="11">
        <f t="shared" si="91"/>
        <v>2557</v>
      </c>
      <c r="CM91" s="11">
        <f t="shared" si="92"/>
        <v>2557</v>
      </c>
      <c r="CN91" s="6">
        <f t="shared" si="93"/>
        <v>569.18047619047627</v>
      </c>
      <c r="CO91" s="62">
        <f t="shared" si="101"/>
        <v>0</v>
      </c>
      <c r="CP91" s="73">
        <f t="shared" si="99"/>
        <v>0</v>
      </c>
      <c r="CQ91" s="73">
        <f t="shared" si="100"/>
        <v>0</v>
      </c>
      <c r="CR91" s="6">
        <f t="shared" si="94"/>
        <v>0</v>
      </c>
    </row>
    <row r="92" spans="1:96">
      <c r="A92" s="30" t="s">
        <v>1491</v>
      </c>
      <c r="B92" s="30" t="s">
        <v>1492</v>
      </c>
      <c r="C92" s="49" t="s">
        <v>4580</v>
      </c>
      <c r="D92" s="49" t="s">
        <v>3346</v>
      </c>
      <c r="E92" s="30" t="s">
        <v>3128</v>
      </c>
      <c r="F92" s="30" t="s">
        <v>3123</v>
      </c>
      <c r="G92" s="30" t="s">
        <v>4562</v>
      </c>
      <c r="H92" s="30" t="s">
        <v>4581</v>
      </c>
      <c r="I92" s="30" t="s">
        <v>4260</v>
      </c>
      <c r="J92" s="30"/>
      <c r="K92" s="30" t="s">
        <v>1240</v>
      </c>
      <c r="L92" s="30" t="s">
        <v>3102</v>
      </c>
      <c r="M92" s="31">
        <v>599</v>
      </c>
      <c r="N92" s="30">
        <v>21</v>
      </c>
      <c r="O92" s="30"/>
      <c r="P92" s="162"/>
      <c r="Q92" s="30">
        <f t="shared" si="56"/>
        <v>252</v>
      </c>
      <c r="R92" s="30">
        <f t="shared" si="57"/>
        <v>7670.0862000000006</v>
      </c>
      <c r="S92" s="30">
        <f t="shared" si="58"/>
        <v>7665</v>
      </c>
      <c r="T92" s="30" t="s">
        <v>6</v>
      </c>
      <c r="U92" s="30"/>
      <c r="V92" s="32">
        <v>35764</v>
      </c>
      <c r="W92" s="30"/>
      <c r="X92" s="31">
        <v>599</v>
      </c>
      <c r="Y92" s="30">
        <v>0</v>
      </c>
      <c r="Z92" s="30">
        <v>0</v>
      </c>
      <c r="AA92" s="30">
        <v>0</v>
      </c>
      <c r="AB92" s="31">
        <f t="shared" si="59"/>
        <v>599</v>
      </c>
      <c r="AC92" s="33">
        <v>42095</v>
      </c>
      <c r="AD92" s="10">
        <f t="shared" si="60"/>
        <v>35764</v>
      </c>
      <c r="AE92" s="10">
        <f t="shared" si="61"/>
        <v>42095</v>
      </c>
      <c r="AF92" s="11">
        <f t="shared" si="62"/>
        <v>6331</v>
      </c>
      <c r="AG92" s="11">
        <f t="shared" si="63"/>
        <v>7670.25</v>
      </c>
      <c r="AH92" s="11">
        <f t="shared" si="64"/>
        <v>6331</v>
      </c>
      <c r="AI92" s="11">
        <f t="shared" si="51"/>
        <v>494.7513372472277</v>
      </c>
      <c r="AJ92" s="11">
        <f t="shared" si="52"/>
        <v>104.2486627527723</v>
      </c>
      <c r="AK92" s="33">
        <v>42461</v>
      </c>
      <c r="AL92" s="5">
        <f t="shared" si="65"/>
        <v>42461</v>
      </c>
      <c r="AM92" s="11">
        <f t="shared" si="66"/>
        <v>42461</v>
      </c>
      <c r="AN92" s="11">
        <f t="shared" si="67"/>
        <v>6331</v>
      </c>
      <c r="AO92" s="6">
        <v>590</v>
      </c>
      <c r="AP92" s="6">
        <f t="shared" si="68"/>
        <v>95.248662752772304</v>
      </c>
      <c r="AQ92" s="6">
        <f t="shared" si="69"/>
        <v>9</v>
      </c>
      <c r="AR92" s="33">
        <v>42826</v>
      </c>
      <c r="AS92" s="5">
        <f t="shared" si="70"/>
        <v>42826</v>
      </c>
      <c r="AT92" s="11">
        <f t="shared" si="71"/>
        <v>42826</v>
      </c>
      <c r="AU92" s="11">
        <f t="shared" si="72"/>
        <v>7062</v>
      </c>
      <c r="AV92" s="6">
        <v>618.52380952380952</v>
      </c>
      <c r="AW92" s="6">
        <v>28.523809523809526</v>
      </c>
      <c r="AX92" s="6">
        <v>0</v>
      </c>
      <c r="AY92" s="33">
        <v>43191</v>
      </c>
      <c r="AZ92" s="5">
        <f t="shared" si="73"/>
        <v>43191</v>
      </c>
      <c r="BA92" s="11">
        <f t="shared" si="74"/>
        <v>7427</v>
      </c>
      <c r="BB92" s="11">
        <f t="shared" si="75"/>
        <v>7322.7513372472276</v>
      </c>
      <c r="BC92" s="6">
        <v>618.52380952380952</v>
      </c>
      <c r="BD92" s="6">
        <v>0</v>
      </c>
      <c r="BE92" s="6">
        <v>-0.2</v>
      </c>
      <c r="BF92" s="8"/>
      <c r="BG92" s="33">
        <v>43556</v>
      </c>
      <c r="BH92" s="5">
        <f t="shared" si="76"/>
        <v>43556</v>
      </c>
      <c r="BI92" s="11">
        <f t="shared" si="77"/>
        <v>7792</v>
      </c>
      <c r="BJ92" s="11">
        <f t="shared" si="78"/>
        <v>0</v>
      </c>
      <c r="BK92" s="6">
        <f>BC92+BL92</f>
        <v>619.60380952380956</v>
      </c>
      <c r="BL92" s="6">
        <v>1.08</v>
      </c>
      <c r="BM92" s="6">
        <v>0.08</v>
      </c>
      <c r="BN92" s="59"/>
      <c r="BO92" s="58"/>
      <c r="BP92" s="58"/>
      <c r="BQ92" s="61">
        <f t="shared" si="79"/>
        <v>-20.6838095238096</v>
      </c>
      <c r="BR92" s="33">
        <v>43922</v>
      </c>
      <c r="BS92" s="5">
        <f t="shared" si="80"/>
        <v>43922</v>
      </c>
      <c r="BT92" s="11">
        <f t="shared" si="81"/>
        <v>8158</v>
      </c>
      <c r="BU92" s="11">
        <f t="shared" si="82"/>
        <v>0</v>
      </c>
      <c r="BV92" s="6">
        <f t="shared" si="83"/>
        <v>619.6838095238096</v>
      </c>
      <c r="BW92" s="6">
        <f t="shared" si="84"/>
        <v>0.08</v>
      </c>
      <c r="BX92" s="73">
        <f t="shared" si="95"/>
        <v>0.08</v>
      </c>
      <c r="BY92" s="6">
        <v>0.08</v>
      </c>
      <c r="BZ92" s="33">
        <v>44287</v>
      </c>
      <c r="CA92" s="5">
        <f t="shared" si="85"/>
        <v>44287</v>
      </c>
      <c r="CB92" s="11">
        <f t="shared" si="86"/>
        <v>8523</v>
      </c>
      <c r="CC92" s="11">
        <f t="shared" si="87"/>
        <v>0</v>
      </c>
      <c r="CD92" s="6">
        <f t="shared" si="88"/>
        <v>619.76380952380964</v>
      </c>
      <c r="CE92" s="62">
        <f t="shared" si="89"/>
        <v>0.08</v>
      </c>
      <c r="CF92" s="73">
        <f t="shared" si="96"/>
        <v>0.08</v>
      </c>
      <c r="CG92" s="73">
        <f t="shared" si="97"/>
        <v>0</v>
      </c>
      <c r="CH92" s="6">
        <f t="shared" si="98"/>
        <v>0</v>
      </c>
      <c r="CI92" s="6"/>
      <c r="CJ92" s="33">
        <v>44652</v>
      </c>
      <c r="CK92" s="5">
        <f t="shared" si="90"/>
        <v>44652</v>
      </c>
      <c r="CL92" s="11">
        <f t="shared" si="91"/>
        <v>2557</v>
      </c>
      <c r="CM92" s="11">
        <f t="shared" si="92"/>
        <v>2557</v>
      </c>
      <c r="CN92" s="6">
        <f t="shared" si="93"/>
        <v>619.76380952380964</v>
      </c>
      <c r="CO92" s="62">
        <f t="shared" si="101"/>
        <v>0</v>
      </c>
      <c r="CP92" s="73">
        <f t="shared" si="99"/>
        <v>0</v>
      </c>
      <c r="CQ92" s="73">
        <f t="shared" si="100"/>
        <v>0</v>
      </c>
      <c r="CR92" s="6">
        <f t="shared" si="94"/>
        <v>0</v>
      </c>
    </row>
    <row r="93" spans="1:96">
      <c r="A93" s="30" t="s">
        <v>1499</v>
      </c>
      <c r="B93" s="30" t="s">
        <v>1500</v>
      </c>
      <c r="C93" s="49"/>
      <c r="D93" s="49" t="s">
        <v>3350</v>
      </c>
      <c r="E93" s="30" t="s">
        <v>3061</v>
      </c>
      <c r="F93" s="30" t="s">
        <v>4568</v>
      </c>
      <c r="G93" s="30" t="s">
        <v>4574</v>
      </c>
      <c r="H93" s="30" t="s">
        <v>4517</v>
      </c>
      <c r="I93" s="30" t="s">
        <v>4413</v>
      </c>
      <c r="J93" s="30"/>
      <c r="K93" s="30" t="s">
        <v>1240</v>
      </c>
      <c r="L93" s="30" t="s">
        <v>3102</v>
      </c>
      <c r="M93" s="31">
        <v>550</v>
      </c>
      <c r="N93" s="30">
        <v>21</v>
      </c>
      <c r="O93" s="30"/>
      <c r="P93" s="162"/>
      <c r="Q93" s="30">
        <f t="shared" si="56"/>
        <v>252</v>
      </c>
      <c r="R93" s="30">
        <f t="shared" si="57"/>
        <v>7670.0862000000006</v>
      </c>
      <c r="S93" s="30">
        <f t="shared" si="58"/>
        <v>7665</v>
      </c>
      <c r="T93" s="30" t="s">
        <v>6</v>
      </c>
      <c r="U93" s="30"/>
      <c r="V93" s="32">
        <v>35764</v>
      </c>
      <c r="W93" s="30"/>
      <c r="X93" s="31">
        <v>550</v>
      </c>
      <c r="Y93" s="30">
        <v>0</v>
      </c>
      <c r="Z93" s="30">
        <v>0</v>
      </c>
      <c r="AA93" s="30">
        <v>0</v>
      </c>
      <c r="AB93" s="31">
        <f t="shared" si="59"/>
        <v>550</v>
      </c>
      <c r="AC93" s="33">
        <v>42095</v>
      </c>
      <c r="AD93" s="10">
        <f t="shared" si="60"/>
        <v>35764</v>
      </c>
      <c r="AE93" s="10">
        <f t="shared" si="61"/>
        <v>42095</v>
      </c>
      <c r="AF93" s="11">
        <f t="shared" si="62"/>
        <v>6331</v>
      </c>
      <c r="AG93" s="11">
        <f t="shared" si="63"/>
        <v>7670.25</v>
      </c>
      <c r="AH93" s="11">
        <f t="shared" si="64"/>
        <v>6331</v>
      </c>
      <c r="AI93" s="11">
        <f t="shared" si="51"/>
        <v>454.27919112850617</v>
      </c>
      <c r="AJ93" s="11">
        <f t="shared" si="52"/>
        <v>95.72080887149383</v>
      </c>
      <c r="AK93" s="33">
        <v>42461</v>
      </c>
      <c r="AL93" s="5">
        <f t="shared" si="65"/>
        <v>42461</v>
      </c>
      <c r="AM93" s="11">
        <f t="shared" si="66"/>
        <v>42461</v>
      </c>
      <c r="AN93" s="11">
        <f t="shared" si="67"/>
        <v>6331</v>
      </c>
      <c r="AO93" s="6">
        <v>541.75</v>
      </c>
      <c r="AP93" s="6">
        <f t="shared" si="68"/>
        <v>87.47080887149383</v>
      </c>
      <c r="AQ93" s="6">
        <f t="shared" si="69"/>
        <v>8.25</v>
      </c>
      <c r="AR93" s="33">
        <v>42826</v>
      </c>
      <c r="AS93" s="5">
        <f t="shared" si="70"/>
        <v>42826</v>
      </c>
      <c r="AT93" s="11">
        <f t="shared" si="71"/>
        <v>42826</v>
      </c>
      <c r="AU93" s="11">
        <f t="shared" si="72"/>
        <v>7062</v>
      </c>
      <c r="AV93" s="6">
        <v>567.94047619047615</v>
      </c>
      <c r="AW93" s="6">
        <v>26.19047619047619</v>
      </c>
      <c r="AX93" s="6">
        <v>0</v>
      </c>
      <c r="AY93" s="33">
        <v>43191</v>
      </c>
      <c r="AZ93" s="5">
        <f t="shared" si="73"/>
        <v>43191</v>
      </c>
      <c r="BA93" s="11">
        <f t="shared" si="74"/>
        <v>7427</v>
      </c>
      <c r="BB93" s="11">
        <f t="shared" si="75"/>
        <v>7331.2791911285058</v>
      </c>
      <c r="BC93" s="6">
        <v>567.94047619047615</v>
      </c>
      <c r="BD93" s="6">
        <v>0</v>
      </c>
      <c r="BE93" s="6">
        <v>-0.2</v>
      </c>
      <c r="BF93" s="8"/>
      <c r="BG93" s="33">
        <v>43556</v>
      </c>
      <c r="BH93" s="5">
        <f t="shared" si="76"/>
        <v>43556</v>
      </c>
      <c r="BI93" s="11">
        <f t="shared" si="77"/>
        <v>7792</v>
      </c>
      <c r="BJ93" s="11">
        <f t="shared" si="78"/>
        <v>0</v>
      </c>
      <c r="BK93" s="6">
        <f>BC93+BL93</f>
        <v>569.02047619047619</v>
      </c>
      <c r="BL93" s="6">
        <v>1.08</v>
      </c>
      <c r="BM93" s="6">
        <v>0.08</v>
      </c>
      <c r="BN93" s="59"/>
      <c r="BO93" s="58"/>
      <c r="BP93" s="58"/>
      <c r="BQ93" s="61">
        <f t="shared" si="79"/>
        <v>-19.100476190476229</v>
      </c>
      <c r="BR93" s="33">
        <v>43922</v>
      </c>
      <c r="BS93" s="5">
        <f t="shared" si="80"/>
        <v>43922</v>
      </c>
      <c r="BT93" s="11">
        <f t="shared" si="81"/>
        <v>8158</v>
      </c>
      <c r="BU93" s="11">
        <f t="shared" si="82"/>
        <v>0</v>
      </c>
      <c r="BV93" s="6">
        <f t="shared" si="83"/>
        <v>569.10047619047623</v>
      </c>
      <c r="BW93" s="6">
        <f t="shared" si="84"/>
        <v>0.08</v>
      </c>
      <c r="BX93" s="73">
        <f t="shared" si="95"/>
        <v>0.08</v>
      </c>
      <c r="BY93" s="6">
        <v>0.08</v>
      </c>
      <c r="BZ93" s="33">
        <v>44287</v>
      </c>
      <c r="CA93" s="5">
        <f t="shared" si="85"/>
        <v>44287</v>
      </c>
      <c r="CB93" s="11">
        <f t="shared" si="86"/>
        <v>8523</v>
      </c>
      <c r="CC93" s="11">
        <f t="shared" si="87"/>
        <v>0</v>
      </c>
      <c r="CD93" s="6">
        <f t="shared" si="88"/>
        <v>569.18047619047627</v>
      </c>
      <c r="CE93" s="62">
        <f t="shared" si="89"/>
        <v>0.08</v>
      </c>
      <c r="CF93" s="73">
        <f t="shared" si="96"/>
        <v>0.08</v>
      </c>
      <c r="CG93" s="73">
        <f t="shared" si="97"/>
        <v>0</v>
      </c>
      <c r="CH93" s="6">
        <f t="shared" si="98"/>
        <v>0</v>
      </c>
      <c r="CI93" s="6"/>
      <c r="CJ93" s="33">
        <v>44652</v>
      </c>
      <c r="CK93" s="5">
        <f t="shared" si="90"/>
        <v>44652</v>
      </c>
      <c r="CL93" s="11">
        <f t="shared" si="91"/>
        <v>2557</v>
      </c>
      <c r="CM93" s="11">
        <f t="shared" si="92"/>
        <v>2557</v>
      </c>
      <c r="CN93" s="6">
        <f t="shared" si="93"/>
        <v>569.18047619047627</v>
      </c>
      <c r="CO93" s="62">
        <f t="shared" si="101"/>
        <v>0</v>
      </c>
      <c r="CP93" s="73">
        <f t="shared" si="99"/>
        <v>0</v>
      </c>
      <c r="CQ93" s="73">
        <f t="shared" si="100"/>
        <v>0</v>
      </c>
      <c r="CR93" s="6">
        <f t="shared" si="94"/>
        <v>0</v>
      </c>
    </row>
    <row r="94" spans="1:96">
      <c r="A94" s="30" t="s">
        <v>1501</v>
      </c>
      <c r="B94" s="30" t="s">
        <v>1502</v>
      </c>
      <c r="C94" s="49"/>
      <c r="D94" s="49" t="s">
        <v>3351</v>
      </c>
      <c r="E94" s="30" t="s">
        <v>3061</v>
      </c>
      <c r="F94" s="30" t="s">
        <v>4568</v>
      </c>
      <c r="G94" s="30" t="s">
        <v>4574</v>
      </c>
      <c r="H94" s="30" t="s">
        <v>4517</v>
      </c>
      <c r="I94" s="30" t="s">
        <v>4413</v>
      </c>
      <c r="J94" s="30"/>
      <c r="K94" s="30" t="s">
        <v>1240</v>
      </c>
      <c r="L94" s="30" t="s">
        <v>3102</v>
      </c>
      <c r="M94" s="31">
        <v>550</v>
      </c>
      <c r="N94" s="30">
        <v>21</v>
      </c>
      <c r="O94" s="30"/>
      <c r="P94" s="162"/>
      <c r="Q94" s="30">
        <f t="shared" si="56"/>
        <v>252</v>
      </c>
      <c r="R94" s="30">
        <f t="shared" si="57"/>
        <v>7670.0862000000006</v>
      </c>
      <c r="S94" s="30">
        <f t="shared" si="58"/>
        <v>7665</v>
      </c>
      <c r="T94" s="30" t="s">
        <v>6</v>
      </c>
      <c r="U94" s="30"/>
      <c r="V94" s="32">
        <v>35764</v>
      </c>
      <c r="W94" s="30"/>
      <c r="X94" s="31">
        <v>550</v>
      </c>
      <c r="Y94" s="30">
        <v>0</v>
      </c>
      <c r="Z94" s="30">
        <v>0</v>
      </c>
      <c r="AA94" s="30">
        <v>0</v>
      </c>
      <c r="AB94" s="31">
        <f t="shared" si="59"/>
        <v>550</v>
      </c>
      <c r="AC94" s="33">
        <v>42095</v>
      </c>
      <c r="AD94" s="10">
        <f t="shared" si="60"/>
        <v>35764</v>
      </c>
      <c r="AE94" s="10">
        <f t="shared" si="61"/>
        <v>42095</v>
      </c>
      <c r="AF94" s="11">
        <f t="shared" si="62"/>
        <v>6331</v>
      </c>
      <c r="AG94" s="11">
        <f t="shared" si="63"/>
        <v>7670.25</v>
      </c>
      <c r="AH94" s="11">
        <f t="shared" si="64"/>
        <v>6331</v>
      </c>
      <c r="AI94" s="11">
        <f t="shared" si="51"/>
        <v>454.27919112850617</v>
      </c>
      <c r="AJ94" s="11">
        <f t="shared" si="52"/>
        <v>95.72080887149383</v>
      </c>
      <c r="AK94" s="33">
        <v>42461</v>
      </c>
      <c r="AL94" s="5">
        <f t="shared" si="65"/>
        <v>42461</v>
      </c>
      <c r="AM94" s="11">
        <f t="shared" si="66"/>
        <v>42461</v>
      </c>
      <c r="AN94" s="11">
        <f t="shared" si="67"/>
        <v>6331</v>
      </c>
      <c r="AO94" s="6">
        <v>541.75</v>
      </c>
      <c r="AP94" s="6">
        <f t="shared" si="68"/>
        <v>87.47080887149383</v>
      </c>
      <c r="AQ94" s="6">
        <f t="shared" si="69"/>
        <v>8.25</v>
      </c>
      <c r="AR94" s="33">
        <v>42826</v>
      </c>
      <c r="AS94" s="5">
        <f t="shared" si="70"/>
        <v>42826</v>
      </c>
      <c r="AT94" s="11">
        <f t="shared" si="71"/>
        <v>42826</v>
      </c>
      <c r="AU94" s="11">
        <f t="shared" si="72"/>
        <v>7062</v>
      </c>
      <c r="AV94" s="6">
        <v>567.94047619047615</v>
      </c>
      <c r="AW94" s="6">
        <v>26.19047619047619</v>
      </c>
      <c r="AX94" s="6">
        <v>0</v>
      </c>
      <c r="AY94" s="33">
        <v>43191</v>
      </c>
      <c r="AZ94" s="5">
        <f t="shared" si="73"/>
        <v>43191</v>
      </c>
      <c r="BA94" s="11">
        <f t="shared" si="74"/>
        <v>7427</v>
      </c>
      <c r="BB94" s="11">
        <f t="shared" si="75"/>
        <v>7331.2791911285058</v>
      </c>
      <c r="BC94" s="6">
        <v>567.94047619047615</v>
      </c>
      <c r="BD94" s="6">
        <v>0</v>
      </c>
      <c r="BE94" s="6">
        <v>-0.2</v>
      </c>
      <c r="BF94" s="8"/>
      <c r="BG94" s="33">
        <v>43556</v>
      </c>
      <c r="BH94" s="5">
        <f t="shared" si="76"/>
        <v>43556</v>
      </c>
      <c r="BI94" s="11">
        <f t="shared" si="77"/>
        <v>7792</v>
      </c>
      <c r="BJ94" s="11">
        <f t="shared" si="78"/>
        <v>0</v>
      </c>
      <c r="BK94" s="6">
        <f>BC94+BL94</f>
        <v>569.02047619047619</v>
      </c>
      <c r="BL94" s="6">
        <v>1.08</v>
      </c>
      <c r="BM94" s="6">
        <v>0.08</v>
      </c>
      <c r="BN94" s="59"/>
      <c r="BO94" s="58"/>
      <c r="BP94" s="58"/>
      <c r="BQ94" s="61">
        <f t="shared" si="79"/>
        <v>-19.100476190476229</v>
      </c>
      <c r="BR94" s="33">
        <v>43922</v>
      </c>
      <c r="BS94" s="5">
        <f t="shared" si="80"/>
        <v>43922</v>
      </c>
      <c r="BT94" s="11">
        <f t="shared" si="81"/>
        <v>8158</v>
      </c>
      <c r="BU94" s="11">
        <f t="shared" si="82"/>
        <v>0</v>
      </c>
      <c r="BV94" s="6">
        <f t="shared" si="83"/>
        <v>569.10047619047623</v>
      </c>
      <c r="BW94" s="6">
        <f t="shared" si="84"/>
        <v>0.08</v>
      </c>
      <c r="BX94" s="73">
        <f t="shared" si="95"/>
        <v>0.08</v>
      </c>
      <c r="BY94" s="6">
        <v>0.08</v>
      </c>
      <c r="BZ94" s="33">
        <v>44287</v>
      </c>
      <c r="CA94" s="5">
        <f t="shared" si="85"/>
        <v>44287</v>
      </c>
      <c r="CB94" s="11">
        <f t="shared" si="86"/>
        <v>8523</v>
      </c>
      <c r="CC94" s="11">
        <f t="shared" si="87"/>
        <v>0</v>
      </c>
      <c r="CD94" s="6">
        <f t="shared" si="88"/>
        <v>569.18047619047627</v>
      </c>
      <c r="CE94" s="62">
        <f t="shared" si="89"/>
        <v>0.08</v>
      </c>
      <c r="CF94" s="73">
        <f t="shared" si="96"/>
        <v>0.08</v>
      </c>
      <c r="CG94" s="73">
        <f t="shared" si="97"/>
        <v>0</v>
      </c>
      <c r="CH94" s="6">
        <f t="shared" si="98"/>
        <v>0</v>
      </c>
      <c r="CI94" s="6"/>
      <c r="CJ94" s="33">
        <v>44652</v>
      </c>
      <c r="CK94" s="5">
        <f t="shared" si="90"/>
        <v>44652</v>
      </c>
      <c r="CL94" s="11">
        <f t="shared" si="91"/>
        <v>2557</v>
      </c>
      <c r="CM94" s="11">
        <f t="shared" si="92"/>
        <v>2557</v>
      </c>
      <c r="CN94" s="6">
        <f t="shared" si="93"/>
        <v>569.18047619047627</v>
      </c>
      <c r="CO94" s="62">
        <f t="shared" si="101"/>
        <v>0</v>
      </c>
      <c r="CP94" s="73">
        <f t="shared" si="99"/>
        <v>0</v>
      </c>
      <c r="CQ94" s="73">
        <f t="shared" si="100"/>
        <v>0</v>
      </c>
      <c r="CR94" s="6">
        <f t="shared" si="94"/>
        <v>0</v>
      </c>
    </row>
    <row r="95" spans="1:96">
      <c r="A95" s="30" t="s">
        <v>1525</v>
      </c>
      <c r="B95" s="30" t="s">
        <v>1526</v>
      </c>
      <c r="C95" s="49"/>
      <c r="D95" s="49" t="s">
        <v>3363</v>
      </c>
      <c r="E95" s="30" t="s">
        <v>3061</v>
      </c>
      <c r="F95" s="30" t="s">
        <v>3138</v>
      </c>
      <c r="G95" s="30" t="s">
        <v>3115</v>
      </c>
      <c r="H95" s="30" t="s">
        <v>4563</v>
      </c>
      <c r="I95" s="30" t="s">
        <v>4533</v>
      </c>
      <c r="J95" s="30"/>
      <c r="K95" s="30" t="s">
        <v>1240</v>
      </c>
      <c r="L95" s="30" t="s">
        <v>3102</v>
      </c>
      <c r="M95" s="31">
        <v>898.5</v>
      </c>
      <c r="N95" s="30">
        <v>21</v>
      </c>
      <c r="O95" s="30"/>
      <c r="P95" s="162"/>
      <c r="Q95" s="30">
        <f t="shared" si="56"/>
        <v>252</v>
      </c>
      <c r="R95" s="30">
        <f t="shared" si="57"/>
        <v>7670.0862000000006</v>
      </c>
      <c r="S95" s="30">
        <f t="shared" si="58"/>
        <v>7665</v>
      </c>
      <c r="T95" s="30" t="s">
        <v>6</v>
      </c>
      <c r="U95" s="30"/>
      <c r="V95" s="32">
        <v>35764</v>
      </c>
      <c r="W95" s="30"/>
      <c r="X95" s="31">
        <v>898.5</v>
      </c>
      <c r="Y95" s="30">
        <v>0</v>
      </c>
      <c r="Z95" s="30">
        <v>0</v>
      </c>
      <c r="AA95" s="30">
        <v>0</v>
      </c>
      <c r="AB95" s="31">
        <f t="shared" si="59"/>
        <v>898.5</v>
      </c>
      <c r="AC95" s="33">
        <v>42095</v>
      </c>
      <c r="AD95" s="10">
        <f t="shared" si="60"/>
        <v>35764</v>
      </c>
      <c r="AE95" s="10">
        <f t="shared" si="61"/>
        <v>42095</v>
      </c>
      <c r="AF95" s="11">
        <f t="shared" si="62"/>
        <v>6331</v>
      </c>
      <c r="AG95" s="11">
        <f t="shared" si="63"/>
        <v>7670.25</v>
      </c>
      <c r="AH95" s="11">
        <f t="shared" si="64"/>
        <v>6331</v>
      </c>
      <c r="AI95" s="11">
        <f t="shared" si="51"/>
        <v>742.12700587084146</v>
      </c>
      <c r="AJ95" s="11">
        <f t="shared" si="52"/>
        <v>156.37299412915854</v>
      </c>
      <c r="AK95" s="33">
        <v>42461</v>
      </c>
      <c r="AL95" s="5">
        <f t="shared" si="65"/>
        <v>42461</v>
      </c>
      <c r="AM95" s="11">
        <f t="shared" si="66"/>
        <v>42461</v>
      </c>
      <c r="AN95" s="11">
        <f t="shared" si="67"/>
        <v>6331</v>
      </c>
      <c r="AO95" s="6">
        <v>885.05</v>
      </c>
      <c r="AP95" s="6">
        <f t="shared" si="68"/>
        <v>142.9229941291585</v>
      </c>
      <c r="AQ95" s="6">
        <f t="shared" si="69"/>
        <v>13.450000000000045</v>
      </c>
      <c r="AR95" s="33">
        <v>42826</v>
      </c>
      <c r="AS95" s="5">
        <f t="shared" si="70"/>
        <v>42826</v>
      </c>
      <c r="AT95" s="11">
        <f t="shared" si="71"/>
        <v>42826</v>
      </c>
      <c r="AU95" s="11">
        <f t="shared" si="72"/>
        <v>7062</v>
      </c>
      <c r="AV95" s="6">
        <v>927.83571428571429</v>
      </c>
      <c r="AW95" s="6">
        <v>42.785714285714285</v>
      </c>
      <c r="AX95" s="6">
        <v>0</v>
      </c>
      <c r="AY95" s="33">
        <v>43191</v>
      </c>
      <c r="AZ95" s="5">
        <f t="shared" si="73"/>
        <v>43191</v>
      </c>
      <c r="BA95" s="11">
        <f t="shared" si="74"/>
        <v>7427</v>
      </c>
      <c r="BB95" s="11">
        <f t="shared" si="75"/>
        <v>7270.6270058708415</v>
      </c>
      <c r="BC95" s="6">
        <v>927.83571428571429</v>
      </c>
      <c r="BD95" s="6">
        <v>0</v>
      </c>
      <c r="BE95" s="6">
        <v>-0.2</v>
      </c>
      <c r="BF95" s="8"/>
      <c r="BG95" s="33">
        <v>43556</v>
      </c>
      <c r="BH95" s="5">
        <f t="shared" si="76"/>
        <v>43556</v>
      </c>
      <c r="BI95" s="11">
        <f t="shared" si="77"/>
        <v>7792</v>
      </c>
      <c r="BJ95" s="11">
        <f t="shared" si="78"/>
        <v>0</v>
      </c>
      <c r="BK95" s="6">
        <f>(M95-J95)/R95*BI95</f>
        <v>912.78139742419057</v>
      </c>
      <c r="BL95" s="6">
        <v>1.08</v>
      </c>
      <c r="BM95" s="6">
        <v>0.08</v>
      </c>
      <c r="BN95" s="59"/>
      <c r="BO95" s="58"/>
      <c r="BP95" s="58"/>
      <c r="BQ95" s="61">
        <f t="shared" si="79"/>
        <v>-14.361397424190613</v>
      </c>
      <c r="BR95" s="33">
        <v>43922</v>
      </c>
      <c r="BS95" s="5">
        <f t="shared" si="80"/>
        <v>43922</v>
      </c>
      <c r="BT95" s="11">
        <f t="shared" si="81"/>
        <v>8158</v>
      </c>
      <c r="BU95" s="11">
        <f t="shared" si="82"/>
        <v>0</v>
      </c>
      <c r="BV95" s="6">
        <f t="shared" si="83"/>
        <v>912.86139742419061</v>
      </c>
      <c r="BW95" s="6">
        <f t="shared" si="84"/>
        <v>0.08</v>
      </c>
      <c r="BX95" s="73">
        <f t="shared" si="95"/>
        <v>0.08</v>
      </c>
      <c r="BY95" s="6">
        <v>0.08</v>
      </c>
      <c r="BZ95" s="33">
        <v>44287</v>
      </c>
      <c r="CA95" s="5">
        <f t="shared" si="85"/>
        <v>44287</v>
      </c>
      <c r="CB95" s="11">
        <f t="shared" si="86"/>
        <v>8523</v>
      </c>
      <c r="CC95" s="11">
        <f t="shared" si="87"/>
        <v>0</v>
      </c>
      <c r="CD95" s="6">
        <f t="shared" si="88"/>
        <v>912.94139742419065</v>
      </c>
      <c r="CE95" s="62">
        <f t="shared" si="89"/>
        <v>0.08</v>
      </c>
      <c r="CF95" s="73">
        <f t="shared" si="96"/>
        <v>0.08</v>
      </c>
      <c r="CG95" s="73">
        <f t="shared" si="97"/>
        <v>0</v>
      </c>
      <c r="CH95" s="6">
        <f t="shared" si="98"/>
        <v>0</v>
      </c>
      <c r="CI95" s="6"/>
      <c r="CJ95" s="33">
        <v>44652</v>
      </c>
      <c r="CK95" s="5">
        <f t="shared" si="90"/>
        <v>44652</v>
      </c>
      <c r="CL95" s="11">
        <f t="shared" si="91"/>
        <v>2557</v>
      </c>
      <c r="CM95" s="11">
        <f t="shared" si="92"/>
        <v>2557</v>
      </c>
      <c r="CN95" s="6">
        <f t="shared" si="93"/>
        <v>912.94139742419065</v>
      </c>
      <c r="CO95" s="62">
        <f t="shared" si="101"/>
        <v>0</v>
      </c>
      <c r="CP95" s="73">
        <f t="shared" si="99"/>
        <v>0</v>
      </c>
      <c r="CQ95" s="73">
        <f t="shared" si="100"/>
        <v>0</v>
      </c>
      <c r="CR95" s="6">
        <f t="shared" si="94"/>
        <v>0</v>
      </c>
    </row>
    <row r="96" spans="1:96">
      <c r="A96" s="30" t="s">
        <v>1603</v>
      </c>
      <c r="B96" s="30" t="s">
        <v>1604</v>
      </c>
      <c r="C96" s="49"/>
      <c r="D96" s="49" t="s">
        <v>3403</v>
      </c>
      <c r="E96" s="30" t="s">
        <v>3061</v>
      </c>
      <c r="F96" s="30" t="s">
        <v>4568</v>
      </c>
      <c r="G96" s="30" t="s">
        <v>4562</v>
      </c>
      <c r="H96" s="30" t="s">
        <v>3152</v>
      </c>
      <c r="I96" s="30" t="s">
        <v>4337</v>
      </c>
      <c r="J96" s="30"/>
      <c r="K96" s="30" t="s">
        <v>1240</v>
      </c>
      <c r="L96" s="30" t="s">
        <v>3102</v>
      </c>
      <c r="M96" s="31">
        <v>399</v>
      </c>
      <c r="N96" s="30">
        <v>21</v>
      </c>
      <c r="O96" s="30"/>
      <c r="P96" s="162"/>
      <c r="Q96" s="30">
        <f t="shared" si="56"/>
        <v>252</v>
      </c>
      <c r="R96" s="30">
        <f t="shared" si="57"/>
        <v>7670.0862000000006</v>
      </c>
      <c r="S96" s="30">
        <f t="shared" si="58"/>
        <v>7665</v>
      </c>
      <c r="T96" s="30" t="s">
        <v>6</v>
      </c>
      <c r="U96" s="30"/>
      <c r="V96" s="32">
        <v>35764</v>
      </c>
      <c r="W96" s="30"/>
      <c r="X96" s="31">
        <v>399</v>
      </c>
      <c r="Y96" s="30">
        <v>0</v>
      </c>
      <c r="Z96" s="30">
        <v>0</v>
      </c>
      <c r="AA96" s="30">
        <v>0</v>
      </c>
      <c r="AB96" s="31">
        <f t="shared" si="59"/>
        <v>399</v>
      </c>
      <c r="AC96" s="33">
        <v>42095</v>
      </c>
      <c r="AD96" s="10">
        <f t="shared" si="60"/>
        <v>35764</v>
      </c>
      <c r="AE96" s="10">
        <f t="shared" si="61"/>
        <v>42095</v>
      </c>
      <c r="AF96" s="11">
        <f t="shared" si="62"/>
        <v>6331</v>
      </c>
      <c r="AG96" s="11">
        <f t="shared" si="63"/>
        <v>7670.25</v>
      </c>
      <c r="AH96" s="11">
        <f t="shared" si="64"/>
        <v>6331</v>
      </c>
      <c r="AI96" s="11">
        <f t="shared" ref="AI96:AI159" si="102">(AB96/S96)*AF96</f>
        <v>329.55890410958904</v>
      </c>
      <c r="AJ96" s="11">
        <f t="shared" ref="AJ96:AJ159" si="103">+AB96-AI96</f>
        <v>69.441095890410963</v>
      </c>
      <c r="AK96" s="33">
        <v>42461</v>
      </c>
      <c r="AL96" s="5">
        <f t="shared" si="65"/>
        <v>42461</v>
      </c>
      <c r="AM96" s="11">
        <f t="shared" si="66"/>
        <v>42461</v>
      </c>
      <c r="AN96" s="11">
        <f t="shared" si="67"/>
        <v>6331</v>
      </c>
      <c r="AO96" s="6">
        <v>393.03</v>
      </c>
      <c r="AP96" s="6">
        <f t="shared" si="68"/>
        <v>63.471095890410936</v>
      </c>
      <c r="AQ96" s="6">
        <f t="shared" si="69"/>
        <v>5.9700000000000273</v>
      </c>
      <c r="AR96" s="33">
        <v>42826</v>
      </c>
      <c r="AS96" s="5">
        <f t="shared" si="70"/>
        <v>42826</v>
      </c>
      <c r="AT96" s="11">
        <f t="shared" si="71"/>
        <v>42826</v>
      </c>
      <c r="AU96" s="11">
        <f t="shared" si="72"/>
        <v>7062</v>
      </c>
      <c r="AV96" s="6">
        <v>412.03</v>
      </c>
      <c r="AW96" s="6">
        <v>19</v>
      </c>
      <c r="AX96" s="6">
        <v>0</v>
      </c>
      <c r="AY96" s="33">
        <v>43191</v>
      </c>
      <c r="AZ96" s="5">
        <f t="shared" si="73"/>
        <v>43191</v>
      </c>
      <c r="BA96" s="11">
        <f t="shared" si="74"/>
        <v>7427</v>
      </c>
      <c r="BB96" s="11">
        <f t="shared" si="75"/>
        <v>7357.5589041095891</v>
      </c>
      <c r="BC96" s="6">
        <v>412.03</v>
      </c>
      <c r="BD96" s="6">
        <v>0</v>
      </c>
      <c r="BE96" s="6">
        <v>-0.2</v>
      </c>
      <c r="BF96" s="8"/>
      <c r="BG96" s="33">
        <v>43556</v>
      </c>
      <c r="BH96" s="5">
        <f t="shared" si="76"/>
        <v>43556</v>
      </c>
      <c r="BI96" s="11">
        <f t="shared" si="77"/>
        <v>7792</v>
      </c>
      <c r="BJ96" s="11">
        <f t="shared" si="78"/>
        <v>0</v>
      </c>
      <c r="BK96" s="6">
        <f>(M96-J96)/R96*BI96</f>
        <v>405.34198950723652</v>
      </c>
      <c r="BL96" s="6">
        <v>1.08</v>
      </c>
      <c r="BM96" s="6">
        <v>0.08</v>
      </c>
      <c r="BN96" s="59"/>
      <c r="BO96" s="58"/>
      <c r="BP96" s="58"/>
      <c r="BQ96" s="61">
        <f t="shared" si="79"/>
        <v>-6.4219895072365034</v>
      </c>
      <c r="BR96" s="33">
        <v>43922</v>
      </c>
      <c r="BS96" s="5">
        <f t="shared" si="80"/>
        <v>43922</v>
      </c>
      <c r="BT96" s="11">
        <f t="shared" si="81"/>
        <v>8158</v>
      </c>
      <c r="BU96" s="11">
        <f t="shared" si="82"/>
        <v>0</v>
      </c>
      <c r="BV96" s="6">
        <f t="shared" si="83"/>
        <v>405.4219895072365</v>
      </c>
      <c r="BW96" s="6">
        <f t="shared" si="84"/>
        <v>0.08</v>
      </c>
      <c r="BX96" s="73">
        <f t="shared" si="95"/>
        <v>0.08</v>
      </c>
      <c r="BY96" s="6">
        <v>0.08</v>
      </c>
      <c r="BZ96" s="33">
        <v>44287</v>
      </c>
      <c r="CA96" s="5">
        <f t="shared" si="85"/>
        <v>44287</v>
      </c>
      <c r="CB96" s="11">
        <f t="shared" si="86"/>
        <v>8523</v>
      </c>
      <c r="CC96" s="11">
        <f t="shared" si="87"/>
        <v>0</v>
      </c>
      <c r="CD96" s="6">
        <f t="shared" si="88"/>
        <v>405.50198950723649</v>
      </c>
      <c r="CE96" s="62">
        <f t="shared" si="89"/>
        <v>0.08</v>
      </c>
      <c r="CF96" s="73">
        <f t="shared" si="96"/>
        <v>0.08</v>
      </c>
      <c r="CG96" s="73">
        <f t="shared" si="97"/>
        <v>0</v>
      </c>
      <c r="CH96" s="6">
        <f t="shared" si="98"/>
        <v>0</v>
      </c>
      <c r="CI96" s="6"/>
      <c r="CJ96" s="33">
        <v>44652</v>
      </c>
      <c r="CK96" s="5">
        <f t="shared" si="90"/>
        <v>44652</v>
      </c>
      <c r="CL96" s="11">
        <f t="shared" si="91"/>
        <v>2557</v>
      </c>
      <c r="CM96" s="11">
        <f t="shared" si="92"/>
        <v>2557</v>
      </c>
      <c r="CN96" s="6">
        <f t="shared" si="93"/>
        <v>405.50198950723649</v>
      </c>
      <c r="CO96" s="62">
        <f t="shared" si="101"/>
        <v>0</v>
      </c>
      <c r="CP96" s="73">
        <f t="shared" si="99"/>
        <v>0</v>
      </c>
      <c r="CQ96" s="73">
        <f t="shared" si="100"/>
        <v>0</v>
      </c>
      <c r="CR96" s="6">
        <f t="shared" si="94"/>
        <v>0</v>
      </c>
    </row>
    <row r="97" spans="1:96">
      <c r="A97" s="30" t="s">
        <v>1613</v>
      </c>
      <c r="B97" s="30" t="s">
        <v>1614</v>
      </c>
      <c r="C97" s="49"/>
      <c r="D97" s="49" t="s">
        <v>3408</v>
      </c>
      <c r="E97" s="30" t="s">
        <v>3061</v>
      </c>
      <c r="F97" s="30" t="s">
        <v>4568</v>
      </c>
      <c r="G97" s="30" t="s">
        <v>4562</v>
      </c>
      <c r="H97" s="30" t="s">
        <v>4471</v>
      </c>
      <c r="I97" s="30" t="s">
        <v>4301</v>
      </c>
      <c r="J97" s="30"/>
      <c r="K97" s="30" t="s">
        <v>1240</v>
      </c>
      <c r="L97" s="30" t="s">
        <v>3102</v>
      </c>
      <c r="M97" s="31">
        <v>550</v>
      </c>
      <c r="N97" s="30">
        <v>21</v>
      </c>
      <c r="O97" s="30"/>
      <c r="P97" s="162"/>
      <c r="Q97" s="30">
        <f t="shared" si="56"/>
        <v>252</v>
      </c>
      <c r="R97" s="30">
        <f t="shared" si="57"/>
        <v>7670.0862000000006</v>
      </c>
      <c r="S97" s="30">
        <f t="shared" si="58"/>
        <v>7665</v>
      </c>
      <c r="T97" s="30" t="s">
        <v>6</v>
      </c>
      <c r="U97" s="30"/>
      <c r="V97" s="32">
        <v>35764</v>
      </c>
      <c r="W97" s="30"/>
      <c r="X97" s="31">
        <v>550</v>
      </c>
      <c r="Y97" s="30">
        <v>0</v>
      </c>
      <c r="Z97" s="30">
        <v>0</v>
      </c>
      <c r="AA97" s="30">
        <v>0</v>
      </c>
      <c r="AB97" s="31">
        <f t="shared" si="59"/>
        <v>550</v>
      </c>
      <c r="AC97" s="33">
        <v>42095</v>
      </c>
      <c r="AD97" s="10">
        <f t="shared" si="60"/>
        <v>35764</v>
      </c>
      <c r="AE97" s="10">
        <f t="shared" si="61"/>
        <v>42095</v>
      </c>
      <c r="AF97" s="11">
        <f t="shared" si="62"/>
        <v>6331</v>
      </c>
      <c r="AG97" s="11">
        <f t="shared" si="63"/>
        <v>7670.25</v>
      </c>
      <c r="AH97" s="11">
        <f t="shared" si="64"/>
        <v>6331</v>
      </c>
      <c r="AI97" s="11">
        <f t="shared" si="102"/>
        <v>454.27919112850617</v>
      </c>
      <c r="AJ97" s="11">
        <f t="shared" si="103"/>
        <v>95.72080887149383</v>
      </c>
      <c r="AK97" s="33">
        <v>42461</v>
      </c>
      <c r="AL97" s="5">
        <f t="shared" si="65"/>
        <v>42461</v>
      </c>
      <c r="AM97" s="11">
        <f t="shared" si="66"/>
        <v>42461</v>
      </c>
      <c r="AN97" s="11">
        <f t="shared" si="67"/>
        <v>6331</v>
      </c>
      <c r="AO97" s="6">
        <v>541.75</v>
      </c>
      <c r="AP97" s="6">
        <f t="shared" si="68"/>
        <v>87.47080887149383</v>
      </c>
      <c r="AQ97" s="6">
        <f t="shared" si="69"/>
        <v>8.25</v>
      </c>
      <c r="AR97" s="33">
        <v>42826</v>
      </c>
      <c r="AS97" s="5">
        <f t="shared" si="70"/>
        <v>42826</v>
      </c>
      <c r="AT97" s="11">
        <f t="shared" si="71"/>
        <v>42826</v>
      </c>
      <c r="AU97" s="11">
        <f t="shared" si="72"/>
        <v>7062</v>
      </c>
      <c r="AV97" s="6">
        <v>567.94047619047615</v>
      </c>
      <c r="AW97" s="6">
        <v>26.19047619047619</v>
      </c>
      <c r="AX97" s="6">
        <v>0</v>
      </c>
      <c r="AY97" s="33">
        <v>43191</v>
      </c>
      <c r="AZ97" s="5">
        <f t="shared" si="73"/>
        <v>43191</v>
      </c>
      <c r="BA97" s="11">
        <f t="shared" si="74"/>
        <v>7427</v>
      </c>
      <c r="BB97" s="11">
        <f t="shared" si="75"/>
        <v>7331.2791911285058</v>
      </c>
      <c r="BC97" s="6">
        <v>567.94047619047615</v>
      </c>
      <c r="BD97" s="6">
        <v>0</v>
      </c>
      <c r="BE97" s="6">
        <v>-0.2</v>
      </c>
      <c r="BF97" s="8"/>
      <c r="BG97" s="33">
        <v>43556</v>
      </c>
      <c r="BH97" s="5">
        <f t="shared" si="76"/>
        <v>43556</v>
      </c>
      <c r="BI97" s="11">
        <f t="shared" si="77"/>
        <v>7792</v>
      </c>
      <c r="BJ97" s="11">
        <f t="shared" si="78"/>
        <v>0</v>
      </c>
      <c r="BK97" s="6">
        <f>(M97-J97)/R97*BI97</f>
        <v>558.74209079944887</v>
      </c>
      <c r="BL97" s="6">
        <v>1.08</v>
      </c>
      <c r="BM97" s="6">
        <v>0.08</v>
      </c>
      <c r="BN97" s="59"/>
      <c r="BO97" s="58"/>
      <c r="BP97" s="58"/>
      <c r="BQ97" s="61">
        <f t="shared" si="79"/>
        <v>-8.8220907994489153</v>
      </c>
      <c r="BR97" s="33">
        <v>43922</v>
      </c>
      <c r="BS97" s="5">
        <f t="shared" si="80"/>
        <v>43922</v>
      </c>
      <c r="BT97" s="11">
        <f t="shared" si="81"/>
        <v>8158</v>
      </c>
      <c r="BU97" s="11">
        <f t="shared" si="82"/>
        <v>0</v>
      </c>
      <c r="BV97" s="6">
        <f t="shared" si="83"/>
        <v>558.82209079944892</v>
      </c>
      <c r="BW97" s="6">
        <f t="shared" si="84"/>
        <v>0.08</v>
      </c>
      <c r="BX97" s="73">
        <f t="shared" si="95"/>
        <v>0.08</v>
      </c>
      <c r="BY97" s="6">
        <v>0.08</v>
      </c>
      <c r="BZ97" s="33">
        <v>44287</v>
      </c>
      <c r="CA97" s="5">
        <f t="shared" si="85"/>
        <v>44287</v>
      </c>
      <c r="CB97" s="11">
        <f t="shared" si="86"/>
        <v>8523</v>
      </c>
      <c r="CC97" s="11">
        <f t="shared" si="87"/>
        <v>0</v>
      </c>
      <c r="CD97" s="6">
        <f t="shared" si="88"/>
        <v>558.90209079944896</v>
      </c>
      <c r="CE97" s="62">
        <f t="shared" si="89"/>
        <v>0.08</v>
      </c>
      <c r="CF97" s="73">
        <f t="shared" si="96"/>
        <v>0.08</v>
      </c>
      <c r="CG97" s="73">
        <f t="shared" si="97"/>
        <v>0</v>
      </c>
      <c r="CH97" s="6">
        <f t="shared" si="98"/>
        <v>0</v>
      </c>
      <c r="CI97" s="6"/>
      <c r="CJ97" s="33">
        <v>44652</v>
      </c>
      <c r="CK97" s="5">
        <f t="shared" si="90"/>
        <v>44652</v>
      </c>
      <c r="CL97" s="11">
        <f t="shared" si="91"/>
        <v>2557</v>
      </c>
      <c r="CM97" s="11">
        <f t="shared" si="92"/>
        <v>2557</v>
      </c>
      <c r="CN97" s="6">
        <f t="shared" si="93"/>
        <v>558.90209079944896</v>
      </c>
      <c r="CO97" s="62">
        <f t="shared" si="101"/>
        <v>0</v>
      </c>
      <c r="CP97" s="73">
        <f t="shared" si="99"/>
        <v>0</v>
      </c>
      <c r="CQ97" s="73">
        <f t="shared" si="100"/>
        <v>0</v>
      </c>
      <c r="CR97" s="6">
        <f t="shared" si="94"/>
        <v>0</v>
      </c>
    </row>
    <row r="98" spans="1:96">
      <c r="A98" s="30" t="s">
        <v>2533</v>
      </c>
      <c r="B98" s="30" t="s">
        <v>2534</v>
      </c>
      <c r="C98" s="49"/>
      <c r="D98" s="49" t="s">
        <v>3879</v>
      </c>
      <c r="E98" s="30" t="s">
        <v>3061</v>
      </c>
      <c r="F98" s="30" t="s">
        <v>4568</v>
      </c>
      <c r="G98" s="30" t="s">
        <v>4562</v>
      </c>
      <c r="H98" s="30" t="s">
        <v>4445</v>
      </c>
      <c r="I98" s="30" t="s">
        <v>4339</v>
      </c>
      <c r="J98" s="30"/>
      <c r="K98" s="30" t="s">
        <v>1240</v>
      </c>
      <c r="L98" s="30" t="s">
        <v>3102</v>
      </c>
      <c r="M98" s="31">
        <v>898.5</v>
      </c>
      <c r="N98" s="30">
        <v>21</v>
      </c>
      <c r="O98" s="30"/>
      <c r="P98" s="162"/>
      <c r="Q98" s="30">
        <f t="shared" si="56"/>
        <v>252</v>
      </c>
      <c r="R98" s="30">
        <f t="shared" si="57"/>
        <v>7670.0862000000006</v>
      </c>
      <c r="S98" s="30">
        <f t="shared" si="58"/>
        <v>7665</v>
      </c>
      <c r="T98" s="30" t="s">
        <v>6</v>
      </c>
      <c r="U98" s="30"/>
      <c r="V98" s="32">
        <v>35764</v>
      </c>
      <c r="W98" s="30"/>
      <c r="X98" s="31">
        <v>898.5</v>
      </c>
      <c r="Y98" s="30">
        <v>0</v>
      </c>
      <c r="Z98" s="30">
        <v>0</v>
      </c>
      <c r="AA98" s="30">
        <v>0</v>
      </c>
      <c r="AB98" s="31">
        <f t="shared" si="59"/>
        <v>898.5</v>
      </c>
      <c r="AC98" s="33">
        <v>42095</v>
      </c>
      <c r="AD98" s="10">
        <f t="shared" si="60"/>
        <v>35764</v>
      </c>
      <c r="AE98" s="10">
        <f t="shared" si="61"/>
        <v>42095</v>
      </c>
      <c r="AF98" s="11">
        <f t="shared" si="62"/>
        <v>6331</v>
      </c>
      <c r="AG98" s="11">
        <f t="shared" si="63"/>
        <v>7670.25</v>
      </c>
      <c r="AH98" s="11">
        <f t="shared" si="64"/>
        <v>6331</v>
      </c>
      <c r="AI98" s="11">
        <f t="shared" si="102"/>
        <v>742.12700587084146</v>
      </c>
      <c r="AJ98" s="11">
        <f t="shared" si="103"/>
        <v>156.37299412915854</v>
      </c>
      <c r="AK98" s="33">
        <v>42461</v>
      </c>
      <c r="AL98" s="5">
        <f t="shared" si="65"/>
        <v>42461</v>
      </c>
      <c r="AM98" s="11">
        <f t="shared" si="66"/>
        <v>42461</v>
      </c>
      <c r="AN98" s="11">
        <f t="shared" si="67"/>
        <v>6331</v>
      </c>
      <c r="AO98" s="6">
        <v>885.05</v>
      </c>
      <c r="AP98" s="6">
        <f t="shared" si="68"/>
        <v>142.9229941291585</v>
      </c>
      <c r="AQ98" s="6">
        <f t="shared" si="69"/>
        <v>13.450000000000045</v>
      </c>
      <c r="AR98" s="33">
        <v>42826</v>
      </c>
      <c r="AS98" s="5">
        <f t="shared" si="70"/>
        <v>42826</v>
      </c>
      <c r="AT98" s="11">
        <f t="shared" si="71"/>
        <v>42826</v>
      </c>
      <c r="AU98" s="11">
        <f t="shared" si="72"/>
        <v>7062</v>
      </c>
      <c r="AV98" s="6">
        <v>927.83571428571429</v>
      </c>
      <c r="AW98" s="6">
        <v>42.785714285714285</v>
      </c>
      <c r="AX98" s="6">
        <v>0</v>
      </c>
      <c r="AY98" s="33">
        <v>43191</v>
      </c>
      <c r="AZ98" s="5">
        <f t="shared" si="73"/>
        <v>43191</v>
      </c>
      <c r="BA98" s="11">
        <f t="shared" si="74"/>
        <v>7427</v>
      </c>
      <c r="BB98" s="11">
        <f t="shared" si="75"/>
        <v>7270.6270058708415</v>
      </c>
      <c r="BC98" s="6">
        <v>927.83571428571429</v>
      </c>
      <c r="BD98" s="6">
        <v>0</v>
      </c>
      <c r="BE98" s="6">
        <v>-0.2</v>
      </c>
      <c r="BF98" s="8"/>
      <c r="BG98" s="33">
        <v>43556</v>
      </c>
      <c r="BH98" s="5">
        <f t="shared" si="76"/>
        <v>43556</v>
      </c>
      <c r="BI98" s="11">
        <f t="shared" si="77"/>
        <v>7792</v>
      </c>
      <c r="BJ98" s="11">
        <f t="shared" si="78"/>
        <v>0</v>
      </c>
      <c r="BK98" s="6">
        <f>(M98-J98)/R98*BI98</f>
        <v>912.78139742419057</v>
      </c>
      <c r="BL98" s="6">
        <v>1.08</v>
      </c>
      <c r="BM98" s="6">
        <v>0.08</v>
      </c>
      <c r="BN98" s="59"/>
      <c r="BO98" s="58"/>
      <c r="BP98" s="58"/>
      <c r="BQ98" s="61">
        <f t="shared" si="79"/>
        <v>-14.361397424190613</v>
      </c>
      <c r="BR98" s="33">
        <v>43922</v>
      </c>
      <c r="BS98" s="5">
        <f t="shared" si="80"/>
        <v>43922</v>
      </c>
      <c r="BT98" s="11">
        <f t="shared" si="81"/>
        <v>8158</v>
      </c>
      <c r="BU98" s="11">
        <f t="shared" si="82"/>
        <v>0</v>
      </c>
      <c r="BV98" s="6">
        <f t="shared" si="83"/>
        <v>912.86139742419061</v>
      </c>
      <c r="BW98" s="6">
        <f t="shared" si="84"/>
        <v>0.08</v>
      </c>
      <c r="BX98" s="73">
        <f t="shared" si="95"/>
        <v>0.08</v>
      </c>
      <c r="BY98" s="6">
        <v>0.08</v>
      </c>
      <c r="BZ98" s="33">
        <v>44287</v>
      </c>
      <c r="CA98" s="5">
        <f t="shared" si="85"/>
        <v>44287</v>
      </c>
      <c r="CB98" s="11">
        <f t="shared" si="86"/>
        <v>8523</v>
      </c>
      <c r="CC98" s="11">
        <f t="shared" si="87"/>
        <v>0</v>
      </c>
      <c r="CD98" s="6">
        <f t="shared" si="88"/>
        <v>912.94139742419065</v>
      </c>
      <c r="CE98" s="62">
        <f t="shared" si="89"/>
        <v>0.08</v>
      </c>
      <c r="CF98" s="73">
        <f t="shared" si="96"/>
        <v>0.08</v>
      </c>
      <c r="CG98" s="73">
        <f t="shared" si="97"/>
        <v>0</v>
      </c>
      <c r="CH98" s="6">
        <f t="shared" si="98"/>
        <v>0</v>
      </c>
      <c r="CI98" s="6"/>
      <c r="CJ98" s="33">
        <v>44652</v>
      </c>
      <c r="CK98" s="5">
        <f t="shared" si="90"/>
        <v>44652</v>
      </c>
      <c r="CL98" s="11">
        <f t="shared" si="91"/>
        <v>2557</v>
      </c>
      <c r="CM98" s="11">
        <f t="shared" si="92"/>
        <v>2557</v>
      </c>
      <c r="CN98" s="6">
        <f t="shared" si="93"/>
        <v>912.94139742419065</v>
      </c>
      <c r="CO98" s="62">
        <f t="shared" si="101"/>
        <v>0</v>
      </c>
      <c r="CP98" s="73">
        <f t="shared" si="99"/>
        <v>0</v>
      </c>
      <c r="CQ98" s="73">
        <f t="shared" si="100"/>
        <v>0</v>
      </c>
      <c r="CR98" s="6">
        <f t="shared" si="94"/>
        <v>0</v>
      </c>
    </row>
    <row r="99" spans="1:96">
      <c r="A99" s="30" t="s">
        <v>2587</v>
      </c>
      <c r="B99" s="30" t="s">
        <v>2588</v>
      </c>
      <c r="C99" s="49"/>
      <c r="D99" s="49" t="s">
        <v>3907</v>
      </c>
      <c r="E99" s="30" t="s">
        <v>3061</v>
      </c>
      <c r="F99" s="30" t="s">
        <v>4568</v>
      </c>
      <c r="G99" s="30" t="s">
        <v>4562</v>
      </c>
      <c r="H99" s="30" t="s">
        <v>3284</v>
      </c>
      <c r="I99" s="30" t="s">
        <v>3116</v>
      </c>
      <c r="J99" s="30"/>
      <c r="K99" s="30" t="s">
        <v>1240</v>
      </c>
      <c r="L99" s="30" t="s">
        <v>3102</v>
      </c>
      <c r="M99" s="31">
        <v>550</v>
      </c>
      <c r="N99" s="30">
        <v>21</v>
      </c>
      <c r="O99" s="30"/>
      <c r="P99" s="162"/>
      <c r="Q99" s="30">
        <f t="shared" si="56"/>
        <v>252</v>
      </c>
      <c r="R99" s="30">
        <f t="shared" si="57"/>
        <v>7670.0862000000006</v>
      </c>
      <c r="S99" s="30">
        <f t="shared" si="58"/>
        <v>7665</v>
      </c>
      <c r="T99" s="30" t="s">
        <v>6</v>
      </c>
      <c r="U99" s="30"/>
      <c r="V99" s="32">
        <v>35764</v>
      </c>
      <c r="W99" s="30"/>
      <c r="X99" s="31">
        <v>550</v>
      </c>
      <c r="Y99" s="30">
        <v>0</v>
      </c>
      <c r="Z99" s="30">
        <v>0</v>
      </c>
      <c r="AA99" s="30">
        <v>0</v>
      </c>
      <c r="AB99" s="31">
        <f t="shared" si="59"/>
        <v>550</v>
      </c>
      <c r="AC99" s="33">
        <v>42095</v>
      </c>
      <c r="AD99" s="10">
        <f t="shared" si="60"/>
        <v>35764</v>
      </c>
      <c r="AE99" s="10">
        <f t="shared" si="61"/>
        <v>42095</v>
      </c>
      <c r="AF99" s="11">
        <f t="shared" si="62"/>
        <v>6331</v>
      </c>
      <c r="AG99" s="11">
        <f t="shared" si="63"/>
        <v>7670.25</v>
      </c>
      <c r="AH99" s="11">
        <f t="shared" si="64"/>
        <v>6331</v>
      </c>
      <c r="AI99" s="11">
        <f t="shared" si="102"/>
        <v>454.27919112850617</v>
      </c>
      <c r="AJ99" s="11">
        <f t="shared" si="103"/>
        <v>95.72080887149383</v>
      </c>
      <c r="AK99" s="33">
        <v>42461</v>
      </c>
      <c r="AL99" s="5">
        <f t="shared" si="65"/>
        <v>42461</v>
      </c>
      <c r="AM99" s="11">
        <f t="shared" si="66"/>
        <v>42461</v>
      </c>
      <c r="AN99" s="11">
        <f t="shared" si="67"/>
        <v>6331</v>
      </c>
      <c r="AO99" s="6">
        <v>541.75</v>
      </c>
      <c r="AP99" s="6">
        <f t="shared" si="68"/>
        <v>87.47080887149383</v>
      </c>
      <c r="AQ99" s="6">
        <f t="shared" si="69"/>
        <v>8.25</v>
      </c>
      <c r="AR99" s="33">
        <v>42826</v>
      </c>
      <c r="AS99" s="5">
        <f t="shared" si="70"/>
        <v>42826</v>
      </c>
      <c r="AT99" s="11">
        <f t="shared" si="71"/>
        <v>42826</v>
      </c>
      <c r="AU99" s="11">
        <f t="shared" si="72"/>
        <v>7062</v>
      </c>
      <c r="AV99" s="6">
        <v>567.94047619047615</v>
      </c>
      <c r="AW99" s="6">
        <v>26.19047619047619</v>
      </c>
      <c r="AX99" s="6">
        <v>0</v>
      </c>
      <c r="AY99" s="33">
        <v>43191</v>
      </c>
      <c r="AZ99" s="5">
        <f t="shared" si="73"/>
        <v>43191</v>
      </c>
      <c r="BA99" s="11">
        <f t="shared" si="74"/>
        <v>7427</v>
      </c>
      <c r="BB99" s="11">
        <f t="shared" si="75"/>
        <v>7331.2791911285058</v>
      </c>
      <c r="BC99" s="6">
        <v>567.94047619047615</v>
      </c>
      <c r="BD99" s="6">
        <v>0</v>
      </c>
      <c r="BE99" s="6">
        <v>-0.2</v>
      </c>
      <c r="BF99" s="8"/>
      <c r="BG99" s="33">
        <v>43556</v>
      </c>
      <c r="BH99" s="5">
        <f t="shared" si="76"/>
        <v>43556</v>
      </c>
      <c r="BI99" s="11">
        <f t="shared" si="77"/>
        <v>7792</v>
      </c>
      <c r="BJ99" s="11">
        <f t="shared" si="78"/>
        <v>0</v>
      </c>
      <c r="BK99" s="6">
        <f>BC99+BL99</f>
        <v>569.02047619047619</v>
      </c>
      <c r="BL99" s="6">
        <v>1.08</v>
      </c>
      <c r="BM99" s="6">
        <v>0.08</v>
      </c>
      <c r="BN99" s="59"/>
      <c r="BO99" s="58"/>
      <c r="BP99" s="58"/>
      <c r="BQ99" s="61">
        <f t="shared" si="79"/>
        <v>-19.100476190476229</v>
      </c>
      <c r="BR99" s="33">
        <v>43922</v>
      </c>
      <c r="BS99" s="5">
        <f t="shared" si="80"/>
        <v>43922</v>
      </c>
      <c r="BT99" s="11">
        <f t="shared" si="81"/>
        <v>8158</v>
      </c>
      <c r="BU99" s="11">
        <f t="shared" si="82"/>
        <v>0</v>
      </c>
      <c r="BV99" s="6">
        <f t="shared" si="83"/>
        <v>569.10047619047623</v>
      </c>
      <c r="BW99" s="6">
        <f t="shared" si="84"/>
        <v>0.08</v>
      </c>
      <c r="BX99" s="73">
        <f t="shared" si="95"/>
        <v>0.08</v>
      </c>
      <c r="BY99" s="6">
        <v>0.08</v>
      </c>
      <c r="BZ99" s="33">
        <v>44287</v>
      </c>
      <c r="CA99" s="5">
        <f t="shared" si="85"/>
        <v>44287</v>
      </c>
      <c r="CB99" s="11">
        <f t="shared" si="86"/>
        <v>8523</v>
      </c>
      <c r="CC99" s="11">
        <f t="shared" si="87"/>
        <v>0</v>
      </c>
      <c r="CD99" s="6">
        <f t="shared" si="88"/>
        <v>569.18047619047627</v>
      </c>
      <c r="CE99" s="62">
        <f t="shared" si="89"/>
        <v>0.08</v>
      </c>
      <c r="CF99" s="73">
        <f t="shared" si="96"/>
        <v>0.08</v>
      </c>
      <c r="CG99" s="73">
        <f t="shared" si="97"/>
        <v>0</v>
      </c>
      <c r="CH99" s="6">
        <f t="shared" si="98"/>
        <v>0</v>
      </c>
      <c r="CI99" s="6"/>
      <c r="CJ99" s="33">
        <v>44652</v>
      </c>
      <c r="CK99" s="5">
        <f t="shared" si="90"/>
        <v>44652</v>
      </c>
      <c r="CL99" s="11">
        <f t="shared" si="91"/>
        <v>2557</v>
      </c>
      <c r="CM99" s="11">
        <f t="shared" si="92"/>
        <v>2557</v>
      </c>
      <c r="CN99" s="6">
        <f t="shared" si="93"/>
        <v>569.18047619047627</v>
      </c>
      <c r="CO99" s="62">
        <f t="shared" si="101"/>
        <v>0</v>
      </c>
      <c r="CP99" s="73">
        <f t="shared" si="99"/>
        <v>0</v>
      </c>
      <c r="CQ99" s="73">
        <f t="shared" si="100"/>
        <v>0</v>
      </c>
      <c r="CR99" s="6">
        <f t="shared" si="94"/>
        <v>0</v>
      </c>
    </row>
    <row r="100" spans="1:96">
      <c r="A100" s="30" t="s">
        <v>2589</v>
      </c>
      <c r="B100" s="30" t="s">
        <v>2590</v>
      </c>
      <c r="C100" s="49"/>
      <c r="D100" s="49" t="s">
        <v>3908</v>
      </c>
      <c r="E100" s="30" t="s">
        <v>3061</v>
      </c>
      <c r="F100" s="30" t="s">
        <v>4568</v>
      </c>
      <c r="G100" s="30" t="s">
        <v>4562</v>
      </c>
      <c r="H100" s="30" t="s">
        <v>4296</v>
      </c>
      <c r="I100" s="30" t="s">
        <v>4295</v>
      </c>
      <c r="J100" s="30"/>
      <c r="K100" s="30" t="s">
        <v>1240</v>
      </c>
      <c r="L100" s="30" t="s">
        <v>3102</v>
      </c>
      <c r="M100" s="31">
        <v>399</v>
      </c>
      <c r="N100" s="30">
        <v>21</v>
      </c>
      <c r="O100" s="30"/>
      <c r="P100" s="162"/>
      <c r="Q100" s="30">
        <f t="shared" si="56"/>
        <v>252</v>
      </c>
      <c r="R100" s="30">
        <f t="shared" si="57"/>
        <v>7670.0862000000006</v>
      </c>
      <c r="S100" s="30">
        <f t="shared" si="58"/>
        <v>7665</v>
      </c>
      <c r="T100" s="30" t="s">
        <v>6</v>
      </c>
      <c r="U100" s="30"/>
      <c r="V100" s="32">
        <v>35764</v>
      </c>
      <c r="W100" s="30"/>
      <c r="X100" s="31">
        <v>399</v>
      </c>
      <c r="Y100" s="30">
        <v>0</v>
      </c>
      <c r="Z100" s="30">
        <v>0</v>
      </c>
      <c r="AA100" s="30">
        <v>0</v>
      </c>
      <c r="AB100" s="31">
        <f t="shared" si="59"/>
        <v>399</v>
      </c>
      <c r="AC100" s="33">
        <v>42095</v>
      </c>
      <c r="AD100" s="10">
        <f t="shared" si="60"/>
        <v>35764</v>
      </c>
      <c r="AE100" s="10">
        <f t="shared" si="61"/>
        <v>42095</v>
      </c>
      <c r="AF100" s="11">
        <f t="shared" si="62"/>
        <v>6331</v>
      </c>
      <c r="AG100" s="11">
        <f t="shared" si="63"/>
        <v>7670.25</v>
      </c>
      <c r="AH100" s="11">
        <f t="shared" si="64"/>
        <v>6331</v>
      </c>
      <c r="AI100" s="11">
        <f t="shared" si="102"/>
        <v>329.55890410958904</v>
      </c>
      <c r="AJ100" s="11">
        <f t="shared" si="103"/>
        <v>69.441095890410963</v>
      </c>
      <c r="AK100" s="33">
        <v>42461</v>
      </c>
      <c r="AL100" s="5">
        <f t="shared" si="65"/>
        <v>42461</v>
      </c>
      <c r="AM100" s="11">
        <f t="shared" si="66"/>
        <v>42461</v>
      </c>
      <c r="AN100" s="11">
        <f t="shared" si="67"/>
        <v>6331</v>
      </c>
      <c r="AO100" s="6">
        <v>393.03</v>
      </c>
      <c r="AP100" s="6">
        <f t="shared" si="68"/>
        <v>63.471095890410936</v>
      </c>
      <c r="AQ100" s="6">
        <f t="shared" si="69"/>
        <v>5.9700000000000273</v>
      </c>
      <c r="AR100" s="33">
        <v>42826</v>
      </c>
      <c r="AS100" s="5">
        <f t="shared" si="70"/>
        <v>42826</v>
      </c>
      <c r="AT100" s="11">
        <f t="shared" si="71"/>
        <v>42826</v>
      </c>
      <c r="AU100" s="11">
        <f t="shared" si="72"/>
        <v>7062</v>
      </c>
      <c r="AV100" s="6">
        <v>412.03</v>
      </c>
      <c r="AW100" s="6">
        <v>19</v>
      </c>
      <c r="AX100" s="6">
        <v>0</v>
      </c>
      <c r="AY100" s="33">
        <v>43191</v>
      </c>
      <c r="AZ100" s="5">
        <f t="shared" si="73"/>
        <v>43191</v>
      </c>
      <c r="BA100" s="11">
        <f t="shared" si="74"/>
        <v>7427</v>
      </c>
      <c r="BB100" s="11">
        <f t="shared" si="75"/>
        <v>7357.5589041095891</v>
      </c>
      <c r="BC100" s="6">
        <v>412.03</v>
      </c>
      <c r="BD100" s="6">
        <v>0</v>
      </c>
      <c r="BE100" s="6">
        <v>-0.2</v>
      </c>
      <c r="BF100" s="8"/>
      <c r="BG100" s="33">
        <v>43556</v>
      </c>
      <c r="BH100" s="5">
        <f t="shared" si="76"/>
        <v>43556</v>
      </c>
      <c r="BI100" s="11">
        <f t="shared" si="77"/>
        <v>7792</v>
      </c>
      <c r="BJ100" s="11">
        <f t="shared" si="78"/>
        <v>0</v>
      </c>
      <c r="BK100" s="6">
        <f>BC100+BL100</f>
        <v>413.10999999999996</v>
      </c>
      <c r="BL100" s="6">
        <v>1.08</v>
      </c>
      <c r="BM100" s="6">
        <v>0.08</v>
      </c>
      <c r="BN100" s="59"/>
      <c r="BO100" s="58"/>
      <c r="BP100" s="58"/>
      <c r="BQ100" s="61">
        <f t="shared" si="79"/>
        <v>-14.189999999999941</v>
      </c>
      <c r="BR100" s="33">
        <v>43922</v>
      </c>
      <c r="BS100" s="5">
        <f t="shared" si="80"/>
        <v>43922</v>
      </c>
      <c r="BT100" s="11">
        <f t="shared" si="81"/>
        <v>8158</v>
      </c>
      <c r="BU100" s="11">
        <f t="shared" si="82"/>
        <v>0</v>
      </c>
      <c r="BV100" s="6">
        <f t="shared" si="83"/>
        <v>413.18999999999994</v>
      </c>
      <c r="BW100" s="6">
        <f t="shared" si="84"/>
        <v>0.08</v>
      </c>
      <c r="BX100" s="73">
        <f t="shared" si="95"/>
        <v>0.08</v>
      </c>
      <c r="BY100" s="6">
        <v>0.08</v>
      </c>
      <c r="BZ100" s="33">
        <v>44287</v>
      </c>
      <c r="CA100" s="5">
        <f t="shared" si="85"/>
        <v>44287</v>
      </c>
      <c r="CB100" s="11">
        <f t="shared" si="86"/>
        <v>8523</v>
      </c>
      <c r="CC100" s="11">
        <f t="shared" si="87"/>
        <v>0</v>
      </c>
      <c r="CD100" s="6">
        <f t="shared" si="88"/>
        <v>413.26999999999992</v>
      </c>
      <c r="CE100" s="62">
        <f t="shared" si="89"/>
        <v>0.08</v>
      </c>
      <c r="CF100" s="73">
        <f t="shared" si="96"/>
        <v>0.08</v>
      </c>
      <c r="CG100" s="73">
        <f t="shared" si="97"/>
        <v>0</v>
      </c>
      <c r="CH100" s="6">
        <f t="shared" si="98"/>
        <v>0</v>
      </c>
      <c r="CI100" s="6"/>
      <c r="CJ100" s="33">
        <v>44652</v>
      </c>
      <c r="CK100" s="5">
        <f t="shared" si="90"/>
        <v>44652</v>
      </c>
      <c r="CL100" s="11">
        <f t="shared" si="91"/>
        <v>2557</v>
      </c>
      <c r="CM100" s="11">
        <f t="shared" si="92"/>
        <v>2557</v>
      </c>
      <c r="CN100" s="6">
        <f t="shared" si="93"/>
        <v>413.26999999999992</v>
      </c>
      <c r="CO100" s="62">
        <f t="shared" si="101"/>
        <v>0</v>
      </c>
      <c r="CP100" s="73">
        <f t="shared" si="99"/>
        <v>0</v>
      </c>
      <c r="CQ100" s="73">
        <f t="shared" si="100"/>
        <v>0</v>
      </c>
      <c r="CR100" s="6">
        <f t="shared" si="94"/>
        <v>0</v>
      </c>
    </row>
    <row r="101" spans="1:96">
      <c r="A101" s="30" t="s">
        <v>2595</v>
      </c>
      <c r="B101" s="30" t="s">
        <v>2596</v>
      </c>
      <c r="C101" s="49"/>
      <c r="D101" s="49" t="s">
        <v>3911</v>
      </c>
      <c r="E101" s="30" t="s">
        <v>3061</v>
      </c>
      <c r="F101" s="30" t="s">
        <v>4568</v>
      </c>
      <c r="G101" s="30" t="s">
        <v>4562</v>
      </c>
      <c r="H101" s="30" t="s">
        <v>4565</v>
      </c>
      <c r="I101" s="30" t="s">
        <v>3116</v>
      </c>
      <c r="J101" s="30"/>
      <c r="K101" s="30" t="s">
        <v>1240</v>
      </c>
      <c r="L101" s="30" t="s">
        <v>3102</v>
      </c>
      <c r="M101" s="31">
        <v>550</v>
      </c>
      <c r="N101" s="30">
        <v>21</v>
      </c>
      <c r="O101" s="30"/>
      <c r="P101" s="162"/>
      <c r="Q101" s="30">
        <f t="shared" si="56"/>
        <v>252</v>
      </c>
      <c r="R101" s="30">
        <f t="shared" si="57"/>
        <v>7670.0862000000006</v>
      </c>
      <c r="S101" s="30">
        <f t="shared" si="58"/>
        <v>7665</v>
      </c>
      <c r="T101" s="30" t="s">
        <v>6</v>
      </c>
      <c r="U101" s="30"/>
      <c r="V101" s="32">
        <v>35764</v>
      </c>
      <c r="W101" s="30"/>
      <c r="X101" s="31">
        <v>550</v>
      </c>
      <c r="Y101" s="30">
        <v>0</v>
      </c>
      <c r="Z101" s="30">
        <v>0</v>
      </c>
      <c r="AA101" s="30">
        <v>0</v>
      </c>
      <c r="AB101" s="31">
        <f t="shared" si="59"/>
        <v>550</v>
      </c>
      <c r="AC101" s="33">
        <v>42095</v>
      </c>
      <c r="AD101" s="10">
        <f t="shared" si="60"/>
        <v>35764</v>
      </c>
      <c r="AE101" s="10">
        <f t="shared" si="61"/>
        <v>42095</v>
      </c>
      <c r="AF101" s="11">
        <f t="shared" si="62"/>
        <v>6331</v>
      </c>
      <c r="AG101" s="11">
        <f t="shared" si="63"/>
        <v>7670.25</v>
      </c>
      <c r="AH101" s="11">
        <f t="shared" si="64"/>
        <v>6331</v>
      </c>
      <c r="AI101" s="11">
        <f t="shared" si="102"/>
        <v>454.27919112850617</v>
      </c>
      <c r="AJ101" s="11">
        <f t="shared" si="103"/>
        <v>95.72080887149383</v>
      </c>
      <c r="AK101" s="33">
        <v>42461</v>
      </c>
      <c r="AL101" s="5">
        <f t="shared" si="65"/>
        <v>42461</v>
      </c>
      <c r="AM101" s="11">
        <f t="shared" si="66"/>
        <v>42461</v>
      </c>
      <c r="AN101" s="11">
        <f t="shared" si="67"/>
        <v>6331</v>
      </c>
      <c r="AO101" s="6">
        <v>541.75</v>
      </c>
      <c r="AP101" s="6">
        <f t="shared" si="68"/>
        <v>87.47080887149383</v>
      </c>
      <c r="AQ101" s="6">
        <f t="shared" si="69"/>
        <v>8.25</v>
      </c>
      <c r="AR101" s="33">
        <v>42826</v>
      </c>
      <c r="AS101" s="5">
        <f t="shared" si="70"/>
        <v>42826</v>
      </c>
      <c r="AT101" s="11">
        <f t="shared" si="71"/>
        <v>42826</v>
      </c>
      <c r="AU101" s="11">
        <f t="shared" si="72"/>
        <v>7062</v>
      </c>
      <c r="AV101" s="6">
        <v>567.94047619047615</v>
      </c>
      <c r="AW101" s="6">
        <v>26.19047619047619</v>
      </c>
      <c r="AX101" s="6">
        <v>0</v>
      </c>
      <c r="AY101" s="33">
        <v>43191</v>
      </c>
      <c r="AZ101" s="5">
        <f t="shared" si="73"/>
        <v>43191</v>
      </c>
      <c r="BA101" s="11">
        <f t="shared" si="74"/>
        <v>7427</v>
      </c>
      <c r="BB101" s="11">
        <f t="shared" si="75"/>
        <v>7331.2791911285058</v>
      </c>
      <c r="BC101" s="6">
        <v>567.94047619047615</v>
      </c>
      <c r="BD101" s="6">
        <v>0</v>
      </c>
      <c r="BE101" s="6">
        <v>-0.2</v>
      </c>
      <c r="BF101" s="8"/>
      <c r="BG101" s="33">
        <v>43556</v>
      </c>
      <c r="BH101" s="5">
        <f t="shared" si="76"/>
        <v>43556</v>
      </c>
      <c r="BI101" s="11">
        <f t="shared" si="77"/>
        <v>7792</v>
      </c>
      <c r="BJ101" s="11">
        <f t="shared" si="78"/>
        <v>0</v>
      </c>
      <c r="BK101" s="6">
        <f>BC101+BL101</f>
        <v>569.02047619047619</v>
      </c>
      <c r="BL101" s="6">
        <v>1.08</v>
      </c>
      <c r="BM101" s="6">
        <v>0.08</v>
      </c>
      <c r="BN101" s="59"/>
      <c r="BO101" s="58"/>
      <c r="BP101" s="58"/>
      <c r="BQ101" s="61">
        <f t="shared" si="79"/>
        <v>-19.100476190476229</v>
      </c>
      <c r="BR101" s="33">
        <v>43922</v>
      </c>
      <c r="BS101" s="5">
        <f t="shared" si="80"/>
        <v>43922</v>
      </c>
      <c r="BT101" s="11">
        <f t="shared" si="81"/>
        <v>8158</v>
      </c>
      <c r="BU101" s="11">
        <f t="shared" si="82"/>
        <v>0</v>
      </c>
      <c r="BV101" s="6">
        <f t="shared" si="83"/>
        <v>569.10047619047623</v>
      </c>
      <c r="BW101" s="6">
        <f t="shared" si="84"/>
        <v>0.08</v>
      </c>
      <c r="BX101" s="73">
        <f t="shared" si="95"/>
        <v>0.08</v>
      </c>
      <c r="BY101" s="6">
        <v>0.08</v>
      </c>
      <c r="BZ101" s="33">
        <v>44287</v>
      </c>
      <c r="CA101" s="5">
        <f t="shared" si="85"/>
        <v>44287</v>
      </c>
      <c r="CB101" s="11">
        <f t="shared" si="86"/>
        <v>8523</v>
      </c>
      <c r="CC101" s="11">
        <f t="shared" si="87"/>
        <v>0</v>
      </c>
      <c r="CD101" s="6">
        <f t="shared" si="88"/>
        <v>569.18047619047627</v>
      </c>
      <c r="CE101" s="62">
        <f t="shared" si="89"/>
        <v>0.08</v>
      </c>
      <c r="CF101" s="73">
        <f t="shared" si="96"/>
        <v>0.08</v>
      </c>
      <c r="CG101" s="73">
        <f t="shared" si="97"/>
        <v>0</v>
      </c>
      <c r="CH101" s="6">
        <f t="shared" si="98"/>
        <v>0</v>
      </c>
      <c r="CI101" s="6"/>
      <c r="CJ101" s="33">
        <v>44652</v>
      </c>
      <c r="CK101" s="5">
        <f t="shared" si="90"/>
        <v>44652</v>
      </c>
      <c r="CL101" s="11">
        <f t="shared" si="91"/>
        <v>2557</v>
      </c>
      <c r="CM101" s="11">
        <f t="shared" si="92"/>
        <v>2557</v>
      </c>
      <c r="CN101" s="6">
        <f t="shared" si="93"/>
        <v>569.18047619047627</v>
      </c>
      <c r="CO101" s="62">
        <f t="shared" si="101"/>
        <v>0</v>
      </c>
      <c r="CP101" s="73">
        <f t="shared" si="99"/>
        <v>0</v>
      </c>
      <c r="CQ101" s="73">
        <f t="shared" si="100"/>
        <v>0</v>
      </c>
      <c r="CR101" s="6">
        <f t="shared" si="94"/>
        <v>0</v>
      </c>
    </row>
    <row r="102" spans="1:96">
      <c r="A102" s="30" t="s">
        <v>1346</v>
      </c>
      <c r="B102" s="30" t="s">
        <v>1347</v>
      </c>
      <c r="C102" s="49"/>
      <c r="D102" s="49" t="s">
        <v>3277</v>
      </c>
      <c r="E102" s="30" t="s">
        <v>3128</v>
      </c>
      <c r="F102" s="30" t="s">
        <v>3123</v>
      </c>
      <c r="G102" s="30" t="s">
        <v>4562</v>
      </c>
      <c r="H102" s="30" t="s">
        <v>4581</v>
      </c>
      <c r="I102" s="30" t="s">
        <v>4260</v>
      </c>
      <c r="J102" s="30"/>
      <c r="K102" s="30" t="s">
        <v>1240</v>
      </c>
      <c r="L102" s="30" t="s">
        <v>3102</v>
      </c>
      <c r="M102" s="31">
        <v>1250</v>
      </c>
      <c r="N102" s="30">
        <v>21</v>
      </c>
      <c r="O102" s="30"/>
      <c r="P102" s="162"/>
      <c r="Q102" s="30">
        <f t="shared" si="56"/>
        <v>252</v>
      </c>
      <c r="R102" s="30">
        <f t="shared" si="57"/>
        <v>7670.0862000000006</v>
      </c>
      <c r="S102" s="30">
        <f t="shared" si="58"/>
        <v>7665</v>
      </c>
      <c r="T102" s="30" t="s">
        <v>6</v>
      </c>
      <c r="U102" s="30"/>
      <c r="V102" s="32">
        <v>35825</v>
      </c>
      <c r="W102" s="30"/>
      <c r="X102" s="31">
        <v>1250</v>
      </c>
      <c r="Y102" s="30">
        <v>0</v>
      </c>
      <c r="Z102" s="30">
        <v>0</v>
      </c>
      <c r="AA102" s="30">
        <v>0</v>
      </c>
      <c r="AB102" s="31">
        <f t="shared" si="59"/>
        <v>1250</v>
      </c>
      <c r="AC102" s="33">
        <v>42095</v>
      </c>
      <c r="AD102" s="10">
        <f t="shared" si="60"/>
        <v>35825</v>
      </c>
      <c r="AE102" s="10">
        <f t="shared" si="61"/>
        <v>42095</v>
      </c>
      <c r="AF102" s="11">
        <f t="shared" si="62"/>
        <v>6270</v>
      </c>
      <c r="AG102" s="11">
        <f t="shared" si="63"/>
        <v>7670.25</v>
      </c>
      <c r="AH102" s="11">
        <f t="shared" si="64"/>
        <v>6270</v>
      </c>
      <c r="AI102" s="11">
        <f t="shared" si="102"/>
        <v>1022.504892367906</v>
      </c>
      <c r="AJ102" s="11">
        <f t="shared" si="103"/>
        <v>227.495107632094</v>
      </c>
      <c r="AK102" s="33">
        <v>42461</v>
      </c>
      <c r="AL102" s="5">
        <f t="shared" si="65"/>
        <v>42461</v>
      </c>
      <c r="AM102" s="11">
        <f t="shared" si="66"/>
        <v>42461</v>
      </c>
      <c r="AN102" s="11">
        <f t="shared" si="67"/>
        <v>6270</v>
      </c>
      <c r="AO102" s="6">
        <v>1239.92</v>
      </c>
      <c r="AP102" s="6">
        <f t="shared" si="68"/>
        <v>217.41510763209408</v>
      </c>
      <c r="AQ102" s="6">
        <f t="shared" si="69"/>
        <v>10.079999999999927</v>
      </c>
      <c r="AR102" s="33">
        <v>42826</v>
      </c>
      <c r="AS102" s="5">
        <f t="shared" si="70"/>
        <v>42826</v>
      </c>
      <c r="AT102" s="11">
        <f t="shared" si="71"/>
        <v>42826</v>
      </c>
      <c r="AU102" s="11">
        <f t="shared" si="72"/>
        <v>7001</v>
      </c>
      <c r="AV102" s="6">
        <v>1299.4438095238097</v>
      </c>
      <c r="AW102" s="6">
        <v>59.523809523809526</v>
      </c>
      <c r="AX102" s="6">
        <v>0</v>
      </c>
      <c r="AY102" s="33">
        <v>43191</v>
      </c>
      <c r="AZ102" s="5">
        <f t="shared" si="73"/>
        <v>43191</v>
      </c>
      <c r="BA102" s="11">
        <f t="shared" si="74"/>
        <v>7366</v>
      </c>
      <c r="BB102" s="11">
        <f t="shared" si="75"/>
        <v>7138.504892367906</v>
      </c>
      <c r="BC102" s="6">
        <v>1299.4438095238097</v>
      </c>
      <c r="BD102" s="6">
        <v>0</v>
      </c>
      <c r="BE102" s="6">
        <v>-0.2</v>
      </c>
      <c r="BF102" s="8"/>
      <c r="BG102" s="33">
        <v>43556</v>
      </c>
      <c r="BH102" s="5">
        <f t="shared" si="76"/>
        <v>43556</v>
      </c>
      <c r="BI102" s="11">
        <f t="shared" si="77"/>
        <v>7731</v>
      </c>
      <c r="BJ102" s="11">
        <f t="shared" si="78"/>
        <v>0</v>
      </c>
      <c r="BK102" s="6">
        <f>BC102+BL102</f>
        <v>1300.5238095238096</v>
      </c>
      <c r="BL102" s="6">
        <v>1.08</v>
      </c>
      <c r="BM102" s="6">
        <v>0.08</v>
      </c>
      <c r="BN102" s="59"/>
      <c r="BO102" s="58"/>
      <c r="BP102" s="58"/>
      <c r="BQ102" s="61">
        <f t="shared" si="79"/>
        <v>-50.603809523809559</v>
      </c>
      <c r="BR102" s="33">
        <v>43922</v>
      </c>
      <c r="BS102" s="5">
        <f t="shared" si="80"/>
        <v>43922</v>
      </c>
      <c r="BT102" s="11">
        <f t="shared" si="81"/>
        <v>8097</v>
      </c>
      <c r="BU102" s="11">
        <f t="shared" si="82"/>
        <v>0</v>
      </c>
      <c r="BV102" s="6">
        <f t="shared" si="83"/>
        <v>1300.6038095238096</v>
      </c>
      <c r="BW102" s="6">
        <f t="shared" si="84"/>
        <v>0.08</v>
      </c>
      <c r="BX102" s="73">
        <f t="shared" si="95"/>
        <v>0.08</v>
      </c>
      <c r="BY102" s="6">
        <v>0.08</v>
      </c>
      <c r="BZ102" s="33">
        <v>43922</v>
      </c>
      <c r="CA102" s="5">
        <f t="shared" si="85"/>
        <v>43922</v>
      </c>
      <c r="CB102" s="11">
        <f t="shared" si="86"/>
        <v>8097</v>
      </c>
      <c r="CC102" s="11">
        <f t="shared" si="87"/>
        <v>0</v>
      </c>
      <c r="CD102" s="6">
        <f t="shared" si="88"/>
        <v>1300.6838095238095</v>
      </c>
      <c r="CE102" s="62">
        <f t="shared" si="89"/>
        <v>0.08</v>
      </c>
      <c r="CF102" s="73">
        <f t="shared" si="96"/>
        <v>0.08</v>
      </c>
      <c r="CG102" s="73">
        <f t="shared" si="97"/>
        <v>0</v>
      </c>
      <c r="CH102" s="6">
        <f t="shared" si="98"/>
        <v>0</v>
      </c>
      <c r="CI102" s="6"/>
      <c r="CJ102" s="33">
        <v>44652</v>
      </c>
      <c r="CK102" s="5">
        <f t="shared" si="90"/>
        <v>44652</v>
      </c>
      <c r="CL102" s="11">
        <f t="shared" si="91"/>
        <v>2557</v>
      </c>
      <c r="CM102" s="11">
        <f t="shared" si="92"/>
        <v>2557</v>
      </c>
      <c r="CN102" s="6">
        <f t="shared" si="93"/>
        <v>1300.6838095238095</v>
      </c>
      <c r="CO102" s="62">
        <f t="shared" si="101"/>
        <v>0</v>
      </c>
      <c r="CP102" s="73">
        <f t="shared" si="99"/>
        <v>0</v>
      </c>
      <c r="CQ102" s="73">
        <f t="shared" si="100"/>
        <v>0</v>
      </c>
      <c r="CR102" s="6">
        <f t="shared" si="94"/>
        <v>0</v>
      </c>
    </row>
    <row r="103" spans="1:96">
      <c r="A103" s="30" t="s">
        <v>1356</v>
      </c>
      <c r="B103" s="30" t="s">
        <v>1357</v>
      </c>
      <c r="C103" s="49"/>
      <c r="D103" s="49" t="s">
        <v>3282</v>
      </c>
      <c r="E103" s="30" t="s">
        <v>3128</v>
      </c>
      <c r="F103" s="30" t="s">
        <v>3123</v>
      </c>
      <c r="G103" s="30" t="s">
        <v>4562</v>
      </c>
      <c r="H103" s="30" t="s">
        <v>4581</v>
      </c>
      <c r="I103" s="30" t="s">
        <v>4260</v>
      </c>
      <c r="J103" s="30"/>
      <c r="K103" s="30" t="s">
        <v>1240</v>
      </c>
      <c r="L103" s="30" t="s">
        <v>3102</v>
      </c>
      <c r="M103" s="31">
        <v>1250</v>
      </c>
      <c r="N103" s="30">
        <v>21</v>
      </c>
      <c r="O103" s="30"/>
      <c r="P103" s="162"/>
      <c r="Q103" s="30">
        <f t="shared" si="56"/>
        <v>252</v>
      </c>
      <c r="R103" s="30">
        <f t="shared" si="57"/>
        <v>7670.0862000000006</v>
      </c>
      <c r="S103" s="30">
        <f t="shared" si="58"/>
        <v>7665</v>
      </c>
      <c r="T103" s="30" t="s">
        <v>6</v>
      </c>
      <c r="U103" s="30"/>
      <c r="V103" s="32">
        <v>35825</v>
      </c>
      <c r="W103" s="30"/>
      <c r="X103" s="31">
        <v>1250</v>
      </c>
      <c r="Y103" s="30">
        <v>0</v>
      </c>
      <c r="Z103" s="30">
        <v>0</v>
      </c>
      <c r="AA103" s="30">
        <v>0</v>
      </c>
      <c r="AB103" s="31">
        <f t="shared" si="59"/>
        <v>1250</v>
      </c>
      <c r="AC103" s="33">
        <v>42095</v>
      </c>
      <c r="AD103" s="10">
        <f t="shared" si="60"/>
        <v>35825</v>
      </c>
      <c r="AE103" s="10">
        <f t="shared" si="61"/>
        <v>42095</v>
      </c>
      <c r="AF103" s="11">
        <f t="shared" si="62"/>
        <v>6270</v>
      </c>
      <c r="AG103" s="11">
        <f t="shared" si="63"/>
        <v>7670.25</v>
      </c>
      <c r="AH103" s="11">
        <f t="shared" si="64"/>
        <v>6270</v>
      </c>
      <c r="AI103" s="11">
        <f t="shared" si="102"/>
        <v>1022.504892367906</v>
      </c>
      <c r="AJ103" s="11">
        <f t="shared" si="103"/>
        <v>227.495107632094</v>
      </c>
      <c r="AK103" s="33">
        <v>42461</v>
      </c>
      <c r="AL103" s="5">
        <f t="shared" si="65"/>
        <v>42461</v>
      </c>
      <c r="AM103" s="11">
        <f t="shared" si="66"/>
        <v>42461</v>
      </c>
      <c r="AN103" s="11">
        <f t="shared" si="67"/>
        <v>6270</v>
      </c>
      <c r="AO103" s="6">
        <v>1239.92</v>
      </c>
      <c r="AP103" s="6">
        <f t="shared" si="68"/>
        <v>217.41510763209408</v>
      </c>
      <c r="AQ103" s="6">
        <f t="shared" si="69"/>
        <v>10.079999999999927</v>
      </c>
      <c r="AR103" s="33">
        <v>42826</v>
      </c>
      <c r="AS103" s="5">
        <f t="shared" si="70"/>
        <v>42826</v>
      </c>
      <c r="AT103" s="11">
        <f t="shared" si="71"/>
        <v>42826</v>
      </c>
      <c r="AU103" s="11">
        <f t="shared" si="72"/>
        <v>7001</v>
      </c>
      <c r="AV103" s="6">
        <v>1299.4438095238097</v>
      </c>
      <c r="AW103" s="6">
        <v>59.523809523809526</v>
      </c>
      <c r="AX103" s="6">
        <v>0</v>
      </c>
      <c r="AY103" s="33">
        <v>43191</v>
      </c>
      <c r="AZ103" s="5">
        <f t="shared" si="73"/>
        <v>43191</v>
      </c>
      <c r="BA103" s="11">
        <f t="shared" si="74"/>
        <v>7366</v>
      </c>
      <c r="BB103" s="11">
        <f t="shared" si="75"/>
        <v>7138.504892367906</v>
      </c>
      <c r="BC103" s="6">
        <v>1299.4438095238097</v>
      </c>
      <c r="BD103" s="6">
        <v>0</v>
      </c>
      <c r="BE103" s="6">
        <v>-0.2</v>
      </c>
      <c r="BF103" s="8"/>
      <c r="BG103" s="33">
        <v>43556</v>
      </c>
      <c r="BH103" s="5">
        <f t="shared" si="76"/>
        <v>43556</v>
      </c>
      <c r="BI103" s="11">
        <f t="shared" si="77"/>
        <v>7731</v>
      </c>
      <c r="BJ103" s="11">
        <f t="shared" si="78"/>
        <v>0</v>
      </c>
      <c r="BK103" s="6">
        <f>BC103+BL103</f>
        <v>1300.5238095238096</v>
      </c>
      <c r="BL103" s="6">
        <v>1.08</v>
      </c>
      <c r="BM103" s="6">
        <v>0.08</v>
      </c>
      <c r="BN103" s="59"/>
      <c r="BO103" s="58"/>
      <c r="BP103" s="58"/>
      <c r="BQ103" s="61">
        <f t="shared" si="79"/>
        <v>-50.603809523809559</v>
      </c>
      <c r="BR103" s="33">
        <v>43922</v>
      </c>
      <c r="BS103" s="5">
        <f t="shared" si="80"/>
        <v>43922</v>
      </c>
      <c r="BT103" s="11">
        <f t="shared" si="81"/>
        <v>8097</v>
      </c>
      <c r="BU103" s="11">
        <f t="shared" si="82"/>
        <v>0</v>
      </c>
      <c r="BV103" s="6">
        <f t="shared" si="83"/>
        <v>1300.6038095238096</v>
      </c>
      <c r="BW103" s="6">
        <f t="shared" si="84"/>
        <v>0.08</v>
      </c>
      <c r="BX103" s="73">
        <f t="shared" si="95"/>
        <v>0.08</v>
      </c>
      <c r="BY103" s="6">
        <v>0.08</v>
      </c>
      <c r="BZ103" s="33">
        <v>43922</v>
      </c>
      <c r="CA103" s="5">
        <f t="shared" si="85"/>
        <v>43922</v>
      </c>
      <c r="CB103" s="11">
        <f t="shared" si="86"/>
        <v>8097</v>
      </c>
      <c r="CC103" s="11">
        <f t="shared" si="87"/>
        <v>0</v>
      </c>
      <c r="CD103" s="6">
        <f t="shared" si="88"/>
        <v>1300.6838095238095</v>
      </c>
      <c r="CE103" s="62">
        <f t="shared" si="89"/>
        <v>0.08</v>
      </c>
      <c r="CF103" s="73">
        <f t="shared" si="96"/>
        <v>0.08</v>
      </c>
      <c r="CG103" s="73">
        <f t="shared" si="97"/>
        <v>0</v>
      </c>
      <c r="CH103" s="6">
        <f t="shared" si="98"/>
        <v>0</v>
      </c>
      <c r="CI103" s="6"/>
      <c r="CJ103" s="33">
        <v>44652</v>
      </c>
      <c r="CK103" s="5">
        <f t="shared" si="90"/>
        <v>44652</v>
      </c>
      <c r="CL103" s="11">
        <f t="shared" si="91"/>
        <v>2557</v>
      </c>
      <c r="CM103" s="11">
        <f t="shared" si="92"/>
        <v>2557</v>
      </c>
      <c r="CN103" s="6">
        <f t="shared" si="93"/>
        <v>1300.6838095238095</v>
      </c>
      <c r="CO103" s="62">
        <f t="shared" si="101"/>
        <v>0</v>
      </c>
      <c r="CP103" s="73">
        <f t="shared" si="99"/>
        <v>0</v>
      </c>
      <c r="CQ103" s="73">
        <f t="shared" si="100"/>
        <v>0</v>
      </c>
      <c r="CR103" s="6">
        <f t="shared" si="94"/>
        <v>0</v>
      </c>
    </row>
    <row r="104" spans="1:96">
      <c r="A104" s="30" t="s">
        <v>1407</v>
      </c>
      <c r="B104" s="30" t="s">
        <v>1408</v>
      </c>
      <c r="C104" s="49"/>
      <c r="D104" s="49" t="s">
        <v>3304</v>
      </c>
      <c r="E104" s="30" t="s">
        <v>3061</v>
      </c>
      <c r="F104" s="30" t="s">
        <v>4568</v>
      </c>
      <c r="G104" s="30" t="s">
        <v>4562</v>
      </c>
      <c r="H104" s="30" t="s">
        <v>4452</v>
      </c>
      <c r="I104" s="30" t="s">
        <v>4333</v>
      </c>
      <c r="J104" s="30"/>
      <c r="K104" s="30" t="s">
        <v>1240</v>
      </c>
      <c r="L104" s="30" t="s">
        <v>3102</v>
      </c>
      <c r="M104" s="31">
        <v>450</v>
      </c>
      <c r="N104" s="30">
        <v>21</v>
      </c>
      <c r="O104" s="30"/>
      <c r="P104" s="162"/>
      <c r="Q104" s="30">
        <f t="shared" si="56"/>
        <v>252</v>
      </c>
      <c r="R104" s="30">
        <f t="shared" si="57"/>
        <v>7670.0862000000006</v>
      </c>
      <c r="S104" s="30">
        <f t="shared" si="58"/>
        <v>7665</v>
      </c>
      <c r="T104" s="30" t="s">
        <v>6</v>
      </c>
      <c r="U104" s="30"/>
      <c r="V104" s="32">
        <v>35825</v>
      </c>
      <c r="W104" s="30"/>
      <c r="X104" s="31">
        <v>450</v>
      </c>
      <c r="Y104" s="30">
        <v>0</v>
      </c>
      <c r="Z104" s="30">
        <v>0</v>
      </c>
      <c r="AA104" s="30">
        <v>0</v>
      </c>
      <c r="AB104" s="31">
        <f t="shared" si="59"/>
        <v>450</v>
      </c>
      <c r="AC104" s="33">
        <v>42095</v>
      </c>
      <c r="AD104" s="10">
        <f t="shared" si="60"/>
        <v>35825</v>
      </c>
      <c r="AE104" s="10">
        <f t="shared" si="61"/>
        <v>42095</v>
      </c>
      <c r="AF104" s="11">
        <f t="shared" si="62"/>
        <v>6270</v>
      </c>
      <c r="AG104" s="11">
        <f t="shared" si="63"/>
        <v>7670.25</v>
      </c>
      <c r="AH104" s="11">
        <f t="shared" si="64"/>
        <v>6270</v>
      </c>
      <c r="AI104" s="11">
        <f t="shared" si="102"/>
        <v>368.10176125244618</v>
      </c>
      <c r="AJ104" s="11">
        <f t="shared" si="103"/>
        <v>81.898238747553819</v>
      </c>
      <c r="AK104" s="33">
        <v>42461</v>
      </c>
      <c r="AL104" s="5">
        <f t="shared" si="65"/>
        <v>42461</v>
      </c>
      <c r="AM104" s="11">
        <f t="shared" si="66"/>
        <v>42461</v>
      </c>
      <c r="AN104" s="11">
        <f t="shared" si="67"/>
        <v>6270</v>
      </c>
      <c r="AO104" s="6">
        <v>446.35</v>
      </c>
      <c r="AP104" s="6">
        <f t="shared" si="68"/>
        <v>78.248238747553842</v>
      </c>
      <c r="AQ104" s="6">
        <f t="shared" si="69"/>
        <v>3.6499999999999773</v>
      </c>
      <c r="AR104" s="33">
        <v>42826</v>
      </c>
      <c r="AS104" s="5">
        <f t="shared" si="70"/>
        <v>42826</v>
      </c>
      <c r="AT104" s="11">
        <f t="shared" si="71"/>
        <v>42826</v>
      </c>
      <c r="AU104" s="11">
        <f t="shared" si="72"/>
        <v>7001</v>
      </c>
      <c r="AV104" s="6">
        <v>467.77857142857147</v>
      </c>
      <c r="AW104" s="6">
        <v>21.428571428571427</v>
      </c>
      <c r="AX104" s="6">
        <v>0</v>
      </c>
      <c r="AY104" s="33">
        <v>43191</v>
      </c>
      <c r="AZ104" s="5">
        <f t="shared" si="73"/>
        <v>43191</v>
      </c>
      <c r="BA104" s="11">
        <f t="shared" si="74"/>
        <v>7366</v>
      </c>
      <c r="BB104" s="11">
        <f t="shared" si="75"/>
        <v>7284.1017612524465</v>
      </c>
      <c r="BC104" s="6">
        <v>467.77857142857147</v>
      </c>
      <c r="BD104" s="6">
        <v>0</v>
      </c>
      <c r="BE104" s="6">
        <v>-0.2</v>
      </c>
      <c r="BF104" s="8"/>
      <c r="BG104" s="33">
        <v>43556</v>
      </c>
      <c r="BH104" s="5">
        <f t="shared" si="76"/>
        <v>43556</v>
      </c>
      <c r="BI104" s="11">
        <f t="shared" si="77"/>
        <v>7731</v>
      </c>
      <c r="BJ104" s="11">
        <f t="shared" si="78"/>
        <v>0</v>
      </c>
      <c r="BK104" s="6">
        <f>BC104</f>
        <v>467.77857142857147</v>
      </c>
      <c r="BL104" s="6">
        <v>1.08</v>
      </c>
      <c r="BM104" s="6">
        <v>0.08</v>
      </c>
      <c r="BN104" s="59"/>
      <c r="BO104" s="58"/>
      <c r="BP104" s="58"/>
      <c r="BQ104" s="61">
        <f t="shared" si="79"/>
        <v>-17.858571428571452</v>
      </c>
      <c r="BR104" s="33">
        <v>43922</v>
      </c>
      <c r="BS104" s="5">
        <f t="shared" si="80"/>
        <v>43922</v>
      </c>
      <c r="BT104" s="11">
        <f t="shared" si="81"/>
        <v>8097</v>
      </c>
      <c r="BU104" s="11">
        <f t="shared" si="82"/>
        <v>0</v>
      </c>
      <c r="BV104" s="6">
        <f t="shared" si="83"/>
        <v>467.85857142857145</v>
      </c>
      <c r="BW104" s="6">
        <f t="shared" si="84"/>
        <v>0.08</v>
      </c>
      <c r="BX104" s="73">
        <f t="shared" si="95"/>
        <v>0.08</v>
      </c>
      <c r="BY104" s="6">
        <v>0.08</v>
      </c>
      <c r="BZ104" s="33">
        <v>43922</v>
      </c>
      <c r="CA104" s="5">
        <f t="shared" si="85"/>
        <v>43922</v>
      </c>
      <c r="CB104" s="11">
        <f t="shared" si="86"/>
        <v>8097</v>
      </c>
      <c r="CC104" s="11">
        <f t="shared" si="87"/>
        <v>0</v>
      </c>
      <c r="CD104" s="6">
        <f t="shared" si="88"/>
        <v>467.93857142857144</v>
      </c>
      <c r="CE104" s="62">
        <f t="shared" si="89"/>
        <v>0.08</v>
      </c>
      <c r="CF104" s="73">
        <f t="shared" si="96"/>
        <v>0.08</v>
      </c>
      <c r="CG104" s="73">
        <f t="shared" si="97"/>
        <v>0</v>
      </c>
      <c r="CH104" s="6">
        <f t="shared" si="98"/>
        <v>0</v>
      </c>
      <c r="CI104" s="6"/>
      <c r="CJ104" s="33">
        <v>44652</v>
      </c>
      <c r="CK104" s="5">
        <f t="shared" si="90"/>
        <v>44652</v>
      </c>
      <c r="CL104" s="11">
        <f t="shared" si="91"/>
        <v>2557</v>
      </c>
      <c r="CM104" s="11">
        <f t="shared" si="92"/>
        <v>2557</v>
      </c>
      <c r="CN104" s="6">
        <f t="shared" si="93"/>
        <v>467.93857142857144</v>
      </c>
      <c r="CO104" s="62">
        <f t="shared" si="101"/>
        <v>0</v>
      </c>
      <c r="CP104" s="73">
        <f t="shared" si="99"/>
        <v>0</v>
      </c>
      <c r="CQ104" s="73">
        <f t="shared" si="100"/>
        <v>0</v>
      </c>
      <c r="CR104" s="6">
        <f t="shared" si="94"/>
        <v>0</v>
      </c>
    </row>
    <row r="105" spans="1:96">
      <c r="A105" s="30" t="s">
        <v>1469</v>
      </c>
      <c r="B105" s="30" t="s">
        <v>1470</v>
      </c>
      <c r="C105" s="49"/>
      <c r="D105" s="49" t="s">
        <v>3335</v>
      </c>
      <c r="E105" s="30" t="s">
        <v>3061</v>
      </c>
      <c r="F105" s="30" t="s">
        <v>4568</v>
      </c>
      <c r="G105" s="30" t="s">
        <v>4574</v>
      </c>
      <c r="H105" s="30" t="s">
        <v>4446</v>
      </c>
      <c r="I105" s="30" t="s">
        <v>4453</v>
      </c>
      <c r="J105" s="30"/>
      <c r="K105" s="30" t="s">
        <v>1240</v>
      </c>
      <c r="L105" s="30" t="s">
        <v>3102</v>
      </c>
      <c r="M105" s="31">
        <v>1299</v>
      </c>
      <c r="N105" s="30">
        <v>21</v>
      </c>
      <c r="O105" s="30"/>
      <c r="P105" s="162"/>
      <c r="Q105" s="30">
        <f t="shared" si="56"/>
        <v>252</v>
      </c>
      <c r="R105" s="30">
        <f t="shared" si="57"/>
        <v>7670.0862000000006</v>
      </c>
      <c r="S105" s="30">
        <f t="shared" si="58"/>
        <v>7665</v>
      </c>
      <c r="T105" s="30" t="s">
        <v>6</v>
      </c>
      <c r="U105" s="30"/>
      <c r="V105" s="32">
        <v>35825</v>
      </c>
      <c r="W105" s="30"/>
      <c r="X105" s="31">
        <v>1299</v>
      </c>
      <c r="Y105" s="30">
        <v>0</v>
      </c>
      <c r="Z105" s="30">
        <v>0</v>
      </c>
      <c r="AA105" s="30">
        <v>0</v>
      </c>
      <c r="AB105" s="31">
        <f t="shared" si="59"/>
        <v>1299</v>
      </c>
      <c r="AC105" s="33">
        <v>42095</v>
      </c>
      <c r="AD105" s="10">
        <f t="shared" si="60"/>
        <v>35825</v>
      </c>
      <c r="AE105" s="10">
        <f t="shared" si="61"/>
        <v>42095</v>
      </c>
      <c r="AF105" s="11">
        <f t="shared" si="62"/>
        <v>6270</v>
      </c>
      <c r="AG105" s="11">
        <f t="shared" si="63"/>
        <v>7670.25</v>
      </c>
      <c r="AH105" s="11">
        <f t="shared" si="64"/>
        <v>6270</v>
      </c>
      <c r="AI105" s="11">
        <f t="shared" si="102"/>
        <v>1062.5870841487281</v>
      </c>
      <c r="AJ105" s="11">
        <f t="shared" si="103"/>
        <v>236.41291585127192</v>
      </c>
      <c r="AK105" s="33">
        <v>42461</v>
      </c>
      <c r="AL105" s="5">
        <f t="shared" si="65"/>
        <v>42461</v>
      </c>
      <c r="AM105" s="11">
        <f t="shared" si="66"/>
        <v>42461</v>
      </c>
      <c r="AN105" s="11">
        <f t="shared" si="67"/>
        <v>6270</v>
      </c>
      <c r="AO105" s="6">
        <v>1288.44</v>
      </c>
      <c r="AP105" s="6">
        <f t="shared" si="68"/>
        <v>225.85291585127197</v>
      </c>
      <c r="AQ105" s="6">
        <f t="shared" si="69"/>
        <v>10.559999999999945</v>
      </c>
      <c r="AR105" s="33">
        <v>42826</v>
      </c>
      <c r="AS105" s="5">
        <f t="shared" si="70"/>
        <v>42826</v>
      </c>
      <c r="AT105" s="11">
        <f t="shared" si="71"/>
        <v>42826</v>
      </c>
      <c r="AU105" s="11">
        <f t="shared" si="72"/>
        <v>7001</v>
      </c>
      <c r="AV105" s="6">
        <v>1350.2971428571429</v>
      </c>
      <c r="AW105" s="6">
        <v>61.857142857142854</v>
      </c>
      <c r="AX105" s="6">
        <v>0</v>
      </c>
      <c r="AY105" s="33">
        <v>43191</v>
      </c>
      <c r="AZ105" s="5">
        <f t="shared" si="73"/>
        <v>43191</v>
      </c>
      <c r="BA105" s="11">
        <f t="shared" si="74"/>
        <v>7366</v>
      </c>
      <c r="BB105" s="11">
        <f t="shared" si="75"/>
        <v>7129.5870841487285</v>
      </c>
      <c r="BC105" s="6">
        <v>1350.2971428571429</v>
      </c>
      <c r="BD105" s="6">
        <v>0</v>
      </c>
      <c r="BE105" s="6">
        <v>-0.2</v>
      </c>
      <c r="BF105" s="8"/>
      <c r="BG105" s="33">
        <v>43556</v>
      </c>
      <c r="BH105" s="5">
        <f t="shared" si="76"/>
        <v>43556</v>
      </c>
      <c r="BI105" s="11">
        <f t="shared" si="77"/>
        <v>7731</v>
      </c>
      <c r="BJ105" s="11">
        <f t="shared" si="78"/>
        <v>0</v>
      </c>
      <c r="BK105" s="6">
        <f>BC105+BL105</f>
        <v>1351.3771428571429</v>
      </c>
      <c r="BL105" s="6">
        <v>1.08</v>
      </c>
      <c r="BM105" s="6">
        <v>0.08</v>
      </c>
      <c r="BN105" s="59"/>
      <c r="BO105" s="58"/>
      <c r="BP105" s="58"/>
      <c r="BQ105" s="61">
        <f t="shared" si="79"/>
        <v>-52.457142857142799</v>
      </c>
      <c r="BR105" s="33">
        <v>43922</v>
      </c>
      <c r="BS105" s="5">
        <f t="shared" si="80"/>
        <v>43922</v>
      </c>
      <c r="BT105" s="11">
        <f t="shared" si="81"/>
        <v>8097</v>
      </c>
      <c r="BU105" s="11">
        <f t="shared" si="82"/>
        <v>0</v>
      </c>
      <c r="BV105" s="6">
        <f t="shared" si="83"/>
        <v>1351.4571428571428</v>
      </c>
      <c r="BW105" s="6">
        <f t="shared" si="84"/>
        <v>0.08</v>
      </c>
      <c r="BX105" s="73">
        <f t="shared" si="95"/>
        <v>0.08</v>
      </c>
      <c r="BY105" s="6">
        <v>0.08</v>
      </c>
      <c r="BZ105" s="33">
        <v>44287</v>
      </c>
      <c r="CA105" s="5">
        <f t="shared" si="85"/>
        <v>44287</v>
      </c>
      <c r="CB105" s="11">
        <f t="shared" si="86"/>
        <v>8462</v>
      </c>
      <c r="CC105" s="11">
        <f t="shared" si="87"/>
        <v>0</v>
      </c>
      <c r="CD105" s="6">
        <f t="shared" si="88"/>
        <v>1351.5371428571427</v>
      </c>
      <c r="CE105" s="62">
        <f t="shared" si="89"/>
        <v>0.08</v>
      </c>
      <c r="CF105" s="73">
        <f t="shared" si="96"/>
        <v>0.08</v>
      </c>
      <c r="CG105" s="73">
        <f t="shared" si="97"/>
        <v>0</v>
      </c>
      <c r="CH105" s="6">
        <f t="shared" si="98"/>
        <v>0</v>
      </c>
      <c r="CI105" s="6"/>
      <c r="CJ105" s="33">
        <v>44652</v>
      </c>
      <c r="CK105" s="5">
        <f t="shared" si="90"/>
        <v>44652</v>
      </c>
      <c r="CL105" s="11">
        <f t="shared" si="91"/>
        <v>2557</v>
      </c>
      <c r="CM105" s="11">
        <f t="shared" si="92"/>
        <v>2557</v>
      </c>
      <c r="CN105" s="6">
        <f t="shared" si="93"/>
        <v>1351.5371428571427</v>
      </c>
      <c r="CO105" s="62">
        <f t="shared" si="101"/>
        <v>0</v>
      </c>
      <c r="CP105" s="73">
        <f t="shared" si="99"/>
        <v>0</v>
      </c>
      <c r="CQ105" s="73">
        <f t="shared" si="100"/>
        <v>0</v>
      </c>
      <c r="CR105" s="6">
        <f t="shared" si="94"/>
        <v>0</v>
      </c>
    </row>
    <row r="106" spans="1:96">
      <c r="A106" s="30" t="s">
        <v>1481</v>
      </c>
      <c r="B106" s="30" t="s">
        <v>1482</v>
      </c>
      <c r="C106" s="49"/>
      <c r="D106" s="49" t="s">
        <v>3341</v>
      </c>
      <c r="E106" s="30" t="s">
        <v>3061</v>
      </c>
      <c r="F106" s="30" t="s">
        <v>4568</v>
      </c>
      <c r="G106" s="30" t="s">
        <v>4574</v>
      </c>
      <c r="H106" s="30" t="s">
        <v>4446</v>
      </c>
      <c r="I106" s="30" t="s">
        <v>4453</v>
      </c>
      <c r="J106" s="30"/>
      <c r="K106" s="30" t="s">
        <v>1240</v>
      </c>
      <c r="L106" s="30" t="s">
        <v>3102</v>
      </c>
      <c r="M106" s="31">
        <v>1299</v>
      </c>
      <c r="N106" s="30">
        <v>21</v>
      </c>
      <c r="O106" s="30"/>
      <c r="P106" s="162"/>
      <c r="Q106" s="30">
        <f t="shared" si="56"/>
        <v>252</v>
      </c>
      <c r="R106" s="30">
        <f t="shared" si="57"/>
        <v>7670.0862000000006</v>
      </c>
      <c r="S106" s="30">
        <f t="shared" si="58"/>
        <v>7665</v>
      </c>
      <c r="T106" s="30" t="s">
        <v>6</v>
      </c>
      <c r="U106" s="30"/>
      <c r="V106" s="32">
        <v>35825</v>
      </c>
      <c r="W106" s="30"/>
      <c r="X106" s="31">
        <v>1299</v>
      </c>
      <c r="Y106" s="30">
        <v>0</v>
      </c>
      <c r="Z106" s="30">
        <v>0</v>
      </c>
      <c r="AA106" s="30">
        <v>0</v>
      </c>
      <c r="AB106" s="31">
        <f t="shared" si="59"/>
        <v>1299</v>
      </c>
      <c r="AC106" s="33">
        <v>42095</v>
      </c>
      <c r="AD106" s="10">
        <f t="shared" si="60"/>
        <v>35825</v>
      </c>
      <c r="AE106" s="10">
        <f t="shared" si="61"/>
        <v>42095</v>
      </c>
      <c r="AF106" s="11">
        <f t="shared" si="62"/>
        <v>6270</v>
      </c>
      <c r="AG106" s="11">
        <f t="shared" si="63"/>
        <v>7670.25</v>
      </c>
      <c r="AH106" s="11">
        <f t="shared" si="64"/>
        <v>6270</v>
      </c>
      <c r="AI106" s="11">
        <f t="shared" si="102"/>
        <v>1062.5870841487281</v>
      </c>
      <c r="AJ106" s="11">
        <f t="shared" si="103"/>
        <v>236.41291585127192</v>
      </c>
      <c r="AK106" s="33">
        <v>42461</v>
      </c>
      <c r="AL106" s="5">
        <f t="shared" si="65"/>
        <v>42461</v>
      </c>
      <c r="AM106" s="11">
        <f t="shared" si="66"/>
        <v>42461</v>
      </c>
      <c r="AN106" s="11">
        <f t="shared" si="67"/>
        <v>6270</v>
      </c>
      <c r="AO106" s="6">
        <v>1288.44</v>
      </c>
      <c r="AP106" s="6">
        <f t="shared" si="68"/>
        <v>225.85291585127197</v>
      </c>
      <c r="AQ106" s="6">
        <f t="shared" si="69"/>
        <v>10.559999999999945</v>
      </c>
      <c r="AR106" s="33">
        <v>42826</v>
      </c>
      <c r="AS106" s="5">
        <f t="shared" si="70"/>
        <v>42826</v>
      </c>
      <c r="AT106" s="11">
        <f t="shared" si="71"/>
        <v>42826</v>
      </c>
      <c r="AU106" s="11">
        <f t="shared" si="72"/>
        <v>7001</v>
      </c>
      <c r="AV106" s="6">
        <v>1350.2971428571429</v>
      </c>
      <c r="AW106" s="6">
        <v>61.857142857142854</v>
      </c>
      <c r="AX106" s="6">
        <v>0</v>
      </c>
      <c r="AY106" s="33">
        <v>43191</v>
      </c>
      <c r="AZ106" s="5">
        <f t="shared" si="73"/>
        <v>43191</v>
      </c>
      <c r="BA106" s="11">
        <f t="shared" si="74"/>
        <v>7366</v>
      </c>
      <c r="BB106" s="11">
        <f t="shared" si="75"/>
        <v>7129.5870841487285</v>
      </c>
      <c r="BC106" s="6">
        <v>1350.2971428571429</v>
      </c>
      <c r="BD106" s="6">
        <v>0</v>
      </c>
      <c r="BE106" s="6">
        <v>-0.2</v>
      </c>
      <c r="BF106" s="8"/>
      <c r="BG106" s="33">
        <v>43556</v>
      </c>
      <c r="BH106" s="5">
        <f t="shared" si="76"/>
        <v>43556</v>
      </c>
      <c r="BI106" s="11">
        <f t="shared" si="77"/>
        <v>7731</v>
      </c>
      <c r="BJ106" s="11">
        <f t="shared" si="78"/>
        <v>0</v>
      </c>
      <c r="BK106" s="6">
        <f>BC106+BL106</f>
        <v>1351.3771428571429</v>
      </c>
      <c r="BL106" s="6">
        <v>1.08</v>
      </c>
      <c r="BM106" s="6">
        <v>0.08</v>
      </c>
      <c r="BN106" s="59"/>
      <c r="BO106" s="58"/>
      <c r="BP106" s="58"/>
      <c r="BQ106" s="61">
        <f t="shared" si="79"/>
        <v>-52.457142857142799</v>
      </c>
      <c r="BR106" s="33">
        <v>43922</v>
      </c>
      <c r="BS106" s="5">
        <f t="shared" si="80"/>
        <v>43922</v>
      </c>
      <c r="BT106" s="11">
        <f t="shared" si="81"/>
        <v>8097</v>
      </c>
      <c r="BU106" s="11">
        <f t="shared" si="82"/>
        <v>0</v>
      </c>
      <c r="BV106" s="6">
        <f t="shared" si="83"/>
        <v>1351.4571428571428</v>
      </c>
      <c r="BW106" s="6">
        <f t="shared" si="84"/>
        <v>0.08</v>
      </c>
      <c r="BX106" s="73">
        <f t="shared" si="95"/>
        <v>0.08</v>
      </c>
      <c r="BY106" s="6">
        <v>0.08</v>
      </c>
      <c r="BZ106" s="33">
        <v>44287</v>
      </c>
      <c r="CA106" s="5">
        <f t="shared" si="85"/>
        <v>44287</v>
      </c>
      <c r="CB106" s="11">
        <f t="shared" si="86"/>
        <v>8462</v>
      </c>
      <c r="CC106" s="11">
        <f t="shared" si="87"/>
        <v>0</v>
      </c>
      <c r="CD106" s="6">
        <f t="shared" si="88"/>
        <v>1351.5371428571427</v>
      </c>
      <c r="CE106" s="62">
        <f t="shared" si="89"/>
        <v>0.08</v>
      </c>
      <c r="CF106" s="73">
        <f t="shared" si="96"/>
        <v>0.08</v>
      </c>
      <c r="CG106" s="73">
        <f t="shared" si="97"/>
        <v>0</v>
      </c>
      <c r="CH106" s="6">
        <f t="shared" si="98"/>
        <v>0</v>
      </c>
      <c r="CI106" s="6"/>
      <c r="CJ106" s="33">
        <v>44652</v>
      </c>
      <c r="CK106" s="5">
        <f t="shared" si="90"/>
        <v>44652</v>
      </c>
      <c r="CL106" s="11">
        <f t="shared" si="91"/>
        <v>2557</v>
      </c>
      <c r="CM106" s="11">
        <f t="shared" si="92"/>
        <v>2557</v>
      </c>
      <c r="CN106" s="6">
        <f t="shared" si="93"/>
        <v>1351.5371428571427</v>
      </c>
      <c r="CO106" s="62">
        <f t="shared" si="101"/>
        <v>0</v>
      </c>
      <c r="CP106" s="73">
        <f t="shared" si="99"/>
        <v>0</v>
      </c>
      <c r="CQ106" s="73">
        <f t="shared" si="100"/>
        <v>0</v>
      </c>
      <c r="CR106" s="6">
        <f t="shared" si="94"/>
        <v>0</v>
      </c>
    </row>
    <row r="107" spans="1:96">
      <c r="A107" s="30" t="s">
        <v>1483</v>
      </c>
      <c r="B107" s="30" t="s">
        <v>1484</v>
      </c>
      <c r="C107" s="49"/>
      <c r="D107" s="49" t="s">
        <v>3342</v>
      </c>
      <c r="E107" s="30" t="s">
        <v>3061</v>
      </c>
      <c r="F107" s="30" t="s">
        <v>4568</v>
      </c>
      <c r="G107" s="30" t="s">
        <v>4574</v>
      </c>
      <c r="H107" s="30" t="s">
        <v>4446</v>
      </c>
      <c r="I107" s="30" t="s">
        <v>4453</v>
      </c>
      <c r="J107" s="30"/>
      <c r="K107" s="30" t="s">
        <v>1240</v>
      </c>
      <c r="L107" s="30" t="s">
        <v>3102</v>
      </c>
      <c r="M107" s="31">
        <v>1299</v>
      </c>
      <c r="N107" s="30">
        <v>21</v>
      </c>
      <c r="O107" s="30"/>
      <c r="P107" s="162"/>
      <c r="Q107" s="30">
        <f t="shared" si="56"/>
        <v>252</v>
      </c>
      <c r="R107" s="30">
        <f t="shared" si="57"/>
        <v>7670.0862000000006</v>
      </c>
      <c r="S107" s="30">
        <f t="shared" si="58"/>
        <v>7665</v>
      </c>
      <c r="T107" s="30" t="s">
        <v>6</v>
      </c>
      <c r="U107" s="30"/>
      <c r="V107" s="32">
        <v>35825</v>
      </c>
      <c r="W107" s="30"/>
      <c r="X107" s="31">
        <v>1299</v>
      </c>
      <c r="Y107" s="30">
        <v>0</v>
      </c>
      <c r="Z107" s="30">
        <v>0</v>
      </c>
      <c r="AA107" s="30">
        <v>0</v>
      </c>
      <c r="AB107" s="31">
        <f t="shared" si="59"/>
        <v>1299</v>
      </c>
      <c r="AC107" s="33">
        <v>42095</v>
      </c>
      <c r="AD107" s="10">
        <f t="shared" si="60"/>
        <v>35825</v>
      </c>
      <c r="AE107" s="10">
        <f t="shared" si="61"/>
        <v>42095</v>
      </c>
      <c r="AF107" s="11">
        <f t="shared" si="62"/>
        <v>6270</v>
      </c>
      <c r="AG107" s="11">
        <f t="shared" si="63"/>
        <v>7670.25</v>
      </c>
      <c r="AH107" s="11">
        <f t="shared" si="64"/>
        <v>6270</v>
      </c>
      <c r="AI107" s="11">
        <f t="shared" si="102"/>
        <v>1062.5870841487281</v>
      </c>
      <c r="AJ107" s="11">
        <f t="shared" si="103"/>
        <v>236.41291585127192</v>
      </c>
      <c r="AK107" s="33">
        <v>42461</v>
      </c>
      <c r="AL107" s="5">
        <f t="shared" si="65"/>
        <v>42461</v>
      </c>
      <c r="AM107" s="11">
        <f t="shared" si="66"/>
        <v>42461</v>
      </c>
      <c r="AN107" s="11">
        <f t="shared" si="67"/>
        <v>6270</v>
      </c>
      <c r="AO107" s="6">
        <v>1288.44</v>
      </c>
      <c r="AP107" s="6">
        <f t="shared" si="68"/>
        <v>225.85291585127197</v>
      </c>
      <c r="AQ107" s="6">
        <f t="shared" si="69"/>
        <v>10.559999999999945</v>
      </c>
      <c r="AR107" s="33">
        <v>42826</v>
      </c>
      <c r="AS107" s="5">
        <f t="shared" si="70"/>
        <v>42826</v>
      </c>
      <c r="AT107" s="11">
        <f t="shared" si="71"/>
        <v>42826</v>
      </c>
      <c r="AU107" s="11">
        <f t="shared" si="72"/>
        <v>7001</v>
      </c>
      <c r="AV107" s="6">
        <v>1350.2971428571429</v>
      </c>
      <c r="AW107" s="6">
        <v>61.857142857142854</v>
      </c>
      <c r="AX107" s="6">
        <v>0</v>
      </c>
      <c r="AY107" s="33">
        <v>43191</v>
      </c>
      <c r="AZ107" s="5">
        <f t="shared" si="73"/>
        <v>43191</v>
      </c>
      <c r="BA107" s="11">
        <f t="shared" si="74"/>
        <v>7366</v>
      </c>
      <c r="BB107" s="11">
        <f t="shared" si="75"/>
        <v>7129.5870841487285</v>
      </c>
      <c r="BC107" s="6">
        <v>1350.2971428571429</v>
      </c>
      <c r="BD107" s="6">
        <v>0</v>
      </c>
      <c r="BE107" s="6">
        <v>-0.2</v>
      </c>
      <c r="BF107" s="8"/>
      <c r="BG107" s="33">
        <v>43556</v>
      </c>
      <c r="BH107" s="5">
        <f t="shared" si="76"/>
        <v>43556</v>
      </c>
      <c r="BI107" s="11">
        <f t="shared" si="77"/>
        <v>7731</v>
      </c>
      <c r="BJ107" s="11">
        <f t="shared" si="78"/>
        <v>0</v>
      </c>
      <c r="BK107" s="6">
        <f>BC107+BL107</f>
        <v>1351.3771428571429</v>
      </c>
      <c r="BL107" s="6">
        <v>1.08</v>
      </c>
      <c r="BM107" s="6">
        <v>0.08</v>
      </c>
      <c r="BN107" s="59"/>
      <c r="BO107" s="58"/>
      <c r="BP107" s="58"/>
      <c r="BQ107" s="61">
        <f t="shared" si="79"/>
        <v>-52.457142857142799</v>
      </c>
      <c r="BR107" s="33">
        <v>43922</v>
      </c>
      <c r="BS107" s="5">
        <f t="shared" si="80"/>
        <v>43922</v>
      </c>
      <c r="BT107" s="11">
        <f t="shared" si="81"/>
        <v>8097</v>
      </c>
      <c r="BU107" s="11">
        <f t="shared" si="82"/>
        <v>0</v>
      </c>
      <c r="BV107" s="6">
        <f t="shared" si="83"/>
        <v>1351.4571428571428</v>
      </c>
      <c r="BW107" s="6">
        <f t="shared" si="84"/>
        <v>0.08</v>
      </c>
      <c r="BX107" s="73">
        <f t="shared" si="95"/>
        <v>0.08</v>
      </c>
      <c r="BY107" s="6">
        <v>0.08</v>
      </c>
      <c r="BZ107" s="33">
        <v>44287</v>
      </c>
      <c r="CA107" s="5">
        <f t="shared" si="85"/>
        <v>44287</v>
      </c>
      <c r="CB107" s="11">
        <f t="shared" si="86"/>
        <v>8462</v>
      </c>
      <c r="CC107" s="11">
        <f t="shared" si="87"/>
        <v>0</v>
      </c>
      <c r="CD107" s="6">
        <f t="shared" si="88"/>
        <v>1351.5371428571427</v>
      </c>
      <c r="CE107" s="62">
        <f t="shared" si="89"/>
        <v>0.08</v>
      </c>
      <c r="CF107" s="73">
        <f t="shared" si="96"/>
        <v>0.08</v>
      </c>
      <c r="CG107" s="73">
        <f t="shared" si="97"/>
        <v>0</v>
      </c>
      <c r="CH107" s="6">
        <f t="shared" si="98"/>
        <v>0</v>
      </c>
      <c r="CI107" s="6"/>
      <c r="CJ107" s="33">
        <v>44652</v>
      </c>
      <c r="CK107" s="5">
        <f t="shared" si="90"/>
        <v>44652</v>
      </c>
      <c r="CL107" s="11">
        <f t="shared" si="91"/>
        <v>2557</v>
      </c>
      <c r="CM107" s="11">
        <f t="shared" si="92"/>
        <v>2557</v>
      </c>
      <c r="CN107" s="6">
        <f t="shared" si="93"/>
        <v>1351.5371428571427</v>
      </c>
      <c r="CO107" s="62">
        <f t="shared" si="101"/>
        <v>0</v>
      </c>
      <c r="CP107" s="73">
        <f t="shared" si="99"/>
        <v>0</v>
      </c>
      <c r="CQ107" s="73">
        <f t="shared" si="100"/>
        <v>0</v>
      </c>
      <c r="CR107" s="6">
        <f t="shared" si="94"/>
        <v>0</v>
      </c>
    </row>
    <row r="108" spans="1:96">
      <c r="A108" s="30" t="s">
        <v>1493</v>
      </c>
      <c r="B108" s="30" t="s">
        <v>1494</v>
      </c>
      <c r="C108" s="49"/>
      <c r="D108" s="49" t="s">
        <v>3347</v>
      </c>
      <c r="E108" s="30" t="s">
        <v>3061</v>
      </c>
      <c r="F108" s="30" t="s">
        <v>4568</v>
      </c>
      <c r="G108" s="30" t="s">
        <v>4574</v>
      </c>
      <c r="H108" s="30" t="s">
        <v>4517</v>
      </c>
      <c r="I108" s="30" t="s">
        <v>4413</v>
      </c>
      <c r="J108" s="30"/>
      <c r="K108" s="30" t="s">
        <v>1240</v>
      </c>
      <c r="L108" s="30" t="s">
        <v>3102</v>
      </c>
      <c r="M108" s="31">
        <v>299</v>
      </c>
      <c r="N108" s="30">
        <v>21</v>
      </c>
      <c r="O108" s="30"/>
      <c r="P108" s="162"/>
      <c r="Q108" s="30">
        <f t="shared" si="56"/>
        <v>252</v>
      </c>
      <c r="R108" s="30">
        <f t="shared" si="57"/>
        <v>7670.0862000000006</v>
      </c>
      <c r="S108" s="30">
        <f t="shared" si="58"/>
        <v>7665</v>
      </c>
      <c r="T108" s="30" t="s">
        <v>6</v>
      </c>
      <c r="U108" s="30"/>
      <c r="V108" s="32">
        <v>35825</v>
      </c>
      <c r="W108" s="30"/>
      <c r="X108" s="31">
        <v>299</v>
      </c>
      <c r="Y108" s="30">
        <v>0</v>
      </c>
      <c r="Z108" s="30">
        <v>0</v>
      </c>
      <c r="AA108" s="30">
        <v>0</v>
      </c>
      <c r="AB108" s="31">
        <f t="shared" si="59"/>
        <v>299</v>
      </c>
      <c r="AC108" s="33">
        <v>42095</v>
      </c>
      <c r="AD108" s="10">
        <f t="shared" si="60"/>
        <v>35825</v>
      </c>
      <c r="AE108" s="10">
        <f t="shared" si="61"/>
        <v>42095</v>
      </c>
      <c r="AF108" s="11">
        <f t="shared" si="62"/>
        <v>6270</v>
      </c>
      <c r="AG108" s="11">
        <f t="shared" si="63"/>
        <v>7670.25</v>
      </c>
      <c r="AH108" s="11">
        <f t="shared" si="64"/>
        <v>6270</v>
      </c>
      <c r="AI108" s="11">
        <f t="shared" si="102"/>
        <v>244.58317025440314</v>
      </c>
      <c r="AJ108" s="11">
        <f t="shared" si="103"/>
        <v>54.416829745596857</v>
      </c>
      <c r="AK108" s="33">
        <v>42461</v>
      </c>
      <c r="AL108" s="5">
        <f t="shared" si="65"/>
        <v>42461</v>
      </c>
      <c r="AM108" s="11">
        <f t="shared" si="66"/>
        <v>42461</v>
      </c>
      <c r="AN108" s="11">
        <f t="shared" si="67"/>
        <v>6270</v>
      </c>
      <c r="AO108" s="6">
        <v>296.54000000000002</v>
      </c>
      <c r="AP108" s="6">
        <f t="shared" si="68"/>
        <v>51.956829745596878</v>
      </c>
      <c r="AQ108" s="6">
        <f t="shared" si="69"/>
        <v>2.4599999999999795</v>
      </c>
      <c r="AR108" s="33">
        <v>42826</v>
      </c>
      <c r="AS108" s="5">
        <f t="shared" si="70"/>
        <v>42826</v>
      </c>
      <c r="AT108" s="11">
        <f t="shared" si="71"/>
        <v>42826</v>
      </c>
      <c r="AU108" s="11">
        <f t="shared" si="72"/>
        <v>7001</v>
      </c>
      <c r="AV108" s="6">
        <v>310.77809523809526</v>
      </c>
      <c r="AW108" s="6">
        <v>14.238095238095237</v>
      </c>
      <c r="AX108" s="6">
        <v>0</v>
      </c>
      <c r="AY108" s="33">
        <v>43191</v>
      </c>
      <c r="AZ108" s="5">
        <f t="shared" si="73"/>
        <v>43191</v>
      </c>
      <c r="BA108" s="11">
        <f t="shared" si="74"/>
        <v>7366</v>
      </c>
      <c r="BB108" s="11">
        <f t="shared" si="75"/>
        <v>7311.5831702544028</v>
      </c>
      <c r="BC108" s="6">
        <v>310.77809523809526</v>
      </c>
      <c r="BD108" s="6">
        <v>0</v>
      </c>
      <c r="BE108" s="6">
        <v>-0.2</v>
      </c>
      <c r="BF108" s="8"/>
      <c r="BG108" s="33">
        <v>43556</v>
      </c>
      <c r="BH108" s="5">
        <f t="shared" si="76"/>
        <v>43556</v>
      </c>
      <c r="BI108" s="11">
        <f t="shared" si="77"/>
        <v>7731</v>
      </c>
      <c r="BJ108" s="11">
        <f t="shared" si="78"/>
        <v>0</v>
      </c>
      <c r="BK108" s="6">
        <f>BC108+BL108</f>
        <v>311.85809523809525</v>
      </c>
      <c r="BL108" s="6">
        <v>1.08</v>
      </c>
      <c r="BM108" s="6">
        <v>0.08</v>
      </c>
      <c r="BN108" s="59"/>
      <c r="BO108" s="58"/>
      <c r="BP108" s="58"/>
      <c r="BQ108" s="61">
        <f t="shared" si="79"/>
        <v>-12.938095238095229</v>
      </c>
      <c r="BR108" s="33">
        <v>43922</v>
      </c>
      <c r="BS108" s="5">
        <f t="shared" si="80"/>
        <v>43922</v>
      </c>
      <c r="BT108" s="11">
        <f t="shared" si="81"/>
        <v>8097</v>
      </c>
      <c r="BU108" s="11">
        <f t="shared" si="82"/>
        <v>0</v>
      </c>
      <c r="BV108" s="6">
        <f t="shared" si="83"/>
        <v>311.93809523809523</v>
      </c>
      <c r="BW108" s="6">
        <f t="shared" si="84"/>
        <v>0.08</v>
      </c>
      <c r="BX108" s="73">
        <f t="shared" si="95"/>
        <v>0.08</v>
      </c>
      <c r="BY108" s="6">
        <v>0.08</v>
      </c>
      <c r="BZ108" s="33">
        <v>44287</v>
      </c>
      <c r="CA108" s="5">
        <f t="shared" si="85"/>
        <v>44287</v>
      </c>
      <c r="CB108" s="11">
        <f t="shared" si="86"/>
        <v>8462</v>
      </c>
      <c r="CC108" s="11">
        <f t="shared" si="87"/>
        <v>0</v>
      </c>
      <c r="CD108" s="6">
        <f t="shared" si="88"/>
        <v>312.01809523809521</v>
      </c>
      <c r="CE108" s="62">
        <f t="shared" si="89"/>
        <v>0.08</v>
      </c>
      <c r="CF108" s="73">
        <f t="shared" si="96"/>
        <v>0.08</v>
      </c>
      <c r="CG108" s="73">
        <f t="shared" si="97"/>
        <v>0</v>
      </c>
      <c r="CH108" s="6">
        <f t="shared" si="98"/>
        <v>0</v>
      </c>
      <c r="CI108" s="6"/>
      <c r="CJ108" s="33">
        <v>44652</v>
      </c>
      <c r="CK108" s="5">
        <f t="shared" si="90"/>
        <v>44652</v>
      </c>
      <c r="CL108" s="11">
        <f t="shared" si="91"/>
        <v>2557</v>
      </c>
      <c r="CM108" s="11">
        <f t="shared" si="92"/>
        <v>2557</v>
      </c>
      <c r="CN108" s="6">
        <f t="shared" si="93"/>
        <v>312.01809523809521</v>
      </c>
      <c r="CO108" s="62">
        <f t="shared" si="101"/>
        <v>0</v>
      </c>
      <c r="CP108" s="73">
        <f t="shared" si="99"/>
        <v>0</v>
      </c>
      <c r="CQ108" s="73">
        <f t="shared" si="100"/>
        <v>0</v>
      </c>
      <c r="CR108" s="6">
        <f t="shared" si="94"/>
        <v>0</v>
      </c>
    </row>
    <row r="109" spans="1:96">
      <c r="A109" s="30" t="s">
        <v>1575</v>
      </c>
      <c r="B109" s="30" t="s">
        <v>1576</v>
      </c>
      <c r="C109" s="49"/>
      <c r="D109" s="49" t="s">
        <v>3387</v>
      </c>
      <c r="E109" s="30" t="s">
        <v>3061</v>
      </c>
      <c r="F109" s="30" t="s">
        <v>4568</v>
      </c>
      <c r="G109" s="30" t="s">
        <v>4574</v>
      </c>
      <c r="H109" s="30" t="s">
        <v>3113</v>
      </c>
      <c r="I109" s="30" t="s">
        <v>4332</v>
      </c>
      <c r="J109" s="30"/>
      <c r="K109" s="30" t="s">
        <v>1240</v>
      </c>
      <c r="L109" s="30" t="s">
        <v>3102</v>
      </c>
      <c r="M109" s="31">
        <v>1500</v>
      </c>
      <c r="N109" s="30">
        <v>21</v>
      </c>
      <c r="O109" s="30"/>
      <c r="P109" s="162"/>
      <c r="Q109" s="30">
        <f t="shared" si="56"/>
        <v>252</v>
      </c>
      <c r="R109" s="30">
        <f t="shared" si="57"/>
        <v>7670.0862000000006</v>
      </c>
      <c r="S109" s="30">
        <f t="shared" si="58"/>
        <v>7665</v>
      </c>
      <c r="T109" s="30" t="s">
        <v>6</v>
      </c>
      <c r="U109" s="30"/>
      <c r="V109" s="32">
        <v>35825</v>
      </c>
      <c r="W109" s="30"/>
      <c r="X109" s="31">
        <v>1500</v>
      </c>
      <c r="Y109" s="30">
        <v>0</v>
      </c>
      <c r="Z109" s="30">
        <v>0</v>
      </c>
      <c r="AA109" s="30">
        <v>0</v>
      </c>
      <c r="AB109" s="31">
        <f t="shared" si="59"/>
        <v>1500</v>
      </c>
      <c r="AC109" s="33">
        <v>42095</v>
      </c>
      <c r="AD109" s="10">
        <f t="shared" si="60"/>
        <v>35825</v>
      </c>
      <c r="AE109" s="10">
        <f t="shared" si="61"/>
        <v>42095</v>
      </c>
      <c r="AF109" s="11">
        <f t="shared" si="62"/>
        <v>6270</v>
      </c>
      <c r="AG109" s="11">
        <f t="shared" si="63"/>
        <v>7670.25</v>
      </c>
      <c r="AH109" s="11">
        <f t="shared" si="64"/>
        <v>6270</v>
      </c>
      <c r="AI109" s="11">
        <f t="shared" si="102"/>
        <v>1227.0058708414872</v>
      </c>
      <c r="AJ109" s="11">
        <f t="shared" si="103"/>
        <v>272.99412915851281</v>
      </c>
      <c r="AK109" s="33">
        <v>42461</v>
      </c>
      <c r="AL109" s="5">
        <f t="shared" si="65"/>
        <v>42461</v>
      </c>
      <c r="AM109" s="11">
        <f t="shared" si="66"/>
        <v>42461</v>
      </c>
      <c r="AN109" s="11">
        <f t="shared" si="67"/>
        <v>6270</v>
      </c>
      <c r="AO109" s="6">
        <v>1487.84</v>
      </c>
      <c r="AP109" s="6">
        <f t="shared" si="68"/>
        <v>260.83412915851272</v>
      </c>
      <c r="AQ109" s="6">
        <f t="shared" si="69"/>
        <v>12.160000000000082</v>
      </c>
      <c r="AR109" s="33">
        <v>42826</v>
      </c>
      <c r="AS109" s="5">
        <f t="shared" si="70"/>
        <v>42826</v>
      </c>
      <c r="AT109" s="11">
        <f t="shared" si="71"/>
        <v>42826</v>
      </c>
      <c r="AU109" s="11">
        <f t="shared" si="72"/>
        <v>7001</v>
      </c>
      <c r="AV109" s="6">
        <v>1559.2685714285712</v>
      </c>
      <c r="AW109" s="6">
        <v>71.428571428571431</v>
      </c>
      <c r="AX109" s="6">
        <v>0</v>
      </c>
      <c r="AY109" s="33">
        <v>43191</v>
      </c>
      <c r="AZ109" s="5">
        <f t="shared" si="73"/>
        <v>43191</v>
      </c>
      <c r="BA109" s="11">
        <f t="shared" si="74"/>
        <v>7366</v>
      </c>
      <c r="BB109" s="11">
        <f t="shared" si="75"/>
        <v>7093.0058708414872</v>
      </c>
      <c r="BC109" s="6">
        <v>1559.2685714285712</v>
      </c>
      <c r="BD109" s="6">
        <v>0</v>
      </c>
      <c r="BE109" s="6">
        <v>-0.2</v>
      </c>
      <c r="BF109" s="8"/>
      <c r="BG109" s="33">
        <v>43556</v>
      </c>
      <c r="BH109" s="5">
        <f t="shared" si="76"/>
        <v>43556</v>
      </c>
      <c r="BI109" s="11">
        <f t="shared" si="77"/>
        <v>7731</v>
      </c>
      <c r="BJ109" s="11">
        <f t="shared" si="78"/>
        <v>0</v>
      </c>
      <c r="BK109" s="6">
        <f>BC109</f>
        <v>1559.2685714285712</v>
      </c>
      <c r="BL109" s="6">
        <v>1.08</v>
      </c>
      <c r="BM109" s="6">
        <v>0.08</v>
      </c>
      <c r="BN109" s="59"/>
      <c r="BO109" s="58"/>
      <c r="BP109" s="58"/>
      <c r="BQ109" s="61">
        <f t="shared" si="79"/>
        <v>-59.348571428571177</v>
      </c>
      <c r="BR109" s="33">
        <v>43922</v>
      </c>
      <c r="BS109" s="5">
        <f t="shared" si="80"/>
        <v>43922</v>
      </c>
      <c r="BT109" s="11">
        <f t="shared" si="81"/>
        <v>8097</v>
      </c>
      <c r="BU109" s="11">
        <f t="shared" si="82"/>
        <v>0</v>
      </c>
      <c r="BV109" s="6">
        <f t="shared" si="83"/>
        <v>1559.3485714285712</v>
      </c>
      <c r="BW109" s="6">
        <f t="shared" si="84"/>
        <v>0.08</v>
      </c>
      <c r="BX109" s="73">
        <f t="shared" si="95"/>
        <v>0.08</v>
      </c>
      <c r="BY109" s="6">
        <v>0.08</v>
      </c>
      <c r="BZ109" s="33">
        <v>44287</v>
      </c>
      <c r="CA109" s="5">
        <f t="shared" si="85"/>
        <v>44287</v>
      </c>
      <c r="CB109" s="11">
        <f t="shared" si="86"/>
        <v>8462</v>
      </c>
      <c r="CC109" s="11">
        <f t="shared" si="87"/>
        <v>0</v>
      </c>
      <c r="CD109" s="6">
        <f t="shared" si="88"/>
        <v>1559.4285714285711</v>
      </c>
      <c r="CE109" s="62">
        <f t="shared" si="89"/>
        <v>0.08</v>
      </c>
      <c r="CF109" s="73">
        <f t="shared" si="96"/>
        <v>0.08</v>
      </c>
      <c r="CG109" s="73">
        <f t="shared" si="97"/>
        <v>0</v>
      </c>
      <c r="CH109" s="6">
        <f t="shared" si="98"/>
        <v>0</v>
      </c>
      <c r="CI109" s="6"/>
      <c r="CJ109" s="33">
        <v>44652</v>
      </c>
      <c r="CK109" s="5">
        <f t="shared" si="90"/>
        <v>44652</v>
      </c>
      <c r="CL109" s="11">
        <f t="shared" si="91"/>
        <v>2557</v>
      </c>
      <c r="CM109" s="11">
        <f t="shared" si="92"/>
        <v>2557</v>
      </c>
      <c r="CN109" s="6">
        <f t="shared" si="93"/>
        <v>1559.4285714285711</v>
      </c>
      <c r="CO109" s="62">
        <f t="shared" si="101"/>
        <v>0</v>
      </c>
      <c r="CP109" s="73">
        <f t="shared" si="99"/>
        <v>0</v>
      </c>
      <c r="CQ109" s="73">
        <f t="shared" si="100"/>
        <v>0</v>
      </c>
      <c r="CR109" s="6">
        <f t="shared" si="94"/>
        <v>0</v>
      </c>
    </row>
    <row r="110" spans="1:96">
      <c r="A110" s="30" t="s">
        <v>1605</v>
      </c>
      <c r="B110" s="30" t="s">
        <v>1606</v>
      </c>
      <c r="C110" s="49"/>
      <c r="D110" s="49" t="s">
        <v>3404</v>
      </c>
      <c r="E110" s="30" t="s">
        <v>3061</v>
      </c>
      <c r="F110" s="30" t="s">
        <v>4568</v>
      </c>
      <c r="G110" s="30" t="s">
        <v>4562</v>
      </c>
      <c r="H110" s="30" t="s">
        <v>3152</v>
      </c>
      <c r="I110" s="30" t="s">
        <v>4337</v>
      </c>
      <c r="J110" s="30"/>
      <c r="K110" s="30" t="s">
        <v>1240</v>
      </c>
      <c r="L110" s="30" t="s">
        <v>3102</v>
      </c>
      <c r="M110" s="31">
        <v>450</v>
      </c>
      <c r="N110" s="30">
        <v>21</v>
      </c>
      <c r="O110" s="30"/>
      <c r="P110" s="162"/>
      <c r="Q110" s="30">
        <f t="shared" si="56"/>
        <v>252</v>
      </c>
      <c r="R110" s="30">
        <f t="shared" si="57"/>
        <v>7670.0862000000006</v>
      </c>
      <c r="S110" s="30">
        <f t="shared" si="58"/>
        <v>7665</v>
      </c>
      <c r="T110" s="30" t="s">
        <v>6</v>
      </c>
      <c r="U110" s="30"/>
      <c r="V110" s="32">
        <v>35825</v>
      </c>
      <c r="W110" s="30"/>
      <c r="X110" s="31">
        <v>450</v>
      </c>
      <c r="Y110" s="30">
        <v>0</v>
      </c>
      <c r="Z110" s="30">
        <v>0</v>
      </c>
      <c r="AA110" s="30">
        <v>0</v>
      </c>
      <c r="AB110" s="31">
        <f t="shared" si="59"/>
        <v>450</v>
      </c>
      <c r="AC110" s="33">
        <v>42095</v>
      </c>
      <c r="AD110" s="10">
        <f t="shared" si="60"/>
        <v>35825</v>
      </c>
      <c r="AE110" s="10">
        <f t="shared" si="61"/>
        <v>42095</v>
      </c>
      <c r="AF110" s="11">
        <f t="shared" si="62"/>
        <v>6270</v>
      </c>
      <c r="AG110" s="11">
        <f t="shared" si="63"/>
        <v>7670.25</v>
      </c>
      <c r="AH110" s="11">
        <f t="shared" si="64"/>
        <v>6270</v>
      </c>
      <c r="AI110" s="11">
        <f t="shared" si="102"/>
        <v>368.10176125244618</v>
      </c>
      <c r="AJ110" s="11">
        <f t="shared" si="103"/>
        <v>81.898238747553819</v>
      </c>
      <c r="AK110" s="33">
        <v>42461</v>
      </c>
      <c r="AL110" s="5">
        <f t="shared" si="65"/>
        <v>42461</v>
      </c>
      <c r="AM110" s="11">
        <f t="shared" si="66"/>
        <v>42461</v>
      </c>
      <c r="AN110" s="11">
        <f t="shared" si="67"/>
        <v>6270</v>
      </c>
      <c r="AO110" s="6">
        <v>446.35</v>
      </c>
      <c r="AP110" s="6">
        <f t="shared" si="68"/>
        <v>78.248238747553842</v>
      </c>
      <c r="AQ110" s="6">
        <f t="shared" si="69"/>
        <v>3.6499999999999773</v>
      </c>
      <c r="AR110" s="33">
        <v>42826</v>
      </c>
      <c r="AS110" s="5">
        <f t="shared" si="70"/>
        <v>42826</v>
      </c>
      <c r="AT110" s="11">
        <f t="shared" si="71"/>
        <v>42826</v>
      </c>
      <c r="AU110" s="11">
        <f t="shared" si="72"/>
        <v>7001</v>
      </c>
      <c r="AV110" s="6">
        <v>467.77857142857147</v>
      </c>
      <c r="AW110" s="6">
        <v>21.428571428571427</v>
      </c>
      <c r="AX110" s="6">
        <v>0</v>
      </c>
      <c r="AY110" s="33">
        <v>43191</v>
      </c>
      <c r="AZ110" s="5">
        <f t="shared" si="73"/>
        <v>43191</v>
      </c>
      <c r="BA110" s="11">
        <f t="shared" si="74"/>
        <v>7366</v>
      </c>
      <c r="BB110" s="11">
        <f t="shared" si="75"/>
        <v>7284.1017612524465</v>
      </c>
      <c r="BC110" s="6">
        <v>467.77857142857147</v>
      </c>
      <c r="BD110" s="6">
        <v>0</v>
      </c>
      <c r="BE110" s="6">
        <v>-0.2</v>
      </c>
      <c r="BF110" s="8"/>
      <c r="BG110" s="33">
        <v>43556</v>
      </c>
      <c r="BH110" s="5">
        <f t="shared" si="76"/>
        <v>43556</v>
      </c>
      <c r="BI110" s="11">
        <f t="shared" si="77"/>
        <v>7731</v>
      </c>
      <c r="BJ110" s="11">
        <f t="shared" si="78"/>
        <v>0</v>
      </c>
      <c r="BK110" s="6">
        <f>(M110-J110)/R110*BI110</f>
        <v>453.57378121773911</v>
      </c>
      <c r="BL110" s="6">
        <v>1.08</v>
      </c>
      <c r="BM110" s="6">
        <v>0.08</v>
      </c>
      <c r="BN110" s="59"/>
      <c r="BO110" s="58"/>
      <c r="BP110" s="58"/>
      <c r="BQ110" s="61">
        <f t="shared" si="79"/>
        <v>-3.6537812177390947</v>
      </c>
      <c r="BR110" s="33">
        <v>43922</v>
      </c>
      <c r="BS110" s="5">
        <f t="shared" si="80"/>
        <v>43922</v>
      </c>
      <c r="BT110" s="11">
        <f t="shared" si="81"/>
        <v>8097</v>
      </c>
      <c r="BU110" s="11">
        <f t="shared" si="82"/>
        <v>0</v>
      </c>
      <c r="BV110" s="6">
        <f t="shared" si="83"/>
        <v>453.65378121773909</v>
      </c>
      <c r="BW110" s="6">
        <f t="shared" si="84"/>
        <v>0.08</v>
      </c>
      <c r="BX110" s="73">
        <f t="shared" si="95"/>
        <v>0.08</v>
      </c>
      <c r="BY110" s="6">
        <v>0.08</v>
      </c>
      <c r="BZ110" s="33">
        <v>44287</v>
      </c>
      <c r="CA110" s="5">
        <f t="shared" si="85"/>
        <v>44287</v>
      </c>
      <c r="CB110" s="11">
        <f t="shared" si="86"/>
        <v>8462</v>
      </c>
      <c r="CC110" s="11">
        <f t="shared" si="87"/>
        <v>0</v>
      </c>
      <c r="CD110" s="6">
        <f t="shared" si="88"/>
        <v>453.73378121773908</v>
      </c>
      <c r="CE110" s="62">
        <f t="shared" si="89"/>
        <v>0.08</v>
      </c>
      <c r="CF110" s="73">
        <f t="shared" si="96"/>
        <v>0.08</v>
      </c>
      <c r="CG110" s="73">
        <f t="shared" si="97"/>
        <v>0</v>
      </c>
      <c r="CH110" s="6">
        <f t="shared" si="98"/>
        <v>0</v>
      </c>
      <c r="CI110" s="6"/>
      <c r="CJ110" s="33">
        <v>44652</v>
      </c>
      <c r="CK110" s="5">
        <f t="shared" si="90"/>
        <v>44652</v>
      </c>
      <c r="CL110" s="11">
        <f t="shared" si="91"/>
        <v>2557</v>
      </c>
      <c r="CM110" s="11">
        <f t="shared" si="92"/>
        <v>2557</v>
      </c>
      <c r="CN110" s="6">
        <f t="shared" si="93"/>
        <v>453.73378121773908</v>
      </c>
      <c r="CO110" s="62">
        <f t="shared" si="101"/>
        <v>0</v>
      </c>
      <c r="CP110" s="73">
        <f t="shared" si="99"/>
        <v>0</v>
      </c>
      <c r="CQ110" s="73">
        <f t="shared" si="100"/>
        <v>0</v>
      </c>
      <c r="CR110" s="6">
        <f t="shared" si="94"/>
        <v>0</v>
      </c>
    </row>
    <row r="111" spans="1:96">
      <c r="A111" s="30" t="s">
        <v>1495</v>
      </c>
      <c r="B111" s="30" t="s">
        <v>1496</v>
      </c>
      <c r="C111" s="49"/>
      <c r="D111" s="49" t="s">
        <v>3348</v>
      </c>
      <c r="E111" s="30" t="s">
        <v>3061</v>
      </c>
      <c r="F111" s="30" t="s">
        <v>4568</v>
      </c>
      <c r="G111" s="30" t="s">
        <v>4574</v>
      </c>
      <c r="H111" s="30" t="s">
        <v>4517</v>
      </c>
      <c r="I111" s="30" t="s">
        <v>4518</v>
      </c>
      <c r="J111" s="30"/>
      <c r="K111" s="30" t="s">
        <v>1240</v>
      </c>
      <c r="L111" s="30" t="s">
        <v>3102</v>
      </c>
      <c r="M111" s="31">
        <v>699</v>
      </c>
      <c r="N111" s="30">
        <v>21</v>
      </c>
      <c r="O111" s="30"/>
      <c r="P111" s="162"/>
      <c r="Q111" s="30">
        <f t="shared" si="56"/>
        <v>252</v>
      </c>
      <c r="R111" s="30">
        <f t="shared" si="57"/>
        <v>7670.0862000000006</v>
      </c>
      <c r="S111" s="30">
        <f t="shared" si="58"/>
        <v>7665</v>
      </c>
      <c r="T111" s="30" t="s">
        <v>6</v>
      </c>
      <c r="U111" s="30"/>
      <c r="V111" s="32">
        <v>35826</v>
      </c>
      <c r="W111" s="30"/>
      <c r="X111" s="31">
        <v>699</v>
      </c>
      <c r="Y111" s="30">
        <v>0</v>
      </c>
      <c r="Z111" s="30">
        <v>0</v>
      </c>
      <c r="AA111" s="30">
        <v>0</v>
      </c>
      <c r="AB111" s="31">
        <f t="shared" si="59"/>
        <v>699</v>
      </c>
      <c r="AC111" s="33">
        <v>42095</v>
      </c>
      <c r="AD111" s="10">
        <f t="shared" si="60"/>
        <v>35826</v>
      </c>
      <c r="AE111" s="10">
        <f t="shared" si="61"/>
        <v>42095</v>
      </c>
      <c r="AF111" s="11">
        <f t="shared" si="62"/>
        <v>6269</v>
      </c>
      <c r="AG111" s="11">
        <f t="shared" si="63"/>
        <v>7670.25</v>
      </c>
      <c r="AH111" s="11">
        <f t="shared" si="64"/>
        <v>6269</v>
      </c>
      <c r="AI111" s="11">
        <f t="shared" si="102"/>
        <v>571.69354207436402</v>
      </c>
      <c r="AJ111" s="11">
        <f t="shared" si="103"/>
        <v>127.30645792563598</v>
      </c>
      <c r="AK111" s="33">
        <v>42461</v>
      </c>
      <c r="AL111" s="5">
        <f t="shared" si="65"/>
        <v>42461</v>
      </c>
      <c r="AM111" s="11">
        <f t="shared" si="66"/>
        <v>42461</v>
      </c>
      <c r="AN111" s="11">
        <f t="shared" si="67"/>
        <v>6269</v>
      </c>
      <c r="AO111" s="6">
        <v>693.32</v>
      </c>
      <c r="AP111" s="6">
        <f t="shared" si="68"/>
        <v>121.62645792563603</v>
      </c>
      <c r="AQ111" s="6">
        <f t="shared" si="69"/>
        <v>5.67999999999995</v>
      </c>
      <c r="AR111" s="33">
        <v>42826</v>
      </c>
      <c r="AS111" s="5">
        <f t="shared" si="70"/>
        <v>42826</v>
      </c>
      <c r="AT111" s="11">
        <f t="shared" si="71"/>
        <v>42826</v>
      </c>
      <c r="AU111" s="11">
        <f t="shared" si="72"/>
        <v>7000</v>
      </c>
      <c r="AV111" s="6">
        <v>726.60571428571438</v>
      </c>
      <c r="AW111" s="6">
        <v>33.285714285714285</v>
      </c>
      <c r="AX111" s="6">
        <v>0</v>
      </c>
      <c r="AY111" s="33">
        <v>43191</v>
      </c>
      <c r="AZ111" s="5">
        <f t="shared" si="73"/>
        <v>43191</v>
      </c>
      <c r="BA111" s="11">
        <f t="shared" si="74"/>
        <v>7365</v>
      </c>
      <c r="BB111" s="11">
        <f t="shared" si="75"/>
        <v>7237.6935420743639</v>
      </c>
      <c r="BC111" s="6">
        <v>726.60571428571438</v>
      </c>
      <c r="BD111" s="6">
        <v>0</v>
      </c>
      <c r="BE111" s="6">
        <v>-0.2</v>
      </c>
      <c r="BF111" s="8"/>
      <c r="BG111" s="33">
        <v>43556</v>
      </c>
      <c r="BH111" s="5">
        <f t="shared" si="76"/>
        <v>43556</v>
      </c>
      <c r="BI111" s="11">
        <f t="shared" si="77"/>
        <v>7730</v>
      </c>
      <c r="BJ111" s="11">
        <f t="shared" si="78"/>
        <v>0</v>
      </c>
      <c r="BK111" s="6">
        <f>BC111+BL111</f>
        <v>727.68571428571443</v>
      </c>
      <c r="BL111" s="6">
        <v>1.08</v>
      </c>
      <c r="BM111" s="6">
        <v>0.08</v>
      </c>
      <c r="BN111" s="59"/>
      <c r="BO111" s="58"/>
      <c r="BP111" s="58"/>
      <c r="BQ111" s="61">
        <f t="shared" si="79"/>
        <v>-28.765714285714466</v>
      </c>
      <c r="BR111" s="33">
        <v>43922</v>
      </c>
      <c r="BS111" s="5">
        <f t="shared" si="80"/>
        <v>43922</v>
      </c>
      <c r="BT111" s="11">
        <f t="shared" si="81"/>
        <v>8096</v>
      </c>
      <c r="BU111" s="11">
        <f t="shared" si="82"/>
        <v>0</v>
      </c>
      <c r="BV111" s="6">
        <f t="shared" si="83"/>
        <v>727.76571428571447</v>
      </c>
      <c r="BW111" s="6">
        <f t="shared" si="84"/>
        <v>0.08</v>
      </c>
      <c r="BX111" s="73">
        <f t="shared" si="95"/>
        <v>0.08</v>
      </c>
      <c r="BY111" s="6">
        <v>0.08</v>
      </c>
      <c r="BZ111" s="33">
        <v>44287</v>
      </c>
      <c r="CA111" s="5">
        <f t="shared" si="85"/>
        <v>44287</v>
      </c>
      <c r="CB111" s="11">
        <f t="shared" si="86"/>
        <v>8461</v>
      </c>
      <c r="CC111" s="11">
        <f t="shared" si="87"/>
        <v>0</v>
      </c>
      <c r="CD111" s="6">
        <f t="shared" si="88"/>
        <v>727.84571428571451</v>
      </c>
      <c r="CE111" s="62">
        <f t="shared" si="89"/>
        <v>0.08</v>
      </c>
      <c r="CF111" s="73">
        <f t="shared" si="96"/>
        <v>0.08</v>
      </c>
      <c r="CG111" s="73">
        <f t="shared" si="97"/>
        <v>0</v>
      </c>
      <c r="CH111" s="6">
        <f t="shared" si="98"/>
        <v>0</v>
      </c>
      <c r="CI111" s="6"/>
      <c r="CJ111" s="33">
        <v>44652</v>
      </c>
      <c r="CK111" s="5">
        <f t="shared" si="90"/>
        <v>44652</v>
      </c>
      <c r="CL111" s="11">
        <f t="shared" si="91"/>
        <v>2557</v>
      </c>
      <c r="CM111" s="11">
        <f t="shared" si="92"/>
        <v>2557</v>
      </c>
      <c r="CN111" s="6">
        <f t="shared" si="93"/>
        <v>727.84571428571451</v>
      </c>
      <c r="CO111" s="62">
        <f t="shared" si="101"/>
        <v>0</v>
      </c>
      <c r="CP111" s="73">
        <f t="shared" si="99"/>
        <v>0</v>
      </c>
      <c r="CQ111" s="73">
        <f t="shared" si="100"/>
        <v>0</v>
      </c>
      <c r="CR111" s="6">
        <f t="shared" si="94"/>
        <v>0</v>
      </c>
    </row>
    <row r="112" spans="1:96">
      <c r="A112" s="30" t="s">
        <v>1527</v>
      </c>
      <c r="B112" s="30" t="s">
        <v>1528</v>
      </c>
      <c r="C112" s="49"/>
      <c r="D112" s="49" t="s">
        <v>3364</v>
      </c>
      <c r="E112" s="30" t="s">
        <v>3061</v>
      </c>
      <c r="F112" s="30" t="s">
        <v>4568</v>
      </c>
      <c r="G112" s="30" t="s">
        <v>4562</v>
      </c>
      <c r="H112" s="30" t="s">
        <v>4586</v>
      </c>
      <c r="I112" s="30" t="s">
        <v>4587</v>
      </c>
      <c r="J112" s="30"/>
      <c r="K112" s="30" t="s">
        <v>1240</v>
      </c>
      <c r="L112" s="30" t="s">
        <v>3102</v>
      </c>
      <c r="M112" s="31">
        <v>250</v>
      </c>
      <c r="N112" s="30">
        <v>21</v>
      </c>
      <c r="O112" s="30"/>
      <c r="P112" s="162"/>
      <c r="Q112" s="30">
        <f t="shared" si="56"/>
        <v>252</v>
      </c>
      <c r="R112" s="30">
        <f t="shared" si="57"/>
        <v>7670.0862000000006</v>
      </c>
      <c r="S112" s="30">
        <f t="shared" si="58"/>
        <v>7665</v>
      </c>
      <c r="T112" s="30" t="s">
        <v>6</v>
      </c>
      <c r="U112" s="30"/>
      <c r="V112" s="32">
        <v>35826</v>
      </c>
      <c r="W112" s="30"/>
      <c r="X112" s="31">
        <v>250</v>
      </c>
      <c r="Y112" s="30">
        <v>0</v>
      </c>
      <c r="Z112" s="30">
        <v>0</v>
      </c>
      <c r="AA112" s="30">
        <v>0</v>
      </c>
      <c r="AB112" s="31">
        <f t="shared" si="59"/>
        <v>250</v>
      </c>
      <c r="AC112" s="33">
        <v>42095</v>
      </c>
      <c r="AD112" s="10">
        <f t="shared" si="60"/>
        <v>35826</v>
      </c>
      <c r="AE112" s="10">
        <f t="shared" si="61"/>
        <v>42095</v>
      </c>
      <c r="AF112" s="11">
        <f t="shared" si="62"/>
        <v>6269</v>
      </c>
      <c r="AG112" s="11">
        <f t="shared" si="63"/>
        <v>7670.25</v>
      </c>
      <c r="AH112" s="11">
        <f t="shared" si="64"/>
        <v>6269</v>
      </c>
      <c r="AI112" s="11">
        <f t="shared" si="102"/>
        <v>204.46836268754075</v>
      </c>
      <c r="AJ112" s="11">
        <f t="shared" si="103"/>
        <v>45.531637312459253</v>
      </c>
      <c r="AK112" s="33">
        <v>42461</v>
      </c>
      <c r="AL112" s="5">
        <f t="shared" si="65"/>
        <v>42461</v>
      </c>
      <c r="AM112" s="11">
        <f t="shared" si="66"/>
        <v>42461</v>
      </c>
      <c r="AN112" s="11">
        <f t="shared" si="67"/>
        <v>6269</v>
      </c>
      <c r="AO112" s="6">
        <v>247.96</v>
      </c>
      <c r="AP112" s="6">
        <f t="shared" si="68"/>
        <v>43.491637312459261</v>
      </c>
      <c r="AQ112" s="6">
        <f t="shared" si="69"/>
        <v>2.039999999999992</v>
      </c>
      <c r="AR112" s="33">
        <v>42826</v>
      </c>
      <c r="AS112" s="5">
        <f t="shared" si="70"/>
        <v>42826</v>
      </c>
      <c r="AT112" s="11">
        <f t="shared" si="71"/>
        <v>42826</v>
      </c>
      <c r="AU112" s="11">
        <f t="shared" si="72"/>
        <v>7000</v>
      </c>
      <c r="AV112" s="6">
        <v>259.86476190476191</v>
      </c>
      <c r="AW112" s="6">
        <v>11.904761904761905</v>
      </c>
      <c r="AX112" s="6">
        <v>0</v>
      </c>
      <c r="AY112" s="33">
        <v>43191</v>
      </c>
      <c r="AZ112" s="5">
        <f t="shared" si="73"/>
        <v>43191</v>
      </c>
      <c r="BA112" s="11">
        <f t="shared" si="74"/>
        <v>7365</v>
      </c>
      <c r="BB112" s="11">
        <f t="shared" si="75"/>
        <v>7319.4683626875403</v>
      </c>
      <c r="BC112" s="6">
        <v>259.86476190476191</v>
      </c>
      <c r="BD112" s="6">
        <v>0</v>
      </c>
      <c r="BE112" s="6">
        <v>-0.2</v>
      </c>
      <c r="BF112" s="8"/>
      <c r="BG112" s="33">
        <v>43556</v>
      </c>
      <c r="BH112" s="5">
        <f t="shared" si="76"/>
        <v>43556</v>
      </c>
      <c r="BI112" s="11">
        <f t="shared" si="77"/>
        <v>7730</v>
      </c>
      <c r="BJ112" s="11">
        <f t="shared" si="78"/>
        <v>0</v>
      </c>
      <c r="BK112" s="6">
        <f>(M112-J112)/R112*BI112</f>
        <v>251.95283985204753</v>
      </c>
      <c r="BL112" s="6">
        <v>1.08</v>
      </c>
      <c r="BM112" s="6">
        <v>0.08</v>
      </c>
      <c r="BN112" s="59"/>
      <c r="BO112" s="58"/>
      <c r="BP112" s="58"/>
      <c r="BQ112" s="61">
        <f t="shared" si="79"/>
        <v>-2.0328398520475446</v>
      </c>
      <c r="BR112" s="33">
        <v>43922</v>
      </c>
      <c r="BS112" s="5">
        <f t="shared" si="80"/>
        <v>43922</v>
      </c>
      <c r="BT112" s="11">
        <f t="shared" si="81"/>
        <v>8096</v>
      </c>
      <c r="BU112" s="11">
        <f t="shared" si="82"/>
        <v>0</v>
      </c>
      <c r="BV112" s="6">
        <f t="shared" si="83"/>
        <v>252.03283985204754</v>
      </c>
      <c r="BW112" s="6">
        <f t="shared" si="84"/>
        <v>0.08</v>
      </c>
      <c r="BX112" s="73">
        <f t="shared" si="95"/>
        <v>0.08</v>
      </c>
      <c r="BY112" s="6">
        <v>0.08</v>
      </c>
      <c r="BZ112" s="33">
        <v>44287</v>
      </c>
      <c r="CA112" s="5">
        <f t="shared" si="85"/>
        <v>44287</v>
      </c>
      <c r="CB112" s="11">
        <f t="shared" si="86"/>
        <v>8461</v>
      </c>
      <c r="CC112" s="11">
        <f t="shared" si="87"/>
        <v>0</v>
      </c>
      <c r="CD112" s="6">
        <f t="shared" si="88"/>
        <v>252.11283985204756</v>
      </c>
      <c r="CE112" s="62">
        <f t="shared" si="89"/>
        <v>0.08</v>
      </c>
      <c r="CF112" s="73">
        <f t="shared" si="96"/>
        <v>0.08</v>
      </c>
      <c r="CG112" s="73">
        <f t="shared" si="97"/>
        <v>0</v>
      </c>
      <c r="CH112" s="6">
        <f t="shared" si="98"/>
        <v>0</v>
      </c>
      <c r="CI112" s="6"/>
      <c r="CJ112" s="33">
        <v>44652</v>
      </c>
      <c r="CK112" s="5">
        <f t="shared" si="90"/>
        <v>44652</v>
      </c>
      <c r="CL112" s="11">
        <f t="shared" si="91"/>
        <v>2557</v>
      </c>
      <c r="CM112" s="11">
        <f t="shared" si="92"/>
        <v>2557</v>
      </c>
      <c r="CN112" s="6">
        <f t="shared" si="93"/>
        <v>252.11283985204756</v>
      </c>
      <c r="CO112" s="62">
        <f t="shared" si="101"/>
        <v>0</v>
      </c>
      <c r="CP112" s="73">
        <f t="shared" si="99"/>
        <v>0</v>
      </c>
      <c r="CQ112" s="73">
        <f t="shared" si="100"/>
        <v>0</v>
      </c>
      <c r="CR112" s="6">
        <f t="shared" si="94"/>
        <v>0</v>
      </c>
    </row>
    <row r="113" spans="1:96">
      <c r="A113" s="30" t="s">
        <v>1507</v>
      </c>
      <c r="B113" s="30" t="s">
        <v>1508</v>
      </c>
      <c r="C113" s="49"/>
      <c r="D113" s="49" t="s">
        <v>3354</v>
      </c>
      <c r="E113" s="30" t="s">
        <v>3061</v>
      </c>
      <c r="F113" s="30" t="s">
        <v>4568</v>
      </c>
      <c r="G113" s="30" t="s">
        <v>4574</v>
      </c>
      <c r="H113" s="30" t="s">
        <v>4591</v>
      </c>
      <c r="I113" s="30" t="s">
        <v>4365</v>
      </c>
      <c r="J113" s="30"/>
      <c r="K113" s="30" t="s">
        <v>1240</v>
      </c>
      <c r="L113" s="30" t="s">
        <v>3102</v>
      </c>
      <c r="M113" s="31">
        <v>400</v>
      </c>
      <c r="N113" s="30">
        <v>21</v>
      </c>
      <c r="O113" s="30"/>
      <c r="P113" s="162"/>
      <c r="Q113" s="30">
        <f t="shared" si="56"/>
        <v>252</v>
      </c>
      <c r="R113" s="30">
        <f t="shared" si="57"/>
        <v>7670.0862000000006</v>
      </c>
      <c r="S113" s="30">
        <f t="shared" si="58"/>
        <v>7665</v>
      </c>
      <c r="T113" s="30" t="s">
        <v>6</v>
      </c>
      <c r="U113" s="30"/>
      <c r="V113" s="32">
        <v>35854</v>
      </c>
      <c r="W113" s="30"/>
      <c r="X113" s="31">
        <v>400</v>
      </c>
      <c r="Y113" s="30">
        <v>0</v>
      </c>
      <c r="Z113" s="30">
        <v>0</v>
      </c>
      <c r="AA113" s="30">
        <v>0</v>
      </c>
      <c r="AB113" s="31">
        <f t="shared" si="59"/>
        <v>400</v>
      </c>
      <c r="AC113" s="33">
        <v>42095</v>
      </c>
      <c r="AD113" s="10">
        <f t="shared" si="60"/>
        <v>35854</v>
      </c>
      <c r="AE113" s="10">
        <f t="shared" si="61"/>
        <v>42095</v>
      </c>
      <c r="AF113" s="11">
        <f t="shared" si="62"/>
        <v>6241</v>
      </c>
      <c r="AG113" s="11">
        <f t="shared" si="63"/>
        <v>7670.25</v>
      </c>
      <c r="AH113" s="11">
        <f t="shared" si="64"/>
        <v>6241</v>
      </c>
      <c r="AI113" s="11">
        <f t="shared" si="102"/>
        <v>325.68819308545335</v>
      </c>
      <c r="AJ113" s="11">
        <f t="shared" si="103"/>
        <v>74.311806914546651</v>
      </c>
      <c r="AK113" s="33">
        <v>42461</v>
      </c>
      <c r="AL113" s="5">
        <f t="shared" si="65"/>
        <v>42461</v>
      </c>
      <c r="AM113" s="11">
        <f t="shared" si="66"/>
        <v>42461</v>
      </c>
      <c r="AN113" s="11">
        <f t="shared" si="67"/>
        <v>6241</v>
      </c>
      <c r="AO113" s="6">
        <v>395.62</v>
      </c>
      <c r="AP113" s="6">
        <f t="shared" si="68"/>
        <v>69.931806914546655</v>
      </c>
      <c r="AQ113" s="6">
        <f t="shared" si="69"/>
        <v>4.3799999999999955</v>
      </c>
      <c r="AR113" s="33">
        <v>42826</v>
      </c>
      <c r="AS113" s="5">
        <f t="shared" si="70"/>
        <v>42826</v>
      </c>
      <c r="AT113" s="11">
        <f t="shared" si="71"/>
        <v>42826</v>
      </c>
      <c r="AU113" s="11">
        <f t="shared" si="72"/>
        <v>6972</v>
      </c>
      <c r="AV113" s="6">
        <v>414.66761904761904</v>
      </c>
      <c r="AW113" s="6">
        <v>19.047619047619047</v>
      </c>
      <c r="AX113" s="6">
        <v>0</v>
      </c>
      <c r="AY113" s="33">
        <v>43191</v>
      </c>
      <c r="AZ113" s="5">
        <f t="shared" si="73"/>
        <v>43191</v>
      </c>
      <c r="BA113" s="11">
        <f t="shared" si="74"/>
        <v>7337</v>
      </c>
      <c r="BB113" s="11">
        <f t="shared" si="75"/>
        <v>7262.6881930854533</v>
      </c>
      <c r="BC113" s="6">
        <v>414.66761904761904</v>
      </c>
      <c r="BD113" s="6">
        <v>0</v>
      </c>
      <c r="BE113" s="6">
        <v>-0.2</v>
      </c>
      <c r="BF113" s="8"/>
      <c r="BG113" s="33">
        <v>43556</v>
      </c>
      <c r="BH113" s="5">
        <f t="shared" si="76"/>
        <v>43556</v>
      </c>
      <c r="BI113" s="11">
        <f t="shared" si="77"/>
        <v>7702</v>
      </c>
      <c r="BJ113" s="11">
        <f t="shared" si="78"/>
        <v>0</v>
      </c>
      <c r="BK113" s="6">
        <f>BC113+BL113</f>
        <v>415.74761904761903</v>
      </c>
      <c r="BL113" s="6">
        <v>1.08</v>
      </c>
      <c r="BM113" s="6">
        <v>0.08</v>
      </c>
      <c r="BN113" s="59"/>
      <c r="BO113" s="58"/>
      <c r="BP113" s="58"/>
      <c r="BQ113" s="61">
        <f t="shared" si="79"/>
        <v>-15.82761904761901</v>
      </c>
      <c r="BR113" s="33">
        <v>43922</v>
      </c>
      <c r="BS113" s="5">
        <f t="shared" si="80"/>
        <v>43922</v>
      </c>
      <c r="BT113" s="11">
        <f t="shared" si="81"/>
        <v>8068</v>
      </c>
      <c r="BU113" s="11">
        <f t="shared" si="82"/>
        <v>0</v>
      </c>
      <c r="BV113" s="6">
        <f t="shared" si="83"/>
        <v>415.82761904761901</v>
      </c>
      <c r="BW113" s="6">
        <f t="shared" si="84"/>
        <v>0.08</v>
      </c>
      <c r="BX113" s="73">
        <f t="shared" si="95"/>
        <v>0.08</v>
      </c>
      <c r="BY113" s="6">
        <v>0.08</v>
      </c>
      <c r="BZ113" s="33">
        <v>44287</v>
      </c>
      <c r="CA113" s="5">
        <f t="shared" si="85"/>
        <v>44287</v>
      </c>
      <c r="CB113" s="11">
        <f t="shared" si="86"/>
        <v>8433</v>
      </c>
      <c r="CC113" s="11">
        <f t="shared" si="87"/>
        <v>0</v>
      </c>
      <c r="CD113" s="6">
        <f t="shared" si="88"/>
        <v>415.90761904761899</v>
      </c>
      <c r="CE113" s="62">
        <f t="shared" si="89"/>
        <v>0.08</v>
      </c>
      <c r="CF113" s="73">
        <f t="shared" si="96"/>
        <v>0.08</v>
      </c>
      <c r="CG113" s="73">
        <f t="shared" si="97"/>
        <v>0</v>
      </c>
      <c r="CH113" s="6">
        <f t="shared" si="98"/>
        <v>0</v>
      </c>
      <c r="CI113" s="6"/>
      <c r="CJ113" s="33">
        <v>44652</v>
      </c>
      <c r="CK113" s="5">
        <f t="shared" si="90"/>
        <v>44652</v>
      </c>
      <c r="CL113" s="11">
        <f t="shared" si="91"/>
        <v>2557</v>
      </c>
      <c r="CM113" s="11">
        <f t="shared" si="92"/>
        <v>2557</v>
      </c>
      <c r="CN113" s="6">
        <f t="shared" si="93"/>
        <v>415.90761904761899</v>
      </c>
      <c r="CO113" s="62">
        <f t="shared" si="101"/>
        <v>0</v>
      </c>
      <c r="CP113" s="73">
        <f t="shared" si="99"/>
        <v>0</v>
      </c>
      <c r="CQ113" s="73">
        <f t="shared" si="100"/>
        <v>0</v>
      </c>
      <c r="CR113" s="6">
        <f t="shared" si="94"/>
        <v>0</v>
      </c>
    </row>
    <row r="114" spans="1:96">
      <c r="A114" s="30" t="s">
        <v>1457</v>
      </c>
      <c r="B114" s="30" t="s">
        <v>1458</v>
      </c>
      <c r="C114" s="49"/>
      <c r="D114" s="49" t="s">
        <v>3329</v>
      </c>
      <c r="E114" s="30" t="s">
        <v>3061</v>
      </c>
      <c r="F114" s="30" t="s">
        <v>4568</v>
      </c>
      <c r="G114" s="30" t="s">
        <v>4574</v>
      </c>
      <c r="H114" s="30" t="s">
        <v>4441</v>
      </c>
      <c r="I114" s="30" t="s">
        <v>4305</v>
      </c>
      <c r="J114" s="30"/>
      <c r="K114" s="30" t="s">
        <v>1240</v>
      </c>
      <c r="L114" s="30" t="s">
        <v>3102</v>
      </c>
      <c r="M114" s="31">
        <v>2599</v>
      </c>
      <c r="N114" s="30">
        <v>21</v>
      </c>
      <c r="O114" s="30"/>
      <c r="P114" s="162"/>
      <c r="Q114" s="30">
        <f t="shared" si="56"/>
        <v>252</v>
      </c>
      <c r="R114" s="30">
        <f t="shared" si="57"/>
        <v>7670.0862000000006</v>
      </c>
      <c r="S114" s="30">
        <f t="shared" si="58"/>
        <v>7665</v>
      </c>
      <c r="T114" s="30" t="s">
        <v>6</v>
      </c>
      <c r="U114" s="30"/>
      <c r="V114" s="32">
        <v>35884</v>
      </c>
      <c r="W114" s="30"/>
      <c r="X114" s="31">
        <v>2599</v>
      </c>
      <c r="Y114" s="30">
        <v>0</v>
      </c>
      <c r="Z114" s="30">
        <v>0</v>
      </c>
      <c r="AA114" s="30">
        <v>0</v>
      </c>
      <c r="AB114" s="31">
        <f t="shared" si="59"/>
        <v>2599</v>
      </c>
      <c r="AC114" s="33">
        <v>42095</v>
      </c>
      <c r="AD114" s="10">
        <f t="shared" si="60"/>
        <v>35884</v>
      </c>
      <c r="AE114" s="10">
        <f t="shared" si="61"/>
        <v>42095</v>
      </c>
      <c r="AF114" s="11">
        <f t="shared" si="62"/>
        <v>6211</v>
      </c>
      <c r="AG114" s="11">
        <f t="shared" si="63"/>
        <v>7670.25</v>
      </c>
      <c r="AH114" s="11">
        <f t="shared" si="64"/>
        <v>6211</v>
      </c>
      <c r="AI114" s="11">
        <f t="shared" si="102"/>
        <v>2105.9868232224394</v>
      </c>
      <c r="AJ114" s="11">
        <f t="shared" si="103"/>
        <v>493.0131767775606</v>
      </c>
      <c r="AK114" s="33">
        <v>42461</v>
      </c>
      <c r="AL114" s="5">
        <f t="shared" si="65"/>
        <v>42461</v>
      </c>
      <c r="AM114" s="11">
        <f t="shared" si="66"/>
        <v>42461</v>
      </c>
      <c r="AN114" s="11">
        <f t="shared" si="67"/>
        <v>6211</v>
      </c>
      <c r="AO114" s="6">
        <v>2562.6799999999998</v>
      </c>
      <c r="AP114" s="6">
        <f t="shared" si="68"/>
        <v>456.69317677756044</v>
      </c>
      <c r="AQ114" s="6">
        <f t="shared" si="69"/>
        <v>36.320000000000164</v>
      </c>
      <c r="AR114" s="33">
        <v>42826</v>
      </c>
      <c r="AS114" s="5">
        <f t="shared" si="70"/>
        <v>42826</v>
      </c>
      <c r="AT114" s="11">
        <f t="shared" si="71"/>
        <v>42826</v>
      </c>
      <c r="AU114" s="11">
        <f t="shared" si="72"/>
        <v>6942</v>
      </c>
      <c r="AV114" s="6">
        <v>2686.4419047619044</v>
      </c>
      <c r="AW114" s="6">
        <v>123.76190476190476</v>
      </c>
      <c r="AX114" s="6">
        <v>0</v>
      </c>
      <c r="AY114" s="33">
        <v>43191</v>
      </c>
      <c r="AZ114" s="5">
        <f t="shared" si="73"/>
        <v>43191</v>
      </c>
      <c r="BA114" s="11">
        <f t="shared" si="74"/>
        <v>7307</v>
      </c>
      <c r="BB114" s="11">
        <f t="shared" si="75"/>
        <v>6813.9868232224399</v>
      </c>
      <c r="BC114" s="6">
        <v>2686.4419047619044</v>
      </c>
      <c r="BD114" s="6">
        <v>0</v>
      </c>
      <c r="BE114" s="6">
        <v>-0.2</v>
      </c>
      <c r="BF114" s="8"/>
      <c r="BG114" s="33">
        <v>43556</v>
      </c>
      <c r="BH114" s="5">
        <f t="shared" si="76"/>
        <v>43556</v>
      </c>
      <c r="BI114" s="11">
        <f t="shared" si="77"/>
        <v>7672</v>
      </c>
      <c r="BJ114" s="11">
        <f t="shared" si="78"/>
        <v>0</v>
      </c>
      <c r="BK114" s="6">
        <f>BC114</f>
        <v>2686.4419047619044</v>
      </c>
      <c r="BL114" s="6">
        <v>1.08</v>
      </c>
      <c r="BM114" s="6">
        <v>0.08</v>
      </c>
      <c r="BN114" s="59"/>
      <c r="BO114" s="58"/>
      <c r="BP114" s="58"/>
      <c r="BQ114" s="61">
        <f t="shared" si="79"/>
        <v>-87.521904761904352</v>
      </c>
      <c r="BR114" s="33">
        <v>43922</v>
      </c>
      <c r="BS114" s="5">
        <f t="shared" si="80"/>
        <v>43922</v>
      </c>
      <c r="BT114" s="11">
        <f t="shared" si="81"/>
        <v>8038</v>
      </c>
      <c r="BU114" s="11">
        <f t="shared" si="82"/>
        <v>0</v>
      </c>
      <c r="BV114" s="6">
        <f t="shared" si="83"/>
        <v>2686.5219047619044</v>
      </c>
      <c r="BW114" s="6">
        <f t="shared" si="84"/>
        <v>0.08</v>
      </c>
      <c r="BX114" s="73">
        <f t="shared" si="95"/>
        <v>0.08</v>
      </c>
      <c r="BY114" s="6">
        <v>0.08</v>
      </c>
      <c r="BZ114" s="33">
        <v>44287</v>
      </c>
      <c r="CA114" s="5">
        <f t="shared" si="85"/>
        <v>44287</v>
      </c>
      <c r="CB114" s="11">
        <f t="shared" si="86"/>
        <v>8403</v>
      </c>
      <c r="CC114" s="11">
        <f t="shared" si="87"/>
        <v>0</v>
      </c>
      <c r="CD114" s="6">
        <f t="shared" si="88"/>
        <v>2686.6019047619043</v>
      </c>
      <c r="CE114" s="62">
        <f t="shared" si="89"/>
        <v>0.08</v>
      </c>
      <c r="CF114" s="73">
        <f t="shared" si="96"/>
        <v>0.08</v>
      </c>
      <c r="CG114" s="73">
        <f t="shared" si="97"/>
        <v>0</v>
      </c>
      <c r="CH114" s="6">
        <f t="shared" si="98"/>
        <v>0</v>
      </c>
      <c r="CI114" s="6"/>
      <c r="CJ114" s="33">
        <v>44652</v>
      </c>
      <c r="CK114" s="5">
        <f t="shared" si="90"/>
        <v>44652</v>
      </c>
      <c r="CL114" s="11">
        <f t="shared" si="91"/>
        <v>2557</v>
      </c>
      <c r="CM114" s="11">
        <f t="shared" si="92"/>
        <v>2557</v>
      </c>
      <c r="CN114" s="6">
        <f t="shared" si="93"/>
        <v>2686.6019047619043</v>
      </c>
      <c r="CO114" s="62">
        <f t="shared" si="101"/>
        <v>0</v>
      </c>
      <c r="CP114" s="73">
        <f t="shared" si="99"/>
        <v>0</v>
      </c>
      <c r="CQ114" s="73">
        <f t="shared" si="100"/>
        <v>0</v>
      </c>
      <c r="CR114" s="6">
        <f t="shared" si="94"/>
        <v>0</v>
      </c>
    </row>
    <row r="115" spans="1:96">
      <c r="A115" s="30" t="s">
        <v>1459</v>
      </c>
      <c r="B115" s="30" t="s">
        <v>1460</v>
      </c>
      <c r="C115" s="49"/>
      <c r="D115" s="49" t="s">
        <v>3330</v>
      </c>
      <c r="E115" s="30" t="s">
        <v>3061</v>
      </c>
      <c r="F115" s="30" t="s">
        <v>4568</v>
      </c>
      <c r="G115" s="30" t="s">
        <v>4574</v>
      </c>
      <c r="H115" s="30" t="s">
        <v>4473</v>
      </c>
      <c r="I115" s="30" t="s">
        <v>11641</v>
      </c>
      <c r="J115" s="30"/>
      <c r="K115" s="30" t="s">
        <v>1240</v>
      </c>
      <c r="L115" s="30" t="s">
        <v>3102</v>
      </c>
      <c r="M115" s="31">
        <v>2999</v>
      </c>
      <c r="N115" s="30">
        <v>21</v>
      </c>
      <c r="O115" s="30"/>
      <c r="P115" s="162"/>
      <c r="Q115" s="30">
        <f t="shared" si="56"/>
        <v>252</v>
      </c>
      <c r="R115" s="30">
        <f t="shared" si="57"/>
        <v>7670.0862000000006</v>
      </c>
      <c r="S115" s="30">
        <f t="shared" si="58"/>
        <v>7665</v>
      </c>
      <c r="T115" s="30" t="s">
        <v>6</v>
      </c>
      <c r="U115" s="30"/>
      <c r="V115" s="32">
        <v>35884</v>
      </c>
      <c r="W115" s="30"/>
      <c r="X115" s="31">
        <v>2999</v>
      </c>
      <c r="Y115" s="30">
        <v>0</v>
      </c>
      <c r="Z115" s="30">
        <v>0</v>
      </c>
      <c r="AA115" s="30">
        <v>0</v>
      </c>
      <c r="AB115" s="31">
        <f t="shared" si="59"/>
        <v>2999</v>
      </c>
      <c r="AC115" s="33">
        <v>42095</v>
      </c>
      <c r="AD115" s="10">
        <f t="shared" si="60"/>
        <v>35884</v>
      </c>
      <c r="AE115" s="10">
        <f t="shared" si="61"/>
        <v>42095</v>
      </c>
      <c r="AF115" s="11">
        <f t="shared" si="62"/>
        <v>6211</v>
      </c>
      <c r="AG115" s="11">
        <f t="shared" si="63"/>
        <v>7670.25</v>
      </c>
      <c r="AH115" s="11">
        <f t="shared" si="64"/>
        <v>6211</v>
      </c>
      <c r="AI115" s="11">
        <f t="shared" si="102"/>
        <v>2430.1094585779515</v>
      </c>
      <c r="AJ115" s="11">
        <f t="shared" si="103"/>
        <v>568.8905414220485</v>
      </c>
      <c r="AK115" s="33">
        <v>42461</v>
      </c>
      <c r="AL115" s="5">
        <f t="shared" si="65"/>
        <v>42461</v>
      </c>
      <c r="AM115" s="11">
        <f t="shared" si="66"/>
        <v>42461</v>
      </c>
      <c r="AN115" s="11">
        <f t="shared" si="67"/>
        <v>6211</v>
      </c>
      <c r="AO115" s="6">
        <v>2957.1</v>
      </c>
      <c r="AP115" s="6">
        <f t="shared" si="68"/>
        <v>526.99054142204841</v>
      </c>
      <c r="AQ115" s="6">
        <f t="shared" si="69"/>
        <v>41.900000000000091</v>
      </c>
      <c r="AR115" s="33">
        <v>42826</v>
      </c>
      <c r="AS115" s="5">
        <f t="shared" si="70"/>
        <v>42826</v>
      </c>
      <c r="AT115" s="11">
        <f t="shared" si="71"/>
        <v>42826</v>
      </c>
      <c r="AU115" s="11">
        <f t="shared" si="72"/>
        <v>6942</v>
      </c>
      <c r="AV115" s="6">
        <v>3099.9095238095238</v>
      </c>
      <c r="AW115" s="6">
        <v>142.8095238095238</v>
      </c>
      <c r="AX115" s="6">
        <v>0</v>
      </c>
      <c r="AY115" s="33">
        <v>43191</v>
      </c>
      <c r="AZ115" s="5">
        <f t="shared" si="73"/>
        <v>43191</v>
      </c>
      <c r="BA115" s="11">
        <f t="shared" si="74"/>
        <v>7307</v>
      </c>
      <c r="BB115" s="11">
        <f t="shared" si="75"/>
        <v>6738.109458577952</v>
      </c>
      <c r="BC115" s="6">
        <v>3099.9095238095238</v>
      </c>
      <c r="BD115" s="6">
        <v>0</v>
      </c>
      <c r="BE115" s="6">
        <v>-0.2</v>
      </c>
      <c r="BF115" s="8"/>
      <c r="BG115" s="33">
        <v>43556</v>
      </c>
      <c r="BH115" s="5">
        <f t="shared" si="76"/>
        <v>43556</v>
      </c>
      <c r="BI115" s="11">
        <f t="shared" si="77"/>
        <v>7672</v>
      </c>
      <c r="BJ115" s="11">
        <f t="shared" si="78"/>
        <v>0</v>
      </c>
      <c r="BK115" s="6">
        <f>BC115</f>
        <v>3099.9095238095238</v>
      </c>
      <c r="BL115" s="6">
        <v>1.08</v>
      </c>
      <c r="BM115" s="6">
        <v>0.08</v>
      </c>
      <c r="BN115" s="59"/>
      <c r="BO115" s="58"/>
      <c r="BP115" s="58"/>
      <c r="BQ115" s="61">
        <f t="shared" si="79"/>
        <v>-100.98952380952369</v>
      </c>
      <c r="BR115" s="33">
        <v>43922</v>
      </c>
      <c r="BS115" s="5">
        <f t="shared" si="80"/>
        <v>43922</v>
      </c>
      <c r="BT115" s="11">
        <f t="shared" si="81"/>
        <v>8038</v>
      </c>
      <c r="BU115" s="11">
        <f t="shared" si="82"/>
        <v>0</v>
      </c>
      <c r="BV115" s="6">
        <f t="shared" si="83"/>
        <v>3099.9895238095237</v>
      </c>
      <c r="BW115" s="6">
        <f t="shared" si="84"/>
        <v>0.08</v>
      </c>
      <c r="BX115" s="73">
        <f t="shared" si="95"/>
        <v>0.08</v>
      </c>
      <c r="BY115" s="6">
        <v>0.08</v>
      </c>
      <c r="BZ115" s="33">
        <v>44287</v>
      </c>
      <c r="CA115" s="5">
        <f t="shared" si="85"/>
        <v>44287</v>
      </c>
      <c r="CB115" s="11">
        <f t="shared" si="86"/>
        <v>8403</v>
      </c>
      <c r="CC115" s="11">
        <f t="shared" si="87"/>
        <v>0</v>
      </c>
      <c r="CD115" s="6">
        <f t="shared" si="88"/>
        <v>3100.0695238095236</v>
      </c>
      <c r="CE115" s="62">
        <f t="shared" si="89"/>
        <v>0.08</v>
      </c>
      <c r="CF115" s="73">
        <f t="shared" si="96"/>
        <v>0.08</v>
      </c>
      <c r="CG115" s="73">
        <f t="shared" si="97"/>
        <v>0</v>
      </c>
      <c r="CH115" s="6">
        <f t="shared" si="98"/>
        <v>0</v>
      </c>
      <c r="CI115" s="6"/>
      <c r="CJ115" s="33">
        <v>44652</v>
      </c>
      <c r="CK115" s="5">
        <f t="shared" si="90"/>
        <v>44652</v>
      </c>
      <c r="CL115" s="11">
        <f t="shared" si="91"/>
        <v>2557</v>
      </c>
      <c r="CM115" s="11">
        <f t="shared" si="92"/>
        <v>2557</v>
      </c>
      <c r="CN115" s="6">
        <f t="shared" si="93"/>
        <v>3100.0695238095236</v>
      </c>
      <c r="CO115" s="62">
        <f t="shared" si="101"/>
        <v>0</v>
      </c>
      <c r="CP115" s="73">
        <f t="shared" si="99"/>
        <v>0</v>
      </c>
      <c r="CQ115" s="73">
        <f t="shared" si="100"/>
        <v>0</v>
      </c>
      <c r="CR115" s="6">
        <f t="shared" si="94"/>
        <v>0</v>
      </c>
    </row>
    <row r="116" spans="1:96">
      <c r="A116" s="30" t="s">
        <v>1537</v>
      </c>
      <c r="B116" s="30" t="s">
        <v>1538</v>
      </c>
      <c r="C116" s="49"/>
      <c r="D116" s="49" t="s">
        <v>3369</v>
      </c>
      <c r="E116" s="30" t="s">
        <v>3061</v>
      </c>
      <c r="F116" s="30" t="s">
        <v>4568</v>
      </c>
      <c r="G116" s="30" t="s">
        <v>4574</v>
      </c>
      <c r="H116" s="30" t="s">
        <v>3113</v>
      </c>
      <c r="I116" s="30" t="s">
        <v>4332</v>
      </c>
      <c r="J116" s="30"/>
      <c r="K116" s="30" t="s">
        <v>1240</v>
      </c>
      <c r="L116" s="30" t="s">
        <v>3102</v>
      </c>
      <c r="M116" s="31">
        <v>550</v>
      </c>
      <c r="N116" s="30">
        <v>21</v>
      </c>
      <c r="O116" s="30"/>
      <c r="P116" s="162"/>
      <c r="Q116" s="30">
        <f t="shared" si="56"/>
        <v>252</v>
      </c>
      <c r="R116" s="30">
        <f t="shared" si="57"/>
        <v>7670.0862000000006</v>
      </c>
      <c r="S116" s="30">
        <f t="shared" si="58"/>
        <v>7665</v>
      </c>
      <c r="T116" s="30" t="s">
        <v>6</v>
      </c>
      <c r="U116" s="30"/>
      <c r="V116" s="32">
        <v>35884</v>
      </c>
      <c r="W116" s="30"/>
      <c r="X116" s="31">
        <v>550</v>
      </c>
      <c r="Y116" s="30">
        <v>0</v>
      </c>
      <c r="Z116" s="30">
        <v>0</v>
      </c>
      <c r="AA116" s="30">
        <v>0</v>
      </c>
      <c r="AB116" s="31">
        <f t="shared" si="59"/>
        <v>550</v>
      </c>
      <c r="AC116" s="33">
        <v>42095</v>
      </c>
      <c r="AD116" s="10">
        <f t="shared" si="60"/>
        <v>35884</v>
      </c>
      <c r="AE116" s="10">
        <f t="shared" si="61"/>
        <v>42095</v>
      </c>
      <c r="AF116" s="11">
        <f t="shared" si="62"/>
        <v>6211</v>
      </c>
      <c r="AG116" s="11">
        <f t="shared" si="63"/>
        <v>7670.25</v>
      </c>
      <c r="AH116" s="11">
        <f t="shared" si="64"/>
        <v>6211</v>
      </c>
      <c r="AI116" s="11">
        <f t="shared" si="102"/>
        <v>445.66862361382908</v>
      </c>
      <c r="AJ116" s="11">
        <f t="shared" si="103"/>
        <v>104.33137638617092</v>
      </c>
      <c r="AK116" s="33">
        <v>42461</v>
      </c>
      <c r="AL116" s="5">
        <f t="shared" si="65"/>
        <v>42461</v>
      </c>
      <c r="AM116" s="11">
        <f t="shared" si="66"/>
        <v>42461</v>
      </c>
      <c r="AN116" s="11">
        <f t="shared" si="67"/>
        <v>6211</v>
      </c>
      <c r="AO116" s="6">
        <v>542.32000000000005</v>
      </c>
      <c r="AP116" s="6">
        <f t="shared" si="68"/>
        <v>96.651376386170966</v>
      </c>
      <c r="AQ116" s="6">
        <f t="shared" si="69"/>
        <v>7.67999999999995</v>
      </c>
      <c r="AR116" s="33">
        <v>42826</v>
      </c>
      <c r="AS116" s="5">
        <f t="shared" si="70"/>
        <v>42826</v>
      </c>
      <c r="AT116" s="11">
        <f t="shared" si="71"/>
        <v>42826</v>
      </c>
      <c r="AU116" s="11">
        <f t="shared" si="72"/>
        <v>6942</v>
      </c>
      <c r="AV116" s="6">
        <v>568.5104761904762</v>
      </c>
      <c r="AW116" s="6">
        <v>26.19047619047619</v>
      </c>
      <c r="AX116" s="6">
        <v>0</v>
      </c>
      <c r="AY116" s="33">
        <v>43191</v>
      </c>
      <c r="AZ116" s="5">
        <f t="shared" si="73"/>
        <v>43191</v>
      </c>
      <c r="BA116" s="11">
        <f t="shared" si="74"/>
        <v>7307</v>
      </c>
      <c r="BB116" s="11">
        <f t="shared" si="75"/>
        <v>7202.6686236138294</v>
      </c>
      <c r="BC116" s="6">
        <v>568.5104761904762</v>
      </c>
      <c r="BD116" s="6">
        <v>0</v>
      </c>
      <c r="BE116" s="6">
        <v>-0.2</v>
      </c>
      <c r="BF116" s="8"/>
      <c r="BG116" s="33">
        <v>43556</v>
      </c>
      <c r="BH116" s="5">
        <f t="shared" si="76"/>
        <v>43556</v>
      </c>
      <c r="BI116" s="11">
        <f t="shared" si="77"/>
        <v>7672</v>
      </c>
      <c r="BJ116" s="11">
        <f t="shared" si="78"/>
        <v>0</v>
      </c>
      <c r="BK116" s="6">
        <f>(M116-J116)/R116*BI116</f>
        <v>550.13723313826642</v>
      </c>
      <c r="BL116" s="6">
        <v>1.08</v>
      </c>
      <c r="BM116" s="6">
        <v>0.08</v>
      </c>
      <c r="BN116" s="59"/>
      <c r="BO116" s="58"/>
      <c r="BP116" s="58"/>
      <c r="BQ116" s="61">
        <f t="shared" si="79"/>
        <v>-0.21723313826646518</v>
      </c>
      <c r="BR116" s="33">
        <v>43922</v>
      </c>
      <c r="BS116" s="5">
        <f t="shared" si="80"/>
        <v>43922</v>
      </c>
      <c r="BT116" s="11">
        <f t="shared" si="81"/>
        <v>8038</v>
      </c>
      <c r="BU116" s="11">
        <f t="shared" si="82"/>
        <v>0</v>
      </c>
      <c r="BV116" s="6">
        <f t="shared" si="83"/>
        <v>550.21723313826647</v>
      </c>
      <c r="BW116" s="6">
        <f t="shared" si="84"/>
        <v>0.08</v>
      </c>
      <c r="BX116" s="73">
        <f t="shared" si="95"/>
        <v>0.08</v>
      </c>
      <c r="BY116" s="6">
        <v>0.08</v>
      </c>
      <c r="BZ116" s="33">
        <v>44287</v>
      </c>
      <c r="CA116" s="5">
        <f t="shared" si="85"/>
        <v>44287</v>
      </c>
      <c r="CB116" s="11">
        <f t="shared" si="86"/>
        <v>8403</v>
      </c>
      <c r="CC116" s="11">
        <f t="shared" si="87"/>
        <v>0</v>
      </c>
      <c r="CD116" s="6">
        <f t="shared" si="88"/>
        <v>550.29723313826651</v>
      </c>
      <c r="CE116" s="62">
        <f t="shared" si="89"/>
        <v>0.08</v>
      </c>
      <c r="CF116" s="73">
        <f t="shared" si="96"/>
        <v>0.08</v>
      </c>
      <c r="CG116" s="73">
        <f t="shared" si="97"/>
        <v>0</v>
      </c>
      <c r="CH116" s="6">
        <f t="shared" si="98"/>
        <v>0</v>
      </c>
      <c r="CI116" s="6"/>
      <c r="CJ116" s="33">
        <v>44652</v>
      </c>
      <c r="CK116" s="5">
        <f t="shared" si="90"/>
        <v>44652</v>
      </c>
      <c r="CL116" s="11">
        <f t="shared" si="91"/>
        <v>2557</v>
      </c>
      <c r="CM116" s="11">
        <f t="shared" si="92"/>
        <v>2557</v>
      </c>
      <c r="CN116" s="6">
        <f t="shared" si="93"/>
        <v>550.29723313826651</v>
      </c>
      <c r="CO116" s="62">
        <f t="shared" si="101"/>
        <v>0</v>
      </c>
      <c r="CP116" s="73">
        <f t="shared" si="99"/>
        <v>0</v>
      </c>
      <c r="CQ116" s="73">
        <f t="shared" si="100"/>
        <v>0</v>
      </c>
      <c r="CR116" s="6">
        <f t="shared" si="94"/>
        <v>0</v>
      </c>
    </row>
    <row r="117" spans="1:96">
      <c r="A117" s="30" t="s">
        <v>1517</v>
      </c>
      <c r="B117" s="30" t="s">
        <v>1518</v>
      </c>
      <c r="C117" s="49"/>
      <c r="D117" s="49" t="s">
        <v>3359</v>
      </c>
      <c r="E117" s="30" t="s">
        <v>3061</v>
      </c>
      <c r="F117" s="30" t="s">
        <v>4568</v>
      </c>
      <c r="G117" s="30" t="s">
        <v>4562</v>
      </c>
      <c r="H117" s="30" t="s">
        <v>4586</v>
      </c>
      <c r="I117" s="30" t="s">
        <v>4587</v>
      </c>
      <c r="J117" s="30"/>
      <c r="K117" s="30" t="s">
        <v>1240</v>
      </c>
      <c r="L117" s="30" t="s">
        <v>3102</v>
      </c>
      <c r="M117" s="31">
        <v>999</v>
      </c>
      <c r="N117" s="30">
        <v>20</v>
      </c>
      <c r="O117" s="30"/>
      <c r="P117" s="162"/>
      <c r="Q117" s="30">
        <f t="shared" si="56"/>
        <v>240</v>
      </c>
      <c r="R117" s="30">
        <f t="shared" si="57"/>
        <v>7304.844000000001</v>
      </c>
      <c r="S117" s="30">
        <f t="shared" si="58"/>
        <v>7300</v>
      </c>
      <c r="T117" s="30" t="s">
        <v>6</v>
      </c>
      <c r="U117" s="30"/>
      <c r="V117" s="32">
        <v>36006</v>
      </c>
      <c r="W117" s="30"/>
      <c r="X117" s="31">
        <v>999</v>
      </c>
      <c r="Y117" s="30">
        <v>0</v>
      </c>
      <c r="Z117" s="30">
        <v>0</v>
      </c>
      <c r="AA117" s="30">
        <v>0</v>
      </c>
      <c r="AB117" s="31">
        <f t="shared" si="59"/>
        <v>999</v>
      </c>
      <c r="AC117" s="33">
        <v>42095</v>
      </c>
      <c r="AD117" s="10">
        <f t="shared" si="60"/>
        <v>36006</v>
      </c>
      <c r="AE117" s="10">
        <f t="shared" si="61"/>
        <v>42095</v>
      </c>
      <c r="AF117" s="11">
        <f t="shared" si="62"/>
        <v>6089</v>
      </c>
      <c r="AG117" s="11">
        <f t="shared" si="63"/>
        <v>7305</v>
      </c>
      <c r="AH117" s="11">
        <f t="shared" si="64"/>
        <v>6089</v>
      </c>
      <c r="AI117" s="11">
        <f t="shared" si="102"/>
        <v>833.27547945205481</v>
      </c>
      <c r="AJ117" s="11">
        <f t="shared" si="103"/>
        <v>165.72452054794519</v>
      </c>
      <c r="AK117" s="33">
        <v>42461</v>
      </c>
      <c r="AL117" s="5">
        <f t="shared" si="65"/>
        <v>42461</v>
      </c>
      <c r="AM117" s="11">
        <f t="shared" si="66"/>
        <v>42461</v>
      </c>
      <c r="AN117" s="11">
        <f t="shared" si="67"/>
        <v>6089</v>
      </c>
      <c r="AO117" s="6">
        <v>983.18</v>
      </c>
      <c r="AP117" s="6">
        <f t="shared" si="68"/>
        <v>149.90452054794514</v>
      </c>
      <c r="AQ117" s="6">
        <f t="shared" si="69"/>
        <v>15.82000000000005</v>
      </c>
      <c r="AR117" s="33">
        <v>42826</v>
      </c>
      <c r="AS117" s="5">
        <f t="shared" si="70"/>
        <v>42826</v>
      </c>
      <c r="AT117" s="11">
        <f t="shared" si="71"/>
        <v>42826</v>
      </c>
      <c r="AU117" s="11">
        <f t="shared" si="72"/>
        <v>6820</v>
      </c>
      <c r="AV117" s="6">
        <v>1033.1299999999999</v>
      </c>
      <c r="AW117" s="6">
        <v>49.95</v>
      </c>
      <c r="AX117" s="6">
        <v>0</v>
      </c>
      <c r="AY117" s="33">
        <v>43191</v>
      </c>
      <c r="AZ117" s="5">
        <f t="shared" si="73"/>
        <v>43191</v>
      </c>
      <c r="BA117" s="11">
        <f t="shared" si="74"/>
        <v>7185</v>
      </c>
      <c r="BB117" s="11">
        <f t="shared" si="75"/>
        <v>7019.2754794520552</v>
      </c>
      <c r="BC117" s="6">
        <v>1033.1299999999999</v>
      </c>
      <c r="BD117" s="6">
        <v>0</v>
      </c>
      <c r="BE117" s="6">
        <v>-0.2</v>
      </c>
      <c r="BF117" s="8"/>
      <c r="BG117" s="33">
        <v>43556</v>
      </c>
      <c r="BH117" s="5">
        <f t="shared" si="76"/>
        <v>43556</v>
      </c>
      <c r="BI117" s="11">
        <f t="shared" si="77"/>
        <v>7550</v>
      </c>
      <c r="BJ117" s="11">
        <f t="shared" si="78"/>
        <v>0</v>
      </c>
      <c r="BK117" s="6">
        <f>(M117-J117)/R117*BI117</f>
        <v>1032.5271833320464</v>
      </c>
      <c r="BL117" s="6">
        <v>1.08</v>
      </c>
      <c r="BM117" s="6">
        <v>0.08</v>
      </c>
      <c r="BN117" s="59"/>
      <c r="BO117" s="58"/>
      <c r="BP117" s="58"/>
      <c r="BQ117" s="61">
        <f t="shared" si="79"/>
        <v>-33.607183332046361</v>
      </c>
      <c r="BR117" s="33">
        <v>43922</v>
      </c>
      <c r="BS117" s="5">
        <f t="shared" si="80"/>
        <v>43922</v>
      </c>
      <c r="BT117" s="11">
        <f t="shared" si="81"/>
        <v>7916</v>
      </c>
      <c r="BU117" s="11">
        <f t="shared" si="82"/>
        <v>0</v>
      </c>
      <c r="BV117" s="6">
        <f t="shared" si="83"/>
        <v>1032.6071833320464</v>
      </c>
      <c r="BW117" s="6">
        <f t="shared" si="84"/>
        <v>0.08</v>
      </c>
      <c r="BX117" s="73">
        <f t="shared" si="95"/>
        <v>0.08</v>
      </c>
      <c r="BY117" s="6">
        <v>0.08</v>
      </c>
      <c r="BZ117" s="33">
        <v>44287</v>
      </c>
      <c r="CA117" s="5">
        <f t="shared" si="85"/>
        <v>44287</v>
      </c>
      <c r="CB117" s="11">
        <f t="shared" si="86"/>
        <v>8281</v>
      </c>
      <c r="CC117" s="11">
        <f t="shared" si="87"/>
        <v>0</v>
      </c>
      <c r="CD117" s="6">
        <f t="shared" si="88"/>
        <v>1032.6871833320463</v>
      </c>
      <c r="CE117" s="62">
        <f t="shared" si="89"/>
        <v>0.08</v>
      </c>
      <c r="CF117" s="73">
        <f t="shared" si="96"/>
        <v>0.08</v>
      </c>
      <c r="CG117" s="73">
        <f t="shared" si="97"/>
        <v>0</v>
      </c>
      <c r="CH117" s="6">
        <f t="shared" si="98"/>
        <v>0</v>
      </c>
      <c r="CI117" s="6"/>
      <c r="CJ117" s="33">
        <v>44652</v>
      </c>
      <c r="CK117" s="5">
        <f t="shared" si="90"/>
        <v>44652</v>
      </c>
      <c r="CL117" s="11">
        <f t="shared" si="91"/>
        <v>2557</v>
      </c>
      <c r="CM117" s="11">
        <f t="shared" si="92"/>
        <v>2557</v>
      </c>
      <c r="CN117" s="6">
        <f t="shared" si="93"/>
        <v>1032.6871833320463</v>
      </c>
      <c r="CO117" s="62">
        <f t="shared" si="101"/>
        <v>0</v>
      </c>
      <c r="CP117" s="73">
        <f t="shared" si="99"/>
        <v>0</v>
      </c>
      <c r="CQ117" s="73">
        <f t="shared" si="100"/>
        <v>0</v>
      </c>
      <c r="CR117" s="6">
        <f t="shared" si="94"/>
        <v>0</v>
      </c>
    </row>
    <row r="118" spans="1:96">
      <c r="A118" s="30" t="s">
        <v>1573</v>
      </c>
      <c r="B118" s="30" t="s">
        <v>1574</v>
      </c>
      <c r="C118" s="49"/>
      <c r="D118" s="49" t="s">
        <v>3386</v>
      </c>
      <c r="E118" s="30" t="s">
        <v>3061</v>
      </c>
      <c r="F118" s="30" t="s">
        <v>4568</v>
      </c>
      <c r="G118" s="30" t="s">
        <v>4574</v>
      </c>
      <c r="H118" s="30" t="s">
        <v>4476</v>
      </c>
      <c r="I118" s="30" t="s">
        <v>3121</v>
      </c>
      <c r="J118" s="30"/>
      <c r="K118" s="30" t="s">
        <v>1240</v>
      </c>
      <c r="L118" s="30" t="s">
        <v>3102</v>
      </c>
      <c r="M118" s="31">
        <v>1299</v>
      </c>
      <c r="N118" s="30">
        <v>20</v>
      </c>
      <c r="O118" s="30"/>
      <c r="P118" s="162"/>
      <c r="Q118" s="30">
        <f t="shared" si="56"/>
        <v>240</v>
      </c>
      <c r="R118" s="30">
        <f t="shared" si="57"/>
        <v>7304.844000000001</v>
      </c>
      <c r="S118" s="30">
        <f t="shared" si="58"/>
        <v>7300</v>
      </c>
      <c r="T118" s="30" t="s">
        <v>6</v>
      </c>
      <c r="U118" s="30"/>
      <c r="V118" s="32">
        <v>36006</v>
      </c>
      <c r="W118" s="30"/>
      <c r="X118" s="31">
        <v>1299</v>
      </c>
      <c r="Y118" s="30">
        <v>0</v>
      </c>
      <c r="Z118" s="30">
        <v>0</v>
      </c>
      <c r="AA118" s="30">
        <v>0</v>
      </c>
      <c r="AB118" s="31">
        <f t="shared" si="59"/>
        <v>1299</v>
      </c>
      <c r="AC118" s="33">
        <v>42095</v>
      </c>
      <c r="AD118" s="10">
        <f t="shared" si="60"/>
        <v>36006</v>
      </c>
      <c r="AE118" s="10">
        <f t="shared" si="61"/>
        <v>42095</v>
      </c>
      <c r="AF118" s="11">
        <f t="shared" si="62"/>
        <v>6089</v>
      </c>
      <c r="AG118" s="11">
        <f t="shared" si="63"/>
        <v>7305</v>
      </c>
      <c r="AH118" s="11">
        <f t="shared" si="64"/>
        <v>6089</v>
      </c>
      <c r="AI118" s="11">
        <f t="shared" si="102"/>
        <v>1083.5083561643835</v>
      </c>
      <c r="AJ118" s="11">
        <f t="shared" si="103"/>
        <v>215.49164383561651</v>
      </c>
      <c r="AK118" s="33">
        <v>42461</v>
      </c>
      <c r="AL118" s="5">
        <f t="shared" si="65"/>
        <v>42461</v>
      </c>
      <c r="AM118" s="11">
        <f t="shared" si="66"/>
        <v>42461</v>
      </c>
      <c r="AN118" s="11">
        <f t="shared" si="67"/>
        <v>6089</v>
      </c>
      <c r="AO118" s="6">
        <v>1278.3800000000001</v>
      </c>
      <c r="AP118" s="6">
        <f t="shared" si="68"/>
        <v>194.87164383561662</v>
      </c>
      <c r="AQ118" s="6">
        <f t="shared" si="69"/>
        <v>20.619999999999891</v>
      </c>
      <c r="AR118" s="33">
        <v>42826</v>
      </c>
      <c r="AS118" s="5">
        <f t="shared" si="70"/>
        <v>42826</v>
      </c>
      <c r="AT118" s="11">
        <f t="shared" si="71"/>
        <v>42826</v>
      </c>
      <c r="AU118" s="11">
        <f t="shared" si="72"/>
        <v>6820</v>
      </c>
      <c r="AV118" s="6">
        <v>1343.3300000000002</v>
      </c>
      <c r="AW118" s="6">
        <v>64.95</v>
      </c>
      <c r="AX118" s="6">
        <v>0</v>
      </c>
      <c r="AY118" s="33">
        <v>43191</v>
      </c>
      <c r="AZ118" s="5">
        <f t="shared" si="73"/>
        <v>43191</v>
      </c>
      <c r="BA118" s="11">
        <f t="shared" si="74"/>
        <v>7185</v>
      </c>
      <c r="BB118" s="11">
        <f t="shared" si="75"/>
        <v>6969.5083561643833</v>
      </c>
      <c r="BC118" s="6">
        <v>1343.3300000000002</v>
      </c>
      <c r="BD118" s="6">
        <v>0</v>
      </c>
      <c r="BE118" s="6">
        <v>-0.2</v>
      </c>
      <c r="BF118" s="8"/>
      <c r="BG118" s="33">
        <v>43556</v>
      </c>
      <c r="BH118" s="5">
        <f t="shared" si="76"/>
        <v>43556</v>
      </c>
      <c r="BI118" s="11">
        <f t="shared" si="77"/>
        <v>7550</v>
      </c>
      <c r="BJ118" s="11">
        <f t="shared" si="78"/>
        <v>0</v>
      </c>
      <c r="BK118" s="6">
        <f>(M118-J118)/R118*BI118</f>
        <v>1342.5954065548831</v>
      </c>
      <c r="BL118" s="6">
        <v>1.08</v>
      </c>
      <c r="BM118" s="6">
        <v>0.08</v>
      </c>
      <c r="BN118" s="59"/>
      <c r="BO118" s="58"/>
      <c r="BP118" s="58"/>
      <c r="BQ118" s="61">
        <f t="shared" si="79"/>
        <v>-43.675406554883011</v>
      </c>
      <c r="BR118" s="33">
        <v>43922</v>
      </c>
      <c r="BS118" s="5">
        <f t="shared" si="80"/>
        <v>43922</v>
      </c>
      <c r="BT118" s="11">
        <f t="shared" si="81"/>
        <v>7916</v>
      </c>
      <c r="BU118" s="11">
        <f t="shared" si="82"/>
        <v>0</v>
      </c>
      <c r="BV118" s="6">
        <f t="shared" si="83"/>
        <v>1342.675406554883</v>
      </c>
      <c r="BW118" s="6">
        <f t="shared" si="84"/>
        <v>0.08</v>
      </c>
      <c r="BX118" s="73">
        <f t="shared" si="95"/>
        <v>0.08</v>
      </c>
      <c r="BY118" s="6">
        <v>0.08</v>
      </c>
      <c r="BZ118" s="33">
        <v>44287</v>
      </c>
      <c r="CA118" s="5">
        <f t="shared" si="85"/>
        <v>44287</v>
      </c>
      <c r="CB118" s="11">
        <f t="shared" si="86"/>
        <v>8281</v>
      </c>
      <c r="CC118" s="11">
        <f t="shared" si="87"/>
        <v>0</v>
      </c>
      <c r="CD118" s="6">
        <f t="shared" si="88"/>
        <v>1342.7554065548829</v>
      </c>
      <c r="CE118" s="62">
        <f t="shared" si="89"/>
        <v>0.08</v>
      </c>
      <c r="CF118" s="73">
        <f t="shared" si="96"/>
        <v>0.08</v>
      </c>
      <c r="CG118" s="73">
        <f t="shared" si="97"/>
        <v>0</v>
      </c>
      <c r="CH118" s="6">
        <f t="shared" si="98"/>
        <v>0</v>
      </c>
      <c r="CI118" s="6"/>
      <c r="CJ118" s="33">
        <v>44652</v>
      </c>
      <c r="CK118" s="5">
        <f t="shared" si="90"/>
        <v>44652</v>
      </c>
      <c r="CL118" s="11">
        <f t="shared" si="91"/>
        <v>2557</v>
      </c>
      <c r="CM118" s="11">
        <f t="shared" si="92"/>
        <v>2557</v>
      </c>
      <c r="CN118" s="6">
        <f t="shared" si="93"/>
        <v>1342.7554065548829</v>
      </c>
      <c r="CO118" s="62">
        <f t="shared" si="101"/>
        <v>0</v>
      </c>
      <c r="CP118" s="73">
        <f t="shared" si="99"/>
        <v>0</v>
      </c>
      <c r="CQ118" s="73">
        <f t="shared" si="100"/>
        <v>0</v>
      </c>
      <c r="CR118" s="6">
        <f t="shared" si="94"/>
        <v>0</v>
      </c>
    </row>
    <row r="119" spans="1:96">
      <c r="A119" s="30" t="s">
        <v>1375</v>
      </c>
      <c r="B119" s="30" t="s">
        <v>1376</v>
      </c>
      <c r="C119" s="49"/>
      <c r="D119" s="49" t="s">
        <v>4634</v>
      </c>
      <c r="E119" s="30" t="s">
        <v>3061</v>
      </c>
      <c r="F119" s="30" t="s">
        <v>4568</v>
      </c>
      <c r="G119" s="30" t="s">
        <v>4562</v>
      </c>
      <c r="H119" s="30" t="s">
        <v>3284</v>
      </c>
      <c r="I119" s="30" t="s">
        <v>4333</v>
      </c>
      <c r="J119" s="30"/>
      <c r="K119" s="30" t="s">
        <v>1240</v>
      </c>
      <c r="L119" s="30" t="s">
        <v>3102</v>
      </c>
      <c r="M119" s="31">
        <v>799</v>
      </c>
      <c r="N119" s="30">
        <v>20</v>
      </c>
      <c r="O119" s="30"/>
      <c r="P119" s="162"/>
      <c r="Q119" s="30">
        <f t="shared" si="56"/>
        <v>240</v>
      </c>
      <c r="R119" s="30">
        <f t="shared" si="57"/>
        <v>7304.844000000001</v>
      </c>
      <c r="S119" s="30">
        <f t="shared" si="58"/>
        <v>7300</v>
      </c>
      <c r="T119" s="30" t="s">
        <v>6</v>
      </c>
      <c r="U119" s="30"/>
      <c r="V119" s="32">
        <v>36037</v>
      </c>
      <c r="W119" s="30"/>
      <c r="X119" s="31">
        <v>799</v>
      </c>
      <c r="Y119" s="30">
        <v>0</v>
      </c>
      <c r="Z119" s="30">
        <v>0</v>
      </c>
      <c r="AA119" s="30">
        <v>0</v>
      </c>
      <c r="AB119" s="31">
        <f t="shared" si="59"/>
        <v>799</v>
      </c>
      <c r="AC119" s="33">
        <v>42095</v>
      </c>
      <c r="AD119" s="10">
        <f t="shared" si="60"/>
        <v>36037</v>
      </c>
      <c r="AE119" s="10">
        <f t="shared" si="61"/>
        <v>42095</v>
      </c>
      <c r="AF119" s="11">
        <f t="shared" si="62"/>
        <v>6058</v>
      </c>
      <c r="AG119" s="11">
        <f t="shared" si="63"/>
        <v>7305</v>
      </c>
      <c r="AH119" s="11">
        <f t="shared" si="64"/>
        <v>6058</v>
      </c>
      <c r="AI119" s="11">
        <f t="shared" si="102"/>
        <v>663.06054794520549</v>
      </c>
      <c r="AJ119" s="11">
        <f t="shared" si="103"/>
        <v>135.93945205479451</v>
      </c>
      <c r="AK119" s="33">
        <v>42461</v>
      </c>
      <c r="AL119" s="5">
        <f t="shared" si="65"/>
        <v>42461</v>
      </c>
      <c r="AM119" s="11">
        <f t="shared" si="66"/>
        <v>42461</v>
      </c>
      <c r="AN119" s="11">
        <f t="shared" si="67"/>
        <v>6058</v>
      </c>
      <c r="AO119" s="6">
        <v>784.21</v>
      </c>
      <c r="AP119" s="6">
        <f t="shared" si="68"/>
        <v>121.14945205479455</v>
      </c>
      <c r="AQ119" s="6">
        <f t="shared" si="69"/>
        <v>14.789999999999964</v>
      </c>
      <c r="AR119" s="33">
        <v>42826</v>
      </c>
      <c r="AS119" s="5">
        <f t="shared" si="70"/>
        <v>42826</v>
      </c>
      <c r="AT119" s="11">
        <f t="shared" si="71"/>
        <v>42826</v>
      </c>
      <c r="AU119" s="11">
        <f t="shared" si="72"/>
        <v>6789</v>
      </c>
      <c r="AV119" s="6">
        <v>824.16000000000008</v>
      </c>
      <c r="AW119" s="6">
        <v>39.950000000000003</v>
      </c>
      <c r="AX119" s="6">
        <v>0</v>
      </c>
      <c r="AY119" s="33">
        <v>43191</v>
      </c>
      <c r="AZ119" s="5">
        <f t="shared" si="73"/>
        <v>43191</v>
      </c>
      <c r="BA119" s="11">
        <f t="shared" si="74"/>
        <v>7154</v>
      </c>
      <c r="BB119" s="11">
        <f t="shared" si="75"/>
        <v>7018.0605479452051</v>
      </c>
      <c r="BC119" s="6">
        <v>824.16000000000008</v>
      </c>
      <c r="BD119" s="6">
        <v>0</v>
      </c>
      <c r="BE119" s="6">
        <v>-0.2</v>
      </c>
      <c r="BF119" s="8"/>
      <c r="BG119" s="33">
        <v>43556</v>
      </c>
      <c r="BH119" s="5">
        <f t="shared" si="76"/>
        <v>43556</v>
      </c>
      <c r="BI119" s="11">
        <f t="shared" si="77"/>
        <v>7519</v>
      </c>
      <c r="BJ119" s="11">
        <f t="shared" si="78"/>
        <v>0</v>
      </c>
      <c r="BK119" s="6">
        <f>BC119</f>
        <v>824.16000000000008</v>
      </c>
      <c r="BL119" s="6">
        <v>1.08</v>
      </c>
      <c r="BM119" s="6">
        <v>0.08</v>
      </c>
      <c r="BN119" s="59"/>
      <c r="BO119" s="58"/>
      <c r="BP119" s="58"/>
      <c r="BQ119" s="61">
        <f t="shared" si="79"/>
        <v>-25.240000000000123</v>
      </c>
      <c r="BR119" s="33">
        <v>43922</v>
      </c>
      <c r="BS119" s="5">
        <f t="shared" si="80"/>
        <v>43922</v>
      </c>
      <c r="BT119" s="11">
        <f t="shared" si="81"/>
        <v>7885</v>
      </c>
      <c r="BU119" s="11">
        <f t="shared" si="82"/>
        <v>0</v>
      </c>
      <c r="BV119" s="6">
        <f t="shared" si="83"/>
        <v>824.24000000000012</v>
      </c>
      <c r="BW119" s="6">
        <f t="shared" si="84"/>
        <v>0.08</v>
      </c>
      <c r="BX119" s="73">
        <f t="shared" si="95"/>
        <v>0.08</v>
      </c>
      <c r="BY119" s="6">
        <v>0.08</v>
      </c>
      <c r="BZ119" s="33">
        <v>43922</v>
      </c>
      <c r="CA119" s="5">
        <f t="shared" si="85"/>
        <v>43922</v>
      </c>
      <c r="CB119" s="11">
        <f t="shared" si="86"/>
        <v>7885</v>
      </c>
      <c r="CC119" s="11">
        <f t="shared" si="87"/>
        <v>0</v>
      </c>
      <c r="CD119" s="6">
        <f t="shared" si="88"/>
        <v>824.32000000000016</v>
      </c>
      <c r="CE119" s="62">
        <f t="shared" si="89"/>
        <v>0.08</v>
      </c>
      <c r="CF119" s="73">
        <f t="shared" si="96"/>
        <v>0.08</v>
      </c>
      <c r="CG119" s="73">
        <f t="shared" si="97"/>
        <v>0</v>
      </c>
      <c r="CH119" s="6">
        <f t="shared" si="98"/>
        <v>0</v>
      </c>
      <c r="CI119" s="6"/>
      <c r="CJ119" s="33">
        <v>44652</v>
      </c>
      <c r="CK119" s="5">
        <f t="shared" si="90"/>
        <v>44652</v>
      </c>
      <c r="CL119" s="11">
        <f t="shared" si="91"/>
        <v>2557</v>
      </c>
      <c r="CM119" s="11">
        <f t="shared" si="92"/>
        <v>2557</v>
      </c>
      <c r="CN119" s="6">
        <f t="shared" si="93"/>
        <v>824.32000000000016</v>
      </c>
      <c r="CO119" s="62">
        <f t="shared" si="101"/>
        <v>0</v>
      </c>
      <c r="CP119" s="73">
        <f t="shared" si="99"/>
        <v>0</v>
      </c>
      <c r="CQ119" s="73">
        <f t="shared" si="100"/>
        <v>0</v>
      </c>
      <c r="CR119" s="6">
        <f t="shared" si="94"/>
        <v>0</v>
      </c>
    </row>
    <row r="120" spans="1:96">
      <c r="A120" s="30" t="s">
        <v>1393</v>
      </c>
      <c r="B120" s="30" t="s">
        <v>1394</v>
      </c>
      <c r="C120" s="49"/>
      <c r="D120" s="49" t="s">
        <v>3297</v>
      </c>
      <c r="E120" s="30" t="s">
        <v>3061</v>
      </c>
      <c r="F120" s="30" t="s">
        <v>4568</v>
      </c>
      <c r="G120" s="30" t="s">
        <v>4562</v>
      </c>
      <c r="H120" s="30" t="s">
        <v>3152</v>
      </c>
      <c r="I120" s="30" t="s">
        <v>4480</v>
      </c>
      <c r="J120" s="30"/>
      <c r="K120" s="30" t="s">
        <v>1240</v>
      </c>
      <c r="L120" s="30" t="s">
        <v>3102</v>
      </c>
      <c r="M120" s="31">
        <v>500</v>
      </c>
      <c r="N120" s="30">
        <v>20</v>
      </c>
      <c r="O120" s="30"/>
      <c r="P120" s="162"/>
      <c r="Q120" s="30">
        <f t="shared" si="56"/>
        <v>240</v>
      </c>
      <c r="R120" s="30">
        <f t="shared" si="57"/>
        <v>7304.844000000001</v>
      </c>
      <c r="S120" s="30">
        <f t="shared" si="58"/>
        <v>7300</v>
      </c>
      <c r="T120" s="30" t="s">
        <v>6</v>
      </c>
      <c r="U120" s="30"/>
      <c r="V120" s="32">
        <v>36037</v>
      </c>
      <c r="W120" s="30"/>
      <c r="X120" s="31">
        <v>500</v>
      </c>
      <c r="Y120" s="30">
        <v>0</v>
      </c>
      <c r="Z120" s="30">
        <v>0</v>
      </c>
      <c r="AA120" s="30">
        <v>0</v>
      </c>
      <c r="AB120" s="31">
        <f t="shared" si="59"/>
        <v>500</v>
      </c>
      <c r="AC120" s="33">
        <v>42095</v>
      </c>
      <c r="AD120" s="10">
        <f t="shared" si="60"/>
        <v>36037</v>
      </c>
      <c r="AE120" s="10">
        <f t="shared" si="61"/>
        <v>42095</v>
      </c>
      <c r="AF120" s="11">
        <f t="shared" si="62"/>
        <v>6058</v>
      </c>
      <c r="AG120" s="11">
        <f t="shared" si="63"/>
        <v>7305</v>
      </c>
      <c r="AH120" s="11">
        <f t="shared" si="64"/>
        <v>6058</v>
      </c>
      <c r="AI120" s="11">
        <f t="shared" si="102"/>
        <v>414.93150684931504</v>
      </c>
      <c r="AJ120" s="11">
        <f t="shared" si="103"/>
        <v>85.068493150684958</v>
      </c>
      <c r="AK120" s="33">
        <v>42461</v>
      </c>
      <c r="AL120" s="5">
        <f t="shared" si="65"/>
        <v>42461</v>
      </c>
      <c r="AM120" s="11">
        <f t="shared" si="66"/>
        <v>42461</v>
      </c>
      <c r="AN120" s="11">
        <f t="shared" si="67"/>
        <v>6058</v>
      </c>
      <c r="AO120" s="6">
        <v>490.75</v>
      </c>
      <c r="AP120" s="6">
        <f t="shared" si="68"/>
        <v>75.818493150684958</v>
      </c>
      <c r="AQ120" s="6">
        <f t="shared" si="69"/>
        <v>9.25</v>
      </c>
      <c r="AR120" s="33">
        <v>42826</v>
      </c>
      <c r="AS120" s="5">
        <f t="shared" si="70"/>
        <v>42826</v>
      </c>
      <c r="AT120" s="11">
        <f t="shared" si="71"/>
        <v>42826</v>
      </c>
      <c r="AU120" s="11">
        <f t="shared" si="72"/>
        <v>6789</v>
      </c>
      <c r="AV120" s="6">
        <v>515.75</v>
      </c>
      <c r="AW120" s="6">
        <v>25</v>
      </c>
      <c r="AX120" s="6">
        <v>0</v>
      </c>
      <c r="AY120" s="33">
        <v>43191</v>
      </c>
      <c r="AZ120" s="5">
        <f t="shared" si="73"/>
        <v>43191</v>
      </c>
      <c r="BA120" s="11">
        <f t="shared" si="74"/>
        <v>7154</v>
      </c>
      <c r="BB120" s="11">
        <f t="shared" si="75"/>
        <v>7068.9315068493152</v>
      </c>
      <c r="BC120" s="6">
        <v>515.75</v>
      </c>
      <c r="BD120" s="6">
        <v>0</v>
      </c>
      <c r="BE120" s="6">
        <v>-0.2</v>
      </c>
      <c r="BF120" s="8"/>
      <c r="BG120" s="33">
        <v>43556</v>
      </c>
      <c r="BH120" s="5">
        <f t="shared" si="76"/>
        <v>43556</v>
      </c>
      <c r="BI120" s="11">
        <f t="shared" si="77"/>
        <v>7519</v>
      </c>
      <c r="BJ120" s="11">
        <f t="shared" si="78"/>
        <v>0</v>
      </c>
      <c r="BK120" s="6">
        <f>BC120</f>
        <v>515.75</v>
      </c>
      <c r="BL120" s="6">
        <v>1.08</v>
      </c>
      <c r="BM120" s="6">
        <v>0.08</v>
      </c>
      <c r="BN120" s="59"/>
      <c r="BO120" s="58"/>
      <c r="BP120" s="58"/>
      <c r="BQ120" s="61">
        <f t="shared" si="79"/>
        <v>-15.830000000000041</v>
      </c>
      <c r="BR120" s="33">
        <v>43922</v>
      </c>
      <c r="BS120" s="5">
        <f t="shared" si="80"/>
        <v>43922</v>
      </c>
      <c r="BT120" s="11">
        <f t="shared" si="81"/>
        <v>7885</v>
      </c>
      <c r="BU120" s="11">
        <f t="shared" si="82"/>
        <v>0</v>
      </c>
      <c r="BV120" s="6">
        <f t="shared" si="83"/>
        <v>515.83000000000004</v>
      </c>
      <c r="BW120" s="6">
        <f t="shared" si="84"/>
        <v>0.08</v>
      </c>
      <c r="BX120" s="73">
        <f t="shared" si="95"/>
        <v>0.08</v>
      </c>
      <c r="BY120" s="6">
        <v>0.08</v>
      </c>
      <c r="BZ120" s="33">
        <v>43922</v>
      </c>
      <c r="CA120" s="5">
        <f t="shared" si="85"/>
        <v>43922</v>
      </c>
      <c r="CB120" s="11">
        <f t="shared" si="86"/>
        <v>7885</v>
      </c>
      <c r="CC120" s="11">
        <f t="shared" si="87"/>
        <v>0</v>
      </c>
      <c r="CD120" s="6">
        <f t="shared" si="88"/>
        <v>515.91000000000008</v>
      </c>
      <c r="CE120" s="62">
        <f t="shared" si="89"/>
        <v>0.08</v>
      </c>
      <c r="CF120" s="73">
        <f t="shared" si="96"/>
        <v>0.08</v>
      </c>
      <c r="CG120" s="73">
        <f t="shared" si="97"/>
        <v>0</v>
      </c>
      <c r="CH120" s="6">
        <f t="shared" si="98"/>
        <v>0</v>
      </c>
      <c r="CI120" s="6"/>
      <c r="CJ120" s="33">
        <v>44652</v>
      </c>
      <c r="CK120" s="5">
        <f t="shared" si="90"/>
        <v>44652</v>
      </c>
      <c r="CL120" s="11">
        <f t="shared" si="91"/>
        <v>2557</v>
      </c>
      <c r="CM120" s="11">
        <f t="shared" si="92"/>
        <v>2557</v>
      </c>
      <c r="CN120" s="6">
        <f t="shared" si="93"/>
        <v>515.91000000000008</v>
      </c>
      <c r="CO120" s="62">
        <f t="shared" si="101"/>
        <v>0</v>
      </c>
      <c r="CP120" s="73">
        <f t="shared" si="99"/>
        <v>0</v>
      </c>
      <c r="CQ120" s="73">
        <f t="shared" si="100"/>
        <v>0</v>
      </c>
      <c r="CR120" s="6">
        <f t="shared" si="94"/>
        <v>0</v>
      </c>
    </row>
    <row r="121" spans="1:96">
      <c r="A121" s="30" t="s">
        <v>1569</v>
      </c>
      <c r="B121" s="30" t="s">
        <v>1570</v>
      </c>
      <c r="C121" s="49"/>
      <c r="D121" s="49" t="s">
        <v>3384</v>
      </c>
      <c r="E121" s="30" t="s">
        <v>3061</v>
      </c>
      <c r="F121" s="30" t="s">
        <v>4568</v>
      </c>
      <c r="G121" s="30" t="s">
        <v>4574</v>
      </c>
      <c r="H121" s="30" t="s">
        <v>3113</v>
      </c>
      <c r="I121" s="30" t="s">
        <v>4332</v>
      </c>
      <c r="J121" s="30"/>
      <c r="K121" s="30" t="s">
        <v>1240</v>
      </c>
      <c r="L121" s="30" t="s">
        <v>3102</v>
      </c>
      <c r="M121" s="31">
        <v>214.5</v>
      </c>
      <c r="N121" s="30">
        <v>20</v>
      </c>
      <c r="O121" s="30"/>
      <c r="P121" s="162"/>
      <c r="Q121" s="30">
        <f t="shared" si="56"/>
        <v>240</v>
      </c>
      <c r="R121" s="30">
        <f t="shared" si="57"/>
        <v>7304.844000000001</v>
      </c>
      <c r="S121" s="30">
        <f t="shared" si="58"/>
        <v>7300</v>
      </c>
      <c r="T121" s="30" t="s">
        <v>6</v>
      </c>
      <c r="U121" s="30"/>
      <c r="V121" s="32">
        <v>36037</v>
      </c>
      <c r="W121" s="30"/>
      <c r="X121" s="31">
        <v>214.5</v>
      </c>
      <c r="Y121" s="30">
        <v>0</v>
      </c>
      <c r="Z121" s="30">
        <v>0</v>
      </c>
      <c r="AA121" s="30">
        <v>0</v>
      </c>
      <c r="AB121" s="31">
        <f t="shared" si="59"/>
        <v>214.5</v>
      </c>
      <c r="AC121" s="33">
        <v>42095</v>
      </c>
      <c r="AD121" s="10">
        <f t="shared" si="60"/>
        <v>36037</v>
      </c>
      <c r="AE121" s="10">
        <f t="shared" si="61"/>
        <v>42095</v>
      </c>
      <c r="AF121" s="11">
        <f t="shared" si="62"/>
        <v>6058</v>
      </c>
      <c r="AG121" s="11">
        <f t="shared" si="63"/>
        <v>7305</v>
      </c>
      <c r="AH121" s="11">
        <f t="shared" si="64"/>
        <v>6058</v>
      </c>
      <c r="AI121" s="11">
        <f t="shared" si="102"/>
        <v>178.00561643835616</v>
      </c>
      <c r="AJ121" s="11">
        <f t="shared" si="103"/>
        <v>36.494383561643843</v>
      </c>
      <c r="AK121" s="33">
        <v>42461</v>
      </c>
      <c r="AL121" s="5">
        <f t="shared" si="65"/>
        <v>42461</v>
      </c>
      <c r="AM121" s="11">
        <f t="shared" si="66"/>
        <v>42461</v>
      </c>
      <c r="AN121" s="11">
        <f t="shared" si="67"/>
        <v>6058</v>
      </c>
      <c r="AO121" s="6">
        <v>210.52</v>
      </c>
      <c r="AP121" s="6">
        <f t="shared" si="68"/>
        <v>32.514383561643854</v>
      </c>
      <c r="AQ121" s="6">
        <f t="shared" si="69"/>
        <v>3.9799999999999898</v>
      </c>
      <c r="AR121" s="33">
        <v>42826</v>
      </c>
      <c r="AS121" s="5">
        <f t="shared" si="70"/>
        <v>42826</v>
      </c>
      <c r="AT121" s="11">
        <f t="shared" si="71"/>
        <v>42826</v>
      </c>
      <c r="AU121" s="11">
        <f t="shared" si="72"/>
        <v>6789</v>
      </c>
      <c r="AV121" s="6">
        <v>221.245</v>
      </c>
      <c r="AW121" s="6">
        <v>10.725</v>
      </c>
      <c r="AX121" s="6">
        <v>0</v>
      </c>
      <c r="AY121" s="33">
        <v>43191</v>
      </c>
      <c r="AZ121" s="5">
        <f t="shared" si="73"/>
        <v>43191</v>
      </c>
      <c r="BA121" s="11">
        <f t="shared" si="74"/>
        <v>7154</v>
      </c>
      <c r="BB121" s="11">
        <f t="shared" si="75"/>
        <v>7117.5056164383559</v>
      </c>
      <c r="BC121" s="6">
        <v>221.245</v>
      </c>
      <c r="BD121" s="6">
        <v>0</v>
      </c>
      <c r="BE121" s="6">
        <v>-0.2</v>
      </c>
      <c r="BF121" s="8"/>
      <c r="BG121" s="33">
        <v>43556</v>
      </c>
      <c r="BH121" s="5">
        <f t="shared" si="76"/>
        <v>43556</v>
      </c>
      <c r="BI121" s="11">
        <f t="shared" si="77"/>
        <v>7519</v>
      </c>
      <c r="BJ121" s="11">
        <f t="shared" si="78"/>
        <v>0</v>
      </c>
      <c r="BK121" s="6">
        <f>(M121-J121)/R121*BI121</f>
        <v>220.78849322449594</v>
      </c>
      <c r="BL121" s="6">
        <v>1.08</v>
      </c>
      <c r="BM121" s="6">
        <v>0.08</v>
      </c>
      <c r="BN121" s="59"/>
      <c r="BO121" s="58"/>
      <c r="BP121" s="58"/>
      <c r="BQ121" s="61">
        <f t="shared" si="79"/>
        <v>-6.3684932244959498</v>
      </c>
      <c r="BR121" s="33">
        <v>43922</v>
      </c>
      <c r="BS121" s="5">
        <f t="shared" si="80"/>
        <v>43922</v>
      </c>
      <c r="BT121" s="11">
        <f t="shared" si="81"/>
        <v>7885</v>
      </c>
      <c r="BU121" s="11">
        <f t="shared" si="82"/>
        <v>0</v>
      </c>
      <c r="BV121" s="6">
        <f t="shared" si="83"/>
        <v>220.86849322449595</v>
      </c>
      <c r="BW121" s="6">
        <f t="shared" si="84"/>
        <v>0.08</v>
      </c>
      <c r="BX121" s="73">
        <f t="shared" si="95"/>
        <v>0.08</v>
      </c>
      <c r="BY121" s="6">
        <v>0.08</v>
      </c>
      <c r="BZ121" s="33">
        <v>44287</v>
      </c>
      <c r="CA121" s="5">
        <f t="shared" si="85"/>
        <v>44287</v>
      </c>
      <c r="CB121" s="11">
        <f t="shared" si="86"/>
        <v>8250</v>
      </c>
      <c r="CC121" s="11">
        <f t="shared" si="87"/>
        <v>0</v>
      </c>
      <c r="CD121" s="6">
        <f t="shared" si="88"/>
        <v>220.94849322449596</v>
      </c>
      <c r="CE121" s="62">
        <f t="shared" si="89"/>
        <v>0.08</v>
      </c>
      <c r="CF121" s="73">
        <f t="shared" si="96"/>
        <v>0.08</v>
      </c>
      <c r="CG121" s="73">
        <f t="shared" si="97"/>
        <v>0</v>
      </c>
      <c r="CH121" s="6">
        <f t="shared" si="98"/>
        <v>0</v>
      </c>
      <c r="CI121" s="6"/>
      <c r="CJ121" s="33">
        <v>44652</v>
      </c>
      <c r="CK121" s="5">
        <f t="shared" si="90"/>
        <v>44652</v>
      </c>
      <c r="CL121" s="11">
        <f t="shared" si="91"/>
        <v>2557</v>
      </c>
      <c r="CM121" s="11">
        <f t="shared" si="92"/>
        <v>2557</v>
      </c>
      <c r="CN121" s="6">
        <f t="shared" si="93"/>
        <v>220.94849322449596</v>
      </c>
      <c r="CO121" s="62">
        <f t="shared" si="101"/>
        <v>0</v>
      </c>
      <c r="CP121" s="73">
        <f t="shared" si="99"/>
        <v>0</v>
      </c>
      <c r="CQ121" s="73">
        <f t="shared" si="100"/>
        <v>0</v>
      </c>
      <c r="CR121" s="6">
        <f t="shared" si="94"/>
        <v>0</v>
      </c>
    </row>
    <row r="122" spans="1:96">
      <c r="A122" s="30" t="s">
        <v>1579</v>
      </c>
      <c r="B122" s="30" t="s">
        <v>1580</v>
      </c>
      <c r="C122" s="49"/>
      <c r="D122" s="49" t="s">
        <v>3389</v>
      </c>
      <c r="E122" s="30" t="s">
        <v>3061</v>
      </c>
      <c r="F122" s="30" t="s">
        <v>4568</v>
      </c>
      <c r="G122" s="30" t="s">
        <v>4574</v>
      </c>
      <c r="H122" s="30" t="s">
        <v>4591</v>
      </c>
      <c r="I122" s="30" t="s">
        <v>4365</v>
      </c>
      <c r="J122" s="30"/>
      <c r="K122" s="30" t="s">
        <v>1240</v>
      </c>
      <c r="L122" s="30" t="s">
        <v>3102</v>
      </c>
      <c r="M122" s="31">
        <v>799</v>
      </c>
      <c r="N122" s="30">
        <v>20</v>
      </c>
      <c r="O122" s="30"/>
      <c r="P122" s="162"/>
      <c r="Q122" s="30">
        <f t="shared" si="56"/>
        <v>240</v>
      </c>
      <c r="R122" s="30">
        <f t="shared" si="57"/>
        <v>7304.844000000001</v>
      </c>
      <c r="S122" s="30">
        <f t="shared" si="58"/>
        <v>7300</v>
      </c>
      <c r="T122" s="30" t="s">
        <v>6</v>
      </c>
      <c r="U122" s="30"/>
      <c r="V122" s="32">
        <v>36037</v>
      </c>
      <c r="W122" s="30"/>
      <c r="X122" s="31">
        <v>799</v>
      </c>
      <c r="Y122" s="30">
        <v>0</v>
      </c>
      <c r="Z122" s="30">
        <v>0</v>
      </c>
      <c r="AA122" s="30">
        <v>0</v>
      </c>
      <c r="AB122" s="31">
        <f t="shared" si="59"/>
        <v>799</v>
      </c>
      <c r="AC122" s="33">
        <v>42095</v>
      </c>
      <c r="AD122" s="10">
        <f t="shared" si="60"/>
        <v>36037</v>
      </c>
      <c r="AE122" s="10">
        <f t="shared" si="61"/>
        <v>42095</v>
      </c>
      <c r="AF122" s="11">
        <f t="shared" si="62"/>
        <v>6058</v>
      </c>
      <c r="AG122" s="11">
        <f t="shared" si="63"/>
        <v>7305</v>
      </c>
      <c r="AH122" s="11">
        <f t="shared" si="64"/>
        <v>6058</v>
      </c>
      <c r="AI122" s="11">
        <f t="shared" si="102"/>
        <v>663.06054794520549</v>
      </c>
      <c r="AJ122" s="11">
        <f t="shared" si="103"/>
        <v>135.93945205479451</v>
      </c>
      <c r="AK122" s="33">
        <v>42461</v>
      </c>
      <c r="AL122" s="5">
        <f t="shared" si="65"/>
        <v>42461</v>
      </c>
      <c r="AM122" s="11">
        <f t="shared" si="66"/>
        <v>42461</v>
      </c>
      <c r="AN122" s="11">
        <f t="shared" si="67"/>
        <v>6058</v>
      </c>
      <c r="AO122" s="6">
        <v>784.21</v>
      </c>
      <c r="AP122" s="6">
        <f t="shared" si="68"/>
        <v>121.14945205479455</v>
      </c>
      <c r="AQ122" s="6">
        <f t="shared" si="69"/>
        <v>14.789999999999964</v>
      </c>
      <c r="AR122" s="33">
        <v>42826</v>
      </c>
      <c r="AS122" s="5">
        <f t="shared" si="70"/>
        <v>42826</v>
      </c>
      <c r="AT122" s="11">
        <f t="shared" si="71"/>
        <v>42826</v>
      </c>
      <c r="AU122" s="11">
        <f t="shared" si="72"/>
        <v>6789</v>
      </c>
      <c r="AV122" s="6">
        <v>824.16000000000008</v>
      </c>
      <c r="AW122" s="6">
        <v>39.950000000000003</v>
      </c>
      <c r="AX122" s="6">
        <v>0</v>
      </c>
      <c r="AY122" s="33">
        <v>43191</v>
      </c>
      <c r="AZ122" s="5">
        <f t="shared" si="73"/>
        <v>43191</v>
      </c>
      <c r="BA122" s="11">
        <f t="shared" si="74"/>
        <v>7154</v>
      </c>
      <c r="BB122" s="11">
        <f t="shared" si="75"/>
        <v>7018.0605479452051</v>
      </c>
      <c r="BC122" s="6">
        <v>824.16000000000008</v>
      </c>
      <c r="BD122" s="6">
        <v>0</v>
      </c>
      <c r="BE122" s="6">
        <v>-0.2</v>
      </c>
      <c r="BF122" s="8"/>
      <c r="BG122" s="33">
        <v>43556</v>
      </c>
      <c r="BH122" s="5">
        <f t="shared" si="76"/>
        <v>43556</v>
      </c>
      <c r="BI122" s="11">
        <f t="shared" si="77"/>
        <v>7519</v>
      </c>
      <c r="BJ122" s="11">
        <f t="shared" si="78"/>
        <v>0</v>
      </c>
      <c r="BK122" s="6">
        <f>(M122-J122)/R122*BI122</f>
        <v>822.42427079893821</v>
      </c>
      <c r="BL122" s="6">
        <v>1.08</v>
      </c>
      <c r="BM122" s="6">
        <v>0.08</v>
      </c>
      <c r="BN122" s="59"/>
      <c r="BO122" s="58"/>
      <c r="BP122" s="58"/>
      <c r="BQ122" s="61">
        <f t="shared" si="79"/>
        <v>-23.504270798938251</v>
      </c>
      <c r="BR122" s="33">
        <v>43922</v>
      </c>
      <c r="BS122" s="5">
        <f t="shared" si="80"/>
        <v>43922</v>
      </c>
      <c r="BT122" s="11">
        <f t="shared" si="81"/>
        <v>7885</v>
      </c>
      <c r="BU122" s="11">
        <f t="shared" si="82"/>
        <v>0</v>
      </c>
      <c r="BV122" s="6">
        <f t="shared" si="83"/>
        <v>822.50427079893825</v>
      </c>
      <c r="BW122" s="6">
        <f t="shared" si="84"/>
        <v>0.08</v>
      </c>
      <c r="BX122" s="73">
        <f t="shared" si="95"/>
        <v>0.08</v>
      </c>
      <c r="BY122" s="6">
        <v>0.08</v>
      </c>
      <c r="BZ122" s="33">
        <v>44287</v>
      </c>
      <c r="CA122" s="5">
        <f t="shared" si="85"/>
        <v>44287</v>
      </c>
      <c r="CB122" s="11">
        <f t="shared" si="86"/>
        <v>8250</v>
      </c>
      <c r="CC122" s="11">
        <f t="shared" si="87"/>
        <v>0</v>
      </c>
      <c r="CD122" s="6">
        <f t="shared" si="88"/>
        <v>822.58427079893829</v>
      </c>
      <c r="CE122" s="62">
        <f t="shared" si="89"/>
        <v>0.08</v>
      </c>
      <c r="CF122" s="73">
        <f t="shared" si="96"/>
        <v>0.08</v>
      </c>
      <c r="CG122" s="73">
        <f t="shared" si="97"/>
        <v>0</v>
      </c>
      <c r="CH122" s="6">
        <f t="shared" si="98"/>
        <v>0</v>
      </c>
      <c r="CI122" s="6"/>
      <c r="CJ122" s="33">
        <v>44652</v>
      </c>
      <c r="CK122" s="5">
        <f t="shared" si="90"/>
        <v>44652</v>
      </c>
      <c r="CL122" s="11">
        <f t="shared" si="91"/>
        <v>2557</v>
      </c>
      <c r="CM122" s="11">
        <f t="shared" si="92"/>
        <v>2557</v>
      </c>
      <c r="CN122" s="6">
        <f t="shared" si="93"/>
        <v>822.58427079893829</v>
      </c>
      <c r="CO122" s="62">
        <f t="shared" si="101"/>
        <v>0</v>
      </c>
      <c r="CP122" s="73">
        <f t="shared" si="99"/>
        <v>0</v>
      </c>
      <c r="CQ122" s="73">
        <f t="shared" si="100"/>
        <v>0</v>
      </c>
      <c r="CR122" s="6">
        <f t="shared" si="94"/>
        <v>0</v>
      </c>
    </row>
    <row r="123" spans="1:96">
      <c r="A123" s="30" t="s">
        <v>1581</v>
      </c>
      <c r="B123" s="30" t="s">
        <v>1582</v>
      </c>
      <c r="C123" s="49"/>
      <c r="D123" s="49" t="s">
        <v>3390</v>
      </c>
      <c r="E123" s="30" t="s">
        <v>3061</v>
      </c>
      <c r="F123" s="30" t="s">
        <v>3138</v>
      </c>
      <c r="G123" s="30" t="s">
        <v>3115</v>
      </c>
      <c r="H123" s="30" t="s">
        <v>3391</v>
      </c>
      <c r="I123" s="30" t="s">
        <v>4300</v>
      </c>
      <c r="J123" s="30"/>
      <c r="K123" s="30" t="s">
        <v>1240</v>
      </c>
      <c r="L123" s="30" t="s">
        <v>3102</v>
      </c>
      <c r="M123" s="31">
        <v>550</v>
      </c>
      <c r="N123" s="30">
        <v>20</v>
      </c>
      <c r="O123" s="30"/>
      <c r="P123" s="162"/>
      <c r="Q123" s="30">
        <f t="shared" si="56"/>
        <v>240</v>
      </c>
      <c r="R123" s="30">
        <f t="shared" si="57"/>
        <v>7304.844000000001</v>
      </c>
      <c r="S123" s="30">
        <f t="shared" si="58"/>
        <v>7300</v>
      </c>
      <c r="T123" s="30" t="s">
        <v>6</v>
      </c>
      <c r="U123" s="30"/>
      <c r="V123" s="32">
        <v>36037</v>
      </c>
      <c r="W123" s="30"/>
      <c r="X123" s="31">
        <v>550</v>
      </c>
      <c r="Y123" s="30">
        <v>0</v>
      </c>
      <c r="Z123" s="30">
        <v>0</v>
      </c>
      <c r="AA123" s="30">
        <v>0</v>
      </c>
      <c r="AB123" s="31">
        <f t="shared" si="59"/>
        <v>550</v>
      </c>
      <c r="AC123" s="33">
        <v>42095</v>
      </c>
      <c r="AD123" s="10">
        <f t="shared" si="60"/>
        <v>36037</v>
      </c>
      <c r="AE123" s="10">
        <f t="shared" si="61"/>
        <v>42095</v>
      </c>
      <c r="AF123" s="11">
        <f t="shared" si="62"/>
        <v>6058</v>
      </c>
      <c r="AG123" s="11">
        <f t="shared" si="63"/>
        <v>7305</v>
      </c>
      <c r="AH123" s="11">
        <f t="shared" si="64"/>
        <v>6058</v>
      </c>
      <c r="AI123" s="11">
        <f t="shared" si="102"/>
        <v>456.42465753424653</v>
      </c>
      <c r="AJ123" s="11">
        <f t="shared" si="103"/>
        <v>93.575342465753465</v>
      </c>
      <c r="AK123" s="33">
        <v>42461</v>
      </c>
      <c r="AL123" s="5">
        <f t="shared" si="65"/>
        <v>42461</v>
      </c>
      <c r="AM123" s="11">
        <f t="shared" si="66"/>
        <v>42461</v>
      </c>
      <c r="AN123" s="11">
        <f t="shared" si="67"/>
        <v>6058</v>
      </c>
      <c r="AO123" s="6">
        <v>539.85</v>
      </c>
      <c r="AP123" s="6">
        <f t="shared" si="68"/>
        <v>83.425342465753488</v>
      </c>
      <c r="AQ123" s="6">
        <f t="shared" si="69"/>
        <v>10.149999999999977</v>
      </c>
      <c r="AR123" s="33">
        <v>42826</v>
      </c>
      <c r="AS123" s="5">
        <f t="shared" si="70"/>
        <v>42826</v>
      </c>
      <c r="AT123" s="11">
        <f t="shared" si="71"/>
        <v>42826</v>
      </c>
      <c r="AU123" s="11">
        <f t="shared" si="72"/>
        <v>6789</v>
      </c>
      <c r="AV123" s="6">
        <v>567.35</v>
      </c>
      <c r="AW123" s="6">
        <v>27.5</v>
      </c>
      <c r="AX123" s="6">
        <v>0</v>
      </c>
      <c r="AY123" s="33">
        <v>43191</v>
      </c>
      <c r="AZ123" s="5">
        <f t="shared" si="73"/>
        <v>43191</v>
      </c>
      <c r="BA123" s="11">
        <f t="shared" si="74"/>
        <v>7154</v>
      </c>
      <c r="BB123" s="11">
        <f t="shared" si="75"/>
        <v>7060.4246575342468</v>
      </c>
      <c r="BC123" s="6">
        <v>567.35</v>
      </c>
      <c r="BD123" s="6">
        <v>0</v>
      </c>
      <c r="BE123" s="6">
        <v>-0.2</v>
      </c>
      <c r="BF123" s="8"/>
      <c r="BG123" s="33">
        <v>43556</v>
      </c>
      <c r="BH123" s="5">
        <f t="shared" si="76"/>
        <v>43556</v>
      </c>
      <c r="BI123" s="11">
        <f t="shared" si="77"/>
        <v>7519</v>
      </c>
      <c r="BJ123" s="11">
        <f t="shared" si="78"/>
        <v>0</v>
      </c>
      <c r="BK123" s="6">
        <f>(M123-J123)/R123*BI123</f>
        <v>566.12434160127157</v>
      </c>
      <c r="BL123" s="6">
        <v>1.08</v>
      </c>
      <c r="BM123" s="6">
        <v>0.08</v>
      </c>
      <c r="BN123" s="59"/>
      <c r="BO123" s="58"/>
      <c r="BP123" s="58"/>
      <c r="BQ123" s="61">
        <f t="shared" si="79"/>
        <v>-16.204341601271608</v>
      </c>
      <c r="BR123" s="33">
        <v>43922</v>
      </c>
      <c r="BS123" s="5">
        <f t="shared" si="80"/>
        <v>43922</v>
      </c>
      <c r="BT123" s="11">
        <f t="shared" si="81"/>
        <v>7885</v>
      </c>
      <c r="BU123" s="11">
        <f t="shared" si="82"/>
        <v>0</v>
      </c>
      <c r="BV123" s="6">
        <f t="shared" si="83"/>
        <v>566.20434160127161</v>
      </c>
      <c r="BW123" s="6">
        <f t="shared" si="84"/>
        <v>0.08</v>
      </c>
      <c r="BX123" s="73">
        <f t="shared" si="95"/>
        <v>0.08</v>
      </c>
      <c r="BY123" s="6">
        <v>0.08</v>
      </c>
      <c r="BZ123" s="33">
        <v>44287</v>
      </c>
      <c r="CA123" s="5">
        <f t="shared" si="85"/>
        <v>44287</v>
      </c>
      <c r="CB123" s="11">
        <f t="shared" si="86"/>
        <v>8250</v>
      </c>
      <c r="CC123" s="11">
        <f t="shared" si="87"/>
        <v>0</v>
      </c>
      <c r="CD123" s="6">
        <f t="shared" si="88"/>
        <v>566.28434160127165</v>
      </c>
      <c r="CE123" s="62">
        <f t="shared" si="89"/>
        <v>0.08</v>
      </c>
      <c r="CF123" s="73">
        <f t="shared" si="96"/>
        <v>0.08</v>
      </c>
      <c r="CG123" s="73">
        <f t="shared" si="97"/>
        <v>0</v>
      </c>
      <c r="CH123" s="6">
        <f t="shared" si="98"/>
        <v>0</v>
      </c>
      <c r="CI123" s="6"/>
      <c r="CJ123" s="33">
        <v>44652</v>
      </c>
      <c r="CK123" s="5">
        <f t="shared" si="90"/>
        <v>44652</v>
      </c>
      <c r="CL123" s="11">
        <f t="shared" si="91"/>
        <v>2557</v>
      </c>
      <c r="CM123" s="11">
        <f t="shared" si="92"/>
        <v>2557</v>
      </c>
      <c r="CN123" s="6">
        <f t="shared" si="93"/>
        <v>566.28434160127165</v>
      </c>
      <c r="CO123" s="62">
        <f t="shared" si="101"/>
        <v>0</v>
      </c>
      <c r="CP123" s="73">
        <f t="shared" si="99"/>
        <v>0</v>
      </c>
      <c r="CQ123" s="73">
        <f t="shared" si="100"/>
        <v>0</v>
      </c>
      <c r="CR123" s="6">
        <f t="shared" si="94"/>
        <v>0</v>
      </c>
    </row>
    <row r="124" spans="1:96">
      <c r="A124" s="30" t="s">
        <v>2605</v>
      </c>
      <c r="B124" s="30" t="s">
        <v>2606</v>
      </c>
      <c r="C124" s="49"/>
      <c r="D124" s="49" t="s">
        <v>3917</v>
      </c>
      <c r="E124" s="30" t="s">
        <v>3061</v>
      </c>
      <c r="F124" s="30" t="s">
        <v>4568</v>
      </c>
      <c r="G124" s="30" t="s">
        <v>4562</v>
      </c>
      <c r="H124" s="30" t="s">
        <v>3284</v>
      </c>
      <c r="I124" s="30" t="s">
        <v>3116</v>
      </c>
      <c r="J124" s="30"/>
      <c r="K124" s="30" t="s">
        <v>1240</v>
      </c>
      <c r="L124" s="30" t="s">
        <v>3102</v>
      </c>
      <c r="M124" s="31">
        <v>214.5</v>
      </c>
      <c r="N124" s="30">
        <v>20</v>
      </c>
      <c r="O124" s="30"/>
      <c r="P124" s="162"/>
      <c r="Q124" s="30">
        <f t="shared" si="56"/>
        <v>240</v>
      </c>
      <c r="R124" s="30">
        <f t="shared" si="57"/>
        <v>7304.844000000001</v>
      </c>
      <c r="S124" s="30">
        <f t="shared" si="58"/>
        <v>7300</v>
      </c>
      <c r="T124" s="30" t="s">
        <v>6</v>
      </c>
      <c r="U124" s="30"/>
      <c r="V124" s="32">
        <v>36037</v>
      </c>
      <c r="W124" s="30"/>
      <c r="X124" s="31">
        <v>214.5</v>
      </c>
      <c r="Y124" s="30">
        <v>0</v>
      </c>
      <c r="Z124" s="30">
        <v>0</v>
      </c>
      <c r="AA124" s="30">
        <v>0</v>
      </c>
      <c r="AB124" s="31">
        <f t="shared" si="59"/>
        <v>214.5</v>
      </c>
      <c r="AC124" s="33">
        <v>42095</v>
      </c>
      <c r="AD124" s="10">
        <f t="shared" si="60"/>
        <v>36037</v>
      </c>
      <c r="AE124" s="10">
        <f t="shared" si="61"/>
        <v>42095</v>
      </c>
      <c r="AF124" s="11">
        <f t="shared" si="62"/>
        <v>6058</v>
      </c>
      <c r="AG124" s="11">
        <f t="shared" si="63"/>
        <v>7305</v>
      </c>
      <c r="AH124" s="11">
        <f t="shared" si="64"/>
        <v>6058</v>
      </c>
      <c r="AI124" s="11">
        <f t="shared" si="102"/>
        <v>178.00561643835616</v>
      </c>
      <c r="AJ124" s="11">
        <f t="shared" si="103"/>
        <v>36.494383561643843</v>
      </c>
      <c r="AK124" s="33">
        <v>42461</v>
      </c>
      <c r="AL124" s="5">
        <f t="shared" si="65"/>
        <v>42461</v>
      </c>
      <c r="AM124" s="11">
        <f t="shared" si="66"/>
        <v>42461</v>
      </c>
      <c r="AN124" s="11">
        <f t="shared" si="67"/>
        <v>6058</v>
      </c>
      <c r="AO124" s="6">
        <v>210.52</v>
      </c>
      <c r="AP124" s="6">
        <f t="shared" si="68"/>
        <v>32.514383561643854</v>
      </c>
      <c r="AQ124" s="6">
        <f t="shared" si="69"/>
        <v>3.9799999999999898</v>
      </c>
      <c r="AR124" s="33">
        <v>42826</v>
      </c>
      <c r="AS124" s="5">
        <f t="shared" si="70"/>
        <v>42826</v>
      </c>
      <c r="AT124" s="11">
        <f t="shared" si="71"/>
        <v>42826</v>
      </c>
      <c r="AU124" s="11">
        <f t="shared" si="72"/>
        <v>6789</v>
      </c>
      <c r="AV124" s="6">
        <v>221.245</v>
      </c>
      <c r="AW124" s="6">
        <v>10.725</v>
      </c>
      <c r="AX124" s="6">
        <v>0</v>
      </c>
      <c r="AY124" s="33">
        <v>43191</v>
      </c>
      <c r="AZ124" s="5">
        <f t="shared" si="73"/>
        <v>43191</v>
      </c>
      <c r="BA124" s="11">
        <f t="shared" si="74"/>
        <v>7154</v>
      </c>
      <c r="BB124" s="11">
        <f t="shared" si="75"/>
        <v>7117.5056164383559</v>
      </c>
      <c r="BC124" s="6">
        <v>221.245</v>
      </c>
      <c r="BD124" s="6">
        <v>0</v>
      </c>
      <c r="BE124" s="6">
        <v>-0.2</v>
      </c>
      <c r="BF124" s="8"/>
      <c r="BG124" s="33">
        <v>43556</v>
      </c>
      <c r="BH124" s="5">
        <f t="shared" si="76"/>
        <v>43556</v>
      </c>
      <c r="BI124" s="11">
        <f t="shared" si="77"/>
        <v>7519</v>
      </c>
      <c r="BJ124" s="11">
        <f t="shared" si="78"/>
        <v>0</v>
      </c>
      <c r="BK124" s="6">
        <f>BC124+BL124</f>
        <v>222.32500000000002</v>
      </c>
      <c r="BL124" s="6">
        <v>1.08</v>
      </c>
      <c r="BM124" s="6">
        <v>0.08</v>
      </c>
      <c r="BN124" s="59"/>
      <c r="BO124" s="58"/>
      <c r="BP124" s="58"/>
      <c r="BQ124" s="61">
        <f t="shared" si="79"/>
        <v>-7.9050000000000296</v>
      </c>
      <c r="BR124" s="33">
        <v>43922</v>
      </c>
      <c r="BS124" s="5">
        <f t="shared" si="80"/>
        <v>43922</v>
      </c>
      <c r="BT124" s="11">
        <f t="shared" si="81"/>
        <v>7885</v>
      </c>
      <c r="BU124" s="11">
        <f t="shared" si="82"/>
        <v>0</v>
      </c>
      <c r="BV124" s="6">
        <f t="shared" si="83"/>
        <v>222.40500000000003</v>
      </c>
      <c r="BW124" s="6">
        <f t="shared" si="84"/>
        <v>0.08</v>
      </c>
      <c r="BX124" s="73">
        <f t="shared" si="95"/>
        <v>0.08</v>
      </c>
      <c r="BY124" s="6">
        <v>0.08</v>
      </c>
      <c r="BZ124" s="33">
        <v>44287</v>
      </c>
      <c r="CA124" s="5">
        <f t="shared" si="85"/>
        <v>44287</v>
      </c>
      <c r="CB124" s="11">
        <f t="shared" si="86"/>
        <v>8250</v>
      </c>
      <c r="CC124" s="11">
        <f t="shared" si="87"/>
        <v>0</v>
      </c>
      <c r="CD124" s="6">
        <f t="shared" si="88"/>
        <v>222.48500000000004</v>
      </c>
      <c r="CE124" s="62">
        <f t="shared" si="89"/>
        <v>0.08</v>
      </c>
      <c r="CF124" s="73">
        <f t="shared" si="96"/>
        <v>0.08</v>
      </c>
      <c r="CG124" s="73">
        <f t="shared" si="97"/>
        <v>0</v>
      </c>
      <c r="CH124" s="6">
        <f t="shared" si="98"/>
        <v>0</v>
      </c>
      <c r="CI124" s="6"/>
      <c r="CJ124" s="33">
        <v>44652</v>
      </c>
      <c r="CK124" s="5">
        <f t="shared" si="90"/>
        <v>44652</v>
      </c>
      <c r="CL124" s="11">
        <f t="shared" si="91"/>
        <v>2557</v>
      </c>
      <c r="CM124" s="11">
        <f t="shared" si="92"/>
        <v>2557</v>
      </c>
      <c r="CN124" s="6">
        <f t="shared" si="93"/>
        <v>222.48500000000004</v>
      </c>
      <c r="CO124" s="62">
        <f t="shared" si="101"/>
        <v>0</v>
      </c>
      <c r="CP124" s="73">
        <f t="shared" si="99"/>
        <v>0</v>
      </c>
      <c r="CQ124" s="73">
        <f t="shared" si="100"/>
        <v>0</v>
      </c>
      <c r="CR124" s="6">
        <f t="shared" si="94"/>
        <v>0</v>
      </c>
    </row>
    <row r="125" spans="1:96">
      <c r="A125" s="30" t="s">
        <v>2607</v>
      </c>
      <c r="B125" s="30" t="s">
        <v>2608</v>
      </c>
      <c r="C125" s="49"/>
      <c r="D125" s="49" t="s">
        <v>3918</v>
      </c>
      <c r="E125" s="30" t="s">
        <v>3061</v>
      </c>
      <c r="F125" s="30" t="s">
        <v>4568</v>
      </c>
      <c r="G125" s="30"/>
      <c r="H125" s="30" t="s">
        <v>4565</v>
      </c>
      <c r="I125" s="30" t="s">
        <v>3116</v>
      </c>
      <c r="J125" s="30"/>
      <c r="K125" s="30" t="s">
        <v>1240</v>
      </c>
      <c r="L125" s="30" t="s">
        <v>3102</v>
      </c>
      <c r="M125" s="31">
        <v>500</v>
      </c>
      <c r="N125" s="30">
        <v>20</v>
      </c>
      <c r="O125" s="30"/>
      <c r="P125" s="162"/>
      <c r="Q125" s="30">
        <f t="shared" si="56"/>
        <v>240</v>
      </c>
      <c r="R125" s="30">
        <f t="shared" si="57"/>
        <v>7304.844000000001</v>
      </c>
      <c r="S125" s="30">
        <f t="shared" si="58"/>
        <v>7300</v>
      </c>
      <c r="T125" s="30" t="s">
        <v>6</v>
      </c>
      <c r="U125" s="30"/>
      <c r="V125" s="32">
        <v>36037</v>
      </c>
      <c r="W125" s="30"/>
      <c r="X125" s="31">
        <v>500</v>
      </c>
      <c r="Y125" s="30">
        <v>0</v>
      </c>
      <c r="Z125" s="30">
        <v>0</v>
      </c>
      <c r="AA125" s="30">
        <v>0</v>
      </c>
      <c r="AB125" s="31">
        <f t="shared" si="59"/>
        <v>500</v>
      </c>
      <c r="AC125" s="33">
        <v>42095</v>
      </c>
      <c r="AD125" s="10">
        <f t="shared" si="60"/>
        <v>36037</v>
      </c>
      <c r="AE125" s="10">
        <f t="shared" si="61"/>
        <v>42095</v>
      </c>
      <c r="AF125" s="11">
        <f t="shared" si="62"/>
        <v>6058</v>
      </c>
      <c r="AG125" s="11">
        <f t="shared" si="63"/>
        <v>7305</v>
      </c>
      <c r="AH125" s="11">
        <f t="shared" si="64"/>
        <v>6058</v>
      </c>
      <c r="AI125" s="11">
        <f t="shared" si="102"/>
        <v>414.93150684931504</v>
      </c>
      <c r="AJ125" s="11">
        <f t="shared" si="103"/>
        <v>85.068493150684958</v>
      </c>
      <c r="AK125" s="33">
        <v>42461</v>
      </c>
      <c r="AL125" s="5">
        <f t="shared" si="65"/>
        <v>42461</v>
      </c>
      <c r="AM125" s="11">
        <f t="shared" si="66"/>
        <v>42461</v>
      </c>
      <c r="AN125" s="11">
        <f t="shared" si="67"/>
        <v>6058</v>
      </c>
      <c r="AO125" s="6">
        <v>490.75</v>
      </c>
      <c r="AP125" s="6">
        <f t="shared" si="68"/>
        <v>75.818493150684958</v>
      </c>
      <c r="AQ125" s="6">
        <f t="shared" si="69"/>
        <v>9.25</v>
      </c>
      <c r="AR125" s="33">
        <v>42826</v>
      </c>
      <c r="AS125" s="5">
        <f t="shared" si="70"/>
        <v>42826</v>
      </c>
      <c r="AT125" s="11">
        <f t="shared" si="71"/>
        <v>42826</v>
      </c>
      <c r="AU125" s="11">
        <f t="shared" si="72"/>
        <v>6789</v>
      </c>
      <c r="AV125" s="6">
        <v>515.75</v>
      </c>
      <c r="AW125" s="6">
        <v>25</v>
      </c>
      <c r="AX125" s="6">
        <v>0</v>
      </c>
      <c r="AY125" s="33">
        <v>43191</v>
      </c>
      <c r="AZ125" s="5">
        <f t="shared" si="73"/>
        <v>43191</v>
      </c>
      <c r="BA125" s="11">
        <f t="shared" si="74"/>
        <v>7154</v>
      </c>
      <c r="BB125" s="11">
        <f t="shared" si="75"/>
        <v>7068.9315068493152</v>
      </c>
      <c r="BC125" s="6">
        <v>515.75</v>
      </c>
      <c r="BD125" s="6">
        <v>0</v>
      </c>
      <c r="BE125" s="6">
        <v>-0.2</v>
      </c>
      <c r="BF125" s="8"/>
      <c r="BG125" s="33">
        <v>43556</v>
      </c>
      <c r="BH125" s="5">
        <f t="shared" si="76"/>
        <v>43556</v>
      </c>
      <c r="BI125" s="11">
        <f t="shared" si="77"/>
        <v>7519</v>
      </c>
      <c r="BJ125" s="11">
        <f t="shared" si="78"/>
        <v>0</v>
      </c>
      <c r="BK125" s="6">
        <f>BC125+BL125</f>
        <v>516.83000000000004</v>
      </c>
      <c r="BL125" s="6">
        <v>1.08</v>
      </c>
      <c r="BM125" s="6">
        <v>0.08</v>
      </c>
      <c r="BN125" s="59"/>
      <c r="BO125" s="58"/>
      <c r="BP125" s="58"/>
      <c r="BQ125" s="61">
        <f t="shared" si="79"/>
        <v>-16.910000000000082</v>
      </c>
      <c r="BR125" s="33">
        <v>43922</v>
      </c>
      <c r="BS125" s="5">
        <f t="shared" si="80"/>
        <v>43922</v>
      </c>
      <c r="BT125" s="11">
        <f t="shared" si="81"/>
        <v>7885</v>
      </c>
      <c r="BU125" s="11">
        <f t="shared" si="82"/>
        <v>0</v>
      </c>
      <c r="BV125" s="6">
        <f t="shared" si="83"/>
        <v>516.91000000000008</v>
      </c>
      <c r="BW125" s="6">
        <f t="shared" si="84"/>
        <v>0.08</v>
      </c>
      <c r="BX125" s="73">
        <f t="shared" si="95"/>
        <v>0.08</v>
      </c>
      <c r="BY125" s="6">
        <v>0.08</v>
      </c>
      <c r="BZ125" s="33">
        <v>44287</v>
      </c>
      <c r="CA125" s="5">
        <f t="shared" si="85"/>
        <v>44287</v>
      </c>
      <c r="CB125" s="11">
        <f t="shared" si="86"/>
        <v>8250</v>
      </c>
      <c r="CC125" s="11">
        <f t="shared" si="87"/>
        <v>0</v>
      </c>
      <c r="CD125" s="6">
        <f t="shared" si="88"/>
        <v>516.99000000000012</v>
      </c>
      <c r="CE125" s="62">
        <f t="shared" si="89"/>
        <v>0.08</v>
      </c>
      <c r="CF125" s="73">
        <f t="shared" si="96"/>
        <v>0.08</v>
      </c>
      <c r="CG125" s="73">
        <f t="shared" si="97"/>
        <v>0</v>
      </c>
      <c r="CH125" s="6">
        <f t="shared" si="98"/>
        <v>0</v>
      </c>
      <c r="CI125" s="6"/>
      <c r="CJ125" s="33">
        <v>44652</v>
      </c>
      <c r="CK125" s="5">
        <f t="shared" si="90"/>
        <v>44652</v>
      </c>
      <c r="CL125" s="11">
        <f t="shared" si="91"/>
        <v>2557</v>
      </c>
      <c r="CM125" s="11">
        <f t="shared" si="92"/>
        <v>2557</v>
      </c>
      <c r="CN125" s="6">
        <f t="shared" si="93"/>
        <v>516.99000000000012</v>
      </c>
      <c r="CO125" s="62">
        <f t="shared" si="101"/>
        <v>0</v>
      </c>
      <c r="CP125" s="73">
        <f t="shared" si="99"/>
        <v>0</v>
      </c>
      <c r="CQ125" s="73">
        <f t="shared" si="100"/>
        <v>0</v>
      </c>
      <c r="CR125" s="6">
        <f t="shared" si="94"/>
        <v>0</v>
      </c>
    </row>
    <row r="126" spans="1:96">
      <c r="A126" s="30" t="s">
        <v>1403</v>
      </c>
      <c r="B126" s="30" t="s">
        <v>1404</v>
      </c>
      <c r="C126" s="49"/>
      <c r="D126" s="49" t="s">
        <v>3302</v>
      </c>
      <c r="E126" s="30" t="s">
        <v>3061</v>
      </c>
      <c r="F126" s="30" t="s">
        <v>4568</v>
      </c>
      <c r="G126" s="30" t="s">
        <v>4562</v>
      </c>
      <c r="H126" s="30" t="s">
        <v>4452</v>
      </c>
      <c r="I126" s="30" t="s">
        <v>4333</v>
      </c>
      <c r="J126" s="30"/>
      <c r="K126" s="30" t="s">
        <v>1240</v>
      </c>
      <c r="L126" s="30" t="s">
        <v>3102</v>
      </c>
      <c r="M126" s="31">
        <v>799</v>
      </c>
      <c r="N126" s="30">
        <v>20</v>
      </c>
      <c r="O126" s="30"/>
      <c r="P126" s="162"/>
      <c r="Q126" s="30">
        <f t="shared" si="56"/>
        <v>240</v>
      </c>
      <c r="R126" s="30">
        <f t="shared" si="57"/>
        <v>7304.844000000001</v>
      </c>
      <c r="S126" s="30">
        <f t="shared" si="58"/>
        <v>7300</v>
      </c>
      <c r="T126" s="30" t="s">
        <v>6</v>
      </c>
      <c r="U126" s="30"/>
      <c r="V126" s="32">
        <v>36068</v>
      </c>
      <c r="W126" s="30"/>
      <c r="X126" s="31">
        <v>799</v>
      </c>
      <c r="Y126" s="30">
        <v>0</v>
      </c>
      <c r="Z126" s="30">
        <v>0</v>
      </c>
      <c r="AA126" s="30">
        <v>0</v>
      </c>
      <c r="AB126" s="31">
        <f t="shared" si="59"/>
        <v>799</v>
      </c>
      <c r="AC126" s="33">
        <v>42095</v>
      </c>
      <c r="AD126" s="10">
        <f t="shared" si="60"/>
        <v>36068</v>
      </c>
      <c r="AE126" s="10">
        <f t="shared" si="61"/>
        <v>42095</v>
      </c>
      <c r="AF126" s="11">
        <f t="shared" si="62"/>
        <v>6027</v>
      </c>
      <c r="AG126" s="11">
        <f t="shared" si="63"/>
        <v>7305</v>
      </c>
      <c r="AH126" s="11">
        <f t="shared" si="64"/>
        <v>6027</v>
      </c>
      <c r="AI126" s="11">
        <f t="shared" si="102"/>
        <v>659.66753424657543</v>
      </c>
      <c r="AJ126" s="11">
        <f t="shared" si="103"/>
        <v>139.33246575342457</v>
      </c>
      <c r="AK126" s="33">
        <v>42461</v>
      </c>
      <c r="AL126" s="5">
        <f t="shared" si="65"/>
        <v>42461</v>
      </c>
      <c r="AM126" s="11">
        <f t="shared" si="66"/>
        <v>42461</v>
      </c>
      <c r="AN126" s="11">
        <f t="shared" si="67"/>
        <v>6027</v>
      </c>
      <c r="AO126" s="6">
        <v>783.11</v>
      </c>
      <c r="AP126" s="6">
        <f t="shared" si="68"/>
        <v>123.44246575342459</v>
      </c>
      <c r="AQ126" s="6">
        <f t="shared" si="69"/>
        <v>15.889999999999986</v>
      </c>
      <c r="AR126" s="33">
        <v>42826</v>
      </c>
      <c r="AS126" s="5">
        <f t="shared" si="70"/>
        <v>42826</v>
      </c>
      <c r="AT126" s="11">
        <f t="shared" si="71"/>
        <v>42826</v>
      </c>
      <c r="AU126" s="11">
        <f t="shared" si="72"/>
        <v>6758</v>
      </c>
      <c r="AV126" s="6">
        <v>823.06000000000006</v>
      </c>
      <c r="AW126" s="6">
        <v>39.950000000000003</v>
      </c>
      <c r="AX126" s="6">
        <v>0</v>
      </c>
      <c r="AY126" s="33">
        <v>43191</v>
      </c>
      <c r="AZ126" s="5">
        <f t="shared" si="73"/>
        <v>43191</v>
      </c>
      <c r="BA126" s="11">
        <f t="shared" si="74"/>
        <v>7123</v>
      </c>
      <c r="BB126" s="11">
        <f t="shared" si="75"/>
        <v>6983.6675342465751</v>
      </c>
      <c r="BC126" s="6">
        <v>823.06000000000006</v>
      </c>
      <c r="BD126" s="6">
        <v>0</v>
      </c>
      <c r="BE126" s="6">
        <v>-0.2</v>
      </c>
      <c r="BF126" s="8"/>
      <c r="BG126" s="33">
        <v>43556</v>
      </c>
      <c r="BH126" s="5">
        <f t="shared" si="76"/>
        <v>43556</v>
      </c>
      <c r="BI126" s="11">
        <f t="shared" si="77"/>
        <v>7488</v>
      </c>
      <c r="BJ126" s="11">
        <f t="shared" si="78"/>
        <v>0</v>
      </c>
      <c r="BK126" s="6">
        <f>BC126</f>
        <v>823.06000000000006</v>
      </c>
      <c r="BL126" s="6">
        <v>1.08</v>
      </c>
      <c r="BM126" s="6">
        <v>0.08</v>
      </c>
      <c r="BN126" s="59"/>
      <c r="BO126" s="58"/>
      <c r="BP126" s="58"/>
      <c r="BQ126" s="61">
        <f t="shared" si="79"/>
        <v>-24.1400000000001</v>
      </c>
      <c r="BR126" s="33">
        <v>43922</v>
      </c>
      <c r="BS126" s="5">
        <f t="shared" si="80"/>
        <v>43922</v>
      </c>
      <c r="BT126" s="11">
        <f t="shared" si="81"/>
        <v>7854</v>
      </c>
      <c r="BU126" s="11">
        <f t="shared" si="82"/>
        <v>0</v>
      </c>
      <c r="BV126" s="6">
        <f t="shared" si="83"/>
        <v>823.1400000000001</v>
      </c>
      <c r="BW126" s="6">
        <f t="shared" si="84"/>
        <v>0.08</v>
      </c>
      <c r="BX126" s="73">
        <f t="shared" si="95"/>
        <v>0.08</v>
      </c>
      <c r="BY126" s="6">
        <v>0.08</v>
      </c>
      <c r="BZ126" s="33">
        <v>43922</v>
      </c>
      <c r="CA126" s="5">
        <f t="shared" si="85"/>
        <v>43922</v>
      </c>
      <c r="CB126" s="11">
        <f t="shared" si="86"/>
        <v>7854</v>
      </c>
      <c r="CC126" s="11">
        <f t="shared" si="87"/>
        <v>0</v>
      </c>
      <c r="CD126" s="6">
        <f t="shared" si="88"/>
        <v>823.22000000000014</v>
      </c>
      <c r="CE126" s="62">
        <f t="shared" si="89"/>
        <v>0.08</v>
      </c>
      <c r="CF126" s="73">
        <f t="shared" si="96"/>
        <v>0.08</v>
      </c>
      <c r="CG126" s="73">
        <f t="shared" si="97"/>
        <v>0</v>
      </c>
      <c r="CH126" s="6">
        <f t="shared" si="98"/>
        <v>0</v>
      </c>
      <c r="CI126" s="6"/>
      <c r="CJ126" s="33">
        <v>44652</v>
      </c>
      <c r="CK126" s="5">
        <f t="shared" si="90"/>
        <v>44652</v>
      </c>
      <c r="CL126" s="11">
        <f t="shared" si="91"/>
        <v>2557</v>
      </c>
      <c r="CM126" s="11">
        <f t="shared" si="92"/>
        <v>2557</v>
      </c>
      <c r="CN126" s="6">
        <f t="shared" si="93"/>
        <v>823.22000000000014</v>
      </c>
      <c r="CO126" s="62">
        <f t="shared" si="101"/>
        <v>0</v>
      </c>
      <c r="CP126" s="73">
        <f t="shared" si="99"/>
        <v>0</v>
      </c>
      <c r="CQ126" s="73">
        <f t="shared" si="100"/>
        <v>0</v>
      </c>
      <c r="CR126" s="6">
        <f t="shared" si="94"/>
        <v>0</v>
      </c>
    </row>
    <row r="127" spans="1:96">
      <c r="A127" s="30" t="s">
        <v>1505</v>
      </c>
      <c r="B127" s="30" t="s">
        <v>1506</v>
      </c>
      <c r="C127" s="49" t="s">
        <v>3062</v>
      </c>
      <c r="D127" s="49" t="s">
        <v>3353</v>
      </c>
      <c r="E127" s="30" t="s">
        <v>3061</v>
      </c>
      <c r="F127" s="30" t="s">
        <v>3138</v>
      </c>
      <c r="G127" s="30" t="s">
        <v>3115</v>
      </c>
      <c r="H127" s="30" t="s">
        <v>4334</v>
      </c>
      <c r="I127" s="30" t="s">
        <v>4302</v>
      </c>
      <c r="J127" s="30"/>
      <c r="K127" s="30" t="s">
        <v>1240</v>
      </c>
      <c r="L127" s="30" t="s">
        <v>3102</v>
      </c>
      <c r="M127" s="31">
        <v>200</v>
      </c>
      <c r="N127" s="30">
        <v>20</v>
      </c>
      <c r="O127" s="30"/>
      <c r="P127" s="162"/>
      <c r="Q127" s="30">
        <f t="shared" si="56"/>
        <v>240</v>
      </c>
      <c r="R127" s="30">
        <f t="shared" si="57"/>
        <v>7304.844000000001</v>
      </c>
      <c r="S127" s="30">
        <f t="shared" si="58"/>
        <v>7300</v>
      </c>
      <c r="T127" s="30" t="s">
        <v>6</v>
      </c>
      <c r="U127" s="30"/>
      <c r="V127" s="32">
        <v>36068</v>
      </c>
      <c r="W127" s="30"/>
      <c r="X127" s="31">
        <v>200</v>
      </c>
      <c r="Y127" s="30">
        <v>0</v>
      </c>
      <c r="Z127" s="30">
        <v>0</v>
      </c>
      <c r="AA127" s="30">
        <v>0</v>
      </c>
      <c r="AB127" s="31">
        <f t="shared" si="59"/>
        <v>200</v>
      </c>
      <c r="AC127" s="33">
        <v>42095</v>
      </c>
      <c r="AD127" s="10">
        <f t="shared" si="60"/>
        <v>36068</v>
      </c>
      <c r="AE127" s="10">
        <f t="shared" si="61"/>
        <v>42095</v>
      </c>
      <c r="AF127" s="11">
        <f t="shared" si="62"/>
        <v>6027</v>
      </c>
      <c r="AG127" s="11">
        <f t="shared" si="63"/>
        <v>7305</v>
      </c>
      <c r="AH127" s="11">
        <f t="shared" si="64"/>
        <v>6027</v>
      </c>
      <c r="AI127" s="11">
        <f t="shared" si="102"/>
        <v>165.12328767123287</v>
      </c>
      <c r="AJ127" s="11">
        <f t="shared" si="103"/>
        <v>34.876712328767127</v>
      </c>
      <c r="AK127" s="33">
        <v>42461</v>
      </c>
      <c r="AL127" s="5">
        <f t="shared" si="65"/>
        <v>42461</v>
      </c>
      <c r="AM127" s="11">
        <f t="shared" si="66"/>
        <v>42461</v>
      </c>
      <c r="AN127" s="11">
        <f t="shared" si="67"/>
        <v>6027</v>
      </c>
      <c r="AO127" s="6">
        <v>196.01</v>
      </c>
      <c r="AP127" s="6">
        <f t="shared" si="68"/>
        <v>30.886712328767118</v>
      </c>
      <c r="AQ127" s="6">
        <f t="shared" si="69"/>
        <v>3.9900000000000091</v>
      </c>
      <c r="AR127" s="33">
        <v>42826</v>
      </c>
      <c r="AS127" s="5">
        <f t="shared" si="70"/>
        <v>42826</v>
      </c>
      <c r="AT127" s="11">
        <f t="shared" si="71"/>
        <v>42826</v>
      </c>
      <c r="AU127" s="11">
        <f t="shared" si="72"/>
        <v>6758</v>
      </c>
      <c r="AV127" s="6">
        <v>206.01</v>
      </c>
      <c r="AW127" s="6">
        <v>10</v>
      </c>
      <c r="AX127" s="6">
        <v>0</v>
      </c>
      <c r="AY127" s="33">
        <v>43191</v>
      </c>
      <c r="AZ127" s="5">
        <f t="shared" si="73"/>
        <v>43191</v>
      </c>
      <c r="BA127" s="11">
        <f t="shared" si="74"/>
        <v>7123</v>
      </c>
      <c r="BB127" s="11">
        <f t="shared" si="75"/>
        <v>7088.1232876712329</v>
      </c>
      <c r="BC127" s="6">
        <v>206.01</v>
      </c>
      <c r="BD127" s="6">
        <v>0</v>
      </c>
      <c r="BE127" s="6">
        <v>-0.2</v>
      </c>
      <c r="BF127" s="8"/>
      <c r="BG127" s="33">
        <v>43556</v>
      </c>
      <c r="BH127" s="5">
        <f t="shared" si="76"/>
        <v>43556</v>
      </c>
      <c r="BI127" s="11">
        <f t="shared" si="77"/>
        <v>7488</v>
      </c>
      <c r="BJ127" s="11">
        <f t="shared" si="78"/>
        <v>0</v>
      </c>
      <c r="BK127" s="6">
        <f>BC127+BL127</f>
        <v>207.09</v>
      </c>
      <c r="BL127" s="6">
        <v>1.08</v>
      </c>
      <c r="BM127" s="6">
        <v>0.08</v>
      </c>
      <c r="BN127" s="59"/>
      <c r="BO127" s="58"/>
      <c r="BP127" s="58"/>
      <c r="BQ127" s="61">
        <f t="shared" si="79"/>
        <v>-7.1700000000000159</v>
      </c>
      <c r="BR127" s="33">
        <v>43922</v>
      </c>
      <c r="BS127" s="5">
        <f t="shared" si="80"/>
        <v>43922</v>
      </c>
      <c r="BT127" s="11">
        <f t="shared" si="81"/>
        <v>7854</v>
      </c>
      <c r="BU127" s="11">
        <f t="shared" si="82"/>
        <v>0</v>
      </c>
      <c r="BV127" s="6">
        <f t="shared" si="83"/>
        <v>207.17000000000002</v>
      </c>
      <c r="BW127" s="6">
        <f t="shared" si="84"/>
        <v>0.08</v>
      </c>
      <c r="BX127" s="73">
        <f t="shared" si="95"/>
        <v>0.08</v>
      </c>
      <c r="BY127" s="6">
        <v>0.08</v>
      </c>
      <c r="BZ127" s="33">
        <v>44287</v>
      </c>
      <c r="CA127" s="5">
        <f t="shared" si="85"/>
        <v>44287</v>
      </c>
      <c r="CB127" s="11">
        <f t="shared" si="86"/>
        <v>8219</v>
      </c>
      <c r="CC127" s="11">
        <f t="shared" si="87"/>
        <v>0</v>
      </c>
      <c r="CD127" s="6">
        <f t="shared" si="88"/>
        <v>207.25000000000003</v>
      </c>
      <c r="CE127" s="62">
        <f t="shared" si="89"/>
        <v>0.08</v>
      </c>
      <c r="CF127" s="73">
        <f t="shared" si="96"/>
        <v>0.08</v>
      </c>
      <c r="CG127" s="73">
        <f t="shared" si="97"/>
        <v>0</v>
      </c>
      <c r="CH127" s="6">
        <f t="shared" si="98"/>
        <v>0</v>
      </c>
      <c r="CI127" s="6"/>
      <c r="CJ127" s="33">
        <v>44652</v>
      </c>
      <c r="CK127" s="5">
        <f t="shared" si="90"/>
        <v>44652</v>
      </c>
      <c r="CL127" s="11">
        <f t="shared" si="91"/>
        <v>2557</v>
      </c>
      <c r="CM127" s="11">
        <f t="shared" si="92"/>
        <v>2557</v>
      </c>
      <c r="CN127" s="6">
        <f t="shared" si="93"/>
        <v>207.25000000000003</v>
      </c>
      <c r="CO127" s="62">
        <f t="shared" si="101"/>
        <v>0</v>
      </c>
      <c r="CP127" s="73">
        <f t="shared" si="99"/>
        <v>0</v>
      </c>
      <c r="CQ127" s="73">
        <f t="shared" si="100"/>
        <v>0</v>
      </c>
      <c r="CR127" s="6">
        <f t="shared" si="94"/>
        <v>0</v>
      </c>
    </row>
    <row r="128" spans="1:96">
      <c r="A128" s="30" t="s">
        <v>1615</v>
      </c>
      <c r="B128" s="30" t="s">
        <v>1616</v>
      </c>
      <c r="C128" s="49"/>
      <c r="D128" s="49" t="s">
        <v>3409</v>
      </c>
      <c r="E128" s="30" t="s">
        <v>3061</v>
      </c>
      <c r="F128" s="30" t="s">
        <v>4568</v>
      </c>
      <c r="G128" s="30" t="s">
        <v>4562</v>
      </c>
      <c r="H128" s="30" t="s">
        <v>4513</v>
      </c>
      <c r="I128" s="30" t="s">
        <v>4477</v>
      </c>
      <c r="J128" s="30"/>
      <c r="K128" s="30" t="s">
        <v>1240</v>
      </c>
      <c r="L128" s="30" t="s">
        <v>3102</v>
      </c>
      <c r="M128" s="31">
        <v>200</v>
      </c>
      <c r="N128" s="30">
        <v>20</v>
      </c>
      <c r="O128" s="30"/>
      <c r="P128" s="162"/>
      <c r="Q128" s="30">
        <f t="shared" si="56"/>
        <v>240</v>
      </c>
      <c r="R128" s="30">
        <f t="shared" si="57"/>
        <v>7304.844000000001</v>
      </c>
      <c r="S128" s="30">
        <f t="shared" si="58"/>
        <v>7300</v>
      </c>
      <c r="T128" s="30" t="s">
        <v>6</v>
      </c>
      <c r="U128" s="30"/>
      <c r="V128" s="32">
        <v>36068</v>
      </c>
      <c r="W128" s="30"/>
      <c r="X128" s="31">
        <v>200</v>
      </c>
      <c r="Y128" s="30">
        <v>0</v>
      </c>
      <c r="Z128" s="30">
        <v>0</v>
      </c>
      <c r="AA128" s="30">
        <v>0</v>
      </c>
      <c r="AB128" s="31">
        <f t="shared" si="59"/>
        <v>200</v>
      </c>
      <c r="AC128" s="33">
        <v>42095</v>
      </c>
      <c r="AD128" s="10">
        <f t="shared" si="60"/>
        <v>36068</v>
      </c>
      <c r="AE128" s="10">
        <f t="shared" si="61"/>
        <v>42095</v>
      </c>
      <c r="AF128" s="11">
        <f t="shared" si="62"/>
        <v>6027</v>
      </c>
      <c r="AG128" s="11">
        <f t="shared" si="63"/>
        <v>7305</v>
      </c>
      <c r="AH128" s="11">
        <f t="shared" si="64"/>
        <v>6027</v>
      </c>
      <c r="AI128" s="11">
        <f t="shared" si="102"/>
        <v>165.12328767123287</v>
      </c>
      <c r="AJ128" s="11">
        <f t="shared" si="103"/>
        <v>34.876712328767127</v>
      </c>
      <c r="AK128" s="33">
        <v>42461</v>
      </c>
      <c r="AL128" s="5">
        <f t="shared" si="65"/>
        <v>42461</v>
      </c>
      <c r="AM128" s="11">
        <f t="shared" si="66"/>
        <v>42461</v>
      </c>
      <c r="AN128" s="11">
        <f t="shared" si="67"/>
        <v>6027</v>
      </c>
      <c r="AO128" s="6">
        <v>196.01</v>
      </c>
      <c r="AP128" s="6">
        <f t="shared" si="68"/>
        <v>30.886712328767118</v>
      </c>
      <c r="AQ128" s="6">
        <f t="shared" si="69"/>
        <v>3.9900000000000091</v>
      </c>
      <c r="AR128" s="33">
        <v>42826</v>
      </c>
      <c r="AS128" s="5">
        <f t="shared" si="70"/>
        <v>42826</v>
      </c>
      <c r="AT128" s="11">
        <f t="shared" si="71"/>
        <v>42826</v>
      </c>
      <c r="AU128" s="11">
        <f t="shared" si="72"/>
        <v>6758</v>
      </c>
      <c r="AV128" s="6">
        <v>206.01</v>
      </c>
      <c r="AW128" s="6">
        <v>10</v>
      </c>
      <c r="AX128" s="6">
        <v>0</v>
      </c>
      <c r="AY128" s="33">
        <v>43191</v>
      </c>
      <c r="AZ128" s="5">
        <f t="shared" si="73"/>
        <v>43191</v>
      </c>
      <c r="BA128" s="11">
        <f t="shared" si="74"/>
        <v>7123</v>
      </c>
      <c r="BB128" s="11">
        <f t="shared" si="75"/>
        <v>7088.1232876712329</v>
      </c>
      <c r="BC128" s="6">
        <v>206.01</v>
      </c>
      <c r="BD128" s="6">
        <v>0</v>
      </c>
      <c r="BE128" s="6">
        <v>-0.2</v>
      </c>
      <c r="BF128" s="8"/>
      <c r="BG128" s="33">
        <v>43556</v>
      </c>
      <c r="BH128" s="5">
        <f t="shared" si="76"/>
        <v>43556</v>
      </c>
      <c r="BI128" s="11">
        <f t="shared" si="77"/>
        <v>7488</v>
      </c>
      <c r="BJ128" s="11">
        <f t="shared" si="78"/>
        <v>0</v>
      </c>
      <c r="BK128" s="6">
        <f>(M128-J128)/R128*BI128</f>
        <v>205.01464507660941</v>
      </c>
      <c r="BL128" s="6">
        <v>1.08</v>
      </c>
      <c r="BM128" s="6">
        <v>0.08</v>
      </c>
      <c r="BN128" s="59"/>
      <c r="BO128" s="58"/>
      <c r="BP128" s="58"/>
      <c r="BQ128" s="61">
        <f t="shared" si="79"/>
        <v>-5.0946450766094244</v>
      </c>
      <c r="BR128" s="33">
        <v>43922</v>
      </c>
      <c r="BS128" s="5">
        <f t="shared" si="80"/>
        <v>43922</v>
      </c>
      <c r="BT128" s="11">
        <f t="shared" si="81"/>
        <v>7854</v>
      </c>
      <c r="BU128" s="11">
        <f t="shared" si="82"/>
        <v>0</v>
      </c>
      <c r="BV128" s="6">
        <f t="shared" si="83"/>
        <v>205.09464507660942</v>
      </c>
      <c r="BW128" s="6">
        <f t="shared" si="84"/>
        <v>0.08</v>
      </c>
      <c r="BX128" s="73">
        <f t="shared" si="95"/>
        <v>0.08</v>
      </c>
      <c r="BY128" s="6">
        <v>0.08</v>
      </c>
      <c r="BZ128" s="33">
        <v>44287</v>
      </c>
      <c r="CA128" s="5">
        <f t="shared" si="85"/>
        <v>44287</v>
      </c>
      <c r="CB128" s="11">
        <f t="shared" si="86"/>
        <v>8219</v>
      </c>
      <c r="CC128" s="11">
        <f t="shared" si="87"/>
        <v>0</v>
      </c>
      <c r="CD128" s="6">
        <f t="shared" si="88"/>
        <v>205.17464507660944</v>
      </c>
      <c r="CE128" s="62">
        <f t="shared" si="89"/>
        <v>0.08</v>
      </c>
      <c r="CF128" s="73">
        <f t="shared" si="96"/>
        <v>0.08</v>
      </c>
      <c r="CG128" s="73">
        <f t="shared" si="97"/>
        <v>0</v>
      </c>
      <c r="CH128" s="6">
        <f t="shared" si="98"/>
        <v>0</v>
      </c>
      <c r="CI128" s="6"/>
      <c r="CJ128" s="33">
        <v>44652</v>
      </c>
      <c r="CK128" s="5">
        <f t="shared" si="90"/>
        <v>44652</v>
      </c>
      <c r="CL128" s="11">
        <f t="shared" si="91"/>
        <v>2557</v>
      </c>
      <c r="CM128" s="11">
        <f t="shared" si="92"/>
        <v>2557</v>
      </c>
      <c r="CN128" s="6">
        <f t="shared" si="93"/>
        <v>205.17464507660944</v>
      </c>
      <c r="CO128" s="62">
        <f t="shared" si="101"/>
        <v>0</v>
      </c>
      <c r="CP128" s="73">
        <f t="shared" si="99"/>
        <v>0</v>
      </c>
      <c r="CQ128" s="73">
        <f t="shared" si="100"/>
        <v>0</v>
      </c>
      <c r="CR128" s="6">
        <f t="shared" si="94"/>
        <v>0</v>
      </c>
    </row>
    <row r="129" spans="1:96">
      <c r="A129" s="30" t="s">
        <v>1471</v>
      </c>
      <c r="B129" s="30" t="s">
        <v>1472</v>
      </c>
      <c r="C129" s="49"/>
      <c r="D129" s="49" t="s">
        <v>3336</v>
      </c>
      <c r="E129" s="30" t="s">
        <v>3061</v>
      </c>
      <c r="F129" s="30" t="s">
        <v>4568</v>
      </c>
      <c r="G129" s="30" t="s">
        <v>4574</v>
      </c>
      <c r="H129" s="30" t="s">
        <v>3169</v>
      </c>
      <c r="I129" s="30" t="s">
        <v>3116</v>
      </c>
      <c r="J129" s="30"/>
      <c r="K129" s="30" t="s">
        <v>1240</v>
      </c>
      <c r="L129" s="30" t="s">
        <v>3102</v>
      </c>
      <c r="M129" s="31">
        <v>1299</v>
      </c>
      <c r="N129" s="30">
        <v>20</v>
      </c>
      <c r="O129" s="30"/>
      <c r="P129" s="162"/>
      <c r="Q129" s="30">
        <f t="shared" si="56"/>
        <v>240</v>
      </c>
      <c r="R129" s="30">
        <f t="shared" si="57"/>
        <v>7304.844000000001</v>
      </c>
      <c r="S129" s="30">
        <f t="shared" si="58"/>
        <v>7300</v>
      </c>
      <c r="T129" s="30" t="s">
        <v>6</v>
      </c>
      <c r="U129" s="30"/>
      <c r="V129" s="32">
        <v>36088</v>
      </c>
      <c r="W129" s="30"/>
      <c r="X129" s="31">
        <v>1299</v>
      </c>
      <c r="Y129" s="30">
        <v>0</v>
      </c>
      <c r="Z129" s="30">
        <v>0</v>
      </c>
      <c r="AA129" s="30">
        <v>0</v>
      </c>
      <c r="AB129" s="31">
        <f t="shared" si="59"/>
        <v>1299</v>
      </c>
      <c r="AC129" s="33">
        <v>42095</v>
      </c>
      <c r="AD129" s="10">
        <f t="shared" si="60"/>
        <v>36088</v>
      </c>
      <c r="AE129" s="10">
        <f t="shared" si="61"/>
        <v>42095</v>
      </c>
      <c r="AF129" s="11">
        <f t="shared" si="62"/>
        <v>6007</v>
      </c>
      <c r="AG129" s="11">
        <f t="shared" si="63"/>
        <v>7305</v>
      </c>
      <c r="AH129" s="11">
        <f t="shared" si="64"/>
        <v>6007</v>
      </c>
      <c r="AI129" s="11">
        <f t="shared" si="102"/>
        <v>1068.9168493150685</v>
      </c>
      <c r="AJ129" s="11">
        <f t="shared" si="103"/>
        <v>230.08315068493152</v>
      </c>
      <c r="AK129" s="33">
        <v>42461</v>
      </c>
      <c r="AL129" s="5">
        <f t="shared" si="65"/>
        <v>42461</v>
      </c>
      <c r="AM129" s="11">
        <f t="shared" si="66"/>
        <v>42461</v>
      </c>
      <c r="AN129" s="11">
        <f t="shared" si="67"/>
        <v>6007</v>
      </c>
      <c r="AO129" s="6">
        <v>1269.76</v>
      </c>
      <c r="AP129" s="6">
        <f t="shared" si="68"/>
        <v>200.84315068493152</v>
      </c>
      <c r="AQ129" s="6">
        <f t="shared" si="69"/>
        <v>29.240000000000009</v>
      </c>
      <c r="AR129" s="33">
        <v>42826</v>
      </c>
      <c r="AS129" s="5">
        <f t="shared" si="70"/>
        <v>42826</v>
      </c>
      <c r="AT129" s="11">
        <f t="shared" si="71"/>
        <v>42826</v>
      </c>
      <c r="AU129" s="11">
        <f t="shared" si="72"/>
        <v>6738</v>
      </c>
      <c r="AV129" s="6">
        <v>1334.71</v>
      </c>
      <c r="AW129" s="6">
        <v>64.95</v>
      </c>
      <c r="AX129" s="6">
        <v>0</v>
      </c>
      <c r="AY129" s="33">
        <v>43191</v>
      </c>
      <c r="AZ129" s="5">
        <f t="shared" si="73"/>
        <v>43191</v>
      </c>
      <c r="BA129" s="11">
        <f t="shared" si="74"/>
        <v>7103</v>
      </c>
      <c r="BB129" s="11">
        <f t="shared" si="75"/>
        <v>6872.9168493150682</v>
      </c>
      <c r="BC129" s="6">
        <v>1334.71</v>
      </c>
      <c r="BD129" s="6">
        <v>0</v>
      </c>
      <c r="BE129" s="6">
        <v>-0.2</v>
      </c>
      <c r="BF129" s="8"/>
      <c r="BG129" s="33">
        <v>43556</v>
      </c>
      <c r="BH129" s="5">
        <f t="shared" si="76"/>
        <v>43556</v>
      </c>
      <c r="BI129" s="11">
        <f t="shared" si="77"/>
        <v>7468</v>
      </c>
      <c r="BJ129" s="11">
        <f t="shared" si="78"/>
        <v>0</v>
      </c>
      <c r="BK129" s="6">
        <f>BC129+BL129</f>
        <v>1335.79</v>
      </c>
      <c r="BL129" s="6">
        <v>1.08</v>
      </c>
      <c r="BM129" s="6">
        <v>0.08</v>
      </c>
      <c r="BN129" s="59"/>
      <c r="BO129" s="58"/>
      <c r="BP129" s="58"/>
      <c r="BQ129" s="61">
        <f t="shared" si="79"/>
        <v>-36.869999999999891</v>
      </c>
      <c r="BR129" s="33">
        <v>43922</v>
      </c>
      <c r="BS129" s="5">
        <f t="shared" si="80"/>
        <v>43922</v>
      </c>
      <c r="BT129" s="11">
        <f t="shared" si="81"/>
        <v>7834</v>
      </c>
      <c r="BU129" s="11">
        <f t="shared" si="82"/>
        <v>0</v>
      </c>
      <c r="BV129" s="6">
        <f t="shared" si="83"/>
        <v>1335.87</v>
      </c>
      <c r="BW129" s="6">
        <f t="shared" si="84"/>
        <v>0.08</v>
      </c>
      <c r="BX129" s="73">
        <f t="shared" si="95"/>
        <v>0.08</v>
      </c>
      <c r="BY129" s="6">
        <v>0.08</v>
      </c>
      <c r="BZ129" s="33">
        <v>44287</v>
      </c>
      <c r="CA129" s="5">
        <f t="shared" si="85"/>
        <v>44287</v>
      </c>
      <c r="CB129" s="11">
        <f t="shared" si="86"/>
        <v>8199</v>
      </c>
      <c r="CC129" s="11">
        <f t="shared" si="87"/>
        <v>0</v>
      </c>
      <c r="CD129" s="6">
        <f t="shared" si="88"/>
        <v>1335.9499999999998</v>
      </c>
      <c r="CE129" s="62">
        <f t="shared" si="89"/>
        <v>0.08</v>
      </c>
      <c r="CF129" s="73">
        <f t="shared" si="96"/>
        <v>0.08</v>
      </c>
      <c r="CG129" s="73">
        <f t="shared" si="97"/>
        <v>0</v>
      </c>
      <c r="CH129" s="6">
        <f t="shared" si="98"/>
        <v>0</v>
      </c>
      <c r="CI129" s="6"/>
      <c r="CJ129" s="33">
        <v>44652</v>
      </c>
      <c r="CK129" s="5">
        <f t="shared" si="90"/>
        <v>44652</v>
      </c>
      <c r="CL129" s="11">
        <f t="shared" si="91"/>
        <v>2557</v>
      </c>
      <c r="CM129" s="11">
        <f t="shared" si="92"/>
        <v>2557</v>
      </c>
      <c r="CN129" s="6">
        <f t="shared" si="93"/>
        <v>1335.9499999999998</v>
      </c>
      <c r="CO129" s="62">
        <f t="shared" si="101"/>
        <v>0</v>
      </c>
      <c r="CP129" s="73">
        <f t="shared" si="99"/>
        <v>0</v>
      </c>
      <c r="CQ129" s="73">
        <f t="shared" si="100"/>
        <v>0</v>
      </c>
      <c r="CR129" s="6">
        <f t="shared" si="94"/>
        <v>0</v>
      </c>
    </row>
    <row r="130" spans="1:96">
      <c r="A130" s="30" t="s">
        <v>1445</v>
      </c>
      <c r="B130" s="30" t="s">
        <v>1446</v>
      </c>
      <c r="C130" s="49"/>
      <c r="D130" s="49" t="s">
        <v>3323</v>
      </c>
      <c r="E130" s="30" t="s">
        <v>3128</v>
      </c>
      <c r="F130" s="30" t="s">
        <v>3123</v>
      </c>
      <c r="G130" s="30" t="s">
        <v>4562</v>
      </c>
      <c r="H130" s="30" t="s">
        <v>4581</v>
      </c>
      <c r="I130" s="30" t="s">
        <v>4260</v>
      </c>
      <c r="J130" s="30"/>
      <c r="K130" s="30" t="s">
        <v>1240</v>
      </c>
      <c r="L130" s="30" t="s">
        <v>3102</v>
      </c>
      <c r="M130" s="31">
        <v>699.5</v>
      </c>
      <c r="N130" s="30">
        <v>20</v>
      </c>
      <c r="O130" s="30"/>
      <c r="P130" s="162"/>
      <c r="Q130" s="30">
        <f t="shared" si="56"/>
        <v>240</v>
      </c>
      <c r="R130" s="30">
        <f t="shared" si="57"/>
        <v>7304.844000000001</v>
      </c>
      <c r="S130" s="30">
        <f t="shared" si="58"/>
        <v>7300</v>
      </c>
      <c r="T130" s="30" t="s">
        <v>6</v>
      </c>
      <c r="U130" s="30"/>
      <c r="V130" s="32">
        <v>36129</v>
      </c>
      <c r="W130" s="30"/>
      <c r="X130" s="31">
        <v>699.5</v>
      </c>
      <c r="Y130" s="30">
        <v>0</v>
      </c>
      <c r="Z130" s="30">
        <v>0</v>
      </c>
      <c r="AA130" s="30">
        <v>0</v>
      </c>
      <c r="AB130" s="31">
        <f t="shared" si="59"/>
        <v>699.5</v>
      </c>
      <c r="AC130" s="33">
        <v>42095</v>
      </c>
      <c r="AD130" s="10">
        <f t="shared" si="60"/>
        <v>36129</v>
      </c>
      <c r="AE130" s="10">
        <f t="shared" si="61"/>
        <v>42095</v>
      </c>
      <c r="AF130" s="11">
        <f t="shared" si="62"/>
        <v>5966</v>
      </c>
      <c r="AG130" s="11">
        <f t="shared" si="63"/>
        <v>7305</v>
      </c>
      <c r="AH130" s="11">
        <f t="shared" si="64"/>
        <v>5966</v>
      </c>
      <c r="AI130" s="11">
        <f t="shared" si="102"/>
        <v>571.67356164383557</v>
      </c>
      <c r="AJ130" s="11">
        <f t="shared" si="103"/>
        <v>127.82643835616443</v>
      </c>
      <c r="AK130" s="33">
        <v>42461</v>
      </c>
      <c r="AL130" s="5">
        <f t="shared" si="65"/>
        <v>42461</v>
      </c>
      <c r="AM130" s="11">
        <f t="shared" si="66"/>
        <v>42461</v>
      </c>
      <c r="AN130" s="11">
        <f t="shared" si="67"/>
        <v>5966</v>
      </c>
      <c r="AO130" s="6">
        <v>681.44</v>
      </c>
      <c r="AP130" s="6">
        <f t="shared" si="68"/>
        <v>109.76643835616449</v>
      </c>
      <c r="AQ130" s="6">
        <f t="shared" si="69"/>
        <v>18.059999999999945</v>
      </c>
      <c r="AR130" s="33">
        <v>42826</v>
      </c>
      <c r="AS130" s="5">
        <f t="shared" si="70"/>
        <v>42826</v>
      </c>
      <c r="AT130" s="11">
        <f t="shared" si="71"/>
        <v>42826</v>
      </c>
      <c r="AU130" s="11">
        <f t="shared" si="72"/>
        <v>6697</v>
      </c>
      <c r="AV130" s="6">
        <v>716.41500000000008</v>
      </c>
      <c r="AW130" s="6">
        <v>34.975000000000001</v>
      </c>
      <c r="AX130" s="6">
        <v>0</v>
      </c>
      <c r="AY130" s="33">
        <v>43191</v>
      </c>
      <c r="AZ130" s="5">
        <f t="shared" si="73"/>
        <v>43191</v>
      </c>
      <c r="BA130" s="11">
        <f t="shared" si="74"/>
        <v>7062</v>
      </c>
      <c r="BB130" s="11">
        <f t="shared" si="75"/>
        <v>6934.1735616438355</v>
      </c>
      <c r="BC130" s="6">
        <v>716.41500000000008</v>
      </c>
      <c r="BD130" s="6">
        <v>0</v>
      </c>
      <c r="BE130" s="6">
        <v>-0.2</v>
      </c>
      <c r="BF130" s="8"/>
      <c r="BG130" s="33">
        <v>43556</v>
      </c>
      <c r="BH130" s="5">
        <f t="shared" si="76"/>
        <v>43556</v>
      </c>
      <c r="BI130" s="11">
        <f t="shared" si="77"/>
        <v>7427</v>
      </c>
      <c r="BJ130" s="11">
        <f t="shared" si="78"/>
        <v>0</v>
      </c>
      <c r="BK130" s="6">
        <f>BC130</f>
        <v>716.41500000000008</v>
      </c>
      <c r="BL130" s="6">
        <v>1.08</v>
      </c>
      <c r="BM130" s="6">
        <v>0.08</v>
      </c>
      <c r="BN130" s="59"/>
      <c r="BO130" s="58"/>
      <c r="BP130" s="58"/>
      <c r="BQ130" s="61">
        <f t="shared" si="79"/>
        <v>-16.995000000000118</v>
      </c>
      <c r="BR130" s="33">
        <v>43922</v>
      </c>
      <c r="BS130" s="5">
        <f t="shared" si="80"/>
        <v>43922</v>
      </c>
      <c r="BT130" s="11">
        <f t="shared" si="81"/>
        <v>7793</v>
      </c>
      <c r="BU130" s="11">
        <f t="shared" si="82"/>
        <v>0</v>
      </c>
      <c r="BV130" s="6">
        <f t="shared" si="83"/>
        <v>716.49500000000012</v>
      </c>
      <c r="BW130" s="6">
        <f t="shared" si="84"/>
        <v>0.08</v>
      </c>
      <c r="BX130" s="73">
        <f t="shared" si="95"/>
        <v>0.08</v>
      </c>
      <c r="BY130" s="6">
        <v>0.08</v>
      </c>
      <c r="BZ130" s="33">
        <v>44287</v>
      </c>
      <c r="CA130" s="5">
        <f t="shared" si="85"/>
        <v>44287</v>
      </c>
      <c r="CB130" s="11">
        <f t="shared" si="86"/>
        <v>8158</v>
      </c>
      <c r="CC130" s="11">
        <f t="shared" si="87"/>
        <v>0</v>
      </c>
      <c r="CD130" s="6">
        <f t="shared" si="88"/>
        <v>716.57500000000016</v>
      </c>
      <c r="CE130" s="62">
        <f t="shared" si="89"/>
        <v>0.08</v>
      </c>
      <c r="CF130" s="73">
        <f t="shared" si="96"/>
        <v>0.08</v>
      </c>
      <c r="CG130" s="73">
        <f t="shared" si="97"/>
        <v>0</v>
      </c>
      <c r="CH130" s="6">
        <f t="shared" si="98"/>
        <v>0</v>
      </c>
      <c r="CI130" s="6"/>
      <c r="CJ130" s="33">
        <v>44652</v>
      </c>
      <c r="CK130" s="5">
        <f t="shared" si="90"/>
        <v>44652</v>
      </c>
      <c r="CL130" s="11">
        <f t="shared" si="91"/>
        <v>2557</v>
      </c>
      <c r="CM130" s="11">
        <f t="shared" si="92"/>
        <v>2557</v>
      </c>
      <c r="CN130" s="6">
        <f t="shared" si="93"/>
        <v>716.57500000000016</v>
      </c>
      <c r="CO130" s="62">
        <f t="shared" si="101"/>
        <v>0</v>
      </c>
      <c r="CP130" s="73">
        <f t="shared" si="99"/>
        <v>0</v>
      </c>
      <c r="CQ130" s="73">
        <f t="shared" si="100"/>
        <v>0</v>
      </c>
      <c r="CR130" s="6">
        <f t="shared" si="94"/>
        <v>0</v>
      </c>
    </row>
    <row r="131" spans="1:96">
      <c r="A131" s="30" t="s">
        <v>1571</v>
      </c>
      <c r="B131" s="30" t="s">
        <v>1572</v>
      </c>
      <c r="C131" s="49"/>
      <c r="D131" s="49" t="s">
        <v>3385</v>
      </c>
      <c r="E131" s="30" t="s">
        <v>3061</v>
      </c>
      <c r="F131" s="30" t="s">
        <v>4568</v>
      </c>
      <c r="G131" s="30" t="s">
        <v>4574</v>
      </c>
      <c r="H131" s="30" t="s">
        <v>3113</v>
      </c>
      <c r="I131" s="30" t="s">
        <v>4332</v>
      </c>
      <c r="J131" s="30"/>
      <c r="K131" s="30" t="s">
        <v>1240</v>
      </c>
      <c r="L131" s="30" t="s">
        <v>3102</v>
      </c>
      <c r="M131" s="31">
        <v>699.5</v>
      </c>
      <c r="N131" s="30">
        <v>20</v>
      </c>
      <c r="O131" s="30"/>
      <c r="P131" s="162"/>
      <c r="Q131" s="30">
        <f t="shared" si="56"/>
        <v>240</v>
      </c>
      <c r="R131" s="30">
        <f t="shared" si="57"/>
        <v>7304.844000000001</v>
      </c>
      <c r="S131" s="30">
        <f t="shared" si="58"/>
        <v>7300</v>
      </c>
      <c r="T131" s="30" t="s">
        <v>6</v>
      </c>
      <c r="U131" s="30"/>
      <c r="V131" s="32">
        <v>36129</v>
      </c>
      <c r="W131" s="30"/>
      <c r="X131" s="31">
        <v>699.5</v>
      </c>
      <c r="Y131" s="30">
        <v>0</v>
      </c>
      <c r="Z131" s="30">
        <v>0</v>
      </c>
      <c r="AA131" s="30">
        <v>0</v>
      </c>
      <c r="AB131" s="31">
        <f t="shared" si="59"/>
        <v>699.5</v>
      </c>
      <c r="AC131" s="33">
        <v>42095</v>
      </c>
      <c r="AD131" s="10">
        <f t="shared" si="60"/>
        <v>36129</v>
      </c>
      <c r="AE131" s="10">
        <f t="shared" si="61"/>
        <v>42095</v>
      </c>
      <c r="AF131" s="11">
        <f t="shared" si="62"/>
        <v>5966</v>
      </c>
      <c r="AG131" s="11">
        <f t="shared" si="63"/>
        <v>7305</v>
      </c>
      <c r="AH131" s="11">
        <f t="shared" si="64"/>
        <v>5966</v>
      </c>
      <c r="AI131" s="11">
        <f t="shared" si="102"/>
        <v>571.67356164383557</v>
      </c>
      <c r="AJ131" s="11">
        <f t="shared" si="103"/>
        <v>127.82643835616443</v>
      </c>
      <c r="AK131" s="33">
        <v>42461</v>
      </c>
      <c r="AL131" s="5">
        <f t="shared" si="65"/>
        <v>42461</v>
      </c>
      <c r="AM131" s="11">
        <f t="shared" si="66"/>
        <v>42461</v>
      </c>
      <c r="AN131" s="11">
        <f t="shared" si="67"/>
        <v>5966</v>
      </c>
      <c r="AO131" s="6">
        <v>681.44</v>
      </c>
      <c r="AP131" s="6">
        <f t="shared" si="68"/>
        <v>109.76643835616449</v>
      </c>
      <c r="AQ131" s="6">
        <f t="shared" si="69"/>
        <v>18.059999999999945</v>
      </c>
      <c r="AR131" s="33">
        <v>42826</v>
      </c>
      <c r="AS131" s="5">
        <f t="shared" si="70"/>
        <v>42826</v>
      </c>
      <c r="AT131" s="11">
        <f t="shared" si="71"/>
        <v>42826</v>
      </c>
      <c r="AU131" s="11">
        <f t="shared" si="72"/>
        <v>6697</v>
      </c>
      <c r="AV131" s="6">
        <v>716.41500000000008</v>
      </c>
      <c r="AW131" s="6">
        <v>34.975000000000001</v>
      </c>
      <c r="AX131" s="6">
        <v>0</v>
      </c>
      <c r="AY131" s="33">
        <v>43191</v>
      </c>
      <c r="AZ131" s="5">
        <f t="shared" si="73"/>
        <v>43191</v>
      </c>
      <c r="BA131" s="11">
        <f t="shared" si="74"/>
        <v>7062</v>
      </c>
      <c r="BB131" s="11">
        <f t="shared" si="75"/>
        <v>6934.1735616438355</v>
      </c>
      <c r="BC131" s="6">
        <v>716.41500000000008</v>
      </c>
      <c r="BD131" s="6">
        <v>0</v>
      </c>
      <c r="BE131" s="6">
        <v>-0.2</v>
      </c>
      <c r="BF131" s="8"/>
      <c r="BG131" s="33">
        <v>43556</v>
      </c>
      <c r="BH131" s="5">
        <f t="shared" si="76"/>
        <v>43556</v>
      </c>
      <c r="BI131" s="11">
        <f t="shared" si="77"/>
        <v>7427</v>
      </c>
      <c r="BJ131" s="11">
        <f t="shared" si="78"/>
        <v>0</v>
      </c>
      <c r="BK131" s="6">
        <f>(M131-J131)/R131*BI131</f>
        <v>711.19746020585785</v>
      </c>
      <c r="BL131" s="6">
        <v>1.08</v>
      </c>
      <c r="BM131" s="6">
        <v>0.08</v>
      </c>
      <c r="BN131" s="59"/>
      <c r="BO131" s="58"/>
      <c r="BP131" s="58"/>
      <c r="BQ131" s="61">
        <f t="shared" si="79"/>
        <v>-11.777460205857892</v>
      </c>
      <c r="BR131" s="33">
        <v>43922</v>
      </c>
      <c r="BS131" s="5">
        <f t="shared" si="80"/>
        <v>43922</v>
      </c>
      <c r="BT131" s="11">
        <f t="shared" si="81"/>
        <v>7793</v>
      </c>
      <c r="BU131" s="11">
        <f t="shared" si="82"/>
        <v>0</v>
      </c>
      <c r="BV131" s="6">
        <f t="shared" si="83"/>
        <v>711.27746020585789</v>
      </c>
      <c r="BW131" s="6">
        <f t="shared" si="84"/>
        <v>0.08</v>
      </c>
      <c r="BX131" s="73">
        <f t="shared" si="95"/>
        <v>0.08</v>
      </c>
      <c r="BY131" s="6">
        <v>0.08</v>
      </c>
      <c r="BZ131" s="33">
        <v>44287</v>
      </c>
      <c r="CA131" s="5">
        <f t="shared" si="85"/>
        <v>44287</v>
      </c>
      <c r="CB131" s="11">
        <f t="shared" si="86"/>
        <v>8158</v>
      </c>
      <c r="CC131" s="11">
        <f t="shared" si="87"/>
        <v>0</v>
      </c>
      <c r="CD131" s="6">
        <f t="shared" si="88"/>
        <v>711.35746020585793</v>
      </c>
      <c r="CE131" s="62">
        <f t="shared" si="89"/>
        <v>0.08</v>
      </c>
      <c r="CF131" s="73">
        <f t="shared" si="96"/>
        <v>0.08</v>
      </c>
      <c r="CG131" s="73">
        <f t="shared" si="97"/>
        <v>0</v>
      </c>
      <c r="CH131" s="6">
        <f t="shared" si="98"/>
        <v>0</v>
      </c>
      <c r="CI131" s="6"/>
      <c r="CJ131" s="33">
        <v>44652</v>
      </c>
      <c r="CK131" s="5">
        <f t="shared" si="90"/>
        <v>44652</v>
      </c>
      <c r="CL131" s="11">
        <f t="shared" si="91"/>
        <v>2557</v>
      </c>
      <c r="CM131" s="11">
        <f t="shared" si="92"/>
        <v>2557</v>
      </c>
      <c r="CN131" s="6">
        <f t="shared" si="93"/>
        <v>711.35746020585793</v>
      </c>
      <c r="CO131" s="62">
        <f t="shared" si="101"/>
        <v>0</v>
      </c>
      <c r="CP131" s="73">
        <f t="shared" si="99"/>
        <v>0</v>
      </c>
      <c r="CQ131" s="73">
        <f t="shared" si="100"/>
        <v>0</v>
      </c>
      <c r="CR131" s="6">
        <f t="shared" si="94"/>
        <v>0</v>
      </c>
    </row>
    <row r="132" spans="1:96">
      <c r="A132" s="30" t="s">
        <v>1593</v>
      </c>
      <c r="B132" s="30" t="s">
        <v>1594</v>
      </c>
      <c r="C132" s="49" t="s">
        <v>3062</v>
      </c>
      <c r="D132" s="49" t="s">
        <v>3398</v>
      </c>
      <c r="E132" s="30" t="s">
        <v>3061</v>
      </c>
      <c r="F132" s="30" t="s">
        <v>4568</v>
      </c>
      <c r="G132" s="30" t="s">
        <v>4562</v>
      </c>
      <c r="H132" s="30" t="s">
        <v>3131</v>
      </c>
      <c r="I132" s="30" t="s">
        <v>4401</v>
      </c>
      <c r="J132" s="30"/>
      <c r="K132" s="30" t="s">
        <v>1240</v>
      </c>
      <c r="L132" s="30" t="s">
        <v>3102</v>
      </c>
      <c r="M132" s="31">
        <v>1999</v>
      </c>
      <c r="N132" s="30">
        <v>20</v>
      </c>
      <c r="O132" s="30"/>
      <c r="P132" s="162"/>
      <c r="Q132" s="30">
        <f t="shared" si="56"/>
        <v>240</v>
      </c>
      <c r="R132" s="30">
        <f t="shared" si="57"/>
        <v>7304.844000000001</v>
      </c>
      <c r="S132" s="30">
        <f t="shared" si="58"/>
        <v>7300</v>
      </c>
      <c r="T132" s="30" t="s">
        <v>6</v>
      </c>
      <c r="U132" s="30"/>
      <c r="V132" s="32">
        <v>36129</v>
      </c>
      <c r="W132" s="30"/>
      <c r="X132" s="31">
        <v>1999</v>
      </c>
      <c r="Y132" s="30">
        <v>0</v>
      </c>
      <c r="Z132" s="30">
        <v>0</v>
      </c>
      <c r="AA132" s="30">
        <v>0</v>
      </c>
      <c r="AB132" s="31">
        <f t="shared" si="59"/>
        <v>1999</v>
      </c>
      <c r="AC132" s="33">
        <v>42095</v>
      </c>
      <c r="AD132" s="10">
        <f t="shared" si="60"/>
        <v>36129</v>
      </c>
      <c r="AE132" s="10">
        <f t="shared" si="61"/>
        <v>42095</v>
      </c>
      <c r="AF132" s="11">
        <f t="shared" si="62"/>
        <v>5966</v>
      </c>
      <c r="AG132" s="11">
        <f t="shared" si="63"/>
        <v>7305</v>
      </c>
      <c r="AH132" s="11">
        <f t="shared" si="64"/>
        <v>5966</v>
      </c>
      <c r="AI132" s="11">
        <f t="shared" si="102"/>
        <v>1633.7032876712331</v>
      </c>
      <c r="AJ132" s="11">
        <f t="shared" si="103"/>
        <v>365.29671232876694</v>
      </c>
      <c r="AK132" s="33">
        <v>42461</v>
      </c>
      <c r="AL132" s="5">
        <f t="shared" si="65"/>
        <v>42461</v>
      </c>
      <c r="AM132" s="11">
        <f t="shared" si="66"/>
        <v>42461</v>
      </c>
      <c r="AN132" s="11">
        <f t="shared" si="67"/>
        <v>5966</v>
      </c>
      <c r="AO132" s="6">
        <v>1947.43</v>
      </c>
      <c r="AP132" s="6">
        <f t="shared" si="68"/>
        <v>313.72671232876701</v>
      </c>
      <c r="AQ132" s="6">
        <f t="shared" si="69"/>
        <v>51.569999999999936</v>
      </c>
      <c r="AR132" s="33">
        <v>42826</v>
      </c>
      <c r="AS132" s="5">
        <f t="shared" si="70"/>
        <v>42826</v>
      </c>
      <c r="AT132" s="11">
        <f t="shared" si="71"/>
        <v>42826</v>
      </c>
      <c r="AU132" s="11">
        <f t="shared" si="72"/>
        <v>6697</v>
      </c>
      <c r="AV132" s="6">
        <v>2047.38</v>
      </c>
      <c r="AW132" s="6">
        <v>99.95</v>
      </c>
      <c r="AX132" s="6">
        <v>0</v>
      </c>
      <c r="AY132" s="33">
        <v>43191</v>
      </c>
      <c r="AZ132" s="5">
        <f t="shared" si="73"/>
        <v>43191</v>
      </c>
      <c r="BA132" s="11">
        <f t="shared" si="74"/>
        <v>7062</v>
      </c>
      <c r="BB132" s="11">
        <f t="shared" si="75"/>
        <v>6696.7032876712328</v>
      </c>
      <c r="BC132" s="6">
        <v>2047.38</v>
      </c>
      <c r="BD132" s="6">
        <v>0</v>
      </c>
      <c r="BE132" s="6">
        <v>-0.2</v>
      </c>
      <c r="BF132" s="8"/>
      <c r="BG132" s="33">
        <v>43556</v>
      </c>
      <c r="BH132" s="5">
        <f t="shared" si="76"/>
        <v>43556</v>
      </c>
      <c r="BI132" s="11">
        <f t="shared" si="77"/>
        <v>7427</v>
      </c>
      <c r="BJ132" s="11">
        <f t="shared" si="78"/>
        <v>0</v>
      </c>
      <c r="BK132" s="6">
        <f>(M132-J132)/R132*BI132</f>
        <v>2032.4284817033736</v>
      </c>
      <c r="BL132" s="6">
        <v>1.08</v>
      </c>
      <c r="BM132" s="6">
        <v>0.08</v>
      </c>
      <c r="BN132" s="59"/>
      <c r="BO132" s="58"/>
      <c r="BP132" s="58"/>
      <c r="BQ132" s="61">
        <f t="shared" si="79"/>
        <v>-33.508481703373491</v>
      </c>
      <c r="BR132" s="33">
        <v>43922</v>
      </c>
      <c r="BS132" s="5">
        <f t="shared" si="80"/>
        <v>43922</v>
      </c>
      <c r="BT132" s="11">
        <f t="shared" si="81"/>
        <v>7793</v>
      </c>
      <c r="BU132" s="11">
        <f t="shared" si="82"/>
        <v>0</v>
      </c>
      <c r="BV132" s="6">
        <f t="shared" si="83"/>
        <v>2032.5084817033735</v>
      </c>
      <c r="BW132" s="6">
        <f t="shared" si="84"/>
        <v>0.08</v>
      </c>
      <c r="BX132" s="73">
        <f t="shared" si="95"/>
        <v>0.08</v>
      </c>
      <c r="BY132" s="6">
        <v>0.08</v>
      </c>
      <c r="BZ132" s="33">
        <v>44287</v>
      </c>
      <c r="CA132" s="5">
        <f t="shared" si="85"/>
        <v>44287</v>
      </c>
      <c r="CB132" s="11">
        <f t="shared" si="86"/>
        <v>8158</v>
      </c>
      <c r="CC132" s="11">
        <f t="shared" si="87"/>
        <v>0</v>
      </c>
      <c r="CD132" s="6">
        <f t="shared" si="88"/>
        <v>2032.5884817033734</v>
      </c>
      <c r="CE132" s="62">
        <f t="shared" si="89"/>
        <v>0.08</v>
      </c>
      <c r="CF132" s="73">
        <f t="shared" si="96"/>
        <v>0.08</v>
      </c>
      <c r="CG132" s="73">
        <f t="shared" si="97"/>
        <v>0</v>
      </c>
      <c r="CH132" s="6">
        <f t="shared" si="98"/>
        <v>0</v>
      </c>
      <c r="CI132" s="6"/>
      <c r="CJ132" s="33">
        <v>44652</v>
      </c>
      <c r="CK132" s="5">
        <f t="shared" si="90"/>
        <v>44652</v>
      </c>
      <c r="CL132" s="11">
        <f t="shared" si="91"/>
        <v>2557</v>
      </c>
      <c r="CM132" s="11">
        <f t="shared" si="92"/>
        <v>2557</v>
      </c>
      <c r="CN132" s="6">
        <f t="shared" si="93"/>
        <v>2032.5884817033734</v>
      </c>
      <c r="CO132" s="62">
        <f t="shared" si="101"/>
        <v>0</v>
      </c>
      <c r="CP132" s="73">
        <f t="shared" si="99"/>
        <v>0</v>
      </c>
      <c r="CQ132" s="73">
        <f t="shared" si="100"/>
        <v>0</v>
      </c>
      <c r="CR132" s="6">
        <f t="shared" si="94"/>
        <v>0</v>
      </c>
    </row>
    <row r="133" spans="1:96">
      <c r="A133" s="30" t="s">
        <v>2535</v>
      </c>
      <c r="B133" s="30" t="s">
        <v>2536</v>
      </c>
      <c r="C133" s="49"/>
      <c r="D133" s="49" t="s">
        <v>3880</v>
      </c>
      <c r="E133" s="30" t="s">
        <v>3061</v>
      </c>
      <c r="F133" s="30" t="s">
        <v>4568</v>
      </c>
      <c r="G133" s="30" t="s">
        <v>4562</v>
      </c>
      <c r="H133" s="30" t="s">
        <v>3284</v>
      </c>
      <c r="I133" s="30" t="s">
        <v>4333</v>
      </c>
      <c r="J133" s="30"/>
      <c r="K133" s="30" t="s">
        <v>1240</v>
      </c>
      <c r="L133" s="30" t="s">
        <v>3102</v>
      </c>
      <c r="M133" s="31">
        <v>425</v>
      </c>
      <c r="N133" s="30">
        <v>20</v>
      </c>
      <c r="O133" s="30"/>
      <c r="P133" s="162"/>
      <c r="Q133" s="30">
        <f t="shared" si="56"/>
        <v>240</v>
      </c>
      <c r="R133" s="30">
        <f t="shared" si="57"/>
        <v>7304.844000000001</v>
      </c>
      <c r="S133" s="30">
        <f t="shared" si="58"/>
        <v>7300</v>
      </c>
      <c r="T133" s="30" t="s">
        <v>6</v>
      </c>
      <c r="U133" s="30"/>
      <c r="V133" s="32">
        <v>36129</v>
      </c>
      <c r="W133" s="30"/>
      <c r="X133" s="31">
        <v>425</v>
      </c>
      <c r="Y133" s="30">
        <v>0</v>
      </c>
      <c r="Z133" s="30">
        <v>0</v>
      </c>
      <c r="AA133" s="30">
        <v>0</v>
      </c>
      <c r="AB133" s="31">
        <f t="shared" si="59"/>
        <v>425</v>
      </c>
      <c r="AC133" s="33">
        <v>42095</v>
      </c>
      <c r="AD133" s="10">
        <f t="shared" si="60"/>
        <v>36129</v>
      </c>
      <c r="AE133" s="10">
        <f t="shared" si="61"/>
        <v>42095</v>
      </c>
      <c r="AF133" s="11">
        <f t="shared" si="62"/>
        <v>5966</v>
      </c>
      <c r="AG133" s="11">
        <f t="shared" si="63"/>
        <v>7305</v>
      </c>
      <c r="AH133" s="11">
        <f t="shared" si="64"/>
        <v>5966</v>
      </c>
      <c r="AI133" s="11">
        <f t="shared" si="102"/>
        <v>347.33561643835617</v>
      </c>
      <c r="AJ133" s="11">
        <f t="shared" si="103"/>
        <v>77.664383561643831</v>
      </c>
      <c r="AK133" s="33">
        <v>42461</v>
      </c>
      <c r="AL133" s="5">
        <f t="shared" si="65"/>
        <v>42461</v>
      </c>
      <c r="AM133" s="11">
        <f t="shared" si="66"/>
        <v>42461</v>
      </c>
      <c r="AN133" s="11">
        <f t="shared" si="67"/>
        <v>5966</v>
      </c>
      <c r="AO133" s="6">
        <v>414.05</v>
      </c>
      <c r="AP133" s="6">
        <f t="shared" si="68"/>
        <v>66.714383561643842</v>
      </c>
      <c r="AQ133" s="6">
        <f t="shared" si="69"/>
        <v>10.949999999999989</v>
      </c>
      <c r="AR133" s="33">
        <v>42826</v>
      </c>
      <c r="AS133" s="5">
        <f t="shared" si="70"/>
        <v>42826</v>
      </c>
      <c r="AT133" s="11">
        <f t="shared" si="71"/>
        <v>42826</v>
      </c>
      <c r="AU133" s="11">
        <f t="shared" si="72"/>
        <v>6697</v>
      </c>
      <c r="AV133" s="6">
        <v>435.3</v>
      </c>
      <c r="AW133" s="6">
        <v>21.25</v>
      </c>
      <c r="AX133" s="6">
        <v>0</v>
      </c>
      <c r="AY133" s="33">
        <v>43191</v>
      </c>
      <c r="AZ133" s="5">
        <f t="shared" si="73"/>
        <v>43191</v>
      </c>
      <c r="BA133" s="11">
        <f t="shared" si="74"/>
        <v>7062</v>
      </c>
      <c r="BB133" s="11">
        <f t="shared" si="75"/>
        <v>6984.3356164383558</v>
      </c>
      <c r="BC133" s="6">
        <v>435.3</v>
      </c>
      <c r="BD133" s="6">
        <v>0</v>
      </c>
      <c r="BE133" s="6">
        <v>-0.2</v>
      </c>
      <c r="BF133" s="8"/>
      <c r="BG133" s="33">
        <v>43556</v>
      </c>
      <c r="BH133" s="5">
        <f t="shared" si="76"/>
        <v>43556</v>
      </c>
      <c r="BI133" s="11">
        <f t="shared" si="77"/>
        <v>7427</v>
      </c>
      <c r="BJ133" s="11">
        <f t="shared" si="78"/>
        <v>0</v>
      </c>
      <c r="BK133" s="6">
        <f>(M133-J133)/R133*BI133</f>
        <v>432.10710591492432</v>
      </c>
      <c r="BL133" s="6">
        <v>1.08</v>
      </c>
      <c r="BM133" s="6">
        <v>0.08</v>
      </c>
      <c r="BN133" s="59"/>
      <c r="BO133" s="58"/>
      <c r="BP133" s="58"/>
      <c r="BQ133" s="61">
        <f t="shared" si="79"/>
        <v>-7.1871059149243024</v>
      </c>
      <c r="BR133" s="33">
        <v>43922</v>
      </c>
      <c r="BS133" s="5">
        <f t="shared" si="80"/>
        <v>43922</v>
      </c>
      <c r="BT133" s="11">
        <f t="shared" si="81"/>
        <v>7793</v>
      </c>
      <c r="BU133" s="11">
        <f t="shared" si="82"/>
        <v>0</v>
      </c>
      <c r="BV133" s="6">
        <f t="shared" si="83"/>
        <v>432.1871059149243</v>
      </c>
      <c r="BW133" s="6">
        <f t="shared" si="84"/>
        <v>0.08</v>
      </c>
      <c r="BX133" s="73">
        <f t="shared" si="95"/>
        <v>0.08</v>
      </c>
      <c r="BY133" s="6">
        <v>0.08</v>
      </c>
      <c r="BZ133" s="33">
        <v>44287</v>
      </c>
      <c r="CA133" s="5">
        <f t="shared" si="85"/>
        <v>44287</v>
      </c>
      <c r="CB133" s="11">
        <f t="shared" si="86"/>
        <v>8158</v>
      </c>
      <c r="CC133" s="11">
        <f t="shared" si="87"/>
        <v>0</v>
      </c>
      <c r="CD133" s="6">
        <f t="shared" si="88"/>
        <v>432.26710591492429</v>
      </c>
      <c r="CE133" s="62">
        <f t="shared" si="89"/>
        <v>0.08</v>
      </c>
      <c r="CF133" s="73">
        <f t="shared" si="96"/>
        <v>0.08</v>
      </c>
      <c r="CG133" s="73">
        <f t="shared" si="97"/>
        <v>0</v>
      </c>
      <c r="CH133" s="6">
        <f t="shared" si="98"/>
        <v>0</v>
      </c>
      <c r="CI133" s="6"/>
      <c r="CJ133" s="33">
        <v>44652</v>
      </c>
      <c r="CK133" s="5">
        <f t="shared" si="90"/>
        <v>44652</v>
      </c>
      <c r="CL133" s="11">
        <f t="shared" si="91"/>
        <v>2557</v>
      </c>
      <c r="CM133" s="11">
        <f t="shared" si="92"/>
        <v>2557</v>
      </c>
      <c r="CN133" s="6">
        <f t="shared" si="93"/>
        <v>432.26710591492429</v>
      </c>
      <c r="CO133" s="62">
        <f t="shared" si="101"/>
        <v>0</v>
      </c>
      <c r="CP133" s="73">
        <f t="shared" si="99"/>
        <v>0</v>
      </c>
      <c r="CQ133" s="73">
        <f t="shared" si="100"/>
        <v>0</v>
      </c>
      <c r="CR133" s="6">
        <f t="shared" si="94"/>
        <v>0</v>
      </c>
    </row>
    <row r="134" spans="1:96">
      <c r="A134" s="30" t="s">
        <v>1362</v>
      </c>
      <c r="B134" s="30" t="s">
        <v>1363</v>
      </c>
      <c r="C134" s="49"/>
      <c r="D134" s="49" t="s">
        <v>3285</v>
      </c>
      <c r="E134" s="30" t="s">
        <v>2998</v>
      </c>
      <c r="F134" s="30" t="s">
        <v>11592</v>
      </c>
      <c r="G134" s="30" t="s">
        <v>4574</v>
      </c>
      <c r="H134" s="30" t="s">
        <v>3131</v>
      </c>
      <c r="I134" s="30" t="s">
        <v>4256</v>
      </c>
      <c r="J134" s="30"/>
      <c r="K134" s="30" t="s">
        <v>1240</v>
      </c>
      <c r="L134" s="30" t="s">
        <v>3102</v>
      </c>
      <c r="M134" s="31">
        <v>200</v>
      </c>
      <c r="N134" s="30">
        <v>19</v>
      </c>
      <c r="O134" s="30"/>
      <c r="P134" s="162"/>
      <c r="Q134" s="30">
        <f t="shared" ref="Q134:Q197" si="104">N134*12</f>
        <v>228</v>
      </c>
      <c r="R134" s="30">
        <f t="shared" ref="R134:R197" si="105">N134*365.2422</f>
        <v>6939.6018000000004</v>
      </c>
      <c r="S134" s="30">
        <f t="shared" ref="S134:S197" si="106">N134*365</f>
        <v>6935</v>
      </c>
      <c r="T134" s="30" t="s">
        <v>6</v>
      </c>
      <c r="U134" s="30"/>
      <c r="V134" s="32">
        <v>36311</v>
      </c>
      <c r="W134" s="30"/>
      <c r="X134" s="31">
        <v>200</v>
      </c>
      <c r="Y134" s="30">
        <v>0</v>
      </c>
      <c r="Z134" s="30">
        <v>0</v>
      </c>
      <c r="AA134" s="30">
        <v>0</v>
      </c>
      <c r="AB134" s="31">
        <f t="shared" ref="AB134:AB197" si="107">SUBTOTAL(9,X134:AA134)</f>
        <v>200</v>
      </c>
      <c r="AC134" s="33">
        <v>42095</v>
      </c>
      <c r="AD134" s="10">
        <f t="shared" ref="AD134:AD197" si="108">V134</f>
        <v>36311</v>
      </c>
      <c r="AE134" s="10">
        <f t="shared" ref="AE134:AE197" si="109">AC134</f>
        <v>42095</v>
      </c>
      <c r="AF134" s="11">
        <f t="shared" ref="AF134:AF197" si="110">AC134-V134</f>
        <v>5784</v>
      </c>
      <c r="AG134" s="11">
        <f t="shared" ref="AG134:AG197" si="111">+N134*365.25</f>
        <v>6939.75</v>
      </c>
      <c r="AH134" s="11">
        <f t="shared" ref="AH134:AH197" si="112">IF(AG134&lt;AF134,AG134,AF134)</f>
        <v>5784</v>
      </c>
      <c r="AI134" s="11">
        <f t="shared" si="102"/>
        <v>166.8060562364816</v>
      </c>
      <c r="AJ134" s="11">
        <f t="shared" si="103"/>
        <v>33.193943763518405</v>
      </c>
      <c r="AK134" s="33">
        <v>42461</v>
      </c>
      <c r="AL134" s="5">
        <f t="shared" ref="AL134:AL197" si="113">AK134</f>
        <v>42461</v>
      </c>
      <c r="AM134" s="11">
        <f t="shared" ref="AM134:AM197" si="114">AL134-W134</f>
        <v>42461</v>
      </c>
      <c r="AN134" s="11">
        <f t="shared" ref="AN134:AN197" si="115">IF(AG134&lt;AM134,AH134,AM134)</f>
        <v>5784</v>
      </c>
      <c r="AO134" s="6">
        <v>194.65</v>
      </c>
      <c r="AP134" s="6">
        <f t="shared" ref="AP134:AP197" si="116">AO134-AI134</f>
        <v>27.843943763518411</v>
      </c>
      <c r="AQ134" s="6">
        <f t="shared" ref="AQ134:AQ197" si="117">AB134-AO134</f>
        <v>5.3499999999999943</v>
      </c>
      <c r="AR134" s="33">
        <v>42826</v>
      </c>
      <c r="AS134" s="5">
        <f t="shared" ref="AS134:AS197" si="118">AR134</f>
        <v>42826</v>
      </c>
      <c r="AT134" s="11">
        <f t="shared" ref="AT134:AT197" si="119">AS134-W134</f>
        <v>42826</v>
      </c>
      <c r="AU134" s="11">
        <f t="shared" ref="AU134:AU197" si="120">IF(AD134 &lt;&gt; "N/a",IF(AT134&lt;AD134,0,AT134-AD134),0)</f>
        <v>6515</v>
      </c>
      <c r="AV134" s="6">
        <v>205.17631578947368</v>
      </c>
      <c r="AW134" s="6">
        <v>10.526315789473685</v>
      </c>
      <c r="AX134" s="6">
        <v>0</v>
      </c>
      <c r="AY134" s="33">
        <v>43191</v>
      </c>
      <c r="AZ134" s="5">
        <f t="shared" ref="AZ134:AZ197" si="121">AY134</f>
        <v>43191</v>
      </c>
      <c r="BA134" s="11">
        <f t="shared" ref="BA134:BA197" si="122">IF(AJ134 &lt;&gt; "N/a",IF(AZ134&lt;AD134,0,AZ134-AD134),0)</f>
        <v>6880</v>
      </c>
      <c r="BB134" s="11">
        <f t="shared" ref="BB134:BB197" si="123">IF(AJ134 &lt;&gt; "N/a",IF(BA134&lt;AJ134,0,BA134-AJ134),0)</f>
        <v>6846.8060562364817</v>
      </c>
      <c r="BC134" s="6">
        <v>205.17631578947368</v>
      </c>
      <c r="BD134" s="6">
        <v>0</v>
      </c>
      <c r="BE134" s="6">
        <v>-0.2</v>
      </c>
      <c r="BF134" s="8"/>
      <c r="BG134" s="33">
        <v>43556</v>
      </c>
      <c r="BH134" s="5">
        <f t="shared" ref="BH134:BH197" si="124">BG134</f>
        <v>43556</v>
      </c>
      <c r="BI134" s="11">
        <f t="shared" ref="BI134:BI197" si="125">IF(R134 &lt;&gt; "N/a",IF(BG134&lt;V134,0,BG134-V134),0)</f>
        <v>7245</v>
      </c>
      <c r="BJ134" s="11">
        <f t="shared" ref="BJ134:BJ197" si="126">IF(AR134 &lt;&gt; "N/a",IF(BI134&lt;AR134,0,BI134-AR134),0)</f>
        <v>0</v>
      </c>
      <c r="BK134" s="6">
        <v>208.80160587888486</v>
      </c>
      <c r="BL134" s="6">
        <v>1.08</v>
      </c>
      <c r="BM134" s="6">
        <v>0.08</v>
      </c>
      <c r="BN134" s="59"/>
      <c r="BO134" s="58"/>
      <c r="BP134" s="58"/>
      <c r="BQ134" s="61">
        <f t="shared" ref="BQ134:BQ197" si="127">AB134-BV134</f>
        <v>-8.8816058788848693</v>
      </c>
      <c r="BR134" s="33">
        <v>43922</v>
      </c>
      <c r="BS134" s="5">
        <f t="shared" ref="BS134:BS197" si="128">BR134</f>
        <v>43922</v>
      </c>
      <c r="BT134" s="11">
        <f t="shared" ref="BT134:BT197" si="129">IF(Z134 &lt;&gt; "N/a",IF(BR134&lt;AD134,0,BR134-AD134),0)</f>
        <v>7611</v>
      </c>
      <c r="BU134" s="11">
        <f t="shared" ref="BU134:BU197" si="130">IF(AZ134 &lt;&gt; "N/a",IF(BT134&lt;AZ134,0,BT134-AZ134),0)</f>
        <v>0</v>
      </c>
      <c r="BV134" s="6">
        <f t="shared" ref="BV134:BV147" si="131">BK134+BW134</f>
        <v>208.88160587888487</v>
      </c>
      <c r="BW134" s="6">
        <f t="shared" ref="BW134:BW197" si="132">BM134</f>
        <v>0.08</v>
      </c>
      <c r="BX134" s="73">
        <f t="shared" si="95"/>
        <v>0.08</v>
      </c>
      <c r="BY134" s="6">
        <v>0.08</v>
      </c>
      <c r="BZ134" s="33">
        <v>43922</v>
      </c>
      <c r="CA134" s="5">
        <f t="shared" ref="CA134:CA197" si="133">BZ134</f>
        <v>43922</v>
      </c>
      <c r="CB134" s="11">
        <f t="shared" ref="CB134:CB197" si="134">BZ134-V134</f>
        <v>7611</v>
      </c>
      <c r="CC134" s="11">
        <f t="shared" ref="CC134:CC197" si="135">IF(BG134 &lt;&gt; "N/a",IF(CB134&lt;BG134,0,CB134-BG134),0)</f>
        <v>0</v>
      </c>
      <c r="CD134" s="6">
        <f t="shared" ref="CD134:CD197" si="136">BV134+CE134</f>
        <v>208.96160587888488</v>
      </c>
      <c r="CE134" s="62">
        <f t="shared" ref="CE134:CE197" si="137">BY134</f>
        <v>0.08</v>
      </c>
      <c r="CF134" s="73">
        <f t="shared" si="96"/>
        <v>0.08</v>
      </c>
      <c r="CG134" s="73">
        <f t="shared" si="97"/>
        <v>0</v>
      </c>
      <c r="CH134" s="6">
        <f t="shared" si="98"/>
        <v>0</v>
      </c>
      <c r="CI134" s="6"/>
      <c r="CJ134" s="33">
        <v>44652</v>
      </c>
      <c r="CK134" s="5">
        <f t="shared" ref="CK134:CK197" si="138">CJ134</f>
        <v>44652</v>
      </c>
      <c r="CL134" s="11">
        <f t="shared" ref="CL134:CL197" si="139">CJ134-AC134</f>
        <v>2557</v>
      </c>
      <c r="CM134" s="11">
        <f t="shared" ref="CM134:CM197" si="140">IF(BN134 &lt;&gt; "N/a",IF(CL134&lt;BN134,0,CL134-BN134),0)</f>
        <v>2557</v>
      </c>
      <c r="CN134" s="6">
        <f t="shared" ref="CN134:CN197" si="141">CD134+CO134</f>
        <v>208.96160587888488</v>
      </c>
      <c r="CO134" s="62">
        <f t="shared" si="101"/>
        <v>0</v>
      </c>
      <c r="CP134" s="73">
        <f t="shared" si="99"/>
        <v>0</v>
      </c>
      <c r="CQ134" s="73">
        <f t="shared" si="100"/>
        <v>0</v>
      </c>
      <c r="CR134" s="6">
        <f t="shared" ref="CR134:CR197" si="142">CH134-CO134</f>
        <v>0</v>
      </c>
    </row>
    <row r="135" spans="1:96">
      <c r="A135" s="30" t="s">
        <v>1371</v>
      </c>
      <c r="B135" s="30" t="s">
        <v>1372</v>
      </c>
      <c r="C135" s="49"/>
      <c r="D135" s="49" t="s">
        <v>3288</v>
      </c>
      <c r="E135" s="30" t="s">
        <v>2998</v>
      </c>
      <c r="F135" s="30" t="s">
        <v>11592</v>
      </c>
      <c r="G135" s="30" t="s">
        <v>4574</v>
      </c>
      <c r="H135" s="30" t="s">
        <v>3131</v>
      </c>
      <c r="I135" s="30" t="s">
        <v>4256</v>
      </c>
      <c r="J135" s="30"/>
      <c r="K135" s="30" t="s">
        <v>1240</v>
      </c>
      <c r="L135" s="30" t="s">
        <v>3102</v>
      </c>
      <c r="M135" s="31">
        <v>200</v>
      </c>
      <c r="N135" s="30">
        <v>19</v>
      </c>
      <c r="O135" s="30"/>
      <c r="P135" s="162"/>
      <c r="Q135" s="30">
        <f t="shared" si="104"/>
        <v>228</v>
      </c>
      <c r="R135" s="30">
        <f t="shared" si="105"/>
        <v>6939.6018000000004</v>
      </c>
      <c r="S135" s="30">
        <f t="shared" si="106"/>
        <v>6935</v>
      </c>
      <c r="T135" s="30" t="s">
        <v>6</v>
      </c>
      <c r="U135" s="30"/>
      <c r="V135" s="32">
        <v>36311</v>
      </c>
      <c r="W135" s="30"/>
      <c r="X135" s="31">
        <v>200</v>
      </c>
      <c r="Y135" s="30">
        <v>0</v>
      </c>
      <c r="Z135" s="30">
        <v>0</v>
      </c>
      <c r="AA135" s="30">
        <v>0</v>
      </c>
      <c r="AB135" s="31">
        <f t="shared" si="107"/>
        <v>200</v>
      </c>
      <c r="AC135" s="33">
        <v>42095</v>
      </c>
      <c r="AD135" s="10">
        <f t="shared" si="108"/>
        <v>36311</v>
      </c>
      <c r="AE135" s="10">
        <f t="shared" si="109"/>
        <v>42095</v>
      </c>
      <c r="AF135" s="11">
        <f t="shared" si="110"/>
        <v>5784</v>
      </c>
      <c r="AG135" s="11">
        <f t="shared" si="111"/>
        <v>6939.75</v>
      </c>
      <c r="AH135" s="11">
        <f t="shared" si="112"/>
        <v>5784</v>
      </c>
      <c r="AI135" s="11">
        <f t="shared" si="102"/>
        <v>166.8060562364816</v>
      </c>
      <c r="AJ135" s="11">
        <f t="shared" si="103"/>
        <v>33.193943763518405</v>
      </c>
      <c r="AK135" s="33">
        <v>42461</v>
      </c>
      <c r="AL135" s="5">
        <f t="shared" si="113"/>
        <v>42461</v>
      </c>
      <c r="AM135" s="11">
        <f t="shared" si="114"/>
        <v>42461</v>
      </c>
      <c r="AN135" s="11">
        <f t="shared" si="115"/>
        <v>5784</v>
      </c>
      <c r="AO135" s="6">
        <v>194.64</v>
      </c>
      <c r="AP135" s="6">
        <f t="shared" si="116"/>
        <v>27.833943763518391</v>
      </c>
      <c r="AQ135" s="6">
        <f t="shared" si="117"/>
        <v>5.3600000000000136</v>
      </c>
      <c r="AR135" s="33">
        <v>42826</v>
      </c>
      <c r="AS135" s="5">
        <f t="shared" si="118"/>
        <v>42826</v>
      </c>
      <c r="AT135" s="11">
        <f t="shared" si="119"/>
        <v>42826</v>
      </c>
      <c r="AU135" s="11">
        <f t="shared" si="120"/>
        <v>6515</v>
      </c>
      <c r="AV135" s="6">
        <v>205.16631578947369</v>
      </c>
      <c r="AW135" s="6">
        <v>10.526315789473685</v>
      </c>
      <c r="AX135" s="6">
        <v>0</v>
      </c>
      <c r="AY135" s="33">
        <v>43191</v>
      </c>
      <c r="AZ135" s="5">
        <f t="shared" si="121"/>
        <v>43191</v>
      </c>
      <c r="BA135" s="11">
        <f t="shared" si="122"/>
        <v>6880</v>
      </c>
      <c r="BB135" s="11">
        <f t="shared" si="123"/>
        <v>6846.8060562364817</v>
      </c>
      <c r="BC135" s="6">
        <v>205.16631578947369</v>
      </c>
      <c r="BD135" s="6">
        <v>0</v>
      </c>
      <c r="BE135" s="6">
        <v>-0.2</v>
      </c>
      <c r="BF135" s="8"/>
      <c r="BG135" s="33">
        <v>43556</v>
      </c>
      <c r="BH135" s="5">
        <f t="shared" si="124"/>
        <v>43556</v>
      </c>
      <c r="BI135" s="11">
        <f t="shared" si="125"/>
        <v>7245</v>
      </c>
      <c r="BJ135" s="11">
        <f t="shared" si="126"/>
        <v>0</v>
      </c>
      <c r="BK135" s="6">
        <f>BC135</f>
        <v>205.16631578947369</v>
      </c>
      <c r="BL135" s="6">
        <v>1.08</v>
      </c>
      <c r="BM135" s="6">
        <v>0.08</v>
      </c>
      <c r="BN135" s="59"/>
      <c r="BO135" s="58"/>
      <c r="BP135" s="58"/>
      <c r="BQ135" s="61">
        <f t="shared" si="127"/>
        <v>-5.246315789473698</v>
      </c>
      <c r="BR135" s="33">
        <v>43922</v>
      </c>
      <c r="BS135" s="5">
        <f t="shared" si="128"/>
        <v>43922</v>
      </c>
      <c r="BT135" s="11">
        <f t="shared" si="129"/>
        <v>7611</v>
      </c>
      <c r="BU135" s="11">
        <f t="shared" si="130"/>
        <v>0</v>
      </c>
      <c r="BV135" s="6">
        <f t="shared" si="131"/>
        <v>205.2463157894737</v>
      </c>
      <c r="BW135" s="6">
        <f t="shared" si="132"/>
        <v>0.08</v>
      </c>
      <c r="BX135" s="73">
        <f t="shared" ref="BX135:BX198" si="143">BY135</f>
        <v>0.08</v>
      </c>
      <c r="BY135" s="6">
        <v>0.08</v>
      </c>
      <c r="BZ135" s="33">
        <v>43922</v>
      </c>
      <c r="CA135" s="5">
        <f t="shared" si="133"/>
        <v>43922</v>
      </c>
      <c r="CB135" s="11">
        <f t="shared" si="134"/>
        <v>7611</v>
      </c>
      <c r="CC135" s="11">
        <f t="shared" si="135"/>
        <v>0</v>
      </c>
      <c r="CD135" s="6">
        <f t="shared" si="136"/>
        <v>205.32631578947371</v>
      </c>
      <c r="CE135" s="62">
        <f t="shared" si="137"/>
        <v>0.08</v>
      </c>
      <c r="CF135" s="73">
        <f t="shared" ref="CF135:CF198" si="144">CE135</f>
        <v>0.08</v>
      </c>
      <c r="CG135" s="73">
        <f t="shared" ref="CG135:CG198" si="145">BX135-CF135</f>
        <v>0</v>
      </c>
      <c r="CH135" s="6">
        <f t="shared" ref="CH135:CH156" si="146">BY135-CE135</f>
        <v>0</v>
      </c>
      <c r="CI135" s="6"/>
      <c r="CJ135" s="33">
        <v>44652</v>
      </c>
      <c r="CK135" s="5">
        <f t="shared" si="138"/>
        <v>44652</v>
      </c>
      <c r="CL135" s="11">
        <f t="shared" si="139"/>
        <v>2557</v>
      </c>
      <c r="CM135" s="11">
        <f t="shared" si="140"/>
        <v>2557</v>
      </c>
      <c r="CN135" s="6">
        <f t="shared" si="141"/>
        <v>205.32631578947371</v>
      </c>
      <c r="CO135" s="62">
        <f t="shared" si="101"/>
        <v>0</v>
      </c>
      <c r="CP135" s="73">
        <f t="shared" ref="CP135:CP198" si="147">CO135</f>
        <v>0</v>
      </c>
      <c r="CQ135" s="73">
        <f t="shared" ref="CQ135:CQ198" si="148">CG135-CP135</f>
        <v>0</v>
      </c>
      <c r="CR135" s="6">
        <f t="shared" si="142"/>
        <v>0</v>
      </c>
    </row>
    <row r="136" spans="1:96">
      <c r="A136" s="30" t="s">
        <v>1367</v>
      </c>
      <c r="B136" s="30" t="s">
        <v>1368</v>
      </c>
      <c r="C136" s="49"/>
      <c r="D136" s="49" t="s">
        <v>4590</v>
      </c>
      <c r="E136" s="30" t="s">
        <v>2998</v>
      </c>
      <c r="F136" s="30" t="s">
        <v>11592</v>
      </c>
      <c r="G136" s="30" t="s">
        <v>4574</v>
      </c>
      <c r="H136" s="30" t="s">
        <v>3113</v>
      </c>
      <c r="I136" s="30" t="s">
        <v>4256</v>
      </c>
      <c r="J136" s="30"/>
      <c r="K136" s="30" t="s">
        <v>1240</v>
      </c>
      <c r="L136" s="30" t="s">
        <v>3102</v>
      </c>
      <c r="M136" s="31">
        <v>790</v>
      </c>
      <c r="N136" s="30">
        <v>19</v>
      </c>
      <c r="O136" s="30"/>
      <c r="P136" s="162"/>
      <c r="Q136" s="30">
        <f t="shared" si="104"/>
        <v>228</v>
      </c>
      <c r="R136" s="30">
        <f t="shared" si="105"/>
        <v>6939.6018000000004</v>
      </c>
      <c r="S136" s="30">
        <f t="shared" si="106"/>
        <v>6935</v>
      </c>
      <c r="T136" s="30" t="s">
        <v>6</v>
      </c>
      <c r="U136" s="30"/>
      <c r="V136" s="32">
        <v>36323</v>
      </c>
      <c r="W136" s="30"/>
      <c r="X136" s="31">
        <v>790</v>
      </c>
      <c r="Y136" s="30">
        <v>0</v>
      </c>
      <c r="Z136" s="30">
        <v>0</v>
      </c>
      <c r="AA136" s="30">
        <v>0</v>
      </c>
      <c r="AB136" s="31">
        <f t="shared" si="107"/>
        <v>790</v>
      </c>
      <c r="AC136" s="33">
        <v>42095</v>
      </c>
      <c r="AD136" s="10">
        <f t="shared" si="108"/>
        <v>36323</v>
      </c>
      <c r="AE136" s="10">
        <f t="shared" si="109"/>
        <v>42095</v>
      </c>
      <c r="AF136" s="11">
        <f t="shared" si="110"/>
        <v>5772</v>
      </c>
      <c r="AG136" s="11">
        <f t="shared" si="111"/>
        <v>6939.75</v>
      </c>
      <c r="AH136" s="11">
        <f t="shared" si="112"/>
        <v>5772</v>
      </c>
      <c r="AI136" s="11">
        <f t="shared" si="102"/>
        <v>657.51694304253783</v>
      </c>
      <c r="AJ136" s="11">
        <f t="shared" si="103"/>
        <v>132.48305695746217</v>
      </c>
      <c r="AK136" s="33">
        <v>42461</v>
      </c>
      <c r="AL136" s="5">
        <f t="shared" si="113"/>
        <v>42461</v>
      </c>
      <c r="AM136" s="11">
        <f t="shared" si="114"/>
        <v>42461</v>
      </c>
      <c r="AN136" s="11">
        <f t="shared" si="115"/>
        <v>5772</v>
      </c>
      <c r="AO136" s="6">
        <v>760.39</v>
      </c>
      <c r="AP136" s="6">
        <f t="shared" si="116"/>
        <v>102.87305695746215</v>
      </c>
      <c r="AQ136" s="6">
        <f t="shared" si="117"/>
        <v>29.610000000000014</v>
      </c>
      <c r="AR136" s="33">
        <v>42826</v>
      </c>
      <c r="AS136" s="5">
        <f t="shared" si="118"/>
        <v>42826</v>
      </c>
      <c r="AT136" s="11">
        <f t="shared" si="119"/>
        <v>42826</v>
      </c>
      <c r="AU136" s="11">
        <f t="shared" si="120"/>
        <v>6503</v>
      </c>
      <c r="AV136" s="6">
        <v>801.96894736842103</v>
      </c>
      <c r="AW136" s="6">
        <v>41.578947368421055</v>
      </c>
      <c r="AX136" s="6">
        <v>0</v>
      </c>
      <c r="AY136" s="33">
        <v>43191</v>
      </c>
      <c r="AZ136" s="5">
        <f t="shared" si="121"/>
        <v>43191</v>
      </c>
      <c r="BA136" s="11">
        <f t="shared" si="122"/>
        <v>6868</v>
      </c>
      <c r="BB136" s="11">
        <f t="shared" si="123"/>
        <v>6735.5169430425376</v>
      </c>
      <c r="BC136" s="6">
        <v>801.96894736842103</v>
      </c>
      <c r="BD136" s="6">
        <v>0</v>
      </c>
      <c r="BE136" s="6">
        <v>-0.2</v>
      </c>
      <c r="BF136" s="8"/>
      <c r="BG136" s="33">
        <v>43556</v>
      </c>
      <c r="BH136" s="5">
        <f t="shared" si="124"/>
        <v>43556</v>
      </c>
      <c r="BI136" s="11">
        <f t="shared" si="125"/>
        <v>7233</v>
      </c>
      <c r="BJ136" s="11">
        <f t="shared" si="126"/>
        <v>0</v>
      </c>
      <c r="BK136" s="6">
        <f>BC136+BL136</f>
        <v>803.04894736842107</v>
      </c>
      <c r="BL136" s="6">
        <v>1.08</v>
      </c>
      <c r="BM136" s="6">
        <v>0.08</v>
      </c>
      <c r="BN136" s="59"/>
      <c r="BO136" s="58"/>
      <c r="BP136" s="58"/>
      <c r="BQ136" s="61">
        <f t="shared" si="127"/>
        <v>-13.128947368421109</v>
      </c>
      <c r="BR136" s="33">
        <v>43922</v>
      </c>
      <c r="BS136" s="5">
        <f t="shared" si="128"/>
        <v>43922</v>
      </c>
      <c r="BT136" s="11">
        <f t="shared" si="129"/>
        <v>7599</v>
      </c>
      <c r="BU136" s="11">
        <f t="shared" si="130"/>
        <v>0</v>
      </c>
      <c r="BV136" s="6">
        <f t="shared" si="131"/>
        <v>803.12894736842111</v>
      </c>
      <c r="BW136" s="6">
        <f t="shared" si="132"/>
        <v>0.08</v>
      </c>
      <c r="BX136" s="73">
        <f t="shared" si="143"/>
        <v>0.08</v>
      </c>
      <c r="BY136" s="6">
        <v>0.08</v>
      </c>
      <c r="BZ136" s="33">
        <v>43922</v>
      </c>
      <c r="CA136" s="5">
        <f t="shared" si="133"/>
        <v>43922</v>
      </c>
      <c r="CB136" s="11">
        <f t="shared" si="134"/>
        <v>7599</v>
      </c>
      <c r="CC136" s="11">
        <f t="shared" si="135"/>
        <v>0</v>
      </c>
      <c r="CD136" s="6">
        <f t="shared" si="136"/>
        <v>803.20894736842115</v>
      </c>
      <c r="CE136" s="62">
        <f t="shared" si="137"/>
        <v>0.08</v>
      </c>
      <c r="CF136" s="73">
        <f t="shared" si="144"/>
        <v>0.08</v>
      </c>
      <c r="CG136" s="73">
        <f t="shared" si="145"/>
        <v>0</v>
      </c>
      <c r="CH136" s="6">
        <f t="shared" si="146"/>
        <v>0</v>
      </c>
      <c r="CI136" s="6"/>
      <c r="CJ136" s="33">
        <v>44652</v>
      </c>
      <c r="CK136" s="5">
        <f t="shared" si="138"/>
        <v>44652</v>
      </c>
      <c r="CL136" s="11">
        <f t="shared" si="139"/>
        <v>2557</v>
      </c>
      <c r="CM136" s="11">
        <f t="shared" si="140"/>
        <v>2557</v>
      </c>
      <c r="CN136" s="6">
        <f t="shared" si="141"/>
        <v>803.20894736842115</v>
      </c>
      <c r="CO136" s="62">
        <f t="shared" ref="CO136:CO156" si="149">CH136</f>
        <v>0</v>
      </c>
      <c r="CP136" s="73">
        <f t="shared" si="147"/>
        <v>0</v>
      </c>
      <c r="CQ136" s="73">
        <f t="shared" si="148"/>
        <v>0</v>
      </c>
      <c r="CR136" s="6">
        <f t="shared" si="142"/>
        <v>0</v>
      </c>
    </row>
    <row r="137" spans="1:96">
      <c r="A137" s="30" t="s">
        <v>2531</v>
      </c>
      <c r="B137" s="30" t="s">
        <v>2532</v>
      </c>
      <c r="C137" s="49"/>
      <c r="D137" s="49" t="s">
        <v>3878</v>
      </c>
      <c r="E137" s="30" t="s">
        <v>11649</v>
      </c>
      <c r="F137" s="30" t="s">
        <v>4255</v>
      </c>
      <c r="G137" s="30" t="s">
        <v>4562</v>
      </c>
      <c r="H137" s="30" t="s">
        <v>3887</v>
      </c>
      <c r="I137" s="30" t="s">
        <v>11645</v>
      </c>
      <c r="J137" s="30"/>
      <c r="K137" s="30" t="s">
        <v>1240</v>
      </c>
      <c r="L137" s="30" t="s">
        <v>3102</v>
      </c>
      <c r="M137" s="31">
        <v>1800</v>
      </c>
      <c r="N137" s="30">
        <v>19</v>
      </c>
      <c r="O137" s="30"/>
      <c r="P137" s="162"/>
      <c r="Q137" s="30">
        <f t="shared" si="104"/>
        <v>228</v>
      </c>
      <c r="R137" s="30">
        <f t="shared" si="105"/>
        <v>6939.6018000000004</v>
      </c>
      <c r="S137" s="30">
        <f t="shared" si="106"/>
        <v>6935</v>
      </c>
      <c r="T137" s="30" t="s">
        <v>6</v>
      </c>
      <c r="U137" s="30"/>
      <c r="V137" s="32">
        <v>36329</v>
      </c>
      <c r="W137" s="30"/>
      <c r="X137" s="31">
        <v>1800</v>
      </c>
      <c r="Y137" s="30">
        <v>0</v>
      </c>
      <c r="Z137" s="30">
        <v>0</v>
      </c>
      <c r="AA137" s="30">
        <v>0</v>
      </c>
      <c r="AB137" s="31">
        <f t="shared" si="107"/>
        <v>1800</v>
      </c>
      <c r="AC137" s="33">
        <v>42095</v>
      </c>
      <c r="AD137" s="10">
        <f t="shared" si="108"/>
        <v>36329</v>
      </c>
      <c r="AE137" s="10">
        <f t="shared" si="109"/>
        <v>42095</v>
      </c>
      <c r="AF137" s="11">
        <f t="shared" si="110"/>
        <v>5766</v>
      </c>
      <c r="AG137" s="11">
        <f t="shared" si="111"/>
        <v>6939.75</v>
      </c>
      <c r="AH137" s="11">
        <f t="shared" si="112"/>
        <v>5766</v>
      </c>
      <c r="AI137" s="11">
        <f t="shared" si="102"/>
        <v>1496.5825522710886</v>
      </c>
      <c r="AJ137" s="11">
        <f t="shared" si="103"/>
        <v>303.41744772891138</v>
      </c>
      <c r="AK137" s="33">
        <v>42461</v>
      </c>
      <c r="AL137" s="5">
        <f t="shared" si="113"/>
        <v>42461</v>
      </c>
      <c r="AM137" s="11">
        <f t="shared" si="114"/>
        <v>42461</v>
      </c>
      <c r="AN137" s="11">
        <f t="shared" si="115"/>
        <v>5766</v>
      </c>
      <c r="AO137" s="6">
        <v>1746.62</v>
      </c>
      <c r="AP137" s="6">
        <f t="shared" si="116"/>
        <v>250.03744772891127</v>
      </c>
      <c r="AQ137" s="6">
        <f t="shared" si="117"/>
        <v>53.380000000000109</v>
      </c>
      <c r="AR137" s="33">
        <v>42826</v>
      </c>
      <c r="AS137" s="5">
        <f t="shared" si="118"/>
        <v>42826</v>
      </c>
      <c r="AT137" s="11">
        <f t="shared" si="119"/>
        <v>42826</v>
      </c>
      <c r="AU137" s="11">
        <f t="shared" si="120"/>
        <v>6497</v>
      </c>
      <c r="AV137" s="6">
        <v>1841.356842105263</v>
      </c>
      <c r="AW137" s="6">
        <v>94.736842105263165</v>
      </c>
      <c r="AX137" s="6">
        <v>0</v>
      </c>
      <c r="AY137" s="33">
        <v>43191</v>
      </c>
      <c r="AZ137" s="5">
        <f t="shared" si="121"/>
        <v>43191</v>
      </c>
      <c r="BA137" s="11">
        <f t="shared" si="122"/>
        <v>6862</v>
      </c>
      <c r="BB137" s="11">
        <f t="shared" si="123"/>
        <v>6558.5825522710884</v>
      </c>
      <c r="BC137" s="6">
        <v>1841.356842105263</v>
      </c>
      <c r="BD137" s="6">
        <v>0</v>
      </c>
      <c r="BE137" s="6">
        <v>-0.2</v>
      </c>
      <c r="BF137" s="8"/>
      <c r="BG137" s="33">
        <v>43556</v>
      </c>
      <c r="BH137" s="5">
        <f t="shared" si="124"/>
        <v>43556</v>
      </c>
      <c r="BI137" s="11">
        <f t="shared" si="125"/>
        <v>7227</v>
      </c>
      <c r="BJ137" s="11">
        <f t="shared" si="126"/>
        <v>0</v>
      </c>
      <c r="BK137" s="6">
        <f>BC137+BL137</f>
        <v>1842.4368421052629</v>
      </c>
      <c r="BL137" s="6">
        <v>1.08</v>
      </c>
      <c r="BM137" s="6">
        <v>0.08</v>
      </c>
      <c r="BN137" s="59"/>
      <c r="BO137" s="58"/>
      <c r="BP137" s="58"/>
      <c r="BQ137" s="61">
        <f t="shared" si="127"/>
        <v>-42.516842105262867</v>
      </c>
      <c r="BR137" s="33">
        <v>43922</v>
      </c>
      <c r="BS137" s="5">
        <f t="shared" si="128"/>
        <v>43922</v>
      </c>
      <c r="BT137" s="11">
        <f t="shared" si="129"/>
        <v>7593</v>
      </c>
      <c r="BU137" s="11">
        <f t="shared" si="130"/>
        <v>0</v>
      </c>
      <c r="BV137" s="6">
        <f t="shared" si="131"/>
        <v>1842.5168421052629</v>
      </c>
      <c r="BW137" s="6">
        <f t="shared" si="132"/>
        <v>0.08</v>
      </c>
      <c r="BX137" s="73">
        <f t="shared" si="143"/>
        <v>0.08</v>
      </c>
      <c r="BY137" s="6">
        <v>0.08</v>
      </c>
      <c r="BZ137" s="33">
        <v>44287</v>
      </c>
      <c r="CA137" s="5">
        <f t="shared" si="133"/>
        <v>44287</v>
      </c>
      <c r="CB137" s="11">
        <f t="shared" si="134"/>
        <v>7958</v>
      </c>
      <c r="CC137" s="11">
        <f t="shared" si="135"/>
        <v>0</v>
      </c>
      <c r="CD137" s="6">
        <f t="shared" si="136"/>
        <v>1842.5968421052628</v>
      </c>
      <c r="CE137" s="62">
        <f t="shared" si="137"/>
        <v>0.08</v>
      </c>
      <c r="CF137" s="73">
        <f t="shared" si="144"/>
        <v>0.08</v>
      </c>
      <c r="CG137" s="73">
        <f t="shared" si="145"/>
        <v>0</v>
      </c>
      <c r="CH137" s="6">
        <f t="shared" si="146"/>
        <v>0</v>
      </c>
      <c r="CI137" s="6"/>
      <c r="CJ137" s="33">
        <v>44652</v>
      </c>
      <c r="CK137" s="5">
        <f t="shared" si="138"/>
        <v>44652</v>
      </c>
      <c r="CL137" s="11">
        <f t="shared" si="139"/>
        <v>2557</v>
      </c>
      <c r="CM137" s="11">
        <f t="shared" si="140"/>
        <v>2557</v>
      </c>
      <c r="CN137" s="6">
        <f t="shared" si="141"/>
        <v>1842.5968421052628</v>
      </c>
      <c r="CO137" s="62">
        <f t="shared" si="149"/>
        <v>0</v>
      </c>
      <c r="CP137" s="73">
        <f t="shared" si="147"/>
        <v>0</v>
      </c>
      <c r="CQ137" s="73">
        <f t="shared" si="148"/>
        <v>0</v>
      </c>
      <c r="CR137" s="6">
        <f t="shared" si="142"/>
        <v>0</v>
      </c>
    </row>
    <row r="138" spans="1:96">
      <c r="A138" s="30" t="s">
        <v>1365</v>
      </c>
      <c r="B138" s="30" t="s">
        <v>1366</v>
      </c>
      <c r="C138" s="49"/>
      <c r="D138" s="49" t="s">
        <v>3286</v>
      </c>
      <c r="E138" s="30" t="s">
        <v>2998</v>
      </c>
      <c r="F138" s="30" t="s">
        <v>11592</v>
      </c>
      <c r="G138" s="30" t="s">
        <v>4574</v>
      </c>
      <c r="H138" s="30" t="s">
        <v>3131</v>
      </c>
      <c r="I138" s="30" t="s">
        <v>4256</v>
      </c>
      <c r="J138" s="30"/>
      <c r="K138" s="30" t="s">
        <v>1240</v>
      </c>
      <c r="L138" s="30" t="s">
        <v>3102</v>
      </c>
      <c r="M138" s="31">
        <v>400</v>
      </c>
      <c r="N138" s="30">
        <v>19</v>
      </c>
      <c r="O138" s="30"/>
      <c r="P138" s="162"/>
      <c r="Q138" s="30">
        <f t="shared" si="104"/>
        <v>228</v>
      </c>
      <c r="R138" s="30">
        <f t="shared" si="105"/>
        <v>6939.6018000000004</v>
      </c>
      <c r="S138" s="30">
        <f t="shared" si="106"/>
        <v>6935</v>
      </c>
      <c r="T138" s="30" t="s">
        <v>6</v>
      </c>
      <c r="U138" s="30"/>
      <c r="V138" s="32">
        <v>36352</v>
      </c>
      <c r="W138" s="30"/>
      <c r="X138" s="31">
        <v>400</v>
      </c>
      <c r="Y138" s="30">
        <v>0</v>
      </c>
      <c r="Z138" s="30">
        <v>0</v>
      </c>
      <c r="AA138" s="30">
        <v>0</v>
      </c>
      <c r="AB138" s="31">
        <f t="shared" si="107"/>
        <v>400</v>
      </c>
      <c r="AC138" s="33">
        <v>42095</v>
      </c>
      <c r="AD138" s="10">
        <f t="shared" si="108"/>
        <v>36352</v>
      </c>
      <c r="AE138" s="10">
        <f t="shared" si="109"/>
        <v>42095</v>
      </c>
      <c r="AF138" s="11">
        <f t="shared" si="110"/>
        <v>5743</v>
      </c>
      <c r="AG138" s="11">
        <f t="shared" si="111"/>
        <v>6939.75</v>
      </c>
      <c r="AH138" s="11">
        <f t="shared" si="112"/>
        <v>5743</v>
      </c>
      <c r="AI138" s="11">
        <f t="shared" si="102"/>
        <v>331.24729632299926</v>
      </c>
      <c r="AJ138" s="11">
        <f t="shared" si="103"/>
        <v>68.752703677000738</v>
      </c>
      <c r="AK138" s="33">
        <v>42461</v>
      </c>
      <c r="AL138" s="5">
        <f t="shared" si="113"/>
        <v>42461</v>
      </c>
      <c r="AM138" s="11">
        <f t="shared" si="114"/>
        <v>42461</v>
      </c>
      <c r="AN138" s="11">
        <f t="shared" si="115"/>
        <v>5743</v>
      </c>
      <c r="AO138" s="6">
        <v>384.72</v>
      </c>
      <c r="AP138" s="6">
        <f t="shared" si="116"/>
        <v>53.472703677000766</v>
      </c>
      <c r="AQ138" s="6">
        <f t="shared" si="117"/>
        <v>15.279999999999973</v>
      </c>
      <c r="AR138" s="33">
        <v>42826</v>
      </c>
      <c r="AS138" s="5">
        <f t="shared" si="118"/>
        <v>42826</v>
      </c>
      <c r="AT138" s="11">
        <f t="shared" si="119"/>
        <v>42826</v>
      </c>
      <c r="AU138" s="11">
        <f t="shared" si="120"/>
        <v>6474</v>
      </c>
      <c r="AV138" s="6">
        <v>405.77263157894743</v>
      </c>
      <c r="AW138" s="6">
        <v>21.05263157894737</v>
      </c>
      <c r="AX138" s="6">
        <v>0</v>
      </c>
      <c r="AY138" s="33">
        <v>43191</v>
      </c>
      <c r="AZ138" s="5">
        <f t="shared" si="121"/>
        <v>43191</v>
      </c>
      <c r="BA138" s="11">
        <f t="shared" si="122"/>
        <v>6839</v>
      </c>
      <c r="BB138" s="11">
        <f t="shared" si="123"/>
        <v>6770.2472963229993</v>
      </c>
      <c r="BC138" s="6">
        <v>405.77263157894743</v>
      </c>
      <c r="BD138" s="6">
        <v>0</v>
      </c>
      <c r="BE138" s="6">
        <v>-0.2</v>
      </c>
      <c r="BF138" s="8"/>
      <c r="BG138" s="33">
        <v>43556</v>
      </c>
      <c r="BH138" s="5">
        <f t="shared" si="124"/>
        <v>43556</v>
      </c>
      <c r="BI138" s="11">
        <f t="shared" si="125"/>
        <v>7204</v>
      </c>
      <c r="BJ138" s="11">
        <f t="shared" si="126"/>
        <v>0</v>
      </c>
      <c r="BK138" s="6">
        <f>BC138+BL138</f>
        <v>406.85263157894741</v>
      </c>
      <c r="BL138" s="6">
        <v>1.08</v>
      </c>
      <c r="BM138" s="6">
        <v>0.08</v>
      </c>
      <c r="BN138" s="59"/>
      <c r="BO138" s="58"/>
      <c r="BP138" s="58"/>
      <c r="BQ138" s="61">
        <f t="shared" si="127"/>
        <v>-6.9326315789473938</v>
      </c>
      <c r="BR138" s="33">
        <v>43922</v>
      </c>
      <c r="BS138" s="5">
        <f t="shared" si="128"/>
        <v>43922</v>
      </c>
      <c r="BT138" s="11">
        <f t="shared" si="129"/>
        <v>7570</v>
      </c>
      <c r="BU138" s="11">
        <f t="shared" si="130"/>
        <v>0</v>
      </c>
      <c r="BV138" s="6">
        <f t="shared" si="131"/>
        <v>406.93263157894739</v>
      </c>
      <c r="BW138" s="6">
        <f t="shared" si="132"/>
        <v>0.08</v>
      </c>
      <c r="BX138" s="73">
        <f t="shared" si="143"/>
        <v>0.08</v>
      </c>
      <c r="BY138" s="6">
        <v>0.08</v>
      </c>
      <c r="BZ138" s="33">
        <v>43922</v>
      </c>
      <c r="CA138" s="5">
        <f t="shared" si="133"/>
        <v>43922</v>
      </c>
      <c r="CB138" s="11">
        <f t="shared" si="134"/>
        <v>7570</v>
      </c>
      <c r="CC138" s="11">
        <f t="shared" si="135"/>
        <v>0</v>
      </c>
      <c r="CD138" s="6">
        <f t="shared" si="136"/>
        <v>407.01263157894738</v>
      </c>
      <c r="CE138" s="62">
        <f t="shared" si="137"/>
        <v>0.08</v>
      </c>
      <c r="CF138" s="73">
        <f t="shared" si="144"/>
        <v>0.08</v>
      </c>
      <c r="CG138" s="73">
        <f t="shared" si="145"/>
        <v>0</v>
      </c>
      <c r="CH138" s="6">
        <f t="shared" si="146"/>
        <v>0</v>
      </c>
      <c r="CI138" s="6"/>
      <c r="CJ138" s="33">
        <v>44652</v>
      </c>
      <c r="CK138" s="5">
        <f t="shared" si="138"/>
        <v>44652</v>
      </c>
      <c r="CL138" s="11">
        <f t="shared" si="139"/>
        <v>2557</v>
      </c>
      <c r="CM138" s="11">
        <f t="shared" si="140"/>
        <v>2557</v>
      </c>
      <c r="CN138" s="6">
        <f t="shared" si="141"/>
        <v>407.01263157894738</v>
      </c>
      <c r="CO138" s="62">
        <f t="shared" si="149"/>
        <v>0</v>
      </c>
      <c r="CP138" s="73">
        <f t="shared" si="147"/>
        <v>0</v>
      </c>
      <c r="CQ138" s="73">
        <f t="shared" si="148"/>
        <v>0</v>
      </c>
      <c r="CR138" s="6">
        <f t="shared" si="142"/>
        <v>0</v>
      </c>
    </row>
    <row r="139" spans="1:96">
      <c r="A139" s="30" t="s">
        <v>1373</v>
      </c>
      <c r="B139" s="30" t="s">
        <v>1374</v>
      </c>
      <c r="C139" s="49"/>
      <c r="D139" s="49" t="s">
        <v>3224</v>
      </c>
      <c r="E139" s="30" t="s">
        <v>2998</v>
      </c>
      <c r="F139" s="30" t="s">
        <v>11592</v>
      </c>
      <c r="G139" s="30" t="s">
        <v>4574</v>
      </c>
      <c r="H139" s="30" t="s">
        <v>3152</v>
      </c>
      <c r="I139" s="30" t="s">
        <v>4256</v>
      </c>
      <c r="J139" s="30"/>
      <c r="K139" s="30" t="s">
        <v>1240</v>
      </c>
      <c r="L139" s="30" t="s">
        <v>3102</v>
      </c>
      <c r="M139" s="31">
        <v>400</v>
      </c>
      <c r="N139" s="30">
        <v>19</v>
      </c>
      <c r="O139" s="30"/>
      <c r="P139" s="162"/>
      <c r="Q139" s="30">
        <f t="shared" si="104"/>
        <v>228</v>
      </c>
      <c r="R139" s="30">
        <f t="shared" si="105"/>
        <v>6939.6018000000004</v>
      </c>
      <c r="S139" s="30">
        <f t="shared" si="106"/>
        <v>6935</v>
      </c>
      <c r="T139" s="30" t="s">
        <v>6</v>
      </c>
      <c r="U139" s="30"/>
      <c r="V139" s="32">
        <v>36352</v>
      </c>
      <c r="W139" s="30"/>
      <c r="X139" s="31">
        <v>400</v>
      </c>
      <c r="Y139" s="30">
        <v>0</v>
      </c>
      <c r="Z139" s="30">
        <v>0</v>
      </c>
      <c r="AA139" s="30">
        <v>0</v>
      </c>
      <c r="AB139" s="31">
        <f t="shared" si="107"/>
        <v>400</v>
      </c>
      <c r="AC139" s="33">
        <v>42095</v>
      </c>
      <c r="AD139" s="10">
        <f t="shared" si="108"/>
        <v>36352</v>
      </c>
      <c r="AE139" s="10">
        <f t="shared" si="109"/>
        <v>42095</v>
      </c>
      <c r="AF139" s="11">
        <f t="shared" si="110"/>
        <v>5743</v>
      </c>
      <c r="AG139" s="11">
        <f t="shared" si="111"/>
        <v>6939.75</v>
      </c>
      <c r="AH139" s="11">
        <f t="shared" si="112"/>
        <v>5743</v>
      </c>
      <c r="AI139" s="11">
        <f t="shared" si="102"/>
        <v>331.24729632299926</v>
      </c>
      <c r="AJ139" s="11">
        <f t="shared" si="103"/>
        <v>68.752703677000738</v>
      </c>
      <c r="AK139" s="33">
        <v>42461</v>
      </c>
      <c r="AL139" s="5">
        <f t="shared" si="113"/>
        <v>42461</v>
      </c>
      <c r="AM139" s="11">
        <f t="shared" si="114"/>
        <v>42461</v>
      </c>
      <c r="AN139" s="11">
        <f t="shared" si="115"/>
        <v>5743</v>
      </c>
      <c r="AO139" s="6">
        <v>384.71</v>
      </c>
      <c r="AP139" s="6">
        <f t="shared" si="116"/>
        <v>53.462703677000718</v>
      </c>
      <c r="AQ139" s="6">
        <f t="shared" si="117"/>
        <v>15.29000000000002</v>
      </c>
      <c r="AR139" s="33">
        <v>42826</v>
      </c>
      <c r="AS139" s="5">
        <f t="shared" si="118"/>
        <v>42826</v>
      </c>
      <c r="AT139" s="11">
        <f t="shared" si="119"/>
        <v>42826</v>
      </c>
      <c r="AU139" s="11">
        <f t="shared" si="120"/>
        <v>6474</v>
      </c>
      <c r="AV139" s="6">
        <v>405.76263157894732</v>
      </c>
      <c r="AW139" s="6">
        <v>21.05263157894737</v>
      </c>
      <c r="AX139" s="6">
        <v>0</v>
      </c>
      <c r="AY139" s="33">
        <v>43191</v>
      </c>
      <c r="AZ139" s="5">
        <f t="shared" si="121"/>
        <v>43191</v>
      </c>
      <c r="BA139" s="11">
        <f t="shared" si="122"/>
        <v>6839</v>
      </c>
      <c r="BB139" s="11">
        <f t="shared" si="123"/>
        <v>6770.2472963229993</v>
      </c>
      <c r="BC139" s="6">
        <v>405.76263157894732</v>
      </c>
      <c r="BD139" s="6">
        <v>0</v>
      </c>
      <c r="BE139" s="6">
        <v>-0.2</v>
      </c>
      <c r="BF139" s="8"/>
      <c r="BG139" s="33">
        <v>43556</v>
      </c>
      <c r="BH139" s="5">
        <f t="shared" si="124"/>
        <v>43556</v>
      </c>
      <c r="BI139" s="11">
        <f t="shared" si="125"/>
        <v>7204</v>
      </c>
      <c r="BJ139" s="11">
        <f t="shared" si="126"/>
        <v>0</v>
      </c>
      <c r="BK139" s="6">
        <f>BC139</f>
        <v>405.76263157894732</v>
      </c>
      <c r="BL139" s="6">
        <v>1.08</v>
      </c>
      <c r="BM139" s="6">
        <v>0.08</v>
      </c>
      <c r="BN139" s="59"/>
      <c r="BO139" s="58"/>
      <c r="BP139" s="58"/>
      <c r="BQ139" s="61">
        <f t="shared" si="127"/>
        <v>-5.8426315789473051</v>
      </c>
      <c r="BR139" s="33">
        <v>43922</v>
      </c>
      <c r="BS139" s="5">
        <f t="shared" si="128"/>
        <v>43922</v>
      </c>
      <c r="BT139" s="11">
        <f t="shared" si="129"/>
        <v>7570</v>
      </c>
      <c r="BU139" s="11">
        <f t="shared" si="130"/>
        <v>0</v>
      </c>
      <c r="BV139" s="6">
        <f t="shared" si="131"/>
        <v>405.84263157894731</v>
      </c>
      <c r="BW139" s="6">
        <f t="shared" si="132"/>
        <v>0.08</v>
      </c>
      <c r="BX139" s="73">
        <f t="shared" si="143"/>
        <v>0.08</v>
      </c>
      <c r="BY139" s="6">
        <v>0.08</v>
      </c>
      <c r="BZ139" s="33">
        <v>43922</v>
      </c>
      <c r="CA139" s="5">
        <f t="shared" si="133"/>
        <v>43922</v>
      </c>
      <c r="CB139" s="11">
        <f t="shared" si="134"/>
        <v>7570</v>
      </c>
      <c r="CC139" s="11">
        <f t="shared" si="135"/>
        <v>0</v>
      </c>
      <c r="CD139" s="6">
        <f t="shared" si="136"/>
        <v>405.92263157894729</v>
      </c>
      <c r="CE139" s="62">
        <f t="shared" si="137"/>
        <v>0.08</v>
      </c>
      <c r="CF139" s="73">
        <f t="shared" si="144"/>
        <v>0.08</v>
      </c>
      <c r="CG139" s="73">
        <f t="shared" si="145"/>
        <v>0</v>
      </c>
      <c r="CH139" s="6">
        <f t="shared" si="146"/>
        <v>0</v>
      </c>
      <c r="CI139" s="6"/>
      <c r="CJ139" s="33">
        <v>44652</v>
      </c>
      <c r="CK139" s="5">
        <f t="shared" si="138"/>
        <v>44652</v>
      </c>
      <c r="CL139" s="11">
        <f t="shared" si="139"/>
        <v>2557</v>
      </c>
      <c r="CM139" s="11">
        <f t="shared" si="140"/>
        <v>2557</v>
      </c>
      <c r="CN139" s="6">
        <f t="shared" si="141"/>
        <v>405.92263157894729</v>
      </c>
      <c r="CO139" s="62">
        <f t="shared" si="149"/>
        <v>0</v>
      </c>
      <c r="CP139" s="73">
        <f t="shared" si="147"/>
        <v>0</v>
      </c>
      <c r="CQ139" s="73">
        <f t="shared" si="148"/>
        <v>0</v>
      </c>
      <c r="CR139" s="6">
        <f t="shared" si="142"/>
        <v>0</v>
      </c>
    </row>
    <row r="140" spans="1:96">
      <c r="A140" s="30" t="s">
        <v>1332</v>
      </c>
      <c r="B140" s="30" t="s">
        <v>1333</v>
      </c>
      <c r="C140" s="49"/>
      <c r="D140" s="49" t="s">
        <v>3270</v>
      </c>
      <c r="E140" s="30" t="s">
        <v>11649</v>
      </c>
      <c r="F140" s="30" t="s">
        <v>4255</v>
      </c>
      <c r="G140" s="30" t="s">
        <v>4562</v>
      </c>
      <c r="H140" s="30" t="s">
        <v>3494</v>
      </c>
      <c r="I140" s="30" t="s">
        <v>11645</v>
      </c>
      <c r="J140" s="30"/>
      <c r="K140" s="30" t="s">
        <v>1240</v>
      </c>
      <c r="L140" s="30" t="s">
        <v>3102</v>
      </c>
      <c r="M140" s="31">
        <v>790</v>
      </c>
      <c r="N140" s="30">
        <v>19</v>
      </c>
      <c r="O140" s="30"/>
      <c r="P140" s="162"/>
      <c r="Q140" s="30">
        <f t="shared" si="104"/>
        <v>228</v>
      </c>
      <c r="R140" s="30">
        <f t="shared" si="105"/>
        <v>6939.6018000000004</v>
      </c>
      <c r="S140" s="30">
        <f t="shared" si="106"/>
        <v>6935</v>
      </c>
      <c r="T140" s="30" t="s">
        <v>6</v>
      </c>
      <c r="U140" s="30"/>
      <c r="V140" s="32">
        <v>36366</v>
      </c>
      <c r="W140" s="30"/>
      <c r="X140" s="31">
        <v>790</v>
      </c>
      <c r="Y140" s="30">
        <v>0</v>
      </c>
      <c r="Z140" s="30">
        <v>0</v>
      </c>
      <c r="AA140" s="30">
        <v>0</v>
      </c>
      <c r="AB140" s="31">
        <f t="shared" si="107"/>
        <v>790</v>
      </c>
      <c r="AC140" s="33">
        <v>42095</v>
      </c>
      <c r="AD140" s="10">
        <f t="shared" si="108"/>
        <v>36366</v>
      </c>
      <c r="AE140" s="10">
        <f t="shared" si="109"/>
        <v>42095</v>
      </c>
      <c r="AF140" s="11">
        <f t="shared" si="110"/>
        <v>5729</v>
      </c>
      <c r="AG140" s="11">
        <f t="shared" si="111"/>
        <v>6939.75</v>
      </c>
      <c r="AH140" s="11">
        <f t="shared" si="112"/>
        <v>5729</v>
      </c>
      <c r="AI140" s="11">
        <f t="shared" si="102"/>
        <v>652.61860129776494</v>
      </c>
      <c r="AJ140" s="11">
        <f t="shared" si="103"/>
        <v>137.38139870223506</v>
      </c>
      <c r="AK140" s="33">
        <v>42461</v>
      </c>
      <c r="AL140" s="5">
        <f t="shared" si="113"/>
        <v>42461</v>
      </c>
      <c r="AM140" s="11">
        <f t="shared" si="114"/>
        <v>42461</v>
      </c>
      <c r="AN140" s="11">
        <f t="shared" si="115"/>
        <v>5729</v>
      </c>
      <c r="AO140" s="6">
        <v>763.54</v>
      </c>
      <c r="AP140" s="6">
        <f t="shared" si="116"/>
        <v>110.92139870223502</v>
      </c>
      <c r="AQ140" s="6">
        <f t="shared" si="117"/>
        <v>26.460000000000036</v>
      </c>
      <c r="AR140" s="33">
        <v>42826</v>
      </c>
      <c r="AS140" s="5">
        <f t="shared" si="118"/>
        <v>42826</v>
      </c>
      <c r="AT140" s="11">
        <f t="shared" si="119"/>
        <v>42826</v>
      </c>
      <c r="AU140" s="11">
        <f t="shared" si="120"/>
        <v>6460</v>
      </c>
      <c r="AV140" s="6">
        <v>805.118947368421</v>
      </c>
      <c r="AW140" s="6">
        <v>41.578947368421055</v>
      </c>
      <c r="AX140" s="6">
        <v>0</v>
      </c>
      <c r="AY140" s="33">
        <v>43191</v>
      </c>
      <c r="AZ140" s="5">
        <f t="shared" si="121"/>
        <v>43191</v>
      </c>
      <c r="BA140" s="11">
        <f t="shared" si="122"/>
        <v>6825</v>
      </c>
      <c r="BB140" s="11">
        <f t="shared" si="123"/>
        <v>6687.6186012977651</v>
      </c>
      <c r="BC140" s="6">
        <v>805.118947368421</v>
      </c>
      <c r="BD140" s="6">
        <v>0</v>
      </c>
      <c r="BE140" s="6">
        <v>-0.2</v>
      </c>
      <c r="BF140" s="8"/>
      <c r="BG140" s="33">
        <v>43556</v>
      </c>
      <c r="BH140" s="5">
        <f t="shared" si="124"/>
        <v>43556</v>
      </c>
      <c r="BI140" s="11">
        <f t="shared" si="125"/>
        <v>7190</v>
      </c>
      <c r="BJ140" s="11">
        <f t="shared" si="126"/>
        <v>0</v>
      </c>
      <c r="BK140" s="6">
        <f t="shared" ref="BK140:BK148" si="150">BC140+BL140</f>
        <v>806.19894736842105</v>
      </c>
      <c r="BL140" s="6">
        <v>1.08</v>
      </c>
      <c r="BM140" s="6">
        <v>0.08</v>
      </c>
      <c r="BN140" s="59"/>
      <c r="BO140" s="58"/>
      <c r="BP140" s="58"/>
      <c r="BQ140" s="61">
        <f t="shared" si="127"/>
        <v>-16.278947368421086</v>
      </c>
      <c r="BR140" s="33">
        <v>43922</v>
      </c>
      <c r="BS140" s="5">
        <f t="shared" si="128"/>
        <v>43922</v>
      </c>
      <c r="BT140" s="11">
        <f t="shared" si="129"/>
        <v>7556</v>
      </c>
      <c r="BU140" s="11">
        <f t="shared" si="130"/>
        <v>0</v>
      </c>
      <c r="BV140" s="6">
        <f t="shared" si="131"/>
        <v>806.27894736842109</v>
      </c>
      <c r="BW140" s="6">
        <f t="shared" si="132"/>
        <v>0.08</v>
      </c>
      <c r="BX140" s="73">
        <f t="shared" si="143"/>
        <v>0.08</v>
      </c>
      <c r="BY140" s="6">
        <v>0.08</v>
      </c>
      <c r="BZ140" s="33">
        <v>43922</v>
      </c>
      <c r="CA140" s="5">
        <f t="shared" si="133"/>
        <v>43922</v>
      </c>
      <c r="CB140" s="11">
        <f t="shared" si="134"/>
        <v>7556</v>
      </c>
      <c r="CC140" s="11">
        <f t="shared" si="135"/>
        <v>0</v>
      </c>
      <c r="CD140" s="6">
        <f t="shared" si="136"/>
        <v>806.35894736842113</v>
      </c>
      <c r="CE140" s="62">
        <f t="shared" si="137"/>
        <v>0.08</v>
      </c>
      <c r="CF140" s="73">
        <f t="shared" si="144"/>
        <v>0.08</v>
      </c>
      <c r="CG140" s="73">
        <f t="shared" si="145"/>
        <v>0</v>
      </c>
      <c r="CH140" s="6">
        <f t="shared" si="146"/>
        <v>0</v>
      </c>
      <c r="CI140" s="6"/>
      <c r="CJ140" s="33">
        <v>44652</v>
      </c>
      <c r="CK140" s="5">
        <f t="shared" si="138"/>
        <v>44652</v>
      </c>
      <c r="CL140" s="11">
        <f t="shared" si="139"/>
        <v>2557</v>
      </c>
      <c r="CM140" s="11">
        <f t="shared" si="140"/>
        <v>2557</v>
      </c>
      <c r="CN140" s="6">
        <f t="shared" si="141"/>
        <v>806.35894736842113</v>
      </c>
      <c r="CO140" s="62">
        <f t="shared" si="149"/>
        <v>0</v>
      </c>
      <c r="CP140" s="73">
        <f t="shared" si="147"/>
        <v>0</v>
      </c>
      <c r="CQ140" s="73">
        <f t="shared" si="148"/>
        <v>0</v>
      </c>
      <c r="CR140" s="6">
        <f t="shared" si="142"/>
        <v>0</v>
      </c>
    </row>
    <row r="141" spans="1:96">
      <c r="A141" s="30" t="s">
        <v>1509</v>
      </c>
      <c r="B141" s="30" t="s">
        <v>1510</v>
      </c>
      <c r="C141" s="49"/>
      <c r="D141" s="49" t="s">
        <v>3355</v>
      </c>
      <c r="E141" s="30" t="s">
        <v>3061</v>
      </c>
      <c r="F141" s="30" t="s">
        <v>4568</v>
      </c>
      <c r="G141" s="30" t="s">
        <v>4574</v>
      </c>
      <c r="H141" s="30" t="s">
        <v>4583</v>
      </c>
      <c r="I141" s="30" t="s">
        <v>4335</v>
      </c>
      <c r="J141" s="30"/>
      <c r="K141" s="30" t="s">
        <v>1240</v>
      </c>
      <c r="L141" s="30" t="s">
        <v>3102</v>
      </c>
      <c r="M141" s="31">
        <v>625</v>
      </c>
      <c r="N141" s="30">
        <v>19</v>
      </c>
      <c r="O141" s="30"/>
      <c r="P141" s="162"/>
      <c r="Q141" s="30">
        <f t="shared" si="104"/>
        <v>228</v>
      </c>
      <c r="R141" s="30">
        <f t="shared" si="105"/>
        <v>6939.6018000000004</v>
      </c>
      <c r="S141" s="30">
        <f t="shared" si="106"/>
        <v>6935</v>
      </c>
      <c r="T141" s="30" t="s">
        <v>6</v>
      </c>
      <c r="U141" s="30"/>
      <c r="V141" s="32">
        <v>36371</v>
      </c>
      <c r="W141" s="30"/>
      <c r="X141" s="31">
        <v>625</v>
      </c>
      <c r="Y141" s="30">
        <v>0</v>
      </c>
      <c r="Z141" s="30">
        <v>0</v>
      </c>
      <c r="AA141" s="30">
        <v>0</v>
      </c>
      <c r="AB141" s="31">
        <f t="shared" si="107"/>
        <v>625</v>
      </c>
      <c r="AC141" s="33">
        <v>42095</v>
      </c>
      <c r="AD141" s="10">
        <f t="shared" si="108"/>
        <v>36371</v>
      </c>
      <c r="AE141" s="10">
        <f t="shared" si="109"/>
        <v>42095</v>
      </c>
      <c r="AF141" s="11">
        <f t="shared" si="110"/>
        <v>5724</v>
      </c>
      <c r="AG141" s="11">
        <f t="shared" si="111"/>
        <v>6939.75</v>
      </c>
      <c r="AH141" s="11">
        <f t="shared" si="112"/>
        <v>5724</v>
      </c>
      <c r="AI141" s="11">
        <f t="shared" si="102"/>
        <v>515.86157173756305</v>
      </c>
      <c r="AJ141" s="11">
        <f t="shared" si="103"/>
        <v>109.13842826243695</v>
      </c>
      <c r="AK141" s="33">
        <v>42461</v>
      </c>
      <c r="AL141" s="5">
        <f t="shared" si="113"/>
        <v>42461</v>
      </c>
      <c r="AM141" s="11">
        <f t="shared" si="114"/>
        <v>42461</v>
      </c>
      <c r="AN141" s="11">
        <f t="shared" si="115"/>
        <v>5724</v>
      </c>
      <c r="AO141" s="6">
        <v>603.92999999999995</v>
      </c>
      <c r="AP141" s="6">
        <f t="shared" si="116"/>
        <v>88.068428262436896</v>
      </c>
      <c r="AQ141" s="6">
        <f t="shared" si="117"/>
        <v>21.07000000000005</v>
      </c>
      <c r="AR141" s="33">
        <v>42826</v>
      </c>
      <c r="AS141" s="5">
        <f t="shared" si="118"/>
        <v>42826</v>
      </c>
      <c r="AT141" s="11">
        <f t="shared" si="119"/>
        <v>42826</v>
      </c>
      <c r="AU141" s="11">
        <f t="shared" si="120"/>
        <v>6455</v>
      </c>
      <c r="AV141" s="6">
        <v>636.82473684210527</v>
      </c>
      <c r="AW141" s="6">
        <v>32.89473684210526</v>
      </c>
      <c r="AX141" s="6">
        <v>0</v>
      </c>
      <c r="AY141" s="33">
        <v>43191</v>
      </c>
      <c r="AZ141" s="5">
        <f t="shared" si="121"/>
        <v>43191</v>
      </c>
      <c r="BA141" s="11">
        <f t="shared" si="122"/>
        <v>6820</v>
      </c>
      <c r="BB141" s="11">
        <f t="shared" si="123"/>
        <v>6710.8615717375633</v>
      </c>
      <c r="BC141" s="6">
        <v>636.82473684210527</v>
      </c>
      <c r="BD141" s="6">
        <v>0</v>
      </c>
      <c r="BE141" s="6">
        <v>-0.2</v>
      </c>
      <c r="BF141" s="8"/>
      <c r="BG141" s="33">
        <v>43556</v>
      </c>
      <c r="BH141" s="5">
        <f t="shared" si="124"/>
        <v>43556</v>
      </c>
      <c r="BI141" s="11">
        <f t="shared" si="125"/>
        <v>7185</v>
      </c>
      <c r="BJ141" s="11">
        <f t="shared" si="126"/>
        <v>0</v>
      </c>
      <c r="BK141" s="6">
        <f t="shared" si="150"/>
        <v>637.90473684210531</v>
      </c>
      <c r="BL141" s="6">
        <v>1.08</v>
      </c>
      <c r="BM141" s="6">
        <v>0.08</v>
      </c>
      <c r="BN141" s="59"/>
      <c r="BO141" s="58"/>
      <c r="BP141" s="58"/>
      <c r="BQ141" s="61">
        <f t="shared" si="127"/>
        <v>-12.984736842105349</v>
      </c>
      <c r="BR141" s="33">
        <v>43922</v>
      </c>
      <c r="BS141" s="5">
        <f t="shared" si="128"/>
        <v>43922</v>
      </c>
      <c r="BT141" s="11">
        <f t="shared" si="129"/>
        <v>7551</v>
      </c>
      <c r="BU141" s="11">
        <f t="shared" si="130"/>
        <v>0</v>
      </c>
      <c r="BV141" s="6">
        <f t="shared" si="131"/>
        <v>637.98473684210535</v>
      </c>
      <c r="BW141" s="6">
        <f t="shared" si="132"/>
        <v>0.08</v>
      </c>
      <c r="BX141" s="73">
        <f t="shared" si="143"/>
        <v>0.08</v>
      </c>
      <c r="BY141" s="6">
        <v>0.08</v>
      </c>
      <c r="BZ141" s="33">
        <v>44287</v>
      </c>
      <c r="CA141" s="5">
        <f t="shared" si="133"/>
        <v>44287</v>
      </c>
      <c r="CB141" s="11">
        <f t="shared" si="134"/>
        <v>7916</v>
      </c>
      <c r="CC141" s="11">
        <f t="shared" si="135"/>
        <v>0</v>
      </c>
      <c r="CD141" s="6">
        <f t="shared" si="136"/>
        <v>638.06473684210539</v>
      </c>
      <c r="CE141" s="62">
        <f t="shared" si="137"/>
        <v>0.08</v>
      </c>
      <c r="CF141" s="73">
        <f t="shared" si="144"/>
        <v>0.08</v>
      </c>
      <c r="CG141" s="73">
        <f t="shared" si="145"/>
        <v>0</v>
      </c>
      <c r="CH141" s="6">
        <f t="shared" si="146"/>
        <v>0</v>
      </c>
      <c r="CI141" s="6"/>
      <c r="CJ141" s="33">
        <v>44652</v>
      </c>
      <c r="CK141" s="5">
        <f t="shared" si="138"/>
        <v>44652</v>
      </c>
      <c r="CL141" s="11">
        <f t="shared" si="139"/>
        <v>2557</v>
      </c>
      <c r="CM141" s="11">
        <f t="shared" si="140"/>
        <v>2557</v>
      </c>
      <c r="CN141" s="6">
        <f t="shared" si="141"/>
        <v>638.06473684210539</v>
      </c>
      <c r="CO141" s="62">
        <f t="shared" si="149"/>
        <v>0</v>
      </c>
      <c r="CP141" s="73">
        <f t="shared" si="147"/>
        <v>0</v>
      </c>
      <c r="CQ141" s="73">
        <f t="shared" si="148"/>
        <v>0</v>
      </c>
      <c r="CR141" s="6">
        <f t="shared" si="142"/>
        <v>0</v>
      </c>
    </row>
    <row r="142" spans="1:96">
      <c r="A142" s="30" t="s">
        <v>1511</v>
      </c>
      <c r="B142" s="30" t="s">
        <v>1512</v>
      </c>
      <c r="C142" s="49"/>
      <c r="D142" s="49" t="s">
        <v>4584</v>
      </c>
      <c r="E142" s="30" t="s">
        <v>3061</v>
      </c>
      <c r="F142" s="30" t="s">
        <v>4568</v>
      </c>
      <c r="G142" s="30" t="s">
        <v>4574</v>
      </c>
      <c r="H142" s="30" t="s">
        <v>4583</v>
      </c>
      <c r="I142" s="30" t="s">
        <v>4335</v>
      </c>
      <c r="J142" s="30"/>
      <c r="K142" s="30" t="s">
        <v>1240</v>
      </c>
      <c r="L142" s="30" t="s">
        <v>3102</v>
      </c>
      <c r="M142" s="31">
        <v>625</v>
      </c>
      <c r="N142" s="30">
        <v>19</v>
      </c>
      <c r="O142" s="30"/>
      <c r="P142" s="162"/>
      <c r="Q142" s="30">
        <f t="shared" si="104"/>
        <v>228</v>
      </c>
      <c r="R142" s="30">
        <f t="shared" si="105"/>
        <v>6939.6018000000004</v>
      </c>
      <c r="S142" s="30">
        <f t="shared" si="106"/>
        <v>6935</v>
      </c>
      <c r="T142" s="30" t="s">
        <v>6</v>
      </c>
      <c r="U142" s="30"/>
      <c r="V142" s="32">
        <v>36371</v>
      </c>
      <c r="W142" s="30"/>
      <c r="X142" s="31">
        <v>625</v>
      </c>
      <c r="Y142" s="30">
        <v>0</v>
      </c>
      <c r="Z142" s="30">
        <v>0</v>
      </c>
      <c r="AA142" s="30">
        <v>0</v>
      </c>
      <c r="AB142" s="31">
        <f t="shared" si="107"/>
        <v>625</v>
      </c>
      <c r="AC142" s="33">
        <v>42095</v>
      </c>
      <c r="AD142" s="10">
        <f t="shared" si="108"/>
        <v>36371</v>
      </c>
      <c r="AE142" s="10">
        <f t="shared" si="109"/>
        <v>42095</v>
      </c>
      <c r="AF142" s="11">
        <f t="shared" si="110"/>
        <v>5724</v>
      </c>
      <c r="AG142" s="11">
        <f t="shared" si="111"/>
        <v>6939.75</v>
      </c>
      <c r="AH142" s="11">
        <f t="shared" si="112"/>
        <v>5724</v>
      </c>
      <c r="AI142" s="11">
        <f t="shared" si="102"/>
        <v>515.86157173756305</v>
      </c>
      <c r="AJ142" s="11">
        <f t="shared" si="103"/>
        <v>109.13842826243695</v>
      </c>
      <c r="AK142" s="33">
        <v>42461</v>
      </c>
      <c r="AL142" s="5">
        <f t="shared" si="113"/>
        <v>42461</v>
      </c>
      <c r="AM142" s="11">
        <f t="shared" si="114"/>
        <v>42461</v>
      </c>
      <c r="AN142" s="11">
        <f t="shared" si="115"/>
        <v>5724</v>
      </c>
      <c r="AO142" s="6">
        <v>603.92999999999995</v>
      </c>
      <c r="AP142" s="6">
        <f t="shared" si="116"/>
        <v>88.068428262436896</v>
      </c>
      <c r="AQ142" s="6">
        <f t="shared" si="117"/>
        <v>21.07000000000005</v>
      </c>
      <c r="AR142" s="33">
        <v>42826</v>
      </c>
      <c r="AS142" s="5">
        <f t="shared" si="118"/>
        <v>42826</v>
      </c>
      <c r="AT142" s="11">
        <f t="shared" si="119"/>
        <v>42826</v>
      </c>
      <c r="AU142" s="11">
        <f t="shared" si="120"/>
        <v>6455</v>
      </c>
      <c r="AV142" s="6">
        <v>636.82473684210527</v>
      </c>
      <c r="AW142" s="6">
        <v>32.89473684210526</v>
      </c>
      <c r="AX142" s="6">
        <v>0</v>
      </c>
      <c r="AY142" s="33">
        <v>43191</v>
      </c>
      <c r="AZ142" s="5">
        <f t="shared" si="121"/>
        <v>43191</v>
      </c>
      <c r="BA142" s="11">
        <f t="shared" si="122"/>
        <v>6820</v>
      </c>
      <c r="BB142" s="11">
        <f t="shared" si="123"/>
        <v>6710.8615717375633</v>
      </c>
      <c r="BC142" s="6">
        <v>636.82473684210527</v>
      </c>
      <c r="BD142" s="6">
        <v>0</v>
      </c>
      <c r="BE142" s="6">
        <v>-0.2</v>
      </c>
      <c r="BF142" s="8"/>
      <c r="BG142" s="33">
        <v>43556</v>
      </c>
      <c r="BH142" s="5">
        <f t="shared" si="124"/>
        <v>43556</v>
      </c>
      <c r="BI142" s="11">
        <f t="shared" si="125"/>
        <v>7185</v>
      </c>
      <c r="BJ142" s="11">
        <f t="shared" si="126"/>
        <v>0</v>
      </c>
      <c r="BK142" s="6">
        <f t="shared" si="150"/>
        <v>637.90473684210531</v>
      </c>
      <c r="BL142" s="6">
        <v>1.08</v>
      </c>
      <c r="BM142" s="6">
        <v>0.08</v>
      </c>
      <c r="BN142" s="59"/>
      <c r="BO142" s="58"/>
      <c r="BP142" s="58"/>
      <c r="BQ142" s="61">
        <f t="shared" si="127"/>
        <v>-12.984736842105349</v>
      </c>
      <c r="BR142" s="33">
        <v>43922</v>
      </c>
      <c r="BS142" s="5">
        <f t="shared" si="128"/>
        <v>43922</v>
      </c>
      <c r="BT142" s="11">
        <f t="shared" si="129"/>
        <v>7551</v>
      </c>
      <c r="BU142" s="11">
        <f t="shared" si="130"/>
        <v>0</v>
      </c>
      <c r="BV142" s="6">
        <f t="shared" si="131"/>
        <v>637.98473684210535</v>
      </c>
      <c r="BW142" s="6">
        <f t="shared" si="132"/>
        <v>0.08</v>
      </c>
      <c r="BX142" s="73">
        <f t="shared" si="143"/>
        <v>0.08</v>
      </c>
      <c r="BY142" s="6">
        <v>0.08</v>
      </c>
      <c r="BZ142" s="33">
        <v>44287</v>
      </c>
      <c r="CA142" s="5">
        <f t="shared" si="133"/>
        <v>44287</v>
      </c>
      <c r="CB142" s="11">
        <f t="shared" si="134"/>
        <v>7916</v>
      </c>
      <c r="CC142" s="11">
        <f t="shared" si="135"/>
        <v>0</v>
      </c>
      <c r="CD142" s="6">
        <f t="shared" si="136"/>
        <v>638.06473684210539</v>
      </c>
      <c r="CE142" s="62">
        <f t="shared" si="137"/>
        <v>0.08</v>
      </c>
      <c r="CF142" s="73">
        <f t="shared" si="144"/>
        <v>0.08</v>
      </c>
      <c r="CG142" s="73">
        <f t="shared" si="145"/>
        <v>0</v>
      </c>
      <c r="CH142" s="6">
        <f t="shared" si="146"/>
        <v>0</v>
      </c>
      <c r="CI142" s="6"/>
      <c r="CJ142" s="33">
        <v>44652</v>
      </c>
      <c r="CK142" s="5">
        <f t="shared" si="138"/>
        <v>44652</v>
      </c>
      <c r="CL142" s="11">
        <f t="shared" si="139"/>
        <v>2557</v>
      </c>
      <c r="CM142" s="11">
        <f t="shared" si="140"/>
        <v>2557</v>
      </c>
      <c r="CN142" s="6">
        <f t="shared" si="141"/>
        <v>638.06473684210539</v>
      </c>
      <c r="CO142" s="62">
        <f t="shared" si="149"/>
        <v>0</v>
      </c>
      <c r="CP142" s="73">
        <f t="shared" si="147"/>
        <v>0</v>
      </c>
      <c r="CQ142" s="73">
        <f t="shared" si="148"/>
        <v>0</v>
      </c>
      <c r="CR142" s="6">
        <f t="shared" si="142"/>
        <v>0</v>
      </c>
    </row>
    <row r="143" spans="1:96">
      <c r="A143" s="30" t="s">
        <v>1364</v>
      </c>
      <c r="B143" s="30" t="s">
        <v>4578</v>
      </c>
      <c r="C143" s="49"/>
      <c r="D143" s="49" t="s">
        <v>4579</v>
      </c>
      <c r="E143" s="30" t="s">
        <v>3128</v>
      </c>
      <c r="F143" s="30" t="s">
        <v>3123</v>
      </c>
      <c r="G143" s="30" t="s">
        <v>4562</v>
      </c>
      <c r="H143" s="30" t="s">
        <v>4581</v>
      </c>
      <c r="I143" s="30" t="s">
        <v>4260</v>
      </c>
      <c r="J143" s="30"/>
      <c r="K143" s="30" t="s">
        <v>1240</v>
      </c>
      <c r="L143" s="30" t="s">
        <v>3102</v>
      </c>
      <c r="M143" s="31">
        <v>390</v>
      </c>
      <c r="N143" s="30">
        <v>19</v>
      </c>
      <c r="O143" s="30"/>
      <c r="P143" s="162"/>
      <c r="Q143" s="30">
        <f t="shared" si="104"/>
        <v>228</v>
      </c>
      <c r="R143" s="30">
        <f t="shared" si="105"/>
        <v>6939.6018000000004</v>
      </c>
      <c r="S143" s="30">
        <f t="shared" si="106"/>
        <v>6935</v>
      </c>
      <c r="T143" s="30" t="s">
        <v>6</v>
      </c>
      <c r="U143" s="30"/>
      <c r="V143" s="32">
        <v>36379</v>
      </c>
      <c r="W143" s="30"/>
      <c r="X143" s="31">
        <v>390</v>
      </c>
      <c r="Y143" s="30">
        <v>0</v>
      </c>
      <c r="Z143" s="30">
        <v>0</v>
      </c>
      <c r="AA143" s="30">
        <v>0</v>
      </c>
      <c r="AB143" s="31">
        <f t="shared" si="107"/>
        <v>390</v>
      </c>
      <c r="AC143" s="33">
        <v>42095</v>
      </c>
      <c r="AD143" s="10">
        <f t="shared" si="108"/>
        <v>36379</v>
      </c>
      <c r="AE143" s="10">
        <f t="shared" si="109"/>
        <v>42095</v>
      </c>
      <c r="AF143" s="11">
        <f t="shared" si="110"/>
        <v>5716</v>
      </c>
      <c r="AG143" s="11">
        <f t="shared" si="111"/>
        <v>6939.75</v>
      </c>
      <c r="AH143" s="11">
        <f t="shared" si="112"/>
        <v>5716</v>
      </c>
      <c r="AI143" s="11">
        <f t="shared" si="102"/>
        <v>321.44772891131936</v>
      </c>
      <c r="AJ143" s="11">
        <f t="shared" si="103"/>
        <v>68.552271088680641</v>
      </c>
      <c r="AK143" s="33">
        <v>42461</v>
      </c>
      <c r="AL143" s="5">
        <f t="shared" si="113"/>
        <v>42461</v>
      </c>
      <c r="AM143" s="11">
        <f t="shared" si="114"/>
        <v>42461</v>
      </c>
      <c r="AN143" s="11">
        <f t="shared" si="115"/>
        <v>5716</v>
      </c>
      <c r="AO143" s="6">
        <v>376.99</v>
      </c>
      <c r="AP143" s="6">
        <f t="shared" si="116"/>
        <v>55.54227108868065</v>
      </c>
      <c r="AQ143" s="6">
        <f t="shared" si="117"/>
        <v>13.009999999999991</v>
      </c>
      <c r="AR143" s="33">
        <v>42826</v>
      </c>
      <c r="AS143" s="5">
        <f t="shared" si="118"/>
        <v>42826</v>
      </c>
      <c r="AT143" s="11">
        <f t="shared" si="119"/>
        <v>42826</v>
      </c>
      <c r="AU143" s="11">
        <f t="shared" si="120"/>
        <v>6447</v>
      </c>
      <c r="AV143" s="6">
        <v>397.51631578947371</v>
      </c>
      <c r="AW143" s="6">
        <v>20.526315789473685</v>
      </c>
      <c r="AX143" s="6">
        <v>0</v>
      </c>
      <c r="AY143" s="33">
        <v>43191</v>
      </c>
      <c r="AZ143" s="5">
        <f t="shared" si="121"/>
        <v>43191</v>
      </c>
      <c r="BA143" s="11">
        <f t="shared" si="122"/>
        <v>6812</v>
      </c>
      <c r="BB143" s="11">
        <f t="shared" si="123"/>
        <v>6743.4477289113192</v>
      </c>
      <c r="BC143" s="6">
        <v>397.51631578947371</v>
      </c>
      <c r="BD143" s="6">
        <v>0</v>
      </c>
      <c r="BE143" s="6">
        <v>-0.2</v>
      </c>
      <c r="BF143" s="8"/>
      <c r="BG143" s="33">
        <v>43556</v>
      </c>
      <c r="BH143" s="5">
        <f t="shared" si="124"/>
        <v>43556</v>
      </c>
      <c r="BI143" s="11">
        <f t="shared" si="125"/>
        <v>7177</v>
      </c>
      <c r="BJ143" s="11">
        <f t="shared" si="126"/>
        <v>0</v>
      </c>
      <c r="BK143" s="6">
        <f t="shared" si="150"/>
        <v>398.59631578947369</v>
      </c>
      <c r="BL143" s="6">
        <v>1.08</v>
      </c>
      <c r="BM143" s="6">
        <v>0.08</v>
      </c>
      <c r="BN143" s="59"/>
      <c r="BO143" s="58"/>
      <c r="BP143" s="58"/>
      <c r="BQ143" s="61">
        <f t="shared" si="127"/>
        <v>-8.6763157894736764</v>
      </c>
      <c r="BR143" s="33">
        <v>43922</v>
      </c>
      <c r="BS143" s="5">
        <f t="shared" si="128"/>
        <v>43922</v>
      </c>
      <c r="BT143" s="11">
        <f t="shared" si="129"/>
        <v>7543</v>
      </c>
      <c r="BU143" s="11">
        <f t="shared" si="130"/>
        <v>0</v>
      </c>
      <c r="BV143" s="6">
        <f t="shared" si="131"/>
        <v>398.67631578947368</v>
      </c>
      <c r="BW143" s="6">
        <f t="shared" si="132"/>
        <v>0.08</v>
      </c>
      <c r="BX143" s="73">
        <f t="shared" si="143"/>
        <v>0.08</v>
      </c>
      <c r="BY143" s="6">
        <v>0.08</v>
      </c>
      <c r="BZ143" s="33">
        <v>43922</v>
      </c>
      <c r="CA143" s="5">
        <f t="shared" si="133"/>
        <v>43922</v>
      </c>
      <c r="CB143" s="11">
        <f t="shared" si="134"/>
        <v>7543</v>
      </c>
      <c r="CC143" s="11">
        <f t="shared" si="135"/>
        <v>0</v>
      </c>
      <c r="CD143" s="6">
        <f t="shared" si="136"/>
        <v>398.75631578947366</v>
      </c>
      <c r="CE143" s="62">
        <f t="shared" si="137"/>
        <v>0.08</v>
      </c>
      <c r="CF143" s="73">
        <f t="shared" si="144"/>
        <v>0.08</v>
      </c>
      <c r="CG143" s="73">
        <f t="shared" si="145"/>
        <v>0</v>
      </c>
      <c r="CH143" s="6">
        <f t="shared" si="146"/>
        <v>0</v>
      </c>
      <c r="CI143" s="6"/>
      <c r="CJ143" s="33">
        <v>44652</v>
      </c>
      <c r="CK143" s="5">
        <f t="shared" si="138"/>
        <v>44652</v>
      </c>
      <c r="CL143" s="11">
        <f t="shared" si="139"/>
        <v>2557</v>
      </c>
      <c r="CM143" s="11">
        <f t="shared" si="140"/>
        <v>2557</v>
      </c>
      <c r="CN143" s="6">
        <f t="shared" si="141"/>
        <v>398.75631578947366</v>
      </c>
      <c r="CO143" s="62">
        <f t="shared" si="149"/>
        <v>0</v>
      </c>
      <c r="CP143" s="73">
        <f t="shared" si="147"/>
        <v>0</v>
      </c>
      <c r="CQ143" s="73">
        <f t="shared" si="148"/>
        <v>0</v>
      </c>
      <c r="CR143" s="6">
        <f t="shared" si="142"/>
        <v>0</v>
      </c>
    </row>
    <row r="144" spans="1:96">
      <c r="A144" s="30" t="s">
        <v>1334</v>
      </c>
      <c r="B144" s="30" t="s">
        <v>1335</v>
      </c>
      <c r="C144" s="49"/>
      <c r="D144" s="49" t="s">
        <v>3271</v>
      </c>
      <c r="E144" s="30" t="s">
        <v>11649</v>
      </c>
      <c r="F144" s="30" t="s">
        <v>4255</v>
      </c>
      <c r="G144" s="30" t="s">
        <v>4562</v>
      </c>
      <c r="H144" s="30" t="s">
        <v>3172</v>
      </c>
      <c r="I144" s="30" t="s">
        <v>11645</v>
      </c>
      <c r="J144" s="30"/>
      <c r="K144" s="30" t="s">
        <v>1240</v>
      </c>
      <c r="L144" s="30" t="s">
        <v>3102</v>
      </c>
      <c r="M144" s="31">
        <v>1510</v>
      </c>
      <c r="N144" s="30">
        <v>19</v>
      </c>
      <c r="O144" s="30"/>
      <c r="P144" s="162"/>
      <c r="Q144" s="30">
        <f t="shared" si="104"/>
        <v>228</v>
      </c>
      <c r="R144" s="30">
        <f t="shared" si="105"/>
        <v>6939.6018000000004</v>
      </c>
      <c r="S144" s="30">
        <f t="shared" si="106"/>
        <v>6935</v>
      </c>
      <c r="T144" s="30" t="s">
        <v>6</v>
      </c>
      <c r="U144" s="30"/>
      <c r="V144" s="32">
        <v>36388</v>
      </c>
      <c r="W144" s="30"/>
      <c r="X144" s="31">
        <v>1510</v>
      </c>
      <c r="Y144" s="30">
        <v>0</v>
      </c>
      <c r="Z144" s="30">
        <v>0</v>
      </c>
      <c r="AA144" s="30">
        <v>0</v>
      </c>
      <c r="AB144" s="31">
        <f t="shared" si="107"/>
        <v>1510</v>
      </c>
      <c r="AC144" s="33">
        <v>42095</v>
      </c>
      <c r="AD144" s="10">
        <f t="shared" si="108"/>
        <v>36388</v>
      </c>
      <c r="AE144" s="10">
        <f t="shared" si="109"/>
        <v>42095</v>
      </c>
      <c r="AF144" s="11">
        <f t="shared" si="110"/>
        <v>5707</v>
      </c>
      <c r="AG144" s="11">
        <f t="shared" si="111"/>
        <v>6939.75</v>
      </c>
      <c r="AH144" s="11">
        <f t="shared" si="112"/>
        <v>5707</v>
      </c>
      <c r="AI144" s="11">
        <f t="shared" si="102"/>
        <v>1242.6200432588319</v>
      </c>
      <c r="AJ144" s="11">
        <f t="shared" si="103"/>
        <v>267.37995674116814</v>
      </c>
      <c r="AK144" s="33">
        <v>42461</v>
      </c>
      <c r="AL144" s="5">
        <f t="shared" si="113"/>
        <v>42461</v>
      </c>
      <c r="AM144" s="11">
        <f t="shared" si="114"/>
        <v>42461</v>
      </c>
      <c r="AN144" s="11">
        <f t="shared" si="115"/>
        <v>5707</v>
      </c>
      <c r="AO144" s="6">
        <v>1454.57</v>
      </c>
      <c r="AP144" s="6">
        <f t="shared" si="116"/>
        <v>211.94995674116808</v>
      </c>
      <c r="AQ144" s="6">
        <f t="shared" si="117"/>
        <v>55.430000000000064</v>
      </c>
      <c r="AR144" s="33">
        <v>42826</v>
      </c>
      <c r="AS144" s="5">
        <f t="shared" si="118"/>
        <v>42826</v>
      </c>
      <c r="AT144" s="11">
        <f t="shared" si="119"/>
        <v>42826</v>
      </c>
      <c r="AU144" s="11">
        <f t="shared" si="120"/>
        <v>6438</v>
      </c>
      <c r="AV144" s="6">
        <v>1534.0436842105262</v>
      </c>
      <c r="AW144" s="6">
        <v>79.473684210526315</v>
      </c>
      <c r="AX144" s="6">
        <v>0</v>
      </c>
      <c r="AY144" s="33">
        <v>43191</v>
      </c>
      <c r="AZ144" s="5">
        <f t="shared" si="121"/>
        <v>43191</v>
      </c>
      <c r="BA144" s="11">
        <f t="shared" si="122"/>
        <v>6803</v>
      </c>
      <c r="BB144" s="11">
        <f t="shared" si="123"/>
        <v>6535.6200432588321</v>
      </c>
      <c r="BC144" s="6">
        <v>1534.0436842105262</v>
      </c>
      <c r="BD144" s="6">
        <v>0</v>
      </c>
      <c r="BE144" s="6">
        <v>-0.2</v>
      </c>
      <c r="BF144" s="8"/>
      <c r="BG144" s="33">
        <v>43556</v>
      </c>
      <c r="BH144" s="5">
        <f t="shared" si="124"/>
        <v>43556</v>
      </c>
      <c r="BI144" s="11">
        <f t="shared" si="125"/>
        <v>7168</v>
      </c>
      <c r="BJ144" s="11">
        <f t="shared" si="126"/>
        <v>0</v>
      </c>
      <c r="BK144" s="6">
        <f t="shared" si="150"/>
        <v>1535.1236842105261</v>
      </c>
      <c r="BL144" s="6">
        <v>1.08</v>
      </c>
      <c r="BM144" s="6">
        <v>0.08</v>
      </c>
      <c r="BN144" s="59"/>
      <c r="BO144" s="58"/>
      <c r="BP144" s="58"/>
      <c r="BQ144" s="61">
        <f t="shared" si="127"/>
        <v>-25.203684210526035</v>
      </c>
      <c r="BR144" s="33">
        <v>43922</v>
      </c>
      <c r="BS144" s="5">
        <f t="shared" si="128"/>
        <v>43922</v>
      </c>
      <c r="BT144" s="11">
        <f t="shared" si="129"/>
        <v>7534</v>
      </c>
      <c r="BU144" s="11">
        <f t="shared" si="130"/>
        <v>0</v>
      </c>
      <c r="BV144" s="6">
        <f t="shared" si="131"/>
        <v>1535.203684210526</v>
      </c>
      <c r="BW144" s="6">
        <f t="shared" si="132"/>
        <v>0.08</v>
      </c>
      <c r="BX144" s="73">
        <f t="shared" si="143"/>
        <v>0.08</v>
      </c>
      <c r="BY144" s="6">
        <v>0.08</v>
      </c>
      <c r="BZ144" s="33">
        <v>43922</v>
      </c>
      <c r="CA144" s="5">
        <f t="shared" si="133"/>
        <v>43922</v>
      </c>
      <c r="CB144" s="11">
        <f t="shared" si="134"/>
        <v>7534</v>
      </c>
      <c r="CC144" s="11">
        <f t="shared" si="135"/>
        <v>0</v>
      </c>
      <c r="CD144" s="6">
        <f t="shared" si="136"/>
        <v>1535.283684210526</v>
      </c>
      <c r="CE144" s="62">
        <f t="shared" si="137"/>
        <v>0.08</v>
      </c>
      <c r="CF144" s="73">
        <f t="shared" si="144"/>
        <v>0.08</v>
      </c>
      <c r="CG144" s="73">
        <f t="shared" si="145"/>
        <v>0</v>
      </c>
      <c r="CH144" s="6">
        <f t="shared" si="146"/>
        <v>0</v>
      </c>
      <c r="CI144" s="6"/>
      <c r="CJ144" s="33">
        <v>44652</v>
      </c>
      <c r="CK144" s="5">
        <f t="shared" si="138"/>
        <v>44652</v>
      </c>
      <c r="CL144" s="11">
        <f t="shared" si="139"/>
        <v>2557</v>
      </c>
      <c r="CM144" s="11">
        <f t="shared" si="140"/>
        <v>2557</v>
      </c>
      <c r="CN144" s="6">
        <f t="shared" si="141"/>
        <v>1535.283684210526</v>
      </c>
      <c r="CO144" s="62">
        <f t="shared" si="149"/>
        <v>0</v>
      </c>
      <c r="CP144" s="73">
        <f t="shared" si="147"/>
        <v>0</v>
      </c>
      <c r="CQ144" s="73">
        <f t="shared" si="148"/>
        <v>0</v>
      </c>
      <c r="CR144" s="6">
        <f t="shared" si="142"/>
        <v>0</v>
      </c>
    </row>
    <row r="145" spans="1:96">
      <c r="A145" s="30" t="s">
        <v>1336</v>
      </c>
      <c r="B145" s="30" t="s">
        <v>1337</v>
      </c>
      <c r="C145" s="49"/>
      <c r="D145" s="49" t="s">
        <v>11648</v>
      </c>
      <c r="E145" s="30" t="s">
        <v>11649</v>
      </c>
      <c r="F145" s="30" t="s">
        <v>4255</v>
      </c>
      <c r="G145" s="30" t="s">
        <v>4562</v>
      </c>
      <c r="H145" s="30" t="s">
        <v>3141</v>
      </c>
      <c r="I145" s="30" t="s">
        <v>11645</v>
      </c>
      <c r="J145" s="30"/>
      <c r="K145" s="30" t="s">
        <v>1240</v>
      </c>
      <c r="L145" s="30" t="s">
        <v>3102</v>
      </c>
      <c r="M145" s="31">
        <v>1050</v>
      </c>
      <c r="N145" s="30">
        <v>19</v>
      </c>
      <c r="O145" s="30"/>
      <c r="P145" s="162"/>
      <c r="Q145" s="30">
        <f t="shared" si="104"/>
        <v>228</v>
      </c>
      <c r="R145" s="30">
        <f t="shared" si="105"/>
        <v>6939.6018000000004</v>
      </c>
      <c r="S145" s="30">
        <f t="shared" si="106"/>
        <v>6935</v>
      </c>
      <c r="T145" s="30" t="s">
        <v>6</v>
      </c>
      <c r="U145" s="30"/>
      <c r="V145" s="32">
        <v>36392</v>
      </c>
      <c r="W145" s="30"/>
      <c r="X145" s="31">
        <v>1050</v>
      </c>
      <c r="Y145" s="30">
        <v>0</v>
      </c>
      <c r="Z145" s="30">
        <v>0</v>
      </c>
      <c r="AA145" s="30">
        <v>0</v>
      </c>
      <c r="AB145" s="31">
        <f t="shared" si="107"/>
        <v>1050</v>
      </c>
      <c r="AC145" s="33">
        <v>42095</v>
      </c>
      <c r="AD145" s="10">
        <f t="shared" si="108"/>
        <v>36392</v>
      </c>
      <c r="AE145" s="10">
        <f t="shared" si="109"/>
        <v>42095</v>
      </c>
      <c r="AF145" s="11">
        <f t="shared" si="110"/>
        <v>5703</v>
      </c>
      <c r="AG145" s="11">
        <f t="shared" si="111"/>
        <v>6939.75</v>
      </c>
      <c r="AH145" s="11">
        <f t="shared" si="112"/>
        <v>5703</v>
      </c>
      <c r="AI145" s="11">
        <f t="shared" si="102"/>
        <v>863.46791636625801</v>
      </c>
      <c r="AJ145" s="11">
        <f t="shared" si="103"/>
        <v>186.53208363374199</v>
      </c>
      <c r="AK145" s="33">
        <v>42461</v>
      </c>
      <c r="AL145" s="5">
        <f t="shared" si="113"/>
        <v>42461</v>
      </c>
      <c r="AM145" s="11">
        <f t="shared" si="114"/>
        <v>42461</v>
      </c>
      <c r="AN145" s="11">
        <f t="shared" si="115"/>
        <v>5703</v>
      </c>
      <c r="AO145" s="6">
        <v>1011.24</v>
      </c>
      <c r="AP145" s="6">
        <f t="shared" si="116"/>
        <v>147.772083633742</v>
      </c>
      <c r="AQ145" s="6">
        <f t="shared" si="117"/>
        <v>38.759999999999991</v>
      </c>
      <c r="AR145" s="33">
        <v>42826</v>
      </c>
      <c r="AS145" s="5">
        <f t="shared" si="118"/>
        <v>42826</v>
      </c>
      <c r="AT145" s="11">
        <f t="shared" si="119"/>
        <v>42826</v>
      </c>
      <c r="AU145" s="11">
        <f t="shared" si="120"/>
        <v>6434</v>
      </c>
      <c r="AV145" s="6">
        <v>1066.5031578947369</v>
      </c>
      <c r="AW145" s="6">
        <v>55.263157894736842</v>
      </c>
      <c r="AX145" s="6">
        <v>0</v>
      </c>
      <c r="AY145" s="33">
        <v>43191</v>
      </c>
      <c r="AZ145" s="5">
        <f t="shared" si="121"/>
        <v>43191</v>
      </c>
      <c r="BA145" s="11">
        <f t="shared" si="122"/>
        <v>6799</v>
      </c>
      <c r="BB145" s="11">
        <f t="shared" si="123"/>
        <v>6612.4679163662577</v>
      </c>
      <c r="BC145" s="6">
        <v>1066.5031578947369</v>
      </c>
      <c r="BD145" s="6">
        <v>0</v>
      </c>
      <c r="BE145" s="6">
        <v>-0.2</v>
      </c>
      <c r="BF145" s="8"/>
      <c r="BG145" s="33">
        <v>43556</v>
      </c>
      <c r="BH145" s="5">
        <f t="shared" si="124"/>
        <v>43556</v>
      </c>
      <c r="BI145" s="11">
        <f t="shared" si="125"/>
        <v>7164</v>
      </c>
      <c r="BJ145" s="11">
        <f t="shared" si="126"/>
        <v>0</v>
      </c>
      <c r="BK145" s="6">
        <f t="shared" si="150"/>
        <v>1067.5831578947368</v>
      </c>
      <c r="BL145" s="6">
        <v>1.08</v>
      </c>
      <c r="BM145" s="6">
        <v>0.08</v>
      </c>
      <c r="BN145" s="59"/>
      <c r="BO145" s="58"/>
      <c r="BP145" s="58"/>
      <c r="BQ145" s="61">
        <f t="shared" si="127"/>
        <v>-17.663157894736742</v>
      </c>
      <c r="BR145" s="33">
        <v>43922</v>
      </c>
      <c r="BS145" s="5">
        <f t="shared" si="128"/>
        <v>43922</v>
      </c>
      <c r="BT145" s="11">
        <f t="shared" si="129"/>
        <v>7530</v>
      </c>
      <c r="BU145" s="11">
        <f t="shared" si="130"/>
        <v>0</v>
      </c>
      <c r="BV145" s="6">
        <f t="shared" si="131"/>
        <v>1067.6631578947367</v>
      </c>
      <c r="BW145" s="6">
        <f t="shared" si="132"/>
        <v>0.08</v>
      </c>
      <c r="BX145" s="73">
        <f t="shared" si="143"/>
        <v>0.08</v>
      </c>
      <c r="BY145" s="6">
        <v>0.08</v>
      </c>
      <c r="BZ145" s="33">
        <v>43922</v>
      </c>
      <c r="CA145" s="5">
        <f t="shared" si="133"/>
        <v>43922</v>
      </c>
      <c r="CB145" s="11">
        <f t="shared" si="134"/>
        <v>7530</v>
      </c>
      <c r="CC145" s="11">
        <f t="shared" si="135"/>
        <v>0</v>
      </c>
      <c r="CD145" s="6">
        <f t="shared" si="136"/>
        <v>1067.7431578947367</v>
      </c>
      <c r="CE145" s="62">
        <f t="shared" si="137"/>
        <v>0.08</v>
      </c>
      <c r="CF145" s="73">
        <f t="shared" si="144"/>
        <v>0.08</v>
      </c>
      <c r="CG145" s="73">
        <f t="shared" si="145"/>
        <v>0</v>
      </c>
      <c r="CH145" s="6">
        <f t="shared" si="146"/>
        <v>0</v>
      </c>
      <c r="CI145" s="6"/>
      <c r="CJ145" s="33">
        <v>44652</v>
      </c>
      <c r="CK145" s="5">
        <f t="shared" si="138"/>
        <v>44652</v>
      </c>
      <c r="CL145" s="11">
        <f t="shared" si="139"/>
        <v>2557</v>
      </c>
      <c r="CM145" s="11">
        <f t="shared" si="140"/>
        <v>2557</v>
      </c>
      <c r="CN145" s="6">
        <f t="shared" si="141"/>
        <v>1067.7431578947367</v>
      </c>
      <c r="CO145" s="62">
        <f t="shared" si="149"/>
        <v>0</v>
      </c>
      <c r="CP145" s="73">
        <f t="shared" si="147"/>
        <v>0</v>
      </c>
      <c r="CQ145" s="73">
        <f t="shared" si="148"/>
        <v>0</v>
      </c>
      <c r="CR145" s="6">
        <f t="shared" si="142"/>
        <v>0</v>
      </c>
    </row>
    <row r="146" spans="1:96">
      <c r="A146" s="30" t="s">
        <v>1342</v>
      </c>
      <c r="B146" s="30" t="s">
        <v>1343</v>
      </c>
      <c r="C146" s="49"/>
      <c r="D146" s="49" t="s">
        <v>3275</v>
      </c>
      <c r="E146" s="30" t="s">
        <v>3061</v>
      </c>
      <c r="F146" s="30" t="s">
        <v>4568</v>
      </c>
      <c r="G146" s="30" t="s">
        <v>4574</v>
      </c>
      <c r="H146" s="30" t="s">
        <v>4484</v>
      </c>
      <c r="I146" s="30" t="s">
        <v>4252</v>
      </c>
      <c r="J146" s="30"/>
      <c r="K146" s="30" t="s">
        <v>1240</v>
      </c>
      <c r="L146" s="30" t="s">
        <v>3102</v>
      </c>
      <c r="M146" s="31">
        <v>2999</v>
      </c>
      <c r="N146" s="30">
        <v>19</v>
      </c>
      <c r="O146" s="30"/>
      <c r="P146" s="162"/>
      <c r="Q146" s="30">
        <f t="shared" si="104"/>
        <v>228</v>
      </c>
      <c r="R146" s="30">
        <f t="shared" si="105"/>
        <v>6939.6018000000004</v>
      </c>
      <c r="S146" s="30">
        <f t="shared" si="106"/>
        <v>6935</v>
      </c>
      <c r="T146" s="30" t="s">
        <v>6</v>
      </c>
      <c r="U146" s="30"/>
      <c r="V146" s="32">
        <v>36433</v>
      </c>
      <c r="W146" s="30"/>
      <c r="X146" s="31">
        <v>2999</v>
      </c>
      <c r="Y146" s="30">
        <v>0</v>
      </c>
      <c r="Z146" s="30">
        <v>0</v>
      </c>
      <c r="AA146" s="30">
        <v>0</v>
      </c>
      <c r="AB146" s="31">
        <f t="shared" si="107"/>
        <v>2999</v>
      </c>
      <c r="AC146" s="33">
        <v>42095</v>
      </c>
      <c r="AD146" s="10">
        <f t="shared" si="108"/>
        <v>36433</v>
      </c>
      <c r="AE146" s="10">
        <f t="shared" si="109"/>
        <v>42095</v>
      </c>
      <c r="AF146" s="11">
        <f t="shared" si="110"/>
        <v>5662</v>
      </c>
      <c r="AG146" s="11">
        <f t="shared" si="111"/>
        <v>6939.75</v>
      </c>
      <c r="AH146" s="11">
        <f t="shared" si="112"/>
        <v>5662</v>
      </c>
      <c r="AI146" s="11">
        <f t="shared" si="102"/>
        <v>2448.4986301369863</v>
      </c>
      <c r="AJ146" s="11">
        <f t="shared" si="103"/>
        <v>550.50136986301368</v>
      </c>
      <c r="AK146" s="33">
        <v>42461</v>
      </c>
      <c r="AL146" s="5">
        <f t="shared" si="113"/>
        <v>42461</v>
      </c>
      <c r="AM146" s="11">
        <f t="shared" si="114"/>
        <v>42461</v>
      </c>
      <c r="AN146" s="11">
        <f t="shared" si="115"/>
        <v>5662</v>
      </c>
      <c r="AO146" s="6">
        <v>2875.52</v>
      </c>
      <c r="AP146" s="6">
        <f t="shared" si="116"/>
        <v>427.02136986301366</v>
      </c>
      <c r="AQ146" s="6">
        <f t="shared" si="117"/>
        <v>123.48000000000002</v>
      </c>
      <c r="AR146" s="33">
        <v>42826</v>
      </c>
      <c r="AS146" s="5">
        <f t="shared" si="118"/>
        <v>42826</v>
      </c>
      <c r="AT146" s="11">
        <f t="shared" si="119"/>
        <v>42826</v>
      </c>
      <c r="AU146" s="11">
        <f t="shared" si="120"/>
        <v>6393</v>
      </c>
      <c r="AV146" s="6">
        <v>3033.3621052631579</v>
      </c>
      <c r="AW146" s="6">
        <v>157.84210526315789</v>
      </c>
      <c r="AX146" s="6">
        <v>0</v>
      </c>
      <c r="AY146" s="33">
        <v>43191</v>
      </c>
      <c r="AZ146" s="5">
        <f t="shared" si="121"/>
        <v>43191</v>
      </c>
      <c r="BA146" s="11">
        <f t="shared" si="122"/>
        <v>6758</v>
      </c>
      <c r="BB146" s="11">
        <f t="shared" si="123"/>
        <v>6207.4986301369863</v>
      </c>
      <c r="BC146" s="6">
        <v>3033.3621052631579</v>
      </c>
      <c r="BD146" s="6">
        <v>0</v>
      </c>
      <c r="BE146" s="6">
        <v>-0.2</v>
      </c>
      <c r="BF146" s="8"/>
      <c r="BG146" s="33">
        <v>43556</v>
      </c>
      <c r="BH146" s="5">
        <f t="shared" si="124"/>
        <v>43556</v>
      </c>
      <c r="BI146" s="11">
        <f t="shared" si="125"/>
        <v>7123</v>
      </c>
      <c r="BJ146" s="11">
        <f t="shared" si="126"/>
        <v>0</v>
      </c>
      <c r="BK146" s="6">
        <f t="shared" si="150"/>
        <v>3034.4421052631578</v>
      </c>
      <c r="BL146" s="6">
        <v>1.08</v>
      </c>
      <c r="BM146" s="6">
        <v>0.08</v>
      </c>
      <c r="BN146" s="59"/>
      <c r="BO146" s="58"/>
      <c r="BP146" s="58"/>
      <c r="BQ146" s="61">
        <f t="shared" si="127"/>
        <v>-35.522105263157755</v>
      </c>
      <c r="BR146" s="33">
        <v>43922</v>
      </c>
      <c r="BS146" s="5">
        <f t="shared" si="128"/>
        <v>43922</v>
      </c>
      <c r="BT146" s="11">
        <f t="shared" si="129"/>
        <v>7489</v>
      </c>
      <c r="BU146" s="11">
        <f t="shared" si="130"/>
        <v>0</v>
      </c>
      <c r="BV146" s="6">
        <f t="shared" si="131"/>
        <v>3034.5221052631578</v>
      </c>
      <c r="BW146" s="6">
        <f t="shared" si="132"/>
        <v>0.08</v>
      </c>
      <c r="BX146" s="73">
        <f t="shared" si="143"/>
        <v>0.08</v>
      </c>
      <c r="BY146" s="6">
        <v>0.08</v>
      </c>
      <c r="BZ146" s="33">
        <v>43922</v>
      </c>
      <c r="CA146" s="5">
        <f t="shared" si="133"/>
        <v>43922</v>
      </c>
      <c r="CB146" s="11">
        <f t="shared" si="134"/>
        <v>7489</v>
      </c>
      <c r="CC146" s="11">
        <f t="shared" si="135"/>
        <v>0</v>
      </c>
      <c r="CD146" s="6">
        <f t="shared" si="136"/>
        <v>3034.6021052631577</v>
      </c>
      <c r="CE146" s="62">
        <f t="shared" si="137"/>
        <v>0.08</v>
      </c>
      <c r="CF146" s="73">
        <f t="shared" si="144"/>
        <v>0.08</v>
      </c>
      <c r="CG146" s="73">
        <f t="shared" si="145"/>
        <v>0</v>
      </c>
      <c r="CH146" s="6">
        <f t="shared" si="146"/>
        <v>0</v>
      </c>
      <c r="CI146" s="6"/>
      <c r="CJ146" s="33">
        <v>44652</v>
      </c>
      <c r="CK146" s="5">
        <f t="shared" si="138"/>
        <v>44652</v>
      </c>
      <c r="CL146" s="11">
        <f t="shared" si="139"/>
        <v>2557</v>
      </c>
      <c r="CM146" s="11">
        <f t="shared" si="140"/>
        <v>2557</v>
      </c>
      <c r="CN146" s="6">
        <f t="shared" si="141"/>
        <v>3034.6021052631577</v>
      </c>
      <c r="CO146" s="62">
        <f t="shared" si="149"/>
        <v>0</v>
      </c>
      <c r="CP146" s="73">
        <f t="shared" si="147"/>
        <v>0</v>
      </c>
      <c r="CQ146" s="73">
        <f t="shared" si="148"/>
        <v>0</v>
      </c>
      <c r="CR146" s="6">
        <f t="shared" si="142"/>
        <v>0</v>
      </c>
    </row>
    <row r="147" spans="1:96">
      <c r="A147" s="30" t="s">
        <v>1348</v>
      </c>
      <c r="B147" s="30" t="s">
        <v>1349</v>
      </c>
      <c r="C147" s="49"/>
      <c r="D147" s="49" t="s">
        <v>3278</v>
      </c>
      <c r="E147" s="30" t="s">
        <v>11577</v>
      </c>
      <c r="F147" s="30" t="s">
        <v>11578</v>
      </c>
      <c r="G147" s="30" t="s">
        <v>4562</v>
      </c>
      <c r="H147" s="30" t="s">
        <v>11579</v>
      </c>
      <c r="I147" s="30" t="s">
        <v>11580</v>
      </c>
      <c r="J147" s="30"/>
      <c r="K147" s="30" t="s">
        <v>1240</v>
      </c>
      <c r="L147" s="30" t="s">
        <v>3102</v>
      </c>
      <c r="M147" s="31">
        <v>900</v>
      </c>
      <c r="N147" s="30">
        <v>19</v>
      </c>
      <c r="O147" s="30"/>
      <c r="P147" s="162"/>
      <c r="Q147" s="30">
        <f t="shared" si="104"/>
        <v>228</v>
      </c>
      <c r="R147" s="30">
        <f t="shared" si="105"/>
        <v>6939.6018000000004</v>
      </c>
      <c r="S147" s="30">
        <f t="shared" si="106"/>
        <v>6935</v>
      </c>
      <c r="T147" s="30" t="s">
        <v>6</v>
      </c>
      <c r="U147" s="30"/>
      <c r="V147" s="32">
        <v>36433</v>
      </c>
      <c r="W147" s="30"/>
      <c r="X147" s="31">
        <v>900</v>
      </c>
      <c r="Y147" s="30">
        <v>0</v>
      </c>
      <c r="Z147" s="30">
        <v>0</v>
      </c>
      <c r="AA147" s="30">
        <v>0</v>
      </c>
      <c r="AB147" s="31">
        <f t="shared" si="107"/>
        <v>900</v>
      </c>
      <c r="AC147" s="33">
        <v>42095</v>
      </c>
      <c r="AD147" s="10">
        <f t="shared" si="108"/>
        <v>36433</v>
      </c>
      <c r="AE147" s="10">
        <f t="shared" si="109"/>
        <v>42095</v>
      </c>
      <c r="AF147" s="11">
        <f t="shared" si="110"/>
        <v>5662</v>
      </c>
      <c r="AG147" s="11">
        <f t="shared" si="111"/>
        <v>6939.75</v>
      </c>
      <c r="AH147" s="11">
        <f t="shared" si="112"/>
        <v>5662</v>
      </c>
      <c r="AI147" s="11">
        <f t="shared" si="102"/>
        <v>734.79452054794513</v>
      </c>
      <c r="AJ147" s="11">
        <f t="shared" si="103"/>
        <v>165.20547945205487</v>
      </c>
      <c r="AK147" s="33">
        <v>42461</v>
      </c>
      <c r="AL147" s="5">
        <f t="shared" si="113"/>
        <v>42461</v>
      </c>
      <c r="AM147" s="11">
        <f t="shared" si="114"/>
        <v>42461</v>
      </c>
      <c r="AN147" s="11">
        <f t="shared" si="115"/>
        <v>5662</v>
      </c>
      <c r="AO147" s="6">
        <v>862.94</v>
      </c>
      <c r="AP147" s="6">
        <f t="shared" si="116"/>
        <v>128.14547945205493</v>
      </c>
      <c r="AQ147" s="6">
        <f t="shared" si="117"/>
        <v>37.059999999999945</v>
      </c>
      <c r="AR147" s="33">
        <v>42826</v>
      </c>
      <c r="AS147" s="5">
        <f t="shared" si="118"/>
        <v>42826</v>
      </c>
      <c r="AT147" s="11">
        <f t="shared" si="119"/>
        <v>42826</v>
      </c>
      <c r="AU147" s="11">
        <f t="shared" si="120"/>
        <v>6393</v>
      </c>
      <c r="AV147" s="6">
        <v>910.30842105263162</v>
      </c>
      <c r="AW147" s="6">
        <v>47.368421052631582</v>
      </c>
      <c r="AX147" s="6">
        <v>0</v>
      </c>
      <c r="AY147" s="33">
        <v>43191</v>
      </c>
      <c r="AZ147" s="5">
        <f t="shared" si="121"/>
        <v>43191</v>
      </c>
      <c r="BA147" s="11">
        <f t="shared" si="122"/>
        <v>6758</v>
      </c>
      <c r="BB147" s="11">
        <f t="shared" si="123"/>
        <v>6592.7945205479455</v>
      </c>
      <c r="BC147" s="6">
        <v>910.30842105263162</v>
      </c>
      <c r="BD147" s="6">
        <v>0</v>
      </c>
      <c r="BE147" s="6">
        <v>-0.2</v>
      </c>
      <c r="BF147" s="8"/>
      <c r="BG147" s="33">
        <v>43556</v>
      </c>
      <c r="BH147" s="5">
        <f t="shared" si="124"/>
        <v>43556</v>
      </c>
      <c r="BI147" s="11">
        <f t="shared" si="125"/>
        <v>7123</v>
      </c>
      <c r="BJ147" s="11">
        <f t="shared" si="126"/>
        <v>0</v>
      </c>
      <c r="BK147" s="6">
        <f t="shared" si="150"/>
        <v>911.38842105263166</v>
      </c>
      <c r="BL147" s="6">
        <v>1.08</v>
      </c>
      <c r="BM147" s="6">
        <v>0.08</v>
      </c>
      <c r="BN147" s="59"/>
      <c r="BO147" s="58"/>
      <c r="BP147" s="58"/>
      <c r="BQ147" s="61">
        <f t="shared" si="127"/>
        <v>-11.468421052631697</v>
      </c>
      <c r="BR147" s="33">
        <v>43922</v>
      </c>
      <c r="BS147" s="5">
        <f t="shared" si="128"/>
        <v>43922</v>
      </c>
      <c r="BT147" s="11">
        <f t="shared" si="129"/>
        <v>7489</v>
      </c>
      <c r="BU147" s="11">
        <f t="shared" si="130"/>
        <v>0</v>
      </c>
      <c r="BV147" s="6">
        <f t="shared" si="131"/>
        <v>911.4684210526317</v>
      </c>
      <c r="BW147" s="6">
        <f t="shared" si="132"/>
        <v>0.08</v>
      </c>
      <c r="BX147" s="73">
        <f t="shared" si="143"/>
        <v>0.08</v>
      </c>
      <c r="BY147" s="6">
        <v>0.08</v>
      </c>
      <c r="BZ147" s="33">
        <v>43922</v>
      </c>
      <c r="CA147" s="5">
        <f t="shared" si="133"/>
        <v>43922</v>
      </c>
      <c r="CB147" s="11">
        <f t="shared" si="134"/>
        <v>7489</v>
      </c>
      <c r="CC147" s="11">
        <f t="shared" si="135"/>
        <v>0</v>
      </c>
      <c r="CD147" s="6">
        <f t="shared" si="136"/>
        <v>911.54842105263174</v>
      </c>
      <c r="CE147" s="62">
        <f t="shared" si="137"/>
        <v>0.08</v>
      </c>
      <c r="CF147" s="73">
        <f t="shared" si="144"/>
        <v>0.08</v>
      </c>
      <c r="CG147" s="73">
        <f t="shared" si="145"/>
        <v>0</v>
      </c>
      <c r="CH147" s="6">
        <f t="shared" si="146"/>
        <v>0</v>
      </c>
      <c r="CI147" s="6"/>
      <c r="CJ147" s="33">
        <v>44652</v>
      </c>
      <c r="CK147" s="5">
        <f t="shared" si="138"/>
        <v>44652</v>
      </c>
      <c r="CL147" s="11">
        <f t="shared" si="139"/>
        <v>2557</v>
      </c>
      <c r="CM147" s="11">
        <f t="shared" si="140"/>
        <v>2557</v>
      </c>
      <c r="CN147" s="6">
        <f t="shared" si="141"/>
        <v>911.54842105263174</v>
      </c>
      <c r="CO147" s="62">
        <f t="shared" si="149"/>
        <v>0</v>
      </c>
      <c r="CP147" s="73">
        <f t="shared" si="147"/>
        <v>0</v>
      </c>
      <c r="CQ147" s="73">
        <f t="shared" si="148"/>
        <v>0</v>
      </c>
      <c r="CR147" s="6">
        <f t="shared" si="142"/>
        <v>0</v>
      </c>
    </row>
    <row r="148" spans="1:96">
      <c r="A148" s="30" t="s">
        <v>1350</v>
      </c>
      <c r="B148" s="30" t="s">
        <v>1351</v>
      </c>
      <c r="C148" s="49"/>
      <c r="D148" s="49" t="s">
        <v>3279</v>
      </c>
      <c r="E148" s="30" t="s">
        <v>3128</v>
      </c>
      <c r="F148" s="30" t="s">
        <v>3123</v>
      </c>
      <c r="G148" s="30" t="s">
        <v>4562</v>
      </c>
      <c r="H148" s="30" t="s">
        <v>3129</v>
      </c>
      <c r="I148" s="30" t="s">
        <v>3116</v>
      </c>
      <c r="J148" s="30"/>
      <c r="K148" s="30" t="s">
        <v>1240</v>
      </c>
      <c r="L148" s="30" t="s">
        <v>3102</v>
      </c>
      <c r="M148" s="31">
        <v>900</v>
      </c>
      <c r="N148" s="30">
        <v>19</v>
      </c>
      <c r="O148" s="30"/>
      <c r="P148" s="162"/>
      <c r="Q148" s="30">
        <f t="shared" si="104"/>
        <v>228</v>
      </c>
      <c r="R148" s="30">
        <f t="shared" si="105"/>
        <v>6939.6018000000004</v>
      </c>
      <c r="S148" s="30">
        <f t="shared" si="106"/>
        <v>6935</v>
      </c>
      <c r="T148" s="30" t="s">
        <v>6</v>
      </c>
      <c r="U148" s="30"/>
      <c r="V148" s="32">
        <v>36433</v>
      </c>
      <c r="W148" s="30"/>
      <c r="X148" s="31">
        <v>900</v>
      </c>
      <c r="Y148" s="30">
        <v>0</v>
      </c>
      <c r="Z148" s="30">
        <v>0</v>
      </c>
      <c r="AA148" s="30">
        <v>0</v>
      </c>
      <c r="AB148" s="31">
        <f t="shared" si="107"/>
        <v>900</v>
      </c>
      <c r="AC148" s="33">
        <v>42095</v>
      </c>
      <c r="AD148" s="10">
        <f t="shared" si="108"/>
        <v>36433</v>
      </c>
      <c r="AE148" s="10">
        <f t="shared" si="109"/>
        <v>42095</v>
      </c>
      <c r="AF148" s="11">
        <f t="shared" si="110"/>
        <v>5662</v>
      </c>
      <c r="AG148" s="11">
        <f t="shared" si="111"/>
        <v>6939.75</v>
      </c>
      <c r="AH148" s="11">
        <f t="shared" si="112"/>
        <v>5662</v>
      </c>
      <c r="AI148" s="11">
        <f t="shared" si="102"/>
        <v>734.79452054794513</v>
      </c>
      <c r="AJ148" s="11">
        <f t="shared" si="103"/>
        <v>165.20547945205487</v>
      </c>
      <c r="AK148" s="33">
        <v>42461</v>
      </c>
      <c r="AL148" s="5">
        <f t="shared" si="113"/>
        <v>42461</v>
      </c>
      <c r="AM148" s="11">
        <f t="shared" si="114"/>
        <v>42461</v>
      </c>
      <c r="AN148" s="11">
        <f t="shared" si="115"/>
        <v>5662</v>
      </c>
      <c r="AO148" s="6">
        <v>862.94</v>
      </c>
      <c r="AP148" s="6">
        <f t="shared" si="116"/>
        <v>128.14547945205493</v>
      </c>
      <c r="AQ148" s="6">
        <f t="shared" si="117"/>
        <v>37.059999999999945</v>
      </c>
      <c r="AR148" s="33">
        <v>42826</v>
      </c>
      <c r="AS148" s="5">
        <f t="shared" si="118"/>
        <v>42826</v>
      </c>
      <c r="AT148" s="11">
        <f t="shared" si="119"/>
        <v>42826</v>
      </c>
      <c r="AU148" s="11">
        <f t="shared" si="120"/>
        <v>6393</v>
      </c>
      <c r="AV148" s="6">
        <v>910.30842105263162</v>
      </c>
      <c r="AW148" s="6">
        <v>47.368421052631582</v>
      </c>
      <c r="AX148" s="6">
        <v>0</v>
      </c>
      <c r="AY148" s="33">
        <v>43191</v>
      </c>
      <c r="AZ148" s="5">
        <f t="shared" si="121"/>
        <v>43191</v>
      </c>
      <c r="BA148" s="11">
        <f t="shared" si="122"/>
        <v>6758</v>
      </c>
      <c r="BB148" s="11">
        <f t="shared" si="123"/>
        <v>6592.7945205479455</v>
      </c>
      <c r="BC148" s="6">
        <v>910.30842105263162</v>
      </c>
      <c r="BD148" s="6">
        <v>0</v>
      </c>
      <c r="BE148" s="6">
        <v>-0.2</v>
      </c>
      <c r="BF148" s="8"/>
      <c r="BG148" s="33">
        <v>43556</v>
      </c>
      <c r="BH148" s="5">
        <f t="shared" si="124"/>
        <v>43556</v>
      </c>
      <c r="BI148" s="11">
        <f t="shared" si="125"/>
        <v>7123</v>
      </c>
      <c r="BJ148" s="11">
        <f t="shared" si="126"/>
        <v>0</v>
      </c>
      <c r="BK148" s="6">
        <f t="shared" si="150"/>
        <v>911.38842105263166</v>
      </c>
      <c r="BL148" s="6">
        <v>1.08</v>
      </c>
      <c r="BM148" s="6">
        <v>0.08</v>
      </c>
      <c r="BN148" s="59"/>
      <c r="BO148" s="58"/>
      <c r="BP148" s="58"/>
      <c r="BQ148" s="61">
        <f t="shared" si="127"/>
        <v>-46.468421052631697</v>
      </c>
      <c r="BR148" s="33">
        <v>43922</v>
      </c>
      <c r="BS148" s="5">
        <f t="shared" si="128"/>
        <v>43922</v>
      </c>
      <c r="BT148" s="11">
        <f t="shared" si="129"/>
        <v>7489</v>
      </c>
      <c r="BU148" s="11">
        <f t="shared" si="130"/>
        <v>0</v>
      </c>
      <c r="BV148" s="6">
        <f>BK148+BW148+35</f>
        <v>946.4684210526317</v>
      </c>
      <c r="BW148" s="6">
        <f t="shared" si="132"/>
        <v>0.08</v>
      </c>
      <c r="BX148" s="73">
        <f t="shared" si="143"/>
        <v>0.08</v>
      </c>
      <c r="BY148" s="6">
        <v>0.08</v>
      </c>
      <c r="BZ148" s="33">
        <v>43922</v>
      </c>
      <c r="CA148" s="5">
        <f t="shared" si="133"/>
        <v>43922</v>
      </c>
      <c r="CB148" s="11">
        <f t="shared" si="134"/>
        <v>7489</v>
      </c>
      <c r="CC148" s="11">
        <f t="shared" si="135"/>
        <v>0</v>
      </c>
      <c r="CD148" s="6">
        <f t="shared" si="136"/>
        <v>946.54842105263174</v>
      </c>
      <c r="CE148" s="62">
        <f t="shared" si="137"/>
        <v>0.08</v>
      </c>
      <c r="CF148" s="73">
        <f t="shared" si="144"/>
        <v>0.08</v>
      </c>
      <c r="CG148" s="73">
        <f t="shared" si="145"/>
        <v>0</v>
      </c>
      <c r="CH148" s="6">
        <f t="shared" si="146"/>
        <v>0</v>
      </c>
      <c r="CI148" s="6"/>
      <c r="CJ148" s="33">
        <v>44652</v>
      </c>
      <c r="CK148" s="5">
        <f t="shared" si="138"/>
        <v>44652</v>
      </c>
      <c r="CL148" s="11">
        <f t="shared" si="139"/>
        <v>2557</v>
      </c>
      <c r="CM148" s="11">
        <f t="shared" si="140"/>
        <v>2557</v>
      </c>
      <c r="CN148" s="6">
        <f t="shared" si="141"/>
        <v>946.54842105263174</v>
      </c>
      <c r="CO148" s="62">
        <f t="shared" si="149"/>
        <v>0</v>
      </c>
      <c r="CP148" s="73">
        <f t="shared" si="147"/>
        <v>0</v>
      </c>
      <c r="CQ148" s="73">
        <f t="shared" si="148"/>
        <v>0</v>
      </c>
      <c r="CR148" s="6">
        <f t="shared" si="142"/>
        <v>0</v>
      </c>
    </row>
    <row r="149" spans="1:96">
      <c r="A149" s="30" t="s">
        <v>1377</v>
      </c>
      <c r="B149" s="30" t="s">
        <v>1378</v>
      </c>
      <c r="C149" s="49"/>
      <c r="D149" s="49" t="s">
        <v>3289</v>
      </c>
      <c r="E149" s="30" t="s">
        <v>3061</v>
      </c>
      <c r="F149" s="30" t="s">
        <v>4568</v>
      </c>
      <c r="G149" s="30" t="s">
        <v>4574</v>
      </c>
      <c r="H149" s="30" t="s">
        <v>4515</v>
      </c>
      <c r="I149" s="30" t="s">
        <v>4439</v>
      </c>
      <c r="J149" s="30"/>
      <c r="K149" s="30" t="s">
        <v>1240</v>
      </c>
      <c r="L149" s="30" t="s">
        <v>3102</v>
      </c>
      <c r="M149" s="31">
        <v>600</v>
      </c>
      <c r="N149" s="30">
        <v>19</v>
      </c>
      <c r="O149" s="30"/>
      <c r="P149" s="162"/>
      <c r="Q149" s="30">
        <f t="shared" si="104"/>
        <v>228</v>
      </c>
      <c r="R149" s="30">
        <f t="shared" si="105"/>
        <v>6939.6018000000004</v>
      </c>
      <c r="S149" s="30">
        <f t="shared" si="106"/>
        <v>6935</v>
      </c>
      <c r="T149" s="30" t="s">
        <v>6</v>
      </c>
      <c r="U149" s="30"/>
      <c r="V149" s="32">
        <v>36433</v>
      </c>
      <c r="W149" s="30"/>
      <c r="X149" s="31">
        <v>600</v>
      </c>
      <c r="Y149" s="30">
        <v>0</v>
      </c>
      <c r="Z149" s="30">
        <v>0</v>
      </c>
      <c r="AA149" s="30">
        <v>0</v>
      </c>
      <c r="AB149" s="31">
        <f t="shared" si="107"/>
        <v>600</v>
      </c>
      <c r="AC149" s="33">
        <v>42095</v>
      </c>
      <c r="AD149" s="10">
        <f t="shared" si="108"/>
        <v>36433</v>
      </c>
      <c r="AE149" s="10">
        <f t="shared" si="109"/>
        <v>42095</v>
      </c>
      <c r="AF149" s="11">
        <f t="shared" si="110"/>
        <v>5662</v>
      </c>
      <c r="AG149" s="11">
        <f t="shared" si="111"/>
        <v>6939.75</v>
      </c>
      <c r="AH149" s="11">
        <f t="shared" si="112"/>
        <v>5662</v>
      </c>
      <c r="AI149" s="11">
        <f t="shared" si="102"/>
        <v>489.86301369863008</v>
      </c>
      <c r="AJ149" s="11">
        <f t="shared" si="103"/>
        <v>110.13698630136992</v>
      </c>
      <c r="AK149" s="33">
        <v>42461</v>
      </c>
      <c r="AL149" s="5">
        <f t="shared" si="113"/>
        <v>42461</v>
      </c>
      <c r="AM149" s="11">
        <f t="shared" si="114"/>
        <v>42461</v>
      </c>
      <c r="AN149" s="11">
        <f t="shared" si="115"/>
        <v>5662</v>
      </c>
      <c r="AO149" s="6">
        <v>575.27</v>
      </c>
      <c r="AP149" s="6">
        <f t="shared" si="116"/>
        <v>85.406986301369898</v>
      </c>
      <c r="AQ149" s="6">
        <f t="shared" si="117"/>
        <v>24.730000000000018</v>
      </c>
      <c r="AR149" s="33">
        <v>42826</v>
      </c>
      <c r="AS149" s="5">
        <f t="shared" si="118"/>
        <v>42826</v>
      </c>
      <c r="AT149" s="11">
        <f t="shared" si="119"/>
        <v>42826</v>
      </c>
      <c r="AU149" s="11">
        <f t="shared" si="120"/>
        <v>6393</v>
      </c>
      <c r="AV149" s="6">
        <v>606.84894736842102</v>
      </c>
      <c r="AW149" s="6">
        <v>31.578947368421051</v>
      </c>
      <c r="AX149" s="6">
        <v>0</v>
      </c>
      <c r="AY149" s="33">
        <v>43191</v>
      </c>
      <c r="AZ149" s="5">
        <f t="shared" si="121"/>
        <v>43191</v>
      </c>
      <c r="BA149" s="11">
        <f t="shared" si="122"/>
        <v>6758</v>
      </c>
      <c r="BB149" s="11">
        <f t="shared" si="123"/>
        <v>6647.8630136986303</v>
      </c>
      <c r="BC149" s="6">
        <v>606.84894736842102</v>
      </c>
      <c r="BD149" s="6">
        <v>0</v>
      </c>
      <c r="BE149" s="6">
        <v>-0.2</v>
      </c>
      <c r="BF149" s="8"/>
      <c r="BG149" s="33">
        <v>43556</v>
      </c>
      <c r="BH149" s="5">
        <f t="shared" si="124"/>
        <v>43556</v>
      </c>
      <c r="BI149" s="11">
        <f t="shared" si="125"/>
        <v>7123</v>
      </c>
      <c r="BJ149" s="11">
        <f t="shared" si="126"/>
        <v>0</v>
      </c>
      <c r="BK149" s="6">
        <f>BC149</f>
        <v>606.84894736842102</v>
      </c>
      <c r="BL149" s="6">
        <v>1.08</v>
      </c>
      <c r="BM149" s="6">
        <v>0.08</v>
      </c>
      <c r="BN149" s="59"/>
      <c r="BO149" s="58"/>
      <c r="BP149" s="58"/>
      <c r="BQ149" s="61">
        <f t="shared" si="127"/>
        <v>-6.9289473684210634</v>
      </c>
      <c r="BR149" s="33">
        <v>43922</v>
      </c>
      <c r="BS149" s="5">
        <f t="shared" si="128"/>
        <v>43922</v>
      </c>
      <c r="BT149" s="11">
        <f t="shared" si="129"/>
        <v>7489</v>
      </c>
      <c r="BU149" s="11">
        <f t="shared" si="130"/>
        <v>0</v>
      </c>
      <c r="BV149" s="6">
        <f t="shared" ref="BV149:BV212" si="151">BK149+BW149</f>
        <v>606.92894736842106</v>
      </c>
      <c r="BW149" s="6">
        <f t="shared" si="132"/>
        <v>0.08</v>
      </c>
      <c r="BX149" s="73">
        <f t="shared" si="143"/>
        <v>0.08</v>
      </c>
      <c r="BY149" s="6">
        <v>0.08</v>
      </c>
      <c r="BZ149" s="33">
        <v>43922</v>
      </c>
      <c r="CA149" s="5">
        <f t="shared" si="133"/>
        <v>43922</v>
      </c>
      <c r="CB149" s="11">
        <f t="shared" si="134"/>
        <v>7489</v>
      </c>
      <c r="CC149" s="11">
        <f t="shared" si="135"/>
        <v>0</v>
      </c>
      <c r="CD149" s="6">
        <f t="shared" si="136"/>
        <v>607.0089473684211</v>
      </c>
      <c r="CE149" s="62">
        <f t="shared" si="137"/>
        <v>0.08</v>
      </c>
      <c r="CF149" s="73">
        <f t="shared" si="144"/>
        <v>0.08</v>
      </c>
      <c r="CG149" s="73">
        <f t="shared" si="145"/>
        <v>0</v>
      </c>
      <c r="CH149" s="6">
        <f t="shared" si="146"/>
        <v>0</v>
      </c>
      <c r="CI149" s="6"/>
      <c r="CJ149" s="33">
        <v>44652</v>
      </c>
      <c r="CK149" s="5">
        <f t="shared" si="138"/>
        <v>44652</v>
      </c>
      <c r="CL149" s="11">
        <f t="shared" si="139"/>
        <v>2557</v>
      </c>
      <c r="CM149" s="11">
        <f t="shared" si="140"/>
        <v>2557</v>
      </c>
      <c r="CN149" s="6">
        <f t="shared" si="141"/>
        <v>607.0089473684211</v>
      </c>
      <c r="CO149" s="62">
        <f t="shared" si="149"/>
        <v>0</v>
      </c>
      <c r="CP149" s="73">
        <f t="shared" si="147"/>
        <v>0</v>
      </c>
      <c r="CQ149" s="73">
        <f t="shared" si="148"/>
        <v>0</v>
      </c>
      <c r="CR149" s="6">
        <f t="shared" si="142"/>
        <v>0</v>
      </c>
    </row>
    <row r="150" spans="1:96">
      <c r="A150" s="30" t="s">
        <v>1381</v>
      </c>
      <c r="B150" s="30" t="s">
        <v>1382</v>
      </c>
      <c r="C150" s="49"/>
      <c r="D150" s="49" t="s">
        <v>3291</v>
      </c>
      <c r="E150" s="30" t="s">
        <v>3061</v>
      </c>
      <c r="F150" s="30" t="s">
        <v>4568</v>
      </c>
      <c r="G150" s="30" t="s">
        <v>4574</v>
      </c>
      <c r="H150" s="30" t="s">
        <v>4515</v>
      </c>
      <c r="I150" s="30" t="s">
        <v>4439</v>
      </c>
      <c r="J150" s="30"/>
      <c r="K150" s="30" t="s">
        <v>1240</v>
      </c>
      <c r="L150" s="30" t="s">
        <v>3102</v>
      </c>
      <c r="M150" s="31">
        <v>600</v>
      </c>
      <c r="N150" s="30">
        <v>19</v>
      </c>
      <c r="O150" s="30"/>
      <c r="P150" s="162"/>
      <c r="Q150" s="30">
        <f t="shared" si="104"/>
        <v>228</v>
      </c>
      <c r="R150" s="30">
        <f t="shared" si="105"/>
        <v>6939.6018000000004</v>
      </c>
      <c r="S150" s="30">
        <f t="shared" si="106"/>
        <v>6935</v>
      </c>
      <c r="T150" s="30" t="s">
        <v>6</v>
      </c>
      <c r="U150" s="30"/>
      <c r="V150" s="32">
        <v>36433</v>
      </c>
      <c r="W150" s="30"/>
      <c r="X150" s="31">
        <v>600</v>
      </c>
      <c r="Y150" s="30">
        <v>0</v>
      </c>
      <c r="Z150" s="30">
        <v>0</v>
      </c>
      <c r="AA150" s="30">
        <v>0</v>
      </c>
      <c r="AB150" s="31">
        <f t="shared" si="107"/>
        <v>600</v>
      </c>
      <c r="AC150" s="33">
        <v>42095</v>
      </c>
      <c r="AD150" s="10">
        <f t="shared" si="108"/>
        <v>36433</v>
      </c>
      <c r="AE150" s="10">
        <f t="shared" si="109"/>
        <v>42095</v>
      </c>
      <c r="AF150" s="11">
        <f t="shared" si="110"/>
        <v>5662</v>
      </c>
      <c r="AG150" s="11">
        <f t="shared" si="111"/>
        <v>6939.75</v>
      </c>
      <c r="AH150" s="11">
        <f t="shared" si="112"/>
        <v>5662</v>
      </c>
      <c r="AI150" s="11">
        <f t="shared" si="102"/>
        <v>489.86301369863008</v>
      </c>
      <c r="AJ150" s="11">
        <f t="shared" si="103"/>
        <v>110.13698630136992</v>
      </c>
      <c r="AK150" s="33">
        <v>42461</v>
      </c>
      <c r="AL150" s="5">
        <f t="shared" si="113"/>
        <v>42461</v>
      </c>
      <c r="AM150" s="11">
        <f t="shared" si="114"/>
        <v>42461</v>
      </c>
      <c r="AN150" s="11">
        <f t="shared" si="115"/>
        <v>5662</v>
      </c>
      <c r="AO150" s="6">
        <v>575.27</v>
      </c>
      <c r="AP150" s="6">
        <f t="shared" si="116"/>
        <v>85.406986301369898</v>
      </c>
      <c r="AQ150" s="6">
        <f t="shared" si="117"/>
        <v>24.730000000000018</v>
      </c>
      <c r="AR150" s="33">
        <v>42826</v>
      </c>
      <c r="AS150" s="5">
        <f t="shared" si="118"/>
        <v>42826</v>
      </c>
      <c r="AT150" s="11">
        <f t="shared" si="119"/>
        <v>42826</v>
      </c>
      <c r="AU150" s="11">
        <f t="shared" si="120"/>
        <v>6393</v>
      </c>
      <c r="AV150" s="6">
        <v>606.84894736842102</v>
      </c>
      <c r="AW150" s="6">
        <v>31.578947368421051</v>
      </c>
      <c r="AX150" s="6">
        <v>0</v>
      </c>
      <c r="AY150" s="33">
        <v>43191</v>
      </c>
      <c r="AZ150" s="5">
        <f t="shared" si="121"/>
        <v>43191</v>
      </c>
      <c r="BA150" s="11">
        <f t="shared" si="122"/>
        <v>6758</v>
      </c>
      <c r="BB150" s="11">
        <f t="shared" si="123"/>
        <v>6647.8630136986303</v>
      </c>
      <c r="BC150" s="6">
        <v>606.84894736842102</v>
      </c>
      <c r="BD150" s="6">
        <v>0</v>
      </c>
      <c r="BE150" s="6">
        <v>-0.2</v>
      </c>
      <c r="BF150" s="8"/>
      <c r="BG150" s="33">
        <v>43556</v>
      </c>
      <c r="BH150" s="5">
        <f t="shared" si="124"/>
        <v>43556</v>
      </c>
      <c r="BI150" s="11">
        <f t="shared" si="125"/>
        <v>7123</v>
      </c>
      <c r="BJ150" s="11">
        <f t="shared" si="126"/>
        <v>0</v>
      </c>
      <c r="BK150" s="6">
        <f>BC150</f>
        <v>606.84894736842102</v>
      </c>
      <c r="BL150" s="6">
        <v>1.08</v>
      </c>
      <c r="BM150" s="6">
        <v>0.08</v>
      </c>
      <c r="BN150" s="59"/>
      <c r="BO150" s="58"/>
      <c r="BP150" s="58"/>
      <c r="BQ150" s="61">
        <f t="shared" si="127"/>
        <v>-6.9289473684210634</v>
      </c>
      <c r="BR150" s="33">
        <v>43922</v>
      </c>
      <c r="BS150" s="5">
        <f t="shared" si="128"/>
        <v>43922</v>
      </c>
      <c r="BT150" s="11">
        <f t="shared" si="129"/>
        <v>7489</v>
      </c>
      <c r="BU150" s="11">
        <f t="shared" si="130"/>
        <v>0</v>
      </c>
      <c r="BV150" s="6">
        <f t="shared" si="151"/>
        <v>606.92894736842106</v>
      </c>
      <c r="BW150" s="6">
        <f t="shared" si="132"/>
        <v>0.08</v>
      </c>
      <c r="BX150" s="73">
        <f t="shared" si="143"/>
        <v>0.08</v>
      </c>
      <c r="BY150" s="6">
        <v>0.08</v>
      </c>
      <c r="BZ150" s="33">
        <v>43922</v>
      </c>
      <c r="CA150" s="5">
        <f t="shared" si="133"/>
        <v>43922</v>
      </c>
      <c r="CB150" s="11">
        <f t="shared" si="134"/>
        <v>7489</v>
      </c>
      <c r="CC150" s="11">
        <f t="shared" si="135"/>
        <v>0</v>
      </c>
      <c r="CD150" s="6">
        <f t="shared" si="136"/>
        <v>607.0089473684211</v>
      </c>
      <c r="CE150" s="62">
        <f t="shared" si="137"/>
        <v>0.08</v>
      </c>
      <c r="CF150" s="73">
        <f t="shared" si="144"/>
        <v>0.08</v>
      </c>
      <c r="CG150" s="73">
        <f t="shared" si="145"/>
        <v>0</v>
      </c>
      <c r="CH150" s="6">
        <f t="shared" si="146"/>
        <v>0</v>
      </c>
      <c r="CI150" s="6"/>
      <c r="CJ150" s="33">
        <v>44652</v>
      </c>
      <c r="CK150" s="5">
        <f t="shared" si="138"/>
        <v>44652</v>
      </c>
      <c r="CL150" s="11">
        <f t="shared" si="139"/>
        <v>2557</v>
      </c>
      <c r="CM150" s="11">
        <f t="shared" si="140"/>
        <v>2557</v>
      </c>
      <c r="CN150" s="6">
        <f t="shared" si="141"/>
        <v>607.0089473684211</v>
      </c>
      <c r="CO150" s="62">
        <f t="shared" si="149"/>
        <v>0</v>
      </c>
      <c r="CP150" s="73">
        <f t="shared" si="147"/>
        <v>0</v>
      </c>
      <c r="CQ150" s="73">
        <f t="shared" si="148"/>
        <v>0</v>
      </c>
      <c r="CR150" s="6">
        <f t="shared" si="142"/>
        <v>0</v>
      </c>
    </row>
    <row r="151" spans="1:96">
      <c r="A151" s="30" t="s">
        <v>1383</v>
      </c>
      <c r="B151" s="30" t="s">
        <v>1384</v>
      </c>
      <c r="C151" s="49"/>
      <c r="D151" s="49" t="s">
        <v>3292</v>
      </c>
      <c r="E151" s="30" t="s">
        <v>3061</v>
      </c>
      <c r="F151" s="30" t="s">
        <v>4568</v>
      </c>
      <c r="G151" s="30" t="s">
        <v>4574</v>
      </c>
      <c r="H151" s="30" t="s">
        <v>4515</v>
      </c>
      <c r="I151" s="30" t="s">
        <v>4439</v>
      </c>
      <c r="J151" s="30"/>
      <c r="K151" s="30" t="s">
        <v>1240</v>
      </c>
      <c r="L151" s="30" t="s">
        <v>3102</v>
      </c>
      <c r="M151" s="31">
        <v>600</v>
      </c>
      <c r="N151" s="30">
        <v>19</v>
      </c>
      <c r="O151" s="30"/>
      <c r="P151" s="162"/>
      <c r="Q151" s="30">
        <f t="shared" si="104"/>
        <v>228</v>
      </c>
      <c r="R151" s="30">
        <f t="shared" si="105"/>
        <v>6939.6018000000004</v>
      </c>
      <c r="S151" s="30">
        <f t="shared" si="106"/>
        <v>6935</v>
      </c>
      <c r="T151" s="30" t="s">
        <v>6</v>
      </c>
      <c r="U151" s="30"/>
      <c r="V151" s="32">
        <v>36433</v>
      </c>
      <c r="W151" s="30"/>
      <c r="X151" s="31">
        <v>600</v>
      </c>
      <c r="Y151" s="30">
        <v>0</v>
      </c>
      <c r="Z151" s="30">
        <v>0</v>
      </c>
      <c r="AA151" s="30">
        <v>0</v>
      </c>
      <c r="AB151" s="31">
        <f t="shared" si="107"/>
        <v>600</v>
      </c>
      <c r="AC151" s="33">
        <v>42095</v>
      </c>
      <c r="AD151" s="10">
        <f t="shared" si="108"/>
        <v>36433</v>
      </c>
      <c r="AE151" s="10">
        <f t="shared" si="109"/>
        <v>42095</v>
      </c>
      <c r="AF151" s="11">
        <f t="shared" si="110"/>
        <v>5662</v>
      </c>
      <c r="AG151" s="11">
        <f t="shared" si="111"/>
        <v>6939.75</v>
      </c>
      <c r="AH151" s="11">
        <f t="shared" si="112"/>
        <v>5662</v>
      </c>
      <c r="AI151" s="11">
        <f t="shared" si="102"/>
        <v>489.86301369863008</v>
      </c>
      <c r="AJ151" s="11">
        <f t="shared" si="103"/>
        <v>110.13698630136992</v>
      </c>
      <c r="AK151" s="33">
        <v>42461</v>
      </c>
      <c r="AL151" s="5">
        <f t="shared" si="113"/>
        <v>42461</v>
      </c>
      <c r="AM151" s="11">
        <f t="shared" si="114"/>
        <v>42461</v>
      </c>
      <c r="AN151" s="11">
        <f t="shared" si="115"/>
        <v>5662</v>
      </c>
      <c r="AO151" s="6">
        <v>575.27</v>
      </c>
      <c r="AP151" s="6">
        <f t="shared" si="116"/>
        <v>85.406986301369898</v>
      </c>
      <c r="AQ151" s="6">
        <f t="shared" si="117"/>
        <v>24.730000000000018</v>
      </c>
      <c r="AR151" s="33">
        <v>42826</v>
      </c>
      <c r="AS151" s="5">
        <f t="shared" si="118"/>
        <v>42826</v>
      </c>
      <c r="AT151" s="11">
        <f t="shared" si="119"/>
        <v>42826</v>
      </c>
      <c r="AU151" s="11">
        <f t="shared" si="120"/>
        <v>6393</v>
      </c>
      <c r="AV151" s="6">
        <v>606.84894736842102</v>
      </c>
      <c r="AW151" s="6">
        <v>31.578947368421051</v>
      </c>
      <c r="AX151" s="6">
        <v>0</v>
      </c>
      <c r="AY151" s="33">
        <v>43191</v>
      </c>
      <c r="AZ151" s="5">
        <f t="shared" si="121"/>
        <v>43191</v>
      </c>
      <c r="BA151" s="11">
        <f t="shared" si="122"/>
        <v>6758</v>
      </c>
      <c r="BB151" s="11">
        <f t="shared" si="123"/>
        <v>6647.8630136986303</v>
      </c>
      <c r="BC151" s="6">
        <v>606.84894736842102</v>
      </c>
      <c r="BD151" s="6">
        <v>0</v>
      </c>
      <c r="BE151" s="6">
        <v>-0.2</v>
      </c>
      <c r="BF151" s="8"/>
      <c r="BG151" s="33">
        <v>43556</v>
      </c>
      <c r="BH151" s="5">
        <f t="shared" si="124"/>
        <v>43556</v>
      </c>
      <c r="BI151" s="11">
        <f t="shared" si="125"/>
        <v>7123</v>
      </c>
      <c r="BJ151" s="11">
        <f t="shared" si="126"/>
        <v>0</v>
      </c>
      <c r="BK151" s="6">
        <f>BC151</f>
        <v>606.84894736842102</v>
      </c>
      <c r="BL151" s="6">
        <v>1.08</v>
      </c>
      <c r="BM151" s="6">
        <v>0.08</v>
      </c>
      <c r="BN151" s="59"/>
      <c r="BO151" s="58"/>
      <c r="BP151" s="58"/>
      <c r="BQ151" s="61">
        <f t="shared" si="127"/>
        <v>-6.9289473684210634</v>
      </c>
      <c r="BR151" s="33">
        <v>43922</v>
      </c>
      <c r="BS151" s="5">
        <f t="shared" si="128"/>
        <v>43922</v>
      </c>
      <c r="BT151" s="11">
        <f t="shared" si="129"/>
        <v>7489</v>
      </c>
      <c r="BU151" s="11">
        <f t="shared" si="130"/>
        <v>0</v>
      </c>
      <c r="BV151" s="6">
        <f t="shared" si="151"/>
        <v>606.92894736842106</v>
      </c>
      <c r="BW151" s="6">
        <f t="shared" si="132"/>
        <v>0.08</v>
      </c>
      <c r="BX151" s="73">
        <f t="shared" si="143"/>
        <v>0.08</v>
      </c>
      <c r="BY151" s="6">
        <v>0.08</v>
      </c>
      <c r="BZ151" s="33">
        <v>43922</v>
      </c>
      <c r="CA151" s="5">
        <f t="shared" si="133"/>
        <v>43922</v>
      </c>
      <c r="CB151" s="11">
        <f t="shared" si="134"/>
        <v>7489</v>
      </c>
      <c r="CC151" s="11">
        <f t="shared" si="135"/>
        <v>0</v>
      </c>
      <c r="CD151" s="6">
        <f t="shared" si="136"/>
        <v>607.0089473684211</v>
      </c>
      <c r="CE151" s="62">
        <f t="shared" si="137"/>
        <v>0.08</v>
      </c>
      <c r="CF151" s="73">
        <f t="shared" si="144"/>
        <v>0.08</v>
      </c>
      <c r="CG151" s="73">
        <f t="shared" si="145"/>
        <v>0</v>
      </c>
      <c r="CH151" s="6">
        <f t="shared" si="146"/>
        <v>0</v>
      </c>
      <c r="CI151" s="6"/>
      <c r="CJ151" s="33">
        <v>44652</v>
      </c>
      <c r="CK151" s="5">
        <f t="shared" si="138"/>
        <v>44652</v>
      </c>
      <c r="CL151" s="11">
        <f t="shared" si="139"/>
        <v>2557</v>
      </c>
      <c r="CM151" s="11">
        <f t="shared" si="140"/>
        <v>2557</v>
      </c>
      <c r="CN151" s="6">
        <f t="shared" si="141"/>
        <v>607.0089473684211</v>
      </c>
      <c r="CO151" s="62">
        <f t="shared" si="149"/>
        <v>0</v>
      </c>
      <c r="CP151" s="73">
        <f t="shared" si="147"/>
        <v>0</v>
      </c>
      <c r="CQ151" s="73">
        <f t="shared" si="148"/>
        <v>0</v>
      </c>
      <c r="CR151" s="6">
        <f t="shared" si="142"/>
        <v>0</v>
      </c>
    </row>
    <row r="152" spans="1:96">
      <c r="A152" s="30" t="s">
        <v>1583</v>
      </c>
      <c r="B152" s="30" t="s">
        <v>1584</v>
      </c>
      <c r="C152" s="49"/>
      <c r="D152" s="49" t="s">
        <v>3392</v>
      </c>
      <c r="E152" s="30" t="s">
        <v>3061</v>
      </c>
      <c r="F152" s="30" t="s">
        <v>3138</v>
      </c>
      <c r="G152" s="30" t="s">
        <v>3115</v>
      </c>
      <c r="H152" s="30" t="s">
        <v>4563</v>
      </c>
      <c r="I152" s="30" t="s">
        <v>4533</v>
      </c>
      <c r="J152" s="30"/>
      <c r="K152" s="30" t="s">
        <v>1240</v>
      </c>
      <c r="L152" s="30" t="s">
        <v>3102</v>
      </c>
      <c r="M152" s="31">
        <v>450</v>
      </c>
      <c r="N152" s="30">
        <v>19</v>
      </c>
      <c r="O152" s="30"/>
      <c r="P152" s="162"/>
      <c r="Q152" s="30">
        <f t="shared" si="104"/>
        <v>228</v>
      </c>
      <c r="R152" s="30">
        <f t="shared" si="105"/>
        <v>6939.6018000000004</v>
      </c>
      <c r="S152" s="30">
        <f t="shared" si="106"/>
        <v>6935</v>
      </c>
      <c r="T152" s="30" t="s">
        <v>6</v>
      </c>
      <c r="U152" s="30"/>
      <c r="V152" s="32">
        <v>36433</v>
      </c>
      <c r="W152" s="30"/>
      <c r="X152" s="31">
        <v>450</v>
      </c>
      <c r="Y152" s="30">
        <v>0</v>
      </c>
      <c r="Z152" s="30">
        <v>0</v>
      </c>
      <c r="AA152" s="30">
        <v>0</v>
      </c>
      <c r="AB152" s="31">
        <f t="shared" si="107"/>
        <v>450</v>
      </c>
      <c r="AC152" s="33">
        <v>42095</v>
      </c>
      <c r="AD152" s="10">
        <f t="shared" si="108"/>
        <v>36433</v>
      </c>
      <c r="AE152" s="10">
        <f t="shared" si="109"/>
        <v>42095</v>
      </c>
      <c r="AF152" s="11">
        <f t="shared" si="110"/>
        <v>5662</v>
      </c>
      <c r="AG152" s="11">
        <f t="shared" si="111"/>
        <v>6939.75</v>
      </c>
      <c r="AH152" s="11">
        <f t="shared" si="112"/>
        <v>5662</v>
      </c>
      <c r="AI152" s="11">
        <f t="shared" si="102"/>
        <v>367.39726027397256</v>
      </c>
      <c r="AJ152" s="11">
        <f t="shared" si="103"/>
        <v>82.602739726027437</v>
      </c>
      <c r="AK152" s="33">
        <v>42461</v>
      </c>
      <c r="AL152" s="5">
        <f t="shared" si="113"/>
        <v>42461</v>
      </c>
      <c r="AM152" s="11">
        <f t="shared" si="114"/>
        <v>42461</v>
      </c>
      <c r="AN152" s="11">
        <f t="shared" si="115"/>
        <v>5662</v>
      </c>
      <c r="AO152" s="6">
        <v>431.5</v>
      </c>
      <c r="AP152" s="6">
        <f t="shared" si="116"/>
        <v>64.102739726027437</v>
      </c>
      <c r="AQ152" s="6">
        <f t="shared" si="117"/>
        <v>18.5</v>
      </c>
      <c r="AR152" s="33">
        <v>42826</v>
      </c>
      <c r="AS152" s="5">
        <f t="shared" si="118"/>
        <v>42826</v>
      </c>
      <c r="AT152" s="11">
        <f t="shared" si="119"/>
        <v>42826</v>
      </c>
      <c r="AU152" s="11">
        <f t="shared" si="120"/>
        <v>6393</v>
      </c>
      <c r="AV152" s="6">
        <v>455.18421052631578</v>
      </c>
      <c r="AW152" s="6">
        <v>23.684210526315791</v>
      </c>
      <c r="AX152" s="6">
        <v>0</v>
      </c>
      <c r="AY152" s="33">
        <v>43191</v>
      </c>
      <c r="AZ152" s="5">
        <f t="shared" si="121"/>
        <v>43191</v>
      </c>
      <c r="BA152" s="11">
        <f t="shared" si="122"/>
        <v>6758</v>
      </c>
      <c r="BB152" s="11">
        <f t="shared" si="123"/>
        <v>6675.3972602739723</v>
      </c>
      <c r="BC152" s="6">
        <v>455.18421052631578</v>
      </c>
      <c r="BD152" s="6">
        <v>0</v>
      </c>
      <c r="BE152" s="6">
        <v>-0.2</v>
      </c>
      <c r="BF152" s="8"/>
      <c r="BG152" s="33">
        <v>43556</v>
      </c>
      <c r="BH152" s="5">
        <f t="shared" si="124"/>
        <v>43556</v>
      </c>
      <c r="BI152" s="11">
        <f t="shared" si="125"/>
        <v>7123</v>
      </c>
      <c r="BJ152" s="11">
        <f t="shared" si="126"/>
        <v>0</v>
      </c>
      <c r="BK152" s="6">
        <f>BC152+BL152</f>
        <v>456.26421052631576</v>
      </c>
      <c r="BL152" s="6">
        <v>1.08</v>
      </c>
      <c r="BM152" s="6">
        <v>0.08</v>
      </c>
      <c r="BN152" s="59"/>
      <c r="BO152" s="58"/>
      <c r="BP152" s="58"/>
      <c r="BQ152" s="61">
        <f t="shared" si="127"/>
        <v>-6.3442105263157487</v>
      </c>
      <c r="BR152" s="33">
        <v>43922</v>
      </c>
      <c r="BS152" s="5">
        <f t="shared" si="128"/>
        <v>43922</v>
      </c>
      <c r="BT152" s="11">
        <f t="shared" si="129"/>
        <v>7489</v>
      </c>
      <c r="BU152" s="11">
        <f t="shared" si="130"/>
        <v>0</v>
      </c>
      <c r="BV152" s="6">
        <f t="shared" si="151"/>
        <v>456.34421052631575</v>
      </c>
      <c r="BW152" s="6">
        <f t="shared" si="132"/>
        <v>0.08</v>
      </c>
      <c r="BX152" s="73">
        <f t="shared" si="143"/>
        <v>0.08</v>
      </c>
      <c r="BY152" s="6">
        <v>0.08</v>
      </c>
      <c r="BZ152" s="33">
        <v>44287</v>
      </c>
      <c r="CA152" s="5">
        <f t="shared" si="133"/>
        <v>44287</v>
      </c>
      <c r="CB152" s="11">
        <f t="shared" si="134"/>
        <v>7854</v>
      </c>
      <c r="CC152" s="11">
        <f t="shared" si="135"/>
        <v>0</v>
      </c>
      <c r="CD152" s="6">
        <f t="shared" si="136"/>
        <v>456.42421052631573</v>
      </c>
      <c r="CE152" s="62">
        <f t="shared" si="137"/>
        <v>0.08</v>
      </c>
      <c r="CF152" s="73">
        <f t="shared" si="144"/>
        <v>0.08</v>
      </c>
      <c r="CG152" s="73">
        <f t="shared" si="145"/>
        <v>0</v>
      </c>
      <c r="CH152" s="6">
        <f t="shared" si="146"/>
        <v>0</v>
      </c>
      <c r="CI152" s="6"/>
      <c r="CJ152" s="33">
        <v>44652</v>
      </c>
      <c r="CK152" s="5">
        <f t="shared" si="138"/>
        <v>44652</v>
      </c>
      <c r="CL152" s="11">
        <f t="shared" si="139"/>
        <v>2557</v>
      </c>
      <c r="CM152" s="11">
        <f t="shared" si="140"/>
        <v>2557</v>
      </c>
      <c r="CN152" s="6">
        <f t="shared" si="141"/>
        <v>456.42421052631573</v>
      </c>
      <c r="CO152" s="62">
        <f t="shared" si="149"/>
        <v>0</v>
      </c>
      <c r="CP152" s="73">
        <f t="shared" si="147"/>
        <v>0</v>
      </c>
      <c r="CQ152" s="73">
        <f t="shared" si="148"/>
        <v>0</v>
      </c>
      <c r="CR152" s="6">
        <f t="shared" si="142"/>
        <v>0</v>
      </c>
    </row>
    <row r="153" spans="1:96">
      <c r="A153" s="30" t="s">
        <v>2529</v>
      </c>
      <c r="B153" s="30" t="s">
        <v>2530</v>
      </c>
      <c r="C153" s="49"/>
      <c r="D153" s="49" t="s">
        <v>3877</v>
      </c>
      <c r="E153" s="30" t="s">
        <v>3128</v>
      </c>
      <c r="F153" s="30" t="s">
        <v>3123</v>
      </c>
      <c r="G153" s="30" t="s">
        <v>4562</v>
      </c>
      <c r="H153" s="30" t="s">
        <v>3129</v>
      </c>
      <c r="I153" s="30" t="s">
        <v>3116</v>
      </c>
      <c r="J153" s="30"/>
      <c r="K153" s="30" t="s">
        <v>1240</v>
      </c>
      <c r="L153" s="30" t="s">
        <v>3102</v>
      </c>
      <c r="M153" s="31">
        <v>750</v>
      </c>
      <c r="N153" s="30">
        <v>19</v>
      </c>
      <c r="O153" s="30"/>
      <c r="P153" s="162"/>
      <c r="Q153" s="30">
        <f t="shared" si="104"/>
        <v>228</v>
      </c>
      <c r="R153" s="30">
        <f t="shared" si="105"/>
        <v>6939.6018000000004</v>
      </c>
      <c r="S153" s="30">
        <f t="shared" si="106"/>
        <v>6935</v>
      </c>
      <c r="T153" s="30" t="s">
        <v>6</v>
      </c>
      <c r="U153" s="30"/>
      <c r="V153" s="32">
        <v>36433</v>
      </c>
      <c r="W153" s="30"/>
      <c r="X153" s="31">
        <v>750</v>
      </c>
      <c r="Y153" s="30">
        <v>0</v>
      </c>
      <c r="Z153" s="30">
        <v>0</v>
      </c>
      <c r="AA153" s="30">
        <v>0</v>
      </c>
      <c r="AB153" s="31">
        <f t="shared" si="107"/>
        <v>750</v>
      </c>
      <c r="AC153" s="33">
        <v>42095</v>
      </c>
      <c r="AD153" s="10">
        <f t="shared" si="108"/>
        <v>36433</v>
      </c>
      <c r="AE153" s="10">
        <f t="shared" si="109"/>
        <v>42095</v>
      </c>
      <c r="AF153" s="11">
        <f t="shared" si="110"/>
        <v>5662</v>
      </c>
      <c r="AG153" s="11">
        <f t="shared" si="111"/>
        <v>6939.75</v>
      </c>
      <c r="AH153" s="11">
        <f t="shared" si="112"/>
        <v>5662</v>
      </c>
      <c r="AI153" s="11">
        <f t="shared" si="102"/>
        <v>612.32876712328766</v>
      </c>
      <c r="AJ153" s="11">
        <f t="shared" si="103"/>
        <v>137.67123287671234</v>
      </c>
      <c r="AK153" s="33">
        <v>42461</v>
      </c>
      <c r="AL153" s="5">
        <f t="shared" si="113"/>
        <v>42461</v>
      </c>
      <c r="AM153" s="11">
        <f t="shared" si="114"/>
        <v>42461</v>
      </c>
      <c r="AN153" s="11">
        <f t="shared" si="115"/>
        <v>5662</v>
      </c>
      <c r="AO153" s="6">
        <v>719.15</v>
      </c>
      <c r="AP153" s="6">
        <f t="shared" si="116"/>
        <v>106.82123287671232</v>
      </c>
      <c r="AQ153" s="6">
        <f t="shared" si="117"/>
        <v>30.850000000000023</v>
      </c>
      <c r="AR153" s="33">
        <v>42826</v>
      </c>
      <c r="AS153" s="5">
        <f t="shared" si="118"/>
        <v>42826</v>
      </c>
      <c r="AT153" s="11">
        <f t="shared" si="119"/>
        <v>42826</v>
      </c>
      <c r="AU153" s="11">
        <f t="shared" si="120"/>
        <v>6393</v>
      </c>
      <c r="AV153" s="6">
        <v>758.62368421052633</v>
      </c>
      <c r="AW153" s="6">
        <v>39.473684210526315</v>
      </c>
      <c r="AX153" s="6">
        <v>0</v>
      </c>
      <c r="AY153" s="33">
        <v>43191</v>
      </c>
      <c r="AZ153" s="5">
        <f t="shared" si="121"/>
        <v>43191</v>
      </c>
      <c r="BA153" s="11">
        <f t="shared" si="122"/>
        <v>6758</v>
      </c>
      <c r="BB153" s="11">
        <f t="shared" si="123"/>
        <v>6620.3287671232874</v>
      </c>
      <c r="BC153" s="6">
        <v>758.62368421052633</v>
      </c>
      <c r="BD153" s="6">
        <v>0</v>
      </c>
      <c r="BE153" s="6">
        <v>-0.2</v>
      </c>
      <c r="BF153" s="8"/>
      <c r="BG153" s="33">
        <v>43556</v>
      </c>
      <c r="BH153" s="5">
        <f t="shared" si="124"/>
        <v>43556</v>
      </c>
      <c r="BI153" s="11">
        <f t="shared" si="125"/>
        <v>7123</v>
      </c>
      <c r="BJ153" s="11">
        <f t="shared" si="126"/>
        <v>0</v>
      </c>
      <c r="BK153" s="6">
        <f>BC153+BL153</f>
        <v>759.70368421052638</v>
      </c>
      <c r="BL153" s="6">
        <v>1.08</v>
      </c>
      <c r="BM153" s="6">
        <v>0.08</v>
      </c>
      <c r="BN153" s="59"/>
      <c r="BO153" s="58"/>
      <c r="BP153" s="58"/>
      <c r="BQ153" s="61">
        <f t="shared" si="127"/>
        <v>-9.7836842105264168</v>
      </c>
      <c r="BR153" s="33">
        <v>43922</v>
      </c>
      <c r="BS153" s="5">
        <f t="shared" si="128"/>
        <v>43922</v>
      </c>
      <c r="BT153" s="11">
        <f t="shared" si="129"/>
        <v>7489</v>
      </c>
      <c r="BU153" s="11">
        <f t="shared" si="130"/>
        <v>0</v>
      </c>
      <c r="BV153" s="6">
        <f t="shared" si="151"/>
        <v>759.78368421052642</v>
      </c>
      <c r="BW153" s="6">
        <f t="shared" si="132"/>
        <v>0.08</v>
      </c>
      <c r="BX153" s="73">
        <f t="shared" si="143"/>
        <v>0.08</v>
      </c>
      <c r="BY153" s="6">
        <v>0.08</v>
      </c>
      <c r="BZ153" s="33">
        <v>44287</v>
      </c>
      <c r="CA153" s="5">
        <f t="shared" si="133"/>
        <v>44287</v>
      </c>
      <c r="CB153" s="11">
        <f t="shared" si="134"/>
        <v>7854</v>
      </c>
      <c r="CC153" s="11">
        <f t="shared" si="135"/>
        <v>0</v>
      </c>
      <c r="CD153" s="6">
        <f t="shared" si="136"/>
        <v>759.86368421052646</v>
      </c>
      <c r="CE153" s="62">
        <f t="shared" si="137"/>
        <v>0.08</v>
      </c>
      <c r="CF153" s="73">
        <f t="shared" si="144"/>
        <v>0.08</v>
      </c>
      <c r="CG153" s="73">
        <f t="shared" si="145"/>
        <v>0</v>
      </c>
      <c r="CH153" s="6">
        <f t="shared" si="146"/>
        <v>0</v>
      </c>
      <c r="CI153" s="6"/>
      <c r="CJ153" s="33">
        <v>44652</v>
      </c>
      <c r="CK153" s="5">
        <f t="shared" si="138"/>
        <v>44652</v>
      </c>
      <c r="CL153" s="11">
        <f t="shared" si="139"/>
        <v>2557</v>
      </c>
      <c r="CM153" s="11">
        <f t="shared" si="140"/>
        <v>2557</v>
      </c>
      <c r="CN153" s="6">
        <f t="shared" si="141"/>
        <v>759.86368421052646</v>
      </c>
      <c r="CO153" s="62">
        <f t="shared" si="149"/>
        <v>0</v>
      </c>
      <c r="CP153" s="73">
        <f t="shared" si="147"/>
        <v>0</v>
      </c>
      <c r="CQ153" s="73">
        <f t="shared" si="148"/>
        <v>0</v>
      </c>
      <c r="CR153" s="6">
        <f t="shared" si="142"/>
        <v>0</v>
      </c>
    </row>
    <row r="154" spans="1:96">
      <c r="A154" s="30" t="s">
        <v>1539</v>
      </c>
      <c r="B154" s="30" t="s">
        <v>1540</v>
      </c>
      <c r="C154" s="49"/>
      <c r="D154" s="49" t="s">
        <v>1653</v>
      </c>
      <c r="E154" s="30" t="s">
        <v>3061</v>
      </c>
      <c r="F154" s="30" t="s">
        <v>4568</v>
      </c>
      <c r="G154" s="30" t="s">
        <v>4574</v>
      </c>
      <c r="H154" s="30" t="s">
        <v>3113</v>
      </c>
      <c r="I154" s="30" t="s">
        <v>4600</v>
      </c>
      <c r="J154" s="30"/>
      <c r="K154" s="30" t="s">
        <v>1240</v>
      </c>
      <c r="L154" s="30" t="s">
        <v>3102</v>
      </c>
      <c r="M154" s="31">
        <v>799</v>
      </c>
      <c r="N154" s="30">
        <v>19</v>
      </c>
      <c r="O154" s="30"/>
      <c r="P154" s="162"/>
      <c r="Q154" s="30">
        <f t="shared" si="104"/>
        <v>228</v>
      </c>
      <c r="R154" s="30">
        <f t="shared" si="105"/>
        <v>6939.6018000000004</v>
      </c>
      <c r="S154" s="30">
        <f t="shared" si="106"/>
        <v>6935</v>
      </c>
      <c r="T154" s="30" t="s">
        <v>6</v>
      </c>
      <c r="U154" s="30"/>
      <c r="V154" s="32">
        <v>36615</v>
      </c>
      <c r="W154" s="30"/>
      <c r="X154" s="31">
        <v>799</v>
      </c>
      <c r="Y154" s="30">
        <v>0</v>
      </c>
      <c r="Z154" s="30">
        <v>0</v>
      </c>
      <c r="AA154" s="30">
        <v>0</v>
      </c>
      <c r="AB154" s="31">
        <f t="shared" si="107"/>
        <v>799</v>
      </c>
      <c r="AC154" s="33">
        <v>42095</v>
      </c>
      <c r="AD154" s="10">
        <f t="shared" si="108"/>
        <v>36615</v>
      </c>
      <c r="AE154" s="10">
        <f t="shared" si="109"/>
        <v>42095</v>
      </c>
      <c r="AF154" s="11">
        <f t="shared" si="110"/>
        <v>5480</v>
      </c>
      <c r="AG154" s="11">
        <f t="shared" si="111"/>
        <v>6939.75</v>
      </c>
      <c r="AH154" s="11">
        <f t="shared" si="112"/>
        <v>5480</v>
      </c>
      <c r="AI154" s="11">
        <f t="shared" si="102"/>
        <v>631.3655371304975</v>
      </c>
      <c r="AJ154" s="11">
        <f t="shared" si="103"/>
        <v>167.6344628695025</v>
      </c>
      <c r="AK154" s="33">
        <v>42461</v>
      </c>
      <c r="AL154" s="5">
        <f t="shared" si="113"/>
        <v>42461</v>
      </c>
      <c r="AM154" s="11">
        <f t="shared" si="114"/>
        <v>42461</v>
      </c>
      <c r="AN154" s="11">
        <f t="shared" si="115"/>
        <v>5480</v>
      </c>
      <c r="AO154" s="6">
        <v>741.29</v>
      </c>
      <c r="AP154" s="6">
        <f t="shared" si="116"/>
        <v>109.92446286950246</v>
      </c>
      <c r="AQ154" s="6">
        <f t="shared" si="117"/>
        <v>57.710000000000036</v>
      </c>
      <c r="AR154" s="33">
        <v>42826</v>
      </c>
      <c r="AS154" s="5">
        <f t="shared" si="118"/>
        <v>42826</v>
      </c>
      <c r="AT154" s="11">
        <f t="shared" si="119"/>
        <v>42826</v>
      </c>
      <c r="AU154" s="11">
        <f t="shared" si="120"/>
        <v>6211</v>
      </c>
      <c r="AV154" s="6">
        <v>783.34263157894736</v>
      </c>
      <c r="AW154" s="6">
        <v>42.05263157894737</v>
      </c>
      <c r="AX154" s="6">
        <f>AB154-AV154</f>
        <v>15.657368421052638</v>
      </c>
      <c r="AY154" s="33">
        <v>43191</v>
      </c>
      <c r="AZ154" s="5">
        <f t="shared" si="121"/>
        <v>43191</v>
      </c>
      <c r="BA154" s="11">
        <f t="shared" si="122"/>
        <v>6576</v>
      </c>
      <c r="BB154" s="11">
        <f t="shared" si="123"/>
        <v>6408.3655371304976</v>
      </c>
      <c r="BC154" s="6">
        <v>799.21063683129921</v>
      </c>
      <c r="BD154" s="6">
        <v>15.868005252351848</v>
      </c>
      <c r="BE154" s="6">
        <f>AB154-BC154</f>
        <v>-0.21063683129921174</v>
      </c>
      <c r="BF154" s="8"/>
      <c r="BG154" s="33">
        <v>43556</v>
      </c>
      <c r="BH154" s="5">
        <f t="shared" si="124"/>
        <v>43556</v>
      </c>
      <c r="BI154" s="11">
        <f t="shared" si="125"/>
        <v>6941</v>
      </c>
      <c r="BJ154" s="11">
        <f t="shared" si="126"/>
        <v>0</v>
      </c>
      <c r="BK154" s="6">
        <f>(M154-J154)/R154*BI154</f>
        <v>799.16098355960423</v>
      </c>
      <c r="BL154" s="6">
        <v>1.08</v>
      </c>
      <c r="BM154" s="6">
        <v>0.08</v>
      </c>
      <c r="BN154" s="59"/>
      <c r="BO154" s="58"/>
      <c r="BP154" s="58"/>
      <c r="BQ154" s="61">
        <f t="shared" si="127"/>
        <v>-0.24098355960427398</v>
      </c>
      <c r="BR154" s="33">
        <v>43922</v>
      </c>
      <c r="BS154" s="5">
        <f t="shared" si="128"/>
        <v>43922</v>
      </c>
      <c r="BT154" s="11">
        <f t="shared" si="129"/>
        <v>7307</v>
      </c>
      <c r="BU154" s="11">
        <f t="shared" si="130"/>
        <v>0</v>
      </c>
      <c r="BV154" s="6">
        <f t="shared" si="151"/>
        <v>799.24098355960427</v>
      </c>
      <c r="BW154" s="6">
        <f t="shared" si="132"/>
        <v>0.08</v>
      </c>
      <c r="BX154" s="73">
        <f t="shared" si="143"/>
        <v>0.08</v>
      </c>
      <c r="BY154" s="6">
        <v>0.08</v>
      </c>
      <c r="BZ154" s="33">
        <v>44287</v>
      </c>
      <c r="CA154" s="5">
        <f t="shared" si="133"/>
        <v>44287</v>
      </c>
      <c r="CB154" s="11">
        <f t="shared" si="134"/>
        <v>7672</v>
      </c>
      <c r="CC154" s="11">
        <f t="shared" si="135"/>
        <v>0</v>
      </c>
      <c r="CD154" s="6">
        <f t="shared" si="136"/>
        <v>799.32098355960431</v>
      </c>
      <c r="CE154" s="62">
        <f t="shared" si="137"/>
        <v>0.08</v>
      </c>
      <c r="CF154" s="73">
        <f t="shared" si="144"/>
        <v>0.08</v>
      </c>
      <c r="CG154" s="73">
        <f t="shared" si="145"/>
        <v>0</v>
      </c>
      <c r="CH154" s="6">
        <f t="shared" si="146"/>
        <v>0</v>
      </c>
      <c r="CI154" s="6"/>
      <c r="CJ154" s="33">
        <v>44652</v>
      </c>
      <c r="CK154" s="5">
        <f t="shared" si="138"/>
        <v>44652</v>
      </c>
      <c r="CL154" s="11">
        <f t="shared" si="139"/>
        <v>2557</v>
      </c>
      <c r="CM154" s="11">
        <f t="shared" si="140"/>
        <v>2557</v>
      </c>
      <c r="CN154" s="6">
        <f t="shared" si="141"/>
        <v>799.32098355960431</v>
      </c>
      <c r="CO154" s="62">
        <f t="shared" si="149"/>
        <v>0</v>
      </c>
      <c r="CP154" s="73">
        <f t="shared" si="147"/>
        <v>0</v>
      </c>
      <c r="CQ154" s="73">
        <f t="shared" si="148"/>
        <v>0</v>
      </c>
      <c r="CR154" s="6">
        <f t="shared" si="142"/>
        <v>0</v>
      </c>
    </row>
    <row r="155" spans="1:96">
      <c r="A155" s="30" t="s">
        <v>2599</v>
      </c>
      <c r="B155" s="30" t="s">
        <v>2600</v>
      </c>
      <c r="C155" s="49"/>
      <c r="D155" s="49" t="s">
        <v>3913</v>
      </c>
      <c r="E155" s="30" t="s">
        <v>3061</v>
      </c>
      <c r="F155" s="30" t="s">
        <v>4568</v>
      </c>
      <c r="G155" s="30" t="s">
        <v>4562</v>
      </c>
      <c r="H155" s="30" t="s">
        <v>3914</v>
      </c>
      <c r="I155" s="30" t="s">
        <v>4469</v>
      </c>
      <c r="J155" s="30"/>
      <c r="K155" s="30" t="s">
        <v>1240</v>
      </c>
      <c r="L155" s="30" t="s">
        <v>3102</v>
      </c>
      <c r="M155" s="31">
        <v>400</v>
      </c>
      <c r="N155" s="30">
        <v>21</v>
      </c>
      <c r="O155" s="30"/>
      <c r="P155" s="162"/>
      <c r="Q155" s="30">
        <f t="shared" si="104"/>
        <v>252</v>
      </c>
      <c r="R155" s="30">
        <f t="shared" si="105"/>
        <v>7670.0862000000006</v>
      </c>
      <c r="S155" s="30">
        <f t="shared" si="106"/>
        <v>7665</v>
      </c>
      <c r="T155" s="30" t="s">
        <v>6</v>
      </c>
      <c r="U155" s="30"/>
      <c r="V155" s="32">
        <v>36615</v>
      </c>
      <c r="W155" s="30"/>
      <c r="X155" s="31">
        <v>400</v>
      </c>
      <c r="Y155" s="30">
        <v>0</v>
      </c>
      <c r="Z155" s="30">
        <v>0</v>
      </c>
      <c r="AA155" s="30">
        <v>0</v>
      </c>
      <c r="AB155" s="31">
        <f t="shared" si="107"/>
        <v>400</v>
      </c>
      <c r="AC155" s="33">
        <v>42095</v>
      </c>
      <c r="AD155" s="10">
        <f t="shared" si="108"/>
        <v>36615</v>
      </c>
      <c r="AE155" s="10">
        <f t="shared" si="109"/>
        <v>42095</v>
      </c>
      <c r="AF155" s="11">
        <f t="shared" si="110"/>
        <v>5480</v>
      </c>
      <c r="AG155" s="11">
        <f t="shared" si="111"/>
        <v>7670.25</v>
      </c>
      <c r="AH155" s="11">
        <f t="shared" si="112"/>
        <v>5480</v>
      </c>
      <c r="AI155" s="11">
        <f t="shared" si="102"/>
        <v>285.97521200260923</v>
      </c>
      <c r="AJ155" s="11">
        <f t="shared" si="103"/>
        <v>114.02478799739077</v>
      </c>
      <c r="AK155" s="33">
        <v>42461</v>
      </c>
      <c r="AL155" s="5">
        <f t="shared" si="113"/>
        <v>42461</v>
      </c>
      <c r="AM155" s="11">
        <f t="shared" si="114"/>
        <v>42461</v>
      </c>
      <c r="AN155" s="11">
        <f t="shared" si="115"/>
        <v>5480</v>
      </c>
      <c r="AO155" s="6">
        <v>367.78</v>
      </c>
      <c r="AP155" s="6">
        <f t="shared" si="116"/>
        <v>81.804787997390747</v>
      </c>
      <c r="AQ155" s="6">
        <f t="shared" si="117"/>
        <v>32.220000000000027</v>
      </c>
      <c r="AR155" s="33">
        <v>42826</v>
      </c>
      <c r="AS155" s="5">
        <f t="shared" si="118"/>
        <v>42826</v>
      </c>
      <c r="AT155" s="11">
        <f t="shared" si="119"/>
        <v>42826</v>
      </c>
      <c r="AU155" s="11">
        <f t="shared" si="120"/>
        <v>6211</v>
      </c>
      <c r="AV155" s="6">
        <v>386.82761904761901</v>
      </c>
      <c r="AW155" s="6">
        <v>19.047619047619047</v>
      </c>
      <c r="AX155" s="6">
        <f>AB155-AV155</f>
        <v>13.17238095238099</v>
      </c>
      <c r="AY155" s="33">
        <v>43191</v>
      </c>
      <c r="AZ155" s="5">
        <f t="shared" si="121"/>
        <v>43191</v>
      </c>
      <c r="BA155" s="11">
        <f t="shared" si="122"/>
        <v>6576</v>
      </c>
      <c r="BB155" s="11">
        <f t="shared" si="123"/>
        <v>6461.9752120026096</v>
      </c>
      <c r="BC155" s="6">
        <v>400.17720657200255</v>
      </c>
      <c r="BD155" s="6">
        <v>13.349587524383534</v>
      </c>
      <c r="BE155" s="6">
        <f>AB155-BC155</f>
        <v>-0.17720657200254664</v>
      </c>
      <c r="BF155" s="8"/>
      <c r="BG155" s="33">
        <v>43556</v>
      </c>
      <c r="BH155" s="5">
        <f t="shared" si="124"/>
        <v>43556</v>
      </c>
      <c r="BI155" s="11">
        <f t="shared" si="125"/>
        <v>6941</v>
      </c>
      <c r="BJ155" s="11">
        <f t="shared" si="126"/>
        <v>0</v>
      </c>
      <c r="BK155" s="6">
        <f>BC155+BL155</f>
        <v>401.25720657200253</v>
      </c>
      <c r="BL155" s="6">
        <v>1.08</v>
      </c>
      <c r="BM155" s="6">
        <v>0.08</v>
      </c>
      <c r="BN155" s="59"/>
      <c r="BO155" s="58"/>
      <c r="BP155" s="58"/>
      <c r="BQ155" s="61">
        <f t="shared" si="127"/>
        <v>-1.3372065720025148</v>
      </c>
      <c r="BR155" s="33">
        <v>43922</v>
      </c>
      <c r="BS155" s="5">
        <f t="shared" si="128"/>
        <v>43922</v>
      </c>
      <c r="BT155" s="11">
        <f t="shared" si="129"/>
        <v>7307</v>
      </c>
      <c r="BU155" s="11">
        <f t="shared" si="130"/>
        <v>0</v>
      </c>
      <c r="BV155" s="6">
        <f t="shared" si="151"/>
        <v>401.33720657200251</v>
      </c>
      <c r="BW155" s="6">
        <f t="shared" si="132"/>
        <v>0.08</v>
      </c>
      <c r="BX155" s="73">
        <f t="shared" si="143"/>
        <v>0.08</v>
      </c>
      <c r="BY155" s="6">
        <v>0.08</v>
      </c>
      <c r="BZ155" s="33">
        <v>44287</v>
      </c>
      <c r="CA155" s="5">
        <f t="shared" si="133"/>
        <v>44287</v>
      </c>
      <c r="CB155" s="11">
        <f t="shared" si="134"/>
        <v>7672</v>
      </c>
      <c r="CC155" s="11">
        <f t="shared" si="135"/>
        <v>0</v>
      </c>
      <c r="CD155" s="6">
        <f t="shared" si="136"/>
        <v>401.4172065720025</v>
      </c>
      <c r="CE155" s="62">
        <f t="shared" si="137"/>
        <v>0.08</v>
      </c>
      <c r="CF155" s="73">
        <f t="shared" si="144"/>
        <v>0.08</v>
      </c>
      <c r="CG155" s="73">
        <f t="shared" si="145"/>
        <v>0</v>
      </c>
      <c r="CH155" s="6">
        <f t="shared" si="146"/>
        <v>0</v>
      </c>
      <c r="CI155" s="6"/>
      <c r="CJ155" s="33">
        <v>44652</v>
      </c>
      <c r="CK155" s="5">
        <f t="shared" si="138"/>
        <v>44652</v>
      </c>
      <c r="CL155" s="11">
        <f t="shared" si="139"/>
        <v>2557</v>
      </c>
      <c r="CM155" s="11">
        <f t="shared" si="140"/>
        <v>2557</v>
      </c>
      <c r="CN155" s="6">
        <f t="shared" si="141"/>
        <v>401.4172065720025</v>
      </c>
      <c r="CO155" s="62">
        <f t="shared" si="149"/>
        <v>0</v>
      </c>
      <c r="CP155" s="73">
        <f t="shared" si="147"/>
        <v>0</v>
      </c>
      <c r="CQ155" s="73">
        <f t="shared" si="148"/>
        <v>0</v>
      </c>
      <c r="CR155" s="6">
        <f t="shared" si="142"/>
        <v>0</v>
      </c>
    </row>
    <row r="156" spans="1:96">
      <c r="A156" s="30" t="s">
        <v>1369</v>
      </c>
      <c r="B156" s="30" t="s">
        <v>1370</v>
      </c>
      <c r="C156" s="49"/>
      <c r="D156" s="49" t="s">
        <v>3287</v>
      </c>
      <c r="E156" s="30" t="s">
        <v>2998</v>
      </c>
      <c r="F156" s="30" t="s">
        <v>11592</v>
      </c>
      <c r="G156" s="30" t="s">
        <v>4574</v>
      </c>
      <c r="H156" s="30" t="s">
        <v>4265</v>
      </c>
      <c r="I156" s="30" t="s">
        <v>4258</v>
      </c>
      <c r="J156" s="30"/>
      <c r="K156" s="30" t="s">
        <v>1240</v>
      </c>
      <c r="L156" s="30" t="s">
        <v>3102</v>
      </c>
      <c r="M156" s="31">
        <v>1510</v>
      </c>
      <c r="N156" s="30">
        <v>19</v>
      </c>
      <c r="O156" s="30"/>
      <c r="P156" s="162"/>
      <c r="Q156" s="30">
        <f t="shared" si="104"/>
        <v>228</v>
      </c>
      <c r="R156" s="30">
        <f t="shared" si="105"/>
        <v>6939.6018000000004</v>
      </c>
      <c r="S156" s="30">
        <f t="shared" si="106"/>
        <v>6935</v>
      </c>
      <c r="T156" s="30" t="s">
        <v>6</v>
      </c>
      <c r="U156" s="30"/>
      <c r="V156" s="32">
        <v>36616</v>
      </c>
      <c r="W156" s="30"/>
      <c r="X156" s="31">
        <v>1510</v>
      </c>
      <c r="Y156" s="30">
        <v>0</v>
      </c>
      <c r="Z156" s="30">
        <v>0</v>
      </c>
      <c r="AA156" s="30">
        <v>0</v>
      </c>
      <c r="AB156" s="31">
        <f t="shared" si="107"/>
        <v>1510</v>
      </c>
      <c r="AC156" s="33">
        <v>42095</v>
      </c>
      <c r="AD156" s="10">
        <f t="shared" si="108"/>
        <v>36616</v>
      </c>
      <c r="AE156" s="10">
        <f t="shared" si="109"/>
        <v>42095</v>
      </c>
      <c r="AF156" s="11">
        <f t="shared" si="110"/>
        <v>5479</v>
      </c>
      <c r="AG156" s="11">
        <f t="shared" si="111"/>
        <v>6939.75</v>
      </c>
      <c r="AH156" s="11">
        <f t="shared" si="112"/>
        <v>5479</v>
      </c>
      <c r="AI156" s="11">
        <f t="shared" si="102"/>
        <v>1192.9762076423935</v>
      </c>
      <c r="AJ156" s="11">
        <f t="shared" si="103"/>
        <v>317.02379235760645</v>
      </c>
      <c r="AK156" s="33">
        <v>42461</v>
      </c>
      <c r="AL156" s="5">
        <f t="shared" si="113"/>
        <v>42461</v>
      </c>
      <c r="AM156" s="11">
        <f t="shared" si="114"/>
        <v>42461</v>
      </c>
      <c r="AN156" s="11">
        <f t="shared" si="115"/>
        <v>5479</v>
      </c>
      <c r="AO156" s="6">
        <v>1400.74</v>
      </c>
      <c r="AP156" s="6">
        <f t="shared" si="116"/>
        <v>207.76379235760646</v>
      </c>
      <c r="AQ156" s="6">
        <f t="shared" si="117"/>
        <v>109.25999999999999</v>
      </c>
      <c r="AR156" s="33">
        <v>42826</v>
      </c>
      <c r="AS156" s="5">
        <f t="shared" si="118"/>
        <v>42826</v>
      </c>
      <c r="AT156" s="11">
        <f t="shared" si="119"/>
        <v>42826</v>
      </c>
      <c r="AU156" s="11">
        <f t="shared" si="120"/>
        <v>6210</v>
      </c>
      <c r="AV156" s="6">
        <v>1480.2136842105263</v>
      </c>
      <c r="AW156" s="6">
        <v>79.473684210526315</v>
      </c>
      <c r="AX156" s="6">
        <f>AB156-AV156</f>
        <v>29.786315789473747</v>
      </c>
      <c r="AY156" s="33">
        <v>43191</v>
      </c>
      <c r="AZ156" s="5">
        <f t="shared" si="121"/>
        <v>43191</v>
      </c>
      <c r="BA156" s="11">
        <f t="shared" si="122"/>
        <v>6575</v>
      </c>
      <c r="BB156" s="11">
        <f t="shared" si="123"/>
        <v>6257.976207642394</v>
      </c>
      <c r="BC156" s="6">
        <v>1510.4007119846228</v>
      </c>
      <c r="BD156" s="6">
        <v>30.187027774096677</v>
      </c>
      <c r="BE156" s="6">
        <f>AB156-BC156</f>
        <v>-0.40071198462283064</v>
      </c>
      <c r="BF156" s="8"/>
      <c r="BG156" s="33">
        <v>43556</v>
      </c>
      <c r="BH156" s="5">
        <f t="shared" si="124"/>
        <v>43556</v>
      </c>
      <c r="BI156" s="11">
        <f t="shared" si="125"/>
        <v>6940</v>
      </c>
      <c r="BJ156" s="11">
        <f t="shared" si="126"/>
        <v>0</v>
      </c>
      <c r="BK156" s="6">
        <f>BC156</f>
        <v>1510.4007119846228</v>
      </c>
      <c r="BL156" s="6">
        <v>1.08</v>
      </c>
      <c r="BM156" s="6">
        <v>0.08</v>
      </c>
      <c r="BN156" s="59"/>
      <c r="BO156" s="58"/>
      <c r="BP156" s="58"/>
      <c r="BQ156" s="61">
        <f t="shared" si="127"/>
        <v>-0.48071198462275788</v>
      </c>
      <c r="BR156" s="33">
        <v>43922</v>
      </c>
      <c r="BS156" s="5">
        <f t="shared" si="128"/>
        <v>43922</v>
      </c>
      <c r="BT156" s="11">
        <f t="shared" si="129"/>
        <v>7306</v>
      </c>
      <c r="BU156" s="11">
        <f t="shared" si="130"/>
        <v>0</v>
      </c>
      <c r="BV156" s="6">
        <f t="shared" si="151"/>
        <v>1510.4807119846228</v>
      </c>
      <c r="BW156" s="6">
        <f t="shared" si="132"/>
        <v>0.08</v>
      </c>
      <c r="BX156" s="73">
        <f t="shared" si="143"/>
        <v>0.08</v>
      </c>
      <c r="BY156" s="6">
        <v>0.08</v>
      </c>
      <c r="BZ156" s="33">
        <v>43922</v>
      </c>
      <c r="CA156" s="5">
        <f t="shared" si="133"/>
        <v>43922</v>
      </c>
      <c r="CB156" s="11">
        <f t="shared" si="134"/>
        <v>7306</v>
      </c>
      <c r="CC156" s="11">
        <f t="shared" si="135"/>
        <v>0</v>
      </c>
      <c r="CD156" s="6">
        <f t="shared" si="136"/>
        <v>1510.5607119846227</v>
      </c>
      <c r="CE156" s="62">
        <f t="shared" si="137"/>
        <v>0.08</v>
      </c>
      <c r="CF156" s="73">
        <f t="shared" si="144"/>
        <v>0.08</v>
      </c>
      <c r="CG156" s="73">
        <f t="shared" si="145"/>
        <v>0</v>
      </c>
      <c r="CH156" s="6">
        <f t="shared" si="146"/>
        <v>0</v>
      </c>
      <c r="CI156" s="6"/>
      <c r="CJ156" s="33">
        <v>44652</v>
      </c>
      <c r="CK156" s="5">
        <f t="shared" si="138"/>
        <v>44652</v>
      </c>
      <c r="CL156" s="11">
        <f t="shared" si="139"/>
        <v>2557</v>
      </c>
      <c r="CM156" s="11">
        <f t="shared" si="140"/>
        <v>2557</v>
      </c>
      <c r="CN156" s="6">
        <f t="shared" si="141"/>
        <v>1510.5607119846227</v>
      </c>
      <c r="CO156" s="62">
        <f t="shared" si="149"/>
        <v>0</v>
      </c>
      <c r="CP156" s="73">
        <f t="shared" si="147"/>
        <v>0</v>
      </c>
      <c r="CQ156" s="73">
        <f t="shared" si="148"/>
        <v>0</v>
      </c>
      <c r="CR156" s="6">
        <f t="shared" si="142"/>
        <v>0</v>
      </c>
    </row>
    <row r="157" spans="1:96">
      <c r="A157" s="30" t="s">
        <v>1269</v>
      </c>
      <c r="B157" s="30" t="s">
        <v>1270</v>
      </c>
      <c r="C157" s="49"/>
      <c r="D157" s="49" t="s">
        <v>3234</v>
      </c>
      <c r="E157" s="30" t="s">
        <v>3061</v>
      </c>
      <c r="F157" s="30" t="s">
        <v>4568</v>
      </c>
      <c r="G157" s="30" t="s">
        <v>4574</v>
      </c>
      <c r="H157" s="30" t="s">
        <v>3169</v>
      </c>
      <c r="I157" s="30" t="s">
        <v>3116</v>
      </c>
      <c r="J157" s="30"/>
      <c r="K157" s="30" t="s">
        <v>1240</v>
      </c>
      <c r="L157" s="30" t="s">
        <v>3102</v>
      </c>
      <c r="M157" s="31">
        <v>989</v>
      </c>
      <c r="N157" s="30">
        <v>18</v>
      </c>
      <c r="O157" s="30"/>
      <c r="P157" s="162"/>
      <c r="Q157" s="30">
        <f t="shared" si="104"/>
        <v>216</v>
      </c>
      <c r="R157" s="30">
        <f t="shared" si="105"/>
        <v>6574.3596000000007</v>
      </c>
      <c r="S157" s="30">
        <f t="shared" si="106"/>
        <v>6570</v>
      </c>
      <c r="T157" s="30" t="s">
        <v>6</v>
      </c>
      <c r="U157" s="30"/>
      <c r="V157" s="32">
        <v>36676</v>
      </c>
      <c r="W157" s="30"/>
      <c r="X157" s="31">
        <v>989</v>
      </c>
      <c r="Y157" s="30">
        <v>0</v>
      </c>
      <c r="Z157" s="30">
        <v>0</v>
      </c>
      <c r="AA157" s="30">
        <v>0</v>
      </c>
      <c r="AB157" s="31">
        <f t="shared" si="107"/>
        <v>989</v>
      </c>
      <c r="AC157" s="33">
        <v>42095</v>
      </c>
      <c r="AD157" s="10">
        <f t="shared" si="108"/>
        <v>36676</v>
      </c>
      <c r="AE157" s="10">
        <f t="shared" si="109"/>
        <v>42095</v>
      </c>
      <c r="AF157" s="11">
        <f t="shared" si="110"/>
        <v>5419</v>
      </c>
      <c r="AG157" s="11">
        <f t="shared" si="111"/>
        <v>6574.5</v>
      </c>
      <c r="AH157" s="11">
        <f t="shared" si="112"/>
        <v>5419</v>
      </c>
      <c r="AI157" s="11">
        <f t="shared" si="102"/>
        <v>815.73683409436842</v>
      </c>
      <c r="AJ157" s="11">
        <f t="shared" si="103"/>
        <v>173.26316590563158</v>
      </c>
      <c r="AK157" s="33">
        <v>42461</v>
      </c>
      <c r="AL157" s="5">
        <f t="shared" si="113"/>
        <v>42461</v>
      </c>
      <c r="AM157" s="11">
        <f t="shared" si="114"/>
        <v>42461</v>
      </c>
      <c r="AN157" s="11">
        <f t="shared" si="115"/>
        <v>5419</v>
      </c>
      <c r="AO157" s="6">
        <v>945.91</v>
      </c>
      <c r="AP157" s="6">
        <f t="shared" si="116"/>
        <v>130.17316590563155</v>
      </c>
      <c r="AQ157" s="6">
        <f t="shared" si="117"/>
        <v>43.090000000000032</v>
      </c>
      <c r="AR157" s="33">
        <v>42826</v>
      </c>
      <c r="AS157" s="5">
        <f t="shared" si="118"/>
        <v>42826</v>
      </c>
      <c r="AT157" s="11">
        <f t="shared" si="119"/>
        <v>42826</v>
      </c>
      <c r="AU157" s="11">
        <f t="shared" si="120"/>
        <v>6150</v>
      </c>
      <c r="AV157" s="6">
        <v>1000.8544444444444</v>
      </c>
      <c r="AW157" s="6">
        <v>54.944444444444443</v>
      </c>
      <c r="AX157" s="6">
        <v>0</v>
      </c>
      <c r="AY157" s="33">
        <v>43191</v>
      </c>
      <c r="AZ157" s="5">
        <f t="shared" si="121"/>
        <v>43191</v>
      </c>
      <c r="BA157" s="11">
        <f t="shared" si="122"/>
        <v>6515</v>
      </c>
      <c r="BB157" s="11">
        <f t="shared" si="123"/>
        <v>6341.7368340943685</v>
      </c>
      <c r="BC157" s="6">
        <v>1000.8544444444444</v>
      </c>
      <c r="BD157" s="6">
        <v>0</v>
      </c>
      <c r="BE157" s="6">
        <v>-0.24591880146169842</v>
      </c>
      <c r="BF157" s="8"/>
      <c r="BG157" s="33">
        <v>43556</v>
      </c>
      <c r="BH157" s="5">
        <f t="shared" si="124"/>
        <v>43556</v>
      </c>
      <c r="BI157" s="11">
        <f t="shared" si="125"/>
        <v>6880</v>
      </c>
      <c r="BJ157" s="11">
        <f t="shared" si="126"/>
        <v>0</v>
      </c>
      <c r="BK157" s="6">
        <f>BC157</f>
        <v>1000.8544444444444</v>
      </c>
      <c r="BL157" s="6">
        <v>1.08</v>
      </c>
      <c r="BM157" s="6">
        <v>0.08</v>
      </c>
      <c r="BN157" s="59"/>
      <c r="BO157" s="58"/>
      <c r="BP157" s="58"/>
      <c r="BQ157" s="61">
        <f t="shared" si="127"/>
        <v>-11.934444444444466</v>
      </c>
      <c r="BR157" s="33">
        <v>43922</v>
      </c>
      <c r="BS157" s="5">
        <f t="shared" si="128"/>
        <v>43922</v>
      </c>
      <c r="BT157" s="11">
        <f t="shared" si="129"/>
        <v>7246</v>
      </c>
      <c r="BU157" s="11">
        <f t="shared" si="130"/>
        <v>0</v>
      </c>
      <c r="BV157" s="6">
        <f t="shared" si="151"/>
        <v>1000.9344444444445</v>
      </c>
      <c r="BW157" s="6">
        <f t="shared" si="132"/>
        <v>0.08</v>
      </c>
      <c r="BX157" s="73">
        <f t="shared" si="143"/>
        <v>0.08</v>
      </c>
      <c r="BY157" s="6">
        <v>0.08</v>
      </c>
      <c r="BZ157" s="33">
        <v>43922</v>
      </c>
      <c r="CA157" s="5">
        <f t="shared" si="133"/>
        <v>43922</v>
      </c>
      <c r="CB157" s="11">
        <f t="shared" si="134"/>
        <v>7246</v>
      </c>
      <c r="CC157" s="11">
        <f t="shared" si="135"/>
        <v>0</v>
      </c>
      <c r="CD157" s="6">
        <f t="shared" si="136"/>
        <v>1001.0144444444445</v>
      </c>
      <c r="CE157" s="62">
        <f t="shared" si="137"/>
        <v>0.08</v>
      </c>
      <c r="CF157" s="73">
        <f t="shared" si="144"/>
        <v>0.08</v>
      </c>
      <c r="CG157" s="73">
        <f t="shared" si="145"/>
        <v>0</v>
      </c>
      <c r="CH157" s="6">
        <v>0.08</v>
      </c>
      <c r="CI157" s="6"/>
      <c r="CJ157" s="33">
        <v>44652</v>
      </c>
      <c r="CK157" s="5">
        <f t="shared" si="138"/>
        <v>44652</v>
      </c>
      <c r="CL157" s="11">
        <f t="shared" si="139"/>
        <v>2557</v>
      </c>
      <c r="CM157" s="11">
        <f t="shared" si="140"/>
        <v>2557</v>
      </c>
      <c r="CN157" s="6">
        <f t="shared" si="141"/>
        <v>1001.0144444444445</v>
      </c>
      <c r="CO157" s="6">
        <v>0</v>
      </c>
      <c r="CP157" s="73">
        <f t="shared" si="147"/>
        <v>0</v>
      </c>
      <c r="CQ157" s="73">
        <f t="shared" si="148"/>
        <v>0</v>
      </c>
      <c r="CR157" s="6">
        <f t="shared" si="142"/>
        <v>0.08</v>
      </c>
    </row>
    <row r="158" spans="1:96">
      <c r="A158" s="30" t="s">
        <v>1267</v>
      </c>
      <c r="B158" s="30" t="s">
        <v>1268</v>
      </c>
      <c r="C158" s="49"/>
      <c r="D158" s="49" t="s">
        <v>3233</v>
      </c>
      <c r="E158" s="30" t="s">
        <v>3061</v>
      </c>
      <c r="F158" s="30" t="s">
        <v>4568</v>
      </c>
      <c r="G158" s="30" t="s">
        <v>4562</v>
      </c>
      <c r="H158" s="30" t="s">
        <v>4599</v>
      </c>
      <c r="I158" s="30" t="s">
        <v>4333</v>
      </c>
      <c r="J158" s="30"/>
      <c r="K158" s="30" t="s">
        <v>1240</v>
      </c>
      <c r="L158" s="30" t="s">
        <v>3102</v>
      </c>
      <c r="M158" s="31">
        <v>300</v>
      </c>
      <c r="N158" s="30">
        <v>18</v>
      </c>
      <c r="O158" s="30"/>
      <c r="P158" s="162"/>
      <c r="Q158" s="30">
        <f t="shared" si="104"/>
        <v>216</v>
      </c>
      <c r="R158" s="30">
        <f t="shared" si="105"/>
        <v>6574.3596000000007</v>
      </c>
      <c r="S158" s="30">
        <f t="shared" si="106"/>
        <v>6570</v>
      </c>
      <c r="T158" s="30" t="s">
        <v>6</v>
      </c>
      <c r="U158" s="30"/>
      <c r="V158" s="32">
        <v>36727</v>
      </c>
      <c r="W158" s="30"/>
      <c r="X158" s="31">
        <v>300</v>
      </c>
      <c r="Y158" s="30">
        <v>0</v>
      </c>
      <c r="Z158" s="30">
        <v>0</v>
      </c>
      <c r="AA158" s="30">
        <v>0</v>
      </c>
      <c r="AB158" s="31">
        <f t="shared" si="107"/>
        <v>300</v>
      </c>
      <c r="AC158" s="33">
        <v>42095</v>
      </c>
      <c r="AD158" s="10">
        <f t="shared" si="108"/>
        <v>36727</v>
      </c>
      <c r="AE158" s="10">
        <f t="shared" si="109"/>
        <v>42095</v>
      </c>
      <c r="AF158" s="11">
        <f t="shared" si="110"/>
        <v>5368</v>
      </c>
      <c r="AG158" s="11">
        <f t="shared" si="111"/>
        <v>6574.5</v>
      </c>
      <c r="AH158" s="11">
        <f t="shared" si="112"/>
        <v>5368</v>
      </c>
      <c r="AI158" s="11">
        <f t="shared" si="102"/>
        <v>245.11415525114154</v>
      </c>
      <c r="AJ158" s="11">
        <f t="shared" si="103"/>
        <v>54.88584474885846</v>
      </c>
      <c r="AK158" s="33">
        <v>42461</v>
      </c>
      <c r="AL158" s="5">
        <f t="shared" si="113"/>
        <v>42461</v>
      </c>
      <c r="AM158" s="11">
        <f t="shared" si="114"/>
        <v>42461</v>
      </c>
      <c r="AN158" s="11">
        <f t="shared" si="115"/>
        <v>5368</v>
      </c>
      <c r="AO158" s="6">
        <v>284.69</v>
      </c>
      <c r="AP158" s="6">
        <f t="shared" si="116"/>
        <v>39.575844748858458</v>
      </c>
      <c r="AQ158" s="6">
        <f t="shared" si="117"/>
        <v>15.310000000000002</v>
      </c>
      <c r="AR158" s="33">
        <v>42826</v>
      </c>
      <c r="AS158" s="5">
        <f t="shared" si="118"/>
        <v>42826</v>
      </c>
      <c r="AT158" s="11">
        <f t="shared" si="119"/>
        <v>42826</v>
      </c>
      <c r="AU158" s="11">
        <f t="shared" si="120"/>
        <v>6099</v>
      </c>
      <c r="AV158" s="6">
        <v>301.35666666666668</v>
      </c>
      <c r="AW158" s="6">
        <v>16.666666666666668</v>
      </c>
      <c r="AX158" s="6">
        <v>0</v>
      </c>
      <c r="AY158" s="33">
        <v>43191</v>
      </c>
      <c r="AZ158" s="5">
        <f t="shared" si="121"/>
        <v>43191</v>
      </c>
      <c r="BA158" s="11">
        <f t="shared" si="122"/>
        <v>6464</v>
      </c>
      <c r="BB158" s="11">
        <f t="shared" si="123"/>
        <v>6409.1141552511417</v>
      </c>
      <c r="BC158" s="6">
        <v>301.35666666666668</v>
      </c>
      <c r="BD158" s="6">
        <v>0</v>
      </c>
      <c r="BE158" s="6">
        <v>-0.24591880146169842</v>
      </c>
      <c r="BF158" s="8"/>
      <c r="BG158" s="33">
        <v>43556</v>
      </c>
      <c r="BH158" s="5">
        <f t="shared" si="124"/>
        <v>43556</v>
      </c>
      <c r="BI158" s="11">
        <f t="shared" si="125"/>
        <v>6829</v>
      </c>
      <c r="BJ158" s="11">
        <f t="shared" si="126"/>
        <v>0</v>
      </c>
      <c r="BK158" s="6">
        <v>311.6197051344742</v>
      </c>
      <c r="BL158" s="6">
        <v>1.08</v>
      </c>
      <c r="BM158" s="6">
        <v>0.08</v>
      </c>
      <c r="BN158" s="59"/>
      <c r="BO158" s="58"/>
      <c r="BP158" s="58"/>
      <c r="BQ158" s="61">
        <f t="shared" si="127"/>
        <v>-11.699705134474186</v>
      </c>
      <c r="BR158" s="33">
        <v>43922</v>
      </c>
      <c r="BS158" s="5">
        <f t="shared" si="128"/>
        <v>43922</v>
      </c>
      <c r="BT158" s="11">
        <f t="shared" si="129"/>
        <v>7195</v>
      </c>
      <c r="BU158" s="11">
        <f t="shared" si="130"/>
        <v>0</v>
      </c>
      <c r="BV158" s="6">
        <f t="shared" si="151"/>
        <v>311.69970513447419</v>
      </c>
      <c r="BW158" s="6">
        <f t="shared" si="132"/>
        <v>0.08</v>
      </c>
      <c r="BX158" s="73">
        <f t="shared" si="143"/>
        <v>0.08</v>
      </c>
      <c r="BY158" s="6">
        <v>0.08</v>
      </c>
      <c r="BZ158" s="33">
        <v>43922</v>
      </c>
      <c r="CA158" s="5">
        <f t="shared" si="133"/>
        <v>43922</v>
      </c>
      <c r="CB158" s="11">
        <f t="shared" si="134"/>
        <v>7195</v>
      </c>
      <c r="CC158" s="11">
        <f t="shared" si="135"/>
        <v>0</v>
      </c>
      <c r="CD158" s="6">
        <f t="shared" si="136"/>
        <v>311.77970513447417</v>
      </c>
      <c r="CE158" s="62">
        <f t="shared" si="137"/>
        <v>0.08</v>
      </c>
      <c r="CF158" s="73">
        <f t="shared" si="144"/>
        <v>0.08</v>
      </c>
      <c r="CG158" s="73">
        <f t="shared" si="145"/>
        <v>0</v>
      </c>
      <c r="CH158" s="6">
        <v>0.08</v>
      </c>
      <c r="CI158" s="6"/>
      <c r="CJ158" s="33">
        <v>44652</v>
      </c>
      <c r="CK158" s="5">
        <f t="shared" si="138"/>
        <v>44652</v>
      </c>
      <c r="CL158" s="11">
        <f t="shared" si="139"/>
        <v>2557</v>
      </c>
      <c r="CM158" s="11">
        <f t="shared" si="140"/>
        <v>2557</v>
      </c>
      <c r="CN158" s="6">
        <f t="shared" si="141"/>
        <v>311.77970513447417</v>
      </c>
      <c r="CO158" s="6">
        <v>0</v>
      </c>
      <c r="CP158" s="73">
        <f t="shared" si="147"/>
        <v>0</v>
      </c>
      <c r="CQ158" s="73">
        <f t="shared" si="148"/>
        <v>0</v>
      </c>
      <c r="CR158" s="6">
        <f t="shared" si="142"/>
        <v>0.08</v>
      </c>
    </row>
    <row r="159" spans="1:96">
      <c r="A159" s="30" t="s">
        <v>2571</v>
      </c>
      <c r="B159" s="30" t="s">
        <v>2572</v>
      </c>
      <c r="C159" s="49"/>
      <c r="D159" s="49" t="s">
        <v>3899</v>
      </c>
      <c r="E159" s="30" t="s">
        <v>3061</v>
      </c>
      <c r="F159" s="30" t="s">
        <v>4568</v>
      </c>
      <c r="G159" s="30" t="s">
        <v>4562</v>
      </c>
      <c r="H159" s="30" t="s">
        <v>4513</v>
      </c>
      <c r="I159" s="30" t="s">
        <v>4477</v>
      </c>
      <c r="J159" s="30"/>
      <c r="K159" s="30" t="s">
        <v>1240</v>
      </c>
      <c r="L159" s="30" t="s">
        <v>3102</v>
      </c>
      <c r="M159" s="31">
        <v>599</v>
      </c>
      <c r="N159" s="30">
        <v>18</v>
      </c>
      <c r="O159" s="30"/>
      <c r="P159" s="162"/>
      <c r="Q159" s="30">
        <f t="shared" si="104"/>
        <v>216</v>
      </c>
      <c r="R159" s="30">
        <f t="shared" si="105"/>
        <v>6574.3596000000007</v>
      </c>
      <c r="S159" s="30">
        <f t="shared" si="106"/>
        <v>6570</v>
      </c>
      <c r="T159" s="30" t="s">
        <v>6</v>
      </c>
      <c r="U159" s="30"/>
      <c r="V159" s="32">
        <v>36737</v>
      </c>
      <c r="W159" s="30"/>
      <c r="X159" s="31">
        <v>599</v>
      </c>
      <c r="Y159" s="30">
        <v>0</v>
      </c>
      <c r="Z159" s="30">
        <v>0</v>
      </c>
      <c r="AA159" s="30">
        <v>0</v>
      </c>
      <c r="AB159" s="31">
        <f t="shared" si="107"/>
        <v>599</v>
      </c>
      <c r="AC159" s="33">
        <v>42095</v>
      </c>
      <c r="AD159" s="10">
        <f t="shared" si="108"/>
        <v>36737</v>
      </c>
      <c r="AE159" s="10">
        <f t="shared" si="109"/>
        <v>42095</v>
      </c>
      <c r="AF159" s="11">
        <f t="shared" si="110"/>
        <v>5358</v>
      </c>
      <c r="AG159" s="11">
        <f t="shared" si="111"/>
        <v>6574.5</v>
      </c>
      <c r="AH159" s="11">
        <f t="shared" si="112"/>
        <v>5358</v>
      </c>
      <c r="AI159" s="11">
        <f t="shared" si="102"/>
        <v>488.49954337899544</v>
      </c>
      <c r="AJ159" s="11">
        <f t="shared" si="103"/>
        <v>110.50045662100456</v>
      </c>
      <c r="AK159" s="33">
        <v>42461</v>
      </c>
      <c r="AL159" s="5">
        <f t="shared" si="113"/>
        <v>42461</v>
      </c>
      <c r="AM159" s="11">
        <f t="shared" si="114"/>
        <v>42461</v>
      </c>
      <c r="AN159" s="11">
        <f t="shared" si="115"/>
        <v>5358</v>
      </c>
      <c r="AO159" s="6">
        <v>567.4</v>
      </c>
      <c r="AP159" s="6">
        <f t="shared" si="116"/>
        <v>78.900456621004537</v>
      </c>
      <c r="AQ159" s="6">
        <f t="shared" si="117"/>
        <v>31.600000000000023</v>
      </c>
      <c r="AR159" s="33">
        <v>42826</v>
      </c>
      <c r="AS159" s="5">
        <f t="shared" si="118"/>
        <v>42826</v>
      </c>
      <c r="AT159" s="11">
        <f t="shared" si="119"/>
        <v>42826</v>
      </c>
      <c r="AU159" s="11">
        <f t="shared" si="120"/>
        <v>6089</v>
      </c>
      <c r="AV159" s="6">
        <v>600.67777777777781</v>
      </c>
      <c r="AW159" s="6">
        <v>33.277777777777779</v>
      </c>
      <c r="AX159" s="6">
        <v>0</v>
      </c>
      <c r="AY159" s="33">
        <v>43191</v>
      </c>
      <c r="AZ159" s="5">
        <f t="shared" si="121"/>
        <v>43191</v>
      </c>
      <c r="BA159" s="11">
        <f t="shared" si="122"/>
        <v>6454</v>
      </c>
      <c r="BB159" s="11">
        <f t="shared" si="123"/>
        <v>6343.4995433789954</v>
      </c>
      <c r="BC159" s="6">
        <v>600.67777777777781</v>
      </c>
      <c r="BD159" s="6">
        <v>0</v>
      </c>
      <c r="BE159" s="6">
        <v>-0.2</v>
      </c>
      <c r="BF159" s="8"/>
      <c r="BG159" s="33">
        <v>43556</v>
      </c>
      <c r="BH159" s="5">
        <f t="shared" si="124"/>
        <v>43556</v>
      </c>
      <c r="BI159" s="11">
        <f t="shared" si="125"/>
        <v>6819</v>
      </c>
      <c r="BJ159" s="11">
        <f t="shared" si="126"/>
        <v>0</v>
      </c>
      <c r="BK159" s="6">
        <f>BC159+BL159</f>
        <v>601.75777777777785</v>
      </c>
      <c r="BL159" s="6">
        <v>1.08</v>
      </c>
      <c r="BM159" s="6">
        <v>0.08</v>
      </c>
      <c r="BN159" s="59"/>
      <c r="BO159" s="58"/>
      <c r="BP159" s="58"/>
      <c r="BQ159" s="61">
        <f t="shared" si="127"/>
        <v>-2.8377777777778874</v>
      </c>
      <c r="BR159" s="33">
        <v>43922</v>
      </c>
      <c r="BS159" s="5">
        <f t="shared" si="128"/>
        <v>43922</v>
      </c>
      <c r="BT159" s="11">
        <f t="shared" si="129"/>
        <v>7185</v>
      </c>
      <c r="BU159" s="11">
        <f t="shared" si="130"/>
        <v>0</v>
      </c>
      <c r="BV159" s="6">
        <f t="shared" si="151"/>
        <v>601.83777777777789</v>
      </c>
      <c r="BW159" s="6">
        <f t="shared" si="132"/>
        <v>0.08</v>
      </c>
      <c r="BX159" s="73">
        <f t="shared" si="143"/>
        <v>0.08</v>
      </c>
      <c r="BY159" s="6">
        <v>0.08</v>
      </c>
      <c r="BZ159" s="33">
        <v>44287</v>
      </c>
      <c r="CA159" s="5">
        <f t="shared" si="133"/>
        <v>44287</v>
      </c>
      <c r="CB159" s="11">
        <f t="shared" si="134"/>
        <v>7550</v>
      </c>
      <c r="CC159" s="11">
        <f t="shared" si="135"/>
        <v>0</v>
      </c>
      <c r="CD159" s="6">
        <f t="shared" si="136"/>
        <v>601.91777777777793</v>
      </c>
      <c r="CE159" s="62">
        <f t="shared" si="137"/>
        <v>0.08</v>
      </c>
      <c r="CF159" s="73">
        <f t="shared" si="144"/>
        <v>0.08</v>
      </c>
      <c r="CG159" s="73">
        <f t="shared" si="145"/>
        <v>0</v>
      </c>
      <c r="CH159" s="6">
        <f>BY159-CE159</f>
        <v>0</v>
      </c>
      <c r="CI159" s="6"/>
      <c r="CJ159" s="33">
        <v>44652</v>
      </c>
      <c r="CK159" s="5">
        <f t="shared" si="138"/>
        <v>44652</v>
      </c>
      <c r="CL159" s="11">
        <f t="shared" si="139"/>
        <v>2557</v>
      </c>
      <c r="CM159" s="11">
        <f t="shared" si="140"/>
        <v>2557</v>
      </c>
      <c r="CN159" s="6">
        <f t="shared" si="141"/>
        <v>601.91777777777793</v>
      </c>
      <c r="CO159" s="62">
        <f>CH159</f>
        <v>0</v>
      </c>
      <c r="CP159" s="73">
        <f t="shared" si="147"/>
        <v>0</v>
      </c>
      <c r="CQ159" s="73">
        <f t="shared" si="148"/>
        <v>0</v>
      </c>
      <c r="CR159" s="6">
        <f t="shared" si="142"/>
        <v>0</v>
      </c>
    </row>
    <row r="160" spans="1:96">
      <c r="A160" s="30" t="s">
        <v>1238</v>
      </c>
      <c r="B160" s="30" t="s">
        <v>1239</v>
      </c>
      <c r="C160" s="49"/>
      <c r="D160" s="49" t="s">
        <v>3218</v>
      </c>
      <c r="E160" s="30" t="s">
        <v>11649</v>
      </c>
      <c r="F160" s="30" t="s">
        <v>4255</v>
      </c>
      <c r="G160" s="30" t="s">
        <v>4562</v>
      </c>
      <c r="H160" s="30" t="s">
        <v>3172</v>
      </c>
      <c r="I160" s="30" t="s">
        <v>11645</v>
      </c>
      <c r="J160" s="30"/>
      <c r="K160" s="30" t="s">
        <v>1240</v>
      </c>
      <c r="L160" s="30" t="s">
        <v>3102</v>
      </c>
      <c r="M160" s="31">
        <v>797</v>
      </c>
      <c r="N160" s="30">
        <v>16</v>
      </c>
      <c r="O160" s="30"/>
      <c r="P160" s="162"/>
      <c r="Q160" s="30">
        <f t="shared" si="104"/>
        <v>192</v>
      </c>
      <c r="R160" s="30">
        <f t="shared" si="105"/>
        <v>5843.8752000000004</v>
      </c>
      <c r="S160" s="30">
        <f t="shared" si="106"/>
        <v>5840</v>
      </c>
      <c r="T160" s="30" t="s">
        <v>6</v>
      </c>
      <c r="U160" s="30"/>
      <c r="V160" s="32">
        <v>36756</v>
      </c>
      <c r="W160" s="30"/>
      <c r="X160" s="31">
        <v>797</v>
      </c>
      <c r="Y160" s="30">
        <v>0</v>
      </c>
      <c r="Z160" s="30">
        <v>0</v>
      </c>
      <c r="AA160" s="30">
        <v>0</v>
      </c>
      <c r="AB160" s="31">
        <f t="shared" si="107"/>
        <v>797</v>
      </c>
      <c r="AC160" s="33">
        <v>42095</v>
      </c>
      <c r="AD160" s="10">
        <f t="shared" si="108"/>
        <v>36756</v>
      </c>
      <c r="AE160" s="10">
        <f t="shared" si="109"/>
        <v>42095</v>
      </c>
      <c r="AF160" s="11">
        <f t="shared" si="110"/>
        <v>5339</v>
      </c>
      <c r="AG160" s="11">
        <f t="shared" si="111"/>
        <v>5844</v>
      </c>
      <c r="AH160" s="11">
        <f t="shared" si="112"/>
        <v>5339</v>
      </c>
      <c r="AI160" s="11">
        <f t="shared" ref="AI160:AI223" si="152">(AB160/S160)*AF160</f>
        <v>728.62722602739723</v>
      </c>
      <c r="AJ160" s="11">
        <f t="shared" ref="AJ160:AJ223" si="153">+AB160-AI160</f>
        <v>68.372773972602772</v>
      </c>
      <c r="AK160" s="33">
        <v>42461</v>
      </c>
      <c r="AL160" s="5">
        <f t="shared" si="113"/>
        <v>42461</v>
      </c>
      <c r="AM160" s="11">
        <f t="shared" si="114"/>
        <v>42461</v>
      </c>
      <c r="AN160" s="11">
        <f t="shared" si="115"/>
        <v>5339</v>
      </c>
      <c r="AO160" s="6">
        <v>797</v>
      </c>
      <c r="AP160" s="6">
        <f t="shared" si="116"/>
        <v>68.372773972602772</v>
      </c>
      <c r="AQ160" s="6">
        <f t="shared" si="117"/>
        <v>0</v>
      </c>
      <c r="AR160" s="33">
        <v>42826</v>
      </c>
      <c r="AS160" s="5">
        <f t="shared" si="118"/>
        <v>42826</v>
      </c>
      <c r="AT160" s="11">
        <f t="shared" si="119"/>
        <v>42826</v>
      </c>
      <c r="AU160" s="11">
        <f t="shared" si="120"/>
        <v>6070</v>
      </c>
      <c r="AV160" s="6">
        <v>846.8125</v>
      </c>
      <c r="AW160" s="6">
        <v>49.8125</v>
      </c>
      <c r="AX160" s="6">
        <v>0</v>
      </c>
      <c r="AY160" s="33">
        <v>43191</v>
      </c>
      <c r="AZ160" s="5">
        <f t="shared" si="121"/>
        <v>43191</v>
      </c>
      <c r="BA160" s="11">
        <f t="shared" si="122"/>
        <v>6435</v>
      </c>
      <c r="BB160" s="11">
        <f t="shared" si="123"/>
        <v>6366.6272260273972</v>
      </c>
      <c r="BC160" s="6">
        <v>846.8125</v>
      </c>
      <c r="BD160" s="6">
        <v>0</v>
      </c>
      <c r="BE160" s="6">
        <v>-0.2</v>
      </c>
      <c r="BF160" s="8"/>
      <c r="BG160" s="33">
        <v>43556</v>
      </c>
      <c r="BH160" s="5">
        <f t="shared" si="124"/>
        <v>43556</v>
      </c>
      <c r="BI160" s="11">
        <f t="shared" si="125"/>
        <v>6800</v>
      </c>
      <c r="BJ160" s="11">
        <f t="shared" si="126"/>
        <v>0</v>
      </c>
      <c r="BK160" s="6">
        <f>BC160</f>
        <v>846.8125</v>
      </c>
      <c r="BL160" s="6">
        <v>1.08</v>
      </c>
      <c r="BM160" s="6">
        <v>0.08</v>
      </c>
      <c r="BN160" s="59"/>
      <c r="BO160" s="58"/>
      <c r="BP160" s="58"/>
      <c r="BQ160" s="61">
        <f t="shared" si="127"/>
        <v>-49.892500000000041</v>
      </c>
      <c r="BR160" s="33">
        <v>43922</v>
      </c>
      <c r="BS160" s="5">
        <f t="shared" si="128"/>
        <v>43922</v>
      </c>
      <c r="BT160" s="11">
        <f t="shared" si="129"/>
        <v>7166</v>
      </c>
      <c r="BU160" s="11">
        <f t="shared" si="130"/>
        <v>0</v>
      </c>
      <c r="BV160" s="6">
        <f t="shared" si="151"/>
        <v>846.89250000000004</v>
      </c>
      <c r="BW160" s="6">
        <f t="shared" si="132"/>
        <v>0.08</v>
      </c>
      <c r="BX160" s="73">
        <f t="shared" si="143"/>
        <v>0.08</v>
      </c>
      <c r="BY160" s="6">
        <v>0.08</v>
      </c>
      <c r="BZ160" s="33">
        <v>44287</v>
      </c>
      <c r="CA160" s="5">
        <f t="shared" si="133"/>
        <v>44287</v>
      </c>
      <c r="CB160" s="11">
        <f t="shared" si="134"/>
        <v>7531</v>
      </c>
      <c r="CC160" s="11">
        <f t="shared" si="135"/>
        <v>0</v>
      </c>
      <c r="CD160" s="6">
        <f t="shared" si="136"/>
        <v>846.97250000000008</v>
      </c>
      <c r="CE160" s="62">
        <f t="shared" si="137"/>
        <v>0.08</v>
      </c>
      <c r="CF160" s="73">
        <f t="shared" si="144"/>
        <v>0.08</v>
      </c>
      <c r="CG160" s="73">
        <f t="shared" si="145"/>
        <v>0</v>
      </c>
      <c r="CH160" s="6">
        <v>0.08</v>
      </c>
      <c r="CI160" s="6"/>
      <c r="CJ160" s="33">
        <v>44652</v>
      </c>
      <c r="CK160" s="5">
        <f t="shared" si="138"/>
        <v>44652</v>
      </c>
      <c r="CL160" s="11">
        <f t="shared" si="139"/>
        <v>2557</v>
      </c>
      <c r="CM160" s="11">
        <f t="shared" si="140"/>
        <v>2557</v>
      </c>
      <c r="CN160" s="6">
        <f t="shared" si="141"/>
        <v>846.97250000000008</v>
      </c>
      <c r="CO160" s="6">
        <v>0</v>
      </c>
      <c r="CP160" s="73">
        <f t="shared" si="147"/>
        <v>0</v>
      </c>
      <c r="CQ160" s="73">
        <f t="shared" si="148"/>
        <v>0</v>
      </c>
      <c r="CR160" s="6">
        <f t="shared" si="142"/>
        <v>0.08</v>
      </c>
    </row>
    <row r="161" spans="1:96">
      <c r="A161" s="30" t="s">
        <v>1241</v>
      </c>
      <c r="B161" s="30" t="s">
        <v>1242</v>
      </c>
      <c r="C161" s="49"/>
      <c r="D161" s="49" t="s">
        <v>3219</v>
      </c>
      <c r="E161" s="30" t="s">
        <v>11649</v>
      </c>
      <c r="F161" s="30" t="s">
        <v>4255</v>
      </c>
      <c r="G161" s="30" t="s">
        <v>4562</v>
      </c>
      <c r="H161" s="30" t="s">
        <v>3172</v>
      </c>
      <c r="I161" s="30" t="s">
        <v>11645</v>
      </c>
      <c r="J161" s="30"/>
      <c r="K161" s="30" t="s">
        <v>1240</v>
      </c>
      <c r="L161" s="30" t="s">
        <v>3102</v>
      </c>
      <c r="M161" s="31">
        <v>1085</v>
      </c>
      <c r="N161" s="30">
        <v>18</v>
      </c>
      <c r="O161" s="30"/>
      <c r="P161" s="162"/>
      <c r="Q161" s="30">
        <f t="shared" si="104"/>
        <v>216</v>
      </c>
      <c r="R161" s="30">
        <f t="shared" si="105"/>
        <v>6574.3596000000007</v>
      </c>
      <c r="S161" s="30">
        <f t="shared" si="106"/>
        <v>6570</v>
      </c>
      <c r="T161" s="30" t="s">
        <v>6</v>
      </c>
      <c r="U161" s="30"/>
      <c r="V161" s="32">
        <v>36799</v>
      </c>
      <c r="W161" s="30"/>
      <c r="X161" s="31">
        <v>1085</v>
      </c>
      <c r="Y161" s="30">
        <v>0</v>
      </c>
      <c r="Z161" s="30">
        <v>0</v>
      </c>
      <c r="AA161" s="30">
        <v>0</v>
      </c>
      <c r="AB161" s="31">
        <f t="shared" si="107"/>
        <v>1085</v>
      </c>
      <c r="AC161" s="33">
        <v>42095</v>
      </c>
      <c r="AD161" s="10">
        <f t="shared" si="108"/>
        <v>36799</v>
      </c>
      <c r="AE161" s="10">
        <f t="shared" si="109"/>
        <v>42095</v>
      </c>
      <c r="AF161" s="11">
        <f t="shared" si="110"/>
        <v>5296</v>
      </c>
      <c r="AG161" s="11">
        <f t="shared" si="111"/>
        <v>6574.5</v>
      </c>
      <c r="AH161" s="11">
        <f t="shared" si="112"/>
        <v>5296</v>
      </c>
      <c r="AI161" s="11">
        <f t="shared" si="152"/>
        <v>874.60578386605778</v>
      </c>
      <c r="AJ161" s="11">
        <f t="shared" si="153"/>
        <v>210.39421613394222</v>
      </c>
      <c r="AK161" s="33">
        <v>42461</v>
      </c>
      <c r="AL161" s="5">
        <f t="shared" si="113"/>
        <v>42461</v>
      </c>
      <c r="AM161" s="11">
        <f t="shared" si="114"/>
        <v>42461</v>
      </c>
      <c r="AN161" s="11">
        <f t="shared" si="115"/>
        <v>5296</v>
      </c>
      <c r="AO161" s="6">
        <v>1018.62</v>
      </c>
      <c r="AP161" s="6">
        <f t="shared" si="116"/>
        <v>144.01421613394223</v>
      </c>
      <c r="AQ161" s="6">
        <f t="shared" si="117"/>
        <v>66.38</v>
      </c>
      <c r="AR161" s="33">
        <v>42826</v>
      </c>
      <c r="AS161" s="5">
        <f t="shared" si="118"/>
        <v>42826</v>
      </c>
      <c r="AT161" s="11">
        <f t="shared" si="119"/>
        <v>42826</v>
      </c>
      <c r="AU161" s="11">
        <f t="shared" si="120"/>
        <v>6027</v>
      </c>
      <c r="AV161" s="6">
        <v>1078.8977777777777</v>
      </c>
      <c r="AW161" s="6">
        <v>60.277777777777779</v>
      </c>
      <c r="AX161" s="6">
        <f t="shared" ref="AX161:AX174" si="154">AB161-AV161</f>
        <v>6.1022222222222808</v>
      </c>
      <c r="AY161" s="33">
        <v>43191</v>
      </c>
      <c r="AZ161" s="5">
        <f t="shared" si="121"/>
        <v>43191</v>
      </c>
      <c r="BA161" s="11">
        <f t="shared" si="122"/>
        <v>6392</v>
      </c>
      <c r="BB161" s="11">
        <f t="shared" si="123"/>
        <v>6181.6057838660581</v>
      </c>
      <c r="BC161" s="6">
        <v>1085.0820925150515</v>
      </c>
      <c r="BD161" s="6">
        <v>6.1843147372738052</v>
      </c>
      <c r="BE161" s="6">
        <f t="shared" ref="BE161:BE174" si="155">AB161-BC161</f>
        <v>-8.2092515051499504E-2</v>
      </c>
      <c r="BF161" s="8"/>
      <c r="BG161" s="33">
        <v>43556</v>
      </c>
      <c r="BH161" s="5">
        <f t="shared" si="124"/>
        <v>43556</v>
      </c>
      <c r="BI161" s="11">
        <f t="shared" si="125"/>
        <v>6757</v>
      </c>
      <c r="BJ161" s="11">
        <f t="shared" si="126"/>
        <v>0</v>
      </c>
      <c r="BK161" s="6">
        <f t="shared" ref="BK161:BK173" si="156">BC161+BL161</f>
        <v>1086.1620925150514</v>
      </c>
      <c r="BL161" s="6">
        <v>1.08</v>
      </c>
      <c r="BM161" s="6">
        <v>0.08</v>
      </c>
      <c r="BN161" s="59"/>
      <c r="BO161" s="58"/>
      <c r="BP161" s="58"/>
      <c r="BQ161" s="61">
        <f t="shared" si="127"/>
        <v>-1.242092515051354</v>
      </c>
      <c r="BR161" s="33">
        <v>43922</v>
      </c>
      <c r="BS161" s="5">
        <f t="shared" si="128"/>
        <v>43922</v>
      </c>
      <c r="BT161" s="11">
        <f t="shared" si="129"/>
        <v>7123</v>
      </c>
      <c r="BU161" s="11">
        <f t="shared" si="130"/>
        <v>0</v>
      </c>
      <c r="BV161" s="6">
        <f t="shared" si="151"/>
        <v>1086.2420925150514</v>
      </c>
      <c r="BW161" s="6">
        <f t="shared" si="132"/>
        <v>0.08</v>
      </c>
      <c r="BX161" s="73">
        <f t="shared" si="143"/>
        <v>0.08</v>
      </c>
      <c r="BY161" s="6">
        <v>0.08</v>
      </c>
      <c r="BZ161" s="33">
        <v>43922</v>
      </c>
      <c r="CA161" s="5">
        <f t="shared" si="133"/>
        <v>43922</v>
      </c>
      <c r="CB161" s="11">
        <f t="shared" si="134"/>
        <v>7123</v>
      </c>
      <c r="CC161" s="11">
        <f t="shared" si="135"/>
        <v>0</v>
      </c>
      <c r="CD161" s="6">
        <f t="shared" si="136"/>
        <v>1086.3220925150513</v>
      </c>
      <c r="CE161" s="62">
        <f t="shared" si="137"/>
        <v>0.08</v>
      </c>
      <c r="CF161" s="73">
        <f t="shared" si="144"/>
        <v>0.08</v>
      </c>
      <c r="CG161" s="73">
        <f t="shared" si="145"/>
        <v>0</v>
      </c>
      <c r="CH161" s="6">
        <v>0.08</v>
      </c>
      <c r="CI161" s="6"/>
      <c r="CJ161" s="33">
        <v>44652</v>
      </c>
      <c r="CK161" s="5">
        <f t="shared" si="138"/>
        <v>44652</v>
      </c>
      <c r="CL161" s="11">
        <f t="shared" si="139"/>
        <v>2557</v>
      </c>
      <c r="CM161" s="11">
        <f t="shared" si="140"/>
        <v>2557</v>
      </c>
      <c r="CN161" s="6">
        <f t="shared" si="141"/>
        <v>1086.3220925150513</v>
      </c>
      <c r="CO161" s="6">
        <v>0</v>
      </c>
      <c r="CP161" s="73">
        <f t="shared" si="147"/>
        <v>0</v>
      </c>
      <c r="CQ161" s="73">
        <f t="shared" si="148"/>
        <v>0</v>
      </c>
      <c r="CR161" s="6">
        <f t="shared" si="142"/>
        <v>0.08</v>
      </c>
    </row>
    <row r="162" spans="1:96">
      <c r="A162" s="30" t="s">
        <v>1249</v>
      </c>
      <c r="B162" s="30" t="s">
        <v>1250</v>
      </c>
      <c r="C162" s="49"/>
      <c r="D162" s="49" t="s">
        <v>3224</v>
      </c>
      <c r="E162" s="30" t="s">
        <v>2998</v>
      </c>
      <c r="F162" s="30" t="s">
        <v>11592</v>
      </c>
      <c r="G162" s="30" t="s">
        <v>4574</v>
      </c>
      <c r="H162" s="34" t="s">
        <v>3118</v>
      </c>
      <c r="I162" s="30" t="s">
        <v>4256</v>
      </c>
      <c r="J162" s="30"/>
      <c r="K162" s="30" t="s">
        <v>1240</v>
      </c>
      <c r="L162" s="30" t="s">
        <v>3102</v>
      </c>
      <c r="M162" s="31">
        <v>797</v>
      </c>
      <c r="N162" s="30">
        <v>18</v>
      </c>
      <c r="O162" s="30"/>
      <c r="P162" s="162"/>
      <c r="Q162" s="30">
        <f t="shared" si="104"/>
        <v>216</v>
      </c>
      <c r="R162" s="30">
        <f t="shared" si="105"/>
        <v>6574.3596000000007</v>
      </c>
      <c r="S162" s="30">
        <f t="shared" si="106"/>
        <v>6570</v>
      </c>
      <c r="T162" s="30" t="s">
        <v>6</v>
      </c>
      <c r="U162" s="30"/>
      <c r="V162" s="32">
        <v>36799</v>
      </c>
      <c r="W162" s="30"/>
      <c r="X162" s="31">
        <v>797</v>
      </c>
      <c r="Y162" s="30">
        <v>0</v>
      </c>
      <c r="Z162" s="30">
        <v>0</v>
      </c>
      <c r="AA162" s="30">
        <v>0</v>
      </c>
      <c r="AB162" s="31">
        <f t="shared" si="107"/>
        <v>797</v>
      </c>
      <c r="AC162" s="33">
        <v>42095</v>
      </c>
      <c r="AD162" s="10">
        <f t="shared" si="108"/>
        <v>36799</v>
      </c>
      <c r="AE162" s="10">
        <f t="shared" si="109"/>
        <v>42095</v>
      </c>
      <c r="AF162" s="11">
        <f t="shared" si="110"/>
        <v>5296</v>
      </c>
      <c r="AG162" s="11">
        <f t="shared" si="111"/>
        <v>6574.5</v>
      </c>
      <c r="AH162" s="11">
        <f t="shared" si="112"/>
        <v>5296</v>
      </c>
      <c r="AI162" s="11">
        <f t="shared" si="152"/>
        <v>642.4523592085236</v>
      </c>
      <c r="AJ162" s="11">
        <f t="shared" si="153"/>
        <v>154.5476407914764</v>
      </c>
      <c r="AK162" s="33">
        <v>42461</v>
      </c>
      <c r="AL162" s="5">
        <f t="shared" si="113"/>
        <v>42461</v>
      </c>
      <c r="AM162" s="11">
        <f t="shared" si="114"/>
        <v>42461</v>
      </c>
      <c r="AN162" s="11">
        <f t="shared" si="115"/>
        <v>5296</v>
      </c>
      <c r="AO162" s="6">
        <v>748.24</v>
      </c>
      <c r="AP162" s="6">
        <f t="shared" si="116"/>
        <v>105.78764079147641</v>
      </c>
      <c r="AQ162" s="6">
        <f t="shared" si="117"/>
        <v>48.759999999999991</v>
      </c>
      <c r="AR162" s="33">
        <v>42826</v>
      </c>
      <c r="AS162" s="5">
        <f t="shared" si="118"/>
        <v>42826</v>
      </c>
      <c r="AT162" s="11">
        <f t="shared" si="119"/>
        <v>42826</v>
      </c>
      <c r="AU162" s="11">
        <f t="shared" si="120"/>
        <v>6027</v>
      </c>
      <c r="AV162" s="6">
        <v>792.51777777777784</v>
      </c>
      <c r="AW162" s="6">
        <v>44.277777777777779</v>
      </c>
      <c r="AX162" s="6">
        <f t="shared" si="154"/>
        <v>4.4822222222221626</v>
      </c>
      <c r="AY162" s="33">
        <v>43191</v>
      </c>
      <c r="AZ162" s="5">
        <f t="shared" si="121"/>
        <v>43191</v>
      </c>
      <c r="BA162" s="11">
        <f t="shared" si="122"/>
        <v>6392</v>
      </c>
      <c r="BB162" s="11">
        <f t="shared" si="123"/>
        <v>6237.4523592085234</v>
      </c>
      <c r="BC162" s="6">
        <v>797.06029883570977</v>
      </c>
      <c r="BD162" s="6">
        <v>4.5425210579318938</v>
      </c>
      <c r="BE162" s="6">
        <f t="shared" si="155"/>
        <v>-6.0298835709772902E-2</v>
      </c>
      <c r="BF162" s="8"/>
      <c r="BG162" s="33">
        <v>43556</v>
      </c>
      <c r="BH162" s="5">
        <f t="shared" si="124"/>
        <v>43556</v>
      </c>
      <c r="BI162" s="11">
        <f t="shared" si="125"/>
        <v>6757</v>
      </c>
      <c r="BJ162" s="11">
        <f t="shared" si="126"/>
        <v>0</v>
      </c>
      <c r="BK162" s="6">
        <f t="shared" si="156"/>
        <v>798.14029883570981</v>
      </c>
      <c r="BL162" s="6">
        <v>1.08</v>
      </c>
      <c r="BM162" s="6">
        <v>0.08</v>
      </c>
      <c r="BN162" s="59"/>
      <c r="BO162" s="58"/>
      <c r="BP162" s="58"/>
      <c r="BQ162" s="61">
        <f t="shared" si="127"/>
        <v>-1.2202988357098548</v>
      </c>
      <c r="BR162" s="33">
        <v>43922</v>
      </c>
      <c r="BS162" s="5">
        <f t="shared" si="128"/>
        <v>43922</v>
      </c>
      <c r="BT162" s="11">
        <f t="shared" si="129"/>
        <v>7123</v>
      </c>
      <c r="BU162" s="11">
        <f t="shared" si="130"/>
        <v>0</v>
      </c>
      <c r="BV162" s="6">
        <f t="shared" si="151"/>
        <v>798.22029883570985</v>
      </c>
      <c r="BW162" s="6">
        <f t="shared" si="132"/>
        <v>0.08</v>
      </c>
      <c r="BX162" s="73">
        <f t="shared" si="143"/>
        <v>0.08</v>
      </c>
      <c r="BY162" s="6">
        <v>0.08</v>
      </c>
      <c r="BZ162" s="33">
        <v>43922</v>
      </c>
      <c r="CA162" s="5">
        <f t="shared" si="133"/>
        <v>43922</v>
      </c>
      <c r="CB162" s="11">
        <f t="shared" si="134"/>
        <v>7123</v>
      </c>
      <c r="CC162" s="11">
        <f t="shared" si="135"/>
        <v>0</v>
      </c>
      <c r="CD162" s="6">
        <f t="shared" si="136"/>
        <v>798.3002988357099</v>
      </c>
      <c r="CE162" s="62">
        <f t="shared" si="137"/>
        <v>0.08</v>
      </c>
      <c r="CF162" s="73">
        <f t="shared" si="144"/>
        <v>0.08</v>
      </c>
      <c r="CG162" s="73">
        <f t="shared" si="145"/>
        <v>0</v>
      </c>
      <c r="CH162" s="6">
        <v>0.08</v>
      </c>
      <c r="CI162" s="6"/>
      <c r="CJ162" s="33">
        <v>44652</v>
      </c>
      <c r="CK162" s="5">
        <f t="shared" si="138"/>
        <v>44652</v>
      </c>
      <c r="CL162" s="11">
        <f t="shared" si="139"/>
        <v>2557</v>
      </c>
      <c r="CM162" s="11">
        <f t="shared" si="140"/>
        <v>2557</v>
      </c>
      <c r="CN162" s="6">
        <f t="shared" si="141"/>
        <v>798.3002988357099</v>
      </c>
      <c r="CO162" s="6">
        <v>0</v>
      </c>
      <c r="CP162" s="73">
        <f t="shared" si="147"/>
        <v>0</v>
      </c>
      <c r="CQ162" s="73">
        <f t="shared" si="148"/>
        <v>0</v>
      </c>
      <c r="CR162" s="6">
        <f t="shared" si="142"/>
        <v>0.08</v>
      </c>
    </row>
    <row r="163" spans="1:96">
      <c r="A163" s="30" t="s">
        <v>1251</v>
      </c>
      <c r="B163" s="30" t="s">
        <v>1252</v>
      </c>
      <c r="C163" s="49"/>
      <c r="D163" s="49" t="s">
        <v>3225</v>
      </c>
      <c r="E163" s="30" t="s">
        <v>2998</v>
      </c>
      <c r="F163" s="30" t="s">
        <v>11592</v>
      </c>
      <c r="G163" s="30" t="s">
        <v>4574</v>
      </c>
      <c r="H163" s="30" t="s">
        <v>4585</v>
      </c>
      <c r="I163" s="30" t="s">
        <v>4256</v>
      </c>
      <c r="J163" s="30"/>
      <c r="K163" s="30" t="s">
        <v>1240</v>
      </c>
      <c r="L163" s="30" t="s">
        <v>3102</v>
      </c>
      <c r="M163" s="31">
        <v>450</v>
      </c>
      <c r="N163" s="30">
        <v>18</v>
      </c>
      <c r="O163" s="30"/>
      <c r="P163" s="162"/>
      <c r="Q163" s="30">
        <f t="shared" si="104"/>
        <v>216</v>
      </c>
      <c r="R163" s="30">
        <f t="shared" si="105"/>
        <v>6574.3596000000007</v>
      </c>
      <c r="S163" s="30">
        <f t="shared" si="106"/>
        <v>6570</v>
      </c>
      <c r="T163" s="30" t="s">
        <v>6</v>
      </c>
      <c r="U163" s="30"/>
      <c r="V163" s="32">
        <v>36799</v>
      </c>
      <c r="W163" s="30"/>
      <c r="X163" s="31">
        <v>450</v>
      </c>
      <c r="Y163" s="30">
        <v>0</v>
      </c>
      <c r="Z163" s="30">
        <v>0</v>
      </c>
      <c r="AA163" s="30">
        <v>0</v>
      </c>
      <c r="AB163" s="31">
        <f t="shared" si="107"/>
        <v>450</v>
      </c>
      <c r="AC163" s="33">
        <v>42095</v>
      </c>
      <c r="AD163" s="10">
        <f t="shared" si="108"/>
        <v>36799</v>
      </c>
      <c r="AE163" s="10">
        <f t="shared" si="109"/>
        <v>42095</v>
      </c>
      <c r="AF163" s="11">
        <f t="shared" si="110"/>
        <v>5296</v>
      </c>
      <c r="AG163" s="11">
        <f t="shared" si="111"/>
        <v>6574.5</v>
      </c>
      <c r="AH163" s="11">
        <f t="shared" si="112"/>
        <v>5296</v>
      </c>
      <c r="AI163" s="11">
        <f t="shared" si="152"/>
        <v>362.73972602739724</v>
      </c>
      <c r="AJ163" s="11">
        <f t="shared" si="153"/>
        <v>87.260273972602761</v>
      </c>
      <c r="AK163" s="33">
        <v>42461</v>
      </c>
      <c r="AL163" s="5">
        <f t="shared" si="113"/>
        <v>42461</v>
      </c>
      <c r="AM163" s="11">
        <f t="shared" si="114"/>
        <v>42461</v>
      </c>
      <c r="AN163" s="11">
        <f t="shared" si="115"/>
        <v>5296</v>
      </c>
      <c r="AO163" s="6">
        <v>422.46</v>
      </c>
      <c r="AP163" s="6">
        <f t="shared" si="116"/>
        <v>59.72027397260274</v>
      </c>
      <c r="AQ163" s="6">
        <f t="shared" si="117"/>
        <v>27.54000000000002</v>
      </c>
      <c r="AR163" s="33">
        <v>42826</v>
      </c>
      <c r="AS163" s="5">
        <f t="shared" si="118"/>
        <v>42826</v>
      </c>
      <c r="AT163" s="11">
        <f t="shared" si="119"/>
        <v>42826</v>
      </c>
      <c r="AU163" s="11">
        <f t="shared" si="120"/>
        <v>6027</v>
      </c>
      <c r="AV163" s="6">
        <v>447.46</v>
      </c>
      <c r="AW163" s="6">
        <v>25</v>
      </c>
      <c r="AX163" s="6">
        <f t="shared" si="154"/>
        <v>2.5400000000000205</v>
      </c>
      <c r="AY163" s="33">
        <v>43191</v>
      </c>
      <c r="AZ163" s="5">
        <f t="shared" si="121"/>
        <v>43191</v>
      </c>
      <c r="BA163" s="11">
        <f t="shared" si="122"/>
        <v>6392</v>
      </c>
      <c r="BB163" s="11">
        <f t="shared" si="123"/>
        <v>6304.7397260273974</v>
      </c>
      <c r="BC163" s="6">
        <v>450.03417033674577</v>
      </c>
      <c r="BD163" s="6">
        <v>2.5741703367457935</v>
      </c>
      <c r="BE163" s="6">
        <f t="shared" si="155"/>
        <v>-3.4170336745773966E-2</v>
      </c>
      <c r="BF163" s="8"/>
      <c r="BG163" s="33">
        <v>43556</v>
      </c>
      <c r="BH163" s="5">
        <f t="shared" si="124"/>
        <v>43556</v>
      </c>
      <c r="BI163" s="11">
        <f t="shared" si="125"/>
        <v>6757</v>
      </c>
      <c r="BJ163" s="11">
        <f t="shared" si="126"/>
        <v>0</v>
      </c>
      <c r="BK163" s="6">
        <f t="shared" si="156"/>
        <v>451.11417033674576</v>
      </c>
      <c r="BL163" s="6">
        <v>1.08</v>
      </c>
      <c r="BM163" s="6">
        <v>0.08</v>
      </c>
      <c r="BN163" s="59"/>
      <c r="BO163" s="58"/>
      <c r="BP163" s="58"/>
      <c r="BQ163" s="61">
        <f t="shared" si="127"/>
        <v>-1.1941703367457421</v>
      </c>
      <c r="BR163" s="33">
        <v>43922</v>
      </c>
      <c r="BS163" s="5">
        <f t="shared" si="128"/>
        <v>43922</v>
      </c>
      <c r="BT163" s="11">
        <f t="shared" si="129"/>
        <v>7123</v>
      </c>
      <c r="BU163" s="11">
        <f t="shared" si="130"/>
        <v>0</v>
      </c>
      <c r="BV163" s="6">
        <f t="shared" si="151"/>
        <v>451.19417033674574</v>
      </c>
      <c r="BW163" s="6">
        <f t="shared" si="132"/>
        <v>0.08</v>
      </c>
      <c r="BX163" s="73">
        <f t="shared" si="143"/>
        <v>0.08</v>
      </c>
      <c r="BY163" s="6">
        <v>0.08</v>
      </c>
      <c r="BZ163" s="33">
        <v>43922</v>
      </c>
      <c r="CA163" s="5">
        <f t="shared" si="133"/>
        <v>43922</v>
      </c>
      <c r="CB163" s="11">
        <f t="shared" si="134"/>
        <v>7123</v>
      </c>
      <c r="CC163" s="11">
        <f t="shared" si="135"/>
        <v>0</v>
      </c>
      <c r="CD163" s="6">
        <f t="shared" si="136"/>
        <v>451.27417033674573</v>
      </c>
      <c r="CE163" s="62">
        <f t="shared" si="137"/>
        <v>0.08</v>
      </c>
      <c r="CF163" s="73">
        <f t="shared" si="144"/>
        <v>0.08</v>
      </c>
      <c r="CG163" s="73">
        <f t="shared" si="145"/>
        <v>0</v>
      </c>
      <c r="CH163" s="6">
        <v>0.08</v>
      </c>
      <c r="CI163" s="6"/>
      <c r="CJ163" s="33">
        <v>44652</v>
      </c>
      <c r="CK163" s="5">
        <f t="shared" si="138"/>
        <v>44652</v>
      </c>
      <c r="CL163" s="11">
        <f t="shared" si="139"/>
        <v>2557</v>
      </c>
      <c r="CM163" s="11">
        <f t="shared" si="140"/>
        <v>2557</v>
      </c>
      <c r="CN163" s="6">
        <f t="shared" si="141"/>
        <v>451.27417033674573</v>
      </c>
      <c r="CO163" s="6">
        <v>0</v>
      </c>
      <c r="CP163" s="73">
        <f t="shared" si="147"/>
        <v>0</v>
      </c>
      <c r="CQ163" s="73">
        <f t="shared" si="148"/>
        <v>0</v>
      </c>
      <c r="CR163" s="6">
        <f t="shared" si="142"/>
        <v>0.08</v>
      </c>
    </row>
    <row r="164" spans="1:96">
      <c r="A164" s="30" t="s">
        <v>1243</v>
      </c>
      <c r="B164" s="30" t="s">
        <v>1244</v>
      </c>
      <c r="C164" s="49"/>
      <c r="D164" s="49" t="s">
        <v>3220</v>
      </c>
      <c r="E164" s="30" t="s">
        <v>11649</v>
      </c>
      <c r="F164" s="30" t="s">
        <v>4255</v>
      </c>
      <c r="G164" s="30" t="s">
        <v>4562</v>
      </c>
      <c r="H164" s="30" t="s">
        <v>3172</v>
      </c>
      <c r="I164" s="30" t="s">
        <v>11645</v>
      </c>
      <c r="J164" s="30"/>
      <c r="K164" s="30" t="s">
        <v>1240</v>
      </c>
      <c r="L164" s="30" t="s">
        <v>3102</v>
      </c>
      <c r="M164" s="31">
        <v>505.02</v>
      </c>
      <c r="N164" s="30">
        <v>18</v>
      </c>
      <c r="O164" s="30"/>
      <c r="P164" s="162"/>
      <c r="Q164" s="30">
        <f t="shared" si="104"/>
        <v>216</v>
      </c>
      <c r="R164" s="30">
        <f t="shared" si="105"/>
        <v>6574.3596000000007</v>
      </c>
      <c r="S164" s="30">
        <f t="shared" si="106"/>
        <v>6570</v>
      </c>
      <c r="T164" s="30" t="s">
        <v>6</v>
      </c>
      <c r="U164" s="30"/>
      <c r="V164" s="32">
        <v>36860</v>
      </c>
      <c r="W164" s="30"/>
      <c r="X164" s="31">
        <v>505.02</v>
      </c>
      <c r="Y164" s="30">
        <v>0</v>
      </c>
      <c r="Z164" s="30">
        <v>0</v>
      </c>
      <c r="AA164" s="30">
        <v>0</v>
      </c>
      <c r="AB164" s="31">
        <f t="shared" si="107"/>
        <v>505.02</v>
      </c>
      <c r="AC164" s="33">
        <v>42095</v>
      </c>
      <c r="AD164" s="10">
        <f t="shared" si="108"/>
        <v>36860</v>
      </c>
      <c r="AE164" s="10">
        <f t="shared" si="109"/>
        <v>42095</v>
      </c>
      <c r="AF164" s="11">
        <f t="shared" si="110"/>
        <v>5235</v>
      </c>
      <c r="AG164" s="11">
        <f t="shared" si="111"/>
        <v>6574.5</v>
      </c>
      <c r="AH164" s="11">
        <f t="shared" si="112"/>
        <v>5235</v>
      </c>
      <c r="AI164" s="11">
        <f t="shared" si="152"/>
        <v>402.40178082191778</v>
      </c>
      <c r="AJ164" s="11">
        <f t="shared" si="153"/>
        <v>102.6182191780822</v>
      </c>
      <c r="AK164" s="33">
        <v>42461</v>
      </c>
      <c r="AL164" s="5">
        <f t="shared" si="113"/>
        <v>42461</v>
      </c>
      <c r="AM164" s="11">
        <f t="shared" si="114"/>
        <v>42461</v>
      </c>
      <c r="AN164" s="11">
        <f t="shared" si="115"/>
        <v>5235</v>
      </c>
      <c r="AO164" s="6">
        <v>469.32</v>
      </c>
      <c r="AP164" s="6">
        <f t="shared" si="116"/>
        <v>66.918219178082211</v>
      </c>
      <c r="AQ164" s="6">
        <f t="shared" si="117"/>
        <v>35.699999999999989</v>
      </c>
      <c r="AR164" s="33">
        <v>42826</v>
      </c>
      <c r="AS164" s="5">
        <f t="shared" si="118"/>
        <v>42826</v>
      </c>
      <c r="AT164" s="11">
        <f t="shared" si="119"/>
        <v>42826</v>
      </c>
      <c r="AU164" s="11">
        <f t="shared" si="120"/>
        <v>5966</v>
      </c>
      <c r="AV164" s="6">
        <v>497.37666666666667</v>
      </c>
      <c r="AW164" s="6">
        <v>28.056666666666665</v>
      </c>
      <c r="AX164" s="6">
        <f t="shared" si="154"/>
        <v>7.6433333333333167</v>
      </c>
      <c r="AY164" s="33">
        <v>43191</v>
      </c>
      <c r="AZ164" s="5">
        <f t="shared" si="121"/>
        <v>43191</v>
      </c>
      <c r="BA164" s="11">
        <f t="shared" si="122"/>
        <v>6331</v>
      </c>
      <c r="BB164" s="11">
        <f t="shared" si="123"/>
        <v>6228.3817808219173</v>
      </c>
      <c r="BC164" s="6">
        <v>505.12282491096857</v>
      </c>
      <c r="BD164" s="6">
        <v>7.7461582443018946</v>
      </c>
      <c r="BE164" s="6">
        <f t="shared" si="155"/>
        <v>-0.10282491096859303</v>
      </c>
      <c r="BF164" s="8"/>
      <c r="BG164" s="33">
        <v>43556</v>
      </c>
      <c r="BH164" s="5">
        <f t="shared" si="124"/>
        <v>43556</v>
      </c>
      <c r="BI164" s="11">
        <f t="shared" si="125"/>
        <v>6696</v>
      </c>
      <c r="BJ164" s="11">
        <f t="shared" si="126"/>
        <v>0</v>
      </c>
      <c r="BK164" s="6">
        <f t="shared" si="156"/>
        <v>506.20282491096856</v>
      </c>
      <c r="BL164" s="6">
        <v>1.08</v>
      </c>
      <c r="BM164" s="6">
        <v>0.08</v>
      </c>
      <c r="BN164" s="59"/>
      <c r="BO164" s="58"/>
      <c r="BP164" s="58"/>
      <c r="BQ164" s="61">
        <f t="shared" si="127"/>
        <v>-1.2628249109685612</v>
      </c>
      <c r="BR164" s="33">
        <v>43922</v>
      </c>
      <c r="BS164" s="5">
        <f t="shared" si="128"/>
        <v>43922</v>
      </c>
      <c r="BT164" s="11">
        <f t="shared" si="129"/>
        <v>7062</v>
      </c>
      <c r="BU164" s="11">
        <f t="shared" si="130"/>
        <v>0</v>
      </c>
      <c r="BV164" s="6">
        <f t="shared" si="151"/>
        <v>506.28282491096854</v>
      </c>
      <c r="BW164" s="6">
        <f t="shared" si="132"/>
        <v>0.08</v>
      </c>
      <c r="BX164" s="73">
        <f t="shared" si="143"/>
        <v>0.08</v>
      </c>
      <c r="BY164" s="6">
        <v>0.08</v>
      </c>
      <c r="BZ164" s="33">
        <v>43922</v>
      </c>
      <c r="CA164" s="5">
        <f t="shared" si="133"/>
        <v>43922</v>
      </c>
      <c r="CB164" s="11">
        <f t="shared" si="134"/>
        <v>7062</v>
      </c>
      <c r="CC164" s="11">
        <f t="shared" si="135"/>
        <v>0</v>
      </c>
      <c r="CD164" s="6">
        <f t="shared" si="136"/>
        <v>506.36282491096853</v>
      </c>
      <c r="CE164" s="62">
        <f t="shared" si="137"/>
        <v>0.08</v>
      </c>
      <c r="CF164" s="73">
        <f t="shared" si="144"/>
        <v>0.08</v>
      </c>
      <c r="CG164" s="73">
        <f t="shared" si="145"/>
        <v>0</v>
      </c>
      <c r="CH164" s="6">
        <v>0.08</v>
      </c>
      <c r="CI164" s="6"/>
      <c r="CJ164" s="33">
        <v>44652</v>
      </c>
      <c r="CK164" s="5">
        <f t="shared" si="138"/>
        <v>44652</v>
      </c>
      <c r="CL164" s="11">
        <f t="shared" si="139"/>
        <v>2557</v>
      </c>
      <c r="CM164" s="11">
        <f t="shared" si="140"/>
        <v>2557</v>
      </c>
      <c r="CN164" s="6">
        <f t="shared" si="141"/>
        <v>506.36282491096853</v>
      </c>
      <c r="CO164" s="6">
        <v>0</v>
      </c>
      <c r="CP164" s="73">
        <f t="shared" si="147"/>
        <v>0</v>
      </c>
      <c r="CQ164" s="73">
        <f t="shared" si="148"/>
        <v>0</v>
      </c>
      <c r="CR164" s="6">
        <f t="shared" si="142"/>
        <v>0.08</v>
      </c>
    </row>
    <row r="165" spans="1:96">
      <c r="A165" s="30" t="s">
        <v>1253</v>
      </c>
      <c r="B165" s="30" t="s">
        <v>1254</v>
      </c>
      <c r="C165" s="49"/>
      <c r="D165" s="49" t="s">
        <v>3226</v>
      </c>
      <c r="E165" s="30" t="s">
        <v>2998</v>
      </c>
      <c r="F165" s="30" t="s">
        <v>11592</v>
      </c>
      <c r="G165" s="30" t="s">
        <v>4574</v>
      </c>
      <c r="H165" s="30" t="s">
        <v>3113</v>
      </c>
      <c r="I165" s="30" t="s">
        <v>4256</v>
      </c>
      <c r="J165" s="30"/>
      <c r="K165" s="30" t="s">
        <v>1240</v>
      </c>
      <c r="L165" s="30" t="s">
        <v>3102</v>
      </c>
      <c r="M165" s="31">
        <v>450</v>
      </c>
      <c r="N165" s="30">
        <v>18</v>
      </c>
      <c r="O165" s="30"/>
      <c r="P165" s="162"/>
      <c r="Q165" s="30">
        <f t="shared" si="104"/>
        <v>216</v>
      </c>
      <c r="R165" s="30">
        <f t="shared" si="105"/>
        <v>6574.3596000000007</v>
      </c>
      <c r="S165" s="30">
        <f t="shared" si="106"/>
        <v>6570</v>
      </c>
      <c r="T165" s="30" t="s">
        <v>6</v>
      </c>
      <c r="U165" s="30"/>
      <c r="V165" s="32">
        <v>36895</v>
      </c>
      <c r="W165" s="30"/>
      <c r="X165" s="31">
        <v>450</v>
      </c>
      <c r="Y165" s="30">
        <v>0</v>
      </c>
      <c r="Z165" s="30">
        <v>0</v>
      </c>
      <c r="AA165" s="30">
        <v>0</v>
      </c>
      <c r="AB165" s="31">
        <f t="shared" si="107"/>
        <v>450</v>
      </c>
      <c r="AC165" s="33">
        <v>42095</v>
      </c>
      <c r="AD165" s="10">
        <f t="shared" si="108"/>
        <v>36895</v>
      </c>
      <c r="AE165" s="10">
        <f t="shared" si="109"/>
        <v>42095</v>
      </c>
      <c r="AF165" s="11">
        <f t="shared" si="110"/>
        <v>5200</v>
      </c>
      <c r="AG165" s="11">
        <f t="shared" si="111"/>
        <v>6574.5</v>
      </c>
      <c r="AH165" s="11">
        <f t="shared" si="112"/>
        <v>5200</v>
      </c>
      <c r="AI165" s="11">
        <f t="shared" si="152"/>
        <v>356.16438356164383</v>
      </c>
      <c r="AJ165" s="11">
        <f t="shared" si="153"/>
        <v>93.835616438356169</v>
      </c>
      <c r="AK165" s="33">
        <v>42461</v>
      </c>
      <c r="AL165" s="5">
        <f t="shared" si="113"/>
        <v>42461</v>
      </c>
      <c r="AM165" s="11">
        <f t="shared" si="114"/>
        <v>42461</v>
      </c>
      <c r="AN165" s="11">
        <f t="shared" si="115"/>
        <v>5200</v>
      </c>
      <c r="AO165" s="6">
        <v>406.7</v>
      </c>
      <c r="AP165" s="6">
        <f t="shared" si="116"/>
        <v>50.535616438356158</v>
      </c>
      <c r="AQ165" s="6">
        <f t="shared" si="117"/>
        <v>43.300000000000011</v>
      </c>
      <c r="AR165" s="33">
        <v>42826</v>
      </c>
      <c r="AS165" s="5">
        <f t="shared" si="118"/>
        <v>42826</v>
      </c>
      <c r="AT165" s="11">
        <f t="shared" si="119"/>
        <v>42826</v>
      </c>
      <c r="AU165" s="11">
        <f t="shared" si="120"/>
        <v>5931</v>
      </c>
      <c r="AV165" s="6">
        <v>431.7</v>
      </c>
      <c r="AW165" s="6">
        <v>25</v>
      </c>
      <c r="AX165" s="6">
        <f t="shared" si="154"/>
        <v>18.300000000000011</v>
      </c>
      <c r="AY165" s="33">
        <v>43191</v>
      </c>
      <c r="AZ165" s="5">
        <f t="shared" si="121"/>
        <v>43191</v>
      </c>
      <c r="BA165" s="11">
        <f t="shared" si="122"/>
        <v>6296</v>
      </c>
      <c r="BB165" s="11">
        <f t="shared" si="123"/>
        <v>6202.1643835616442</v>
      </c>
      <c r="BC165" s="6">
        <v>450.24618785923133</v>
      </c>
      <c r="BD165" s="6">
        <v>18.546187859231367</v>
      </c>
      <c r="BE165" s="6">
        <f t="shared" si="155"/>
        <v>-0.24618785923132691</v>
      </c>
      <c r="BF165" s="8"/>
      <c r="BG165" s="33">
        <v>43556</v>
      </c>
      <c r="BH165" s="5">
        <f t="shared" si="124"/>
        <v>43556</v>
      </c>
      <c r="BI165" s="11">
        <f t="shared" si="125"/>
        <v>6661</v>
      </c>
      <c r="BJ165" s="11">
        <f t="shared" si="126"/>
        <v>0</v>
      </c>
      <c r="BK165" s="6">
        <f t="shared" si="156"/>
        <v>451.32618785923131</v>
      </c>
      <c r="BL165" s="6">
        <v>1.08</v>
      </c>
      <c r="BM165" s="6">
        <v>0.08</v>
      </c>
      <c r="BN165" s="59"/>
      <c r="BO165" s="58"/>
      <c r="BP165" s="58"/>
      <c r="BQ165" s="61">
        <f t="shared" si="127"/>
        <v>-1.4061878592312951</v>
      </c>
      <c r="BR165" s="33">
        <v>43922</v>
      </c>
      <c r="BS165" s="5">
        <f t="shared" si="128"/>
        <v>43922</v>
      </c>
      <c r="BT165" s="11">
        <f t="shared" si="129"/>
        <v>7027</v>
      </c>
      <c r="BU165" s="11">
        <f t="shared" si="130"/>
        <v>0</v>
      </c>
      <c r="BV165" s="6">
        <f t="shared" si="151"/>
        <v>451.4061878592313</v>
      </c>
      <c r="BW165" s="6">
        <f t="shared" si="132"/>
        <v>0.08</v>
      </c>
      <c r="BX165" s="73">
        <f t="shared" si="143"/>
        <v>0.08</v>
      </c>
      <c r="BY165" s="6">
        <v>0.08</v>
      </c>
      <c r="BZ165" s="33">
        <v>43922</v>
      </c>
      <c r="CA165" s="5">
        <f t="shared" si="133"/>
        <v>43922</v>
      </c>
      <c r="CB165" s="11">
        <f t="shared" si="134"/>
        <v>7027</v>
      </c>
      <c r="CC165" s="11">
        <f t="shared" si="135"/>
        <v>0</v>
      </c>
      <c r="CD165" s="6">
        <f t="shared" si="136"/>
        <v>451.48618785923128</v>
      </c>
      <c r="CE165" s="62">
        <f t="shared" si="137"/>
        <v>0.08</v>
      </c>
      <c r="CF165" s="73">
        <f t="shared" si="144"/>
        <v>0.08</v>
      </c>
      <c r="CG165" s="73">
        <f t="shared" si="145"/>
        <v>0</v>
      </c>
      <c r="CH165" s="6">
        <v>0.08</v>
      </c>
      <c r="CI165" s="6"/>
      <c r="CJ165" s="33">
        <v>44652</v>
      </c>
      <c r="CK165" s="5">
        <f t="shared" si="138"/>
        <v>44652</v>
      </c>
      <c r="CL165" s="11">
        <f t="shared" si="139"/>
        <v>2557</v>
      </c>
      <c r="CM165" s="11">
        <f t="shared" si="140"/>
        <v>2557</v>
      </c>
      <c r="CN165" s="6">
        <f t="shared" si="141"/>
        <v>451.48618785923128</v>
      </c>
      <c r="CO165" s="6">
        <v>0</v>
      </c>
      <c r="CP165" s="73">
        <f t="shared" si="147"/>
        <v>0</v>
      </c>
      <c r="CQ165" s="73">
        <f t="shared" si="148"/>
        <v>0</v>
      </c>
      <c r="CR165" s="6">
        <f t="shared" si="142"/>
        <v>0.08</v>
      </c>
    </row>
    <row r="166" spans="1:96">
      <c r="A166" s="30" t="s">
        <v>1255</v>
      </c>
      <c r="B166" s="30" t="s">
        <v>1256</v>
      </c>
      <c r="C166" s="49"/>
      <c r="D166" s="49" t="s">
        <v>3227</v>
      </c>
      <c r="E166" s="30" t="s">
        <v>2998</v>
      </c>
      <c r="F166" s="30" t="s">
        <v>11592</v>
      </c>
      <c r="G166" s="30" t="s">
        <v>4574</v>
      </c>
      <c r="H166" s="30" t="s">
        <v>3113</v>
      </c>
      <c r="I166" s="30" t="s">
        <v>4256</v>
      </c>
      <c r="J166" s="30"/>
      <c r="K166" s="30" t="s">
        <v>1240</v>
      </c>
      <c r="L166" s="30" t="s">
        <v>3102</v>
      </c>
      <c r="M166" s="31">
        <v>450</v>
      </c>
      <c r="N166" s="30">
        <v>18</v>
      </c>
      <c r="O166" s="30"/>
      <c r="P166" s="162"/>
      <c r="Q166" s="30">
        <f t="shared" si="104"/>
        <v>216</v>
      </c>
      <c r="R166" s="30">
        <f t="shared" si="105"/>
        <v>6574.3596000000007</v>
      </c>
      <c r="S166" s="30">
        <f t="shared" si="106"/>
        <v>6570</v>
      </c>
      <c r="T166" s="30" t="s">
        <v>6</v>
      </c>
      <c r="U166" s="30"/>
      <c r="V166" s="32">
        <v>36895</v>
      </c>
      <c r="W166" s="30"/>
      <c r="X166" s="31">
        <v>450</v>
      </c>
      <c r="Y166" s="30">
        <v>0</v>
      </c>
      <c r="Z166" s="30">
        <v>0</v>
      </c>
      <c r="AA166" s="30">
        <v>0</v>
      </c>
      <c r="AB166" s="31">
        <f t="shared" si="107"/>
        <v>450</v>
      </c>
      <c r="AC166" s="33">
        <v>42095</v>
      </c>
      <c r="AD166" s="10">
        <f t="shared" si="108"/>
        <v>36895</v>
      </c>
      <c r="AE166" s="10">
        <f t="shared" si="109"/>
        <v>42095</v>
      </c>
      <c r="AF166" s="11">
        <f t="shared" si="110"/>
        <v>5200</v>
      </c>
      <c r="AG166" s="11">
        <f t="shared" si="111"/>
        <v>6574.5</v>
      </c>
      <c r="AH166" s="11">
        <f t="shared" si="112"/>
        <v>5200</v>
      </c>
      <c r="AI166" s="11">
        <f t="shared" si="152"/>
        <v>356.16438356164383</v>
      </c>
      <c r="AJ166" s="11">
        <f t="shared" si="153"/>
        <v>93.835616438356169</v>
      </c>
      <c r="AK166" s="33">
        <v>42461</v>
      </c>
      <c r="AL166" s="5">
        <f t="shared" si="113"/>
        <v>42461</v>
      </c>
      <c r="AM166" s="11">
        <f t="shared" si="114"/>
        <v>42461</v>
      </c>
      <c r="AN166" s="11">
        <f t="shared" si="115"/>
        <v>5200</v>
      </c>
      <c r="AO166" s="6">
        <v>406.7</v>
      </c>
      <c r="AP166" s="6">
        <f t="shared" si="116"/>
        <v>50.535616438356158</v>
      </c>
      <c r="AQ166" s="6">
        <f t="shared" si="117"/>
        <v>43.300000000000011</v>
      </c>
      <c r="AR166" s="33">
        <v>42826</v>
      </c>
      <c r="AS166" s="5">
        <f t="shared" si="118"/>
        <v>42826</v>
      </c>
      <c r="AT166" s="11">
        <f t="shared" si="119"/>
        <v>42826</v>
      </c>
      <c r="AU166" s="11">
        <f t="shared" si="120"/>
        <v>5931</v>
      </c>
      <c r="AV166" s="6">
        <v>431.7</v>
      </c>
      <c r="AW166" s="6">
        <v>25</v>
      </c>
      <c r="AX166" s="6">
        <f t="shared" si="154"/>
        <v>18.300000000000011</v>
      </c>
      <c r="AY166" s="33">
        <v>43191</v>
      </c>
      <c r="AZ166" s="5">
        <f t="shared" si="121"/>
        <v>43191</v>
      </c>
      <c r="BA166" s="11">
        <f t="shared" si="122"/>
        <v>6296</v>
      </c>
      <c r="BB166" s="11">
        <f t="shared" si="123"/>
        <v>6202.1643835616442</v>
      </c>
      <c r="BC166" s="6">
        <v>450.24618785923133</v>
      </c>
      <c r="BD166" s="6">
        <v>18.546187859231367</v>
      </c>
      <c r="BE166" s="6">
        <f t="shared" si="155"/>
        <v>-0.24618785923132691</v>
      </c>
      <c r="BF166" s="8"/>
      <c r="BG166" s="33">
        <v>43556</v>
      </c>
      <c r="BH166" s="5">
        <f t="shared" si="124"/>
        <v>43556</v>
      </c>
      <c r="BI166" s="11">
        <f t="shared" si="125"/>
        <v>6661</v>
      </c>
      <c r="BJ166" s="11">
        <f t="shared" si="126"/>
        <v>0</v>
      </c>
      <c r="BK166" s="6">
        <f t="shared" si="156"/>
        <v>451.32618785923131</v>
      </c>
      <c r="BL166" s="6">
        <v>1.08</v>
      </c>
      <c r="BM166" s="6">
        <v>0.08</v>
      </c>
      <c r="BN166" s="59"/>
      <c r="BO166" s="58"/>
      <c r="BP166" s="58"/>
      <c r="BQ166" s="61">
        <f t="shared" si="127"/>
        <v>-1.4061878592312951</v>
      </c>
      <c r="BR166" s="33">
        <v>43922</v>
      </c>
      <c r="BS166" s="5">
        <f t="shared" si="128"/>
        <v>43922</v>
      </c>
      <c r="BT166" s="11">
        <f t="shared" si="129"/>
        <v>7027</v>
      </c>
      <c r="BU166" s="11">
        <f t="shared" si="130"/>
        <v>0</v>
      </c>
      <c r="BV166" s="6">
        <f t="shared" si="151"/>
        <v>451.4061878592313</v>
      </c>
      <c r="BW166" s="6">
        <f t="shared" si="132"/>
        <v>0.08</v>
      </c>
      <c r="BX166" s="73">
        <f t="shared" si="143"/>
        <v>0.08</v>
      </c>
      <c r="BY166" s="6">
        <v>0.08</v>
      </c>
      <c r="BZ166" s="33">
        <v>43922</v>
      </c>
      <c r="CA166" s="5">
        <f t="shared" si="133"/>
        <v>43922</v>
      </c>
      <c r="CB166" s="11">
        <f t="shared" si="134"/>
        <v>7027</v>
      </c>
      <c r="CC166" s="11">
        <f t="shared" si="135"/>
        <v>0</v>
      </c>
      <c r="CD166" s="6">
        <f t="shared" si="136"/>
        <v>451.48618785923128</v>
      </c>
      <c r="CE166" s="62">
        <f t="shared" si="137"/>
        <v>0.08</v>
      </c>
      <c r="CF166" s="73">
        <f t="shared" si="144"/>
        <v>0.08</v>
      </c>
      <c r="CG166" s="73">
        <f t="shared" si="145"/>
        <v>0</v>
      </c>
      <c r="CH166" s="6">
        <v>0.08</v>
      </c>
      <c r="CI166" s="6"/>
      <c r="CJ166" s="33">
        <v>44652</v>
      </c>
      <c r="CK166" s="5">
        <f t="shared" si="138"/>
        <v>44652</v>
      </c>
      <c r="CL166" s="11">
        <f t="shared" si="139"/>
        <v>2557</v>
      </c>
      <c r="CM166" s="11">
        <f t="shared" si="140"/>
        <v>2557</v>
      </c>
      <c r="CN166" s="6">
        <f t="shared" si="141"/>
        <v>451.48618785923128</v>
      </c>
      <c r="CO166" s="6">
        <v>0</v>
      </c>
      <c r="CP166" s="73">
        <f t="shared" si="147"/>
        <v>0</v>
      </c>
      <c r="CQ166" s="73">
        <f t="shared" si="148"/>
        <v>0</v>
      </c>
      <c r="CR166" s="6">
        <f t="shared" si="142"/>
        <v>0.08</v>
      </c>
    </row>
    <row r="167" spans="1:96">
      <c r="A167" s="30" t="s">
        <v>1257</v>
      </c>
      <c r="B167" s="30" t="s">
        <v>1258</v>
      </c>
      <c r="C167" s="49"/>
      <c r="D167" s="49" t="s">
        <v>3228</v>
      </c>
      <c r="E167" s="30" t="s">
        <v>2998</v>
      </c>
      <c r="F167" s="30" t="s">
        <v>11592</v>
      </c>
      <c r="G167" s="30" t="s">
        <v>4574</v>
      </c>
      <c r="H167" s="30" t="s">
        <v>3152</v>
      </c>
      <c r="I167" s="30" t="s">
        <v>4256</v>
      </c>
      <c r="J167" s="30"/>
      <c r="K167" s="30" t="s">
        <v>1240</v>
      </c>
      <c r="L167" s="30" t="s">
        <v>3102</v>
      </c>
      <c r="M167" s="31">
        <v>450</v>
      </c>
      <c r="N167" s="30">
        <v>18</v>
      </c>
      <c r="O167" s="30"/>
      <c r="P167" s="162"/>
      <c r="Q167" s="30">
        <f t="shared" si="104"/>
        <v>216</v>
      </c>
      <c r="R167" s="30">
        <f t="shared" si="105"/>
        <v>6574.3596000000007</v>
      </c>
      <c r="S167" s="30">
        <f t="shared" si="106"/>
        <v>6570</v>
      </c>
      <c r="T167" s="30" t="s">
        <v>6</v>
      </c>
      <c r="U167" s="30"/>
      <c r="V167" s="32">
        <v>36895</v>
      </c>
      <c r="W167" s="30"/>
      <c r="X167" s="31">
        <v>450</v>
      </c>
      <c r="Y167" s="30">
        <v>0</v>
      </c>
      <c r="Z167" s="30">
        <v>0</v>
      </c>
      <c r="AA167" s="30">
        <v>0</v>
      </c>
      <c r="AB167" s="31">
        <f t="shared" si="107"/>
        <v>450</v>
      </c>
      <c r="AC167" s="33">
        <v>42095</v>
      </c>
      <c r="AD167" s="10">
        <f t="shared" si="108"/>
        <v>36895</v>
      </c>
      <c r="AE167" s="10">
        <f t="shared" si="109"/>
        <v>42095</v>
      </c>
      <c r="AF167" s="11">
        <f t="shared" si="110"/>
        <v>5200</v>
      </c>
      <c r="AG167" s="11">
        <f t="shared" si="111"/>
        <v>6574.5</v>
      </c>
      <c r="AH167" s="11">
        <f t="shared" si="112"/>
        <v>5200</v>
      </c>
      <c r="AI167" s="11">
        <f t="shared" si="152"/>
        <v>356.16438356164383</v>
      </c>
      <c r="AJ167" s="11">
        <f t="shared" si="153"/>
        <v>93.835616438356169</v>
      </c>
      <c r="AK167" s="33">
        <v>42461</v>
      </c>
      <c r="AL167" s="5">
        <f t="shared" si="113"/>
        <v>42461</v>
      </c>
      <c r="AM167" s="11">
        <f t="shared" si="114"/>
        <v>42461</v>
      </c>
      <c r="AN167" s="11">
        <f t="shared" si="115"/>
        <v>5200</v>
      </c>
      <c r="AO167" s="6">
        <v>406.7</v>
      </c>
      <c r="AP167" s="6">
        <f t="shared" si="116"/>
        <v>50.535616438356158</v>
      </c>
      <c r="AQ167" s="6">
        <f t="shared" si="117"/>
        <v>43.300000000000011</v>
      </c>
      <c r="AR167" s="33">
        <v>42826</v>
      </c>
      <c r="AS167" s="5">
        <f t="shared" si="118"/>
        <v>42826</v>
      </c>
      <c r="AT167" s="11">
        <f t="shared" si="119"/>
        <v>42826</v>
      </c>
      <c r="AU167" s="11">
        <f t="shared" si="120"/>
        <v>5931</v>
      </c>
      <c r="AV167" s="6">
        <v>431.7</v>
      </c>
      <c r="AW167" s="6">
        <v>25</v>
      </c>
      <c r="AX167" s="6">
        <f t="shared" si="154"/>
        <v>18.300000000000011</v>
      </c>
      <c r="AY167" s="33">
        <v>43191</v>
      </c>
      <c r="AZ167" s="5">
        <f t="shared" si="121"/>
        <v>43191</v>
      </c>
      <c r="BA167" s="11">
        <f t="shared" si="122"/>
        <v>6296</v>
      </c>
      <c r="BB167" s="11">
        <f t="shared" si="123"/>
        <v>6202.1643835616442</v>
      </c>
      <c r="BC167" s="6">
        <v>450.24618785923133</v>
      </c>
      <c r="BD167" s="6">
        <v>18.546187859231367</v>
      </c>
      <c r="BE167" s="6">
        <f t="shared" si="155"/>
        <v>-0.24618785923132691</v>
      </c>
      <c r="BF167" s="8"/>
      <c r="BG167" s="33">
        <v>43556</v>
      </c>
      <c r="BH167" s="5">
        <f t="shared" si="124"/>
        <v>43556</v>
      </c>
      <c r="BI167" s="11">
        <f t="shared" si="125"/>
        <v>6661</v>
      </c>
      <c r="BJ167" s="11">
        <f t="shared" si="126"/>
        <v>0</v>
      </c>
      <c r="BK167" s="6">
        <f t="shared" si="156"/>
        <v>451.32618785923131</v>
      </c>
      <c r="BL167" s="6">
        <v>1.08</v>
      </c>
      <c r="BM167" s="6">
        <v>0.08</v>
      </c>
      <c r="BN167" s="59"/>
      <c r="BO167" s="58"/>
      <c r="BP167" s="58"/>
      <c r="BQ167" s="61">
        <f t="shared" si="127"/>
        <v>-1.4061878592312951</v>
      </c>
      <c r="BR167" s="33">
        <v>43922</v>
      </c>
      <c r="BS167" s="5">
        <f t="shared" si="128"/>
        <v>43922</v>
      </c>
      <c r="BT167" s="11">
        <f t="shared" si="129"/>
        <v>7027</v>
      </c>
      <c r="BU167" s="11">
        <f t="shared" si="130"/>
        <v>0</v>
      </c>
      <c r="BV167" s="6">
        <f t="shared" si="151"/>
        <v>451.4061878592313</v>
      </c>
      <c r="BW167" s="6">
        <f t="shared" si="132"/>
        <v>0.08</v>
      </c>
      <c r="BX167" s="73">
        <f t="shared" si="143"/>
        <v>0.08</v>
      </c>
      <c r="BY167" s="6">
        <v>0.08</v>
      </c>
      <c r="BZ167" s="33">
        <v>43922</v>
      </c>
      <c r="CA167" s="5">
        <f t="shared" si="133"/>
        <v>43922</v>
      </c>
      <c r="CB167" s="11">
        <f t="shared" si="134"/>
        <v>7027</v>
      </c>
      <c r="CC167" s="11">
        <f t="shared" si="135"/>
        <v>0</v>
      </c>
      <c r="CD167" s="6">
        <f t="shared" si="136"/>
        <v>451.48618785923128</v>
      </c>
      <c r="CE167" s="62">
        <f t="shared" si="137"/>
        <v>0.08</v>
      </c>
      <c r="CF167" s="73">
        <f t="shared" si="144"/>
        <v>0.08</v>
      </c>
      <c r="CG167" s="73">
        <f t="shared" si="145"/>
        <v>0</v>
      </c>
      <c r="CH167" s="6">
        <v>0.08</v>
      </c>
      <c r="CI167" s="6"/>
      <c r="CJ167" s="33">
        <v>44652</v>
      </c>
      <c r="CK167" s="5">
        <f t="shared" si="138"/>
        <v>44652</v>
      </c>
      <c r="CL167" s="11">
        <f t="shared" si="139"/>
        <v>2557</v>
      </c>
      <c r="CM167" s="11">
        <f t="shared" si="140"/>
        <v>2557</v>
      </c>
      <c r="CN167" s="6">
        <f t="shared" si="141"/>
        <v>451.48618785923128</v>
      </c>
      <c r="CO167" s="6">
        <v>0</v>
      </c>
      <c r="CP167" s="73">
        <f t="shared" si="147"/>
        <v>0</v>
      </c>
      <c r="CQ167" s="73">
        <f t="shared" si="148"/>
        <v>0</v>
      </c>
      <c r="CR167" s="6">
        <f t="shared" si="142"/>
        <v>0.08</v>
      </c>
    </row>
    <row r="168" spans="1:96">
      <c r="A168" s="30" t="s">
        <v>1259</v>
      </c>
      <c r="B168" s="30" t="s">
        <v>1260</v>
      </c>
      <c r="C168" s="49"/>
      <c r="D168" s="49" t="s">
        <v>3229</v>
      </c>
      <c r="E168" s="30" t="s">
        <v>2998</v>
      </c>
      <c r="F168" s="30" t="s">
        <v>11592</v>
      </c>
      <c r="G168" s="30" t="s">
        <v>4574</v>
      </c>
      <c r="H168" s="30" t="s">
        <v>4270</v>
      </c>
      <c r="I168" s="30" t="s">
        <v>4262</v>
      </c>
      <c r="J168" s="30"/>
      <c r="K168" s="30" t="s">
        <v>1240</v>
      </c>
      <c r="L168" s="30" t="s">
        <v>3102</v>
      </c>
      <c r="M168" s="31">
        <v>450</v>
      </c>
      <c r="N168" s="30">
        <v>18</v>
      </c>
      <c r="O168" s="30"/>
      <c r="P168" s="162"/>
      <c r="Q168" s="30">
        <f t="shared" si="104"/>
        <v>216</v>
      </c>
      <c r="R168" s="30">
        <f t="shared" si="105"/>
        <v>6574.3596000000007</v>
      </c>
      <c r="S168" s="30">
        <f t="shared" si="106"/>
        <v>6570</v>
      </c>
      <c r="T168" s="30" t="s">
        <v>6</v>
      </c>
      <c r="U168" s="30"/>
      <c r="V168" s="32">
        <v>36895</v>
      </c>
      <c r="W168" s="30"/>
      <c r="X168" s="31">
        <v>450</v>
      </c>
      <c r="Y168" s="30">
        <v>0</v>
      </c>
      <c r="Z168" s="30">
        <v>0</v>
      </c>
      <c r="AA168" s="30">
        <v>0</v>
      </c>
      <c r="AB168" s="31">
        <f t="shared" si="107"/>
        <v>450</v>
      </c>
      <c r="AC168" s="33">
        <v>42095</v>
      </c>
      <c r="AD168" s="10">
        <f t="shared" si="108"/>
        <v>36895</v>
      </c>
      <c r="AE168" s="10">
        <f t="shared" si="109"/>
        <v>42095</v>
      </c>
      <c r="AF168" s="11">
        <f t="shared" si="110"/>
        <v>5200</v>
      </c>
      <c r="AG168" s="11">
        <f t="shared" si="111"/>
        <v>6574.5</v>
      </c>
      <c r="AH168" s="11">
        <f t="shared" si="112"/>
        <v>5200</v>
      </c>
      <c r="AI168" s="11">
        <f t="shared" si="152"/>
        <v>356.16438356164383</v>
      </c>
      <c r="AJ168" s="11">
        <f t="shared" si="153"/>
        <v>93.835616438356169</v>
      </c>
      <c r="AK168" s="33">
        <v>42461</v>
      </c>
      <c r="AL168" s="5">
        <f t="shared" si="113"/>
        <v>42461</v>
      </c>
      <c r="AM168" s="11">
        <f t="shared" si="114"/>
        <v>42461</v>
      </c>
      <c r="AN168" s="11">
        <f t="shared" si="115"/>
        <v>5200</v>
      </c>
      <c r="AO168" s="6">
        <v>406.7</v>
      </c>
      <c r="AP168" s="6">
        <f t="shared" si="116"/>
        <v>50.535616438356158</v>
      </c>
      <c r="AQ168" s="6">
        <f t="shared" si="117"/>
        <v>43.300000000000011</v>
      </c>
      <c r="AR168" s="33">
        <v>42826</v>
      </c>
      <c r="AS168" s="5">
        <f t="shared" si="118"/>
        <v>42826</v>
      </c>
      <c r="AT168" s="11">
        <f t="shared" si="119"/>
        <v>42826</v>
      </c>
      <c r="AU168" s="11">
        <f t="shared" si="120"/>
        <v>5931</v>
      </c>
      <c r="AV168" s="6">
        <v>431.7</v>
      </c>
      <c r="AW168" s="6">
        <v>25</v>
      </c>
      <c r="AX168" s="6">
        <f t="shared" si="154"/>
        <v>18.300000000000011</v>
      </c>
      <c r="AY168" s="33">
        <v>43191</v>
      </c>
      <c r="AZ168" s="5">
        <f t="shared" si="121"/>
        <v>43191</v>
      </c>
      <c r="BA168" s="11">
        <f t="shared" si="122"/>
        <v>6296</v>
      </c>
      <c r="BB168" s="11">
        <f t="shared" si="123"/>
        <v>6202.1643835616442</v>
      </c>
      <c r="BC168" s="6">
        <v>450.24618785923133</v>
      </c>
      <c r="BD168" s="6">
        <v>18.546187859231367</v>
      </c>
      <c r="BE168" s="6">
        <f t="shared" si="155"/>
        <v>-0.24618785923132691</v>
      </c>
      <c r="BF168" s="8"/>
      <c r="BG168" s="33">
        <v>43556</v>
      </c>
      <c r="BH168" s="5">
        <f t="shared" si="124"/>
        <v>43556</v>
      </c>
      <c r="BI168" s="11">
        <f t="shared" si="125"/>
        <v>6661</v>
      </c>
      <c r="BJ168" s="11">
        <f t="shared" si="126"/>
        <v>0</v>
      </c>
      <c r="BK168" s="6">
        <f t="shared" si="156"/>
        <v>451.32618785923131</v>
      </c>
      <c r="BL168" s="6">
        <v>1.08</v>
      </c>
      <c r="BM168" s="6">
        <v>0.08</v>
      </c>
      <c r="BN168" s="59"/>
      <c r="BO168" s="58"/>
      <c r="BP168" s="58"/>
      <c r="BQ168" s="61">
        <f t="shared" si="127"/>
        <v>-1.4061878592312951</v>
      </c>
      <c r="BR168" s="33">
        <v>43922</v>
      </c>
      <c r="BS168" s="5">
        <f t="shared" si="128"/>
        <v>43922</v>
      </c>
      <c r="BT168" s="11">
        <f t="shared" si="129"/>
        <v>7027</v>
      </c>
      <c r="BU168" s="11">
        <f t="shared" si="130"/>
        <v>0</v>
      </c>
      <c r="BV168" s="6">
        <f t="shared" si="151"/>
        <v>451.4061878592313</v>
      </c>
      <c r="BW168" s="6">
        <f t="shared" si="132"/>
        <v>0.08</v>
      </c>
      <c r="BX168" s="73">
        <f t="shared" si="143"/>
        <v>0.08</v>
      </c>
      <c r="BY168" s="6">
        <v>0.08</v>
      </c>
      <c r="BZ168" s="33">
        <v>43922</v>
      </c>
      <c r="CA168" s="5">
        <f t="shared" si="133"/>
        <v>43922</v>
      </c>
      <c r="CB168" s="11">
        <f t="shared" si="134"/>
        <v>7027</v>
      </c>
      <c r="CC168" s="11">
        <f t="shared" si="135"/>
        <v>0</v>
      </c>
      <c r="CD168" s="6">
        <f t="shared" si="136"/>
        <v>451.48618785923128</v>
      </c>
      <c r="CE168" s="62">
        <f t="shared" si="137"/>
        <v>0.08</v>
      </c>
      <c r="CF168" s="73">
        <f t="shared" si="144"/>
        <v>0.08</v>
      </c>
      <c r="CG168" s="73">
        <f t="shared" si="145"/>
        <v>0</v>
      </c>
      <c r="CH168" s="6">
        <v>0.08</v>
      </c>
      <c r="CI168" s="6"/>
      <c r="CJ168" s="33">
        <v>44652</v>
      </c>
      <c r="CK168" s="5">
        <f t="shared" si="138"/>
        <v>44652</v>
      </c>
      <c r="CL168" s="11">
        <f t="shared" si="139"/>
        <v>2557</v>
      </c>
      <c r="CM168" s="11">
        <f t="shared" si="140"/>
        <v>2557</v>
      </c>
      <c r="CN168" s="6">
        <f t="shared" si="141"/>
        <v>451.48618785923128</v>
      </c>
      <c r="CO168" s="6">
        <v>0</v>
      </c>
      <c r="CP168" s="73">
        <f t="shared" si="147"/>
        <v>0</v>
      </c>
      <c r="CQ168" s="73">
        <f t="shared" si="148"/>
        <v>0</v>
      </c>
      <c r="CR168" s="6">
        <f t="shared" si="142"/>
        <v>0.08</v>
      </c>
    </row>
    <row r="169" spans="1:96">
      <c r="A169" s="30" t="s">
        <v>1261</v>
      </c>
      <c r="B169" s="30" t="s">
        <v>1262</v>
      </c>
      <c r="C169" s="49"/>
      <c r="D169" s="49" t="s">
        <v>3230</v>
      </c>
      <c r="E169" s="30" t="s">
        <v>2998</v>
      </c>
      <c r="F169" s="30" t="s">
        <v>11592</v>
      </c>
      <c r="G169" s="30" t="s">
        <v>4574</v>
      </c>
      <c r="H169" s="30" t="s">
        <v>4585</v>
      </c>
      <c r="I169" s="30" t="s">
        <v>4256</v>
      </c>
      <c r="J169" s="30"/>
      <c r="K169" s="30" t="s">
        <v>1240</v>
      </c>
      <c r="L169" s="30" t="s">
        <v>3102</v>
      </c>
      <c r="M169" s="31">
        <v>450</v>
      </c>
      <c r="N169" s="30">
        <v>18</v>
      </c>
      <c r="O169" s="30"/>
      <c r="P169" s="162"/>
      <c r="Q169" s="30">
        <f t="shared" si="104"/>
        <v>216</v>
      </c>
      <c r="R169" s="30">
        <f t="shared" si="105"/>
        <v>6574.3596000000007</v>
      </c>
      <c r="S169" s="30">
        <f t="shared" si="106"/>
        <v>6570</v>
      </c>
      <c r="T169" s="30" t="s">
        <v>6</v>
      </c>
      <c r="U169" s="30"/>
      <c r="V169" s="32">
        <v>36895</v>
      </c>
      <c r="W169" s="30"/>
      <c r="X169" s="31">
        <v>450</v>
      </c>
      <c r="Y169" s="30">
        <v>0</v>
      </c>
      <c r="Z169" s="30">
        <v>0</v>
      </c>
      <c r="AA169" s="30">
        <v>0</v>
      </c>
      <c r="AB169" s="31">
        <f t="shared" si="107"/>
        <v>450</v>
      </c>
      <c r="AC169" s="33">
        <v>42095</v>
      </c>
      <c r="AD169" s="10">
        <f t="shared" si="108"/>
        <v>36895</v>
      </c>
      <c r="AE169" s="10">
        <f t="shared" si="109"/>
        <v>42095</v>
      </c>
      <c r="AF169" s="11">
        <f t="shared" si="110"/>
        <v>5200</v>
      </c>
      <c r="AG169" s="11">
        <f t="shared" si="111"/>
        <v>6574.5</v>
      </c>
      <c r="AH169" s="11">
        <f t="shared" si="112"/>
        <v>5200</v>
      </c>
      <c r="AI169" s="11">
        <f t="shared" si="152"/>
        <v>356.16438356164383</v>
      </c>
      <c r="AJ169" s="11">
        <f t="shared" si="153"/>
        <v>93.835616438356169</v>
      </c>
      <c r="AK169" s="33">
        <v>42461</v>
      </c>
      <c r="AL169" s="5">
        <f t="shared" si="113"/>
        <v>42461</v>
      </c>
      <c r="AM169" s="11">
        <f t="shared" si="114"/>
        <v>42461</v>
      </c>
      <c r="AN169" s="11">
        <f t="shared" si="115"/>
        <v>5200</v>
      </c>
      <c r="AO169" s="6">
        <v>406.7</v>
      </c>
      <c r="AP169" s="6">
        <f t="shared" si="116"/>
        <v>50.535616438356158</v>
      </c>
      <c r="AQ169" s="6">
        <f t="shared" si="117"/>
        <v>43.300000000000011</v>
      </c>
      <c r="AR169" s="33">
        <v>42826</v>
      </c>
      <c r="AS169" s="5">
        <f t="shared" si="118"/>
        <v>42826</v>
      </c>
      <c r="AT169" s="11">
        <f t="shared" si="119"/>
        <v>42826</v>
      </c>
      <c r="AU169" s="11">
        <f t="shared" si="120"/>
        <v>5931</v>
      </c>
      <c r="AV169" s="6">
        <v>431.7</v>
      </c>
      <c r="AW169" s="6">
        <v>25</v>
      </c>
      <c r="AX169" s="6">
        <f t="shared" si="154"/>
        <v>18.300000000000011</v>
      </c>
      <c r="AY169" s="33">
        <v>43191</v>
      </c>
      <c r="AZ169" s="5">
        <f t="shared" si="121"/>
        <v>43191</v>
      </c>
      <c r="BA169" s="11">
        <f t="shared" si="122"/>
        <v>6296</v>
      </c>
      <c r="BB169" s="11">
        <f t="shared" si="123"/>
        <v>6202.1643835616442</v>
      </c>
      <c r="BC169" s="6">
        <v>450.24618785923133</v>
      </c>
      <c r="BD169" s="6">
        <v>18.546187859231367</v>
      </c>
      <c r="BE169" s="6">
        <f t="shared" si="155"/>
        <v>-0.24618785923132691</v>
      </c>
      <c r="BF169" s="8"/>
      <c r="BG169" s="33">
        <v>43556</v>
      </c>
      <c r="BH169" s="5">
        <f t="shared" si="124"/>
        <v>43556</v>
      </c>
      <c r="BI169" s="11">
        <f t="shared" si="125"/>
        <v>6661</v>
      </c>
      <c r="BJ169" s="11">
        <f t="shared" si="126"/>
        <v>0</v>
      </c>
      <c r="BK169" s="6">
        <f t="shared" si="156"/>
        <v>451.32618785923131</v>
      </c>
      <c r="BL169" s="6">
        <v>1.08</v>
      </c>
      <c r="BM169" s="6">
        <v>0.08</v>
      </c>
      <c r="BN169" s="59"/>
      <c r="BO169" s="58"/>
      <c r="BP169" s="58"/>
      <c r="BQ169" s="61">
        <f t="shared" si="127"/>
        <v>-1.4061878592312951</v>
      </c>
      <c r="BR169" s="33">
        <v>43922</v>
      </c>
      <c r="BS169" s="5">
        <f t="shared" si="128"/>
        <v>43922</v>
      </c>
      <c r="BT169" s="11">
        <f t="shared" si="129"/>
        <v>7027</v>
      </c>
      <c r="BU169" s="11">
        <f t="shared" si="130"/>
        <v>0</v>
      </c>
      <c r="BV169" s="6">
        <f t="shared" si="151"/>
        <v>451.4061878592313</v>
      </c>
      <c r="BW169" s="6">
        <f t="shared" si="132"/>
        <v>0.08</v>
      </c>
      <c r="BX169" s="73">
        <f t="shared" si="143"/>
        <v>0.08</v>
      </c>
      <c r="BY169" s="6">
        <v>0.08</v>
      </c>
      <c r="BZ169" s="33">
        <v>43922</v>
      </c>
      <c r="CA169" s="5">
        <f t="shared" si="133"/>
        <v>43922</v>
      </c>
      <c r="CB169" s="11">
        <f t="shared" si="134"/>
        <v>7027</v>
      </c>
      <c r="CC169" s="11">
        <f t="shared" si="135"/>
        <v>0</v>
      </c>
      <c r="CD169" s="6">
        <f t="shared" si="136"/>
        <v>451.48618785923128</v>
      </c>
      <c r="CE169" s="62">
        <f t="shared" si="137"/>
        <v>0.08</v>
      </c>
      <c r="CF169" s="73">
        <f t="shared" si="144"/>
        <v>0.08</v>
      </c>
      <c r="CG169" s="73">
        <f t="shared" si="145"/>
        <v>0</v>
      </c>
      <c r="CH169" s="6">
        <v>0.08</v>
      </c>
      <c r="CI169" s="6"/>
      <c r="CJ169" s="33">
        <v>44652</v>
      </c>
      <c r="CK169" s="5">
        <f t="shared" si="138"/>
        <v>44652</v>
      </c>
      <c r="CL169" s="11">
        <f t="shared" si="139"/>
        <v>2557</v>
      </c>
      <c r="CM169" s="11">
        <f t="shared" si="140"/>
        <v>2557</v>
      </c>
      <c r="CN169" s="6">
        <f t="shared" si="141"/>
        <v>451.48618785923128</v>
      </c>
      <c r="CO169" s="6">
        <v>0</v>
      </c>
      <c r="CP169" s="73">
        <f t="shared" si="147"/>
        <v>0</v>
      </c>
      <c r="CQ169" s="73">
        <f t="shared" si="148"/>
        <v>0</v>
      </c>
      <c r="CR169" s="6">
        <f t="shared" si="142"/>
        <v>0.08</v>
      </c>
    </row>
    <row r="170" spans="1:96">
      <c r="A170" s="30" t="s">
        <v>1263</v>
      </c>
      <c r="B170" s="30" t="s">
        <v>1264</v>
      </c>
      <c r="C170" s="49"/>
      <c r="D170" s="49" t="s">
        <v>3231</v>
      </c>
      <c r="E170" s="30" t="s">
        <v>2998</v>
      </c>
      <c r="F170" s="30" t="s">
        <v>11592</v>
      </c>
      <c r="G170" s="30" t="s">
        <v>4574</v>
      </c>
      <c r="H170" s="30" t="s">
        <v>4585</v>
      </c>
      <c r="I170" s="30" t="s">
        <v>4256</v>
      </c>
      <c r="J170" s="30"/>
      <c r="K170" s="30" t="s">
        <v>1240</v>
      </c>
      <c r="L170" s="30" t="s">
        <v>3102</v>
      </c>
      <c r="M170" s="31">
        <v>450</v>
      </c>
      <c r="N170" s="30">
        <v>18</v>
      </c>
      <c r="O170" s="30"/>
      <c r="P170" s="162"/>
      <c r="Q170" s="30">
        <f t="shared" si="104"/>
        <v>216</v>
      </c>
      <c r="R170" s="30">
        <f t="shared" si="105"/>
        <v>6574.3596000000007</v>
      </c>
      <c r="S170" s="30">
        <f t="shared" si="106"/>
        <v>6570</v>
      </c>
      <c r="T170" s="30" t="s">
        <v>6</v>
      </c>
      <c r="U170" s="30"/>
      <c r="V170" s="32">
        <v>36895</v>
      </c>
      <c r="W170" s="30"/>
      <c r="X170" s="31">
        <v>450</v>
      </c>
      <c r="Y170" s="30">
        <v>0</v>
      </c>
      <c r="Z170" s="30">
        <v>0</v>
      </c>
      <c r="AA170" s="30">
        <v>0</v>
      </c>
      <c r="AB170" s="31">
        <f t="shared" si="107"/>
        <v>450</v>
      </c>
      <c r="AC170" s="33">
        <v>42095</v>
      </c>
      <c r="AD170" s="10">
        <f t="shared" si="108"/>
        <v>36895</v>
      </c>
      <c r="AE170" s="10">
        <f t="shared" si="109"/>
        <v>42095</v>
      </c>
      <c r="AF170" s="11">
        <f t="shared" si="110"/>
        <v>5200</v>
      </c>
      <c r="AG170" s="11">
        <f t="shared" si="111"/>
        <v>6574.5</v>
      </c>
      <c r="AH170" s="11">
        <f t="shared" si="112"/>
        <v>5200</v>
      </c>
      <c r="AI170" s="11">
        <f t="shared" si="152"/>
        <v>356.16438356164383</v>
      </c>
      <c r="AJ170" s="11">
        <f t="shared" si="153"/>
        <v>93.835616438356169</v>
      </c>
      <c r="AK170" s="33">
        <v>42461</v>
      </c>
      <c r="AL170" s="5">
        <f t="shared" si="113"/>
        <v>42461</v>
      </c>
      <c r="AM170" s="11">
        <f t="shared" si="114"/>
        <v>42461</v>
      </c>
      <c r="AN170" s="11">
        <f t="shared" si="115"/>
        <v>5200</v>
      </c>
      <c r="AO170" s="6">
        <v>406.72</v>
      </c>
      <c r="AP170" s="6">
        <f t="shared" si="116"/>
        <v>50.555616438356196</v>
      </c>
      <c r="AQ170" s="6">
        <f t="shared" si="117"/>
        <v>43.279999999999973</v>
      </c>
      <c r="AR170" s="33">
        <v>42826</v>
      </c>
      <c r="AS170" s="5">
        <f t="shared" si="118"/>
        <v>42826</v>
      </c>
      <c r="AT170" s="11">
        <f t="shared" si="119"/>
        <v>42826</v>
      </c>
      <c r="AU170" s="11">
        <f t="shared" si="120"/>
        <v>5931</v>
      </c>
      <c r="AV170" s="6">
        <v>431.72</v>
      </c>
      <c r="AW170" s="6">
        <v>25</v>
      </c>
      <c r="AX170" s="6">
        <f t="shared" si="154"/>
        <v>18.279999999999973</v>
      </c>
      <c r="AY170" s="33">
        <v>43191</v>
      </c>
      <c r="AZ170" s="5">
        <f t="shared" si="121"/>
        <v>43191</v>
      </c>
      <c r="BA170" s="11">
        <f t="shared" si="122"/>
        <v>6296</v>
      </c>
      <c r="BB170" s="11">
        <f t="shared" si="123"/>
        <v>6202.1643835616442</v>
      </c>
      <c r="BC170" s="6">
        <v>450.2459188014617</v>
      </c>
      <c r="BD170" s="6">
        <v>18.525918801461675</v>
      </c>
      <c r="BE170" s="6">
        <f t="shared" si="155"/>
        <v>-0.24591880146169842</v>
      </c>
      <c r="BF170" s="8"/>
      <c r="BG170" s="33">
        <v>43556</v>
      </c>
      <c r="BH170" s="5">
        <f t="shared" si="124"/>
        <v>43556</v>
      </c>
      <c r="BI170" s="11">
        <f t="shared" si="125"/>
        <v>6661</v>
      </c>
      <c r="BJ170" s="11">
        <f t="shared" si="126"/>
        <v>0</v>
      </c>
      <c r="BK170" s="6">
        <f t="shared" si="156"/>
        <v>451.32591880146168</v>
      </c>
      <c r="BL170" s="6">
        <v>1.08</v>
      </c>
      <c r="BM170" s="6">
        <v>0.08</v>
      </c>
      <c r="BN170" s="59"/>
      <c r="BO170" s="58"/>
      <c r="BP170" s="58"/>
      <c r="BQ170" s="61">
        <f t="shared" si="127"/>
        <v>-1.4059188014616666</v>
      </c>
      <c r="BR170" s="33">
        <v>43922</v>
      </c>
      <c r="BS170" s="5">
        <f t="shared" si="128"/>
        <v>43922</v>
      </c>
      <c r="BT170" s="11">
        <f t="shared" si="129"/>
        <v>7027</v>
      </c>
      <c r="BU170" s="11">
        <f t="shared" si="130"/>
        <v>0</v>
      </c>
      <c r="BV170" s="6">
        <f t="shared" si="151"/>
        <v>451.40591880146167</v>
      </c>
      <c r="BW170" s="6">
        <f t="shared" si="132"/>
        <v>0.08</v>
      </c>
      <c r="BX170" s="73">
        <f t="shared" si="143"/>
        <v>0.08</v>
      </c>
      <c r="BY170" s="6">
        <v>0.08</v>
      </c>
      <c r="BZ170" s="33">
        <v>43922</v>
      </c>
      <c r="CA170" s="5">
        <f t="shared" si="133"/>
        <v>43922</v>
      </c>
      <c r="CB170" s="11">
        <f t="shared" si="134"/>
        <v>7027</v>
      </c>
      <c r="CC170" s="11">
        <f t="shared" si="135"/>
        <v>0</v>
      </c>
      <c r="CD170" s="6">
        <f t="shared" si="136"/>
        <v>451.48591880146165</v>
      </c>
      <c r="CE170" s="62">
        <f t="shared" si="137"/>
        <v>0.08</v>
      </c>
      <c r="CF170" s="73">
        <f t="shared" si="144"/>
        <v>0.08</v>
      </c>
      <c r="CG170" s="73">
        <f t="shared" si="145"/>
        <v>0</v>
      </c>
      <c r="CH170" s="6">
        <v>0.08</v>
      </c>
      <c r="CI170" s="6"/>
      <c r="CJ170" s="33">
        <v>44652</v>
      </c>
      <c r="CK170" s="5">
        <f t="shared" si="138"/>
        <v>44652</v>
      </c>
      <c r="CL170" s="11">
        <f t="shared" si="139"/>
        <v>2557</v>
      </c>
      <c r="CM170" s="11">
        <f t="shared" si="140"/>
        <v>2557</v>
      </c>
      <c r="CN170" s="6">
        <f t="shared" si="141"/>
        <v>451.48591880146165</v>
      </c>
      <c r="CO170" s="6">
        <v>0</v>
      </c>
      <c r="CP170" s="73">
        <f t="shared" si="147"/>
        <v>0</v>
      </c>
      <c r="CQ170" s="73">
        <f t="shared" si="148"/>
        <v>0</v>
      </c>
      <c r="CR170" s="6">
        <f t="shared" si="142"/>
        <v>0.08</v>
      </c>
    </row>
    <row r="171" spans="1:96">
      <c r="A171" s="30" t="s">
        <v>1245</v>
      </c>
      <c r="B171" s="30" t="s">
        <v>1246</v>
      </c>
      <c r="C171" s="49"/>
      <c r="D171" s="49" t="s">
        <v>3221</v>
      </c>
      <c r="E171" s="30" t="s">
        <v>11649</v>
      </c>
      <c r="F171" s="30" t="s">
        <v>4255</v>
      </c>
      <c r="G171" s="30" t="s">
        <v>4562</v>
      </c>
      <c r="H171" s="30" t="s">
        <v>3502</v>
      </c>
      <c r="I171" s="30" t="s">
        <v>11645</v>
      </c>
      <c r="J171" s="30"/>
      <c r="K171" s="30" t="s">
        <v>1240</v>
      </c>
      <c r="L171" s="30" t="s">
        <v>3102</v>
      </c>
      <c r="M171" s="31">
        <v>375</v>
      </c>
      <c r="N171" s="30">
        <v>18</v>
      </c>
      <c r="O171" s="30"/>
      <c r="P171" s="162"/>
      <c r="Q171" s="30">
        <f t="shared" si="104"/>
        <v>216</v>
      </c>
      <c r="R171" s="30">
        <f t="shared" si="105"/>
        <v>6574.3596000000007</v>
      </c>
      <c r="S171" s="30">
        <f t="shared" si="106"/>
        <v>6570</v>
      </c>
      <c r="T171" s="30" t="s">
        <v>6</v>
      </c>
      <c r="U171" s="30"/>
      <c r="V171" s="32">
        <v>36922</v>
      </c>
      <c r="W171" s="30"/>
      <c r="X171" s="31">
        <v>375</v>
      </c>
      <c r="Y171" s="30">
        <v>0</v>
      </c>
      <c r="Z171" s="30">
        <v>0</v>
      </c>
      <c r="AA171" s="30">
        <v>0</v>
      </c>
      <c r="AB171" s="31">
        <f t="shared" si="107"/>
        <v>375</v>
      </c>
      <c r="AC171" s="33">
        <v>42095</v>
      </c>
      <c r="AD171" s="10">
        <f t="shared" si="108"/>
        <v>36922</v>
      </c>
      <c r="AE171" s="10">
        <f t="shared" si="109"/>
        <v>42095</v>
      </c>
      <c r="AF171" s="11">
        <f t="shared" si="110"/>
        <v>5173</v>
      </c>
      <c r="AG171" s="11">
        <f t="shared" si="111"/>
        <v>6574.5</v>
      </c>
      <c r="AH171" s="11">
        <f t="shared" si="112"/>
        <v>5173</v>
      </c>
      <c r="AI171" s="11">
        <f t="shared" si="152"/>
        <v>295.26255707762556</v>
      </c>
      <c r="AJ171" s="11">
        <f t="shared" si="153"/>
        <v>79.737442922374441</v>
      </c>
      <c r="AK171" s="33">
        <v>42461</v>
      </c>
      <c r="AL171" s="5">
        <f t="shared" si="113"/>
        <v>42461</v>
      </c>
      <c r="AM171" s="11">
        <f t="shared" si="114"/>
        <v>42461</v>
      </c>
      <c r="AN171" s="11">
        <f t="shared" si="115"/>
        <v>5173</v>
      </c>
      <c r="AO171" s="6">
        <v>340.21</v>
      </c>
      <c r="AP171" s="6">
        <f t="shared" si="116"/>
        <v>44.947442922374421</v>
      </c>
      <c r="AQ171" s="6">
        <f t="shared" si="117"/>
        <v>34.79000000000002</v>
      </c>
      <c r="AR171" s="33">
        <v>42826</v>
      </c>
      <c r="AS171" s="5">
        <f t="shared" si="118"/>
        <v>42826</v>
      </c>
      <c r="AT171" s="11">
        <f t="shared" si="119"/>
        <v>42826</v>
      </c>
      <c r="AU171" s="11">
        <f t="shared" si="120"/>
        <v>5904</v>
      </c>
      <c r="AV171" s="6">
        <v>361.04333333333329</v>
      </c>
      <c r="AW171" s="6">
        <v>20.833333333333332</v>
      </c>
      <c r="AX171" s="6">
        <f t="shared" si="154"/>
        <v>13.956666666666706</v>
      </c>
      <c r="AY171" s="33">
        <v>43191</v>
      </c>
      <c r="AZ171" s="5">
        <f t="shared" si="121"/>
        <v>43191</v>
      </c>
      <c r="BA171" s="11">
        <f t="shared" si="122"/>
        <v>6269</v>
      </c>
      <c r="BB171" s="11">
        <f t="shared" si="123"/>
        <v>6189.2625570776254</v>
      </c>
      <c r="BC171" s="6">
        <v>375.1877574802553</v>
      </c>
      <c r="BD171" s="6">
        <v>14.144424146922022</v>
      </c>
      <c r="BE171" s="6">
        <f t="shared" si="155"/>
        <v>-0.18775748025529992</v>
      </c>
      <c r="BF171" s="8"/>
      <c r="BG171" s="33">
        <v>43556</v>
      </c>
      <c r="BH171" s="5">
        <f t="shared" si="124"/>
        <v>43556</v>
      </c>
      <c r="BI171" s="11">
        <f t="shared" si="125"/>
        <v>6634</v>
      </c>
      <c r="BJ171" s="11">
        <f t="shared" si="126"/>
        <v>0</v>
      </c>
      <c r="BK171" s="6">
        <f t="shared" si="156"/>
        <v>376.26775748025528</v>
      </c>
      <c r="BL171" s="6">
        <v>1.08</v>
      </c>
      <c r="BM171" s="6">
        <v>0.08</v>
      </c>
      <c r="BN171" s="59"/>
      <c r="BO171" s="58"/>
      <c r="BP171" s="58"/>
      <c r="BQ171" s="61">
        <f t="shared" si="127"/>
        <v>-1.3477574802552681</v>
      </c>
      <c r="BR171" s="33">
        <v>43922</v>
      </c>
      <c r="BS171" s="5">
        <f t="shared" si="128"/>
        <v>43922</v>
      </c>
      <c r="BT171" s="11">
        <f t="shared" si="129"/>
        <v>7000</v>
      </c>
      <c r="BU171" s="11">
        <f t="shared" si="130"/>
        <v>0</v>
      </c>
      <c r="BV171" s="6">
        <f t="shared" si="151"/>
        <v>376.34775748025527</v>
      </c>
      <c r="BW171" s="6">
        <f t="shared" si="132"/>
        <v>0.08</v>
      </c>
      <c r="BX171" s="73">
        <f t="shared" si="143"/>
        <v>0.08</v>
      </c>
      <c r="BY171" s="6">
        <v>0.08</v>
      </c>
      <c r="BZ171" s="33">
        <v>43922</v>
      </c>
      <c r="CA171" s="5">
        <f t="shared" si="133"/>
        <v>43922</v>
      </c>
      <c r="CB171" s="11">
        <f t="shared" si="134"/>
        <v>7000</v>
      </c>
      <c r="CC171" s="11">
        <f t="shared" si="135"/>
        <v>0</v>
      </c>
      <c r="CD171" s="6">
        <f t="shared" si="136"/>
        <v>376.42775748025525</v>
      </c>
      <c r="CE171" s="62">
        <f t="shared" si="137"/>
        <v>0.08</v>
      </c>
      <c r="CF171" s="73">
        <f t="shared" si="144"/>
        <v>0.08</v>
      </c>
      <c r="CG171" s="73">
        <f t="shared" si="145"/>
        <v>0</v>
      </c>
      <c r="CH171" s="6">
        <v>0.08</v>
      </c>
      <c r="CI171" s="6"/>
      <c r="CJ171" s="33">
        <v>44652</v>
      </c>
      <c r="CK171" s="5">
        <f t="shared" si="138"/>
        <v>44652</v>
      </c>
      <c r="CL171" s="11">
        <f t="shared" si="139"/>
        <v>2557</v>
      </c>
      <c r="CM171" s="11">
        <f t="shared" si="140"/>
        <v>2557</v>
      </c>
      <c r="CN171" s="6">
        <f t="shared" si="141"/>
        <v>376.42775748025525</v>
      </c>
      <c r="CO171" s="6">
        <v>0</v>
      </c>
      <c r="CP171" s="73">
        <f t="shared" si="147"/>
        <v>0</v>
      </c>
      <c r="CQ171" s="73">
        <f t="shared" si="148"/>
        <v>0</v>
      </c>
      <c r="CR171" s="6">
        <f t="shared" si="142"/>
        <v>0.08</v>
      </c>
    </row>
    <row r="172" spans="1:96">
      <c r="A172" s="30" t="s">
        <v>1247</v>
      </c>
      <c r="B172" s="30" t="s">
        <v>1248</v>
      </c>
      <c r="C172" s="49"/>
      <c r="D172" s="49" t="s">
        <v>3222</v>
      </c>
      <c r="E172" s="30" t="s">
        <v>11649</v>
      </c>
      <c r="F172" s="30" t="s">
        <v>4255</v>
      </c>
      <c r="G172" s="30" t="s">
        <v>4562</v>
      </c>
      <c r="H172" s="30" t="s">
        <v>3223</v>
      </c>
      <c r="I172" s="30" t="s">
        <v>11645</v>
      </c>
      <c r="J172" s="30"/>
      <c r="K172" s="30" t="s">
        <v>1240</v>
      </c>
      <c r="L172" s="30" t="s">
        <v>3102</v>
      </c>
      <c r="M172" s="31">
        <v>1195</v>
      </c>
      <c r="N172" s="30">
        <v>18</v>
      </c>
      <c r="O172" s="30"/>
      <c r="P172" s="162"/>
      <c r="Q172" s="30">
        <f t="shared" si="104"/>
        <v>216</v>
      </c>
      <c r="R172" s="30">
        <f t="shared" si="105"/>
        <v>6574.3596000000007</v>
      </c>
      <c r="S172" s="30">
        <f t="shared" si="106"/>
        <v>6570</v>
      </c>
      <c r="T172" s="30" t="s">
        <v>6</v>
      </c>
      <c r="U172" s="30"/>
      <c r="V172" s="32">
        <v>36943</v>
      </c>
      <c r="W172" s="30"/>
      <c r="X172" s="31">
        <v>1195</v>
      </c>
      <c r="Y172" s="30">
        <v>0</v>
      </c>
      <c r="Z172" s="30">
        <v>0</v>
      </c>
      <c r="AA172" s="30">
        <v>0</v>
      </c>
      <c r="AB172" s="31">
        <f t="shared" si="107"/>
        <v>1195</v>
      </c>
      <c r="AC172" s="33">
        <v>42095</v>
      </c>
      <c r="AD172" s="10">
        <f t="shared" si="108"/>
        <v>36943</v>
      </c>
      <c r="AE172" s="10">
        <f t="shared" si="109"/>
        <v>42095</v>
      </c>
      <c r="AF172" s="11">
        <f t="shared" si="110"/>
        <v>5152</v>
      </c>
      <c r="AG172" s="11">
        <f t="shared" si="111"/>
        <v>6574.5</v>
      </c>
      <c r="AH172" s="11">
        <f t="shared" si="112"/>
        <v>5152</v>
      </c>
      <c r="AI172" s="11">
        <f t="shared" si="152"/>
        <v>937.08371385083706</v>
      </c>
      <c r="AJ172" s="11">
        <f t="shared" si="153"/>
        <v>257.91628614916294</v>
      </c>
      <c r="AK172" s="33">
        <v>42461</v>
      </c>
      <c r="AL172" s="5">
        <f t="shared" si="113"/>
        <v>42461</v>
      </c>
      <c r="AM172" s="11">
        <f t="shared" si="114"/>
        <v>42461</v>
      </c>
      <c r="AN172" s="11">
        <f t="shared" si="115"/>
        <v>5152</v>
      </c>
      <c r="AO172" s="6">
        <v>1081.2</v>
      </c>
      <c r="AP172" s="6">
        <f t="shared" si="116"/>
        <v>144.11628614916299</v>
      </c>
      <c r="AQ172" s="6">
        <f t="shared" si="117"/>
        <v>113.79999999999995</v>
      </c>
      <c r="AR172" s="33">
        <v>42826</v>
      </c>
      <c r="AS172" s="5">
        <f t="shared" si="118"/>
        <v>42826</v>
      </c>
      <c r="AT172" s="11">
        <f t="shared" si="119"/>
        <v>42826</v>
      </c>
      <c r="AU172" s="11">
        <f t="shared" si="120"/>
        <v>5883</v>
      </c>
      <c r="AV172" s="6">
        <v>1147.588888888889</v>
      </c>
      <c r="AW172" s="6">
        <v>66.388888888888886</v>
      </c>
      <c r="AX172" s="6">
        <f t="shared" si="154"/>
        <v>47.41111111111104</v>
      </c>
      <c r="AY172" s="33">
        <v>43191</v>
      </c>
      <c r="AZ172" s="5">
        <f t="shared" si="121"/>
        <v>43191</v>
      </c>
      <c r="BA172" s="11">
        <f t="shared" si="122"/>
        <v>6248</v>
      </c>
      <c r="BB172" s="11">
        <f t="shared" si="123"/>
        <v>5990.0837138508368</v>
      </c>
      <c r="BC172" s="6">
        <v>1195.6378163906134</v>
      </c>
      <c r="BD172" s="6">
        <v>48.048927501724386</v>
      </c>
      <c r="BE172" s="6">
        <f t="shared" si="155"/>
        <v>-0.63781639061335227</v>
      </c>
      <c r="BF172" s="8"/>
      <c r="BG172" s="33">
        <v>43556</v>
      </c>
      <c r="BH172" s="5">
        <f t="shared" si="124"/>
        <v>43556</v>
      </c>
      <c r="BI172" s="11">
        <f t="shared" si="125"/>
        <v>6613</v>
      </c>
      <c r="BJ172" s="11">
        <f t="shared" si="126"/>
        <v>0</v>
      </c>
      <c r="BK172" s="6">
        <f t="shared" si="156"/>
        <v>1196.7178163906133</v>
      </c>
      <c r="BL172" s="6">
        <v>1.08</v>
      </c>
      <c r="BM172" s="6">
        <v>0.08</v>
      </c>
      <c r="BN172" s="59"/>
      <c r="BO172" s="58"/>
      <c r="BP172" s="58"/>
      <c r="BQ172" s="61">
        <f t="shared" si="127"/>
        <v>-1.7978163906132067</v>
      </c>
      <c r="BR172" s="33">
        <v>43922</v>
      </c>
      <c r="BS172" s="5">
        <f t="shared" si="128"/>
        <v>43922</v>
      </c>
      <c r="BT172" s="11">
        <f t="shared" si="129"/>
        <v>6979</v>
      </c>
      <c r="BU172" s="11">
        <f t="shared" si="130"/>
        <v>0</v>
      </c>
      <c r="BV172" s="6">
        <f t="shared" si="151"/>
        <v>1196.7978163906132</v>
      </c>
      <c r="BW172" s="6">
        <f t="shared" si="132"/>
        <v>0.08</v>
      </c>
      <c r="BX172" s="73">
        <f t="shared" si="143"/>
        <v>0.08</v>
      </c>
      <c r="BY172" s="6">
        <v>0.08</v>
      </c>
      <c r="BZ172" s="33">
        <v>43922</v>
      </c>
      <c r="CA172" s="5">
        <f t="shared" si="133"/>
        <v>43922</v>
      </c>
      <c r="CB172" s="11">
        <f t="shared" si="134"/>
        <v>6979</v>
      </c>
      <c r="CC172" s="11">
        <f t="shared" si="135"/>
        <v>0</v>
      </c>
      <c r="CD172" s="6">
        <f t="shared" si="136"/>
        <v>1196.8778163906131</v>
      </c>
      <c r="CE172" s="62">
        <f t="shared" si="137"/>
        <v>0.08</v>
      </c>
      <c r="CF172" s="73">
        <f t="shared" si="144"/>
        <v>0.08</v>
      </c>
      <c r="CG172" s="73">
        <f t="shared" si="145"/>
        <v>0</v>
      </c>
      <c r="CH172" s="6">
        <v>0.08</v>
      </c>
      <c r="CI172" s="6"/>
      <c r="CJ172" s="33">
        <v>44652</v>
      </c>
      <c r="CK172" s="5">
        <f t="shared" si="138"/>
        <v>44652</v>
      </c>
      <c r="CL172" s="11">
        <f t="shared" si="139"/>
        <v>2557</v>
      </c>
      <c r="CM172" s="11">
        <f t="shared" si="140"/>
        <v>2557</v>
      </c>
      <c r="CN172" s="6">
        <f t="shared" si="141"/>
        <v>1196.8778163906131</v>
      </c>
      <c r="CO172" s="6">
        <v>0</v>
      </c>
      <c r="CP172" s="73">
        <f t="shared" si="147"/>
        <v>0</v>
      </c>
      <c r="CQ172" s="73">
        <f t="shared" si="148"/>
        <v>0</v>
      </c>
      <c r="CR172" s="6">
        <f t="shared" si="142"/>
        <v>0.08</v>
      </c>
    </row>
    <row r="173" spans="1:96">
      <c r="A173" s="30" t="s">
        <v>1265</v>
      </c>
      <c r="B173" s="30" t="s">
        <v>1266</v>
      </c>
      <c r="C173" s="49"/>
      <c r="D173" s="49" t="s">
        <v>3232</v>
      </c>
      <c r="E173" s="30" t="s">
        <v>3061</v>
      </c>
      <c r="F173" s="30" t="s">
        <v>4568</v>
      </c>
      <c r="G173" s="30"/>
      <c r="H173" s="30" t="s">
        <v>3143</v>
      </c>
      <c r="I173" s="30" t="s">
        <v>4362</v>
      </c>
      <c r="J173" s="30"/>
      <c r="K173" s="30" t="s">
        <v>1240</v>
      </c>
      <c r="L173" s="30" t="s">
        <v>3102</v>
      </c>
      <c r="M173" s="31">
        <v>699</v>
      </c>
      <c r="N173" s="30">
        <v>18</v>
      </c>
      <c r="O173" s="30"/>
      <c r="P173" s="162"/>
      <c r="Q173" s="30">
        <f t="shared" si="104"/>
        <v>216</v>
      </c>
      <c r="R173" s="30">
        <f t="shared" si="105"/>
        <v>6574.3596000000007</v>
      </c>
      <c r="S173" s="30">
        <f t="shared" si="106"/>
        <v>6570</v>
      </c>
      <c r="T173" s="30" t="s">
        <v>6</v>
      </c>
      <c r="U173" s="30"/>
      <c r="V173" s="32">
        <v>36980</v>
      </c>
      <c r="W173" s="30"/>
      <c r="X173" s="31">
        <v>699</v>
      </c>
      <c r="Y173" s="30">
        <v>0</v>
      </c>
      <c r="Z173" s="30">
        <v>0</v>
      </c>
      <c r="AA173" s="30">
        <v>0</v>
      </c>
      <c r="AB173" s="31">
        <f t="shared" si="107"/>
        <v>699</v>
      </c>
      <c r="AC173" s="33">
        <v>42095</v>
      </c>
      <c r="AD173" s="10">
        <f t="shared" si="108"/>
        <v>36980</v>
      </c>
      <c r="AE173" s="10">
        <f t="shared" si="109"/>
        <v>42095</v>
      </c>
      <c r="AF173" s="11">
        <f t="shared" si="110"/>
        <v>5115</v>
      </c>
      <c r="AG173" s="11">
        <f t="shared" si="111"/>
        <v>6574.5</v>
      </c>
      <c r="AH173" s="11">
        <f t="shared" si="112"/>
        <v>5115</v>
      </c>
      <c r="AI173" s="11">
        <f t="shared" si="152"/>
        <v>544.19863013698637</v>
      </c>
      <c r="AJ173" s="11">
        <f t="shared" si="153"/>
        <v>154.80136986301363</v>
      </c>
      <c r="AK173" s="33">
        <v>42461</v>
      </c>
      <c r="AL173" s="5">
        <f t="shared" si="113"/>
        <v>42461</v>
      </c>
      <c r="AM173" s="11">
        <f t="shared" si="114"/>
        <v>42461</v>
      </c>
      <c r="AN173" s="11">
        <f t="shared" si="115"/>
        <v>5115</v>
      </c>
      <c r="AO173" s="6">
        <v>627.79</v>
      </c>
      <c r="AP173" s="6">
        <f t="shared" si="116"/>
        <v>83.591369863013597</v>
      </c>
      <c r="AQ173" s="6">
        <f t="shared" si="117"/>
        <v>71.210000000000036</v>
      </c>
      <c r="AR173" s="33">
        <v>42826</v>
      </c>
      <c r="AS173" s="5">
        <f t="shared" si="118"/>
        <v>42826</v>
      </c>
      <c r="AT173" s="11">
        <f t="shared" si="119"/>
        <v>42826</v>
      </c>
      <c r="AU173" s="11">
        <f t="shared" si="120"/>
        <v>5846</v>
      </c>
      <c r="AV173" s="6">
        <v>666.62333333333333</v>
      </c>
      <c r="AW173" s="6">
        <v>38.833333333333336</v>
      </c>
      <c r="AX173" s="6">
        <f t="shared" si="154"/>
        <v>32.376666666666665</v>
      </c>
      <c r="AY173" s="33">
        <v>43191</v>
      </c>
      <c r="AZ173" s="5">
        <f t="shared" si="121"/>
        <v>43191</v>
      </c>
      <c r="BA173" s="11">
        <f t="shared" si="122"/>
        <v>6211</v>
      </c>
      <c r="BB173" s="11">
        <f t="shared" si="123"/>
        <v>6056.1986301369861</v>
      </c>
      <c r="BC173" s="6">
        <v>699.43555968610463</v>
      </c>
      <c r="BD173" s="6">
        <v>32.812226352771241</v>
      </c>
      <c r="BE173" s="6">
        <f t="shared" si="155"/>
        <v>-0.43555968610462514</v>
      </c>
      <c r="BF173" s="8"/>
      <c r="BG173" s="33">
        <v>43556</v>
      </c>
      <c r="BH173" s="5">
        <f t="shared" si="124"/>
        <v>43556</v>
      </c>
      <c r="BI173" s="11">
        <f t="shared" si="125"/>
        <v>6576</v>
      </c>
      <c r="BJ173" s="11">
        <f t="shared" si="126"/>
        <v>0</v>
      </c>
      <c r="BK173" s="6">
        <f t="shared" si="156"/>
        <v>700.51555968610467</v>
      </c>
      <c r="BL173" s="6">
        <v>1.08</v>
      </c>
      <c r="BM173" s="6">
        <v>0.08</v>
      </c>
      <c r="BN173" s="59"/>
      <c r="BO173" s="58"/>
      <c r="BP173" s="58"/>
      <c r="BQ173" s="61">
        <f t="shared" si="127"/>
        <v>-1.595559686104707</v>
      </c>
      <c r="BR173" s="33">
        <v>43922</v>
      </c>
      <c r="BS173" s="5">
        <f t="shared" si="128"/>
        <v>43922</v>
      </c>
      <c r="BT173" s="11">
        <f t="shared" si="129"/>
        <v>6942</v>
      </c>
      <c r="BU173" s="11">
        <f t="shared" si="130"/>
        <v>0</v>
      </c>
      <c r="BV173" s="6">
        <f t="shared" si="151"/>
        <v>700.59555968610471</v>
      </c>
      <c r="BW173" s="6">
        <f t="shared" si="132"/>
        <v>0.08</v>
      </c>
      <c r="BX173" s="73">
        <f t="shared" si="143"/>
        <v>0.08</v>
      </c>
      <c r="BY173" s="6">
        <v>0.08</v>
      </c>
      <c r="BZ173" s="33">
        <v>43922</v>
      </c>
      <c r="CA173" s="5">
        <f t="shared" si="133"/>
        <v>43922</v>
      </c>
      <c r="CB173" s="11">
        <f t="shared" si="134"/>
        <v>6942</v>
      </c>
      <c r="CC173" s="11">
        <f t="shared" si="135"/>
        <v>0</v>
      </c>
      <c r="CD173" s="6">
        <f t="shared" si="136"/>
        <v>700.67555968610475</v>
      </c>
      <c r="CE173" s="62">
        <f t="shared" si="137"/>
        <v>0.08</v>
      </c>
      <c r="CF173" s="73">
        <f t="shared" si="144"/>
        <v>0.08</v>
      </c>
      <c r="CG173" s="73">
        <f t="shared" si="145"/>
        <v>0</v>
      </c>
      <c r="CH173" s="6">
        <v>0.08</v>
      </c>
      <c r="CI173" s="6"/>
      <c r="CJ173" s="33">
        <v>44652</v>
      </c>
      <c r="CK173" s="5">
        <f t="shared" si="138"/>
        <v>44652</v>
      </c>
      <c r="CL173" s="11">
        <f t="shared" si="139"/>
        <v>2557</v>
      </c>
      <c r="CM173" s="11">
        <f t="shared" si="140"/>
        <v>2557</v>
      </c>
      <c r="CN173" s="6">
        <f t="shared" si="141"/>
        <v>700.67555968610475</v>
      </c>
      <c r="CO173" s="6">
        <v>0</v>
      </c>
      <c r="CP173" s="73">
        <f t="shared" si="147"/>
        <v>0</v>
      </c>
      <c r="CQ173" s="73">
        <f t="shared" si="148"/>
        <v>0</v>
      </c>
      <c r="CR173" s="6">
        <f t="shared" si="142"/>
        <v>0.08</v>
      </c>
    </row>
    <row r="174" spans="1:96">
      <c r="A174" s="30" t="s">
        <v>2527</v>
      </c>
      <c r="B174" s="30" t="s">
        <v>2528</v>
      </c>
      <c r="C174" s="49"/>
      <c r="D174" s="49" t="s">
        <v>3876</v>
      </c>
      <c r="E174" s="30" t="s">
        <v>11649</v>
      </c>
      <c r="F174" s="30" t="s">
        <v>4255</v>
      </c>
      <c r="G174" s="30" t="s">
        <v>4562</v>
      </c>
      <c r="H174" s="30" t="s">
        <v>3887</v>
      </c>
      <c r="I174" s="30" t="s">
        <v>11645</v>
      </c>
      <c r="J174" s="30"/>
      <c r="K174" s="30" t="s">
        <v>1240</v>
      </c>
      <c r="L174" s="30" t="s">
        <v>3102</v>
      </c>
      <c r="M174" s="31">
        <v>750</v>
      </c>
      <c r="N174" s="30">
        <v>18</v>
      </c>
      <c r="O174" s="30"/>
      <c r="P174" s="162"/>
      <c r="Q174" s="30">
        <f t="shared" si="104"/>
        <v>216</v>
      </c>
      <c r="R174" s="30">
        <f t="shared" si="105"/>
        <v>6574.3596000000007</v>
      </c>
      <c r="S174" s="30">
        <f t="shared" si="106"/>
        <v>6570</v>
      </c>
      <c r="T174" s="30" t="s">
        <v>6</v>
      </c>
      <c r="U174" s="30"/>
      <c r="V174" s="32">
        <v>36981</v>
      </c>
      <c r="W174" s="30"/>
      <c r="X174" s="31">
        <v>750</v>
      </c>
      <c r="Y174" s="30">
        <v>0</v>
      </c>
      <c r="Z174" s="30">
        <v>0</v>
      </c>
      <c r="AA174" s="30">
        <v>0</v>
      </c>
      <c r="AB174" s="31">
        <f t="shared" si="107"/>
        <v>750</v>
      </c>
      <c r="AC174" s="33">
        <v>42095</v>
      </c>
      <c r="AD174" s="10">
        <f t="shared" si="108"/>
        <v>36981</v>
      </c>
      <c r="AE174" s="10">
        <f t="shared" si="109"/>
        <v>42095</v>
      </c>
      <c r="AF174" s="11">
        <f t="shared" si="110"/>
        <v>5114</v>
      </c>
      <c r="AG174" s="11">
        <f t="shared" si="111"/>
        <v>6574.5</v>
      </c>
      <c r="AH174" s="11">
        <f t="shared" si="112"/>
        <v>5114</v>
      </c>
      <c r="AI174" s="11">
        <f t="shared" si="152"/>
        <v>583.78995433789953</v>
      </c>
      <c r="AJ174" s="11">
        <f t="shared" si="153"/>
        <v>166.21004566210047</v>
      </c>
      <c r="AK174" s="33">
        <v>42461</v>
      </c>
      <c r="AL174" s="5">
        <f t="shared" si="113"/>
        <v>42461</v>
      </c>
      <c r="AM174" s="11">
        <f t="shared" si="114"/>
        <v>42461</v>
      </c>
      <c r="AN174" s="11">
        <f t="shared" si="115"/>
        <v>5114</v>
      </c>
      <c r="AO174" s="6">
        <v>673.54</v>
      </c>
      <c r="AP174" s="6">
        <f t="shared" si="116"/>
        <v>89.750045662100433</v>
      </c>
      <c r="AQ174" s="6">
        <f t="shared" si="117"/>
        <v>76.460000000000036</v>
      </c>
      <c r="AR174" s="33">
        <v>42826</v>
      </c>
      <c r="AS174" s="5">
        <f t="shared" si="118"/>
        <v>42826</v>
      </c>
      <c r="AT174" s="11">
        <f t="shared" si="119"/>
        <v>42826</v>
      </c>
      <c r="AU174" s="11">
        <f t="shared" si="120"/>
        <v>5845</v>
      </c>
      <c r="AV174" s="6">
        <v>715.20666666666659</v>
      </c>
      <c r="AW174" s="6">
        <v>41.666666666666664</v>
      </c>
      <c r="AX174" s="6">
        <f t="shared" si="154"/>
        <v>34.793333333333408</v>
      </c>
      <c r="AY174" s="33">
        <v>43191</v>
      </c>
      <c r="AZ174" s="5">
        <f t="shared" si="121"/>
        <v>43191</v>
      </c>
      <c r="BA174" s="11">
        <f t="shared" si="122"/>
        <v>6210</v>
      </c>
      <c r="BB174" s="11">
        <f t="shared" si="123"/>
        <v>6043.7899543378999</v>
      </c>
      <c r="BC174" s="6">
        <v>750.46807083327087</v>
      </c>
      <c r="BD174" s="6">
        <v>35.261404166604244</v>
      </c>
      <c r="BE174" s="6">
        <f t="shared" si="155"/>
        <v>-0.46807083327087184</v>
      </c>
      <c r="BF174" s="8"/>
      <c r="BG174" s="33">
        <v>43556</v>
      </c>
      <c r="BH174" s="5">
        <f t="shared" si="124"/>
        <v>43556</v>
      </c>
      <c r="BI174" s="11">
        <f t="shared" si="125"/>
        <v>6575</v>
      </c>
      <c r="BJ174" s="11">
        <f t="shared" si="126"/>
        <v>0</v>
      </c>
      <c r="BK174" s="6">
        <f>(M174-J174)/R174*BI174</f>
        <v>750.07305654530967</v>
      </c>
      <c r="BL174" s="6">
        <v>1.08</v>
      </c>
      <c r="BM174" s="6">
        <v>0.08</v>
      </c>
      <c r="BN174" s="59"/>
      <c r="BO174" s="58"/>
      <c r="BP174" s="58"/>
      <c r="BQ174" s="61">
        <f t="shared" si="127"/>
        <v>-0.15305654530970969</v>
      </c>
      <c r="BR174" s="33">
        <v>43922</v>
      </c>
      <c r="BS174" s="5">
        <f t="shared" si="128"/>
        <v>43922</v>
      </c>
      <c r="BT174" s="11">
        <f t="shared" si="129"/>
        <v>6941</v>
      </c>
      <c r="BU174" s="11">
        <f t="shared" si="130"/>
        <v>0</v>
      </c>
      <c r="BV174" s="6">
        <f t="shared" si="151"/>
        <v>750.15305654530971</v>
      </c>
      <c r="BW174" s="6">
        <f t="shared" si="132"/>
        <v>0.08</v>
      </c>
      <c r="BX174" s="73">
        <f t="shared" si="143"/>
        <v>0.08</v>
      </c>
      <c r="BY174" s="6">
        <v>0.08</v>
      </c>
      <c r="BZ174" s="33">
        <v>44287</v>
      </c>
      <c r="CA174" s="5">
        <f t="shared" si="133"/>
        <v>44287</v>
      </c>
      <c r="CB174" s="11">
        <f t="shared" si="134"/>
        <v>7306</v>
      </c>
      <c r="CC174" s="11">
        <f t="shared" si="135"/>
        <v>0</v>
      </c>
      <c r="CD174" s="6">
        <f t="shared" si="136"/>
        <v>750.23305654530975</v>
      </c>
      <c r="CE174" s="62">
        <f t="shared" si="137"/>
        <v>0.08</v>
      </c>
      <c r="CF174" s="73">
        <f t="shared" si="144"/>
        <v>0.08</v>
      </c>
      <c r="CG174" s="73">
        <f t="shared" si="145"/>
        <v>0</v>
      </c>
      <c r="CH174" s="6">
        <f t="shared" ref="CH174:CH237" si="157">BY174-CE174</f>
        <v>0</v>
      </c>
      <c r="CI174" s="6"/>
      <c r="CJ174" s="33">
        <v>44652</v>
      </c>
      <c r="CK174" s="5">
        <f t="shared" si="138"/>
        <v>44652</v>
      </c>
      <c r="CL174" s="11">
        <f t="shared" si="139"/>
        <v>2557</v>
      </c>
      <c r="CM174" s="11">
        <f t="shared" si="140"/>
        <v>2557</v>
      </c>
      <c r="CN174" s="6">
        <f t="shared" si="141"/>
        <v>750.23305654530975</v>
      </c>
      <c r="CO174" s="62">
        <f t="shared" ref="CO174:CO237" si="158">CH174</f>
        <v>0</v>
      </c>
      <c r="CP174" s="73">
        <f t="shared" si="147"/>
        <v>0</v>
      </c>
      <c r="CQ174" s="73">
        <f t="shared" si="148"/>
        <v>0</v>
      </c>
      <c r="CR174" s="6">
        <f t="shared" si="142"/>
        <v>0</v>
      </c>
    </row>
    <row r="175" spans="1:96">
      <c r="A175" s="30" t="s">
        <v>1736</v>
      </c>
      <c r="B175" s="30" t="s">
        <v>1737</v>
      </c>
      <c r="C175" s="49"/>
      <c r="D175" s="49" t="s">
        <v>3485</v>
      </c>
      <c r="E175" s="30" t="s">
        <v>11649</v>
      </c>
      <c r="F175" s="30" t="s">
        <v>4255</v>
      </c>
      <c r="G175" s="30" t="s">
        <v>4562</v>
      </c>
      <c r="H175" s="30" t="s">
        <v>3487</v>
      </c>
      <c r="I175" s="30" t="s">
        <v>11645</v>
      </c>
      <c r="J175" s="30"/>
      <c r="K175" s="30" t="s">
        <v>1240</v>
      </c>
      <c r="L175" s="30" t="s">
        <v>3102</v>
      </c>
      <c r="M175" s="31">
        <v>450</v>
      </c>
      <c r="N175" s="30">
        <v>17</v>
      </c>
      <c r="O175" s="30"/>
      <c r="P175" s="162"/>
      <c r="Q175" s="30">
        <f t="shared" si="104"/>
        <v>204</v>
      </c>
      <c r="R175" s="30">
        <f t="shared" si="105"/>
        <v>6209.1174000000001</v>
      </c>
      <c r="S175" s="30">
        <f t="shared" si="106"/>
        <v>6205</v>
      </c>
      <c r="T175" s="30" t="s">
        <v>6</v>
      </c>
      <c r="U175" s="30"/>
      <c r="V175" s="32">
        <v>37011</v>
      </c>
      <c r="W175" s="30"/>
      <c r="X175" s="31">
        <v>450</v>
      </c>
      <c r="Y175" s="30">
        <v>0</v>
      </c>
      <c r="Z175" s="30">
        <v>0</v>
      </c>
      <c r="AA175" s="30">
        <v>0</v>
      </c>
      <c r="AB175" s="31">
        <f t="shared" si="107"/>
        <v>450</v>
      </c>
      <c r="AC175" s="33">
        <v>42095</v>
      </c>
      <c r="AD175" s="10">
        <f t="shared" si="108"/>
        <v>37011</v>
      </c>
      <c r="AE175" s="10">
        <f t="shared" si="109"/>
        <v>42095</v>
      </c>
      <c r="AF175" s="11">
        <f t="shared" si="110"/>
        <v>5084</v>
      </c>
      <c r="AG175" s="11">
        <f t="shared" si="111"/>
        <v>6209.25</v>
      </c>
      <c r="AH175" s="11">
        <f t="shared" si="112"/>
        <v>5084</v>
      </c>
      <c r="AI175" s="11">
        <f t="shared" si="152"/>
        <v>368.70265914585013</v>
      </c>
      <c r="AJ175" s="11">
        <f t="shared" si="153"/>
        <v>81.297340854149866</v>
      </c>
      <c r="AK175" s="33">
        <v>42461</v>
      </c>
      <c r="AL175" s="5">
        <f t="shared" si="113"/>
        <v>42461</v>
      </c>
      <c r="AM175" s="11">
        <f t="shared" si="114"/>
        <v>42461</v>
      </c>
      <c r="AN175" s="11">
        <f t="shared" si="115"/>
        <v>5084</v>
      </c>
      <c r="AO175" s="6">
        <v>425.78</v>
      </c>
      <c r="AP175" s="6">
        <f t="shared" si="116"/>
        <v>57.077340854149838</v>
      </c>
      <c r="AQ175" s="6">
        <f t="shared" si="117"/>
        <v>24.220000000000027</v>
      </c>
      <c r="AR175" s="33">
        <v>42826</v>
      </c>
      <c r="AS175" s="5">
        <f t="shared" si="118"/>
        <v>42826</v>
      </c>
      <c r="AT175" s="11">
        <f t="shared" si="119"/>
        <v>42826</v>
      </c>
      <c r="AU175" s="11">
        <f t="shared" si="120"/>
        <v>5815</v>
      </c>
      <c r="AV175" s="6">
        <v>452.25058823529412</v>
      </c>
      <c r="AW175" s="6">
        <v>26.470588235294116</v>
      </c>
      <c r="AX175" s="6">
        <v>0</v>
      </c>
      <c r="AY175" s="33">
        <v>43191</v>
      </c>
      <c r="AZ175" s="5">
        <f t="shared" si="121"/>
        <v>43191</v>
      </c>
      <c r="BA175" s="11">
        <f t="shared" si="122"/>
        <v>6180</v>
      </c>
      <c r="BB175" s="11">
        <f t="shared" si="123"/>
        <v>6098.7026591458498</v>
      </c>
      <c r="BC175" s="6">
        <v>452.25058823529412</v>
      </c>
      <c r="BD175" s="6">
        <v>0</v>
      </c>
      <c r="BE175" s="6">
        <v>-0.2</v>
      </c>
      <c r="BF175" s="8"/>
      <c r="BG175" s="33">
        <v>43556</v>
      </c>
      <c r="BH175" s="5">
        <f t="shared" si="124"/>
        <v>43556</v>
      </c>
      <c r="BI175" s="11">
        <f t="shared" si="125"/>
        <v>6545</v>
      </c>
      <c r="BJ175" s="11">
        <f t="shared" si="126"/>
        <v>0</v>
      </c>
      <c r="BK175" s="6">
        <f t="shared" ref="BK175:BK196" si="159">BC175+BL175</f>
        <v>453.3305882352941</v>
      </c>
      <c r="BL175" s="6">
        <v>1.08</v>
      </c>
      <c r="BM175" s="6">
        <v>0.08</v>
      </c>
      <c r="BN175" s="59"/>
      <c r="BO175" s="58"/>
      <c r="BP175" s="58"/>
      <c r="BQ175" s="61">
        <f t="shared" si="127"/>
        <v>-3.4105882352940853</v>
      </c>
      <c r="BR175" s="33">
        <v>43922</v>
      </c>
      <c r="BS175" s="5">
        <f t="shared" si="128"/>
        <v>43922</v>
      </c>
      <c r="BT175" s="11">
        <f t="shared" si="129"/>
        <v>6911</v>
      </c>
      <c r="BU175" s="11">
        <f t="shared" si="130"/>
        <v>0</v>
      </c>
      <c r="BV175" s="6">
        <f t="shared" si="151"/>
        <v>453.41058823529409</v>
      </c>
      <c r="BW175" s="6">
        <f t="shared" si="132"/>
        <v>0.08</v>
      </c>
      <c r="BX175" s="73">
        <f t="shared" si="143"/>
        <v>0.08</v>
      </c>
      <c r="BY175" s="6">
        <v>0.08</v>
      </c>
      <c r="BZ175" s="33">
        <v>44287</v>
      </c>
      <c r="CA175" s="5">
        <f t="shared" si="133"/>
        <v>44287</v>
      </c>
      <c r="CB175" s="11">
        <f t="shared" si="134"/>
        <v>7276</v>
      </c>
      <c r="CC175" s="11">
        <f t="shared" si="135"/>
        <v>0</v>
      </c>
      <c r="CD175" s="6">
        <f t="shared" si="136"/>
        <v>453.49058823529407</v>
      </c>
      <c r="CE175" s="62">
        <f t="shared" si="137"/>
        <v>0.08</v>
      </c>
      <c r="CF175" s="73">
        <f t="shared" si="144"/>
        <v>0.08</v>
      </c>
      <c r="CG175" s="73">
        <f t="shared" si="145"/>
        <v>0</v>
      </c>
      <c r="CH175" s="6">
        <f t="shared" si="157"/>
        <v>0</v>
      </c>
      <c r="CI175" s="6"/>
      <c r="CJ175" s="33">
        <v>44652</v>
      </c>
      <c r="CK175" s="5">
        <f t="shared" si="138"/>
        <v>44652</v>
      </c>
      <c r="CL175" s="11">
        <f t="shared" si="139"/>
        <v>2557</v>
      </c>
      <c r="CM175" s="11">
        <f t="shared" si="140"/>
        <v>2557</v>
      </c>
      <c r="CN175" s="6">
        <f t="shared" si="141"/>
        <v>453.49058823529407</v>
      </c>
      <c r="CO175" s="62">
        <f t="shared" si="158"/>
        <v>0</v>
      </c>
      <c r="CP175" s="73">
        <f t="shared" si="147"/>
        <v>0</v>
      </c>
      <c r="CQ175" s="73">
        <f t="shared" si="148"/>
        <v>0</v>
      </c>
      <c r="CR175" s="6">
        <f t="shared" si="142"/>
        <v>0</v>
      </c>
    </row>
    <row r="176" spans="1:96">
      <c r="A176" s="30" t="s">
        <v>1738</v>
      </c>
      <c r="B176" s="30" t="s">
        <v>1739</v>
      </c>
      <c r="C176" s="49"/>
      <c r="D176" s="49" t="s">
        <v>3486</v>
      </c>
      <c r="E176" s="30" t="s">
        <v>11649</v>
      </c>
      <c r="F176" s="30" t="s">
        <v>4255</v>
      </c>
      <c r="G176" s="30" t="s">
        <v>4562</v>
      </c>
      <c r="H176" s="30" t="s">
        <v>3487</v>
      </c>
      <c r="I176" s="30" t="s">
        <v>11645</v>
      </c>
      <c r="J176" s="30"/>
      <c r="K176" s="30" t="s">
        <v>1240</v>
      </c>
      <c r="L176" s="30" t="s">
        <v>3102</v>
      </c>
      <c r="M176" s="31">
        <v>299.5</v>
      </c>
      <c r="N176" s="30">
        <v>17</v>
      </c>
      <c r="O176" s="30"/>
      <c r="P176" s="162"/>
      <c r="Q176" s="30">
        <f t="shared" si="104"/>
        <v>204</v>
      </c>
      <c r="R176" s="30">
        <f t="shared" si="105"/>
        <v>6209.1174000000001</v>
      </c>
      <c r="S176" s="30">
        <f t="shared" si="106"/>
        <v>6205</v>
      </c>
      <c r="T176" s="30" t="s">
        <v>6</v>
      </c>
      <c r="U176" s="30"/>
      <c r="V176" s="32">
        <v>37011</v>
      </c>
      <c r="W176" s="30"/>
      <c r="X176" s="31">
        <v>299.5</v>
      </c>
      <c r="Y176" s="30">
        <v>0</v>
      </c>
      <c r="Z176" s="30">
        <v>0</v>
      </c>
      <c r="AA176" s="30">
        <v>0</v>
      </c>
      <c r="AB176" s="31">
        <f t="shared" si="107"/>
        <v>299.5</v>
      </c>
      <c r="AC176" s="33">
        <v>42095</v>
      </c>
      <c r="AD176" s="10">
        <f t="shared" si="108"/>
        <v>37011</v>
      </c>
      <c r="AE176" s="10">
        <f t="shared" si="109"/>
        <v>42095</v>
      </c>
      <c r="AF176" s="11">
        <f t="shared" si="110"/>
        <v>5084</v>
      </c>
      <c r="AG176" s="11">
        <f t="shared" si="111"/>
        <v>6209.25</v>
      </c>
      <c r="AH176" s="11">
        <f t="shared" si="112"/>
        <v>5084</v>
      </c>
      <c r="AI176" s="11">
        <f t="shared" si="152"/>
        <v>245.39210314262689</v>
      </c>
      <c r="AJ176" s="11">
        <f t="shared" si="153"/>
        <v>54.107896857373106</v>
      </c>
      <c r="AK176" s="33">
        <v>42461</v>
      </c>
      <c r="AL176" s="5">
        <f t="shared" si="113"/>
        <v>42461</v>
      </c>
      <c r="AM176" s="11">
        <f t="shared" si="114"/>
        <v>42461</v>
      </c>
      <c r="AN176" s="11">
        <f t="shared" si="115"/>
        <v>5084</v>
      </c>
      <c r="AO176" s="6">
        <v>283.37</v>
      </c>
      <c r="AP176" s="6">
        <f t="shared" si="116"/>
        <v>37.977896857373111</v>
      </c>
      <c r="AQ176" s="6">
        <f t="shared" si="117"/>
        <v>16.129999999999995</v>
      </c>
      <c r="AR176" s="33">
        <v>42826</v>
      </c>
      <c r="AS176" s="5">
        <f t="shared" si="118"/>
        <v>42826</v>
      </c>
      <c r="AT176" s="11">
        <f t="shared" si="119"/>
        <v>42826</v>
      </c>
      <c r="AU176" s="11">
        <f t="shared" si="120"/>
        <v>5815</v>
      </c>
      <c r="AV176" s="6">
        <v>300.98764705882354</v>
      </c>
      <c r="AW176" s="6">
        <v>17.617647058823529</v>
      </c>
      <c r="AX176" s="6">
        <v>0</v>
      </c>
      <c r="AY176" s="33">
        <v>43191</v>
      </c>
      <c r="AZ176" s="5">
        <f t="shared" si="121"/>
        <v>43191</v>
      </c>
      <c r="BA176" s="11">
        <f t="shared" si="122"/>
        <v>6180</v>
      </c>
      <c r="BB176" s="11">
        <f t="shared" si="123"/>
        <v>6125.8921031426271</v>
      </c>
      <c r="BC176" s="6">
        <v>300.98764705882354</v>
      </c>
      <c r="BD176" s="6">
        <v>0</v>
      </c>
      <c r="BE176" s="6">
        <v>-0.2</v>
      </c>
      <c r="BF176" s="8"/>
      <c r="BG176" s="33">
        <v>43556</v>
      </c>
      <c r="BH176" s="5">
        <f t="shared" si="124"/>
        <v>43556</v>
      </c>
      <c r="BI176" s="11">
        <f t="shared" si="125"/>
        <v>6545</v>
      </c>
      <c r="BJ176" s="11">
        <f t="shared" si="126"/>
        <v>0</v>
      </c>
      <c r="BK176" s="6">
        <f t="shared" si="159"/>
        <v>302.06764705882352</v>
      </c>
      <c r="BL176" s="6">
        <v>1.08</v>
      </c>
      <c r="BM176" s="6">
        <v>0.08</v>
      </c>
      <c r="BN176" s="59"/>
      <c r="BO176" s="58"/>
      <c r="BP176" s="58"/>
      <c r="BQ176" s="61">
        <f t="shared" si="127"/>
        <v>-2.6476470588235088</v>
      </c>
      <c r="BR176" s="33">
        <v>43922</v>
      </c>
      <c r="BS176" s="5">
        <f t="shared" si="128"/>
        <v>43922</v>
      </c>
      <c r="BT176" s="11">
        <f t="shared" si="129"/>
        <v>6911</v>
      </c>
      <c r="BU176" s="11">
        <f t="shared" si="130"/>
        <v>0</v>
      </c>
      <c r="BV176" s="6">
        <f t="shared" si="151"/>
        <v>302.14764705882351</v>
      </c>
      <c r="BW176" s="6">
        <f t="shared" si="132"/>
        <v>0.08</v>
      </c>
      <c r="BX176" s="73">
        <f t="shared" si="143"/>
        <v>0.08</v>
      </c>
      <c r="BY176" s="6">
        <v>0.08</v>
      </c>
      <c r="BZ176" s="33">
        <v>44287</v>
      </c>
      <c r="CA176" s="5">
        <f t="shared" si="133"/>
        <v>44287</v>
      </c>
      <c r="CB176" s="11">
        <f t="shared" si="134"/>
        <v>7276</v>
      </c>
      <c r="CC176" s="11">
        <f t="shared" si="135"/>
        <v>0</v>
      </c>
      <c r="CD176" s="6">
        <f t="shared" si="136"/>
        <v>302.22764705882349</v>
      </c>
      <c r="CE176" s="62">
        <f t="shared" si="137"/>
        <v>0.08</v>
      </c>
      <c r="CF176" s="73">
        <f t="shared" si="144"/>
        <v>0.08</v>
      </c>
      <c r="CG176" s="73">
        <f t="shared" si="145"/>
        <v>0</v>
      </c>
      <c r="CH176" s="6">
        <f t="shared" si="157"/>
        <v>0</v>
      </c>
      <c r="CI176" s="6"/>
      <c r="CJ176" s="33">
        <v>44652</v>
      </c>
      <c r="CK176" s="5">
        <f t="shared" si="138"/>
        <v>44652</v>
      </c>
      <c r="CL176" s="11">
        <f t="shared" si="139"/>
        <v>2557</v>
      </c>
      <c r="CM176" s="11">
        <f t="shared" si="140"/>
        <v>2557</v>
      </c>
      <c r="CN176" s="6">
        <f t="shared" si="141"/>
        <v>302.22764705882349</v>
      </c>
      <c r="CO176" s="62">
        <f t="shared" si="158"/>
        <v>0</v>
      </c>
      <c r="CP176" s="73">
        <f t="shared" si="147"/>
        <v>0</v>
      </c>
      <c r="CQ176" s="73">
        <f t="shared" si="148"/>
        <v>0</v>
      </c>
      <c r="CR176" s="6">
        <f t="shared" si="142"/>
        <v>0</v>
      </c>
    </row>
    <row r="177" spans="1:96">
      <c r="A177" s="30" t="s">
        <v>1768</v>
      </c>
      <c r="B177" s="30" t="s">
        <v>1769</v>
      </c>
      <c r="C177" s="49"/>
      <c r="D177" s="49" t="s">
        <v>3503</v>
      </c>
      <c r="E177" s="30" t="s">
        <v>11649</v>
      </c>
      <c r="F177" s="30" t="s">
        <v>4255</v>
      </c>
      <c r="G177" s="30" t="s">
        <v>4562</v>
      </c>
      <c r="H177" s="30" t="s">
        <v>3487</v>
      </c>
      <c r="I177" s="30" t="s">
        <v>11645</v>
      </c>
      <c r="J177" s="30"/>
      <c r="K177" s="30" t="s">
        <v>1240</v>
      </c>
      <c r="L177" s="30" t="s">
        <v>3102</v>
      </c>
      <c r="M177" s="31">
        <v>299.5</v>
      </c>
      <c r="N177" s="30">
        <v>17</v>
      </c>
      <c r="O177" s="30"/>
      <c r="P177" s="162"/>
      <c r="Q177" s="30">
        <f t="shared" si="104"/>
        <v>204</v>
      </c>
      <c r="R177" s="30">
        <f t="shared" si="105"/>
        <v>6209.1174000000001</v>
      </c>
      <c r="S177" s="30">
        <f t="shared" si="106"/>
        <v>6205</v>
      </c>
      <c r="T177" s="30" t="s">
        <v>6</v>
      </c>
      <c r="U177" s="30"/>
      <c r="V177" s="32">
        <v>37011</v>
      </c>
      <c r="W177" s="30"/>
      <c r="X177" s="31">
        <v>299.5</v>
      </c>
      <c r="Y177" s="30">
        <v>0</v>
      </c>
      <c r="Z177" s="30">
        <v>0</v>
      </c>
      <c r="AA177" s="30">
        <v>0</v>
      </c>
      <c r="AB177" s="31">
        <f t="shared" si="107"/>
        <v>299.5</v>
      </c>
      <c r="AC177" s="33">
        <v>42095</v>
      </c>
      <c r="AD177" s="10">
        <f t="shared" si="108"/>
        <v>37011</v>
      </c>
      <c r="AE177" s="10">
        <f t="shared" si="109"/>
        <v>42095</v>
      </c>
      <c r="AF177" s="11">
        <f t="shared" si="110"/>
        <v>5084</v>
      </c>
      <c r="AG177" s="11">
        <f t="shared" si="111"/>
        <v>6209.25</v>
      </c>
      <c r="AH177" s="11">
        <f t="shared" si="112"/>
        <v>5084</v>
      </c>
      <c r="AI177" s="11">
        <f t="shared" si="152"/>
        <v>245.39210314262689</v>
      </c>
      <c r="AJ177" s="11">
        <f t="shared" si="153"/>
        <v>54.107896857373106</v>
      </c>
      <c r="AK177" s="33">
        <v>42461</v>
      </c>
      <c r="AL177" s="5">
        <f t="shared" si="113"/>
        <v>42461</v>
      </c>
      <c r="AM177" s="11">
        <f t="shared" si="114"/>
        <v>42461</v>
      </c>
      <c r="AN177" s="11">
        <f t="shared" si="115"/>
        <v>5084</v>
      </c>
      <c r="AO177" s="6">
        <v>283.37</v>
      </c>
      <c r="AP177" s="6">
        <f t="shared" si="116"/>
        <v>37.977896857373111</v>
      </c>
      <c r="AQ177" s="6">
        <f t="shared" si="117"/>
        <v>16.129999999999995</v>
      </c>
      <c r="AR177" s="33">
        <v>42826</v>
      </c>
      <c r="AS177" s="5">
        <f t="shared" si="118"/>
        <v>42826</v>
      </c>
      <c r="AT177" s="11">
        <f t="shared" si="119"/>
        <v>42826</v>
      </c>
      <c r="AU177" s="11">
        <f t="shared" si="120"/>
        <v>5815</v>
      </c>
      <c r="AV177" s="6">
        <v>300.98764705882354</v>
      </c>
      <c r="AW177" s="6">
        <v>17.617647058823529</v>
      </c>
      <c r="AX177" s="6">
        <v>0</v>
      </c>
      <c r="AY177" s="33">
        <v>43191</v>
      </c>
      <c r="AZ177" s="5">
        <f t="shared" si="121"/>
        <v>43191</v>
      </c>
      <c r="BA177" s="11">
        <f t="shared" si="122"/>
        <v>6180</v>
      </c>
      <c r="BB177" s="11">
        <f t="shared" si="123"/>
        <v>6125.8921031426271</v>
      </c>
      <c r="BC177" s="6">
        <v>300.98764705882354</v>
      </c>
      <c r="BD177" s="6">
        <v>0</v>
      </c>
      <c r="BE177" s="6">
        <v>-0.2</v>
      </c>
      <c r="BF177" s="8"/>
      <c r="BG177" s="33">
        <v>43556</v>
      </c>
      <c r="BH177" s="5">
        <f t="shared" si="124"/>
        <v>43556</v>
      </c>
      <c r="BI177" s="11">
        <f t="shared" si="125"/>
        <v>6545</v>
      </c>
      <c r="BJ177" s="11">
        <f t="shared" si="126"/>
        <v>0</v>
      </c>
      <c r="BK177" s="6">
        <f t="shared" si="159"/>
        <v>302.06764705882352</v>
      </c>
      <c r="BL177" s="6">
        <v>1.08</v>
      </c>
      <c r="BM177" s="6">
        <v>0.08</v>
      </c>
      <c r="BN177" s="59"/>
      <c r="BO177" s="58"/>
      <c r="BP177" s="58"/>
      <c r="BQ177" s="61">
        <f t="shared" si="127"/>
        <v>-2.6476470588235088</v>
      </c>
      <c r="BR177" s="33">
        <v>43922</v>
      </c>
      <c r="BS177" s="5">
        <f t="shared" si="128"/>
        <v>43922</v>
      </c>
      <c r="BT177" s="11">
        <f t="shared" si="129"/>
        <v>6911</v>
      </c>
      <c r="BU177" s="11">
        <f t="shared" si="130"/>
        <v>0</v>
      </c>
      <c r="BV177" s="6">
        <f t="shared" si="151"/>
        <v>302.14764705882351</v>
      </c>
      <c r="BW177" s="6">
        <f t="shared" si="132"/>
        <v>0.08</v>
      </c>
      <c r="BX177" s="73">
        <f t="shared" si="143"/>
        <v>0.08</v>
      </c>
      <c r="BY177" s="6">
        <v>0.08</v>
      </c>
      <c r="BZ177" s="33">
        <v>44287</v>
      </c>
      <c r="CA177" s="5">
        <f t="shared" si="133"/>
        <v>44287</v>
      </c>
      <c r="CB177" s="11">
        <f t="shared" si="134"/>
        <v>7276</v>
      </c>
      <c r="CC177" s="11">
        <f t="shared" si="135"/>
        <v>0</v>
      </c>
      <c r="CD177" s="6">
        <f t="shared" si="136"/>
        <v>302.22764705882349</v>
      </c>
      <c r="CE177" s="62">
        <f t="shared" si="137"/>
        <v>0.08</v>
      </c>
      <c r="CF177" s="73">
        <f t="shared" si="144"/>
        <v>0.08</v>
      </c>
      <c r="CG177" s="73">
        <f t="shared" si="145"/>
        <v>0</v>
      </c>
      <c r="CH177" s="6">
        <f t="shared" si="157"/>
        <v>0</v>
      </c>
      <c r="CI177" s="6"/>
      <c r="CJ177" s="33">
        <v>44652</v>
      </c>
      <c r="CK177" s="5">
        <f t="shared" si="138"/>
        <v>44652</v>
      </c>
      <c r="CL177" s="11">
        <f t="shared" si="139"/>
        <v>2557</v>
      </c>
      <c r="CM177" s="11">
        <f t="shared" si="140"/>
        <v>2557</v>
      </c>
      <c r="CN177" s="6">
        <f t="shared" si="141"/>
        <v>302.22764705882349</v>
      </c>
      <c r="CO177" s="62">
        <f t="shared" si="158"/>
        <v>0</v>
      </c>
      <c r="CP177" s="73">
        <f t="shared" si="147"/>
        <v>0</v>
      </c>
      <c r="CQ177" s="73">
        <f t="shared" si="148"/>
        <v>0</v>
      </c>
      <c r="CR177" s="6">
        <f t="shared" si="142"/>
        <v>0</v>
      </c>
    </row>
    <row r="178" spans="1:96">
      <c r="A178" s="30" t="s">
        <v>1770</v>
      </c>
      <c r="B178" s="30" t="s">
        <v>1771</v>
      </c>
      <c r="C178" s="49"/>
      <c r="D178" s="49" t="s">
        <v>3504</v>
      </c>
      <c r="E178" s="30" t="s">
        <v>11649</v>
      </c>
      <c r="F178" s="30" t="s">
        <v>4255</v>
      </c>
      <c r="G178" s="30" t="s">
        <v>4562</v>
      </c>
      <c r="H178" s="30" t="s">
        <v>3487</v>
      </c>
      <c r="I178" s="30" t="s">
        <v>11645</v>
      </c>
      <c r="J178" s="30"/>
      <c r="K178" s="30" t="s">
        <v>1240</v>
      </c>
      <c r="L178" s="30" t="s">
        <v>3102</v>
      </c>
      <c r="M178" s="31">
        <v>450</v>
      </c>
      <c r="N178" s="30">
        <v>17</v>
      </c>
      <c r="O178" s="30"/>
      <c r="P178" s="162"/>
      <c r="Q178" s="30">
        <f t="shared" si="104"/>
        <v>204</v>
      </c>
      <c r="R178" s="30">
        <f t="shared" si="105"/>
        <v>6209.1174000000001</v>
      </c>
      <c r="S178" s="30">
        <f t="shared" si="106"/>
        <v>6205</v>
      </c>
      <c r="T178" s="30" t="s">
        <v>6</v>
      </c>
      <c r="U178" s="30"/>
      <c r="V178" s="32">
        <v>37011</v>
      </c>
      <c r="W178" s="30"/>
      <c r="X178" s="31">
        <v>450</v>
      </c>
      <c r="Y178" s="30">
        <v>0</v>
      </c>
      <c r="Z178" s="30">
        <v>0</v>
      </c>
      <c r="AA178" s="30">
        <v>0</v>
      </c>
      <c r="AB178" s="31">
        <f t="shared" si="107"/>
        <v>450</v>
      </c>
      <c r="AC178" s="33">
        <v>42095</v>
      </c>
      <c r="AD178" s="10">
        <f t="shared" si="108"/>
        <v>37011</v>
      </c>
      <c r="AE178" s="10">
        <f t="shared" si="109"/>
        <v>42095</v>
      </c>
      <c r="AF178" s="11">
        <f t="shared" si="110"/>
        <v>5084</v>
      </c>
      <c r="AG178" s="11">
        <f t="shared" si="111"/>
        <v>6209.25</v>
      </c>
      <c r="AH178" s="11">
        <f t="shared" si="112"/>
        <v>5084</v>
      </c>
      <c r="AI178" s="11">
        <f t="shared" si="152"/>
        <v>368.70265914585013</v>
      </c>
      <c r="AJ178" s="11">
        <f t="shared" si="153"/>
        <v>81.297340854149866</v>
      </c>
      <c r="AK178" s="33">
        <v>42461</v>
      </c>
      <c r="AL178" s="5">
        <f t="shared" si="113"/>
        <v>42461</v>
      </c>
      <c r="AM178" s="11">
        <f t="shared" si="114"/>
        <v>42461</v>
      </c>
      <c r="AN178" s="11">
        <f t="shared" si="115"/>
        <v>5084</v>
      </c>
      <c r="AO178" s="6">
        <v>425.78</v>
      </c>
      <c r="AP178" s="6">
        <f t="shared" si="116"/>
        <v>57.077340854149838</v>
      </c>
      <c r="AQ178" s="6">
        <f t="shared" si="117"/>
        <v>24.220000000000027</v>
      </c>
      <c r="AR178" s="33">
        <v>42826</v>
      </c>
      <c r="AS178" s="5">
        <f t="shared" si="118"/>
        <v>42826</v>
      </c>
      <c r="AT178" s="11">
        <f t="shared" si="119"/>
        <v>42826</v>
      </c>
      <c r="AU178" s="11">
        <f t="shared" si="120"/>
        <v>5815</v>
      </c>
      <c r="AV178" s="6">
        <v>452.25058823529412</v>
      </c>
      <c r="AW178" s="6">
        <v>26.470588235294116</v>
      </c>
      <c r="AX178" s="6">
        <v>0</v>
      </c>
      <c r="AY178" s="33">
        <v>43191</v>
      </c>
      <c r="AZ178" s="5">
        <f t="shared" si="121"/>
        <v>43191</v>
      </c>
      <c r="BA178" s="11">
        <f t="shared" si="122"/>
        <v>6180</v>
      </c>
      <c r="BB178" s="11">
        <f t="shared" si="123"/>
        <v>6098.7026591458498</v>
      </c>
      <c r="BC178" s="6">
        <v>452.25058823529412</v>
      </c>
      <c r="BD178" s="6">
        <v>0</v>
      </c>
      <c r="BE178" s="6">
        <v>-0.2</v>
      </c>
      <c r="BF178" s="8"/>
      <c r="BG178" s="33">
        <v>43556</v>
      </c>
      <c r="BH178" s="5">
        <f t="shared" si="124"/>
        <v>43556</v>
      </c>
      <c r="BI178" s="11">
        <f t="shared" si="125"/>
        <v>6545</v>
      </c>
      <c r="BJ178" s="11">
        <f t="shared" si="126"/>
        <v>0</v>
      </c>
      <c r="BK178" s="6">
        <f t="shared" si="159"/>
        <v>453.3305882352941</v>
      </c>
      <c r="BL178" s="6">
        <v>1.08</v>
      </c>
      <c r="BM178" s="6">
        <v>0.08</v>
      </c>
      <c r="BN178" s="59"/>
      <c r="BO178" s="58"/>
      <c r="BP178" s="58"/>
      <c r="BQ178" s="61">
        <f t="shared" si="127"/>
        <v>-3.4105882352940853</v>
      </c>
      <c r="BR178" s="33">
        <v>43922</v>
      </c>
      <c r="BS178" s="5">
        <f t="shared" si="128"/>
        <v>43922</v>
      </c>
      <c r="BT178" s="11">
        <f t="shared" si="129"/>
        <v>6911</v>
      </c>
      <c r="BU178" s="11">
        <f t="shared" si="130"/>
        <v>0</v>
      </c>
      <c r="BV178" s="6">
        <f t="shared" si="151"/>
        <v>453.41058823529409</v>
      </c>
      <c r="BW178" s="6">
        <f t="shared" si="132"/>
        <v>0.08</v>
      </c>
      <c r="BX178" s="73">
        <f t="shared" si="143"/>
        <v>0.08</v>
      </c>
      <c r="BY178" s="6">
        <v>0.08</v>
      </c>
      <c r="BZ178" s="33">
        <v>44287</v>
      </c>
      <c r="CA178" s="5">
        <f t="shared" si="133"/>
        <v>44287</v>
      </c>
      <c r="CB178" s="11">
        <f t="shared" si="134"/>
        <v>7276</v>
      </c>
      <c r="CC178" s="11">
        <f t="shared" si="135"/>
        <v>0</v>
      </c>
      <c r="CD178" s="6">
        <f t="shared" si="136"/>
        <v>453.49058823529407</v>
      </c>
      <c r="CE178" s="62">
        <f t="shared" si="137"/>
        <v>0.08</v>
      </c>
      <c r="CF178" s="73">
        <f t="shared" si="144"/>
        <v>0.08</v>
      </c>
      <c r="CG178" s="73">
        <f t="shared" si="145"/>
        <v>0</v>
      </c>
      <c r="CH178" s="6">
        <f t="shared" si="157"/>
        <v>0</v>
      </c>
      <c r="CI178" s="6"/>
      <c r="CJ178" s="33">
        <v>44652</v>
      </c>
      <c r="CK178" s="5">
        <f t="shared" si="138"/>
        <v>44652</v>
      </c>
      <c r="CL178" s="11">
        <f t="shared" si="139"/>
        <v>2557</v>
      </c>
      <c r="CM178" s="11">
        <f t="shared" si="140"/>
        <v>2557</v>
      </c>
      <c r="CN178" s="6">
        <f t="shared" si="141"/>
        <v>453.49058823529407</v>
      </c>
      <c r="CO178" s="62">
        <f t="shared" si="158"/>
        <v>0</v>
      </c>
      <c r="CP178" s="73">
        <f t="shared" si="147"/>
        <v>0</v>
      </c>
      <c r="CQ178" s="73">
        <f t="shared" si="148"/>
        <v>0</v>
      </c>
      <c r="CR178" s="6">
        <f t="shared" si="142"/>
        <v>0</v>
      </c>
    </row>
    <row r="179" spans="1:96">
      <c r="A179" s="30" t="s">
        <v>1772</v>
      </c>
      <c r="B179" s="30" t="s">
        <v>1773</v>
      </c>
      <c r="C179" s="49"/>
      <c r="D179" s="49" t="s">
        <v>3505</v>
      </c>
      <c r="E179" s="30" t="s">
        <v>11649</v>
      </c>
      <c r="F179" s="30" t="s">
        <v>4255</v>
      </c>
      <c r="G179" s="30" t="s">
        <v>4562</v>
      </c>
      <c r="H179" s="30" t="s">
        <v>3487</v>
      </c>
      <c r="I179" s="30" t="s">
        <v>11645</v>
      </c>
      <c r="J179" s="30"/>
      <c r="K179" s="30" t="s">
        <v>1240</v>
      </c>
      <c r="L179" s="30" t="s">
        <v>3102</v>
      </c>
      <c r="M179" s="31">
        <v>450</v>
      </c>
      <c r="N179" s="30">
        <v>17</v>
      </c>
      <c r="O179" s="30"/>
      <c r="P179" s="162"/>
      <c r="Q179" s="30">
        <f t="shared" si="104"/>
        <v>204</v>
      </c>
      <c r="R179" s="30">
        <f t="shared" si="105"/>
        <v>6209.1174000000001</v>
      </c>
      <c r="S179" s="30">
        <f t="shared" si="106"/>
        <v>6205</v>
      </c>
      <c r="T179" s="30" t="s">
        <v>6</v>
      </c>
      <c r="U179" s="30"/>
      <c r="V179" s="32">
        <v>37011</v>
      </c>
      <c r="W179" s="30"/>
      <c r="X179" s="31">
        <v>450</v>
      </c>
      <c r="Y179" s="30">
        <v>0</v>
      </c>
      <c r="Z179" s="30">
        <v>0</v>
      </c>
      <c r="AA179" s="30">
        <v>0</v>
      </c>
      <c r="AB179" s="31">
        <f t="shared" si="107"/>
        <v>450</v>
      </c>
      <c r="AC179" s="33">
        <v>42095</v>
      </c>
      <c r="AD179" s="10">
        <f t="shared" si="108"/>
        <v>37011</v>
      </c>
      <c r="AE179" s="10">
        <f t="shared" si="109"/>
        <v>42095</v>
      </c>
      <c r="AF179" s="11">
        <f t="shared" si="110"/>
        <v>5084</v>
      </c>
      <c r="AG179" s="11">
        <f t="shared" si="111"/>
        <v>6209.25</v>
      </c>
      <c r="AH179" s="11">
        <f t="shared" si="112"/>
        <v>5084</v>
      </c>
      <c r="AI179" s="11">
        <f t="shared" si="152"/>
        <v>368.70265914585013</v>
      </c>
      <c r="AJ179" s="11">
        <f t="shared" si="153"/>
        <v>81.297340854149866</v>
      </c>
      <c r="AK179" s="33">
        <v>42461</v>
      </c>
      <c r="AL179" s="5">
        <f t="shared" si="113"/>
        <v>42461</v>
      </c>
      <c r="AM179" s="11">
        <f t="shared" si="114"/>
        <v>42461</v>
      </c>
      <c r="AN179" s="11">
        <f t="shared" si="115"/>
        <v>5084</v>
      </c>
      <c r="AO179" s="6">
        <v>425.78</v>
      </c>
      <c r="AP179" s="6">
        <f t="shared" si="116"/>
        <v>57.077340854149838</v>
      </c>
      <c r="AQ179" s="6">
        <f t="shared" si="117"/>
        <v>24.220000000000027</v>
      </c>
      <c r="AR179" s="33">
        <v>42826</v>
      </c>
      <c r="AS179" s="5">
        <f t="shared" si="118"/>
        <v>42826</v>
      </c>
      <c r="AT179" s="11">
        <f t="shared" si="119"/>
        <v>42826</v>
      </c>
      <c r="AU179" s="11">
        <f t="shared" si="120"/>
        <v>5815</v>
      </c>
      <c r="AV179" s="6">
        <v>452.25058823529412</v>
      </c>
      <c r="AW179" s="6">
        <v>26.470588235294116</v>
      </c>
      <c r="AX179" s="6">
        <v>0</v>
      </c>
      <c r="AY179" s="33">
        <v>43191</v>
      </c>
      <c r="AZ179" s="5">
        <f t="shared" si="121"/>
        <v>43191</v>
      </c>
      <c r="BA179" s="11">
        <f t="shared" si="122"/>
        <v>6180</v>
      </c>
      <c r="BB179" s="11">
        <f t="shared" si="123"/>
        <v>6098.7026591458498</v>
      </c>
      <c r="BC179" s="6">
        <v>452.25058823529412</v>
      </c>
      <c r="BD179" s="6">
        <v>0</v>
      </c>
      <c r="BE179" s="6">
        <v>-0.2</v>
      </c>
      <c r="BF179" s="8"/>
      <c r="BG179" s="33">
        <v>43556</v>
      </c>
      <c r="BH179" s="5">
        <f t="shared" si="124"/>
        <v>43556</v>
      </c>
      <c r="BI179" s="11">
        <f t="shared" si="125"/>
        <v>6545</v>
      </c>
      <c r="BJ179" s="11">
        <f t="shared" si="126"/>
        <v>0</v>
      </c>
      <c r="BK179" s="6">
        <f t="shared" si="159"/>
        <v>453.3305882352941</v>
      </c>
      <c r="BL179" s="6">
        <v>1.08</v>
      </c>
      <c r="BM179" s="6">
        <v>0.08</v>
      </c>
      <c r="BN179" s="59"/>
      <c r="BO179" s="58"/>
      <c r="BP179" s="58"/>
      <c r="BQ179" s="61">
        <f t="shared" si="127"/>
        <v>-3.4105882352940853</v>
      </c>
      <c r="BR179" s="33">
        <v>43922</v>
      </c>
      <c r="BS179" s="5">
        <f t="shared" si="128"/>
        <v>43922</v>
      </c>
      <c r="BT179" s="11">
        <f t="shared" si="129"/>
        <v>6911</v>
      </c>
      <c r="BU179" s="11">
        <f t="shared" si="130"/>
        <v>0</v>
      </c>
      <c r="BV179" s="6">
        <f t="shared" si="151"/>
        <v>453.41058823529409</v>
      </c>
      <c r="BW179" s="6">
        <f t="shared" si="132"/>
        <v>0.08</v>
      </c>
      <c r="BX179" s="73">
        <f t="shared" si="143"/>
        <v>0.08</v>
      </c>
      <c r="BY179" s="6">
        <v>0.08</v>
      </c>
      <c r="BZ179" s="33">
        <v>44287</v>
      </c>
      <c r="CA179" s="5">
        <f t="shared" si="133"/>
        <v>44287</v>
      </c>
      <c r="CB179" s="11">
        <f t="shared" si="134"/>
        <v>7276</v>
      </c>
      <c r="CC179" s="11">
        <f t="shared" si="135"/>
        <v>0</v>
      </c>
      <c r="CD179" s="6">
        <f t="shared" si="136"/>
        <v>453.49058823529407</v>
      </c>
      <c r="CE179" s="62">
        <f t="shared" si="137"/>
        <v>0.08</v>
      </c>
      <c r="CF179" s="73">
        <f t="shared" si="144"/>
        <v>0.08</v>
      </c>
      <c r="CG179" s="73">
        <f t="shared" si="145"/>
        <v>0</v>
      </c>
      <c r="CH179" s="6">
        <f t="shared" si="157"/>
        <v>0</v>
      </c>
      <c r="CI179" s="6"/>
      <c r="CJ179" s="33">
        <v>44652</v>
      </c>
      <c r="CK179" s="5">
        <f t="shared" si="138"/>
        <v>44652</v>
      </c>
      <c r="CL179" s="11">
        <f t="shared" si="139"/>
        <v>2557</v>
      </c>
      <c r="CM179" s="11">
        <f t="shared" si="140"/>
        <v>2557</v>
      </c>
      <c r="CN179" s="6">
        <f t="shared" si="141"/>
        <v>453.49058823529407</v>
      </c>
      <c r="CO179" s="62">
        <f t="shared" si="158"/>
        <v>0</v>
      </c>
      <c r="CP179" s="73">
        <f t="shared" si="147"/>
        <v>0</v>
      </c>
      <c r="CQ179" s="73">
        <f t="shared" si="148"/>
        <v>0</v>
      </c>
      <c r="CR179" s="6">
        <f t="shared" si="142"/>
        <v>0</v>
      </c>
    </row>
    <row r="180" spans="1:96">
      <c r="A180" s="30" t="s">
        <v>1774</v>
      </c>
      <c r="B180" s="30" t="s">
        <v>1775</v>
      </c>
      <c r="C180" s="49"/>
      <c r="D180" s="49" t="s">
        <v>3506</v>
      </c>
      <c r="E180" s="30" t="s">
        <v>11649</v>
      </c>
      <c r="F180" s="30" t="s">
        <v>4255</v>
      </c>
      <c r="G180" s="30" t="s">
        <v>4562</v>
      </c>
      <c r="H180" s="30" t="s">
        <v>3487</v>
      </c>
      <c r="I180" s="30" t="s">
        <v>11645</v>
      </c>
      <c r="J180" s="30"/>
      <c r="K180" s="30" t="s">
        <v>1240</v>
      </c>
      <c r="L180" s="30" t="s">
        <v>3102</v>
      </c>
      <c r="M180" s="31">
        <v>450</v>
      </c>
      <c r="N180" s="30">
        <v>17</v>
      </c>
      <c r="O180" s="30"/>
      <c r="P180" s="162"/>
      <c r="Q180" s="30">
        <f t="shared" si="104"/>
        <v>204</v>
      </c>
      <c r="R180" s="30">
        <f t="shared" si="105"/>
        <v>6209.1174000000001</v>
      </c>
      <c r="S180" s="30">
        <f t="shared" si="106"/>
        <v>6205</v>
      </c>
      <c r="T180" s="30" t="s">
        <v>6</v>
      </c>
      <c r="U180" s="30"/>
      <c r="V180" s="32">
        <v>37011</v>
      </c>
      <c r="W180" s="30"/>
      <c r="X180" s="31">
        <v>450</v>
      </c>
      <c r="Y180" s="30">
        <v>0</v>
      </c>
      <c r="Z180" s="30">
        <v>0</v>
      </c>
      <c r="AA180" s="30">
        <v>0</v>
      </c>
      <c r="AB180" s="31">
        <f t="shared" si="107"/>
        <v>450</v>
      </c>
      <c r="AC180" s="33">
        <v>42095</v>
      </c>
      <c r="AD180" s="10">
        <f t="shared" si="108"/>
        <v>37011</v>
      </c>
      <c r="AE180" s="10">
        <f t="shared" si="109"/>
        <v>42095</v>
      </c>
      <c r="AF180" s="11">
        <f t="shared" si="110"/>
        <v>5084</v>
      </c>
      <c r="AG180" s="11">
        <f t="shared" si="111"/>
        <v>6209.25</v>
      </c>
      <c r="AH180" s="11">
        <f t="shared" si="112"/>
        <v>5084</v>
      </c>
      <c r="AI180" s="11">
        <f t="shared" si="152"/>
        <v>368.70265914585013</v>
      </c>
      <c r="AJ180" s="11">
        <f t="shared" si="153"/>
        <v>81.297340854149866</v>
      </c>
      <c r="AK180" s="33">
        <v>42461</v>
      </c>
      <c r="AL180" s="5">
        <f t="shared" si="113"/>
        <v>42461</v>
      </c>
      <c r="AM180" s="11">
        <f t="shared" si="114"/>
        <v>42461</v>
      </c>
      <c r="AN180" s="11">
        <f t="shared" si="115"/>
        <v>5084</v>
      </c>
      <c r="AO180" s="6">
        <v>425.78</v>
      </c>
      <c r="AP180" s="6">
        <f t="shared" si="116"/>
        <v>57.077340854149838</v>
      </c>
      <c r="AQ180" s="6">
        <f t="shared" si="117"/>
        <v>24.220000000000027</v>
      </c>
      <c r="AR180" s="33">
        <v>42826</v>
      </c>
      <c r="AS180" s="5">
        <f t="shared" si="118"/>
        <v>42826</v>
      </c>
      <c r="AT180" s="11">
        <f t="shared" si="119"/>
        <v>42826</v>
      </c>
      <c r="AU180" s="11">
        <f t="shared" si="120"/>
        <v>5815</v>
      </c>
      <c r="AV180" s="6">
        <v>452.25058823529412</v>
      </c>
      <c r="AW180" s="6">
        <v>26.470588235294116</v>
      </c>
      <c r="AX180" s="6">
        <v>0</v>
      </c>
      <c r="AY180" s="33">
        <v>43191</v>
      </c>
      <c r="AZ180" s="5">
        <f t="shared" si="121"/>
        <v>43191</v>
      </c>
      <c r="BA180" s="11">
        <f t="shared" si="122"/>
        <v>6180</v>
      </c>
      <c r="BB180" s="11">
        <f t="shared" si="123"/>
        <v>6098.7026591458498</v>
      </c>
      <c r="BC180" s="6">
        <v>452.25058823529412</v>
      </c>
      <c r="BD180" s="6">
        <v>0</v>
      </c>
      <c r="BE180" s="6">
        <v>-0.2</v>
      </c>
      <c r="BF180" s="8"/>
      <c r="BG180" s="33">
        <v>43556</v>
      </c>
      <c r="BH180" s="5">
        <f t="shared" si="124"/>
        <v>43556</v>
      </c>
      <c r="BI180" s="11">
        <f t="shared" si="125"/>
        <v>6545</v>
      </c>
      <c r="BJ180" s="11">
        <f t="shared" si="126"/>
        <v>0</v>
      </c>
      <c r="BK180" s="6">
        <f t="shared" si="159"/>
        <v>453.3305882352941</v>
      </c>
      <c r="BL180" s="6">
        <v>1.08</v>
      </c>
      <c r="BM180" s="6">
        <v>0.08</v>
      </c>
      <c r="BN180" s="59"/>
      <c r="BO180" s="58"/>
      <c r="BP180" s="58"/>
      <c r="BQ180" s="61">
        <f t="shared" si="127"/>
        <v>-3.4105882352940853</v>
      </c>
      <c r="BR180" s="33">
        <v>43922</v>
      </c>
      <c r="BS180" s="5">
        <f t="shared" si="128"/>
        <v>43922</v>
      </c>
      <c r="BT180" s="11">
        <f t="shared" si="129"/>
        <v>6911</v>
      </c>
      <c r="BU180" s="11">
        <f t="shared" si="130"/>
        <v>0</v>
      </c>
      <c r="BV180" s="6">
        <f t="shared" si="151"/>
        <v>453.41058823529409</v>
      </c>
      <c r="BW180" s="6">
        <f t="shared" si="132"/>
        <v>0.08</v>
      </c>
      <c r="BX180" s="73">
        <f t="shared" si="143"/>
        <v>0.08</v>
      </c>
      <c r="BY180" s="6">
        <v>0.08</v>
      </c>
      <c r="BZ180" s="33">
        <v>44287</v>
      </c>
      <c r="CA180" s="5">
        <f t="shared" si="133"/>
        <v>44287</v>
      </c>
      <c r="CB180" s="11">
        <f t="shared" si="134"/>
        <v>7276</v>
      </c>
      <c r="CC180" s="11">
        <f t="shared" si="135"/>
        <v>0</v>
      </c>
      <c r="CD180" s="6">
        <f t="shared" si="136"/>
        <v>453.49058823529407</v>
      </c>
      <c r="CE180" s="62">
        <f t="shared" si="137"/>
        <v>0.08</v>
      </c>
      <c r="CF180" s="73">
        <f t="shared" si="144"/>
        <v>0.08</v>
      </c>
      <c r="CG180" s="73">
        <f t="shared" si="145"/>
        <v>0</v>
      </c>
      <c r="CH180" s="6">
        <f t="shared" si="157"/>
        <v>0</v>
      </c>
      <c r="CI180" s="6"/>
      <c r="CJ180" s="33">
        <v>44652</v>
      </c>
      <c r="CK180" s="5">
        <f t="shared" si="138"/>
        <v>44652</v>
      </c>
      <c r="CL180" s="11">
        <f t="shared" si="139"/>
        <v>2557</v>
      </c>
      <c r="CM180" s="11">
        <f t="shared" si="140"/>
        <v>2557</v>
      </c>
      <c r="CN180" s="6">
        <f t="shared" si="141"/>
        <v>453.49058823529407</v>
      </c>
      <c r="CO180" s="62">
        <f t="shared" si="158"/>
        <v>0</v>
      </c>
      <c r="CP180" s="73">
        <f t="shared" si="147"/>
        <v>0</v>
      </c>
      <c r="CQ180" s="73">
        <f t="shared" si="148"/>
        <v>0</v>
      </c>
      <c r="CR180" s="6">
        <f t="shared" si="142"/>
        <v>0</v>
      </c>
    </row>
    <row r="181" spans="1:96">
      <c r="A181" s="30" t="s">
        <v>1776</v>
      </c>
      <c r="B181" s="30" t="s">
        <v>1777</v>
      </c>
      <c r="C181" s="49"/>
      <c r="D181" s="49" t="s">
        <v>3507</v>
      </c>
      <c r="E181" s="30" t="s">
        <v>11649</v>
      </c>
      <c r="F181" s="30" t="s">
        <v>4255</v>
      </c>
      <c r="G181" s="30" t="s">
        <v>4562</v>
      </c>
      <c r="H181" s="30" t="s">
        <v>3487</v>
      </c>
      <c r="I181" s="30" t="s">
        <v>11645</v>
      </c>
      <c r="J181" s="30"/>
      <c r="K181" s="30" t="s">
        <v>1240</v>
      </c>
      <c r="L181" s="30" t="s">
        <v>3102</v>
      </c>
      <c r="M181" s="31">
        <v>450</v>
      </c>
      <c r="N181" s="30">
        <v>17</v>
      </c>
      <c r="O181" s="30"/>
      <c r="P181" s="162"/>
      <c r="Q181" s="30">
        <f t="shared" si="104"/>
        <v>204</v>
      </c>
      <c r="R181" s="30">
        <f t="shared" si="105"/>
        <v>6209.1174000000001</v>
      </c>
      <c r="S181" s="30">
        <f t="shared" si="106"/>
        <v>6205</v>
      </c>
      <c r="T181" s="30" t="s">
        <v>6</v>
      </c>
      <c r="U181" s="30"/>
      <c r="V181" s="32">
        <v>37011</v>
      </c>
      <c r="W181" s="30"/>
      <c r="X181" s="31">
        <v>450</v>
      </c>
      <c r="Y181" s="30">
        <v>0</v>
      </c>
      <c r="Z181" s="30">
        <v>0</v>
      </c>
      <c r="AA181" s="30">
        <v>0</v>
      </c>
      <c r="AB181" s="31">
        <f t="shared" si="107"/>
        <v>450</v>
      </c>
      <c r="AC181" s="33">
        <v>42095</v>
      </c>
      <c r="AD181" s="10">
        <f t="shared" si="108"/>
        <v>37011</v>
      </c>
      <c r="AE181" s="10">
        <f t="shared" si="109"/>
        <v>42095</v>
      </c>
      <c r="AF181" s="11">
        <f t="shared" si="110"/>
        <v>5084</v>
      </c>
      <c r="AG181" s="11">
        <f t="shared" si="111"/>
        <v>6209.25</v>
      </c>
      <c r="AH181" s="11">
        <f t="shared" si="112"/>
        <v>5084</v>
      </c>
      <c r="AI181" s="11">
        <f t="shared" si="152"/>
        <v>368.70265914585013</v>
      </c>
      <c r="AJ181" s="11">
        <f t="shared" si="153"/>
        <v>81.297340854149866</v>
      </c>
      <c r="AK181" s="33">
        <v>42461</v>
      </c>
      <c r="AL181" s="5">
        <f t="shared" si="113"/>
        <v>42461</v>
      </c>
      <c r="AM181" s="11">
        <f t="shared" si="114"/>
        <v>42461</v>
      </c>
      <c r="AN181" s="11">
        <f t="shared" si="115"/>
        <v>5084</v>
      </c>
      <c r="AO181" s="6">
        <v>425.78</v>
      </c>
      <c r="AP181" s="6">
        <f t="shared" si="116"/>
        <v>57.077340854149838</v>
      </c>
      <c r="AQ181" s="6">
        <f t="shared" si="117"/>
        <v>24.220000000000027</v>
      </c>
      <c r="AR181" s="33">
        <v>42826</v>
      </c>
      <c r="AS181" s="5">
        <f t="shared" si="118"/>
        <v>42826</v>
      </c>
      <c r="AT181" s="11">
        <f t="shared" si="119"/>
        <v>42826</v>
      </c>
      <c r="AU181" s="11">
        <f t="shared" si="120"/>
        <v>5815</v>
      </c>
      <c r="AV181" s="6">
        <v>452.25058823529412</v>
      </c>
      <c r="AW181" s="6">
        <v>26.470588235294116</v>
      </c>
      <c r="AX181" s="6">
        <v>0</v>
      </c>
      <c r="AY181" s="33">
        <v>43191</v>
      </c>
      <c r="AZ181" s="5">
        <f t="shared" si="121"/>
        <v>43191</v>
      </c>
      <c r="BA181" s="11">
        <f t="shared" si="122"/>
        <v>6180</v>
      </c>
      <c r="BB181" s="11">
        <f t="shared" si="123"/>
        <v>6098.7026591458498</v>
      </c>
      <c r="BC181" s="6">
        <v>452.25058823529412</v>
      </c>
      <c r="BD181" s="6">
        <v>0</v>
      </c>
      <c r="BE181" s="6">
        <v>-0.2</v>
      </c>
      <c r="BF181" s="8"/>
      <c r="BG181" s="33">
        <v>43556</v>
      </c>
      <c r="BH181" s="5">
        <f t="shared" si="124"/>
        <v>43556</v>
      </c>
      <c r="BI181" s="11">
        <f t="shared" si="125"/>
        <v>6545</v>
      </c>
      <c r="BJ181" s="11">
        <f t="shared" si="126"/>
        <v>0</v>
      </c>
      <c r="BK181" s="6">
        <f t="shared" si="159"/>
        <v>453.3305882352941</v>
      </c>
      <c r="BL181" s="6">
        <v>1.08</v>
      </c>
      <c r="BM181" s="6">
        <v>0.08</v>
      </c>
      <c r="BN181" s="59"/>
      <c r="BO181" s="58"/>
      <c r="BP181" s="58"/>
      <c r="BQ181" s="61">
        <f t="shared" si="127"/>
        <v>-3.4105882352940853</v>
      </c>
      <c r="BR181" s="33">
        <v>43922</v>
      </c>
      <c r="BS181" s="5">
        <f t="shared" si="128"/>
        <v>43922</v>
      </c>
      <c r="BT181" s="11">
        <f t="shared" si="129"/>
        <v>6911</v>
      </c>
      <c r="BU181" s="11">
        <f t="shared" si="130"/>
        <v>0</v>
      </c>
      <c r="BV181" s="6">
        <f t="shared" si="151"/>
        <v>453.41058823529409</v>
      </c>
      <c r="BW181" s="6">
        <f t="shared" si="132"/>
        <v>0.08</v>
      </c>
      <c r="BX181" s="73">
        <f t="shared" si="143"/>
        <v>0.08</v>
      </c>
      <c r="BY181" s="6">
        <v>0.08</v>
      </c>
      <c r="BZ181" s="33">
        <v>44287</v>
      </c>
      <c r="CA181" s="5">
        <f t="shared" si="133"/>
        <v>44287</v>
      </c>
      <c r="CB181" s="11">
        <f t="shared" si="134"/>
        <v>7276</v>
      </c>
      <c r="CC181" s="11">
        <f t="shared" si="135"/>
        <v>0</v>
      </c>
      <c r="CD181" s="6">
        <f t="shared" si="136"/>
        <v>453.49058823529407</v>
      </c>
      <c r="CE181" s="62">
        <f t="shared" si="137"/>
        <v>0.08</v>
      </c>
      <c r="CF181" s="73">
        <f t="shared" si="144"/>
        <v>0.08</v>
      </c>
      <c r="CG181" s="73">
        <f t="shared" si="145"/>
        <v>0</v>
      </c>
      <c r="CH181" s="6">
        <f t="shared" si="157"/>
        <v>0</v>
      </c>
      <c r="CI181" s="6"/>
      <c r="CJ181" s="33">
        <v>44652</v>
      </c>
      <c r="CK181" s="5">
        <f t="shared" si="138"/>
        <v>44652</v>
      </c>
      <c r="CL181" s="11">
        <f t="shared" si="139"/>
        <v>2557</v>
      </c>
      <c r="CM181" s="11">
        <f t="shared" si="140"/>
        <v>2557</v>
      </c>
      <c r="CN181" s="6">
        <f t="shared" si="141"/>
        <v>453.49058823529407</v>
      </c>
      <c r="CO181" s="62">
        <f t="shared" si="158"/>
        <v>0</v>
      </c>
      <c r="CP181" s="73">
        <f t="shared" si="147"/>
        <v>0</v>
      </c>
      <c r="CQ181" s="73">
        <f t="shared" si="148"/>
        <v>0</v>
      </c>
      <c r="CR181" s="6">
        <f t="shared" si="142"/>
        <v>0</v>
      </c>
    </row>
    <row r="182" spans="1:96">
      <c r="A182" s="30" t="s">
        <v>1778</v>
      </c>
      <c r="B182" s="30" t="s">
        <v>1779</v>
      </c>
      <c r="C182" s="49"/>
      <c r="D182" s="49" t="s">
        <v>3508</v>
      </c>
      <c r="E182" s="30" t="s">
        <v>11649</v>
      </c>
      <c r="F182" s="30" t="s">
        <v>4255</v>
      </c>
      <c r="G182" s="30" t="s">
        <v>4562</v>
      </c>
      <c r="H182" s="30" t="s">
        <v>3487</v>
      </c>
      <c r="I182" s="30" t="s">
        <v>11645</v>
      </c>
      <c r="J182" s="30"/>
      <c r="K182" s="30" t="s">
        <v>1240</v>
      </c>
      <c r="L182" s="30" t="s">
        <v>3102</v>
      </c>
      <c r="M182" s="31">
        <v>450</v>
      </c>
      <c r="N182" s="30">
        <v>17</v>
      </c>
      <c r="O182" s="30"/>
      <c r="P182" s="162"/>
      <c r="Q182" s="30">
        <f t="shared" si="104"/>
        <v>204</v>
      </c>
      <c r="R182" s="30">
        <f t="shared" si="105"/>
        <v>6209.1174000000001</v>
      </c>
      <c r="S182" s="30">
        <f t="shared" si="106"/>
        <v>6205</v>
      </c>
      <c r="T182" s="30" t="s">
        <v>6</v>
      </c>
      <c r="U182" s="30"/>
      <c r="V182" s="32">
        <v>37011</v>
      </c>
      <c r="W182" s="30"/>
      <c r="X182" s="31">
        <v>450</v>
      </c>
      <c r="Y182" s="30">
        <v>0</v>
      </c>
      <c r="Z182" s="30">
        <v>0</v>
      </c>
      <c r="AA182" s="30">
        <v>0</v>
      </c>
      <c r="AB182" s="31">
        <f t="shared" si="107"/>
        <v>450</v>
      </c>
      <c r="AC182" s="33">
        <v>42095</v>
      </c>
      <c r="AD182" s="10">
        <f t="shared" si="108"/>
        <v>37011</v>
      </c>
      <c r="AE182" s="10">
        <f t="shared" si="109"/>
        <v>42095</v>
      </c>
      <c r="AF182" s="11">
        <f t="shared" si="110"/>
        <v>5084</v>
      </c>
      <c r="AG182" s="11">
        <f t="shared" si="111"/>
        <v>6209.25</v>
      </c>
      <c r="AH182" s="11">
        <f t="shared" si="112"/>
        <v>5084</v>
      </c>
      <c r="AI182" s="11">
        <f t="shared" si="152"/>
        <v>368.70265914585013</v>
      </c>
      <c r="AJ182" s="11">
        <f t="shared" si="153"/>
        <v>81.297340854149866</v>
      </c>
      <c r="AK182" s="33">
        <v>42461</v>
      </c>
      <c r="AL182" s="5">
        <f t="shared" si="113"/>
        <v>42461</v>
      </c>
      <c r="AM182" s="11">
        <f t="shared" si="114"/>
        <v>42461</v>
      </c>
      <c r="AN182" s="11">
        <f t="shared" si="115"/>
        <v>5084</v>
      </c>
      <c r="AO182" s="6">
        <v>425.78</v>
      </c>
      <c r="AP182" s="6">
        <f t="shared" si="116"/>
        <v>57.077340854149838</v>
      </c>
      <c r="AQ182" s="6">
        <f t="shared" si="117"/>
        <v>24.220000000000027</v>
      </c>
      <c r="AR182" s="33">
        <v>42826</v>
      </c>
      <c r="AS182" s="5">
        <f t="shared" si="118"/>
        <v>42826</v>
      </c>
      <c r="AT182" s="11">
        <f t="shared" si="119"/>
        <v>42826</v>
      </c>
      <c r="AU182" s="11">
        <f t="shared" si="120"/>
        <v>5815</v>
      </c>
      <c r="AV182" s="6">
        <v>452.25058823529412</v>
      </c>
      <c r="AW182" s="6">
        <v>26.470588235294116</v>
      </c>
      <c r="AX182" s="6">
        <v>0</v>
      </c>
      <c r="AY182" s="33">
        <v>43191</v>
      </c>
      <c r="AZ182" s="5">
        <f t="shared" si="121"/>
        <v>43191</v>
      </c>
      <c r="BA182" s="11">
        <f t="shared" si="122"/>
        <v>6180</v>
      </c>
      <c r="BB182" s="11">
        <f t="shared" si="123"/>
        <v>6098.7026591458498</v>
      </c>
      <c r="BC182" s="6">
        <v>452.25058823529412</v>
      </c>
      <c r="BD182" s="6">
        <v>0</v>
      </c>
      <c r="BE182" s="6">
        <v>-0.2</v>
      </c>
      <c r="BF182" s="8"/>
      <c r="BG182" s="33">
        <v>43556</v>
      </c>
      <c r="BH182" s="5">
        <f t="shared" si="124"/>
        <v>43556</v>
      </c>
      <c r="BI182" s="11">
        <f t="shared" si="125"/>
        <v>6545</v>
      </c>
      <c r="BJ182" s="11">
        <f t="shared" si="126"/>
        <v>0</v>
      </c>
      <c r="BK182" s="6">
        <f t="shared" si="159"/>
        <v>453.3305882352941</v>
      </c>
      <c r="BL182" s="6">
        <v>1.08</v>
      </c>
      <c r="BM182" s="6">
        <v>0.08</v>
      </c>
      <c r="BN182" s="59"/>
      <c r="BO182" s="58"/>
      <c r="BP182" s="58"/>
      <c r="BQ182" s="61">
        <f t="shared" si="127"/>
        <v>-3.4105882352940853</v>
      </c>
      <c r="BR182" s="33">
        <v>43922</v>
      </c>
      <c r="BS182" s="5">
        <f t="shared" si="128"/>
        <v>43922</v>
      </c>
      <c r="BT182" s="11">
        <f t="shared" si="129"/>
        <v>6911</v>
      </c>
      <c r="BU182" s="11">
        <f t="shared" si="130"/>
        <v>0</v>
      </c>
      <c r="BV182" s="6">
        <f t="shared" si="151"/>
        <v>453.41058823529409</v>
      </c>
      <c r="BW182" s="6">
        <f t="shared" si="132"/>
        <v>0.08</v>
      </c>
      <c r="BX182" s="73">
        <f t="shared" si="143"/>
        <v>0.08</v>
      </c>
      <c r="BY182" s="6">
        <v>0.08</v>
      </c>
      <c r="BZ182" s="33">
        <v>44287</v>
      </c>
      <c r="CA182" s="5">
        <f t="shared" si="133"/>
        <v>44287</v>
      </c>
      <c r="CB182" s="11">
        <f t="shared" si="134"/>
        <v>7276</v>
      </c>
      <c r="CC182" s="11">
        <f t="shared" si="135"/>
        <v>0</v>
      </c>
      <c r="CD182" s="6">
        <f t="shared" si="136"/>
        <v>453.49058823529407</v>
      </c>
      <c r="CE182" s="62">
        <f t="shared" si="137"/>
        <v>0.08</v>
      </c>
      <c r="CF182" s="73">
        <f t="shared" si="144"/>
        <v>0.08</v>
      </c>
      <c r="CG182" s="73">
        <f t="shared" si="145"/>
        <v>0</v>
      </c>
      <c r="CH182" s="6">
        <f t="shared" si="157"/>
        <v>0</v>
      </c>
      <c r="CI182" s="6"/>
      <c r="CJ182" s="33">
        <v>44652</v>
      </c>
      <c r="CK182" s="5">
        <f t="shared" si="138"/>
        <v>44652</v>
      </c>
      <c r="CL182" s="11">
        <f t="shared" si="139"/>
        <v>2557</v>
      </c>
      <c r="CM182" s="11">
        <f t="shared" si="140"/>
        <v>2557</v>
      </c>
      <c r="CN182" s="6">
        <f t="shared" si="141"/>
        <v>453.49058823529407</v>
      </c>
      <c r="CO182" s="62">
        <f t="shared" si="158"/>
        <v>0</v>
      </c>
      <c r="CP182" s="73">
        <f t="shared" si="147"/>
        <v>0</v>
      </c>
      <c r="CQ182" s="73">
        <f t="shared" si="148"/>
        <v>0</v>
      </c>
      <c r="CR182" s="6">
        <f t="shared" si="142"/>
        <v>0</v>
      </c>
    </row>
    <row r="183" spans="1:96">
      <c r="A183" s="30" t="s">
        <v>1780</v>
      </c>
      <c r="B183" s="30" t="s">
        <v>1781</v>
      </c>
      <c r="C183" s="49"/>
      <c r="D183" s="49" t="s">
        <v>3509</v>
      </c>
      <c r="E183" s="30" t="s">
        <v>11649</v>
      </c>
      <c r="F183" s="30" t="s">
        <v>4255</v>
      </c>
      <c r="G183" s="30" t="s">
        <v>4562</v>
      </c>
      <c r="H183" s="30" t="s">
        <v>3487</v>
      </c>
      <c r="I183" s="30" t="s">
        <v>11645</v>
      </c>
      <c r="J183" s="30"/>
      <c r="K183" s="30" t="s">
        <v>1240</v>
      </c>
      <c r="L183" s="30" t="s">
        <v>3102</v>
      </c>
      <c r="M183" s="31">
        <v>450</v>
      </c>
      <c r="N183" s="30">
        <v>17</v>
      </c>
      <c r="O183" s="30"/>
      <c r="P183" s="162"/>
      <c r="Q183" s="30">
        <f t="shared" si="104"/>
        <v>204</v>
      </c>
      <c r="R183" s="30">
        <f t="shared" si="105"/>
        <v>6209.1174000000001</v>
      </c>
      <c r="S183" s="30">
        <f t="shared" si="106"/>
        <v>6205</v>
      </c>
      <c r="T183" s="30" t="s">
        <v>6</v>
      </c>
      <c r="U183" s="30"/>
      <c r="V183" s="32">
        <v>37011</v>
      </c>
      <c r="W183" s="30"/>
      <c r="X183" s="31">
        <v>450</v>
      </c>
      <c r="Y183" s="30">
        <v>0</v>
      </c>
      <c r="Z183" s="30">
        <v>0</v>
      </c>
      <c r="AA183" s="30">
        <v>0</v>
      </c>
      <c r="AB183" s="31">
        <f t="shared" si="107"/>
        <v>450</v>
      </c>
      <c r="AC183" s="33">
        <v>42095</v>
      </c>
      <c r="AD183" s="10">
        <f t="shared" si="108"/>
        <v>37011</v>
      </c>
      <c r="AE183" s="10">
        <f t="shared" si="109"/>
        <v>42095</v>
      </c>
      <c r="AF183" s="11">
        <f t="shared" si="110"/>
        <v>5084</v>
      </c>
      <c r="AG183" s="11">
        <f t="shared" si="111"/>
        <v>6209.25</v>
      </c>
      <c r="AH183" s="11">
        <f t="shared" si="112"/>
        <v>5084</v>
      </c>
      <c r="AI183" s="11">
        <f t="shared" si="152"/>
        <v>368.70265914585013</v>
      </c>
      <c r="AJ183" s="11">
        <f t="shared" si="153"/>
        <v>81.297340854149866</v>
      </c>
      <c r="AK183" s="33">
        <v>42461</v>
      </c>
      <c r="AL183" s="5">
        <f t="shared" si="113"/>
        <v>42461</v>
      </c>
      <c r="AM183" s="11">
        <f t="shared" si="114"/>
        <v>42461</v>
      </c>
      <c r="AN183" s="11">
        <f t="shared" si="115"/>
        <v>5084</v>
      </c>
      <c r="AO183" s="6">
        <v>425.78</v>
      </c>
      <c r="AP183" s="6">
        <f t="shared" si="116"/>
        <v>57.077340854149838</v>
      </c>
      <c r="AQ183" s="6">
        <f t="shared" si="117"/>
        <v>24.220000000000027</v>
      </c>
      <c r="AR183" s="33">
        <v>42826</v>
      </c>
      <c r="AS183" s="5">
        <f t="shared" si="118"/>
        <v>42826</v>
      </c>
      <c r="AT183" s="11">
        <f t="shared" si="119"/>
        <v>42826</v>
      </c>
      <c r="AU183" s="11">
        <f t="shared" si="120"/>
        <v>5815</v>
      </c>
      <c r="AV183" s="6">
        <v>452.25058823529412</v>
      </c>
      <c r="AW183" s="6">
        <v>26.470588235294116</v>
      </c>
      <c r="AX183" s="6">
        <v>0</v>
      </c>
      <c r="AY183" s="33">
        <v>43191</v>
      </c>
      <c r="AZ183" s="5">
        <f t="shared" si="121"/>
        <v>43191</v>
      </c>
      <c r="BA183" s="11">
        <f t="shared" si="122"/>
        <v>6180</v>
      </c>
      <c r="BB183" s="11">
        <f t="shared" si="123"/>
        <v>6098.7026591458498</v>
      </c>
      <c r="BC183" s="6">
        <v>452.25058823529412</v>
      </c>
      <c r="BD183" s="6">
        <v>0</v>
      </c>
      <c r="BE183" s="6">
        <v>-0.2</v>
      </c>
      <c r="BF183" s="8"/>
      <c r="BG183" s="33">
        <v>43556</v>
      </c>
      <c r="BH183" s="5">
        <f t="shared" si="124"/>
        <v>43556</v>
      </c>
      <c r="BI183" s="11">
        <f t="shared" si="125"/>
        <v>6545</v>
      </c>
      <c r="BJ183" s="11">
        <f t="shared" si="126"/>
        <v>0</v>
      </c>
      <c r="BK183" s="6">
        <f t="shared" si="159"/>
        <v>453.3305882352941</v>
      </c>
      <c r="BL183" s="6">
        <v>1.08</v>
      </c>
      <c r="BM183" s="6">
        <v>0.08</v>
      </c>
      <c r="BN183" s="59"/>
      <c r="BO183" s="58"/>
      <c r="BP183" s="58"/>
      <c r="BQ183" s="61">
        <f t="shared" si="127"/>
        <v>-3.4105882352940853</v>
      </c>
      <c r="BR183" s="33">
        <v>43922</v>
      </c>
      <c r="BS183" s="5">
        <f t="shared" si="128"/>
        <v>43922</v>
      </c>
      <c r="BT183" s="11">
        <f t="shared" si="129"/>
        <v>6911</v>
      </c>
      <c r="BU183" s="11">
        <f t="shared" si="130"/>
        <v>0</v>
      </c>
      <c r="BV183" s="6">
        <f t="shared" si="151"/>
        <v>453.41058823529409</v>
      </c>
      <c r="BW183" s="6">
        <f t="shared" si="132"/>
        <v>0.08</v>
      </c>
      <c r="BX183" s="73">
        <f t="shared" si="143"/>
        <v>0.08</v>
      </c>
      <c r="BY183" s="6">
        <v>0.08</v>
      </c>
      <c r="BZ183" s="33">
        <v>44287</v>
      </c>
      <c r="CA183" s="5">
        <f t="shared" si="133"/>
        <v>44287</v>
      </c>
      <c r="CB183" s="11">
        <f t="shared" si="134"/>
        <v>7276</v>
      </c>
      <c r="CC183" s="11">
        <f t="shared" si="135"/>
        <v>0</v>
      </c>
      <c r="CD183" s="6">
        <f t="shared" si="136"/>
        <v>453.49058823529407</v>
      </c>
      <c r="CE183" s="62">
        <f t="shared" si="137"/>
        <v>0.08</v>
      </c>
      <c r="CF183" s="73">
        <f t="shared" si="144"/>
        <v>0.08</v>
      </c>
      <c r="CG183" s="73">
        <f t="shared" si="145"/>
        <v>0</v>
      </c>
      <c r="CH183" s="6">
        <f t="shared" si="157"/>
        <v>0</v>
      </c>
      <c r="CI183" s="6"/>
      <c r="CJ183" s="33">
        <v>44652</v>
      </c>
      <c r="CK183" s="5">
        <f t="shared" si="138"/>
        <v>44652</v>
      </c>
      <c r="CL183" s="11">
        <f t="shared" si="139"/>
        <v>2557</v>
      </c>
      <c r="CM183" s="11">
        <f t="shared" si="140"/>
        <v>2557</v>
      </c>
      <c r="CN183" s="6">
        <f t="shared" si="141"/>
        <v>453.49058823529407</v>
      </c>
      <c r="CO183" s="62">
        <f t="shared" si="158"/>
        <v>0</v>
      </c>
      <c r="CP183" s="73">
        <f t="shared" si="147"/>
        <v>0</v>
      </c>
      <c r="CQ183" s="73">
        <f t="shared" si="148"/>
        <v>0</v>
      </c>
      <c r="CR183" s="6">
        <f t="shared" si="142"/>
        <v>0</v>
      </c>
    </row>
    <row r="184" spans="1:96">
      <c r="A184" s="30" t="s">
        <v>1782</v>
      </c>
      <c r="B184" s="30" t="s">
        <v>1783</v>
      </c>
      <c r="C184" s="49"/>
      <c r="D184" s="49" t="s">
        <v>3510</v>
      </c>
      <c r="E184" s="30" t="s">
        <v>11649</v>
      </c>
      <c r="F184" s="30" t="s">
        <v>4255</v>
      </c>
      <c r="G184" s="30" t="s">
        <v>4562</v>
      </c>
      <c r="H184" s="30" t="s">
        <v>3487</v>
      </c>
      <c r="I184" s="30" t="s">
        <v>11645</v>
      </c>
      <c r="J184" s="30"/>
      <c r="K184" s="30" t="s">
        <v>1240</v>
      </c>
      <c r="L184" s="30" t="s">
        <v>3102</v>
      </c>
      <c r="M184" s="31">
        <v>450</v>
      </c>
      <c r="N184" s="30">
        <v>17</v>
      </c>
      <c r="O184" s="30"/>
      <c r="P184" s="162"/>
      <c r="Q184" s="30">
        <f t="shared" si="104"/>
        <v>204</v>
      </c>
      <c r="R184" s="30">
        <f t="shared" si="105"/>
        <v>6209.1174000000001</v>
      </c>
      <c r="S184" s="30">
        <f t="shared" si="106"/>
        <v>6205</v>
      </c>
      <c r="T184" s="30" t="s">
        <v>6</v>
      </c>
      <c r="U184" s="30"/>
      <c r="V184" s="32">
        <v>37011</v>
      </c>
      <c r="W184" s="30"/>
      <c r="X184" s="31">
        <v>450</v>
      </c>
      <c r="Y184" s="30">
        <v>0</v>
      </c>
      <c r="Z184" s="30">
        <v>0</v>
      </c>
      <c r="AA184" s="30">
        <v>0</v>
      </c>
      <c r="AB184" s="31">
        <f t="shared" si="107"/>
        <v>450</v>
      </c>
      <c r="AC184" s="33">
        <v>42095</v>
      </c>
      <c r="AD184" s="10">
        <f t="shared" si="108"/>
        <v>37011</v>
      </c>
      <c r="AE184" s="10">
        <f t="shared" si="109"/>
        <v>42095</v>
      </c>
      <c r="AF184" s="11">
        <f t="shared" si="110"/>
        <v>5084</v>
      </c>
      <c r="AG184" s="11">
        <f t="shared" si="111"/>
        <v>6209.25</v>
      </c>
      <c r="AH184" s="11">
        <f t="shared" si="112"/>
        <v>5084</v>
      </c>
      <c r="AI184" s="11">
        <f t="shared" si="152"/>
        <v>368.70265914585013</v>
      </c>
      <c r="AJ184" s="11">
        <f t="shared" si="153"/>
        <v>81.297340854149866</v>
      </c>
      <c r="AK184" s="33">
        <v>42461</v>
      </c>
      <c r="AL184" s="5">
        <f t="shared" si="113"/>
        <v>42461</v>
      </c>
      <c r="AM184" s="11">
        <f t="shared" si="114"/>
        <v>42461</v>
      </c>
      <c r="AN184" s="11">
        <f t="shared" si="115"/>
        <v>5084</v>
      </c>
      <c r="AO184" s="6">
        <v>425.78</v>
      </c>
      <c r="AP184" s="6">
        <f t="shared" si="116"/>
        <v>57.077340854149838</v>
      </c>
      <c r="AQ184" s="6">
        <f t="shared" si="117"/>
        <v>24.220000000000027</v>
      </c>
      <c r="AR184" s="33">
        <v>42826</v>
      </c>
      <c r="AS184" s="5">
        <f t="shared" si="118"/>
        <v>42826</v>
      </c>
      <c r="AT184" s="11">
        <f t="shared" si="119"/>
        <v>42826</v>
      </c>
      <c r="AU184" s="11">
        <f t="shared" si="120"/>
        <v>5815</v>
      </c>
      <c r="AV184" s="6">
        <v>452.25058823529412</v>
      </c>
      <c r="AW184" s="6">
        <v>26.470588235294116</v>
      </c>
      <c r="AX184" s="6">
        <v>0</v>
      </c>
      <c r="AY184" s="33">
        <v>43191</v>
      </c>
      <c r="AZ184" s="5">
        <f t="shared" si="121"/>
        <v>43191</v>
      </c>
      <c r="BA184" s="11">
        <f t="shared" si="122"/>
        <v>6180</v>
      </c>
      <c r="BB184" s="11">
        <f t="shared" si="123"/>
        <v>6098.7026591458498</v>
      </c>
      <c r="BC184" s="6">
        <v>452.25058823529412</v>
      </c>
      <c r="BD184" s="6">
        <v>0</v>
      </c>
      <c r="BE184" s="6">
        <v>-0.2</v>
      </c>
      <c r="BF184" s="8"/>
      <c r="BG184" s="33">
        <v>43556</v>
      </c>
      <c r="BH184" s="5">
        <f t="shared" si="124"/>
        <v>43556</v>
      </c>
      <c r="BI184" s="11">
        <f t="shared" si="125"/>
        <v>6545</v>
      </c>
      <c r="BJ184" s="11">
        <f t="shared" si="126"/>
        <v>0</v>
      </c>
      <c r="BK184" s="6">
        <f t="shared" si="159"/>
        <v>453.3305882352941</v>
      </c>
      <c r="BL184" s="6">
        <v>1.08</v>
      </c>
      <c r="BM184" s="6">
        <v>0.08</v>
      </c>
      <c r="BN184" s="59"/>
      <c r="BO184" s="58"/>
      <c r="BP184" s="58"/>
      <c r="BQ184" s="61">
        <f t="shared" si="127"/>
        <v>-3.4105882352940853</v>
      </c>
      <c r="BR184" s="33">
        <v>43922</v>
      </c>
      <c r="BS184" s="5">
        <f t="shared" si="128"/>
        <v>43922</v>
      </c>
      <c r="BT184" s="11">
        <f t="shared" si="129"/>
        <v>6911</v>
      </c>
      <c r="BU184" s="11">
        <f t="shared" si="130"/>
        <v>0</v>
      </c>
      <c r="BV184" s="6">
        <f t="shared" si="151"/>
        <v>453.41058823529409</v>
      </c>
      <c r="BW184" s="6">
        <f t="shared" si="132"/>
        <v>0.08</v>
      </c>
      <c r="BX184" s="73">
        <f t="shared" si="143"/>
        <v>0.08</v>
      </c>
      <c r="BY184" s="6">
        <v>0.08</v>
      </c>
      <c r="BZ184" s="33">
        <v>44287</v>
      </c>
      <c r="CA184" s="5">
        <f t="shared" si="133"/>
        <v>44287</v>
      </c>
      <c r="CB184" s="11">
        <f t="shared" si="134"/>
        <v>7276</v>
      </c>
      <c r="CC184" s="11">
        <f t="shared" si="135"/>
        <v>0</v>
      </c>
      <c r="CD184" s="6">
        <f t="shared" si="136"/>
        <v>453.49058823529407</v>
      </c>
      <c r="CE184" s="62">
        <f t="shared" si="137"/>
        <v>0.08</v>
      </c>
      <c r="CF184" s="73">
        <f t="shared" si="144"/>
        <v>0.08</v>
      </c>
      <c r="CG184" s="73">
        <f t="shared" si="145"/>
        <v>0</v>
      </c>
      <c r="CH184" s="6">
        <f t="shared" si="157"/>
        <v>0</v>
      </c>
      <c r="CI184" s="6"/>
      <c r="CJ184" s="33">
        <v>44652</v>
      </c>
      <c r="CK184" s="5">
        <f t="shared" si="138"/>
        <v>44652</v>
      </c>
      <c r="CL184" s="11">
        <f t="shared" si="139"/>
        <v>2557</v>
      </c>
      <c r="CM184" s="11">
        <f t="shared" si="140"/>
        <v>2557</v>
      </c>
      <c r="CN184" s="6">
        <f t="shared" si="141"/>
        <v>453.49058823529407</v>
      </c>
      <c r="CO184" s="62">
        <f t="shared" si="158"/>
        <v>0</v>
      </c>
      <c r="CP184" s="73">
        <f t="shared" si="147"/>
        <v>0</v>
      </c>
      <c r="CQ184" s="73">
        <f t="shared" si="148"/>
        <v>0</v>
      </c>
      <c r="CR184" s="6">
        <f t="shared" si="142"/>
        <v>0</v>
      </c>
    </row>
    <row r="185" spans="1:96">
      <c r="A185" s="30" t="s">
        <v>1784</v>
      </c>
      <c r="B185" s="30" t="s">
        <v>1785</v>
      </c>
      <c r="C185" s="49"/>
      <c r="D185" s="49" t="s">
        <v>3511</v>
      </c>
      <c r="E185" s="30" t="s">
        <v>11649</v>
      </c>
      <c r="F185" s="30" t="s">
        <v>4255</v>
      </c>
      <c r="G185" s="30" t="s">
        <v>4562</v>
      </c>
      <c r="H185" s="30" t="s">
        <v>3487</v>
      </c>
      <c r="I185" s="30" t="s">
        <v>11645</v>
      </c>
      <c r="J185" s="30"/>
      <c r="K185" s="30" t="s">
        <v>1240</v>
      </c>
      <c r="L185" s="30" t="s">
        <v>3102</v>
      </c>
      <c r="M185" s="31">
        <v>450</v>
      </c>
      <c r="N185" s="30">
        <v>17</v>
      </c>
      <c r="O185" s="30"/>
      <c r="P185" s="162"/>
      <c r="Q185" s="30">
        <f t="shared" si="104"/>
        <v>204</v>
      </c>
      <c r="R185" s="30">
        <f t="shared" si="105"/>
        <v>6209.1174000000001</v>
      </c>
      <c r="S185" s="30">
        <f t="shared" si="106"/>
        <v>6205</v>
      </c>
      <c r="T185" s="30" t="s">
        <v>6</v>
      </c>
      <c r="U185" s="30"/>
      <c r="V185" s="32">
        <v>37011</v>
      </c>
      <c r="W185" s="30"/>
      <c r="X185" s="31">
        <v>450</v>
      </c>
      <c r="Y185" s="30">
        <v>0</v>
      </c>
      <c r="Z185" s="30">
        <v>0</v>
      </c>
      <c r="AA185" s="30">
        <v>0</v>
      </c>
      <c r="AB185" s="31">
        <f t="shared" si="107"/>
        <v>450</v>
      </c>
      <c r="AC185" s="33">
        <v>42095</v>
      </c>
      <c r="AD185" s="10">
        <f t="shared" si="108"/>
        <v>37011</v>
      </c>
      <c r="AE185" s="10">
        <f t="shared" si="109"/>
        <v>42095</v>
      </c>
      <c r="AF185" s="11">
        <f t="shared" si="110"/>
        <v>5084</v>
      </c>
      <c r="AG185" s="11">
        <f t="shared" si="111"/>
        <v>6209.25</v>
      </c>
      <c r="AH185" s="11">
        <f t="shared" si="112"/>
        <v>5084</v>
      </c>
      <c r="AI185" s="11">
        <f t="shared" si="152"/>
        <v>368.70265914585013</v>
      </c>
      <c r="AJ185" s="11">
        <f t="shared" si="153"/>
        <v>81.297340854149866</v>
      </c>
      <c r="AK185" s="33">
        <v>42461</v>
      </c>
      <c r="AL185" s="5">
        <f t="shared" si="113"/>
        <v>42461</v>
      </c>
      <c r="AM185" s="11">
        <f t="shared" si="114"/>
        <v>42461</v>
      </c>
      <c r="AN185" s="11">
        <f t="shared" si="115"/>
        <v>5084</v>
      </c>
      <c r="AO185" s="6">
        <v>425.78</v>
      </c>
      <c r="AP185" s="6">
        <f t="shared" si="116"/>
        <v>57.077340854149838</v>
      </c>
      <c r="AQ185" s="6">
        <f t="shared" si="117"/>
        <v>24.220000000000027</v>
      </c>
      <c r="AR185" s="33">
        <v>42826</v>
      </c>
      <c r="AS185" s="5">
        <f t="shared" si="118"/>
        <v>42826</v>
      </c>
      <c r="AT185" s="11">
        <f t="shared" si="119"/>
        <v>42826</v>
      </c>
      <c r="AU185" s="11">
        <f t="shared" si="120"/>
        <v>5815</v>
      </c>
      <c r="AV185" s="6">
        <v>452.25058823529412</v>
      </c>
      <c r="AW185" s="6">
        <v>26.470588235294116</v>
      </c>
      <c r="AX185" s="6">
        <v>0</v>
      </c>
      <c r="AY185" s="33">
        <v>43191</v>
      </c>
      <c r="AZ185" s="5">
        <f t="shared" si="121"/>
        <v>43191</v>
      </c>
      <c r="BA185" s="11">
        <f t="shared" si="122"/>
        <v>6180</v>
      </c>
      <c r="BB185" s="11">
        <f t="shared" si="123"/>
        <v>6098.7026591458498</v>
      </c>
      <c r="BC185" s="6">
        <v>452.25058823529412</v>
      </c>
      <c r="BD185" s="6">
        <v>0</v>
      </c>
      <c r="BE185" s="6">
        <v>-0.2</v>
      </c>
      <c r="BF185" s="8"/>
      <c r="BG185" s="33">
        <v>43556</v>
      </c>
      <c r="BH185" s="5">
        <f t="shared" si="124"/>
        <v>43556</v>
      </c>
      <c r="BI185" s="11">
        <f t="shared" si="125"/>
        <v>6545</v>
      </c>
      <c r="BJ185" s="11">
        <f t="shared" si="126"/>
        <v>0</v>
      </c>
      <c r="BK185" s="6">
        <f t="shared" si="159"/>
        <v>453.3305882352941</v>
      </c>
      <c r="BL185" s="6">
        <v>1.08</v>
      </c>
      <c r="BM185" s="6">
        <v>0.08</v>
      </c>
      <c r="BN185" s="59"/>
      <c r="BO185" s="58"/>
      <c r="BP185" s="58"/>
      <c r="BQ185" s="61">
        <f t="shared" si="127"/>
        <v>-3.4105882352940853</v>
      </c>
      <c r="BR185" s="33">
        <v>43922</v>
      </c>
      <c r="BS185" s="5">
        <f t="shared" si="128"/>
        <v>43922</v>
      </c>
      <c r="BT185" s="11">
        <f t="shared" si="129"/>
        <v>6911</v>
      </c>
      <c r="BU185" s="11">
        <f t="shared" si="130"/>
        <v>0</v>
      </c>
      <c r="BV185" s="6">
        <f t="shared" si="151"/>
        <v>453.41058823529409</v>
      </c>
      <c r="BW185" s="6">
        <f t="shared" si="132"/>
        <v>0.08</v>
      </c>
      <c r="BX185" s="73">
        <f t="shared" si="143"/>
        <v>0.08</v>
      </c>
      <c r="BY185" s="6">
        <v>0.08</v>
      </c>
      <c r="BZ185" s="33">
        <v>44287</v>
      </c>
      <c r="CA185" s="5">
        <f t="shared" si="133"/>
        <v>44287</v>
      </c>
      <c r="CB185" s="11">
        <f t="shared" si="134"/>
        <v>7276</v>
      </c>
      <c r="CC185" s="11">
        <f t="shared" si="135"/>
        <v>0</v>
      </c>
      <c r="CD185" s="6">
        <f t="shared" si="136"/>
        <v>453.49058823529407</v>
      </c>
      <c r="CE185" s="62">
        <f t="shared" si="137"/>
        <v>0.08</v>
      </c>
      <c r="CF185" s="73">
        <f t="shared" si="144"/>
        <v>0.08</v>
      </c>
      <c r="CG185" s="73">
        <f t="shared" si="145"/>
        <v>0</v>
      </c>
      <c r="CH185" s="6">
        <f t="shared" si="157"/>
        <v>0</v>
      </c>
      <c r="CI185" s="6"/>
      <c r="CJ185" s="33">
        <v>44652</v>
      </c>
      <c r="CK185" s="5">
        <f t="shared" si="138"/>
        <v>44652</v>
      </c>
      <c r="CL185" s="11">
        <f t="shared" si="139"/>
        <v>2557</v>
      </c>
      <c r="CM185" s="11">
        <f t="shared" si="140"/>
        <v>2557</v>
      </c>
      <c r="CN185" s="6">
        <f t="shared" si="141"/>
        <v>453.49058823529407</v>
      </c>
      <c r="CO185" s="62">
        <f t="shared" si="158"/>
        <v>0</v>
      </c>
      <c r="CP185" s="73">
        <f t="shared" si="147"/>
        <v>0</v>
      </c>
      <c r="CQ185" s="73">
        <f t="shared" si="148"/>
        <v>0</v>
      </c>
      <c r="CR185" s="6">
        <f t="shared" si="142"/>
        <v>0</v>
      </c>
    </row>
    <row r="186" spans="1:96">
      <c r="A186" s="30" t="s">
        <v>1786</v>
      </c>
      <c r="B186" s="30" t="s">
        <v>1787</v>
      </c>
      <c r="C186" s="49"/>
      <c r="D186" s="49" t="s">
        <v>3512</v>
      </c>
      <c r="E186" s="30" t="s">
        <v>11649</v>
      </c>
      <c r="F186" s="30" t="s">
        <v>4255</v>
      </c>
      <c r="G186" s="30" t="s">
        <v>4562</v>
      </c>
      <c r="H186" s="30" t="s">
        <v>3487</v>
      </c>
      <c r="I186" s="30" t="s">
        <v>11645</v>
      </c>
      <c r="J186" s="30"/>
      <c r="K186" s="30" t="s">
        <v>1240</v>
      </c>
      <c r="L186" s="30" t="s">
        <v>3102</v>
      </c>
      <c r="M186" s="31">
        <v>450</v>
      </c>
      <c r="N186" s="30">
        <v>17</v>
      </c>
      <c r="O186" s="30"/>
      <c r="P186" s="162"/>
      <c r="Q186" s="30">
        <f t="shared" si="104"/>
        <v>204</v>
      </c>
      <c r="R186" s="30">
        <f t="shared" si="105"/>
        <v>6209.1174000000001</v>
      </c>
      <c r="S186" s="30">
        <f t="shared" si="106"/>
        <v>6205</v>
      </c>
      <c r="T186" s="30" t="s">
        <v>6</v>
      </c>
      <c r="U186" s="30"/>
      <c r="V186" s="32">
        <v>37011</v>
      </c>
      <c r="W186" s="30"/>
      <c r="X186" s="31">
        <v>450</v>
      </c>
      <c r="Y186" s="30">
        <v>0</v>
      </c>
      <c r="Z186" s="30">
        <v>0</v>
      </c>
      <c r="AA186" s="30">
        <v>0</v>
      </c>
      <c r="AB186" s="31">
        <f t="shared" si="107"/>
        <v>450</v>
      </c>
      <c r="AC186" s="33">
        <v>42095</v>
      </c>
      <c r="AD186" s="10">
        <f t="shared" si="108"/>
        <v>37011</v>
      </c>
      <c r="AE186" s="10">
        <f t="shared" si="109"/>
        <v>42095</v>
      </c>
      <c r="AF186" s="11">
        <f t="shared" si="110"/>
        <v>5084</v>
      </c>
      <c r="AG186" s="11">
        <f t="shared" si="111"/>
        <v>6209.25</v>
      </c>
      <c r="AH186" s="11">
        <f t="shared" si="112"/>
        <v>5084</v>
      </c>
      <c r="AI186" s="11">
        <f t="shared" si="152"/>
        <v>368.70265914585013</v>
      </c>
      <c r="AJ186" s="11">
        <f t="shared" si="153"/>
        <v>81.297340854149866</v>
      </c>
      <c r="AK186" s="33">
        <v>42461</v>
      </c>
      <c r="AL186" s="5">
        <f t="shared" si="113"/>
        <v>42461</v>
      </c>
      <c r="AM186" s="11">
        <f t="shared" si="114"/>
        <v>42461</v>
      </c>
      <c r="AN186" s="11">
        <f t="shared" si="115"/>
        <v>5084</v>
      </c>
      <c r="AO186" s="6">
        <v>425.76</v>
      </c>
      <c r="AP186" s="6">
        <f t="shared" si="116"/>
        <v>57.057340854149857</v>
      </c>
      <c r="AQ186" s="6">
        <f t="shared" si="117"/>
        <v>24.240000000000009</v>
      </c>
      <c r="AR186" s="33">
        <v>42826</v>
      </c>
      <c r="AS186" s="5">
        <f t="shared" si="118"/>
        <v>42826</v>
      </c>
      <c r="AT186" s="11">
        <f t="shared" si="119"/>
        <v>42826</v>
      </c>
      <c r="AU186" s="11">
        <f t="shared" si="120"/>
        <v>5815</v>
      </c>
      <c r="AV186" s="6">
        <v>452.23058823529414</v>
      </c>
      <c r="AW186" s="6">
        <v>26.470588235294116</v>
      </c>
      <c r="AX186" s="6">
        <v>0</v>
      </c>
      <c r="AY186" s="33">
        <v>43191</v>
      </c>
      <c r="AZ186" s="5">
        <f t="shared" si="121"/>
        <v>43191</v>
      </c>
      <c r="BA186" s="11">
        <f t="shared" si="122"/>
        <v>6180</v>
      </c>
      <c r="BB186" s="11">
        <f t="shared" si="123"/>
        <v>6098.7026591458498</v>
      </c>
      <c r="BC186" s="6">
        <v>452.23058823529414</v>
      </c>
      <c r="BD186" s="6">
        <v>0</v>
      </c>
      <c r="BE186" s="6">
        <v>-0.2</v>
      </c>
      <c r="BF186" s="8"/>
      <c r="BG186" s="33">
        <v>43556</v>
      </c>
      <c r="BH186" s="5">
        <f t="shared" si="124"/>
        <v>43556</v>
      </c>
      <c r="BI186" s="11">
        <f t="shared" si="125"/>
        <v>6545</v>
      </c>
      <c r="BJ186" s="11">
        <f t="shared" si="126"/>
        <v>0</v>
      </c>
      <c r="BK186" s="6">
        <f t="shared" si="159"/>
        <v>453.31058823529412</v>
      </c>
      <c r="BL186" s="6">
        <v>1.08</v>
      </c>
      <c r="BM186" s="6">
        <v>0.08</v>
      </c>
      <c r="BN186" s="59"/>
      <c r="BO186" s="58"/>
      <c r="BP186" s="58"/>
      <c r="BQ186" s="61">
        <f t="shared" si="127"/>
        <v>-3.3905882352941035</v>
      </c>
      <c r="BR186" s="33">
        <v>43922</v>
      </c>
      <c r="BS186" s="5">
        <f t="shared" si="128"/>
        <v>43922</v>
      </c>
      <c r="BT186" s="11">
        <f t="shared" si="129"/>
        <v>6911</v>
      </c>
      <c r="BU186" s="11">
        <f t="shared" si="130"/>
        <v>0</v>
      </c>
      <c r="BV186" s="6">
        <f t="shared" si="151"/>
        <v>453.3905882352941</v>
      </c>
      <c r="BW186" s="6">
        <f t="shared" si="132"/>
        <v>0.08</v>
      </c>
      <c r="BX186" s="73">
        <f t="shared" si="143"/>
        <v>0.08</v>
      </c>
      <c r="BY186" s="6">
        <v>0.08</v>
      </c>
      <c r="BZ186" s="33">
        <v>44287</v>
      </c>
      <c r="CA186" s="5">
        <f t="shared" si="133"/>
        <v>44287</v>
      </c>
      <c r="CB186" s="11">
        <f t="shared" si="134"/>
        <v>7276</v>
      </c>
      <c r="CC186" s="11">
        <f t="shared" si="135"/>
        <v>0</v>
      </c>
      <c r="CD186" s="6">
        <f t="shared" si="136"/>
        <v>453.47058823529409</v>
      </c>
      <c r="CE186" s="62">
        <f t="shared" si="137"/>
        <v>0.08</v>
      </c>
      <c r="CF186" s="73">
        <f t="shared" si="144"/>
        <v>0.08</v>
      </c>
      <c r="CG186" s="73">
        <f t="shared" si="145"/>
        <v>0</v>
      </c>
      <c r="CH186" s="6">
        <f t="shared" si="157"/>
        <v>0</v>
      </c>
      <c r="CI186" s="6"/>
      <c r="CJ186" s="33">
        <v>44652</v>
      </c>
      <c r="CK186" s="5">
        <f t="shared" si="138"/>
        <v>44652</v>
      </c>
      <c r="CL186" s="11">
        <f t="shared" si="139"/>
        <v>2557</v>
      </c>
      <c r="CM186" s="11">
        <f t="shared" si="140"/>
        <v>2557</v>
      </c>
      <c r="CN186" s="6">
        <f t="shared" si="141"/>
        <v>453.47058823529409</v>
      </c>
      <c r="CO186" s="62">
        <f t="shared" si="158"/>
        <v>0</v>
      </c>
      <c r="CP186" s="73">
        <f t="shared" si="147"/>
        <v>0</v>
      </c>
      <c r="CQ186" s="73">
        <f t="shared" si="148"/>
        <v>0</v>
      </c>
      <c r="CR186" s="6">
        <f t="shared" si="142"/>
        <v>0</v>
      </c>
    </row>
    <row r="187" spans="1:96">
      <c r="A187" s="30" t="s">
        <v>1740</v>
      </c>
      <c r="B187" s="30" t="s">
        <v>1741</v>
      </c>
      <c r="C187" s="49"/>
      <c r="D187" s="49" t="s">
        <v>3488</v>
      </c>
      <c r="E187" s="30" t="s">
        <v>11649</v>
      </c>
      <c r="F187" s="30" t="s">
        <v>4255</v>
      </c>
      <c r="G187" s="30" t="s">
        <v>4562</v>
      </c>
      <c r="H187" s="30" t="s">
        <v>3487</v>
      </c>
      <c r="I187" s="30" t="s">
        <v>11645</v>
      </c>
      <c r="J187" s="30"/>
      <c r="K187" s="30" t="s">
        <v>1240</v>
      </c>
      <c r="L187" s="30" t="s">
        <v>3102</v>
      </c>
      <c r="M187" s="31">
        <v>985</v>
      </c>
      <c r="N187" s="30">
        <v>17</v>
      </c>
      <c r="O187" s="30"/>
      <c r="P187" s="162"/>
      <c r="Q187" s="30">
        <f t="shared" si="104"/>
        <v>204</v>
      </c>
      <c r="R187" s="30">
        <f t="shared" si="105"/>
        <v>6209.1174000000001</v>
      </c>
      <c r="S187" s="30">
        <f t="shared" si="106"/>
        <v>6205</v>
      </c>
      <c r="T187" s="30" t="s">
        <v>6</v>
      </c>
      <c r="U187" s="30"/>
      <c r="V187" s="32">
        <v>37041</v>
      </c>
      <c r="W187" s="30"/>
      <c r="X187" s="31">
        <v>985</v>
      </c>
      <c r="Y187" s="30">
        <v>0</v>
      </c>
      <c r="Z187" s="30">
        <v>0</v>
      </c>
      <c r="AA187" s="30">
        <v>0</v>
      </c>
      <c r="AB187" s="31">
        <f t="shared" si="107"/>
        <v>985</v>
      </c>
      <c r="AC187" s="33">
        <v>42095</v>
      </c>
      <c r="AD187" s="10">
        <f t="shared" si="108"/>
        <v>37041</v>
      </c>
      <c r="AE187" s="10">
        <f t="shared" si="109"/>
        <v>42095</v>
      </c>
      <c r="AF187" s="11">
        <f t="shared" si="110"/>
        <v>5054</v>
      </c>
      <c r="AG187" s="11">
        <f t="shared" si="111"/>
        <v>6209.25</v>
      </c>
      <c r="AH187" s="11">
        <f t="shared" si="112"/>
        <v>5054</v>
      </c>
      <c r="AI187" s="11">
        <f t="shared" si="152"/>
        <v>802.28686543110393</v>
      </c>
      <c r="AJ187" s="11">
        <f t="shared" si="153"/>
        <v>182.71313456889607</v>
      </c>
      <c r="AK187" s="33">
        <v>42461</v>
      </c>
      <c r="AL187" s="5">
        <f t="shared" si="113"/>
        <v>42461</v>
      </c>
      <c r="AM187" s="11">
        <f t="shared" si="114"/>
        <v>42461</v>
      </c>
      <c r="AN187" s="11">
        <f t="shared" si="115"/>
        <v>5054</v>
      </c>
      <c r="AO187" s="6">
        <v>926.44</v>
      </c>
      <c r="AP187" s="6">
        <f t="shared" si="116"/>
        <v>124.15313456889612</v>
      </c>
      <c r="AQ187" s="6">
        <f t="shared" si="117"/>
        <v>58.559999999999945</v>
      </c>
      <c r="AR187" s="33">
        <v>42826</v>
      </c>
      <c r="AS187" s="5">
        <f t="shared" si="118"/>
        <v>42826</v>
      </c>
      <c r="AT187" s="11">
        <f t="shared" si="119"/>
        <v>42826</v>
      </c>
      <c r="AU187" s="11">
        <f t="shared" si="120"/>
        <v>5785</v>
      </c>
      <c r="AV187" s="6">
        <v>984.38117647058834</v>
      </c>
      <c r="AW187" s="6">
        <v>57.941176470588232</v>
      </c>
      <c r="AX187" s="6">
        <f>AB187-AV187</f>
        <v>0.61882352941165664</v>
      </c>
      <c r="AY187" s="33">
        <v>43191</v>
      </c>
      <c r="AZ187" s="5">
        <f t="shared" si="121"/>
        <v>43191</v>
      </c>
      <c r="BA187" s="11">
        <f t="shared" si="122"/>
        <v>6150</v>
      </c>
      <c r="BB187" s="11">
        <f t="shared" si="123"/>
        <v>5967.2868654311042</v>
      </c>
      <c r="BC187" s="6">
        <v>985.00832496393161</v>
      </c>
      <c r="BD187" s="6">
        <v>0.62714849334323297</v>
      </c>
      <c r="BE187" s="6">
        <f>AB187-BC187</f>
        <v>-8.3249639316136381E-3</v>
      </c>
      <c r="BF187" s="8"/>
      <c r="BG187" s="33">
        <v>43556</v>
      </c>
      <c r="BH187" s="5">
        <f t="shared" si="124"/>
        <v>43556</v>
      </c>
      <c r="BI187" s="11">
        <f t="shared" si="125"/>
        <v>6515</v>
      </c>
      <c r="BJ187" s="11">
        <f t="shared" si="126"/>
        <v>0</v>
      </c>
      <c r="BK187" s="6">
        <f t="shared" si="159"/>
        <v>986.08832496393165</v>
      </c>
      <c r="BL187" s="6">
        <v>1.08</v>
      </c>
      <c r="BM187" s="6">
        <v>0.08</v>
      </c>
      <c r="BN187" s="59"/>
      <c r="BO187" s="58"/>
      <c r="BP187" s="58"/>
      <c r="BQ187" s="61">
        <f t="shared" si="127"/>
        <v>-1.1683249639316955</v>
      </c>
      <c r="BR187" s="33">
        <v>43922</v>
      </c>
      <c r="BS187" s="5">
        <f t="shared" si="128"/>
        <v>43922</v>
      </c>
      <c r="BT187" s="11">
        <f t="shared" si="129"/>
        <v>6881</v>
      </c>
      <c r="BU187" s="11">
        <f t="shared" si="130"/>
        <v>0</v>
      </c>
      <c r="BV187" s="6">
        <f t="shared" si="151"/>
        <v>986.1683249639317</v>
      </c>
      <c r="BW187" s="6">
        <f t="shared" si="132"/>
        <v>0.08</v>
      </c>
      <c r="BX187" s="73">
        <f t="shared" si="143"/>
        <v>0.08</v>
      </c>
      <c r="BY187" s="6">
        <v>0.08</v>
      </c>
      <c r="BZ187" s="33">
        <v>44287</v>
      </c>
      <c r="CA187" s="5">
        <f t="shared" si="133"/>
        <v>44287</v>
      </c>
      <c r="CB187" s="11">
        <f t="shared" si="134"/>
        <v>7246</v>
      </c>
      <c r="CC187" s="11">
        <f t="shared" si="135"/>
        <v>0</v>
      </c>
      <c r="CD187" s="6">
        <f t="shared" si="136"/>
        <v>986.24832496393174</v>
      </c>
      <c r="CE187" s="62">
        <f t="shared" si="137"/>
        <v>0.08</v>
      </c>
      <c r="CF187" s="73">
        <f t="shared" si="144"/>
        <v>0.08</v>
      </c>
      <c r="CG187" s="73">
        <f t="shared" si="145"/>
        <v>0</v>
      </c>
      <c r="CH187" s="6">
        <f t="shared" si="157"/>
        <v>0</v>
      </c>
      <c r="CI187" s="6"/>
      <c r="CJ187" s="33">
        <v>44652</v>
      </c>
      <c r="CK187" s="5">
        <f t="shared" si="138"/>
        <v>44652</v>
      </c>
      <c r="CL187" s="11">
        <f t="shared" si="139"/>
        <v>2557</v>
      </c>
      <c r="CM187" s="11">
        <f t="shared" si="140"/>
        <v>2557</v>
      </c>
      <c r="CN187" s="6">
        <f t="shared" si="141"/>
        <v>986.24832496393174</v>
      </c>
      <c r="CO187" s="62">
        <f t="shared" si="158"/>
        <v>0</v>
      </c>
      <c r="CP187" s="73">
        <f t="shared" si="147"/>
        <v>0</v>
      </c>
      <c r="CQ187" s="73">
        <f t="shared" si="148"/>
        <v>0</v>
      </c>
      <c r="CR187" s="6">
        <f t="shared" si="142"/>
        <v>0</v>
      </c>
    </row>
    <row r="188" spans="1:96">
      <c r="A188" s="30" t="s">
        <v>1742</v>
      </c>
      <c r="B188" s="30" t="s">
        <v>1743</v>
      </c>
      <c r="C188" s="49"/>
      <c r="D188" s="49" t="s">
        <v>3489</v>
      </c>
      <c r="E188" s="30" t="s">
        <v>11649</v>
      </c>
      <c r="F188" s="30" t="s">
        <v>4255</v>
      </c>
      <c r="G188" s="30" t="s">
        <v>4562</v>
      </c>
      <c r="H188" s="30" t="s">
        <v>3494</v>
      </c>
      <c r="I188" s="30" t="s">
        <v>11645</v>
      </c>
      <c r="J188" s="30"/>
      <c r="K188" s="30" t="s">
        <v>1240</v>
      </c>
      <c r="L188" s="30" t="s">
        <v>3102</v>
      </c>
      <c r="M188" s="31">
        <v>1750</v>
      </c>
      <c r="N188" s="30">
        <v>17</v>
      </c>
      <c r="O188" s="30"/>
      <c r="P188" s="162"/>
      <c r="Q188" s="30">
        <f t="shared" si="104"/>
        <v>204</v>
      </c>
      <c r="R188" s="30">
        <f t="shared" si="105"/>
        <v>6209.1174000000001</v>
      </c>
      <c r="S188" s="30">
        <f t="shared" si="106"/>
        <v>6205</v>
      </c>
      <c r="T188" s="30" t="s">
        <v>6</v>
      </c>
      <c r="U188" s="30"/>
      <c r="V188" s="32">
        <v>37041</v>
      </c>
      <c r="W188" s="30"/>
      <c r="X188" s="31">
        <v>1750</v>
      </c>
      <c r="Y188" s="30">
        <v>0</v>
      </c>
      <c r="Z188" s="30">
        <v>0</v>
      </c>
      <c r="AA188" s="30">
        <v>0</v>
      </c>
      <c r="AB188" s="31">
        <f t="shared" si="107"/>
        <v>1750</v>
      </c>
      <c r="AC188" s="33">
        <v>42095</v>
      </c>
      <c r="AD188" s="10">
        <f t="shared" si="108"/>
        <v>37041</v>
      </c>
      <c r="AE188" s="10">
        <f t="shared" si="109"/>
        <v>42095</v>
      </c>
      <c r="AF188" s="11">
        <f t="shared" si="110"/>
        <v>5054</v>
      </c>
      <c r="AG188" s="11">
        <f t="shared" si="111"/>
        <v>6209.25</v>
      </c>
      <c r="AH188" s="11">
        <f t="shared" si="112"/>
        <v>5054</v>
      </c>
      <c r="AI188" s="11">
        <f t="shared" si="152"/>
        <v>1425.382755842063</v>
      </c>
      <c r="AJ188" s="11">
        <f t="shared" si="153"/>
        <v>324.61724415793697</v>
      </c>
      <c r="AK188" s="33">
        <v>42461</v>
      </c>
      <c r="AL188" s="5">
        <f t="shared" si="113"/>
        <v>42461</v>
      </c>
      <c r="AM188" s="11">
        <f t="shared" si="114"/>
        <v>42461</v>
      </c>
      <c r="AN188" s="11">
        <f t="shared" si="115"/>
        <v>5054</v>
      </c>
      <c r="AO188" s="6">
        <v>1646</v>
      </c>
      <c r="AP188" s="6">
        <f t="shared" si="116"/>
        <v>220.61724415793697</v>
      </c>
      <c r="AQ188" s="6">
        <f t="shared" si="117"/>
        <v>104</v>
      </c>
      <c r="AR188" s="33">
        <v>42826</v>
      </c>
      <c r="AS188" s="5">
        <f t="shared" si="118"/>
        <v>42826</v>
      </c>
      <c r="AT188" s="11">
        <f t="shared" si="119"/>
        <v>42826</v>
      </c>
      <c r="AU188" s="11">
        <f t="shared" si="120"/>
        <v>5785</v>
      </c>
      <c r="AV188" s="6">
        <v>1748.9411764705883</v>
      </c>
      <c r="AW188" s="6">
        <v>102.94117647058823</v>
      </c>
      <c r="AX188" s="6">
        <f>AB188-AV188</f>
        <v>1.0588235294117112</v>
      </c>
      <c r="AY188" s="33">
        <v>43191</v>
      </c>
      <c r="AZ188" s="5">
        <f t="shared" si="121"/>
        <v>43191</v>
      </c>
      <c r="BA188" s="11">
        <f t="shared" si="122"/>
        <v>6150</v>
      </c>
      <c r="BB188" s="11">
        <f t="shared" si="123"/>
        <v>5825.3827558420635</v>
      </c>
      <c r="BC188" s="6">
        <v>1750.014244234864</v>
      </c>
      <c r="BD188" s="6">
        <v>1.0730677642756268</v>
      </c>
      <c r="BE188" s="6">
        <f>AB188-BC188</f>
        <v>-1.4244234864008831E-2</v>
      </c>
      <c r="BF188" s="8"/>
      <c r="BG188" s="33">
        <v>43556</v>
      </c>
      <c r="BH188" s="5">
        <f t="shared" si="124"/>
        <v>43556</v>
      </c>
      <c r="BI188" s="11">
        <f t="shared" si="125"/>
        <v>6515</v>
      </c>
      <c r="BJ188" s="11">
        <f t="shared" si="126"/>
        <v>0</v>
      </c>
      <c r="BK188" s="6">
        <f t="shared" si="159"/>
        <v>1751.0942442348639</v>
      </c>
      <c r="BL188" s="6">
        <v>1.08</v>
      </c>
      <c r="BM188" s="6">
        <v>0.08</v>
      </c>
      <c r="BN188" s="59"/>
      <c r="BO188" s="58"/>
      <c r="BP188" s="58"/>
      <c r="BQ188" s="61">
        <f t="shared" si="127"/>
        <v>-1.1742442348638633</v>
      </c>
      <c r="BR188" s="33">
        <v>43922</v>
      </c>
      <c r="BS188" s="5">
        <f t="shared" si="128"/>
        <v>43922</v>
      </c>
      <c r="BT188" s="11">
        <f t="shared" si="129"/>
        <v>6881</v>
      </c>
      <c r="BU188" s="11">
        <f t="shared" si="130"/>
        <v>0</v>
      </c>
      <c r="BV188" s="6">
        <f t="shared" si="151"/>
        <v>1751.1742442348639</v>
      </c>
      <c r="BW188" s="6">
        <f t="shared" si="132"/>
        <v>0.08</v>
      </c>
      <c r="BX188" s="73">
        <f t="shared" si="143"/>
        <v>0.08</v>
      </c>
      <c r="BY188" s="6">
        <v>0.08</v>
      </c>
      <c r="BZ188" s="33">
        <v>44287</v>
      </c>
      <c r="CA188" s="5">
        <f t="shared" si="133"/>
        <v>44287</v>
      </c>
      <c r="CB188" s="11">
        <f t="shared" si="134"/>
        <v>7246</v>
      </c>
      <c r="CC188" s="11">
        <f t="shared" si="135"/>
        <v>0</v>
      </c>
      <c r="CD188" s="6">
        <f t="shared" si="136"/>
        <v>1751.2542442348638</v>
      </c>
      <c r="CE188" s="62">
        <f t="shared" si="137"/>
        <v>0.08</v>
      </c>
      <c r="CF188" s="73">
        <f t="shared" si="144"/>
        <v>0.08</v>
      </c>
      <c r="CG188" s="73">
        <f t="shared" si="145"/>
        <v>0</v>
      </c>
      <c r="CH188" s="6">
        <f t="shared" si="157"/>
        <v>0</v>
      </c>
      <c r="CI188" s="6"/>
      <c r="CJ188" s="33">
        <v>44652</v>
      </c>
      <c r="CK188" s="5">
        <f t="shared" si="138"/>
        <v>44652</v>
      </c>
      <c r="CL188" s="11">
        <f t="shared" si="139"/>
        <v>2557</v>
      </c>
      <c r="CM188" s="11">
        <f t="shared" si="140"/>
        <v>2557</v>
      </c>
      <c r="CN188" s="6">
        <f t="shared" si="141"/>
        <v>1751.2542442348638</v>
      </c>
      <c r="CO188" s="62">
        <f t="shared" si="158"/>
        <v>0</v>
      </c>
      <c r="CP188" s="73">
        <f t="shared" si="147"/>
        <v>0</v>
      </c>
      <c r="CQ188" s="73">
        <f t="shared" si="148"/>
        <v>0</v>
      </c>
      <c r="CR188" s="6">
        <f t="shared" si="142"/>
        <v>0</v>
      </c>
    </row>
    <row r="189" spans="1:96">
      <c r="A189" s="30" t="s">
        <v>1744</v>
      </c>
      <c r="B189" s="30" t="s">
        <v>1745</v>
      </c>
      <c r="C189" s="49"/>
      <c r="D189" s="49" t="s">
        <v>3490</v>
      </c>
      <c r="E189" s="30" t="s">
        <v>11649</v>
      </c>
      <c r="F189" s="30" t="s">
        <v>4255</v>
      </c>
      <c r="G189" s="30" t="s">
        <v>4562</v>
      </c>
      <c r="H189" s="30" t="s">
        <v>3172</v>
      </c>
      <c r="I189" s="30" t="s">
        <v>11645</v>
      </c>
      <c r="J189" s="30"/>
      <c r="K189" s="30" t="s">
        <v>1240</v>
      </c>
      <c r="L189" s="30" t="s">
        <v>3102</v>
      </c>
      <c r="M189" s="31">
        <v>1980</v>
      </c>
      <c r="N189" s="30">
        <v>17</v>
      </c>
      <c r="O189" s="30"/>
      <c r="P189" s="162"/>
      <c r="Q189" s="30">
        <f t="shared" si="104"/>
        <v>204</v>
      </c>
      <c r="R189" s="30">
        <f t="shared" si="105"/>
        <v>6209.1174000000001</v>
      </c>
      <c r="S189" s="30">
        <f t="shared" si="106"/>
        <v>6205</v>
      </c>
      <c r="T189" s="30" t="s">
        <v>6</v>
      </c>
      <c r="U189" s="30"/>
      <c r="V189" s="32">
        <v>37041</v>
      </c>
      <c r="W189" s="30"/>
      <c r="X189" s="31">
        <v>1980</v>
      </c>
      <c r="Y189" s="30">
        <v>0</v>
      </c>
      <c r="Z189" s="30">
        <v>0</v>
      </c>
      <c r="AA189" s="30">
        <v>0</v>
      </c>
      <c r="AB189" s="31">
        <f t="shared" si="107"/>
        <v>1980</v>
      </c>
      <c r="AC189" s="33">
        <v>42095</v>
      </c>
      <c r="AD189" s="10">
        <f t="shared" si="108"/>
        <v>37041</v>
      </c>
      <c r="AE189" s="10">
        <f t="shared" si="109"/>
        <v>42095</v>
      </c>
      <c r="AF189" s="11">
        <f t="shared" si="110"/>
        <v>5054</v>
      </c>
      <c r="AG189" s="11">
        <f t="shared" si="111"/>
        <v>6209.25</v>
      </c>
      <c r="AH189" s="11">
        <f t="shared" si="112"/>
        <v>5054</v>
      </c>
      <c r="AI189" s="11">
        <f t="shared" si="152"/>
        <v>1612.7187751813053</v>
      </c>
      <c r="AJ189" s="11">
        <f t="shared" si="153"/>
        <v>367.28122481869468</v>
      </c>
      <c r="AK189" s="33">
        <v>42461</v>
      </c>
      <c r="AL189" s="5">
        <f t="shared" si="113"/>
        <v>42461</v>
      </c>
      <c r="AM189" s="11">
        <f t="shared" si="114"/>
        <v>42461</v>
      </c>
      <c r="AN189" s="11">
        <f t="shared" si="115"/>
        <v>5054</v>
      </c>
      <c r="AO189" s="6">
        <v>1862.3</v>
      </c>
      <c r="AP189" s="6">
        <f t="shared" si="116"/>
        <v>249.58122481869464</v>
      </c>
      <c r="AQ189" s="6">
        <f t="shared" si="117"/>
        <v>117.70000000000005</v>
      </c>
      <c r="AR189" s="33">
        <v>42826</v>
      </c>
      <c r="AS189" s="5">
        <f t="shared" si="118"/>
        <v>42826</v>
      </c>
      <c r="AT189" s="11">
        <f t="shared" si="119"/>
        <v>42826</v>
      </c>
      <c r="AU189" s="11">
        <f t="shared" si="120"/>
        <v>5785</v>
      </c>
      <c r="AV189" s="6">
        <v>1978.7705882352941</v>
      </c>
      <c r="AW189" s="6">
        <v>116.47058823529412</v>
      </c>
      <c r="AX189" s="6">
        <f>AB189-AV189</f>
        <v>1.2294117647059011</v>
      </c>
      <c r="AY189" s="33">
        <v>43191</v>
      </c>
      <c r="AZ189" s="5">
        <f t="shared" si="121"/>
        <v>43191</v>
      </c>
      <c r="BA189" s="11">
        <f t="shared" si="122"/>
        <v>6150</v>
      </c>
      <c r="BB189" s="11">
        <f t="shared" si="123"/>
        <v>5782.7187751813053</v>
      </c>
      <c r="BC189" s="6">
        <v>1980.0165391393698</v>
      </c>
      <c r="BD189" s="6">
        <v>1.2459509040756709</v>
      </c>
      <c r="BE189" s="6">
        <f>AB189-BC189</f>
        <v>-1.653913936979734E-2</v>
      </c>
      <c r="BF189" s="8"/>
      <c r="BG189" s="33">
        <v>43556</v>
      </c>
      <c r="BH189" s="5">
        <f t="shared" si="124"/>
        <v>43556</v>
      </c>
      <c r="BI189" s="11">
        <f t="shared" si="125"/>
        <v>6515</v>
      </c>
      <c r="BJ189" s="11">
        <f t="shared" si="126"/>
        <v>0</v>
      </c>
      <c r="BK189" s="6">
        <f t="shared" si="159"/>
        <v>1981.0965391393697</v>
      </c>
      <c r="BL189" s="6">
        <v>1.08</v>
      </c>
      <c r="BM189" s="6">
        <v>0.08</v>
      </c>
      <c r="BN189" s="59"/>
      <c r="BO189" s="58"/>
      <c r="BP189" s="58"/>
      <c r="BQ189" s="61">
        <f t="shared" si="127"/>
        <v>-1.1765391393696518</v>
      </c>
      <c r="BR189" s="33">
        <v>43922</v>
      </c>
      <c r="BS189" s="5">
        <f t="shared" si="128"/>
        <v>43922</v>
      </c>
      <c r="BT189" s="11">
        <f t="shared" si="129"/>
        <v>6881</v>
      </c>
      <c r="BU189" s="11">
        <f t="shared" si="130"/>
        <v>0</v>
      </c>
      <c r="BV189" s="6">
        <f t="shared" si="151"/>
        <v>1981.1765391393697</v>
      </c>
      <c r="BW189" s="6">
        <f t="shared" si="132"/>
        <v>0.08</v>
      </c>
      <c r="BX189" s="73">
        <f t="shared" si="143"/>
        <v>0.08</v>
      </c>
      <c r="BY189" s="6">
        <v>0.08</v>
      </c>
      <c r="BZ189" s="33">
        <v>44287</v>
      </c>
      <c r="CA189" s="5">
        <f t="shared" si="133"/>
        <v>44287</v>
      </c>
      <c r="CB189" s="11">
        <f t="shared" si="134"/>
        <v>7246</v>
      </c>
      <c r="CC189" s="11">
        <f t="shared" si="135"/>
        <v>0</v>
      </c>
      <c r="CD189" s="6">
        <f t="shared" si="136"/>
        <v>1981.2565391393696</v>
      </c>
      <c r="CE189" s="62">
        <f t="shared" si="137"/>
        <v>0.08</v>
      </c>
      <c r="CF189" s="73">
        <f t="shared" si="144"/>
        <v>0.08</v>
      </c>
      <c r="CG189" s="73">
        <f t="shared" si="145"/>
        <v>0</v>
      </c>
      <c r="CH189" s="6">
        <f t="shared" si="157"/>
        <v>0</v>
      </c>
      <c r="CI189" s="6"/>
      <c r="CJ189" s="33">
        <v>44652</v>
      </c>
      <c r="CK189" s="5">
        <f t="shared" si="138"/>
        <v>44652</v>
      </c>
      <c r="CL189" s="11">
        <f t="shared" si="139"/>
        <v>2557</v>
      </c>
      <c r="CM189" s="11">
        <f t="shared" si="140"/>
        <v>2557</v>
      </c>
      <c r="CN189" s="6">
        <f t="shared" si="141"/>
        <v>1981.2565391393696</v>
      </c>
      <c r="CO189" s="62">
        <f t="shared" si="158"/>
        <v>0</v>
      </c>
      <c r="CP189" s="73">
        <f t="shared" si="147"/>
        <v>0</v>
      </c>
      <c r="CQ189" s="73">
        <f t="shared" si="148"/>
        <v>0</v>
      </c>
      <c r="CR189" s="6">
        <f t="shared" si="142"/>
        <v>0</v>
      </c>
    </row>
    <row r="190" spans="1:96">
      <c r="A190" s="30" t="s">
        <v>1746</v>
      </c>
      <c r="B190" s="30" t="s">
        <v>1747</v>
      </c>
      <c r="C190" s="49"/>
      <c r="D190" s="49" t="s">
        <v>3491</v>
      </c>
      <c r="E190" s="30" t="s">
        <v>11649</v>
      </c>
      <c r="F190" s="30" t="s">
        <v>4255</v>
      </c>
      <c r="G190" s="30" t="s">
        <v>4562</v>
      </c>
      <c r="H190" s="30" t="s">
        <v>3140</v>
      </c>
      <c r="I190" s="30" t="s">
        <v>11645</v>
      </c>
      <c r="J190" s="30"/>
      <c r="K190" s="30" t="s">
        <v>1240</v>
      </c>
      <c r="L190" s="30" t="s">
        <v>3102</v>
      </c>
      <c r="M190" s="31">
        <v>675.44</v>
      </c>
      <c r="N190" s="30">
        <v>17</v>
      </c>
      <c r="O190" s="30"/>
      <c r="P190" s="162"/>
      <c r="Q190" s="30">
        <f t="shared" si="104"/>
        <v>204</v>
      </c>
      <c r="R190" s="30">
        <f t="shared" si="105"/>
        <v>6209.1174000000001</v>
      </c>
      <c r="S190" s="30">
        <f t="shared" si="106"/>
        <v>6205</v>
      </c>
      <c r="T190" s="30" t="s">
        <v>6</v>
      </c>
      <c r="U190" s="30"/>
      <c r="V190" s="32">
        <v>37041</v>
      </c>
      <c r="W190" s="30"/>
      <c r="X190" s="31">
        <v>675.44</v>
      </c>
      <c r="Y190" s="30">
        <v>0</v>
      </c>
      <c r="Z190" s="30">
        <v>0</v>
      </c>
      <c r="AA190" s="30">
        <v>0</v>
      </c>
      <c r="AB190" s="31">
        <f t="shared" si="107"/>
        <v>675.44</v>
      </c>
      <c r="AC190" s="33">
        <v>42095</v>
      </c>
      <c r="AD190" s="10">
        <f t="shared" si="108"/>
        <v>37041</v>
      </c>
      <c r="AE190" s="10">
        <f t="shared" si="109"/>
        <v>42095</v>
      </c>
      <c r="AF190" s="11">
        <f t="shared" si="110"/>
        <v>5054</v>
      </c>
      <c r="AG190" s="11">
        <f t="shared" si="111"/>
        <v>6209.25</v>
      </c>
      <c r="AH190" s="11">
        <f t="shared" si="112"/>
        <v>5054</v>
      </c>
      <c r="AI190" s="11">
        <f t="shared" si="152"/>
        <v>550.14887348912168</v>
      </c>
      <c r="AJ190" s="11">
        <f t="shared" si="153"/>
        <v>125.29112651087837</v>
      </c>
      <c r="AK190" s="33">
        <v>42461</v>
      </c>
      <c r="AL190" s="5">
        <f t="shared" si="113"/>
        <v>42461</v>
      </c>
      <c r="AM190" s="11">
        <f t="shared" si="114"/>
        <v>42461</v>
      </c>
      <c r="AN190" s="11">
        <f t="shared" si="115"/>
        <v>5054</v>
      </c>
      <c r="AO190" s="6">
        <v>635.28</v>
      </c>
      <c r="AP190" s="6">
        <f t="shared" si="116"/>
        <v>85.131126510878289</v>
      </c>
      <c r="AQ190" s="6">
        <f t="shared" si="117"/>
        <v>40.160000000000082</v>
      </c>
      <c r="AR190" s="33">
        <v>42826</v>
      </c>
      <c r="AS190" s="5">
        <f t="shared" si="118"/>
        <v>42826</v>
      </c>
      <c r="AT190" s="11">
        <f t="shared" si="119"/>
        <v>42826</v>
      </c>
      <c r="AU190" s="11">
        <f t="shared" si="120"/>
        <v>5785</v>
      </c>
      <c r="AV190" s="6">
        <v>675.01176470588234</v>
      </c>
      <c r="AW190" s="6">
        <v>39.731764705882355</v>
      </c>
      <c r="AX190" s="6">
        <f>AB190-AV190</f>
        <v>0.42823529411771233</v>
      </c>
      <c r="AY190" s="33">
        <v>43191</v>
      </c>
      <c r="AZ190" s="5">
        <f t="shared" si="121"/>
        <v>43191</v>
      </c>
      <c r="BA190" s="11">
        <f t="shared" si="122"/>
        <v>6150</v>
      </c>
      <c r="BB190" s="11">
        <f t="shared" si="123"/>
        <v>6024.7088734891213</v>
      </c>
      <c r="BC190" s="6">
        <v>675.44576100165614</v>
      </c>
      <c r="BD190" s="6">
        <v>0.43399629577378601</v>
      </c>
      <c r="BE190" s="6">
        <f>AB190-BC190</f>
        <v>-5.7610016560829536E-3</v>
      </c>
      <c r="BF190" s="8"/>
      <c r="BG190" s="33">
        <v>43556</v>
      </c>
      <c r="BH190" s="5">
        <f t="shared" si="124"/>
        <v>43556</v>
      </c>
      <c r="BI190" s="11">
        <f t="shared" si="125"/>
        <v>6515</v>
      </c>
      <c r="BJ190" s="11">
        <f t="shared" si="126"/>
        <v>0</v>
      </c>
      <c r="BK190" s="6">
        <f t="shared" si="159"/>
        <v>676.52576100165618</v>
      </c>
      <c r="BL190" s="6">
        <v>1.08</v>
      </c>
      <c r="BM190" s="6">
        <v>0.08</v>
      </c>
      <c r="BN190" s="59"/>
      <c r="BO190" s="58"/>
      <c r="BP190" s="58"/>
      <c r="BQ190" s="61">
        <f t="shared" si="127"/>
        <v>-1.1657610016561648</v>
      </c>
      <c r="BR190" s="33">
        <v>43922</v>
      </c>
      <c r="BS190" s="5">
        <f t="shared" si="128"/>
        <v>43922</v>
      </c>
      <c r="BT190" s="11">
        <f t="shared" si="129"/>
        <v>6881</v>
      </c>
      <c r="BU190" s="11">
        <f t="shared" si="130"/>
        <v>0</v>
      </c>
      <c r="BV190" s="6">
        <f t="shared" si="151"/>
        <v>676.60576100165622</v>
      </c>
      <c r="BW190" s="6">
        <f t="shared" si="132"/>
        <v>0.08</v>
      </c>
      <c r="BX190" s="73">
        <f t="shared" si="143"/>
        <v>0.08</v>
      </c>
      <c r="BY190" s="6">
        <v>0.08</v>
      </c>
      <c r="BZ190" s="33">
        <v>44287</v>
      </c>
      <c r="CA190" s="5">
        <f t="shared" si="133"/>
        <v>44287</v>
      </c>
      <c r="CB190" s="11">
        <f t="shared" si="134"/>
        <v>7246</v>
      </c>
      <c r="CC190" s="11">
        <f t="shared" si="135"/>
        <v>0</v>
      </c>
      <c r="CD190" s="6">
        <f t="shared" si="136"/>
        <v>676.68576100165626</v>
      </c>
      <c r="CE190" s="62">
        <f t="shared" si="137"/>
        <v>0.08</v>
      </c>
      <c r="CF190" s="73">
        <f t="shared" si="144"/>
        <v>0.08</v>
      </c>
      <c r="CG190" s="73">
        <f t="shared" si="145"/>
        <v>0</v>
      </c>
      <c r="CH190" s="6">
        <f t="shared" si="157"/>
        <v>0</v>
      </c>
      <c r="CI190" s="6"/>
      <c r="CJ190" s="33">
        <v>44652</v>
      </c>
      <c r="CK190" s="5">
        <f t="shared" si="138"/>
        <v>44652</v>
      </c>
      <c r="CL190" s="11">
        <f t="shared" si="139"/>
        <v>2557</v>
      </c>
      <c r="CM190" s="11">
        <f t="shared" si="140"/>
        <v>2557</v>
      </c>
      <c r="CN190" s="6">
        <f t="shared" si="141"/>
        <v>676.68576100165626</v>
      </c>
      <c r="CO190" s="62">
        <f t="shared" si="158"/>
        <v>0</v>
      </c>
      <c r="CP190" s="73">
        <f t="shared" si="147"/>
        <v>0</v>
      </c>
      <c r="CQ190" s="73">
        <f t="shared" si="148"/>
        <v>0</v>
      </c>
      <c r="CR190" s="6">
        <f t="shared" si="142"/>
        <v>0</v>
      </c>
    </row>
    <row r="191" spans="1:96">
      <c r="A191" s="30" t="s">
        <v>1954</v>
      </c>
      <c r="B191" s="30" t="s">
        <v>1955</v>
      </c>
      <c r="C191" s="49"/>
      <c r="D191" s="49" t="s">
        <v>3596</v>
      </c>
      <c r="E191" s="30" t="s">
        <v>2998</v>
      </c>
      <c r="F191" s="30" t="s">
        <v>11592</v>
      </c>
      <c r="G191" s="30" t="s">
        <v>4574</v>
      </c>
      <c r="H191" s="30" t="s">
        <v>11722</v>
      </c>
      <c r="I191" s="30" t="s">
        <v>4258</v>
      </c>
      <c r="J191" s="30"/>
      <c r="K191" s="30" t="s">
        <v>1240</v>
      </c>
      <c r="L191" s="30" t="s">
        <v>3102</v>
      </c>
      <c r="M191" s="31">
        <v>252.51</v>
      </c>
      <c r="N191" s="30">
        <v>17</v>
      </c>
      <c r="O191" s="30"/>
      <c r="P191" s="162"/>
      <c r="Q191" s="30">
        <f t="shared" si="104"/>
        <v>204</v>
      </c>
      <c r="R191" s="30">
        <f t="shared" si="105"/>
        <v>6209.1174000000001</v>
      </c>
      <c r="S191" s="30">
        <f t="shared" si="106"/>
        <v>6205</v>
      </c>
      <c r="T191" s="30" t="s">
        <v>6</v>
      </c>
      <c r="U191" s="30"/>
      <c r="V191" s="32">
        <v>37041</v>
      </c>
      <c r="W191" s="30"/>
      <c r="X191" s="31">
        <v>252.51</v>
      </c>
      <c r="Y191" s="30">
        <v>0</v>
      </c>
      <c r="Z191" s="30">
        <v>0</v>
      </c>
      <c r="AA191" s="30">
        <v>0</v>
      </c>
      <c r="AB191" s="31">
        <f t="shared" si="107"/>
        <v>252.51</v>
      </c>
      <c r="AC191" s="33">
        <v>42095</v>
      </c>
      <c r="AD191" s="10">
        <f t="shared" si="108"/>
        <v>37041</v>
      </c>
      <c r="AE191" s="10">
        <f t="shared" si="109"/>
        <v>42095</v>
      </c>
      <c r="AF191" s="11">
        <f t="shared" si="110"/>
        <v>5054</v>
      </c>
      <c r="AG191" s="11">
        <f t="shared" si="111"/>
        <v>6209.25</v>
      </c>
      <c r="AH191" s="11">
        <f t="shared" si="112"/>
        <v>5054</v>
      </c>
      <c r="AI191" s="11">
        <f t="shared" si="152"/>
        <v>205.67051410153101</v>
      </c>
      <c r="AJ191" s="11">
        <f t="shared" si="153"/>
        <v>46.839485898468979</v>
      </c>
      <c r="AK191" s="33">
        <v>42461</v>
      </c>
      <c r="AL191" s="5">
        <f t="shared" si="113"/>
        <v>42461</v>
      </c>
      <c r="AM191" s="11">
        <f t="shared" si="114"/>
        <v>42461</v>
      </c>
      <c r="AN191" s="11">
        <f t="shared" si="115"/>
        <v>5054</v>
      </c>
      <c r="AO191" s="6">
        <v>237.5</v>
      </c>
      <c r="AP191" s="6">
        <f t="shared" si="116"/>
        <v>31.829485898468988</v>
      </c>
      <c r="AQ191" s="6">
        <f t="shared" si="117"/>
        <v>15.009999999999991</v>
      </c>
      <c r="AR191" s="33">
        <v>42826</v>
      </c>
      <c r="AS191" s="5">
        <f t="shared" si="118"/>
        <v>42826</v>
      </c>
      <c r="AT191" s="11">
        <f t="shared" si="119"/>
        <v>42826</v>
      </c>
      <c r="AU191" s="11">
        <f t="shared" si="120"/>
        <v>5785</v>
      </c>
      <c r="AV191" s="6">
        <v>252.3535294117647</v>
      </c>
      <c r="AW191" s="6">
        <v>14.853529411764706</v>
      </c>
      <c r="AX191" s="6">
        <f>AB191-AV191</f>
        <v>0.15647058823529392</v>
      </c>
      <c r="AY191" s="33">
        <v>43191</v>
      </c>
      <c r="AZ191" s="5">
        <f t="shared" si="121"/>
        <v>43191</v>
      </c>
      <c r="BA191" s="11">
        <f t="shared" si="122"/>
        <v>6150</v>
      </c>
      <c r="BB191" s="11">
        <f t="shared" si="123"/>
        <v>6103.1605141015307</v>
      </c>
      <c r="BC191" s="6">
        <v>252.51210498137434</v>
      </c>
      <c r="BD191" s="6">
        <v>0.15857556960962821</v>
      </c>
      <c r="BE191" s="6">
        <f>AB191-BC191</f>
        <v>-2.1049813743445611E-3</v>
      </c>
      <c r="BF191" s="8"/>
      <c r="BG191" s="33">
        <v>43556</v>
      </c>
      <c r="BH191" s="5">
        <f t="shared" si="124"/>
        <v>43556</v>
      </c>
      <c r="BI191" s="11">
        <f t="shared" si="125"/>
        <v>6515</v>
      </c>
      <c r="BJ191" s="11">
        <f t="shared" si="126"/>
        <v>0</v>
      </c>
      <c r="BK191" s="6">
        <f t="shared" si="159"/>
        <v>253.59210498137435</v>
      </c>
      <c r="BL191" s="6">
        <v>1.08</v>
      </c>
      <c r="BM191" s="6">
        <v>0.08</v>
      </c>
      <c r="BN191" s="59"/>
      <c r="BO191" s="58"/>
      <c r="BP191" s="58"/>
      <c r="BQ191" s="61">
        <f t="shared" si="127"/>
        <v>-1.1621049813743696</v>
      </c>
      <c r="BR191" s="33">
        <v>43922</v>
      </c>
      <c r="BS191" s="5">
        <f t="shared" si="128"/>
        <v>43922</v>
      </c>
      <c r="BT191" s="11">
        <f t="shared" si="129"/>
        <v>6881</v>
      </c>
      <c r="BU191" s="11">
        <f t="shared" si="130"/>
        <v>0</v>
      </c>
      <c r="BV191" s="6">
        <f t="shared" si="151"/>
        <v>253.67210498137436</v>
      </c>
      <c r="BW191" s="6">
        <f t="shared" si="132"/>
        <v>0.08</v>
      </c>
      <c r="BX191" s="73">
        <f t="shared" si="143"/>
        <v>0.08</v>
      </c>
      <c r="BY191" s="6">
        <v>0.08</v>
      </c>
      <c r="BZ191" s="33">
        <v>44287</v>
      </c>
      <c r="CA191" s="5">
        <f t="shared" si="133"/>
        <v>44287</v>
      </c>
      <c r="CB191" s="11">
        <f t="shared" si="134"/>
        <v>7246</v>
      </c>
      <c r="CC191" s="11">
        <f t="shared" si="135"/>
        <v>0</v>
      </c>
      <c r="CD191" s="6">
        <f t="shared" si="136"/>
        <v>253.75210498137437</v>
      </c>
      <c r="CE191" s="62">
        <f t="shared" si="137"/>
        <v>0.08</v>
      </c>
      <c r="CF191" s="73">
        <f t="shared" si="144"/>
        <v>0.08</v>
      </c>
      <c r="CG191" s="73">
        <f t="shared" si="145"/>
        <v>0</v>
      </c>
      <c r="CH191" s="6">
        <f t="shared" si="157"/>
        <v>0</v>
      </c>
      <c r="CI191" s="6"/>
      <c r="CJ191" s="33">
        <v>44652</v>
      </c>
      <c r="CK191" s="5">
        <f t="shared" si="138"/>
        <v>44652</v>
      </c>
      <c r="CL191" s="11">
        <f t="shared" si="139"/>
        <v>2557</v>
      </c>
      <c r="CM191" s="11">
        <f t="shared" si="140"/>
        <v>2557</v>
      </c>
      <c r="CN191" s="6">
        <f t="shared" si="141"/>
        <v>253.75210498137437</v>
      </c>
      <c r="CO191" s="62">
        <f t="shared" si="158"/>
        <v>0</v>
      </c>
      <c r="CP191" s="73">
        <f t="shared" si="147"/>
        <v>0</v>
      </c>
      <c r="CQ191" s="73">
        <f t="shared" si="148"/>
        <v>0</v>
      </c>
      <c r="CR191" s="6">
        <f t="shared" si="142"/>
        <v>0</v>
      </c>
    </row>
    <row r="192" spans="1:96">
      <c r="A192" s="30" t="s">
        <v>2102</v>
      </c>
      <c r="B192" s="30" t="s">
        <v>2103</v>
      </c>
      <c r="C192" s="49"/>
      <c r="D192" s="49" t="s">
        <v>3663</v>
      </c>
      <c r="E192" s="30" t="s">
        <v>2998</v>
      </c>
      <c r="F192" s="30" t="s">
        <v>11592</v>
      </c>
      <c r="G192" s="30" t="s">
        <v>4574</v>
      </c>
      <c r="H192" s="30" t="s">
        <v>4270</v>
      </c>
      <c r="I192" s="30" t="s">
        <v>4264</v>
      </c>
      <c r="J192" s="30"/>
      <c r="K192" s="30" t="s">
        <v>1240</v>
      </c>
      <c r="L192" s="30" t="s">
        <v>3102</v>
      </c>
      <c r="M192" s="31">
        <v>252.51</v>
      </c>
      <c r="N192" s="30">
        <v>15</v>
      </c>
      <c r="O192" s="30"/>
      <c r="P192" s="162"/>
      <c r="Q192" s="30">
        <f t="shared" si="104"/>
        <v>180</v>
      </c>
      <c r="R192" s="30">
        <f t="shared" si="105"/>
        <v>5478.6330000000007</v>
      </c>
      <c r="S192" s="30">
        <f t="shared" si="106"/>
        <v>5475</v>
      </c>
      <c r="T192" s="30" t="s">
        <v>6</v>
      </c>
      <c r="U192" s="30"/>
      <c r="V192" s="32">
        <v>37041</v>
      </c>
      <c r="W192" s="30"/>
      <c r="X192" s="31">
        <v>252.51</v>
      </c>
      <c r="Y192" s="30">
        <v>0</v>
      </c>
      <c r="Z192" s="30">
        <v>0</v>
      </c>
      <c r="AA192" s="30">
        <v>0</v>
      </c>
      <c r="AB192" s="31">
        <f t="shared" si="107"/>
        <v>252.51</v>
      </c>
      <c r="AC192" s="33">
        <v>42095</v>
      </c>
      <c r="AD192" s="10">
        <f t="shared" si="108"/>
        <v>37041</v>
      </c>
      <c r="AE192" s="10">
        <f t="shared" si="109"/>
        <v>42095</v>
      </c>
      <c r="AF192" s="11">
        <f t="shared" si="110"/>
        <v>5054</v>
      </c>
      <c r="AG192" s="11">
        <f t="shared" si="111"/>
        <v>5478.75</v>
      </c>
      <c r="AH192" s="11">
        <f t="shared" si="112"/>
        <v>5054</v>
      </c>
      <c r="AI192" s="11">
        <f t="shared" si="152"/>
        <v>233.0932493150685</v>
      </c>
      <c r="AJ192" s="11">
        <f t="shared" si="153"/>
        <v>19.416750684931486</v>
      </c>
      <c r="AK192" s="33">
        <v>42461</v>
      </c>
      <c r="AL192" s="5">
        <f t="shared" si="113"/>
        <v>42461</v>
      </c>
      <c r="AM192" s="11">
        <f t="shared" si="114"/>
        <v>42461</v>
      </c>
      <c r="AN192" s="11">
        <f t="shared" si="115"/>
        <v>5054</v>
      </c>
      <c r="AO192" s="6">
        <v>252.51</v>
      </c>
      <c r="AP192" s="6">
        <f t="shared" si="116"/>
        <v>19.416750684931486</v>
      </c>
      <c r="AQ192" s="6">
        <f t="shared" si="117"/>
        <v>0</v>
      </c>
      <c r="AR192" s="33">
        <v>42826</v>
      </c>
      <c r="AS192" s="5">
        <f t="shared" si="118"/>
        <v>42826</v>
      </c>
      <c r="AT192" s="11">
        <f t="shared" si="119"/>
        <v>42826</v>
      </c>
      <c r="AU192" s="11">
        <f t="shared" si="120"/>
        <v>5785</v>
      </c>
      <c r="AV192" s="6">
        <v>269.34399999999999</v>
      </c>
      <c r="AW192" s="6">
        <v>16.834</v>
      </c>
      <c r="AX192" s="6">
        <v>0</v>
      </c>
      <c r="AY192" s="33">
        <v>43191</v>
      </c>
      <c r="AZ192" s="5">
        <f t="shared" si="121"/>
        <v>43191</v>
      </c>
      <c r="BA192" s="11">
        <f t="shared" si="122"/>
        <v>6150</v>
      </c>
      <c r="BB192" s="11">
        <f t="shared" si="123"/>
        <v>6130.5832493150683</v>
      </c>
      <c r="BC192" s="6">
        <v>269.34399999999999</v>
      </c>
      <c r="BD192" s="6">
        <v>0</v>
      </c>
      <c r="BE192" s="6">
        <v>-0.2</v>
      </c>
      <c r="BF192" s="8"/>
      <c r="BG192" s="33">
        <v>43556</v>
      </c>
      <c r="BH192" s="5">
        <f t="shared" si="124"/>
        <v>43556</v>
      </c>
      <c r="BI192" s="11">
        <f t="shared" si="125"/>
        <v>6515</v>
      </c>
      <c r="BJ192" s="11">
        <f t="shared" si="126"/>
        <v>0</v>
      </c>
      <c r="BK192" s="6">
        <f t="shared" si="159"/>
        <v>270.42399999999998</v>
      </c>
      <c r="BL192" s="6">
        <v>1.08</v>
      </c>
      <c r="BM192" s="6">
        <v>0.08</v>
      </c>
      <c r="BN192" s="59"/>
      <c r="BO192" s="58"/>
      <c r="BP192" s="58"/>
      <c r="BQ192" s="61">
        <f t="shared" si="127"/>
        <v>-17.993999999999971</v>
      </c>
      <c r="BR192" s="33">
        <v>43922</v>
      </c>
      <c r="BS192" s="5">
        <f t="shared" si="128"/>
        <v>43922</v>
      </c>
      <c r="BT192" s="11">
        <f t="shared" si="129"/>
        <v>6881</v>
      </c>
      <c r="BU192" s="11">
        <f t="shared" si="130"/>
        <v>0</v>
      </c>
      <c r="BV192" s="6">
        <f t="shared" si="151"/>
        <v>270.50399999999996</v>
      </c>
      <c r="BW192" s="6">
        <f t="shared" si="132"/>
        <v>0.08</v>
      </c>
      <c r="BX192" s="73">
        <f t="shared" si="143"/>
        <v>0.08</v>
      </c>
      <c r="BY192" s="6">
        <v>0.08</v>
      </c>
      <c r="BZ192" s="33">
        <v>44287</v>
      </c>
      <c r="CA192" s="5">
        <f t="shared" si="133"/>
        <v>44287</v>
      </c>
      <c r="CB192" s="11">
        <f t="shared" si="134"/>
        <v>7246</v>
      </c>
      <c r="CC192" s="11">
        <f t="shared" si="135"/>
        <v>0</v>
      </c>
      <c r="CD192" s="6">
        <f t="shared" si="136"/>
        <v>270.58399999999995</v>
      </c>
      <c r="CE192" s="62">
        <f t="shared" si="137"/>
        <v>0.08</v>
      </c>
      <c r="CF192" s="73">
        <f t="shared" si="144"/>
        <v>0.08</v>
      </c>
      <c r="CG192" s="73">
        <f t="shared" si="145"/>
        <v>0</v>
      </c>
      <c r="CH192" s="6">
        <f t="shared" si="157"/>
        <v>0</v>
      </c>
      <c r="CI192" s="6"/>
      <c r="CJ192" s="33">
        <v>44652</v>
      </c>
      <c r="CK192" s="5">
        <f t="shared" si="138"/>
        <v>44652</v>
      </c>
      <c r="CL192" s="11">
        <f t="shared" si="139"/>
        <v>2557</v>
      </c>
      <c r="CM192" s="11">
        <f t="shared" si="140"/>
        <v>2557</v>
      </c>
      <c r="CN192" s="6">
        <f t="shared" si="141"/>
        <v>270.58399999999995</v>
      </c>
      <c r="CO192" s="62">
        <f t="shared" si="158"/>
        <v>0</v>
      </c>
      <c r="CP192" s="73">
        <f t="shared" si="147"/>
        <v>0</v>
      </c>
      <c r="CQ192" s="73">
        <f t="shared" si="148"/>
        <v>0</v>
      </c>
      <c r="CR192" s="6">
        <f t="shared" si="142"/>
        <v>0</v>
      </c>
    </row>
    <row r="193" spans="1:96">
      <c r="A193" s="30" t="s">
        <v>1748</v>
      </c>
      <c r="B193" s="30" t="s">
        <v>1749</v>
      </c>
      <c r="C193" s="49"/>
      <c r="D193" s="49" t="s">
        <v>3492</v>
      </c>
      <c r="E193" s="30" t="s">
        <v>11649</v>
      </c>
      <c r="F193" s="30" t="s">
        <v>4255</v>
      </c>
      <c r="G193" s="30" t="s">
        <v>4562</v>
      </c>
      <c r="H193" s="30" t="s">
        <v>3502</v>
      </c>
      <c r="I193" s="30" t="s">
        <v>11645</v>
      </c>
      <c r="J193" s="30"/>
      <c r="K193" s="30" t="s">
        <v>1240</v>
      </c>
      <c r="L193" s="30" t="s">
        <v>3102</v>
      </c>
      <c r="M193" s="31">
        <v>662</v>
      </c>
      <c r="N193" s="30">
        <v>17</v>
      </c>
      <c r="O193" s="30"/>
      <c r="P193" s="162"/>
      <c r="Q193" s="30">
        <f t="shared" si="104"/>
        <v>204</v>
      </c>
      <c r="R193" s="30">
        <f t="shared" si="105"/>
        <v>6209.1174000000001</v>
      </c>
      <c r="S193" s="30">
        <f t="shared" si="106"/>
        <v>6205</v>
      </c>
      <c r="T193" s="30" t="s">
        <v>6</v>
      </c>
      <c r="U193" s="30"/>
      <c r="V193" s="32">
        <v>37072</v>
      </c>
      <c r="W193" s="30"/>
      <c r="X193" s="31">
        <v>662</v>
      </c>
      <c r="Y193" s="30">
        <v>0</v>
      </c>
      <c r="Z193" s="30">
        <v>0</v>
      </c>
      <c r="AA193" s="30">
        <v>0</v>
      </c>
      <c r="AB193" s="31">
        <f t="shared" si="107"/>
        <v>662</v>
      </c>
      <c r="AC193" s="33">
        <v>42095</v>
      </c>
      <c r="AD193" s="10">
        <f t="shared" si="108"/>
        <v>37072</v>
      </c>
      <c r="AE193" s="10">
        <f t="shared" si="109"/>
        <v>42095</v>
      </c>
      <c r="AF193" s="11">
        <f t="shared" si="110"/>
        <v>5023</v>
      </c>
      <c r="AG193" s="11">
        <f t="shared" si="111"/>
        <v>6209.25</v>
      </c>
      <c r="AH193" s="11">
        <f t="shared" si="112"/>
        <v>5023</v>
      </c>
      <c r="AI193" s="11">
        <f t="shared" si="152"/>
        <v>535.89460112812253</v>
      </c>
      <c r="AJ193" s="11">
        <f t="shared" si="153"/>
        <v>126.10539887187747</v>
      </c>
      <c r="AK193" s="33">
        <v>42461</v>
      </c>
      <c r="AL193" s="5">
        <f t="shared" si="113"/>
        <v>42461</v>
      </c>
      <c r="AM193" s="11">
        <f t="shared" si="114"/>
        <v>42461</v>
      </c>
      <c r="AN193" s="11">
        <f t="shared" si="115"/>
        <v>5023</v>
      </c>
      <c r="AO193" s="6">
        <v>618.87</v>
      </c>
      <c r="AP193" s="6">
        <f t="shared" si="116"/>
        <v>82.975398871877474</v>
      </c>
      <c r="AQ193" s="6">
        <f t="shared" si="117"/>
        <v>43.129999999999995</v>
      </c>
      <c r="AR193" s="33">
        <v>42826</v>
      </c>
      <c r="AS193" s="5">
        <f t="shared" si="118"/>
        <v>42826</v>
      </c>
      <c r="AT193" s="11">
        <f t="shared" si="119"/>
        <v>42826</v>
      </c>
      <c r="AU193" s="11">
        <f t="shared" si="120"/>
        <v>5754</v>
      </c>
      <c r="AV193" s="6">
        <v>657.81117647058818</v>
      </c>
      <c r="AW193" s="6">
        <v>38.941176470588232</v>
      </c>
      <c r="AX193" s="6">
        <f t="shared" ref="AX193:AX256" si="160">AB193-AV193</f>
        <v>4.1888235294118203</v>
      </c>
      <c r="AY193" s="33">
        <v>43191</v>
      </c>
      <c r="AZ193" s="5">
        <f t="shared" si="121"/>
        <v>43191</v>
      </c>
      <c r="BA193" s="11">
        <f t="shared" si="122"/>
        <v>6119</v>
      </c>
      <c r="BB193" s="11">
        <f t="shared" si="123"/>
        <v>5992.8946011281223</v>
      </c>
      <c r="BC193" s="6">
        <v>662.05635177581439</v>
      </c>
      <c r="BD193" s="6">
        <v>4.2451753052262369</v>
      </c>
      <c r="BE193" s="6">
        <f t="shared" ref="BE193:BE230" si="161">AB193-BC193</f>
        <v>-5.6351775814391658E-2</v>
      </c>
      <c r="BF193" s="8"/>
      <c r="BG193" s="33">
        <v>43556</v>
      </c>
      <c r="BH193" s="5">
        <f t="shared" si="124"/>
        <v>43556</v>
      </c>
      <c r="BI193" s="11">
        <f t="shared" si="125"/>
        <v>6484</v>
      </c>
      <c r="BJ193" s="11">
        <f t="shared" si="126"/>
        <v>0</v>
      </c>
      <c r="BK193" s="6">
        <f t="shared" si="159"/>
        <v>663.13635177581443</v>
      </c>
      <c r="BL193" s="6">
        <v>1.08</v>
      </c>
      <c r="BM193" s="6">
        <v>0.08</v>
      </c>
      <c r="BN193" s="59"/>
      <c r="BO193" s="58"/>
      <c r="BP193" s="58"/>
      <c r="BQ193" s="61">
        <f t="shared" si="127"/>
        <v>-1.2163517758144735</v>
      </c>
      <c r="BR193" s="33">
        <v>43922</v>
      </c>
      <c r="BS193" s="5">
        <f t="shared" si="128"/>
        <v>43922</v>
      </c>
      <c r="BT193" s="11">
        <f t="shared" si="129"/>
        <v>6850</v>
      </c>
      <c r="BU193" s="11">
        <f t="shared" si="130"/>
        <v>0</v>
      </c>
      <c r="BV193" s="6">
        <f t="shared" si="151"/>
        <v>663.21635177581447</v>
      </c>
      <c r="BW193" s="6">
        <f t="shared" si="132"/>
        <v>0.08</v>
      </c>
      <c r="BX193" s="73">
        <f t="shared" si="143"/>
        <v>0.08</v>
      </c>
      <c r="BY193" s="6">
        <v>0.08</v>
      </c>
      <c r="BZ193" s="33">
        <v>44287</v>
      </c>
      <c r="CA193" s="5">
        <f t="shared" si="133"/>
        <v>44287</v>
      </c>
      <c r="CB193" s="11">
        <f t="shared" si="134"/>
        <v>7215</v>
      </c>
      <c r="CC193" s="11">
        <f t="shared" si="135"/>
        <v>0</v>
      </c>
      <c r="CD193" s="6">
        <f t="shared" si="136"/>
        <v>663.29635177581451</v>
      </c>
      <c r="CE193" s="62">
        <f t="shared" si="137"/>
        <v>0.08</v>
      </c>
      <c r="CF193" s="73">
        <f t="shared" si="144"/>
        <v>0.08</v>
      </c>
      <c r="CG193" s="73">
        <f t="shared" si="145"/>
        <v>0</v>
      </c>
      <c r="CH193" s="6">
        <f t="shared" si="157"/>
        <v>0</v>
      </c>
      <c r="CI193" s="6"/>
      <c r="CJ193" s="33">
        <v>44652</v>
      </c>
      <c r="CK193" s="5">
        <f t="shared" si="138"/>
        <v>44652</v>
      </c>
      <c r="CL193" s="11">
        <f t="shared" si="139"/>
        <v>2557</v>
      </c>
      <c r="CM193" s="11">
        <f t="shared" si="140"/>
        <v>2557</v>
      </c>
      <c r="CN193" s="6">
        <f t="shared" si="141"/>
        <v>663.29635177581451</v>
      </c>
      <c r="CO193" s="62">
        <f t="shared" si="158"/>
        <v>0</v>
      </c>
      <c r="CP193" s="73">
        <f t="shared" si="147"/>
        <v>0</v>
      </c>
      <c r="CQ193" s="73">
        <f t="shared" si="148"/>
        <v>0</v>
      </c>
      <c r="CR193" s="6">
        <f t="shared" si="142"/>
        <v>0</v>
      </c>
    </row>
    <row r="194" spans="1:96">
      <c r="A194" s="30" t="s">
        <v>1788</v>
      </c>
      <c r="B194" s="30" t="s">
        <v>1789</v>
      </c>
      <c r="C194" s="49"/>
      <c r="D194" s="49" t="s">
        <v>3513</v>
      </c>
      <c r="E194" s="30" t="s">
        <v>11649</v>
      </c>
      <c r="F194" s="30" t="s">
        <v>4255</v>
      </c>
      <c r="G194" s="30" t="s">
        <v>4562</v>
      </c>
      <c r="H194" s="30" t="s">
        <v>3494</v>
      </c>
      <c r="I194" s="30" t="s">
        <v>11645</v>
      </c>
      <c r="J194" s="30"/>
      <c r="K194" s="30" t="s">
        <v>1240</v>
      </c>
      <c r="L194" s="30" t="s">
        <v>3102</v>
      </c>
      <c r="M194" s="31">
        <v>662</v>
      </c>
      <c r="N194" s="30">
        <v>17</v>
      </c>
      <c r="O194" s="30"/>
      <c r="P194" s="162"/>
      <c r="Q194" s="30">
        <f t="shared" si="104"/>
        <v>204</v>
      </c>
      <c r="R194" s="30">
        <f t="shared" si="105"/>
        <v>6209.1174000000001</v>
      </c>
      <c r="S194" s="30">
        <f t="shared" si="106"/>
        <v>6205</v>
      </c>
      <c r="T194" s="30" t="s">
        <v>6</v>
      </c>
      <c r="U194" s="30"/>
      <c r="V194" s="32">
        <v>37072</v>
      </c>
      <c r="W194" s="30"/>
      <c r="X194" s="31">
        <v>662</v>
      </c>
      <c r="Y194" s="30">
        <v>0</v>
      </c>
      <c r="Z194" s="30">
        <v>0</v>
      </c>
      <c r="AA194" s="30">
        <v>0</v>
      </c>
      <c r="AB194" s="31">
        <f t="shared" si="107"/>
        <v>662</v>
      </c>
      <c r="AC194" s="33">
        <v>42095</v>
      </c>
      <c r="AD194" s="10">
        <f t="shared" si="108"/>
        <v>37072</v>
      </c>
      <c r="AE194" s="10">
        <f t="shared" si="109"/>
        <v>42095</v>
      </c>
      <c r="AF194" s="11">
        <f t="shared" si="110"/>
        <v>5023</v>
      </c>
      <c r="AG194" s="11">
        <f t="shared" si="111"/>
        <v>6209.25</v>
      </c>
      <c r="AH194" s="11">
        <f t="shared" si="112"/>
        <v>5023</v>
      </c>
      <c r="AI194" s="11">
        <f t="shared" si="152"/>
        <v>535.89460112812253</v>
      </c>
      <c r="AJ194" s="11">
        <f t="shared" si="153"/>
        <v>126.10539887187747</v>
      </c>
      <c r="AK194" s="33">
        <v>42461</v>
      </c>
      <c r="AL194" s="5">
        <f t="shared" si="113"/>
        <v>42461</v>
      </c>
      <c r="AM194" s="11">
        <f t="shared" si="114"/>
        <v>42461</v>
      </c>
      <c r="AN194" s="11">
        <f t="shared" si="115"/>
        <v>5023</v>
      </c>
      <c r="AO194" s="6">
        <v>618.86</v>
      </c>
      <c r="AP194" s="6">
        <f t="shared" si="116"/>
        <v>82.965398871877483</v>
      </c>
      <c r="AQ194" s="6">
        <f t="shared" si="117"/>
        <v>43.139999999999986</v>
      </c>
      <c r="AR194" s="33">
        <v>42826</v>
      </c>
      <c r="AS194" s="5">
        <f t="shared" si="118"/>
        <v>42826</v>
      </c>
      <c r="AT194" s="11">
        <f t="shared" si="119"/>
        <v>42826</v>
      </c>
      <c r="AU194" s="11">
        <f t="shared" si="120"/>
        <v>5754</v>
      </c>
      <c r="AV194" s="6">
        <v>657.80117647058819</v>
      </c>
      <c r="AW194" s="6">
        <v>38.941176470588232</v>
      </c>
      <c r="AX194" s="6">
        <f t="shared" si="160"/>
        <v>4.1988235294118113</v>
      </c>
      <c r="AY194" s="33">
        <v>43191</v>
      </c>
      <c r="AZ194" s="5">
        <f t="shared" si="121"/>
        <v>43191</v>
      </c>
      <c r="BA194" s="11">
        <f t="shared" si="122"/>
        <v>6119</v>
      </c>
      <c r="BB194" s="11">
        <f t="shared" si="123"/>
        <v>5992.8946011281223</v>
      </c>
      <c r="BC194" s="6">
        <v>662.05648630469921</v>
      </c>
      <c r="BD194" s="6">
        <v>4.2553098341110536</v>
      </c>
      <c r="BE194" s="6">
        <f t="shared" si="161"/>
        <v>-5.6486304699205903E-2</v>
      </c>
      <c r="BF194" s="8"/>
      <c r="BG194" s="33">
        <v>43556</v>
      </c>
      <c r="BH194" s="5">
        <f t="shared" si="124"/>
        <v>43556</v>
      </c>
      <c r="BI194" s="11">
        <f t="shared" si="125"/>
        <v>6484</v>
      </c>
      <c r="BJ194" s="11">
        <f t="shared" si="126"/>
        <v>0</v>
      </c>
      <c r="BK194" s="6">
        <f t="shared" si="159"/>
        <v>663.13648630469925</v>
      </c>
      <c r="BL194" s="6">
        <v>1.08</v>
      </c>
      <c r="BM194" s="6">
        <v>0.08</v>
      </c>
      <c r="BN194" s="59"/>
      <c r="BO194" s="58"/>
      <c r="BP194" s="58"/>
      <c r="BQ194" s="61">
        <f t="shared" si="127"/>
        <v>-1.2164863046992878</v>
      </c>
      <c r="BR194" s="33">
        <v>43922</v>
      </c>
      <c r="BS194" s="5">
        <f t="shared" si="128"/>
        <v>43922</v>
      </c>
      <c r="BT194" s="11">
        <f t="shared" si="129"/>
        <v>6850</v>
      </c>
      <c r="BU194" s="11">
        <f t="shared" si="130"/>
        <v>0</v>
      </c>
      <c r="BV194" s="6">
        <f t="shared" si="151"/>
        <v>663.21648630469929</v>
      </c>
      <c r="BW194" s="6">
        <f t="shared" si="132"/>
        <v>0.08</v>
      </c>
      <c r="BX194" s="73">
        <f t="shared" si="143"/>
        <v>0.08</v>
      </c>
      <c r="BY194" s="6">
        <v>0.08</v>
      </c>
      <c r="BZ194" s="33">
        <v>44287</v>
      </c>
      <c r="CA194" s="5">
        <f t="shared" si="133"/>
        <v>44287</v>
      </c>
      <c r="CB194" s="11">
        <f t="shared" si="134"/>
        <v>7215</v>
      </c>
      <c r="CC194" s="11">
        <f t="shared" si="135"/>
        <v>0</v>
      </c>
      <c r="CD194" s="6">
        <f t="shared" si="136"/>
        <v>663.29648630469933</v>
      </c>
      <c r="CE194" s="62">
        <f t="shared" si="137"/>
        <v>0.08</v>
      </c>
      <c r="CF194" s="73">
        <f t="shared" si="144"/>
        <v>0.08</v>
      </c>
      <c r="CG194" s="73">
        <f t="shared" si="145"/>
        <v>0</v>
      </c>
      <c r="CH194" s="6">
        <f t="shared" si="157"/>
        <v>0</v>
      </c>
      <c r="CI194" s="6"/>
      <c r="CJ194" s="33">
        <v>44652</v>
      </c>
      <c r="CK194" s="5">
        <f t="shared" si="138"/>
        <v>44652</v>
      </c>
      <c r="CL194" s="11">
        <f t="shared" si="139"/>
        <v>2557</v>
      </c>
      <c r="CM194" s="11">
        <f t="shared" si="140"/>
        <v>2557</v>
      </c>
      <c r="CN194" s="6">
        <f t="shared" si="141"/>
        <v>663.29648630469933</v>
      </c>
      <c r="CO194" s="62">
        <f t="shared" si="158"/>
        <v>0</v>
      </c>
      <c r="CP194" s="73">
        <f t="shared" si="147"/>
        <v>0</v>
      </c>
      <c r="CQ194" s="73">
        <f t="shared" si="148"/>
        <v>0</v>
      </c>
      <c r="CR194" s="6">
        <f t="shared" si="142"/>
        <v>0</v>
      </c>
    </row>
    <row r="195" spans="1:96">
      <c r="A195" s="30" t="s">
        <v>1956</v>
      </c>
      <c r="B195" s="30" t="s">
        <v>1957</v>
      </c>
      <c r="C195" s="49"/>
      <c r="D195" s="49" t="s">
        <v>3597</v>
      </c>
      <c r="E195" s="30" t="s">
        <v>2998</v>
      </c>
      <c r="F195" s="30" t="s">
        <v>11592</v>
      </c>
      <c r="G195" s="30" t="s">
        <v>4574</v>
      </c>
      <c r="H195" s="30" t="s">
        <v>4294</v>
      </c>
      <c r="I195" s="30" t="s">
        <v>11625</v>
      </c>
      <c r="J195" s="30"/>
      <c r="K195" s="30" t="s">
        <v>1240</v>
      </c>
      <c r="L195" s="30" t="s">
        <v>3102</v>
      </c>
      <c r="M195" s="31">
        <v>400</v>
      </c>
      <c r="N195" s="30">
        <v>17</v>
      </c>
      <c r="O195" s="30"/>
      <c r="P195" s="162"/>
      <c r="Q195" s="30">
        <f t="shared" si="104"/>
        <v>204</v>
      </c>
      <c r="R195" s="30">
        <f t="shared" si="105"/>
        <v>6209.1174000000001</v>
      </c>
      <c r="S195" s="30">
        <f t="shared" si="106"/>
        <v>6205</v>
      </c>
      <c r="T195" s="30" t="s">
        <v>6</v>
      </c>
      <c r="U195" s="30"/>
      <c r="V195" s="32">
        <v>37072</v>
      </c>
      <c r="W195" s="30"/>
      <c r="X195" s="31">
        <v>400</v>
      </c>
      <c r="Y195" s="30">
        <v>0</v>
      </c>
      <c r="Z195" s="30">
        <v>0</v>
      </c>
      <c r="AA195" s="30">
        <v>0</v>
      </c>
      <c r="AB195" s="31">
        <f t="shared" si="107"/>
        <v>400</v>
      </c>
      <c r="AC195" s="33">
        <v>42095</v>
      </c>
      <c r="AD195" s="10">
        <f t="shared" si="108"/>
        <v>37072</v>
      </c>
      <c r="AE195" s="10">
        <f t="shared" si="109"/>
        <v>42095</v>
      </c>
      <c r="AF195" s="11">
        <f t="shared" si="110"/>
        <v>5023</v>
      </c>
      <c r="AG195" s="11">
        <f t="shared" si="111"/>
        <v>6209.25</v>
      </c>
      <c r="AH195" s="11">
        <f t="shared" si="112"/>
        <v>5023</v>
      </c>
      <c r="AI195" s="11">
        <f t="shared" si="152"/>
        <v>323.80338436744557</v>
      </c>
      <c r="AJ195" s="11">
        <f t="shared" si="153"/>
        <v>76.196615632554426</v>
      </c>
      <c r="AK195" s="33">
        <v>42461</v>
      </c>
      <c r="AL195" s="5">
        <f t="shared" si="113"/>
        <v>42461</v>
      </c>
      <c r="AM195" s="11">
        <f t="shared" si="114"/>
        <v>42461</v>
      </c>
      <c r="AN195" s="11">
        <f t="shared" si="115"/>
        <v>5023</v>
      </c>
      <c r="AO195" s="6">
        <v>373.9</v>
      </c>
      <c r="AP195" s="6">
        <f t="shared" si="116"/>
        <v>50.096615632554403</v>
      </c>
      <c r="AQ195" s="6">
        <f t="shared" si="117"/>
        <v>26.100000000000023</v>
      </c>
      <c r="AR195" s="33">
        <v>42826</v>
      </c>
      <c r="AS195" s="5">
        <f t="shared" si="118"/>
        <v>42826</v>
      </c>
      <c r="AT195" s="11">
        <f t="shared" si="119"/>
        <v>42826</v>
      </c>
      <c r="AU195" s="11">
        <f t="shared" si="120"/>
        <v>5754</v>
      </c>
      <c r="AV195" s="6">
        <v>397.42941176470583</v>
      </c>
      <c r="AW195" s="6">
        <v>23.529411764705884</v>
      </c>
      <c r="AX195" s="6">
        <f t="shared" si="160"/>
        <v>2.5705882352941671</v>
      </c>
      <c r="AY195" s="33">
        <v>43191</v>
      </c>
      <c r="AZ195" s="5">
        <f t="shared" si="121"/>
        <v>43191</v>
      </c>
      <c r="BA195" s="11">
        <f t="shared" si="122"/>
        <v>6119</v>
      </c>
      <c r="BB195" s="11">
        <f t="shared" si="123"/>
        <v>6042.8033843674457</v>
      </c>
      <c r="BC195" s="6">
        <v>400.03458183686405</v>
      </c>
      <c r="BD195" s="6">
        <v>2.6051700721582312</v>
      </c>
      <c r="BE195" s="6">
        <f t="shared" si="161"/>
        <v>-3.4581836864049365E-2</v>
      </c>
      <c r="BF195" s="8"/>
      <c r="BG195" s="33">
        <v>43556</v>
      </c>
      <c r="BH195" s="5">
        <f t="shared" si="124"/>
        <v>43556</v>
      </c>
      <c r="BI195" s="11">
        <f t="shared" si="125"/>
        <v>6484</v>
      </c>
      <c r="BJ195" s="11">
        <f t="shared" si="126"/>
        <v>0</v>
      </c>
      <c r="BK195" s="6">
        <f t="shared" si="159"/>
        <v>401.11458183686403</v>
      </c>
      <c r="BL195" s="6">
        <v>1.08</v>
      </c>
      <c r="BM195" s="6">
        <v>0.08</v>
      </c>
      <c r="BN195" s="59"/>
      <c r="BO195" s="58"/>
      <c r="BP195" s="58"/>
      <c r="BQ195" s="61">
        <f t="shared" si="127"/>
        <v>-1.1945818368640175</v>
      </c>
      <c r="BR195" s="33">
        <v>43922</v>
      </c>
      <c r="BS195" s="5">
        <f t="shared" si="128"/>
        <v>43922</v>
      </c>
      <c r="BT195" s="11">
        <f t="shared" si="129"/>
        <v>6850</v>
      </c>
      <c r="BU195" s="11">
        <f t="shared" si="130"/>
        <v>0</v>
      </c>
      <c r="BV195" s="6">
        <f t="shared" si="151"/>
        <v>401.19458183686402</v>
      </c>
      <c r="BW195" s="6">
        <f t="shared" si="132"/>
        <v>0.08</v>
      </c>
      <c r="BX195" s="73">
        <f t="shared" si="143"/>
        <v>0.08</v>
      </c>
      <c r="BY195" s="6">
        <v>0.08</v>
      </c>
      <c r="BZ195" s="33">
        <v>44287</v>
      </c>
      <c r="CA195" s="5">
        <f t="shared" si="133"/>
        <v>44287</v>
      </c>
      <c r="CB195" s="11">
        <f t="shared" si="134"/>
        <v>7215</v>
      </c>
      <c r="CC195" s="11">
        <f t="shared" si="135"/>
        <v>0</v>
      </c>
      <c r="CD195" s="6">
        <f t="shared" si="136"/>
        <v>401.274581836864</v>
      </c>
      <c r="CE195" s="62">
        <f t="shared" si="137"/>
        <v>0.08</v>
      </c>
      <c r="CF195" s="73">
        <f t="shared" si="144"/>
        <v>0.08</v>
      </c>
      <c r="CG195" s="73">
        <f t="shared" si="145"/>
        <v>0</v>
      </c>
      <c r="CH195" s="6">
        <f t="shared" si="157"/>
        <v>0</v>
      </c>
      <c r="CI195" s="6"/>
      <c r="CJ195" s="33">
        <v>44652</v>
      </c>
      <c r="CK195" s="5">
        <f t="shared" si="138"/>
        <v>44652</v>
      </c>
      <c r="CL195" s="11">
        <f t="shared" si="139"/>
        <v>2557</v>
      </c>
      <c r="CM195" s="11">
        <f t="shared" si="140"/>
        <v>2557</v>
      </c>
      <c r="CN195" s="6">
        <f t="shared" si="141"/>
        <v>401.274581836864</v>
      </c>
      <c r="CO195" s="62">
        <f t="shared" si="158"/>
        <v>0</v>
      </c>
      <c r="CP195" s="73">
        <f t="shared" si="147"/>
        <v>0</v>
      </c>
      <c r="CQ195" s="73">
        <f t="shared" si="148"/>
        <v>0</v>
      </c>
      <c r="CR195" s="6">
        <f t="shared" si="142"/>
        <v>0</v>
      </c>
    </row>
    <row r="196" spans="1:96">
      <c r="A196" s="30" t="s">
        <v>1958</v>
      </c>
      <c r="B196" s="30" t="s">
        <v>1959</v>
      </c>
      <c r="C196" s="49"/>
      <c r="D196" s="49" t="s">
        <v>3598</v>
      </c>
      <c r="E196" s="30" t="s">
        <v>2998</v>
      </c>
      <c r="F196" s="30" t="s">
        <v>11592</v>
      </c>
      <c r="G196" s="30" t="s">
        <v>4574</v>
      </c>
      <c r="H196" s="30" t="s">
        <v>4266</v>
      </c>
      <c r="I196" s="30" t="s">
        <v>4256</v>
      </c>
      <c r="J196" s="30"/>
      <c r="K196" s="30" t="s">
        <v>1240</v>
      </c>
      <c r="L196" s="30" t="s">
        <v>3102</v>
      </c>
      <c r="M196" s="31">
        <v>1195</v>
      </c>
      <c r="N196" s="30">
        <v>17</v>
      </c>
      <c r="O196" s="30"/>
      <c r="P196" s="162"/>
      <c r="Q196" s="30">
        <f t="shared" si="104"/>
        <v>204</v>
      </c>
      <c r="R196" s="30">
        <f t="shared" si="105"/>
        <v>6209.1174000000001</v>
      </c>
      <c r="S196" s="30">
        <f t="shared" si="106"/>
        <v>6205</v>
      </c>
      <c r="T196" s="30" t="s">
        <v>6</v>
      </c>
      <c r="U196" s="30"/>
      <c r="V196" s="32">
        <v>37072</v>
      </c>
      <c r="W196" s="30"/>
      <c r="X196" s="31">
        <v>1195</v>
      </c>
      <c r="Y196" s="30">
        <v>0</v>
      </c>
      <c r="Z196" s="30">
        <v>0</v>
      </c>
      <c r="AA196" s="30">
        <v>0</v>
      </c>
      <c r="AB196" s="31">
        <f t="shared" si="107"/>
        <v>1195</v>
      </c>
      <c r="AC196" s="33">
        <v>42095</v>
      </c>
      <c r="AD196" s="10">
        <f t="shared" si="108"/>
        <v>37072</v>
      </c>
      <c r="AE196" s="10">
        <f t="shared" si="109"/>
        <v>42095</v>
      </c>
      <c r="AF196" s="11">
        <f t="shared" si="110"/>
        <v>5023</v>
      </c>
      <c r="AG196" s="11">
        <f t="shared" si="111"/>
        <v>6209.25</v>
      </c>
      <c r="AH196" s="11">
        <f t="shared" si="112"/>
        <v>5023</v>
      </c>
      <c r="AI196" s="11">
        <f t="shared" si="152"/>
        <v>967.36261079774374</v>
      </c>
      <c r="AJ196" s="11">
        <f t="shared" si="153"/>
        <v>227.63738920225626</v>
      </c>
      <c r="AK196" s="33">
        <v>42461</v>
      </c>
      <c r="AL196" s="5">
        <f t="shared" si="113"/>
        <v>42461</v>
      </c>
      <c r="AM196" s="11">
        <f t="shared" si="114"/>
        <v>42461</v>
      </c>
      <c r="AN196" s="11">
        <f t="shared" si="115"/>
        <v>5023</v>
      </c>
      <c r="AO196" s="6">
        <v>1117.1199999999999</v>
      </c>
      <c r="AP196" s="6">
        <f t="shared" si="116"/>
        <v>149.75738920225615</v>
      </c>
      <c r="AQ196" s="6">
        <f t="shared" si="117"/>
        <v>77.880000000000109</v>
      </c>
      <c r="AR196" s="33">
        <v>42826</v>
      </c>
      <c r="AS196" s="5">
        <f t="shared" si="118"/>
        <v>42826</v>
      </c>
      <c r="AT196" s="11">
        <f t="shared" si="119"/>
        <v>42826</v>
      </c>
      <c r="AU196" s="11">
        <f t="shared" si="120"/>
        <v>5754</v>
      </c>
      <c r="AV196" s="6">
        <v>1187.4141176470587</v>
      </c>
      <c r="AW196" s="6">
        <v>70.294117647058826</v>
      </c>
      <c r="AX196" s="6">
        <f t="shared" si="160"/>
        <v>7.5858823529413257</v>
      </c>
      <c r="AY196" s="33">
        <v>43191</v>
      </c>
      <c r="AZ196" s="5">
        <f t="shared" si="121"/>
        <v>43191</v>
      </c>
      <c r="BA196" s="11">
        <f t="shared" si="122"/>
        <v>6119</v>
      </c>
      <c r="BB196" s="11">
        <f t="shared" si="123"/>
        <v>5891.3626107977434</v>
      </c>
      <c r="BC196" s="6">
        <v>1195.1020520293362</v>
      </c>
      <c r="BD196" s="6">
        <v>7.6879343822774748</v>
      </c>
      <c r="BE196" s="6">
        <f t="shared" si="161"/>
        <v>-0.1020520293361642</v>
      </c>
      <c r="BF196" s="8"/>
      <c r="BG196" s="33">
        <v>43556</v>
      </c>
      <c r="BH196" s="5">
        <f t="shared" si="124"/>
        <v>43556</v>
      </c>
      <c r="BI196" s="11">
        <f t="shared" si="125"/>
        <v>6484</v>
      </c>
      <c r="BJ196" s="11">
        <f t="shared" si="126"/>
        <v>0</v>
      </c>
      <c r="BK196" s="6">
        <f t="shared" si="159"/>
        <v>1196.1820520293361</v>
      </c>
      <c r="BL196" s="6">
        <v>1.08</v>
      </c>
      <c r="BM196" s="6">
        <v>0.08</v>
      </c>
      <c r="BN196" s="59"/>
      <c r="BO196" s="58"/>
      <c r="BP196" s="58"/>
      <c r="BQ196" s="61">
        <f t="shared" si="127"/>
        <v>-1.2620520293360187</v>
      </c>
      <c r="BR196" s="33">
        <v>43922</v>
      </c>
      <c r="BS196" s="5">
        <f t="shared" si="128"/>
        <v>43922</v>
      </c>
      <c r="BT196" s="11">
        <f t="shared" si="129"/>
        <v>6850</v>
      </c>
      <c r="BU196" s="11">
        <f t="shared" si="130"/>
        <v>0</v>
      </c>
      <c r="BV196" s="6">
        <f t="shared" si="151"/>
        <v>1196.262052029336</v>
      </c>
      <c r="BW196" s="6">
        <f t="shared" si="132"/>
        <v>0.08</v>
      </c>
      <c r="BX196" s="73">
        <f t="shared" si="143"/>
        <v>0.08</v>
      </c>
      <c r="BY196" s="6">
        <v>0.08</v>
      </c>
      <c r="BZ196" s="33">
        <v>44287</v>
      </c>
      <c r="CA196" s="5">
        <f t="shared" si="133"/>
        <v>44287</v>
      </c>
      <c r="CB196" s="11">
        <f t="shared" si="134"/>
        <v>7215</v>
      </c>
      <c r="CC196" s="11">
        <f t="shared" si="135"/>
        <v>0</v>
      </c>
      <c r="CD196" s="6">
        <f t="shared" si="136"/>
        <v>1196.3420520293359</v>
      </c>
      <c r="CE196" s="62">
        <f t="shared" si="137"/>
        <v>0.08</v>
      </c>
      <c r="CF196" s="73">
        <f t="shared" si="144"/>
        <v>0.08</v>
      </c>
      <c r="CG196" s="73">
        <f t="shared" si="145"/>
        <v>0</v>
      </c>
      <c r="CH196" s="6">
        <f t="shared" si="157"/>
        <v>0</v>
      </c>
      <c r="CI196" s="6"/>
      <c r="CJ196" s="33">
        <v>44652</v>
      </c>
      <c r="CK196" s="5">
        <f t="shared" si="138"/>
        <v>44652</v>
      </c>
      <c r="CL196" s="11">
        <f t="shared" si="139"/>
        <v>2557</v>
      </c>
      <c r="CM196" s="11">
        <f t="shared" si="140"/>
        <v>2557</v>
      </c>
      <c r="CN196" s="6">
        <f t="shared" si="141"/>
        <v>1196.3420520293359</v>
      </c>
      <c r="CO196" s="62">
        <f t="shared" si="158"/>
        <v>0</v>
      </c>
      <c r="CP196" s="73">
        <f t="shared" si="147"/>
        <v>0</v>
      </c>
      <c r="CQ196" s="73">
        <f t="shared" si="148"/>
        <v>0</v>
      </c>
      <c r="CR196" s="6">
        <f t="shared" si="142"/>
        <v>0</v>
      </c>
    </row>
    <row r="197" spans="1:96">
      <c r="A197" s="30" t="s">
        <v>2106</v>
      </c>
      <c r="B197" s="30" t="s">
        <v>2107</v>
      </c>
      <c r="C197" s="49"/>
      <c r="D197" s="49" t="s">
        <v>3665</v>
      </c>
      <c r="E197" s="30" t="s">
        <v>3061</v>
      </c>
      <c r="F197" s="30" t="s">
        <v>4568</v>
      </c>
      <c r="G197" s="30" t="s">
        <v>4574</v>
      </c>
      <c r="H197" s="30" t="s">
        <v>3169</v>
      </c>
      <c r="I197" s="30" t="s">
        <v>3116</v>
      </c>
      <c r="J197" s="30"/>
      <c r="K197" s="30" t="s">
        <v>1240</v>
      </c>
      <c r="L197" s="30" t="s">
        <v>3102</v>
      </c>
      <c r="M197" s="31">
        <v>599</v>
      </c>
      <c r="N197" s="30">
        <v>17</v>
      </c>
      <c r="O197" s="30"/>
      <c r="P197" s="162"/>
      <c r="Q197" s="30">
        <f t="shared" si="104"/>
        <v>204</v>
      </c>
      <c r="R197" s="30">
        <f t="shared" si="105"/>
        <v>6209.1174000000001</v>
      </c>
      <c r="S197" s="30">
        <f t="shared" si="106"/>
        <v>6205</v>
      </c>
      <c r="T197" s="30" t="s">
        <v>6</v>
      </c>
      <c r="U197" s="30"/>
      <c r="V197" s="32">
        <v>37072</v>
      </c>
      <c r="W197" s="30"/>
      <c r="X197" s="31">
        <v>599</v>
      </c>
      <c r="Y197" s="30">
        <v>0</v>
      </c>
      <c r="Z197" s="30">
        <v>0</v>
      </c>
      <c r="AA197" s="30">
        <v>0</v>
      </c>
      <c r="AB197" s="31">
        <f t="shared" si="107"/>
        <v>599</v>
      </c>
      <c r="AC197" s="33">
        <v>42095</v>
      </c>
      <c r="AD197" s="10">
        <f t="shared" si="108"/>
        <v>37072</v>
      </c>
      <c r="AE197" s="10">
        <f t="shared" si="109"/>
        <v>42095</v>
      </c>
      <c r="AF197" s="11">
        <f t="shared" si="110"/>
        <v>5023</v>
      </c>
      <c r="AG197" s="11">
        <f t="shared" si="111"/>
        <v>6209.25</v>
      </c>
      <c r="AH197" s="11">
        <f t="shared" si="112"/>
        <v>5023</v>
      </c>
      <c r="AI197" s="11">
        <f t="shared" si="152"/>
        <v>484.89556809024975</v>
      </c>
      <c r="AJ197" s="11">
        <f t="shared" si="153"/>
        <v>114.10443190975025</v>
      </c>
      <c r="AK197" s="33">
        <v>42461</v>
      </c>
      <c r="AL197" s="5">
        <f t="shared" si="113"/>
        <v>42461</v>
      </c>
      <c r="AM197" s="11">
        <f t="shared" si="114"/>
        <v>42461</v>
      </c>
      <c r="AN197" s="11">
        <f t="shared" si="115"/>
        <v>5023</v>
      </c>
      <c r="AO197" s="6">
        <v>560.02</v>
      </c>
      <c r="AP197" s="6">
        <f t="shared" si="116"/>
        <v>75.124431909750228</v>
      </c>
      <c r="AQ197" s="6">
        <f t="shared" si="117"/>
        <v>38.980000000000018</v>
      </c>
      <c r="AR197" s="33">
        <v>42826</v>
      </c>
      <c r="AS197" s="5">
        <f t="shared" si="118"/>
        <v>42826</v>
      </c>
      <c r="AT197" s="11">
        <f t="shared" si="119"/>
        <v>42826</v>
      </c>
      <c r="AU197" s="11">
        <f t="shared" si="120"/>
        <v>5754</v>
      </c>
      <c r="AV197" s="6">
        <v>595.25529411764705</v>
      </c>
      <c r="AW197" s="6">
        <v>35.235294117647058</v>
      </c>
      <c r="AX197" s="6">
        <f t="shared" si="160"/>
        <v>3.744705882352946</v>
      </c>
      <c r="AY197" s="33">
        <v>43191</v>
      </c>
      <c r="AZ197" s="5">
        <f t="shared" si="121"/>
        <v>43191</v>
      </c>
      <c r="BA197" s="11">
        <f t="shared" si="122"/>
        <v>6119</v>
      </c>
      <c r="BB197" s="11">
        <f t="shared" si="123"/>
        <v>6004.89556809025</v>
      </c>
      <c r="BC197" s="6">
        <v>599.0503771106354</v>
      </c>
      <c r="BD197" s="6">
        <v>3.7950829929883301</v>
      </c>
      <c r="BE197" s="6">
        <f t="shared" si="161"/>
        <v>-5.0377110635395184E-2</v>
      </c>
      <c r="BF197" s="8"/>
      <c r="BG197" s="33">
        <v>43556</v>
      </c>
      <c r="BH197" s="5">
        <f t="shared" si="124"/>
        <v>43556</v>
      </c>
      <c r="BI197" s="11">
        <f t="shared" si="125"/>
        <v>6484</v>
      </c>
      <c r="BJ197" s="11">
        <f t="shared" si="126"/>
        <v>0</v>
      </c>
      <c r="BK197" s="6">
        <f>(M197-J197)/R197*BI197</f>
        <v>625.51820972172311</v>
      </c>
      <c r="BL197" s="6">
        <v>1.08</v>
      </c>
      <c r="BM197" s="6">
        <v>0.08</v>
      </c>
      <c r="BN197" s="59"/>
      <c r="BO197" s="58"/>
      <c r="BP197" s="58"/>
      <c r="BQ197" s="61">
        <f t="shared" si="127"/>
        <v>-26.598209721723151</v>
      </c>
      <c r="BR197" s="33">
        <v>43922</v>
      </c>
      <c r="BS197" s="5">
        <f t="shared" si="128"/>
        <v>43922</v>
      </c>
      <c r="BT197" s="11">
        <f t="shared" si="129"/>
        <v>6850</v>
      </c>
      <c r="BU197" s="11">
        <f t="shared" si="130"/>
        <v>0</v>
      </c>
      <c r="BV197" s="6">
        <f t="shared" si="151"/>
        <v>625.59820972172315</v>
      </c>
      <c r="BW197" s="6">
        <f t="shared" si="132"/>
        <v>0.08</v>
      </c>
      <c r="BX197" s="73">
        <f t="shared" si="143"/>
        <v>0.08</v>
      </c>
      <c r="BY197" s="6">
        <v>0.08</v>
      </c>
      <c r="BZ197" s="33">
        <v>44287</v>
      </c>
      <c r="CA197" s="5">
        <f t="shared" si="133"/>
        <v>44287</v>
      </c>
      <c r="CB197" s="11">
        <f t="shared" si="134"/>
        <v>7215</v>
      </c>
      <c r="CC197" s="11">
        <f t="shared" si="135"/>
        <v>0</v>
      </c>
      <c r="CD197" s="6">
        <f t="shared" si="136"/>
        <v>625.67820972172319</v>
      </c>
      <c r="CE197" s="62">
        <f t="shared" si="137"/>
        <v>0.08</v>
      </c>
      <c r="CF197" s="73">
        <f t="shared" si="144"/>
        <v>0.08</v>
      </c>
      <c r="CG197" s="73">
        <f t="shared" si="145"/>
        <v>0</v>
      </c>
      <c r="CH197" s="6">
        <f t="shared" si="157"/>
        <v>0</v>
      </c>
      <c r="CI197" s="6"/>
      <c r="CJ197" s="33">
        <v>44652</v>
      </c>
      <c r="CK197" s="5">
        <f t="shared" si="138"/>
        <v>44652</v>
      </c>
      <c r="CL197" s="11">
        <f t="shared" si="139"/>
        <v>2557</v>
      </c>
      <c r="CM197" s="11">
        <f t="shared" si="140"/>
        <v>2557</v>
      </c>
      <c r="CN197" s="6">
        <f t="shared" si="141"/>
        <v>625.67820972172319</v>
      </c>
      <c r="CO197" s="62">
        <f t="shared" si="158"/>
        <v>0</v>
      </c>
      <c r="CP197" s="73">
        <f t="shared" si="147"/>
        <v>0</v>
      </c>
      <c r="CQ197" s="73">
        <f t="shared" si="148"/>
        <v>0</v>
      </c>
      <c r="CR197" s="6">
        <f t="shared" si="142"/>
        <v>0</v>
      </c>
    </row>
    <row r="198" spans="1:96">
      <c r="A198" s="30" t="s">
        <v>1750</v>
      </c>
      <c r="B198" s="30" t="s">
        <v>1751</v>
      </c>
      <c r="C198" s="49"/>
      <c r="D198" s="49" t="s">
        <v>3493</v>
      </c>
      <c r="E198" s="30" t="s">
        <v>11649</v>
      </c>
      <c r="F198" s="30" t="s">
        <v>4255</v>
      </c>
      <c r="G198" s="30" t="s">
        <v>4562</v>
      </c>
      <c r="H198" s="30" t="s">
        <v>3494</v>
      </c>
      <c r="I198" s="30" t="s">
        <v>11645</v>
      </c>
      <c r="J198" s="30"/>
      <c r="K198" s="30" t="s">
        <v>1240</v>
      </c>
      <c r="L198" s="30" t="s">
        <v>3102</v>
      </c>
      <c r="M198" s="31">
        <v>1050</v>
      </c>
      <c r="N198" s="30">
        <v>17</v>
      </c>
      <c r="O198" s="30"/>
      <c r="P198" s="162"/>
      <c r="Q198" s="30">
        <f t="shared" ref="Q198:Q261" si="162">N198*12</f>
        <v>204</v>
      </c>
      <c r="R198" s="30">
        <f t="shared" ref="R198:R261" si="163">N198*365.2422</f>
        <v>6209.1174000000001</v>
      </c>
      <c r="S198" s="30">
        <f t="shared" ref="S198:S261" si="164">N198*365</f>
        <v>6205</v>
      </c>
      <c r="T198" s="30" t="s">
        <v>6</v>
      </c>
      <c r="U198" s="30"/>
      <c r="V198" s="32">
        <v>37102</v>
      </c>
      <c r="W198" s="30"/>
      <c r="X198" s="31">
        <v>1050</v>
      </c>
      <c r="Y198" s="30">
        <v>0</v>
      </c>
      <c r="Z198" s="30">
        <v>0</v>
      </c>
      <c r="AA198" s="30">
        <v>0</v>
      </c>
      <c r="AB198" s="31">
        <f t="shared" ref="AB198:AB261" si="165">SUBTOTAL(9,X198:AA198)</f>
        <v>1050</v>
      </c>
      <c r="AC198" s="33">
        <v>42095</v>
      </c>
      <c r="AD198" s="10">
        <f t="shared" ref="AD198:AD261" si="166">V198</f>
        <v>37102</v>
      </c>
      <c r="AE198" s="10">
        <f t="shared" ref="AE198:AE261" si="167">AC198</f>
        <v>42095</v>
      </c>
      <c r="AF198" s="11">
        <f t="shared" ref="AF198:AF261" si="168">AC198-V198</f>
        <v>4993</v>
      </c>
      <c r="AG198" s="11">
        <f t="shared" ref="AG198:AG261" si="169">+N198*365.25</f>
        <v>6209.25</v>
      </c>
      <c r="AH198" s="11">
        <f t="shared" ref="AH198:AH261" si="170">IF(AG198&lt;AF198,AG198,AF198)</f>
        <v>4993</v>
      </c>
      <c r="AI198" s="11">
        <f t="shared" si="152"/>
        <v>844.90733279613221</v>
      </c>
      <c r="AJ198" s="11">
        <f t="shared" si="153"/>
        <v>205.09266720386779</v>
      </c>
      <c r="AK198" s="33">
        <v>42461</v>
      </c>
      <c r="AL198" s="5">
        <f t="shared" ref="AL198:AL261" si="171">AK198</f>
        <v>42461</v>
      </c>
      <c r="AM198" s="11">
        <f t="shared" ref="AM198:AM261" si="172">AL198-W198</f>
        <v>42461</v>
      </c>
      <c r="AN198" s="11">
        <f t="shared" ref="AN198:AN261" si="173">IF(AG198&lt;AM198,AH198,AM198)</f>
        <v>4993</v>
      </c>
      <c r="AO198" s="6">
        <v>975.68</v>
      </c>
      <c r="AP198" s="6">
        <f t="shared" ref="AP198:AP261" si="174">AO198-AI198</f>
        <v>130.77266720386774</v>
      </c>
      <c r="AQ198" s="6">
        <f t="shared" ref="AQ198:AQ261" si="175">AB198-AO198</f>
        <v>74.32000000000005</v>
      </c>
      <c r="AR198" s="33">
        <v>42826</v>
      </c>
      <c r="AS198" s="5">
        <f t="shared" ref="AS198:AS261" si="176">AR198</f>
        <v>42826</v>
      </c>
      <c r="AT198" s="11">
        <f t="shared" ref="AT198:AT261" si="177">AS198-W198</f>
        <v>42826</v>
      </c>
      <c r="AU198" s="11">
        <f t="shared" ref="AU198:AU261" si="178">IF(AD198 &lt;&gt; "N/a",IF(AT198&lt;AD198,0,AT198-AD198),0)</f>
        <v>5724</v>
      </c>
      <c r="AV198" s="6">
        <v>1037.444705882353</v>
      </c>
      <c r="AW198" s="6">
        <v>61.764705882352942</v>
      </c>
      <c r="AX198" s="6">
        <f t="shared" si="160"/>
        <v>12.555294117647009</v>
      </c>
      <c r="AY198" s="33">
        <v>43191</v>
      </c>
      <c r="AZ198" s="5">
        <f t="shared" ref="AZ198:AZ261" si="179">AY198</f>
        <v>43191</v>
      </c>
      <c r="BA198" s="11">
        <f t="shared" ref="BA198:BA261" si="180">IF(AJ198 &lt;&gt; "N/a",IF(AZ198&lt;AD198,0,AZ198-AD198),0)</f>
        <v>6089</v>
      </c>
      <c r="BB198" s="11">
        <f t="shared" ref="BB198:BB261" si="181">IF(AJ198 &lt;&gt; "N/a",IF(BA198&lt;AJ198,0,BA198-AJ198),0)</f>
        <v>5883.9073327961323</v>
      </c>
      <c r="BC198" s="6">
        <v>1050.1689049716308</v>
      </c>
      <c r="BD198" s="6">
        <v>12.724199089277802</v>
      </c>
      <c r="BE198" s="6">
        <f t="shared" si="161"/>
        <v>-0.16890497163080909</v>
      </c>
      <c r="BF198" s="8"/>
      <c r="BG198" s="33">
        <v>43556</v>
      </c>
      <c r="BH198" s="5">
        <f t="shared" ref="BH198:BH261" si="182">BG198</f>
        <v>43556</v>
      </c>
      <c r="BI198" s="11">
        <f t="shared" ref="BI198:BI261" si="183">IF(R198 &lt;&gt; "N/a",IF(BG198&lt;V198,0,BG198-V198),0)</f>
        <v>6454</v>
      </c>
      <c r="BJ198" s="11">
        <f t="shared" ref="BJ198:BJ261" si="184">IF(AR198 &lt;&gt; "N/a",IF(BI198&lt;AR198,0,BI198-AR198),0)</f>
        <v>0</v>
      </c>
      <c r="BK198" s="6">
        <f t="shared" ref="BK198:BK261" si="185">BC198+BL198</f>
        <v>1051.2489049716307</v>
      </c>
      <c r="BL198" s="6">
        <v>1.08</v>
      </c>
      <c r="BM198" s="6">
        <v>0.08</v>
      </c>
      <c r="BN198" s="59"/>
      <c r="BO198" s="58"/>
      <c r="BP198" s="58"/>
      <c r="BQ198" s="61">
        <f t="shared" ref="BQ198:BQ261" si="186">AB198-BV198</f>
        <v>-1.3289049716306636</v>
      </c>
      <c r="BR198" s="33">
        <v>43922</v>
      </c>
      <c r="BS198" s="5">
        <f t="shared" ref="BS198:BS261" si="187">BR198</f>
        <v>43922</v>
      </c>
      <c r="BT198" s="11">
        <f t="shared" ref="BT198:BT261" si="188">IF(Z198 &lt;&gt; "N/a",IF(BR198&lt;AD198,0,BR198-AD198),0)</f>
        <v>6820</v>
      </c>
      <c r="BU198" s="11">
        <f t="shared" ref="BU198:BU261" si="189">IF(AZ198 &lt;&gt; "N/a",IF(BT198&lt;AZ198,0,BT198-AZ198),0)</f>
        <v>0</v>
      </c>
      <c r="BV198" s="6">
        <f t="shared" si="151"/>
        <v>1051.3289049716307</v>
      </c>
      <c r="BW198" s="6">
        <f t="shared" ref="BW198:BW263" si="190">BM198</f>
        <v>0.08</v>
      </c>
      <c r="BX198" s="73">
        <f t="shared" si="143"/>
        <v>0.08</v>
      </c>
      <c r="BY198" s="6">
        <v>0.08</v>
      </c>
      <c r="BZ198" s="33">
        <v>44287</v>
      </c>
      <c r="CA198" s="5">
        <f t="shared" ref="CA198:CA261" si="191">BZ198</f>
        <v>44287</v>
      </c>
      <c r="CB198" s="11">
        <f t="shared" ref="CB198:CB261" si="192">BZ198-V198</f>
        <v>7185</v>
      </c>
      <c r="CC198" s="11">
        <f t="shared" ref="CC198:CC261" si="193">IF(BG198 &lt;&gt; "N/a",IF(CB198&lt;BG198,0,CB198-BG198),0)</f>
        <v>0</v>
      </c>
      <c r="CD198" s="6">
        <f t="shared" ref="CD198:CD261" si="194">BV198+CE198</f>
        <v>1051.4089049716306</v>
      </c>
      <c r="CE198" s="62">
        <f t="shared" ref="CE198:CE263" si="195">BY198</f>
        <v>0.08</v>
      </c>
      <c r="CF198" s="73">
        <f t="shared" si="144"/>
        <v>0.08</v>
      </c>
      <c r="CG198" s="73">
        <f t="shared" si="145"/>
        <v>0</v>
      </c>
      <c r="CH198" s="6">
        <f t="shared" si="157"/>
        <v>0</v>
      </c>
      <c r="CI198" s="6"/>
      <c r="CJ198" s="33">
        <v>44652</v>
      </c>
      <c r="CK198" s="5">
        <f t="shared" ref="CK198:CK261" si="196">CJ198</f>
        <v>44652</v>
      </c>
      <c r="CL198" s="11">
        <f t="shared" ref="CL198:CL261" si="197">CJ198-AC198</f>
        <v>2557</v>
      </c>
      <c r="CM198" s="11">
        <f t="shared" ref="CM198:CM261" si="198">IF(BN198 &lt;&gt; "N/a",IF(CL198&lt;BN198,0,CL198-BN198),0)</f>
        <v>2557</v>
      </c>
      <c r="CN198" s="6">
        <f t="shared" ref="CN198:CN261" si="199">CD198+CO198</f>
        <v>1051.4089049716306</v>
      </c>
      <c r="CO198" s="62">
        <f t="shared" si="158"/>
        <v>0</v>
      </c>
      <c r="CP198" s="73">
        <f t="shared" si="147"/>
        <v>0</v>
      </c>
      <c r="CQ198" s="73">
        <f t="shared" si="148"/>
        <v>0</v>
      </c>
      <c r="CR198" s="6">
        <f t="shared" ref="CR198:CR261" si="200">CH198-CO198</f>
        <v>0</v>
      </c>
    </row>
    <row r="199" spans="1:96">
      <c r="A199" s="30" t="s">
        <v>1960</v>
      </c>
      <c r="B199" s="30" t="s">
        <v>1961</v>
      </c>
      <c r="C199" s="49"/>
      <c r="D199" s="49" t="s">
        <v>4604</v>
      </c>
      <c r="E199" s="30" t="s">
        <v>2998</v>
      </c>
      <c r="F199" s="30" t="s">
        <v>11592</v>
      </c>
      <c r="G199" s="30" t="s">
        <v>4574</v>
      </c>
      <c r="H199" s="30" t="s">
        <v>4265</v>
      </c>
      <c r="I199" s="30" t="s">
        <v>4258</v>
      </c>
      <c r="J199" s="30"/>
      <c r="K199" s="30" t="s">
        <v>1240</v>
      </c>
      <c r="L199" s="30" t="s">
        <v>3102</v>
      </c>
      <c r="M199" s="31">
        <v>300</v>
      </c>
      <c r="N199" s="30">
        <v>17</v>
      </c>
      <c r="O199" s="30"/>
      <c r="P199" s="162"/>
      <c r="Q199" s="30">
        <f t="shared" si="162"/>
        <v>204</v>
      </c>
      <c r="R199" s="30">
        <f t="shared" si="163"/>
        <v>6209.1174000000001</v>
      </c>
      <c r="S199" s="30">
        <f t="shared" si="164"/>
        <v>6205</v>
      </c>
      <c r="T199" s="30" t="s">
        <v>6</v>
      </c>
      <c r="U199" s="30"/>
      <c r="V199" s="32">
        <v>37102</v>
      </c>
      <c r="W199" s="30"/>
      <c r="X199" s="31">
        <v>300</v>
      </c>
      <c r="Y199" s="30">
        <v>0</v>
      </c>
      <c r="Z199" s="30">
        <v>0</v>
      </c>
      <c r="AA199" s="30">
        <v>0</v>
      </c>
      <c r="AB199" s="31">
        <f t="shared" si="165"/>
        <v>300</v>
      </c>
      <c r="AC199" s="33">
        <v>42095</v>
      </c>
      <c r="AD199" s="10">
        <f t="shared" si="166"/>
        <v>37102</v>
      </c>
      <c r="AE199" s="10">
        <f t="shared" si="167"/>
        <v>42095</v>
      </c>
      <c r="AF199" s="11">
        <f t="shared" si="168"/>
        <v>4993</v>
      </c>
      <c r="AG199" s="11">
        <f t="shared" si="169"/>
        <v>6209.25</v>
      </c>
      <c r="AH199" s="11">
        <f t="shared" si="170"/>
        <v>4993</v>
      </c>
      <c r="AI199" s="11">
        <f t="shared" si="152"/>
        <v>241.40209508460919</v>
      </c>
      <c r="AJ199" s="11">
        <f t="shared" si="153"/>
        <v>58.597904915390814</v>
      </c>
      <c r="AK199" s="33">
        <v>42461</v>
      </c>
      <c r="AL199" s="5">
        <f t="shared" si="171"/>
        <v>42461</v>
      </c>
      <c r="AM199" s="11">
        <f t="shared" si="172"/>
        <v>42461</v>
      </c>
      <c r="AN199" s="11">
        <f t="shared" si="173"/>
        <v>4993</v>
      </c>
      <c r="AO199" s="6">
        <v>278.77999999999997</v>
      </c>
      <c r="AP199" s="6">
        <f t="shared" si="174"/>
        <v>37.377904915390786</v>
      </c>
      <c r="AQ199" s="6">
        <f t="shared" si="175"/>
        <v>21.220000000000027</v>
      </c>
      <c r="AR199" s="33">
        <v>42826</v>
      </c>
      <c r="AS199" s="5">
        <f t="shared" si="176"/>
        <v>42826</v>
      </c>
      <c r="AT199" s="11">
        <f t="shared" si="177"/>
        <v>42826</v>
      </c>
      <c r="AU199" s="11">
        <f t="shared" si="178"/>
        <v>5724</v>
      </c>
      <c r="AV199" s="6">
        <v>296.42705882352936</v>
      </c>
      <c r="AW199" s="6">
        <v>17.647058823529413</v>
      </c>
      <c r="AX199" s="6">
        <f t="shared" si="160"/>
        <v>3.5729411764706356</v>
      </c>
      <c r="AY199" s="33">
        <v>43191</v>
      </c>
      <c r="AZ199" s="5">
        <f t="shared" si="179"/>
        <v>43191</v>
      </c>
      <c r="BA199" s="11">
        <f t="shared" si="180"/>
        <v>6089</v>
      </c>
      <c r="BB199" s="11">
        <f t="shared" si="181"/>
        <v>6030.4020950846088</v>
      </c>
      <c r="BC199" s="6">
        <v>300.04806637920188</v>
      </c>
      <c r="BD199" s="6">
        <v>3.6210075556725405</v>
      </c>
      <c r="BE199" s="6">
        <f t="shared" si="161"/>
        <v>-4.8066379201884502E-2</v>
      </c>
      <c r="BF199" s="8"/>
      <c r="BG199" s="33">
        <v>43556</v>
      </c>
      <c r="BH199" s="5">
        <f t="shared" si="182"/>
        <v>43556</v>
      </c>
      <c r="BI199" s="11">
        <f t="shared" si="183"/>
        <v>6454</v>
      </c>
      <c r="BJ199" s="11">
        <f t="shared" si="184"/>
        <v>0</v>
      </c>
      <c r="BK199" s="6">
        <f t="shared" si="185"/>
        <v>301.12806637920187</v>
      </c>
      <c r="BL199" s="6">
        <v>1.08</v>
      </c>
      <c r="BM199" s="6">
        <v>0.08</v>
      </c>
      <c r="BN199" s="59"/>
      <c r="BO199" s="58"/>
      <c r="BP199" s="58"/>
      <c r="BQ199" s="61">
        <f t="shared" si="186"/>
        <v>-1.2080663792018527</v>
      </c>
      <c r="BR199" s="33">
        <v>43922</v>
      </c>
      <c r="BS199" s="5">
        <f t="shared" si="187"/>
        <v>43922</v>
      </c>
      <c r="BT199" s="11">
        <f t="shared" si="188"/>
        <v>6820</v>
      </c>
      <c r="BU199" s="11">
        <f t="shared" si="189"/>
        <v>0</v>
      </c>
      <c r="BV199" s="6">
        <f t="shared" si="151"/>
        <v>301.20806637920185</v>
      </c>
      <c r="BW199" s="6">
        <f t="shared" si="190"/>
        <v>0.08</v>
      </c>
      <c r="BX199" s="73">
        <f t="shared" ref="BX199:BX262" si="201">BY199</f>
        <v>0.08</v>
      </c>
      <c r="BY199" s="6">
        <v>0.08</v>
      </c>
      <c r="BZ199" s="33">
        <v>44287</v>
      </c>
      <c r="CA199" s="5">
        <f t="shared" si="191"/>
        <v>44287</v>
      </c>
      <c r="CB199" s="11">
        <f t="shared" si="192"/>
        <v>7185</v>
      </c>
      <c r="CC199" s="11">
        <f t="shared" si="193"/>
        <v>0</v>
      </c>
      <c r="CD199" s="6">
        <f t="shared" si="194"/>
        <v>301.28806637920184</v>
      </c>
      <c r="CE199" s="62">
        <f t="shared" si="195"/>
        <v>0.08</v>
      </c>
      <c r="CF199" s="73">
        <f t="shared" ref="CF199:CF262" si="202">CE199</f>
        <v>0.08</v>
      </c>
      <c r="CG199" s="73">
        <f t="shared" ref="CG199:CG262" si="203">BX199-CF199</f>
        <v>0</v>
      </c>
      <c r="CH199" s="6">
        <f t="shared" si="157"/>
        <v>0</v>
      </c>
      <c r="CI199" s="6"/>
      <c r="CJ199" s="33">
        <v>44652</v>
      </c>
      <c r="CK199" s="5">
        <f t="shared" si="196"/>
        <v>44652</v>
      </c>
      <c r="CL199" s="11">
        <f t="shared" si="197"/>
        <v>2557</v>
      </c>
      <c r="CM199" s="11">
        <f t="shared" si="198"/>
        <v>2557</v>
      </c>
      <c r="CN199" s="6">
        <f t="shared" si="199"/>
        <v>301.28806637920184</v>
      </c>
      <c r="CO199" s="62">
        <f t="shared" si="158"/>
        <v>0</v>
      </c>
      <c r="CP199" s="73">
        <f t="shared" ref="CP199:CP262" si="204">CO199</f>
        <v>0</v>
      </c>
      <c r="CQ199" s="73">
        <f t="shared" ref="CQ199:CQ262" si="205">CG199-CP199</f>
        <v>0</v>
      </c>
      <c r="CR199" s="6">
        <f t="shared" si="200"/>
        <v>0</v>
      </c>
    </row>
    <row r="200" spans="1:96">
      <c r="A200" s="30" t="s">
        <v>1962</v>
      </c>
      <c r="B200" s="30" t="s">
        <v>1963</v>
      </c>
      <c r="C200" s="49"/>
      <c r="D200" s="49" t="s">
        <v>3599</v>
      </c>
      <c r="E200" s="30" t="s">
        <v>2998</v>
      </c>
      <c r="F200" s="30" t="s">
        <v>11592</v>
      </c>
      <c r="G200" s="30" t="s">
        <v>4574</v>
      </c>
      <c r="H200" s="30" t="s">
        <v>4269</v>
      </c>
      <c r="I200" s="30" t="s">
        <v>4258</v>
      </c>
      <c r="J200" s="30"/>
      <c r="K200" s="30" t="s">
        <v>1240</v>
      </c>
      <c r="L200" s="30" t="s">
        <v>3102</v>
      </c>
      <c r="M200" s="31">
        <v>1800</v>
      </c>
      <c r="N200" s="30">
        <v>17</v>
      </c>
      <c r="O200" s="30"/>
      <c r="P200" s="162"/>
      <c r="Q200" s="30">
        <f t="shared" si="162"/>
        <v>204</v>
      </c>
      <c r="R200" s="30">
        <f t="shared" si="163"/>
        <v>6209.1174000000001</v>
      </c>
      <c r="S200" s="30">
        <f t="shared" si="164"/>
        <v>6205</v>
      </c>
      <c r="T200" s="30" t="s">
        <v>6</v>
      </c>
      <c r="U200" s="30"/>
      <c r="V200" s="32">
        <v>37102</v>
      </c>
      <c r="W200" s="30"/>
      <c r="X200" s="31">
        <v>1800</v>
      </c>
      <c r="Y200" s="30">
        <v>0</v>
      </c>
      <c r="Z200" s="30">
        <v>0</v>
      </c>
      <c r="AA200" s="30">
        <v>0</v>
      </c>
      <c r="AB200" s="31">
        <f t="shared" si="165"/>
        <v>1800</v>
      </c>
      <c r="AC200" s="33">
        <v>42095</v>
      </c>
      <c r="AD200" s="10">
        <f t="shared" si="166"/>
        <v>37102</v>
      </c>
      <c r="AE200" s="10">
        <f t="shared" si="167"/>
        <v>42095</v>
      </c>
      <c r="AF200" s="11">
        <f t="shared" si="168"/>
        <v>4993</v>
      </c>
      <c r="AG200" s="11">
        <f t="shared" si="169"/>
        <v>6209.25</v>
      </c>
      <c r="AH200" s="11">
        <f t="shared" si="170"/>
        <v>4993</v>
      </c>
      <c r="AI200" s="11">
        <f t="shared" si="152"/>
        <v>1448.4125705076551</v>
      </c>
      <c r="AJ200" s="11">
        <f t="shared" si="153"/>
        <v>351.58742949234488</v>
      </c>
      <c r="AK200" s="33">
        <v>42461</v>
      </c>
      <c r="AL200" s="5">
        <f t="shared" si="171"/>
        <v>42461</v>
      </c>
      <c r="AM200" s="11">
        <f t="shared" si="172"/>
        <v>42461</v>
      </c>
      <c r="AN200" s="11">
        <f t="shared" si="173"/>
        <v>4993</v>
      </c>
      <c r="AO200" s="6">
        <v>1672.58</v>
      </c>
      <c r="AP200" s="6">
        <f t="shared" si="174"/>
        <v>224.16742949234481</v>
      </c>
      <c r="AQ200" s="6">
        <f t="shared" si="175"/>
        <v>127.42000000000007</v>
      </c>
      <c r="AR200" s="33">
        <v>42826</v>
      </c>
      <c r="AS200" s="5">
        <f t="shared" si="176"/>
        <v>42826</v>
      </c>
      <c r="AT200" s="11">
        <f t="shared" si="177"/>
        <v>42826</v>
      </c>
      <c r="AU200" s="11">
        <f t="shared" si="178"/>
        <v>5724</v>
      </c>
      <c r="AV200" s="6">
        <v>1778.4623529411765</v>
      </c>
      <c r="AW200" s="6">
        <v>105.88235294117646</v>
      </c>
      <c r="AX200" s="6">
        <f t="shared" si="160"/>
        <v>21.537647058823495</v>
      </c>
      <c r="AY200" s="33">
        <v>43191</v>
      </c>
      <c r="AZ200" s="5">
        <f t="shared" si="179"/>
        <v>43191</v>
      </c>
      <c r="BA200" s="11">
        <f t="shared" si="180"/>
        <v>6089</v>
      </c>
      <c r="BB200" s="11">
        <f t="shared" si="181"/>
        <v>5737.4125705076549</v>
      </c>
      <c r="BC200" s="6">
        <v>1800.2897435640598</v>
      </c>
      <c r="BD200" s="6">
        <v>21.827390622883179</v>
      </c>
      <c r="BE200" s="6">
        <f t="shared" si="161"/>
        <v>-0.28974356405979051</v>
      </c>
      <c r="BF200" s="8"/>
      <c r="BG200" s="33">
        <v>43556</v>
      </c>
      <c r="BH200" s="5">
        <f t="shared" si="182"/>
        <v>43556</v>
      </c>
      <c r="BI200" s="11">
        <f t="shared" si="183"/>
        <v>6454</v>
      </c>
      <c r="BJ200" s="11">
        <f t="shared" si="184"/>
        <v>0</v>
      </c>
      <c r="BK200" s="6">
        <f t="shared" si="185"/>
        <v>1801.3697435640597</v>
      </c>
      <c r="BL200" s="6">
        <v>1.08</v>
      </c>
      <c r="BM200" s="6">
        <v>0.08</v>
      </c>
      <c r="BN200" s="59"/>
      <c r="BO200" s="58"/>
      <c r="BP200" s="58"/>
      <c r="BQ200" s="61">
        <f t="shared" si="186"/>
        <v>-1.449743564059645</v>
      </c>
      <c r="BR200" s="33">
        <v>43922</v>
      </c>
      <c r="BS200" s="5">
        <f t="shared" si="187"/>
        <v>43922</v>
      </c>
      <c r="BT200" s="11">
        <f t="shared" si="188"/>
        <v>6820</v>
      </c>
      <c r="BU200" s="11">
        <f t="shared" si="189"/>
        <v>0</v>
      </c>
      <c r="BV200" s="6">
        <f t="shared" si="151"/>
        <v>1801.4497435640596</v>
      </c>
      <c r="BW200" s="6">
        <f t="shared" si="190"/>
        <v>0.08</v>
      </c>
      <c r="BX200" s="73">
        <f t="shared" si="201"/>
        <v>0.08</v>
      </c>
      <c r="BY200" s="6">
        <v>0.08</v>
      </c>
      <c r="BZ200" s="33">
        <v>44287</v>
      </c>
      <c r="CA200" s="5">
        <f t="shared" si="191"/>
        <v>44287</v>
      </c>
      <c r="CB200" s="11">
        <f t="shared" si="192"/>
        <v>7185</v>
      </c>
      <c r="CC200" s="11">
        <f t="shared" si="193"/>
        <v>0</v>
      </c>
      <c r="CD200" s="6">
        <f t="shared" si="194"/>
        <v>1801.5297435640596</v>
      </c>
      <c r="CE200" s="62">
        <f t="shared" si="195"/>
        <v>0.08</v>
      </c>
      <c r="CF200" s="73">
        <f t="shared" si="202"/>
        <v>0.08</v>
      </c>
      <c r="CG200" s="73">
        <f t="shared" si="203"/>
        <v>0</v>
      </c>
      <c r="CH200" s="6">
        <f t="shared" si="157"/>
        <v>0</v>
      </c>
      <c r="CI200" s="6"/>
      <c r="CJ200" s="33">
        <v>44652</v>
      </c>
      <c r="CK200" s="5">
        <f t="shared" si="196"/>
        <v>44652</v>
      </c>
      <c r="CL200" s="11">
        <f t="shared" si="197"/>
        <v>2557</v>
      </c>
      <c r="CM200" s="11">
        <f t="shared" si="198"/>
        <v>2557</v>
      </c>
      <c r="CN200" s="6">
        <f t="shared" si="199"/>
        <v>1801.5297435640596</v>
      </c>
      <c r="CO200" s="62">
        <f t="shared" si="158"/>
        <v>0</v>
      </c>
      <c r="CP200" s="73">
        <f t="shared" si="204"/>
        <v>0</v>
      </c>
      <c r="CQ200" s="73">
        <f t="shared" si="205"/>
        <v>0</v>
      </c>
      <c r="CR200" s="6">
        <f t="shared" si="200"/>
        <v>0</v>
      </c>
    </row>
    <row r="201" spans="1:96">
      <c r="A201" s="30" t="s">
        <v>1964</v>
      </c>
      <c r="B201" s="30" t="s">
        <v>1965</v>
      </c>
      <c r="C201" s="49"/>
      <c r="D201" s="49" t="s">
        <v>3600</v>
      </c>
      <c r="E201" s="30" t="s">
        <v>2998</v>
      </c>
      <c r="F201" s="30" t="s">
        <v>11592</v>
      </c>
      <c r="G201" s="30" t="s">
        <v>4574</v>
      </c>
      <c r="H201" s="30" t="s">
        <v>4565</v>
      </c>
      <c r="I201" s="30" t="s">
        <v>4256</v>
      </c>
      <c r="J201" s="30"/>
      <c r="K201" s="30" t="s">
        <v>1240</v>
      </c>
      <c r="L201" s="30" t="s">
        <v>3102</v>
      </c>
      <c r="M201" s="31">
        <v>934.2</v>
      </c>
      <c r="N201" s="30">
        <v>17</v>
      </c>
      <c r="O201" s="30"/>
      <c r="P201" s="162"/>
      <c r="Q201" s="30">
        <f t="shared" si="162"/>
        <v>204</v>
      </c>
      <c r="R201" s="30">
        <f t="shared" si="163"/>
        <v>6209.1174000000001</v>
      </c>
      <c r="S201" s="30">
        <f t="shared" si="164"/>
        <v>6205</v>
      </c>
      <c r="T201" s="30" t="s">
        <v>6</v>
      </c>
      <c r="U201" s="30"/>
      <c r="V201" s="32">
        <v>37102</v>
      </c>
      <c r="W201" s="30"/>
      <c r="X201" s="31">
        <v>934.2</v>
      </c>
      <c r="Y201" s="30">
        <v>0</v>
      </c>
      <c r="Z201" s="30">
        <v>0</v>
      </c>
      <c r="AA201" s="30">
        <v>0</v>
      </c>
      <c r="AB201" s="31">
        <f t="shared" si="165"/>
        <v>934.2</v>
      </c>
      <c r="AC201" s="33">
        <v>42095</v>
      </c>
      <c r="AD201" s="10">
        <f t="shared" si="166"/>
        <v>37102</v>
      </c>
      <c r="AE201" s="10">
        <f t="shared" si="167"/>
        <v>42095</v>
      </c>
      <c r="AF201" s="11">
        <f t="shared" si="168"/>
        <v>4993</v>
      </c>
      <c r="AG201" s="11">
        <f t="shared" si="169"/>
        <v>6209.25</v>
      </c>
      <c r="AH201" s="11">
        <f t="shared" si="170"/>
        <v>4993</v>
      </c>
      <c r="AI201" s="11">
        <f t="shared" si="152"/>
        <v>751.726124093473</v>
      </c>
      <c r="AJ201" s="11">
        <f t="shared" si="153"/>
        <v>182.47387590652704</v>
      </c>
      <c r="AK201" s="33">
        <v>42461</v>
      </c>
      <c r="AL201" s="5">
        <f t="shared" si="171"/>
        <v>42461</v>
      </c>
      <c r="AM201" s="11">
        <f t="shared" si="172"/>
        <v>42461</v>
      </c>
      <c r="AN201" s="11">
        <f t="shared" si="173"/>
        <v>4993</v>
      </c>
      <c r="AO201" s="6">
        <v>868.13</v>
      </c>
      <c r="AP201" s="6">
        <f t="shared" si="174"/>
        <v>116.40387590652699</v>
      </c>
      <c r="AQ201" s="6">
        <f t="shared" si="175"/>
        <v>66.07000000000005</v>
      </c>
      <c r="AR201" s="33">
        <v>42826</v>
      </c>
      <c r="AS201" s="5">
        <f t="shared" si="176"/>
        <v>42826</v>
      </c>
      <c r="AT201" s="11">
        <f t="shared" si="177"/>
        <v>42826</v>
      </c>
      <c r="AU201" s="11">
        <f t="shared" si="178"/>
        <v>5724</v>
      </c>
      <c r="AV201" s="6">
        <v>923.08294117647063</v>
      </c>
      <c r="AW201" s="6">
        <v>54.952941176470588</v>
      </c>
      <c r="AX201" s="6">
        <f t="shared" si="160"/>
        <v>11.117058823529419</v>
      </c>
      <c r="AY201" s="33">
        <v>43191</v>
      </c>
      <c r="AZ201" s="5">
        <f t="shared" si="179"/>
        <v>43191</v>
      </c>
      <c r="BA201" s="11">
        <f t="shared" si="180"/>
        <v>6089</v>
      </c>
      <c r="BB201" s="11">
        <f t="shared" si="181"/>
        <v>5906.5261240934733</v>
      </c>
      <c r="BC201" s="6">
        <v>934.3495565526074</v>
      </c>
      <c r="BD201" s="6">
        <v>11.266615376136727</v>
      </c>
      <c r="BE201" s="6">
        <f t="shared" si="161"/>
        <v>-0.14955655260735057</v>
      </c>
      <c r="BF201" s="8"/>
      <c r="BG201" s="33">
        <v>43556</v>
      </c>
      <c r="BH201" s="5">
        <f t="shared" si="182"/>
        <v>43556</v>
      </c>
      <c r="BI201" s="11">
        <f t="shared" si="183"/>
        <v>6454</v>
      </c>
      <c r="BJ201" s="11">
        <f t="shared" si="184"/>
        <v>0</v>
      </c>
      <c r="BK201" s="6">
        <f t="shared" si="185"/>
        <v>935.42955655260744</v>
      </c>
      <c r="BL201" s="6">
        <v>1.08</v>
      </c>
      <c r="BM201" s="6">
        <v>0.08</v>
      </c>
      <c r="BN201" s="59"/>
      <c r="BO201" s="58"/>
      <c r="BP201" s="58"/>
      <c r="BQ201" s="61">
        <f t="shared" si="186"/>
        <v>-1.3095565526074324</v>
      </c>
      <c r="BR201" s="33">
        <v>43922</v>
      </c>
      <c r="BS201" s="5">
        <f t="shared" si="187"/>
        <v>43922</v>
      </c>
      <c r="BT201" s="11">
        <f t="shared" si="188"/>
        <v>6820</v>
      </c>
      <c r="BU201" s="11">
        <f t="shared" si="189"/>
        <v>0</v>
      </c>
      <c r="BV201" s="6">
        <f t="shared" si="151"/>
        <v>935.50955655260748</v>
      </c>
      <c r="BW201" s="6">
        <f t="shared" si="190"/>
        <v>0.08</v>
      </c>
      <c r="BX201" s="73">
        <f t="shared" si="201"/>
        <v>0.08</v>
      </c>
      <c r="BY201" s="6">
        <v>0.08</v>
      </c>
      <c r="BZ201" s="33">
        <v>44287</v>
      </c>
      <c r="CA201" s="5">
        <f t="shared" si="191"/>
        <v>44287</v>
      </c>
      <c r="CB201" s="11">
        <f t="shared" si="192"/>
        <v>7185</v>
      </c>
      <c r="CC201" s="11">
        <f t="shared" si="193"/>
        <v>0</v>
      </c>
      <c r="CD201" s="6">
        <f t="shared" si="194"/>
        <v>935.58955655260752</v>
      </c>
      <c r="CE201" s="62">
        <f t="shared" si="195"/>
        <v>0.08</v>
      </c>
      <c r="CF201" s="73">
        <f t="shared" si="202"/>
        <v>0.08</v>
      </c>
      <c r="CG201" s="73">
        <f t="shared" si="203"/>
        <v>0</v>
      </c>
      <c r="CH201" s="6">
        <f t="shared" si="157"/>
        <v>0</v>
      </c>
      <c r="CI201" s="6"/>
      <c r="CJ201" s="33">
        <v>44652</v>
      </c>
      <c r="CK201" s="5">
        <f t="shared" si="196"/>
        <v>44652</v>
      </c>
      <c r="CL201" s="11">
        <f t="shared" si="197"/>
        <v>2557</v>
      </c>
      <c r="CM201" s="11">
        <f t="shared" si="198"/>
        <v>2557</v>
      </c>
      <c r="CN201" s="6">
        <f t="shared" si="199"/>
        <v>935.58955655260752</v>
      </c>
      <c r="CO201" s="62">
        <f t="shared" si="158"/>
        <v>0</v>
      </c>
      <c r="CP201" s="73">
        <f t="shared" si="204"/>
        <v>0</v>
      </c>
      <c r="CQ201" s="73">
        <f t="shared" si="205"/>
        <v>0</v>
      </c>
      <c r="CR201" s="6">
        <f t="shared" si="200"/>
        <v>0</v>
      </c>
    </row>
    <row r="202" spans="1:96">
      <c r="A202" s="30" t="s">
        <v>1966</v>
      </c>
      <c r="B202" s="30" t="s">
        <v>1967</v>
      </c>
      <c r="C202" s="49"/>
      <c r="D202" s="49" t="s">
        <v>3601</v>
      </c>
      <c r="E202" s="30" t="s">
        <v>2998</v>
      </c>
      <c r="F202" s="30" t="s">
        <v>11592</v>
      </c>
      <c r="G202" s="30" t="s">
        <v>4574</v>
      </c>
      <c r="H202" s="30" t="s">
        <v>4270</v>
      </c>
      <c r="I202" s="30" t="s">
        <v>4261</v>
      </c>
      <c r="J202" s="30"/>
      <c r="K202" s="30" t="s">
        <v>1240</v>
      </c>
      <c r="L202" s="30" t="s">
        <v>3102</v>
      </c>
      <c r="M202" s="31">
        <v>880.7</v>
      </c>
      <c r="N202" s="30">
        <v>17</v>
      </c>
      <c r="O202" s="30"/>
      <c r="P202" s="162"/>
      <c r="Q202" s="30">
        <f t="shared" si="162"/>
        <v>204</v>
      </c>
      <c r="R202" s="30">
        <f t="shared" si="163"/>
        <v>6209.1174000000001</v>
      </c>
      <c r="S202" s="30">
        <f t="shared" si="164"/>
        <v>6205</v>
      </c>
      <c r="T202" s="30" t="s">
        <v>6</v>
      </c>
      <c r="U202" s="30"/>
      <c r="V202" s="32">
        <v>37102</v>
      </c>
      <c r="W202" s="30"/>
      <c r="X202" s="31">
        <v>880.7</v>
      </c>
      <c r="Y202" s="30">
        <v>0</v>
      </c>
      <c r="Z202" s="30">
        <v>0</v>
      </c>
      <c r="AA202" s="30">
        <v>0</v>
      </c>
      <c r="AB202" s="31">
        <f t="shared" si="165"/>
        <v>880.7</v>
      </c>
      <c r="AC202" s="33">
        <v>42095</v>
      </c>
      <c r="AD202" s="10">
        <f t="shared" si="166"/>
        <v>37102</v>
      </c>
      <c r="AE202" s="10">
        <f t="shared" si="167"/>
        <v>42095</v>
      </c>
      <c r="AF202" s="11">
        <f t="shared" si="168"/>
        <v>4993</v>
      </c>
      <c r="AG202" s="11">
        <f t="shared" si="169"/>
        <v>6209.25</v>
      </c>
      <c r="AH202" s="11">
        <f t="shared" si="170"/>
        <v>4993</v>
      </c>
      <c r="AI202" s="11">
        <f t="shared" si="152"/>
        <v>708.67608380338436</v>
      </c>
      <c r="AJ202" s="11">
        <f t="shared" si="153"/>
        <v>172.02391619661569</v>
      </c>
      <c r="AK202" s="33">
        <v>42461</v>
      </c>
      <c r="AL202" s="5">
        <f t="shared" si="171"/>
        <v>42461</v>
      </c>
      <c r="AM202" s="11">
        <f t="shared" si="172"/>
        <v>42461</v>
      </c>
      <c r="AN202" s="11">
        <f t="shared" si="173"/>
        <v>4993</v>
      </c>
      <c r="AO202" s="6">
        <v>818.39</v>
      </c>
      <c r="AP202" s="6">
        <f t="shared" si="174"/>
        <v>109.71391619661563</v>
      </c>
      <c r="AQ202" s="6">
        <f t="shared" si="175"/>
        <v>62.310000000000059</v>
      </c>
      <c r="AR202" s="33">
        <v>42826</v>
      </c>
      <c r="AS202" s="5">
        <f t="shared" si="176"/>
        <v>42826</v>
      </c>
      <c r="AT202" s="11">
        <f t="shared" si="177"/>
        <v>42826</v>
      </c>
      <c r="AU202" s="11">
        <f t="shared" si="178"/>
        <v>5724</v>
      </c>
      <c r="AV202" s="6">
        <v>870.19588235294123</v>
      </c>
      <c r="AW202" s="6">
        <v>51.805882352941182</v>
      </c>
      <c r="AX202" s="6">
        <f t="shared" si="160"/>
        <v>10.50411764705882</v>
      </c>
      <c r="AY202" s="33">
        <v>43191</v>
      </c>
      <c r="AZ202" s="5">
        <f t="shared" si="179"/>
        <v>43191</v>
      </c>
      <c r="BA202" s="11">
        <f t="shared" si="180"/>
        <v>6089</v>
      </c>
      <c r="BB202" s="11">
        <f t="shared" si="181"/>
        <v>5916.9760838033844</v>
      </c>
      <c r="BC202" s="6">
        <v>880.84131072331388</v>
      </c>
      <c r="BD202" s="6">
        <v>10.645428370372683</v>
      </c>
      <c r="BE202" s="6">
        <f t="shared" si="161"/>
        <v>-0.14131072331383621</v>
      </c>
      <c r="BF202" s="8"/>
      <c r="BG202" s="33">
        <v>43556</v>
      </c>
      <c r="BH202" s="5">
        <f t="shared" si="182"/>
        <v>43556</v>
      </c>
      <c r="BI202" s="11">
        <f t="shared" si="183"/>
        <v>6454</v>
      </c>
      <c r="BJ202" s="11">
        <f t="shared" si="184"/>
        <v>0</v>
      </c>
      <c r="BK202" s="6">
        <f t="shared" si="185"/>
        <v>881.92131072331392</v>
      </c>
      <c r="BL202" s="6">
        <v>1.08</v>
      </c>
      <c r="BM202" s="6">
        <v>0.08</v>
      </c>
      <c r="BN202" s="59"/>
      <c r="BO202" s="58"/>
      <c r="BP202" s="58"/>
      <c r="BQ202" s="61">
        <f t="shared" si="186"/>
        <v>-1.3013107233139181</v>
      </c>
      <c r="BR202" s="33">
        <v>43922</v>
      </c>
      <c r="BS202" s="5">
        <f t="shared" si="187"/>
        <v>43922</v>
      </c>
      <c r="BT202" s="11">
        <f t="shared" si="188"/>
        <v>6820</v>
      </c>
      <c r="BU202" s="11">
        <f t="shared" si="189"/>
        <v>0</v>
      </c>
      <c r="BV202" s="6">
        <f t="shared" si="151"/>
        <v>882.00131072331396</v>
      </c>
      <c r="BW202" s="6">
        <f t="shared" si="190"/>
        <v>0.08</v>
      </c>
      <c r="BX202" s="73">
        <f t="shared" si="201"/>
        <v>0.08</v>
      </c>
      <c r="BY202" s="6">
        <v>0.08</v>
      </c>
      <c r="BZ202" s="33">
        <v>44287</v>
      </c>
      <c r="CA202" s="5">
        <f t="shared" si="191"/>
        <v>44287</v>
      </c>
      <c r="CB202" s="11">
        <f t="shared" si="192"/>
        <v>7185</v>
      </c>
      <c r="CC202" s="11">
        <f t="shared" si="193"/>
        <v>0</v>
      </c>
      <c r="CD202" s="6">
        <f t="shared" si="194"/>
        <v>882.081310723314</v>
      </c>
      <c r="CE202" s="62">
        <f t="shared" si="195"/>
        <v>0.08</v>
      </c>
      <c r="CF202" s="73">
        <f t="shared" si="202"/>
        <v>0.08</v>
      </c>
      <c r="CG202" s="73">
        <f t="shared" si="203"/>
        <v>0</v>
      </c>
      <c r="CH202" s="6">
        <f t="shared" si="157"/>
        <v>0</v>
      </c>
      <c r="CI202" s="6"/>
      <c r="CJ202" s="33">
        <v>44652</v>
      </c>
      <c r="CK202" s="5">
        <f t="shared" si="196"/>
        <v>44652</v>
      </c>
      <c r="CL202" s="11">
        <f t="shared" si="197"/>
        <v>2557</v>
      </c>
      <c r="CM202" s="11">
        <f t="shared" si="198"/>
        <v>2557</v>
      </c>
      <c r="CN202" s="6">
        <f t="shared" si="199"/>
        <v>882.081310723314</v>
      </c>
      <c r="CO202" s="62">
        <f t="shared" si="158"/>
        <v>0</v>
      </c>
      <c r="CP202" s="73">
        <f t="shared" si="204"/>
        <v>0</v>
      </c>
      <c r="CQ202" s="73">
        <f t="shared" si="205"/>
        <v>0</v>
      </c>
      <c r="CR202" s="6">
        <f t="shared" si="200"/>
        <v>0</v>
      </c>
    </row>
    <row r="203" spans="1:96">
      <c r="A203" s="30" t="s">
        <v>1968</v>
      </c>
      <c r="B203" s="30" t="s">
        <v>1969</v>
      </c>
      <c r="C203" s="49"/>
      <c r="D203" s="49" t="s">
        <v>3602</v>
      </c>
      <c r="E203" s="30" t="s">
        <v>2998</v>
      </c>
      <c r="F203" s="30" t="s">
        <v>11592</v>
      </c>
      <c r="G203" s="30" t="s">
        <v>4574</v>
      </c>
      <c r="H203" s="30" t="s">
        <v>3140</v>
      </c>
      <c r="I203" s="30" t="s">
        <v>4256</v>
      </c>
      <c r="J203" s="30"/>
      <c r="K203" s="30" t="s">
        <v>1240</v>
      </c>
      <c r="L203" s="30" t="s">
        <v>3102</v>
      </c>
      <c r="M203" s="31">
        <v>975</v>
      </c>
      <c r="N203" s="30">
        <v>17</v>
      </c>
      <c r="O203" s="30"/>
      <c r="P203" s="162"/>
      <c r="Q203" s="30">
        <f t="shared" si="162"/>
        <v>204</v>
      </c>
      <c r="R203" s="30">
        <f t="shared" si="163"/>
        <v>6209.1174000000001</v>
      </c>
      <c r="S203" s="30">
        <f t="shared" si="164"/>
        <v>6205</v>
      </c>
      <c r="T203" s="30" t="s">
        <v>6</v>
      </c>
      <c r="U203" s="30"/>
      <c r="V203" s="32">
        <v>37102</v>
      </c>
      <c r="W203" s="30"/>
      <c r="X203" s="31">
        <v>975</v>
      </c>
      <c r="Y203" s="30">
        <v>0</v>
      </c>
      <c r="Z203" s="30">
        <v>0</v>
      </c>
      <c r="AA203" s="30">
        <v>0</v>
      </c>
      <c r="AB203" s="31">
        <f t="shared" si="165"/>
        <v>975</v>
      </c>
      <c r="AC203" s="33">
        <v>42095</v>
      </c>
      <c r="AD203" s="10">
        <f t="shared" si="166"/>
        <v>37102</v>
      </c>
      <c r="AE203" s="10">
        <f t="shared" si="167"/>
        <v>42095</v>
      </c>
      <c r="AF203" s="11">
        <f t="shared" si="168"/>
        <v>4993</v>
      </c>
      <c r="AG203" s="11">
        <f t="shared" si="169"/>
        <v>6209.25</v>
      </c>
      <c r="AH203" s="11">
        <f t="shared" si="170"/>
        <v>4993</v>
      </c>
      <c r="AI203" s="11">
        <f t="shared" si="152"/>
        <v>784.55680902497977</v>
      </c>
      <c r="AJ203" s="11">
        <f t="shared" si="153"/>
        <v>190.44319097502023</v>
      </c>
      <c r="AK203" s="33">
        <v>42461</v>
      </c>
      <c r="AL203" s="5">
        <f t="shared" si="171"/>
        <v>42461</v>
      </c>
      <c r="AM203" s="11">
        <f t="shared" si="172"/>
        <v>42461</v>
      </c>
      <c r="AN203" s="11">
        <f t="shared" si="173"/>
        <v>4993</v>
      </c>
      <c r="AO203" s="6">
        <v>906.04</v>
      </c>
      <c r="AP203" s="6">
        <f t="shared" si="174"/>
        <v>121.48319097502019</v>
      </c>
      <c r="AQ203" s="6">
        <f t="shared" si="175"/>
        <v>68.960000000000036</v>
      </c>
      <c r="AR203" s="33">
        <v>42826</v>
      </c>
      <c r="AS203" s="5">
        <f t="shared" si="176"/>
        <v>42826</v>
      </c>
      <c r="AT203" s="11">
        <f t="shared" si="177"/>
        <v>42826</v>
      </c>
      <c r="AU203" s="11">
        <f t="shared" si="178"/>
        <v>5724</v>
      </c>
      <c r="AV203" s="6">
        <v>963.39294117647057</v>
      </c>
      <c r="AW203" s="6">
        <v>57.352941176470587</v>
      </c>
      <c r="AX203" s="6">
        <f t="shared" si="160"/>
        <v>11.607058823529428</v>
      </c>
      <c r="AY203" s="33">
        <v>43191</v>
      </c>
      <c r="AZ203" s="5">
        <f t="shared" si="179"/>
        <v>43191</v>
      </c>
      <c r="BA203" s="11">
        <f t="shared" si="180"/>
        <v>6089</v>
      </c>
      <c r="BB203" s="11">
        <f t="shared" si="181"/>
        <v>5898.5568090249799</v>
      </c>
      <c r="BC203" s="6">
        <v>975.15614846796382</v>
      </c>
      <c r="BD203" s="6">
        <v>11.763207291493204</v>
      </c>
      <c r="BE203" s="6">
        <f t="shared" si="161"/>
        <v>-0.15614846796381698</v>
      </c>
      <c r="BF203" s="8"/>
      <c r="BG203" s="33">
        <v>43556</v>
      </c>
      <c r="BH203" s="5">
        <f t="shared" si="182"/>
        <v>43556</v>
      </c>
      <c r="BI203" s="11">
        <f t="shared" si="183"/>
        <v>6454</v>
      </c>
      <c r="BJ203" s="11">
        <f t="shared" si="184"/>
        <v>0</v>
      </c>
      <c r="BK203" s="6">
        <f t="shared" si="185"/>
        <v>976.23614846796386</v>
      </c>
      <c r="BL203" s="6">
        <v>1.08</v>
      </c>
      <c r="BM203" s="6">
        <v>0.08</v>
      </c>
      <c r="BN203" s="59"/>
      <c r="BO203" s="58"/>
      <c r="BP203" s="58"/>
      <c r="BQ203" s="61">
        <f t="shared" si="186"/>
        <v>-1.3161484679638988</v>
      </c>
      <c r="BR203" s="33">
        <v>43922</v>
      </c>
      <c r="BS203" s="5">
        <f t="shared" si="187"/>
        <v>43922</v>
      </c>
      <c r="BT203" s="11">
        <f t="shared" si="188"/>
        <v>6820</v>
      </c>
      <c r="BU203" s="11">
        <f t="shared" si="189"/>
        <v>0</v>
      </c>
      <c r="BV203" s="6">
        <f t="shared" si="151"/>
        <v>976.3161484679639</v>
      </c>
      <c r="BW203" s="6">
        <f t="shared" si="190"/>
        <v>0.08</v>
      </c>
      <c r="BX203" s="73">
        <f t="shared" si="201"/>
        <v>0.08</v>
      </c>
      <c r="BY203" s="6">
        <v>0.08</v>
      </c>
      <c r="BZ203" s="33">
        <v>44287</v>
      </c>
      <c r="CA203" s="5">
        <f t="shared" si="191"/>
        <v>44287</v>
      </c>
      <c r="CB203" s="11">
        <f t="shared" si="192"/>
        <v>7185</v>
      </c>
      <c r="CC203" s="11">
        <f t="shared" si="193"/>
        <v>0</v>
      </c>
      <c r="CD203" s="6">
        <f t="shared" si="194"/>
        <v>976.39614846796394</v>
      </c>
      <c r="CE203" s="62">
        <f t="shared" si="195"/>
        <v>0.08</v>
      </c>
      <c r="CF203" s="73">
        <f t="shared" si="202"/>
        <v>0.08</v>
      </c>
      <c r="CG203" s="73">
        <f t="shared" si="203"/>
        <v>0</v>
      </c>
      <c r="CH203" s="6">
        <f t="shared" si="157"/>
        <v>0</v>
      </c>
      <c r="CI203" s="6"/>
      <c r="CJ203" s="33">
        <v>44652</v>
      </c>
      <c r="CK203" s="5">
        <f t="shared" si="196"/>
        <v>44652</v>
      </c>
      <c r="CL203" s="11">
        <f t="shared" si="197"/>
        <v>2557</v>
      </c>
      <c r="CM203" s="11">
        <f t="shared" si="198"/>
        <v>2557</v>
      </c>
      <c r="CN203" s="6">
        <f t="shared" si="199"/>
        <v>976.39614846796394</v>
      </c>
      <c r="CO203" s="62">
        <f t="shared" si="158"/>
        <v>0</v>
      </c>
      <c r="CP203" s="73">
        <f t="shared" si="204"/>
        <v>0</v>
      </c>
      <c r="CQ203" s="73">
        <f t="shared" si="205"/>
        <v>0</v>
      </c>
      <c r="CR203" s="6">
        <f t="shared" si="200"/>
        <v>0</v>
      </c>
    </row>
    <row r="204" spans="1:96">
      <c r="A204" s="30" t="s">
        <v>2049</v>
      </c>
      <c r="B204" s="30" t="s">
        <v>2050</v>
      </c>
      <c r="C204" s="49"/>
      <c r="D204" s="49" t="s">
        <v>3639</v>
      </c>
      <c r="E204" s="30" t="s">
        <v>2998</v>
      </c>
      <c r="F204" s="30" t="s">
        <v>11592</v>
      </c>
      <c r="G204" s="30" t="s">
        <v>4574</v>
      </c>
      <c r="H204" s="30" t="s">
        <v>4265</v>
      </c>
      <c r="I204" s="30" t="s">
        <v>4258</v>
      </c>
      <c r="J204" s="30"/>
      <c r="K204" s="30" t="s">
        <v>1240</v>
      </c>
      <c r="L204" s="30" t="s">
        <v>3102</v>
      </c>
      <c r="M204" s="31">
        <v>300</v>
      </c>
      <c r="N204" s="30">
        <v>17</v>
      </c>
      <c r="O204" s="30"/>
      <c r="P204" s="162"/>
      <c r="Q204" s="30">
        <f t="shared" si="162"/>
        <v>204</v>
      </c>
      <c r="R204" s="30">
        <f t="shared" si="163"/>
        <v>6209.1174000000001</v>
      </c>
      <c r="S204" s="30">
        <f t="shared" si="164"/>
        <v>6205</v>
      </c>
      <c r="T204" s="30" t="s">
        <v>6</v>
      </c>
      <c r="U204" s="30"/>
      <c r="V204" s="32">
        <v>37102</v>
      </c>
      <c r="W204" s="30"/>
      <c r="X204" s="31">
        <v>300</v>
      </c>
      <c r="Y204" s="30">
        <v>0</v>
      </c>
      <c r="Z204" s="30">
        <v>0</v>
      </c>
      <c r="AA204" s="30">
        <v>0</v>
      </c>
      <c r="AB204" s="31">
        <f t="shared" si="165"/>
        <v>300</v>
      </c>
      <c r="AC204" s="33">
        <v>42095</v>
      </c>
      <c r="AD204" s="10">
        <f t="shared" si="166"/>
        <v>37102</v>
      </c>
      <c r="AE204" s="10">
        <f t="shared" si="167"/>
        <v>42095</v>
      </c>
      <c r="AF204" s="11">
        <f t="shared" si="168"/>
        <v>4993</v>
      </c>
      <c r="AG204" s="11">
        <f t="shared" si="169"/>
        <v>6209.25</v>
      </c>
      <c r="AH204" s="11">
        <f t="shared" si="170"/>
        <v>4993</v>
      </c>
      <c r="AI204" s="11">
        <f t="shared" si="152"/>
        <v>241.40209508460919</v>
      </c>
      <c r="AJ204" s="11">
        <f t="shared" si="153"/>
        <v>58.597904915390814</v>
      </c>
      <c r="AK204" s="33">
        <v>42461</v>
      </c>
      <c r="AL204" s="5">
        <f t="shared" si="171"/>
        <v>42461</v>
      </c>
      <c r="AM204" s="11">
        <f t="shared" si="172"/>
        <v>42461</v>
      </c>
      <c r="AN204" s="11">
        <f t="shared" si="173"/>
        <v>4993</v>
      </c>
      <c r="AO204" s="6">
        <v>278.77999999999997</v>
      </c>
      <c r="AP204" s="6">
        <f t="shared" si="174"/>
        <v>37.377904915390786</v>
      </c>
      <c r="AQ204" s="6">
        <f t="shared" si="175"/>
        <v>21.220000000000027</v>
      </c>
      <c r="AR204" s="33">
        <v>42826</v>
      </c>
      <c r="AS204" s="5">
        <f t="shared" si="176"/>
        <v>42826</v>
      </c>
      <c r="AT204" s="11">
        <f t="shared" si="177"/>
        <v>42826</v>
      </c>
      <c r="AU204" s="11">
        <f t="shared" si="178"/>
        <v>5724</v>
      </c>
      <c r="AV204" s="6">
        <v>296.42705882352936</v>
      </c>
      <c r="AW204" s="6">
        <v>17.647058823529413</v>
      </c>
      <c r="AX204" s="6">
        <f t="shared" si="160"/>
        <v>3.5729411764706356</v>
      </c>
      <c r="AY204" s="33">
        <v>43191</v>
      </c>
      <c r="AZ204" s="5">
        <f t="shared" si="179"/>
        <v>43191</v>
      </c>
      <c r="BA204" s="11">
        <f t="shared" si="180"/>
        <v>6089</v>
      </c>
      <c r="BB204" s="11">
        <f t="shared" si="181"/>
        <v>6030.4020950846088</v>
      </c>
      <c r="BC204" s="6">
        <v>300.04806637920188</v>
      </c>
      <c r="BD204" s="6">
        <v>3.6210075556725405</v>
      </c>
      <c r="BE204" s="6">
        <f t="shared" si="161"/>
        <v>-4.8066379201884502E-2</v>
      </c>
      <c r="BF204" s="8"/>
      <c r="BG204" s="33">
        <v>43556</v>
      </c>
      <c r="BH204" s="5">
        <f t="shared" si="182"/>
        <v>43556</v>
      </c>
      <c r="BI204" s="11">
        <f t="shared" si="183"/>
        <v>6454</v>
      </c>
      <c r="BJ204" s="11">
        <f t="shared" si="184"/>
        <v>0</v>
      </c>
      <c r="BK204" s="6">
        <f t="shared" si="185"/>
        <v>301.12806637920187</v>
      </c>
      <c r="BL204" s="6">
        <v>1.08</v>
      </c>
      <c r="BM204" s="6">
        <v>0.08</v>
      </c>
      <c r="BN204" s="59"/>
      <c r="BO204" s="58"/>
      <c r="BP204" s="58"/>
      <c r="BQ204" s="61">
        <f t="shared" si="186"/>
        <v>-1.2080663792018527</v>
      </c>
      <c r="BR204" s="33">
        <v>43922</v>
      </c>
      <c r="BS204" s="5">
        <f t="shared" si="187"/>
        <v>43922</v>
      </c>
      <c r="BT204" s="11">
        <f t="shared" si="188"/>
        <v>6820</v>
      </c>
      <c r="BU204" s="11">
        <f t="shared" si="189"/>
        <v>0</v>
      </c>
      <c r="BV204" s="6">
        <f t="shared" si="151"/>
        <v>301.20806637920185</v>
      </c>
      <c r="BW204" s="6">
        <f t="shared" si="190"/>
        <v>0.08</v>
      </c>
      <c r="BX204" s="73">
        <f t="shared" si="201"/>
        <v>0.08</v>
      </c>
      <c r="BY204" s="6">
        <v>0.08</v>
      </c>
      <c r="BZ204" s="33">
        <v>44287</v>
      </c>
      <c r="CA204" s="5">
        <f t="shared" si="191"/>
        <v>44287</v>
      </c>
      <c r="CB204" s="11">
        <f t="shared" si="192"/>
        <v>7185</v>
      </c>
      <c r="CC204" s="11">
        <f t="shared" si="193"/>
        <v>0</v>
      </c>
      <c r="CD204" s="6">
        <f t="shared" si="194"/>
        <v>301.28806637920184</v>
      </c>
      <c r="CE204" s="62">
        <f t="shared" si="195"/>
        <v>0.08</v>
      </c>
      <c r="CF204" s="73">
        <f t="shared" si="202"/>
        <v>0.08</v>
      </c>
      <c r="CG204" s="73">
        <f t="shared" si="203"/>
        <v>0</v>
      </c>
      <c r="CH204" s="6">
        <f t="shared" si="157"/>
        <v>0</v>
      </c>
      <c r="CI204" s="6"/>
      <c r="CJ204" s="33">
        <v>44652</v>
      </c>
      <c r="CK204" s="5">
        <f t="shared" si="196"/>
        <v>44652</v>
      </c>
      <c r="CL204" s="11">
        <f t="shared" si="197"/>
        <v>2557</v>
      </c>
      <c r="CM204" s="11">
        <f t="shared" si="198"/>
        <v>2557</v>
      </c>
      <c r="CN204" s="6">
        <f t="shared" si="199"/>
        <v>301.28806637920184</v>
      </c>
      <c r="CO204" s="62">
        <f t="shared" si="158"/>
        <v>0</v>
      </c>
      <c r="CP204" s="73">
        <f t="shared" si="204"/>
        <v>0</v>
      </c>
      <c r="CQ204" s="73">
        <f t="shared" si="205"/>
        <v>0</v>
      </c>
      <c r="CR204" s="6">
        <f t="shared" si="200"/>
        <v>0</v>
      </c>
    </row>
    <row r="205" spans="1:96">
      <c r="A205" s="30" t="s">
        <v>2051</v>
      </c>
      <c r="B205" s="30" t="s">
        <v>2052</v>
      </c>
      <c r="C205" s="49"/>
      <c r="D205" s="49" t="s">
        <v>3640</v>
      </c>
      <c r="E205" s="30" t="s">
        <v>2998</v>
      </c>
      <c r="F205" s="30" t="s">
        <v>11592</v>
      </c>
      <c r="G205" s="30" t="s">
        <v>4574</v>
      </c>
      <c r="H205" s="30" t="s">
        <v>4265</v>
      </c>
      <c r="I205" s="30" t="s">
        <v>4258</v>
      </c>
      <c r="J205" s="30"/>
      <c r="K205" s="30" t="s">
        <v>1240</v>
      </c>
      <c r="L205" s="30" t="s">
        <v>3102</v>
      </c>
      <c r="M205" s="31">
        <v>934.2</v>
      </c>
      <c r="N205" s="30">
        <v>17</v>
      </c>
      <c r="O205" s="30"/>
      <c r="P205" s="162"/>
      <c r="Q205" s="30">
        <f t="shared" si="162"/>
        <v>204</v>
      </c>
      <c r="R205" s="30">
        <f t="shared" si="163"/>
        <v>6209.1174000000001</v>
      </c>
      <c r="S205" s="30">
        <f t="shared" si="164"/>
        <v>6205</v>
      </c>
      <c r="T205" s="30" t="s">
        <v>6</v>
      </c>
      <c r="U205" s="30"/>
      <c r="V205" s="32">
        <v>37102</v>
      </c>
      <c r="W205" s="30"/>
      <c r="X205" s="31">
        <v>934.2</v>
      </c>
      <c r="Y205" s="30">
        <v>0</v>
      </c>
      <c r="Z205" s="30">
        <v>0</v>
      </c>
      <c r="AA205" s="30">
        <v>0</v>
      </c>
      <c r="AB205" s="31">
        <f t="shared" si="165"/>
        <v>934.2</v>
      </c>
      <c r="AC205" s="33">
        <v>42095</v>
      </c>
      <c r="AD205" s="10">
        <f t="shared" si="166"/>
        <v>37102</v>
      </c>
      <c r="AE205" s="10">
        <f t="shared" si="167"/>
        <v>42095</v>
      </c>
      <c r="AF205" s="11">
        <f t="shared" si="168"/>
        <v>4993</v>
      </c>
      <c r="AG205" s="11">
        <f t="shared" si="169"/>
        <v>6209.25</v>
      </c>
      <c r="AH205" s="11">
        <f t="shared" si="170"/>
        <v>4993</v>
      </c>
      <c r="AI205" s="11">
        <f t="shared" si="152"/>
        <v>751.726124093473</v>
      </c>
      <c r="AJ205" s="11">
        <f t="shared" si="153"/>
        <v>182.47387590652704</v>
      </c>
      <c r="AK205" s="33">
        <v>42461</v>
      </c>
      <c r="AL205" s="5">
        <f t="shared" si="171"/>
        <v>42461</v>
      </c>
      <c r="AM205" s="11">
        <f t="shared" si="172"/>
        <v>42461</v>
      </c>
      <c r="AN205" s="11">
        <f t="shared" si="173"/>
        <v>4993</v>
      </c>
      <c r="AO205" s="6">
        <v>868.13</v>
      </c>
      <c r="AP205" s="6">
        <f t="shared" si="174"/>
        <v>116.40387590652699</v>
      </c>
      <c r="AQ205" s="6">
        <f t="shared" si="175"/>
        <v>66.07000000000005</v>
      </c>
      <c r="AR205" s="33">
        <v>42826</v>
      </c>
      <c r="AS205" s="5">
        <f t="shared" si="176"/>
        <v>42826</v>
      </c>
      <c r="AT205" s="11">
        <f t="shared" si="177"/>
        <v>42826</v>
      </c>
      <c r="AU205" s="11">
        <f t="shared" si="178"/>
        <v>5724</v>
      </c>
      <c r="AV205" s="6">
        <v>923.08294117647063</v>
      </c>
      <c r="AW205" s="6">
        <v>54.952941176470588</v>
      </c>
      <c r="AX205" s="6">
        <f t="shared" si="160"/>
        <v>11.117058823529419</v>
      </c>
      <c r="AY205" s="33">
        <v>43191</v>
      </c>
      <c r="AZ205" s="5">
        <f t="shared" si="179"/>
        <v>43191</v>
      </c>
      <c r="BA205" s="11">
        <f t="shared" si="180"/>
        <v>6089</v>
      </c>
      <c r="BB205" s="11">
        <f t="shared" si="181"/>
        <v>5906.5261240934733</v>
      </c>
      <c r="BC205" s="6">
        <v>934.3495565526074</v>
      </c>
      <c r="BD205" s="6">
        <v>11.266615376136727</v>
      </c>
      <c r="BE205" s="6">
        <f t="shared" si="161"/>
        <v>-0.14955655260735057</v>
      </c>
      <c r="BF205" s="8"/>
      <c r="BG205" s="33">
        <v>43556</v>
      </c>
      <c r="BH205" s="5">
        <f t="shared" si="182"/>
        <v>43556</v>
      </c>
      <c r="BI205" s="11">
        <f t="shared" si="183"/>
        <v>6454</v>
      </c>
      <c r="BJ205" s="11">
        <f t="shared" si="184"/>
        <v>0</v>
      </c>
      <c r="BK205" s="6">
        <f t="shared" si="185"/>
        <v>935.42955655260744</v>
      </c>
      <c r="BL205" s="6">
        <v>1.08</v>
      </c>
      <c r="BM205" s="6">
        <v>0.08</v>
      </c>
      <c r="BN205" s="59"/>
      <c r="BO205" s="58"/>
      <c r="BP205" s="58"/>
      <c r="BQ205" s="61">
        <f t="shared" si="186"/>
        <v>-1.3095565526074324</v>
      </c>
      <c r="BR205" s="33">
        <v>43922</v>
      </c>
      <c r="BS205" s="5">
        <f t="shared" si="187"/>
        <v>43922</v>
      </c>
      <c r="BT205" s="11">
        <f t="shared" si="188"/>
        <v>6820</v>
      </c>
      <c r="BU205" s="11">
        <f t="shared" si="189"/>
        <v>0</v>
      </c>
      <c r="BV205" s="6">
        <f t="shared" si="151"/>
        <v>935.50955655260748</v>
      </c>
      <c r="BW205" s="6">
        <f t="shared" si="190"/>
        <v>0.08</v>
      </c>
      <c r="BX205" s="73">
        <f t="shared" si="201"/>
        <v>0.08</v>
      </c>
      <c r="BY205" s="6">
        <v>0.08</v>
      </c>
      <c r="BZ205" s="33">
        <v>44287</v>
      </c>
      <c r="CA205" s="5">
        <f t="shared" si="191"/>
        <v>44287</v>
      </c>
      <c r="CB205" s="11">
        <f t="shared" si="192"/>
        <v>7185</v>
      </c>
      <c r="CC205" s="11">
        <f t="shared" si="193"/>
        <v>0</v>
      </c>
      <c r="CD205" s="6">
        <f t="shared" si="194"/>
        <v>935.58955655260752</v>
      </c>
      <c r="CE205" s="62">
        <f t="shared" si="195"/>
        <v>0.08</v>
      </c>
      <c r="CF205" s="73">
        <f t="shared" si="202"/>
        <v>0.08</v>
      </c>
      <c r="CG205" s="73">
        <f t="shared" si="203"/>
        <v>0</v>
      </c>
      <c r="CH205" s="6">
        <f t="shared" si="157"/>
        <v>0</v>
      </c>
      <c r="CI205" s="6"/>
      <c r="CJ205" s="33">
        <v>44652</v>
      </c>
      <c r="CK205" s="5">
        <f t="shared" si="196"/>
        <v>44652</v>
      </c>
      <c r="CL205" s="11">
        <f t="shared" si="197"/>
        <v>2557</v>
      </c>
      <c r="CM205" s="11">
        <f t="shared" si="198"/>
        <v>2557</v>
      </c>
      <c r="CN205" s="6">
        <f t="shared" si="199"/>
        <v>935.58955655260752</v>
      </c>
      <c r="CO205" s="62">
        <f t="shared" si="158"/>
        <v>0</v>
      </c>
      <c r="CP205" s="73">
        <f t="shared" si="204"/>
        <v>0</v>
      </c>
      <c r="CQ205" s="73">
        <f t="shared" si="205"/>
        <v>0</v>
      </c>
      <c r="CR205" s="6">
        <f t="shared" si="200"/>
        <v>0</v>
      </c>
    </row>
    <row r="206" spans="1:96">
      <c r="A206" s="30" t="s">
        <v>1752</v>
      </c>
      <c r="B206" s="30" t="s">
        <v>1753</v>
      </c>
      <c r="C206" s="49"/>
      <c r="D206" s="49" t="s">
        <v>3495</v>
      </c>
      <c r="E206" s="30" t="s">
        <v>11649</v>
      </c>
      <c r="F206" s="30" t="s">
        <v>4255</v>
      </c>
      <c r="G206" s="30" t="s">
        <v>4562</v>
      </c>
      <c r="H206" s="30" t="s">
        <v>3140</v>
      </c>
      <c r="I206" s="30" t="s">
        <v>11645</v>
      </c>
      <c r="J206" s="30"/>
      <c r="K206" s="30" t="s">
        <v>1240</v>
      </c>
      <c r="L206" s="30" t="s">
        <v>3102</v>
      </c>
      <c r="M206" s="31">
        <v>1050</v>
      </c>
      <c r="N206" s="30">
        <v>17</v>
      </c>
      <c r="O206" s="30"/>
      <c r="P206" s="162"/>
      <c r="Q206" s="30">
        <f t="shared" si="162"/>
        <v>204</v>
      </c>
      <c r="R206" s="30">
        <f t="shared" si="163"/>
        <v>6209.1174000000001</v>
      </c>
      <c r="S206" s="30">
        <f t="shared" si="164"/>
        <v>6205</v>
      </c>
      <c r="T206" s="30" t="s">
        <v>6</v>
      </c>
      <c r="U206" s="30"/>
      <c r="V206" s="32">
        <v>37103</v>
      </c>
      <c r="W206" s="30"/>
      <c r="X206" s="31">
        <v>1050</v>
      </c>
      <c r="Y206" s="30">
        <v>0</v>
      </c>
      <c r="Z206" s="30">
        <v>0</v>
      </c>
      <c r="AA206" s="30">
        <v>0</v>
      </c>
      <c r="AB206" s="31">
        <f t="shared" si="165"/>
        <v>1050</v>
      </c>
      <c r="AC206" s="33">
        <v>42095</v>
      </c>
      <c r="AD206" s="10">
        <f t="shared" si="166"/>
        <v>37103</v>
      </c>
      <c r="AE206" s="10">
        <f t="shared" si="167"/>
        <v>42095</v>
      </c>
      <c r="AF206" s="11">
        <f t="shared" si="168"/>
        <v>4992</v>
      </c>
      <c r="AG206" s="11">
        <f t="shared" si="169"/>
        <v>6209.25</v>
      </c>
      <c r="AH206" s="11">
        <f t="shared" si="170"/>
        <v>4992</v>
      </c>
      <c r="AI206" s="11">
        <f t="shared" si="152"/>
        <v>844.73811442385181</v>
      </c>
      <c r="AJ206" s="11">
        <f t="shared" si="153"/>
        <v>205.26188557614819</v>
      </c>
      <c r="AK206" s="33">
        <v>42461</v>
      </c>
      <c r="AL206" s="5">
        <f t="shared" si="171"/>
        <v>42461</v>
      </c>
      <c r="AM206" s="11">
        <f t="shared" si="172"/>
        <v>42461</v>
      </c>
      <c r="AN206" s="11">
        <f t="shared" si="173"/>
        <v>4992</v>
      </c>
      <c r="AO206" s="6">
        <v>975.68</v>
      </c>
      <c r="AP206" s="6">
        <f t="shared" si="174"/>
        <v>130.94188557614814</v>
      </c>
      <c r="AQ206" s="6">
        <f t="shared" si="175"/>
        <v>74.32000000000005</v>
      </c>
      <c r="AR206" s="33">
        <v>42826</v>
      </c>
      <c r="AS206" s="5">
        <f t="shared" si="176"/>
        <v>42826</v>
      </c>
      <c r="AT206" s="11">
        <f t="shared" si="177"/>
        <v>42826</v>
      </c>
      <c r="AU206" s="11">
        <f t="shared" si="178"/>
        <v>5723</v>
      </c>
      <c r="AV206" s="6">
        <v>1037.444705882353</v>
      </c>
      <c r="AW206" s="6">
        <v>61.764705882352942</v>
      </c>
      <c r="AX206" s="6">
        <f t="shared" si="160"/>
        <v>12.555294117647009</v>
      </c>
      <c r="AY206" s="33">
        <v>43191</v>
      </c>
      <c r="AZ206" s="5">
        <f t="shared" si="179"/>
        <v>43191</v>
      </c>
      <c r="BA206" s="11">
        <f t="shared" si="180"/>
        <v>6088</v>
      </c>
      <c r="BB206" s="11">
        <f t="shared" si="181"/>
        <v>5882.7381144238516</v>
      </c>
      <c r="BC206" s="6">
        <v>1050.1689049716308</v>
      </c>
      <c r="BD206" s="6">
        <v>12.724199089277802</v>
      </c>
      <c r="BE206" s="6">
        <f t="shared" si="161"/>
        <v>-0.16890497163080909</v>
      </c>
      <c r="BF206" s="8"/>
      <c r="BG206" s="33">
        <v>43556</v>
      </c>
      <c r="BH206" s="5">
        <f t="shared" si="182"/>
        <v>43556</v>
      </c>
      <c r="BI206" s="11">
        <f t="shared" si="183"/>
        <v>6453</v>
      </c>
      <c r="BJ206" s="11">
        <f t="shared" si="184"/>
        <v>0</v>
      </c>
      <c r="BK206" s="6">
        <f t="shared" si="185"/>
        <v>1051.2489049716307</v>
      </c>
      <c r="BL206" s="6">
        <v>1.08</v>
      </c>
      <c r="BM206" s="6">
        <v>0.08</v>
      </c>
      <c r="BN206" s="59"/>
      <c r="BO206" s="58"/>
      <c r="BP206" s="58"/>
      <c r="BQ206" s="61">
        <f t="shared" si="186"/>
        <v>-1.3289049716306636</v>
      </c>
      <c r="BR206" s="33">
        <v>43922</v>
      </c>
      <c r="BS206" s="5">
        <f t="shared" si="187"/>
        <v>43922</v>
      </c>
      <c r="BT206" s="11">
        <f t="shared" si="188"/>
        <v>6819</v>
      </c>
      <c r="BU206" s="11">
        <f t="shared" si="189"/>
        <v>0</v>
      </c>
      <c r="BV206" s="6">
        <f t="shared" si="151"/>
        <v>1051.3289049716307</v>
      </c>
      <c r="BW206" s="6">
        <f t="shared" si="190"/>
        <v>0.08</v>
      </c>
      <c r="BX206" s="73">
        <f t="shared" si="201"/>
        <v>0.08</v>
      </c>
      <c r="BY206" s="6">
        <v>0.08</v>
      </c>
      <c r="BZ206" s="33">
        <v>44287</v>
      </c>
      <c r="CA206" s="5">
        <f t="shared" si="191"/>
        <v>44287</v>
      </c>
      <c r="CB206" s="11">
        <f t="shared" si="192"/>
        <v>7184</v>
      </c>
      <c r="CC206" s="11">
        <f t="shared" si="193"/>
        <v>0</v>
      </c>
      <c r="CD206" s="6">
        <f t="shared" si="194"/>
        <v>1051.4089049716306</v>
      </c>
      <c r="CE206" s="62">
        <f t="shared" si="195"/>
        <v>0.08</v>
      </c>
      <c r="CF206" s="73">
        <f t="shared" si="202"/>
        <v>0.08</v>
      </c>
      <c r="CG206" s="73">
        <f t="shared" si="203"/>
        <v>0</v>
      </c>
      <c r="CH206" s="6">
        <f t="shared" si="157"/>
        <v>0</v>
      </c>
      <c r="CI206" s="6"/>
      <c r="CJ206" s="33">
        <v>44652</v>
      </c>
      <c r="CK206" s="5">
        <f t="shared" si="196"/>
        <v>44652</v>
      </c>
      <c r="CL206" s="11">
        <f t="shared" si="197"/>
        <v>2557</v>
      </c>
      <c r="CM206" s="11">
        <f t="shared" si="198"/>
        <v>2557</v>
      </c>
      <c r="CN206" s="6">
        <f t="shared" si="199"/>
        <v>1051.4089049716306</v>
      </c>
      <c r="CO206" s="62">
        <f t="shared" si="158"/>
        <v>0</v>
      </c>
      <c r="CP206" s="73">
        <f t="shared" si="204"/>
        <v>0</v>
      </c>
      <c r="CQ206" s="73">
        <f t="shared" si="205"/>
        <v>0</v>
      </c>
      <c r="CR206" s="6">
        <f t="shared" si="200"/>
        <v>0</v>
      </c>
    </row>
    <row r="207" spans="1:96">
      <c r="A207" s="30" t="s">
        <v>2120</v>
      </c>
      <c r="B207" s="30" t="s">
        <v>2121</v>
      </c>
      <c r="C207" s="49"/>
      <c r="D207" s="49" t="s">
        <v>3672</v>
      </c>
      <c r="E207" s="30" t="s">
        <v>3061</v>
      </c>
      <c r="F207" s="30" t="s">
        <v>4568</v>
      </c>
      <c r="G207" s="30"/>
      <c r="H207" s="30" t="s">
        <v>3242</v>
      </c>
      <c r="I207" s="30" t="s">
        <v>4402</v>
      </c>
      <c r="J207" s="30"/>
      <c r="K207" s="30" t="s">
        <v>1240</v>
      </c>
      <c r="L207" s="30" t="s">
        <v>3102</v>
      </c>
      <c r="M207" s="31">
        <v>899</v>
      </c>
      <c r="N207" s="30">
        <v>17</v>
      </c>
      <c r="O207" s="30"/>
      <c r="P207" s="162"/>
      <c r="Q207" s="30">
        <f t="shared" si="162"/>
        <v>204</v>
      </c>
      <c r="R207" s="30">
        <f t="shared" si="163"/>
        <v>6209.1174000000001</v>
      </c>
      <c r="S207" s="30">
        <f t="shared" si="164"/>
        <v>6205</v>
      </c>
      <c r="T207" s="30" t="s">
        <v>6</v>
      </c>
      <c r="U207" s="30"/>
      <c r="V207" s="32">
        <v>37133</v>
      </c>
      <c r="W207" s="30"/>
      <c r="X207" s="31">
        <v>899</v>
      </c>
      <c r="Y207" s="30">
        <v>0</v>
      </c>
      <c r="Z207" s="30">
        <v>0</v>
      </c>
      <c r="AA207" s="30">
        <v>0</v>
      </c>
      <c r="AB207" s="31">
        <f t="shared" si="165"/>
        <v>899</v>
      </c>
      <c r="AC207" s="33">
        <v>42095</v>
      </c>
      <c r="AD207" s="10">
        <f t="shared" si="166"/>
        <v>37133</v>
      </c>
      <c r="AE207" s="10">
        <f t="shared" si="167"/>
        <v>42095</v>
      </c>
      <c r="AF207" s="11">
        <f t="shared" si="168"/>
        <v>4962</v>
      </c>
      <c r="AG207" s="11">
        <f t="shared" si="169"/>
        <v>6209.25</v>
      </c>
      <c r="AH207" s="11">
        <f t="shared" si="170"/>
        <v>4962</v>
      </c>
      <c r="AI207" s="11">
        <f t="shared" si="152"/>
        <v>718.9102336825141</v>
      </c>
      <c r="AJ207" s="11">
        <f t="shared" si="153"/>
        <v>180.0897663174859</v>
      </c>
      <c r="AK207" s="33">
        <v>42461</v>
      </c>
      <c r="AL207" s="5">
        <f t="shared" si="171"/>
        <v>42461</v>
      </c>
      <c r="AM207" s="11">
        <f t="shared" si="172"/>
        <v>42461</v>
      </c>
      <c r="AN207" s="11">
        <f t="shared" si="173"/>
        <v>4962</v>
      </c>
      <c r="AO207" s="6">
        <v>830.25</v>
      </c>
      <c r="AP207" s="6">
        <f t="shared" si="174"/>
        <v>111.3397663174859</v>
      </c>
      <c r="AQ207" s="6">
        <f t="shared" si="175"/>
        <v>68.75</v>
      </c>
      <c r="AR207" s="33">
        <v>42826</v>
      </c>
      <c r="AS207" s="5">
        <f t="shared" si="176"/>
        <v>42826</v>
      </c>
      <c r="AT207" s="11">
        <f t="shared" si="177"/>
        <v>42826</v>
      </c>
      <c r="AU207" s="11">
        <f t="shared" si="178"/>
        <v>5693</v>
      </c>
      <c r="AV207" s="6">
        <v>883.13235294117646</v>
      </c>
      <c r="AW207" s="6">
        <v>52.882352941176471</v>
      </c>
      <c r="AX207" s="6">
        <f t="shared" si="160"/>
        <v>15.867647058823536</v>
      </c>
      <c r="AY207" s="33">
        <v>43191</v>
      </c>
      <c r="AZ207" s="5">
        <f t="shared" si="179"/>
        <v>43191</v>
      </c>
      <c r="BA207" s="11">
        <f t="shared" si="180"/>
        <v>6058</v>
      </c>
      <c r="BB207" s="11">
        <f t="shared" si="181"/>
        <v>5877.9102336825144</v>
      </c>
      <c r="BC207" s="6">
        <v>899.21346568636341</v>
      </c>
      <c r="BD207" s="6">
        <v>16.08111274518695</v>
      </c>
      <c r="BE207" s="6">
        <f t="shared" si="161"/>
        <v>-0.21346568636340635</v>
      </c>
      <c r="BF207" s="8"/>
      <c r="BG207" s="33">
        <v>43556</v>
      </c>
      <c r="BH207" s="5">
        <f t="shared" si="182"/>
        <v>43556</v>
      </c>
      <c r="BI207" s="11">
        <f t="shared" si="183"/>
        <v>6423</v>
      </c>
      <c r="BJ207" s="11">
        <f t="shared" si="184"/>
        <v>0</v>
      </c>
      <c r="BK207" s="6">
        <f t="shared" si="185"/>
        <v>900.29346568636345</v>
      </c>
      <c r="BL207" s="6">
        <v>1.08</v>
      </c>
      <c r="BM207" s="6">
        <v>0.08</v>
      </c>
      <c r="BN207" s="59"/>
      <c r="BO207" s="58"/>
      <c r="BP207" s="58"/>
      <c r="BQ207" s="61">
        <f t="shared" si="186"/>
        <v>-1.3734656863634882</v>
      </c>
      <c r="BR207" s="33">
        <v>43922</v>
      </c>
      <c r="BS207" s="5">
        <f t="shared" si="187"/>
        <v>43922</v>
      </c>
      <c r="BT207" s="11">
        <f t="shared" si="188"/>
        <v>6789</v>
      </c>
      <c r="BU207" s="11">
        <f t="shared" si="189"/>
        <v>0</v>
      </c>
      <c r="BV207" s="6">
        <f t="shared" si="151"/>
        <v>900.37346568636349</v>
      </c>
      <c r="BW207" s="6">
        <f t="shared" si="190"/>
        <v>0.08</v>
      </c>
      <c r="BX207" s="73">
        <f t="shared" si="201"/>
        <v>0.08</v>
      </c>
      <c r="BY207" s="6">
        <v>0.08</v>
      </c>
      <c r="BZ207" s="33">
        <v>44287</v>
      </c>
      <c r="CA207" s="5">
        <f t="shared" si="191"/>
        <v>44287</v>
      </c>
      <c r="CB207" s="11">
        <f t="shared" si="192"/>
        <v>7154</v>
      </c>
      <c r="CC207" s="11">
        <f t="shared" si="193"/>
        <v>0</v>
      </c>
      <c r="CD207" s="6">
        <f t="shared" si="194"/>
        <v>900.45346568636353</v>
      </c>
      <c r="CE207" s="62">
        <f t="shared" si="195"/>
        <v>0.08</v>
      </c>
      <c r="CF207" s="73">
        <f t="shared" si="202"/>
        <v>0.08</v>
      </c>
      <c r="CG207" s="73">
        <f t="shared" si="203"/>
        <v>0</v>
      </c>
      <c r="CH207" s="6">
        <f t="shared" si="157"/>
        <v>0</v>
      </c>
      <c r="CI207" s="6"/>
      <c r="CJ207" s="33">
        <v>44652</v>
      </c>
      <c r="CK207" s="5">
        <f t="shared" si="196"/>
        <v>44652</v>
      </c>
      <c r="CL207" s="11">
        <f t="shared" si="197"/>
        <v>2557</v>
      </c>
      <c r="CM207" s="11">
        <f t="shared" si="198"/>
        <v>2557</v>
      </c>
      <c r="CN207" s="6">
        <f t="shared" si="199"/>
        <v>900.45346568636353</v>
      </c>
      <c r="CO207" s="62">
        <f t="shared" si="158"/>
        <v>0</v>
      </c>
      <c r="CP207" s="73">
        <f t="shared" si="204"/>
        <v>0</v>
      </c>
      <c r="CQ207" s="73">
        <f t="shared" si="205"/>
        <v>0</v>
      </c>
      <c r="CR207" s="6">
        <f t="shared" si="200"/>
        <v>0</v>
      </c>
    </row>
    <row r="208" spans="1:96">
      <c r="A208" s="30" t="s">
        <v>2260</v>
      </c>
      <c r="B208" s="30" t="s">
        <v>2261</v>
      </c>
      <c r="C208" s="49"/>
      <c r="D208" s="49" t="s">
        <v>3743</v>
      </c>
      <c r="E208" s="30" t="s">
        <v>3061</v>
      </c>
      <c r="F208" s="30" t="s">
        <v>4568</v>
      </c>
      <c r="G208" s="30" t="s">
        <v>4574</v>
      </c>
      <c r="H208" s="30" t="s">
        <v>4583</v>
      </c>
      <c r="I208" s="30" t="s">
        <v>4335</v>
      </c>
      <c r="J208" s="30"/>
      <c r="K208" s="30" t="s">
        <v>1240</v>
      </c>
      <c r="L208" s="30" t="s">
        <v>3102</v>
      </c>
      <c r="M208" s="31">
        <v>1199</v>
      </c>
      <c r="N208" s="30">
        <v>17</v>
      </c>
      <c r="O208" s="30"/>
      <c r="P208" s="162"/>
      <c r="Q208" s="30">
        <f t="shared" si="162"/>
        <v>204</v>
      </c>
      <c r="R208" s="30">
        <f t="shared" si="163"/>
        <v>6209.1174000000001</v>
      </c>
      <c r="S208" s="30">
        <f t="shared" si="164"/>
        <v>6205</v>
      </c>
      <c r="T208" s="30" t="s">
        <v>6</v>
      </c>
      <c r="U208" s="30"/>
      <c r="V208" s="32">
        <v>37133</v>
      </c>
      <c r="W208" s="30"/>
      <c r="X208" s="31">
        <v>1199</v>
      </c>
      <c r="Y208" s="30">
        <v>0</v>
      </c>
      <c r="Z208" s="30">
        <v>0</v>
      </c>
      <c r="AA208" s="30">
        <v>0</v>
      </c>
      <c r="AB208" s="31">
        <f t="shared" si="165"/>
        <v>1199</v>
      </c>
      <c r="AC208" s="33">
        <v>42095</v>
      </c>
      <c r="AD208" s="10">
        <f t="shared" si="166"/>
        <v>37133</v>
      </c>
      <c r="AE208" s="10">
        <f t="shared" si="167"/>
        <v>42095</v>
      </c>
      <c r="AF208" s="11">
        <f t="shared" si="168"/>
        <v>4962</v>
      </c>
      <c r="AG208" s="11">
        <f t="shared" si="169"/>
        <v>6209.25</v>
      </c>
      <c r="AH208" s="11">
        <f t="shared" si="170"/>
        <v>4962</v>
      </c>
      <c r="AI208" s="11">
        <f t="shared" si="152"/>
        <v>958.81353746978243</v>
      </c>
      <c r="AJ208" s="11">
        <f t="shared" si="153"/>
        <v>240.18646253021757</v>
      </c>
      <c r="AK208" s="33">
        <v>42461</v>
      </c>
      <c r="AL208" s="5">
        <f t="shared" si="171"/>
        <v>42461</v>
      </c>
      <c r="AM208" s="11">
        <f t="shared" si="172"/>
        <v>42461</v>
      </c>
      <c r="AN208" s="11">
        <f t="shared" si="173"/>
        <v>4962</v>
      </c>
      <c r="AO208" s="6">
        <v>1107.26</v>
      </c>
      <c r="AP208" s="6">
        <f t="shared" si="174"/>
        <v>148.44646253021756</v>
      </c>
      <c r="AQ208" s="6">
        <f t="shared" si="175"/>
        <v>91.740000000000009</v>
      </c>
      <c r="AR208" s="33">
        <v>42826</v>
      </c>
      <c r="AS208" s="5">
        <f t="shared" si="176"/>
        <v>42826</v>
      </c>
      <c r="AT208" s="11">
        <f t="shared" si="177"/>
        <v>42826</v>
      </c>
      <c r="AU208" s="11">
        <f t="shared" si="178"/>
        <v>5693</v>
      </c>
      <c r="AV208" s="6">
        <v>1177.7894117647058</v>
      </c>
      <c r="AW208" s="6">
        <v>70.529411764705884</v>
      </c>
      <c r="AX208" s="6">
        <f t="shared" si="160"/>
        <v>21.210588235294153</v>
      </c>
      <c r="AY208" s="33">
        <v>43191</v>
      </c>
      <c r="AZ208" s="5">
        <f t="shared" si="179"/>
        <v>43191</v>
      </c>
      <c r="BA208" s="11">
        <f t="shared" si="180"/>
        <v>6058</v>
      </c>
      <c r="BB208" s="11">
        <f t="shared" si="181"/>
        <v>5817.8135374697822</v>
      </c>
      <c r="BC208" s="6">
        <v>1199.2853436781795</v>
      </c>
      <c r="BD208" s="6">
        <v>21.495931913473651</v>
      </c>
      <c r="BE208" s="6">
        <f t="shared" si="161"/>
        <v>-0.28534367817951534</v>
      </c>
      <c r="BF208" s="8"/>
      <c r="BG208" s="33">
        <v>43556</v>
      </c>
      <c r="BH208" s="5">
        <f t="shared" si="182"/>
        <v>43556</v>
      </c>
      <c r="BI208" s="11">
        <f t="shared" si="183"/>
        <v>6423</v>
      </c>
      <c r="BJ208" s="11">
        <f t="shared" si="184"/>
        <v>0</v>
      </c>
      <c r="BK208" s="6">
        <f t="shared" si="185"/>
        <v>1200.3653436781794</v>
      </c>
      <c r="BL208" s="6">
        <v>1.08</v>
      </c>
      <c r="BM208" s="6">
        <v>0.08</v>
      </c>
      <c r="BN208" s="59"/>
      <c r="BO208" s="58"/>
      <c r="BP208" s="58"/>
      <c r="BQ208" s="61">
        <f t="shared" si="186"/>
        <v>-1.4453436781793698</v>
      </c>
      <c r="BR208" s="33">
        <v>43922</v>
      </c>
      <c r="BS208" s="5">
        <f t="shared" si="187"/>
        <v>43922</v>
      </c>
      <c r="BT208" s="11">
        <f t="shared" si="188"/>
        <v>6789</v>
      </c>
      <c r="BU208" s="11">
        <f t="shared" si="189"/>
        <v>0</v>
      </c>
      <c r="BV208" s="6">
        <f t="shared" si="151"/>
        <v>1200.4453436781794</v>
      </c>
      <c r="BW208" s="6">
        <f t="shared" si="190"/>
        <v>0.08</v>
      </c>
      <c r="BX208" s="73">
        <f t="shared" si="201"/>
        <v>0.08</v>
      </c>
      <c r="BY208" s="6">
        <v>0.08</v>
      </c>
      <c r="BZ208" s="33">
        <v>44287</v>
      </c>
      <c r="CA208" s="5">
        <f t="shared" si="191"/>
        <v>44287</v>
      </c>
      <c r="CB208" s="11">
        <f t="shared" si="192"/>
        <v>7154</v>
      </c>
      <c r="CC208" s="11">
        <f t="shared" si="193"/>
        <v>0</v>
      </c>
      <c r="CD208" s="6">
        <f t="shared" si="194"/>
        <v>1200.5253436781793</v>
      </c>
      <c r="CE208" s="62">
        <f t="shared" si="195"/>
        <v>0.08</v>
      </c>
      <c r="CF208" s="73">
        <f t="shared" si="202"/>
        <v>0.08</v>
      </c>
      <c r="CG208" s="73">
        <f t="shared" si="203"/>
        <v>0</v>
      </c>
      <c r="CH208" s="6">
        <f t="shared" si="157"/>
        <v>0</v>
      </c>
      <c r="CI208" s="6"/>
      <c r="CJ208" s="33">
        <v>44652</v>
      </c>
      <c r="CK208" s="5">
        <f t="shared" si="196"/>
        <v>44652</v>
      </c>
      <c r="CL208" s="11">
        <f t="shared" si="197"/>
        <v>2557</v>
      </c>
      <c r="CM208" s="11">
        <f t="shared" si="198"/>
        <v>2557</v>
      </c>
      <c r="CN208" s="6">
        <f t="shared" si="199"/>
        <v>1200.5253436781793</v>
      </c>
      <c r="CO208" s="62">
        <f t="shared" si="158"/>
        <v>0</v>
      </c>
      <c r="CP208" s="73">
        <f t="shared" si="204"/>
        <v>0</v>
      </c>
      <c r="CQ208" s="73">
        <f t="shared" si="205"/>
        <v>0</v>
      </c>
      <c r="CR208" s="6">
        <f t="shared" si="200"/>
        <v>0</v>
      </c>
    </row>
    <row r="209" spans="1:96">
      <c r="A209" s="30" t="s">
        <v>2278</v>
      </c>
      <c r="B209" s="30" t="s">
        <v>2279</v>
      </c>
      <c r="C209" s="49"/>
      <c r="D209" s="49" t="s">
        <v>3753</v>
      </c>
      <c r="E209" s="30" t="s">
        <v>3061</v>
      </c>
      <c r="F209" s="30" t="s">
        <v>4568</v>
      </c>
      <c r="G209" s="30" t="s">
        <v>4562</v>
      </c>
      <c r="H209" s="30" t="s">
        <v>4448</v>
      </c>
      <c r="I209" s="30" t="s">
        <v>4308</v>
      </c>
      <c r="J209" s="30"/>
      <c r="K209" s="30" t="s">
        <v>1240</v>
      </c>
      <c r="L209" s="30" t="s">
        <v>3102</v>
      </c>
      <c r="M209" s="31">
        <v>1599</v>
      </c>
      <c r="N209" s="30">
        <v>17</v>
      </c>
      <c r="O209" s="30"/>
      <c r="P209" s="162"/>
      <c r="Q209" s="30">
        <f t="shared" si="162"/>
        <v>204</v>
      </c>
      <c r="R209" s="30">
        <f t="shared" si="163"/>
        <v>6209.1174000000001</v>
      </c>
      <c r="S209" s="30">
        <f t="shared" si="164"/>
        <v>6205</v>
      </c>
      <c r="T209" s="30" t="s">
        <v>6</v>
      </c>
      <c r="U209" s="30"/>
      <c r="V209" s="32">
        <v>37133</v>
      </c>
      <c r="W209" s="30"/>
      <c r="X209" s="31">
        <v>1599</v>
      </c>
      <c r="Y209" s="30">
        <v>0</v>
      </c>
      <c r="Z209" s="30">
        <v>0</v>
      </c>
      <c r="AA209" s="30">
        <v>0</v>
      </c>
      <c r="AB209" s="31">
        <f t="shared" si="165"/>
        <v>1599</v>
      </c>
      <c r="AC209" s="33">
        <v>42095</v>
      </c>
      <c r="AD209" s="10">
        <f t="shared" si="166"/>
        <v>37133</v>
      </c>
      <c r="AE209" s="10">
        <f t="shared" si="167"/>
        <v>42095</v>
      </c>
      <c r="AF209" s="11">
        <f t="shared" si="168"/>
        <v>4962</v>
      </c>
      <c r="AG209" s="11">
        <f t="shared" si="169"/>
        <v>6209.25</v>
      </c>
      <c r="AH209" s="11">
        <f t="shared" si="170"/>
        <v>4962</v>
      </c>
      <c r="AI209" s="11">
        <f t="shared" si="152"/>
        <v>1278.6846091861401</v>
      </c>
      <c r="AJ209" s="11">
        <f t="shared" si="153"/>
        <v>320.31539081385995</v>
      </c>
      <c r="AK209" s="33">
        <v>42461</v>
      </c>
      <c r="AL209" s="5">
        <f t="shared" si="171"/>
        <v>42461</v>
      </c>
      <c r="AM209" s="11">
        <f t="shared" si="172"/>
        <v>42461</v>
      </c>
      <c r="AN209" s="11">
        <f t="shared" si="173"/>
        <v>4962</v>
      </c>
      <c r="AO209" s="6">
        <v>1476.69</v>
      </c>
      <c r="AP209" s="6">
        <f t="shared" si="174"/>
        <v>198.00539081386</v>
      </c>
      <c r="AQ209" s="6">
        <f t="shared" si="175"/>
        <v>122.30999999999995</v>
      </c>
      <c r="AR209" s="33">
        <v>42826</v>
      </c>
      <c r="AS209" s="5">
        <f t="shared" si="176"/>
        <v>42826</v>
      </c>
      <c r="AT209" s="11">
        <f t="shared" si="177"/>
        <v>42826</v>
      </c>
      <c r="AU209" s="11">
        <f t="shared" si="178"/>
        <v>5693</v>
      </c>
      <c r="AV209" s="6">
        <v>1570.7488235294118</v>
      </c>
      <c r="AW209" s="6">
        <v>94.058823529411768</v>
      </c>
      <c r="AX209" s="6">
        <f t="shared" si="160"/>
        <v>28.251176470588234</v>
      </c>
      <c r="AY209" s="33">
        <v>43191</v>
      </c>
      <c r="AZ209" s="5">
        <f t="shared" si="179"/>
        <v>43191</v>
      </c>
      <c r="BA209" s="11">
        <f t="shared" si="180"/>
        <v>6058</v>
      </c>
      <c r="BB209" s="11">
        <f t="shared" si="181"/>
        <v>5737.6846091861398</v>
      </c>
      <c r="BC209" s="6">
        <v>1599.3800599265608</v>
      </c>
      <c r="BD209" s="6">
        <v>28.63123639714896</v>
      </c>
      <c r="BE209" s="6">
        <f t="shared" si="161"/>
        <v>-0.3800599265607616</v>
      </c>
      <c r="BF209" s="8"/>
      <c r="BG209" s="33">
        <v>43556</v>
      </c>
      <c r="BH209" s="5">
        <f t="shared" si="182"/>
        <v>43556</v>
      </c>
      <c r="BI209" s="11">
        <f t="shared" si="183"/>
        <v>6423</v>
      </c>
      <c r="BJ209" s="11">
        <f t="shared" si="184"/>
        <v>0</v>
      </c>
      <c r="BK209" s="6">
        <f t="shared" si="185"/>
        <v>1600.4600599265607</v>
      </c>
      <c r="BL209" s="6">
        <v>1.08</v>
      </c>
      <c r="BM209" s="6">
        <v>0.08</v>
      </c>
      <c r="BN209" s="59"/>
      <c r="BO209" s="58"/>
      <c r="BP209" s="58"/>
      <c r="BQ209" s="61">
        <f t="shared" si="186"/>
        <v>-1.5400599265606161</v>
      </c>
      <c r="BR209" s="33">
        <v>43922</v>
      </c>
      <c r="BS209" s="5">
        <f t="shared" si="187"/>
        <v>43922</v>
      </c>
      <c r="BT209" s="11">
        <f t="shared" si="188"/>
        <v>6789</v>
      </c>
      <c r="BU209" s="11">
        <f t="shared" si="189"/>
        <v>0</v>
      </c>
      <c r="BV209" s="6">
        <f t="shared" si="151"/>
        <v>1600.5400599265606</v>
      </c>
      <c r="BW209" s="6">
        <f t="shared" si="190"/>
        <v>0.08</v>
      </c>
      <c r="BX209" s="73">
        <f t="shared" si="201"/>
        <v>0.08</v>
      </c>
      <c r="BY209" s="6">
        <v>0.08</v>
      </c>
      <c r="BZ209" s="33">
        <v>44287</v>
      </c>
      <c r="CA209" s="5">
        <f t="shared" si="191"/>
        <v>44287</v>
      </c>
      <c r="CB209" s="11">
        <f t="shared" si="192"/>
        <v>7154</v>
      </c>
      <c r="CC209" s="11">
        <f t="shared" si="193"/>
        <v>0</v>
      </c>
      <c r="CD209" s="6">
        <f t="shared" si="194"/>
        <v>1600.6200599265605</v>
      </c>
      <c r="CE209" s="62">
        <f t="shared" si="195"/>
        <v>0.08</v>
      </c>
      <c r="CF209" s="73">
        <f t="shared" si="202"/>
        <v>0.08</v>
      </c>
      <c r="CG209" s="73">
        <f t="shared" si="203"/>
        <v>0</v>
      </c>
      <c r="CH209" s="6">
        <f t="shared" si="157"/>
        <v>0</v>
      </c>
      <c r="CI209" s="6"/>
      <c r="CJ209" s="33">
        <v>44652</v>
      </c>
      <c r="CK209" s="5">
        <f t="shared" si="196"/>
        <v>44652</v>
      </c>
      <c r="CL209" s="11">
        <f t="shared" si="197"/>
        <v>2557</v>
      </c>
      <c r="CM209" s="11">
        <f t="shared" si="198"/>
        <v>2557</v>
      </c>
      <c r="CN209" s="6">
        <f t="shared" si="199"/>
        <v>1600.6200599265605</v>
      </c>
      <c r="CO209" s="62">
        <f t="shared" si="158"/>
        <v>0</v>
      </c>
      <c r="CP209" s="73">
        <f t="shared" si="204"/>
        <v>0</v>
      </c>
      <c r="CQ209" s="73">
        <f t="shared" si="205"/>
        <v>0</v>
      </c>
      <c r="CR209" s="6">
        <f t="shared" si="200"/>
        <v>0</v>
      </c>
    </row>
    <row r="210" spans="1:96">
      <c r="A210" s="30" t="s">
        <v>2569</v>
      </c>
      <c r="B210" s="30" t="s">
        <v>2570</v>
      </c>
      <c r="C210" s="49"/>
      <c r="D210" s="49" t="s">
        <v>3898</v>
      </c>
      <c r="E210" s="30" t="s">
        <v>3061</v>
      </c>
      <c r="F210" s="30" t="s">
        <v>4568</v>
      </c>
      <c r="G210" s="30" t="s">
        <v>4574</v>
      </c>
      <c r="H210" s="30" t="s">
        <v>4591</v>
      </c>
      <c r="I210" s="30" t="s">
        <v>4365</v>
      </c>
      <c r="J210" s="30"/>
      <c r="K210" s="30" t="s">
        <v>1240</v>
      </c>
      <c r="L210" s="30" t="s">
        <v>3102</v>
      </c>
      <c r="M210" s="31">
        <v>899</v>
      </c>
      <c r="N210" s="30">
        <v>17</v>
      </c>
      <c r="O210" s="30"/>
      <c r="P210" s="162"/>
      <c r="Q210" s="30">
        <f t="shared" si="162"/>
        <v>204</v>
      </c>
      <c r="R210" s="30">
        <f t="shared" si="163"/>
        <v>6209.1174000000001</v>
      </c>
      <c r="S210" s="30">
        <f t="shared" si="164"/>
        <v>6205</v>
      </c>
      <c r="T210" s="30" t="s">
        <v>6</v>
      </c>
      <c r="U210" s="30"/>
      <c r="V210" s="32">
        <v>37133</v>
      </c>
      <c r="W210" s="30"/>
      <c r="X210" s="31">
        <v>899</v>
      </c>
      <c r="Y210" s="30">
        <v>0</v>
      </c>
      <c r="Z210" s="30">
        <v>0</v>
      </c>
      <c r="AA210" s="30">
        <v>0</v>
      </c>
      <c r="AB210" s="31">
        <f t="shared" si="165"/>
        <v>899</v>
      </c>
      <c r="AC210" s="33">
        <v>42095</v>
      </c>
      <c r="AD210" s="10">
        <f t="shared" si="166"/>
        <v>37133</v>
      </c>
      <c r="AE210" s="10">
        <f t="shared" si="167"/>
        <v>42095</v>
      </c>
      <c r="AF210" s="11">
        <f t="shared" si="168"/>
        <v>4962</v>
      </c>
      <c r="AG210" s="11">
        <f t="shared" si="169"/>
        <v>6209.25</v>
      </c>
      <c r="AH210" s="11">
        <f t="shared" si="170"/>
        <v>4962</v>
      </c>
      <c r="AI210" s="11">
        <f t="shared" si="152"/>
        <v>718.9102336825141</v>
      </c>
      <c r="AJ210" s="11">
        <f t="shared" si="153"/>
        <v>180.0897663174859</v>
      </c>
      <c r="AK210" s="33">
        <v>42461</v>
      </c>
      <c r="AL210" s="5">
        <f t="shared" si="171"/>
        <v>42461</v>
      </c>
      <c r="AM210" s="11">
        <f t="shared" si="172"/>
        <v>42461</v>
      </c>
      <c r="AN210" s="11">
        <f t="shared" si="173"/>
        <v>4962</v>
      </c>
      <c r="AO210" s="6">
        <v>830.25</v>
      </c>
      <c r="AP210" s="6">
        <f t="shared" si="174"/>
        <v>111.3397663174859</v>
      </c>
      <c r="AQ210" s="6">
        <f t="shared" si="175"/>
        <v>68.75</v>
      </c>
      <c r="AR210" s="33">
        <v>42826</v>
      </c>
      <c r="AS210" s="5">
        <f t="shared" si="176"/>
        <v>42826</v>
      </c>
      <c r="AT210" s="11">
        <f t="shared" si="177"/>
        <v>42826</v>
      </c>
      <c r="AU210" s="11">
        <f t="shared" si="178"/>
        <v>5693</v>
      </c>
      <c r="AV210" s="6">
        <v>883.13235294117646</v>
      </c>
      <c r="AW210" s="6">
        <v>52.882352941176471</v>
      </c>
      <c r="AX210" s="6">
        <f t="shared" si="160"/>
        <v>15.867647058823536</v>
      </c>
      <c r="AY210" s="33">
        <v>43191</v>
      </c>
      <c r="AZ210" s="5">
        <f t="shared" si="179"/>
        <v>43191</v>
      </c>
      <c r="BA210" s="11">
        <f t="shared" si="180"/>
        <v>6058</v>
      </c>
      <c r="BB210" s="11">
        <f t="shared" si="181"/>
        <v>5877.9102336825144</v>
      </c>
      <c r="BC210" s="6">
        <v>899.21346568636341</v>
      </c>
      <c r="BD210" s="6">
        <v>16.08111274518695</v>
      </c>
      <c r="BE210" s="6">
        <f t="shared" si="161"/>
        <v>-0.21346568636340635</v>
      </c>
      <c r="BF210" s="8"/>
      <c r="BG210" s="33">
        <v>43556</v>
      </c>
      <c r="BH210" s="5">
        <f t="shared" si="182"/>
        <v>43556</v>
      </c>
      <c r="BI210" s="11">
        <f t="shared" si="183"/>
        <v>6423</v>
      </c>
      <c r="BJ210" s="11">
        <f t="shared" si="184"/>
        <v>0</v>
      </c>
      <c r="BK210" s="6">
        <f t="shared" si="185"/>
        <v>900.29346568636345</v>
      </c>
      <c r="BL210" s="6">
        <v>1.08</v>
      </c>
      <c r="BM210" s="6">
        <v>0.08</v>
      </c>
      <c r="BN210" s="59"/>
      <c r="BO210" s="58"/>
      <c r="BP210" s="58"/>
      <c r="BQ210" s="61">
        <f t="shared" si="186"/>
        <v>-1.3734656863634882</v>
      </c>
      <c r="BR210" s="33">
        <v>43922</v>
      </c>
      <c r="BS210" s="5">
        <f t="shared" si="187"/>
        <v>43922</v>
      </c>
      <c r="BT210" s="11">
        <f t="shared" si="188"/>
        <v>6789</v>
      </c>
      <c r="BU210" s="11">
        <f t="shared" si="189"/>
        <v>0</v>
      </c>
      <c r="BV210" s="6">
        <f t="shared" si="151"/>
        <v>900.37346568636349</v>
      </c>
      <c r="BW210" s="6">
        <f t="shared" si="190"/>
        <v>0.08</v>
      </c>
      <c r="BX210" s="73">
        <f t="shared" si="201"/>
        <v>0.08</v>
      </c>
      <c r="BY210" s="6">
        <v>0.08</v>
      </c>
      <c r="BZ210" s="33">
        <v>44287</v>
      </c>
      <c r="CA210" s="5">
        <f t="shared" si="191"/>
        <v>44287</v>
      </c>
      <c r="CB210" s="11">
        <f t="shared" si="192"/>
        <v>7154</v>
      </c>
      <c r="CC210" s="11">
        <f t="shared" si="193"/>
        <v>0</v>
      </c>
      <c r="CD210" s="6">
        <f t="shared" si="194"/>
        <v>900.45346568636353</v>
      </c>
      <c r="CE210" s="62">
        <f t="shared" si="195"/>
        <v>0.08</v>
      </c>
      <c r="CF210" s="73">
        <f t="shared" si="202"/>
        <v>0.08</v>
      </c>
      <c r="CG210" s="73">
        <f t="shared" si="203"/>
        <v>0</v>
      </c>
      <c r="CH210" s="6">
        <f t="shared" si="157"/>
        <v>0</v>
      </c>
      <c r="CI210" s="6"/>
      <c r="CJ210" s="33">
        <v>44652</v>
      </c>
      <c r="CK210" s="5">
        <f t="shared" si="196"/>
        <v>44652</v>
      </c>
      <c r="CL210" s="11">
        <f t="shared" si="197"/>
        <v>2557</v>
      </c>
      <c r="CM210" s="11">
        <f t="shared" si="198"/>
        <v>2557</v>
      </c>
      <c r="CN210" s="6">
        <f t="shared" si="199"/>
        <v>900.45346568636353</v>
      </c>
      <c r="CO210" s="62">
        <f t="shared" si="158"/>
        <v>0</v>
      </c>
      <c r="CP210" s="73">
        <f t="shared" si="204"/>
        <v>0</v>
      </c>
      <c r="CQ210" s="73">
        <f t="shared" si="205"/>
        <v>0</v>
      </c>
      <c r="CR210" s="6">
        <f t="shared" si="200"/>
        <v>0</v>
      </c>
    </row>
    <row r="211" spans="1:96">
      <c r="A211" s="30" t="s">
        <v>2182</v>
      </c>
      <c r="B211" s="30" t="s">
        <v>2183</v>
      </c>
      <c r="C211" s="49"/>
      <c r="D211" s="49" t="s">
        <v>3703</v>
      </c>
      <c r="E211" s="30" t="s">
        <v>3061</v>
      </c>
      <c r="F211" s="30" t="s">
        <v>4568</v>
      </c>
      <c r="G211" s="30" t="s">
        <v>4574</v>
      </c>
      <c r="H211" s="30" t="s">
        <v>4446</v>
      </c>
      <c r="I211" s="30" t="s">
        <v>4453</v>
      </c>
      <c r="J211" s="30"/>
      <c r="K211" s="30" t="s">
        <v>1240</v>
      </c>
      <c r="L211" s="30" t="s">
        <v>3102</v>
      </c>
      <c r="M211" s="31">
        <v>999</v>
      </c>
      <c r="N211" s="30">
        <v>17</v>
      </c>
      <c r="O211" s="30"/>
      <c r="P211" s="162"/>
      <c r="Q211" s="30">
        <f t="shared" si="162"/>
        <v>204</v>
      </c>
      <c r="R211" s="30">
        <f t="shared" si="163"/>
        <v>6209.1174000000001</v>
      </c>
      <c r="S211" s="30">
        <f t="shared" si="164"/>
        <v>6205</v>
      </c>
      <c r="T211" s="30" t="s">
        <v>6</v>
      </c>
      <c r="U211" s="30"/>
      <c r="V211" s="32">
        <v>37164</v>
      </c>
      <c r="W211" s="30"/>
      <c r="X211" s="31">
        <v>999</v>
      </c>
      <c r="Y211" s="30">
        <v>0</v>
      </c>
      <c r="Z211" s="30">
        <v>0</v>
      </c>
      <c r="AA211" s="30">
        <v>0</v>
      </c>
      <c r="AB211" s="31">
        <f t="shared" si="165"/>
        <v>999</v>
      </c>
      <c r="AC211" s="33">
        <v>42095</v>
      </c>
      <c r="AD211" s="10">
        <f t="shared" si="166"/>
        <v>37164</v>
      </c>
      <c r="AE211" s="10">
        <f t="shared" si="167"/>
        <v>42095</v>
      </c>
      <c r="AF211" s="11">
        <f t="shared" si="168"/>
        <v>4931</v>
      </c>
      <c r="AG211" s="11">
        <f t="shared" si="169"/>
        <v>6209.25</v>
      </c>
      <c r="AH211" s="11">
        <f t="shared" si="170"/>
        <v>4931</v>
      </c>
      <c r="AI211" s="11">
        <f t="shared" si="152"/>
        <v>793.88702659145849</v>
      </c>
      <c r="AJ211" s="11">
        <f t="shared" si="153"/>
        <v>205.11297340854151</v>
      </c>
      <c r="AK211" s="33">
        <v>42461</v>
      </c>
      <c r="AL211" s="5">
        <f t="shared" si="171"/>
        <v>42461</v>
      </c>
      <c r="AM211" s="11">
        <f t="shared" si="172"/>
        <v>42461</v>
      </c>
      <c r="AN211" s="11">
        <f t="shared" si="173"/>
        <v>4931</v>
      </c>
      <c r="AO211" s="6">
        <v>916.9</v>
      </c>
      <c r="AP211" s="6">
        <f t="shared" si="174"/>
        <v>123.01297340854148</v>
      </c>
      <c r="AQ211" s="6">
        <f t="shared" si="175"/>
        <v>82.100000000000023</v>
      </c>
      <c r="AR211" s="33">
        <v>42826</v>
      </c>
      <c r="AS211" s="5">
        <f t="shared" si="176"/>
        <v>42826</v>
      </c>
      <c r="AT211" s="11">
        <f t="shared" si="177"/>
        <v>42826</v>
      </c>
      <c r="AU211" s="11">
        <f t="shared" si="178"/>
        <v>5662</v>
      </c>
      <c r="AV211" s="6">
        <v>975.66470588235291</v>
      </c>
      <c r="AW211" s="6">
        <v>58.764705882352942</v>
      </c>
      <c r="AX211" s="6">
        <f t="shared" si="160"/>
        <v>23.335294117647095</v>
      </c>
      <c r="AY211" s="33">
        <v>43191</v>
      </c>
      <c r="AZ211" s="5">
        <f t="shared" si="179"/>
        <v>43191</v>
      </c>
      <c r="BA211" s="11">
        <f t="shared" si="180"/>
        <v>6027</v>
      </c>
      <c r="BB211" s="11">
        <f t="shared" si="181"/>
        <v>5821.8870265914584</v>
      </c>
      <c r="BC211" s="6">
        <v>999.31392710947307</v>
      </c>
      <c r="BD211" s="6">
        <v>23.649221227120183</v>
      </c>
      <c r="BE211" s="6">
        <f t="shared" si="161"/>
        <v>-0.31392710947307023</v>
      </c>
      <c r="BF211" s="8"/>
      <c r="BG211" s="33">
        <v>43556</v>
      </c>
      <c r="BH211" s="5">
        <f t="shared" si="182"/>
        <v>43556</v>
      </c>
      <c r="BI211" s="11">
        <f t="shared" si="183"/>
        <v>6392</v>
      </c>
      <c r="BJ211" s="11">
        <f t="shared" si="184"/>
        <v>0</v>
      </c>
      <c r="BK211" s="6">
        <f t="shared" si="185"/>
        <v>1000.3939271094731</v>
      </c>
      <c r="BL211" s="6">
        <v>1.08</v>
      </c>
      <c r="BM211" s="6">
        <v>0.08</v>
      </c>
      <c r="BN211" s="59"/>
      <c r="BO211" s="58"/>
      <c r="BP211" s="58"/>
      <c r="BQ211" s="61">
        <f t="shared" si="186"/>
        <v>-1.4739271094731521</v>
      </c>
      <c r="BR211" s="33">
        <v>43922</v>
      </c>
      <c r="BS211" s="5">
        <f t="shared" si="187"/>
        <v>43922</v>
      </c>
      <c r="BT211" s="11">
        <f t="shared" si="188"/>
        <v>6758</v>
      </c>
      <c r="BU211" s="11">
        <f t="shared" si="189"/>
        <v>0</v>
      </c>
      <c r="BV211" s="6">
        <f t="shared" si="151"/>
        <v>1000.4739271094732</v>
      </c>
      <c r="BW211" s="6">
        <f t="shared" si="190"/>
        <v>0.08</v>
      </c>
      <c r="BX211" s="73">
        <f t="shared" si="201"/>
        <v>0.08</v>
      </c>
      <c r="BY211" s="6">
        <v>0.08</v>
      </c>
      <c r="BZ211" s="33">
        <v>44287</v>
      </c>
      <c r="CA211" s="5">
        <f t="shared" si="191"/>
        <v>44287</v>
      </c>
      <c r="CB211" s="11">
        <f t="shared" si="192"/>
        <v>7123</v>
      </c>
      <c r="CC211" s="11">
        <f t="shared" si="193"/>
        <v>0</v>
      </c>
      <c r="CD211" s="6">
        <f t="shared" si="194"/>
        <v>1000.5539271094732</v>
      </c>
      <c r="CE211" s="62">
        <f t="shared" si="195"/>
        <v>0.08</v>
      </c>
      <c r="CF211" s="73">
        <f t="shared" si="202"/>
        <v>0.08</v>
      </c>
      <c r="CG211" s="73">
        <f t="shared" si="203"/>
        <v>0</v>
      </c>
      <c r="CH211" s="6">
        <f t="shared" si="157"/>
        <v>0</v>
      </c>
      <c r="CI211" s="6"/>
      <c r="CJ211" s="33">
        <v>44652</v>
      </c>
      <c r="CK211" s="5">
        <f t="shared" si="196"/>
        <v>44652</v>
      </c>
      <c r="CL211" s="11">
        <f t="shared" si="197"/>
        <v>2557</v>
      </c>
      <c r="CM211" s="11">
        <f t="shared" si="198"/>
        <v>2557</v>
      </c>
      <c r="CN211" s="6">
        <f t="shared" si="199"/>
        <v>1000.5539271094732</v>
      </c>
      <c r="CO211" s="62">
        <f t="shared" si="158"/>
        <v>0</v>
      </c>
      <c r="CP211" s="73">
        <f t="shared" si="204"/>
        <v>0</v>
      </c>
      <c r="CQ211" s="73">
        <f t="shared" si="205"/>
        <v>0</v>
      </c>
      <c r="CR211" s="6">
        <f t="shared" si="200"/>
        <v>0</v>
      </c>
    </row>
    <row r="212" spans="1:96">
      <c r="A212" s="30" t="s">
        <v>2190</v>
      </c>
      <c r="B212" s="30" t="s">
        <v>2191</v>
      </c>
      <c r="C212" s="49"/>
      <c r="D212" s="49" t="s">
        <v>3707</v>
      </c>
      <c r="E212" s="30" t="s">
        <v>3061</v>
      </c>
      <c r="F212" s="30" t="s">
        <v>4568</v>
      </c>
      <c r="G212" s="30" t="s">
        <v>4574</v>
      </c>
      <c r="H212" s="30" t="s">
        <v>4451</v>
      </c>
      <c r="I212" s="30" t="s">
        <v>11653</v>
      </c>
      <c r="J212" s="30"/>
      <c r="K212" s="30" t="s">
        <v>1240</v>
      </c>
      <c r="L212" s="30" t="s">
        <v>3102</v>
      </c>
      <c r="M212" s="31">
        <v>450</v>
      </c>
      <c r="N212" s="30">
        <v>17</v>
      </c>
      <c r="O212" s="30"/>
      <c r="P212" s="162"/>
      <c r="Q212" s="30">
        <f t="shared" si="162"/>
        <v>204</v>
      </c>
      <c r="R212" s="30">
        <f t="shared" si="163"/>
        <v>6209.1174000000001</v>
      </c>
      <c r="S212" s="30">
        <f t="shared" si="164"/>
        <v>6205</v>
      </c>
      <c r="T212" s="30" t="s">
        <v>6</v>
      </c>
      <c r="U212" s="30"/>
      <c r="V212" s="32">
        <v>37164</v>
      </c>
      <c r="W212" s="30"/>
      <c r="X212" s="31">
        <v>450</v>
      </c>
      <c r="Y212" s="30">
        <v>0</v>
      </c>
      <c r="Z212" s="30">
        <v>0</v>
      </c>
      <c r="AA212" s="30">
        <v>0</v>
      </c>
      <c r="AB212" s="31">
        <f t="shared" si="165"/>
        <v>450</v>
      </c>
      <c r="AC212" s="33">
        <v>42095</v>
      </c>
      <c r="AD212" s="10">
        <f t="shared" si="166"/>
        <v>37164</v>
      </c>
      <c r="AE212" s="10">
        <f t="shared" si="167"/>
        <v>42095</v>
      </c>
      <c r="AF212" s="11">
        <f t="shared" si="168"/>
        <v>4931</v>
      </c>
      <c r="AG212" s="11">
        <f t="shared" si="169"/>
        <v>6209.25</v>
      </c>
      <c r="AH212" s="11">
        <f t="shared" si="170"/>
        <v>4931</v>
      </c>
      <c r="AI212" s="11">
        <f t="shared" si="152"/>
        <v>357.6067687348912</v>
      </c>
      <c r="AJ212" s="11">
        <f t="shared" si="153"/>
        <v>92.393231265108795</v>
      </c>
      <c r="AK212" s="33">
        <v>42461</v>
      </c>
      <c r="AL212" s="5">
        <f t="shared" si="171"/>
        <v>42461</v>
      </c>
      <c r="AM212" s="11">
        <f t="shared" si="172"/>
        <v>42461</v>
      </c>
      <c r="AN212" s="11">
        <f t="shared" si="173"/>
        <v>4931</v>
      </c>
      <c r="AO212" s="6">
        <v>413.03</v>
      </c>
      <c r="AP212" s="6">
        <f t="shared" si="174"/>
        <v>55.423231265108768</v>
      </c>
      <c r="AQ212" s="6">
        <f t="shared" si="175"/>
        <v>36.970000000000027</v>
      </c>
      <c r="AR212" s="33">
        <v>42826</v>
      </c>
      <c r="AS212" s="5">
        <f t="shared" si="176"/>
        <v>42826</v>
      </c>
      <c r="AT212" s="11">
        <f t="shared" si="177"/>
        <v>42826</v>
      </c>
      <c r="AU212" s="11">
        <f t="shared" si="178"/>
        <v>5662</v>
      </c>
      <c r="AV212" s="6">
        <v>439.50058823529412</v>
      </c>
      <c r="AW212" s="6">
        <v>26.470588235294116</v>
      </c>
      <c r="AX212" s="6">
        <f t="shared" si="160"/>
        <v>10.499411764705883</v>
      </c>
      <c r="AY212" s="33">
        <v>43191</v>
      </c>
      <c r="AZ212" s="5">
        <f t="shared" si="179"/>
        <v>43191</v>
      </c>
      <c r="BA212" s="11">
        <f t="shared" si="180"/>
        <v>6027</v>
      </c>
      <c r="BB212" s="11">
        <f t="shared" si="181"/>
        <v>5934.6067687348914</v>
      </c>
      <c r="BC212" s="6">
        <v>450.14124741560335</v>
      </c>
      <c r="BD212" s="6">
        <v>10.640659180309239</v>
      </c>
      <c r="BE212" s="6">
        <f t="shared" si="161"/>
        <v>-0.14124741560334542</v>
      </c>
      <c r="BF212" s="8"/>
      <c r="BG212" s="33">
        <v>43556</v>
      </c>
      <c r="BH212" s="5">
        <f t="shared" si="182"/>
        <v>43556</v>
      </c>
      <c r="BI212" s="11">
        <f t="shared" si="183"/>
        <v>6392</v>
      </c>
      <c r="BJ212" s="11">
        <f t="shared" si="184"/>
        <v>0</v>
      </c>
      <c r="BK212" s="6">
        <f t="shared" si="185"/>
        <v>451.22124741560333</v>
      </c>
      <c r="BL212" s="6">
        <v>1.08</v>
      </c>
      <c r="BM212" s="6">
        <v>0.08</v>
      </c>
      <c r="BN212" s="59"/>
      <c r="BO212" s="58"/>
      <c r="BP212" s="58"/>
      <c r="BQ212" s="61">
        <f t="shared" si="186"/>
        <v>-1.3012474156033136</v>
      </c>
      <c r="BR212" s="33">
        <v>43922</v>
      </c>
      <c r="BS212" s="5">
        <f t="shared" si="187"/>
        <v>43922</v>
      </c>
      <c r="BT212" s="11">
        <f t="shared" si="188"/>
        <v>6758</v>
      </c>
      <c r="BU212" s="11">
        <f t="shared" si="189"/>
        <v>0</v>
      </c>
      <c r="BV212" s="6">
        <f t="shared" si="151"/>
        <v>451.30124741560331</v>
      </c>
      <c r="BW212" s="6">
        <f t="shared" si="190"/>
        <v>0.08</v>
      </c>
      <c r="BX212" s="73">
        <f t="shared" si="201"/>
        <v>0.08</v>
      </c>
      <c r="BY212" s="6">
        <v>0.08</v>
      </c>
      <c r="BZ212" s="33">
        <v>44287</v>
      </c>
      <c r="CA212" s="5">
        <f t="shared" si="191"/>
        <v>44287</v>
      </c>
      <c r="CB212" s="11">
        <f t="shared" si="192"/>
        <v>7123</v>
      </c>
      <c r="CC212" s="11">
        <f t="shared" si="193"/>
        <v>0</v>
      </c>
      <c r="CD212" s="6">
        <f t="shared" si="194"/>
        <v>451.3812474156033</v>
      </c>
      <c r="CE212" s="62">
        <f t="shared" si="195"/>
        <v>0.08</v>
      </c>
      <c r="CF212" s="73">
        <f t="shared" si="202"/>
        <v>0.08</v>
      </c>
      <c r="CG212" s="73">
        <f t="shared" si="203"/>
        <v>0</v>
      </c>
      <c r="CH212" s="6">
        <f t="shared" si="157"/>
        <v>0</v>
      </c>
      <c r="CI212" s="6"/>
      <c r="CJ212" s="33">
        <v>44652</v>
      </c>
      <c r="CK212" s="5">
        <f t="shared" si="196"/>
        <v>44652</v>
      </c>
      <c r="CL212" s="11">
        <f t="shared" si="197"/>
        <v>2557</v>
      </c>
      <c r="CM212" s="11">
        <f t="shared" si="198"/>
        <v>2557</v>
      </c>
      <c r="CN212" s="6">
        <f t="shared" si="199"/>
        <v>451.3812474156033</v>
      </c>
      <c r="CO212" s="62">
        <f t="shared" si="158"/>
        <v>0</v>
      </c>
      <c r="CP212" s="73">
        <f t="shared" si="204"/>
        <v>0</v>
      </c>
      <c r="CQ212" s="73">
        <f t="shared" si="205"/>
        <v>0</v>
      </c>
      <c r="CR212" s="6">
        <f t="shared" si="200"/>
        <v>0</v>
      </c>
    </row>
    <row r="213" spans="1:96">
      <c r="A213" s="30" t="s">
        <v>2236</v>
      </c>
      <c r="B213" s="30" t="s">
        <v>2237</v>
      </c>
      <c r="C213" s="49"/>
      <c r="D213" s="49" t="s">
        <v>3731</v>
      </c>
      <c r="E213" s="30" t="s">
        <v>3061</v>
      </c>
      <c r="F213" s="30" t="s">
        <v>4568</v>
      </c>
      <c r="G213" s="30" t="s">
        <v>4574</v>
      </c>
      <c r="H213" s="30" t="s">
        <v>4517</v>
      </c>
      <c r="I213" s="30" t="s">
        <v>4413</v>
      </c>
      <c r="J213" s="30"/>
      <c r="K213" s="30" t="s">
        <v>1240</v>
      </c>
      <c r="L213" s="30" t="s">
        <v>3102</v>
      </c>
      <c r="M213" s="31">
        <v>799</v>
      </c>
      <c r="N213" s="30">
        <v>17</v>
      </c>
      <c r="O213" s="30"/>
      <c r="P213" s="162"/>
      <c r="Q213" s="30">
        <f t="shared" si="162"/>
        <v>204</v>
      </c>
      <c r="R213" s="30">
        <f t="shared" si="163"/>
        <v>6209.1174000000001</v>
      </c>
      <c r="S213" s="30">
        <f t="shared" si="164"/>
        <v>6205</v>
      </c>
      <c r="T213" s="30" t="s">
        <v>6</v>
      </c>
      <c r="U213" s="30"/>
      <c r="V213" s="32">
        <v>37164</v>
      </c>
      <c r="W213" s="30"/>
      <c r="X213" s="31">
        <v>799</v>
      </c>
      <c r="Y213" s="30">
        <v>0</v>
      </c>
      <c r="Z213" s="30">
        <v>0</v>
      </c>
      <c r="AA213" s="30">
        <v>0</v>
      </c>
      <c r="AB213" s="31">
        <f t="shared" si="165"/>
        <v>799</v>
      </c>
      <c r="AC213" s="33">
        <v>42095</v>
      </c>
      <c r="AD213" s="10">
        <f t="shared" si="166"/>
        <v>37164</v>
      </c>
      <c r="AE213" s="10">
        <f t="shared" si="167"/>
        <v>42095</v>
      </c>
      <c r="AF213" s="11">
        <f t="shared" si="168"/>
        <v>4931</v>
      </c>
      <c r="AG213" s="11">
        <f t="shared" si="169"/>
        <v>6209.25</v>
      </c>
      <c r="AH213" s="11">
        <f t="shared" si="170"/>
        <v>4931</v>
      </c>
      <c r="AI213" s="11">
        <f t="shared" si="152"/>
        <v>634.95068493150688</v>
      </c>
      <c r="AJ213" s="11">
        <f t="shared" si="153"/>
        <v>164.04931506849312</v>
      </c>
      <c r="AK213" s="33">
        <v>42461</v>
      </c>
      <c r="AL213" s="5">
        <f t="shared" si="171"/>
        <v>42461</v>
      </c>
      <c r="AM213" s="11">
        <f t="shared" si="172"/>
        <v>42461</v>
      </c>
      <c r="AN213" s="11">
        <f t="shared" si="173"/>
        <v>4931</v>
      </c>
      <c r="AO213" s="6">
        <v>733.35</v>
      </c>
      <c r="AP213" s="6">
        <f t="shared" si="174"/>
        <v>98.399315068493138</v>
      </c>
      <c r="AQ213" s="6">
        <f t="shared" si="175"/>
        <v>65.649999999999977</v>
      </c>
      <c r="AR213" s="33">
        <v>42826</v>
      </c>
      <c r="AS213" s="5">
        <f t="shared" si="176"/>
        <v>42826</v>
      </c>
      <c r="AT213" s="11">
        <f t="shared" si="177"/>
        <v>42826</v>
      </c>
      <c r="AU213" s="11">
        <f t="shared" si="178"/>
        <v>5662</v>
      </c>
      <c r="AV213" s="6">
        <v>780.35</v>
      </c>
      <c r="AW213" s="6">
        <v>47</v>
      </c>
      <c r="AX213" s="6">
        <f t="shared" si="160"/>
        <v>18.649999999999977</v>
      </c>
      <c r="AY213" s="33">
        <v>43191</v>
      </c>
      <c r="AZ213" s="5">
        <f t="shared" si="179"/>
        <v>43191</v>
      </c>
      <c r="BA213" s="11">
        <f t="shared" si="180"/>
        <v>6027</v>
      </c>
      <c r="BB213" s="11">
        <f t="shared" si="181"/>
        <v>5862.9506849315067</v>
      </c>
      <c r="BC213" s="6">
        <v>799.25089637020028</v>
      </c>
      <c r="BD213" s="6">
        <v>18.900896370200236</v>
      </c>
      <c r="BE213" s="6">
        <f t="shared" si="161"/>
        <v>-0.25089637020028022</v>
      </c>
      <c r="BF213" s="8"/>
      <c r="BG213" s="33">
        <v>43556</v>
      </c>
      <c r="BH213" s="5">
        <f t="shared" si="182"/>
        <v>43556</v>
      </c>
      <c r="BI213" s="11">
        <f t="shared" si="183"/>
        <v>6392</v>
      </c>
      <c r="BJ213" s="11">
        <f t="shared" si="184"/>
        <v>0</v>
      </c>
      <c r="BK213" s="6">
        <f t="shared" si="185"/>
        <v>800.33089637020032</v>
      </c>
      <c r="BL213" s="6">
        <v>1.08</v>
      </c>
      <c r="BM213" s="6">
        <v>0.08</v>
      </c>
      <c r="BN213" s="59"/>
      <c r="BO213" s="58"/>
      <c r="BP213" s="58"/>
      <c r="BQ213" s="61">
        <f t="shared" si="186"/>
        <v>-1.4108963702003621</v>
      </c>
      <c r="BR213" s="33">
        <v>43922</v>
      </c>
      <c r="BS213" s="5">
        <f t="shared" si="187"/>
        <v>43922</v>
      </c>
      <c r="BT213" s="11">
        <f t="shared" si="188"/>
        <v>6758</v>
      </c>
      <c r="BU213" s="11">
        <f t="shared" si="189"/>
        <v>0</v>
      </c>
      <c r="BV213" s="6">
        <f t="shared" ref="BV213:BV276" si="206">BK213+BW213</f>
        <v>800.41089637020036</v>
      </c>
      <c r="BW213" s="6">
        <f t="shared" si="190"/>
        <v>0.08</v>
      </c>
      <c r="BX213" s="73">
        <f t="shared" si="201"/>
        <v>0.08</v>
      </c>
      <c r="BY213" s="6">
        <v>0.08</v>
      </c>
      <c r="BZ213" s="33">
        <v>44287</v>
      </c>
      <c r="CA213" s="5">
        <f t="shared" si="191"/>
        <v>44287</v>
      </c>
      <c r="CB213" s="11">
        <f t="shared" si="192"/>
        <v>7123</v>
      </c>
      <c r="CC213" s="11">
        <f t="shared" si="193"/>
        <v>0</v>
      </c>
      <c r="CD213" s="6">
        <f t="shared" si="194"/>
        <v>800.4908963702004</v>
      </c>
      <c r="CE213" s="62">
        <f t="shared" si="195"/>
        <v>0.08</v>
      </c>
      <c r="CF213" s="73">
        <f t="shared" si="202"/>
        <v>0.08</v>
      </c>
      <c r="CG213" s="73">
        <f t="shared" si="203"/>
        <v>0</v>
      </c>
      <c r="CH213" s="6">
        <f t="shared" si="157"/>
        <v>0</v>
      </c>
      <c r="CI213" s="6"/>
      <c r="CJ213" s="33">
        <v>44652</v>
      </c>
      <c r="CK213" s="5">
        <f t="shared" si="196"/>
        <v>44652</v>
      </c>
      <c r="CL213" s="11">
        <f t="shared" si="197"/>
        <v>2557</v>
      </c>
      <c r="CM213" s="11">
        <f t="shared" si="198"/>
        <v>2557</v>
      </c>
      <c r="CN213" s="6">
        <f t="shared" si="199"/>
        <v>800.4908963702004</v>
      </c>
      <c r="CO213" s="62">
        <f t="shared" si="158"/>
        <v>0</v>
      </c>
      <c r="CP213" s="73">
        <f t="shared" si="204"/>
        <v>0</v>
      </c>
      <c r="CQ213" s="73">
        <f t="shared" si="205"/>
        <v>0</v>
      </c>
      <c r="CR213" s="6">
        <f t="shared" si="200"/>
        <v>0</v>
      </c>
    </row>
    <row r="214" spans="1:96">
      <c r="A214" s="30" t="s">
        <v>2238</v>
      </c>
      <c r="B214" s="30" t="s">
        <v>2239</v>
      </c>
      <c r="C214" s="49"/>
      <c r="D214" s="49" t="s">
        <v>3732</v>
      </c>
      <c r="E214" s="30" t="s">
        <v>3061</v>
      </c>
      <c r="F214" s="30" t="s">
        <v>4568</v>
      </c>
      <c r="G214" s="30" t="s">
        <v>4574</v>
      </c>
      <c r="H214" s="30" t="s">
        <v>4517</v>
      </c>
      <c r="I214" s="30" t="s">
        <v>4413</v>
      </c>
      <c r="J214" s="30"/>
      <c r="K214" s="30" t="s">
        <v>1240</v>
      </c>
      <c r="L214" s="30" t="s">
        <v>3102</v>
      </c>
      <c r="M214" s="31">
        <v>1399</v>
      </c>
      <c r="N214" s="30">
        <v>17</v>
      </c>
      <c r="O214" s="30"/>
      <c r="P214" s="162"/>
      <c r="Q214" s="30">
        <f t="shared" si="162"/>
        <v>204</v>
      </c>
      <c r="R214" s="30">
        <f t="shared" si="163"/>
        <v>6209.1174000000001</v>
      </c>
      <c r="S214" s="30">
        <f t="shared" si="164"/>
        <v>6205</v>
      </c>
      <c r="T214" s="30" t="s">
        <v>6</v>
      </c>
      <c r="U214" s="30"/>
      <c r="V214" s="32">
        <v>37164</v>
      </c>
      <c r="W214" s="30"/>
      <c r="X214" s="31">
        <v>1399</v>
      </c>
      <c r="Y214" s="30">
        <v>0</v>
      </c>
      <c r="Z214" s="30">
        <v>0</v>
      </c>
      <c r="AA214" s="30">
        <v>0</v>
      </c>
      <c r="AB214" s="31">
        <f t="shared" si="165"/>
        <v>1399</v>
      </c>
      <c r="AC214" s="33">
        <v>42095</v>
      </c>
      <c r="AD214" s="10">
        <f t="shared" si="166"/>
        <v>37164</v>
      </c>
      <c r="AE214" s="10">
        <f t="shared" si="167"/>
        <v>42095</v>
      </c>
      <c r="AF214" s="11">
        <f t="shared" si="168"/>
        <v>4931</v>
      </c>
      <c r="AG214" s="11">
        <f t="shared" si="169"/>
        <v>6209.25</v>
      </c>
      <c r="AH214" s="11">
        <f t="shared" si="170"/>
        <v>4931</v>
      </c>
      <c r="AI214" s="11">
        <f t="shared" si="152"/>
        <v>1111.7597099113618</v>
      </c>
      <c r="AJ214" s="11">
        <f t="shared" si="153"/>
        <v>287.24029008863818</v>
      </c>
      <c r="AK214" s="33">
        <v>42461</v>
      </c>
      <c r="AL214" s="5">
        <f t="shared" si="171"/>
        <v>42461</v>
      </c>
      <c r="AM214" s="11">
        <f t="shared" si="172"/>
        <v>42461</v>
      </c>
      <c r="AN214" s="11">
        <f t="shared" si="173"/>
        <v>4931</v>
      </c>
      <c r="AO214" s="6">
        <v>1284</v>
      </c>
      <c r="AP214" s="6">
        <f t="shared" si="174"/>
        <v>172.24029008863818</v>
      </c>
      <c r="AQ214" s="6">
        <f t="shared" si="175"/>
        <v>115</v>
      </c>
      <c r="AR214" s="33">
        <v>42826</v>
      </c>
      <c r="AS214" s="5">
        <f t="shared" si="176"/>
        <v>42826</v>
      </c>
      <c r="AT214" s="11">
        <f t="shared" si="177"/>
        <v>42826</v>
      </c>
      <c r="AU214" s="11">
        <f t="shared" si="178"/>
        <v>5662</v>
      </c>
      <c r="AV214" s="6">
        <v>1366.2941176470588</v>
      </c>
      <c r="AW214" s="6">
        <v>82.294117647058826</v>
      </c>
      <c r="AX214" s="6">
        <f t="shared" si="160"/>
        <v>32.705882352941217</v>
      </c>
      <c r="AY214" s="33">
        <v>43191</v>
      </c>
      <c r="AZ214" s="5">
        <f t="shared" si="179"/>
        <v>43191</v>
      </c>
      <c r="BA214" s="11">
        <f t="shared" si="180"/>
        <v>6027</v>
      </c>
      <c r="BB214" s="11">
        <f t="shared" si="181"/>
        <v>5739.7597099113618</v>
      </c>
      <c r="BC214" s="6">
        <v>1399.4399885880187</v>
      </c>
      <c r="BD214" s="6">
        <v>33.145870940959966</v>
      </c>
      <c r="BE214" s="6">
        <f t="shared" si="161"/>
        <v>-0.43998858801865026</v>
      </c>
      <c r="BF214" s="8"/>
      <c r="BG214" s="33">
        <v>43556</v>
      </c>
      <c r="BH214" s="5">
        <f t="shared" si="182"/>
        <v>43556</v>
      </c>
      <c r="BI214" s="11">
        <f t="shared" si="183"/>
        <v>6392</v>
      </c>
      <c r="BJ214" s="11">
        <f t="shared" si="184"/>
        <v>0</v>
      </c>
      <c r="BK214" s="6">
        <f t="shared" si="185"/>
        <v>1400.5199885880186</v>
      </c>
      <c r="BL214" s="6">
        <v>1.08</v>
      </c>
      <c r="BM214" s="6">
        <v>0.08</v>
      </c>
      <c r="BN214" s="59"/>
      <c r="BO214" s="58"/>
      <c r="BP214" s="58"/>
      <c r="BQ214" s="61">
        <f t="shared" si="186"/>
        <v>-1.5999885880185047</v>
      </c>
      <c r="BR214" s="33">
        <v>43922</v>
      </c>
      <c r="BS214" s="5">
        <f t="shared" si="187"/>
        <v>43922</v>
      </c>
      <c r="BT214" s="11">
        <f t="shared" si="188"/>
        <v>6758</v>
      </c>
      <c r="BU214" s="11">
        <f t="shared" si="189"/>
        <v>0</v>
      </c>
      <c r="BV214" s="6">
        <f t="shared" si="206"/>
        <v>1400.5999885880185</v>
      </c>
      <c r="BW214" s="6">
        <f t="shared" si="190"/>
        <v>0.08</v>
      </c>
      <c r="BX214" s="73">
        <f t="shared" si="201"/>
        <v>0.08</v>
      </c>
      <c r="BY214" s="6">
        <v>0.08</v>
      </c>
      <c r="BZ214" s="33">
        <v>44287</v>
      </c>
      <c r="CA214" s="5">
        <f t="shared" si="191"/>
        <v>44287</v>
      </c>
      <c r="CB214" s="11">
        <f t="shared" si="192"/>
        <v>7123</v>
      </c>
      <c r="CC214" s="11">
        <f t="shared" si="193"/>
        <v>0</v>
      </c>
      <c r="CD214" s="6">
        <f t="shared" si="194"/>
        <v>1400.6799885880184</v>
      </c>
      <c r="CE214" s="62">
        <f t="shared" si="195"/>
        <v>0.08</v>
      </c>
      <c r="CF214" s="73">
        <f t="shared" si="202"/>
        <v>0.08</v>
      </c>
      <c r="CG214" s="73">
        <f t="shared" si="203"/>
        <v>0</v>
      </c>
      <c r="CH214" s="6">
        <f t="shared" si="157"/>
        <v>0</v>
      </c>
      <c r="CI214" s="6"/>
      <c r="CJ214" s="33">
        <v>44652</v>
      </c>
      <c r="CK214" s="5">
        <f t="shared" si="196"/>
        <v>44652</v>
      </c>
      <c r="CL214" s="11">
        <f t="shared" si="197"/>
        <v>2557</v>
      </c>
      <c r="CM214" s="11">
        <f t="shared" si="198"/>
        <v>2557</v>
      </c>
      <c r="CN214" s="6">
        <f t="shared" si="199"/>
        <v>1400.6799885880184</v>
      </c>
      <c r="CO214" s="62">
        <f t="shared" si="158"/>
        <v>0</v>
      </c>
      <c r="CP214" s="73">
        <f t="shared" si="204"/>
        <v>0</v>
      </c>
      <c r="CQ214" s="73">
        <f t="shared" si="205"/>
        <v>0</v>
      </c>
      <c r="CR214" s="6">
        <f t="shared" si="200"/>
        <v>0</v>
      </c>
    </row>
    <row r="215" spans="1:96">
      <c r="A215" s="30" t="s">
        <v>2240</v>
      </c>
      <c r="B215" s="30" t="s">
        <v>2241</v>
      </c>
      <c r="C215" s="49"/>
      <c r="D215" s="49" t="s">
        <v>3733</v>
      </c>
      <c r="E215" s="30" t="s">
        <v>3061</v>
      </c>
      <c r="F215" s="30" t="s">
        <v>4568</v>
      </c>
      <c r="G215" s="30" t="s">
        <v>4574</v>
      </c>
      <c r="H215" s="30" t="s">
        <v>4517</v>
      </c>
      <c r="I215" s="30" t="s">
        <v>4413</v>
      </c>
      <c r="J215" s="30"/>
      <c r="K215" s="30" t="s">
        <v>1240</v>
      </c>
      <c r="L215" s="30" t="s">
        <v>3102</v>
      </c>
      <c r="M215" s="31">
        <v>800</v>
      </c>
      <c r="N215" s="30">
        <v>17</v>
      </c>
      <c r="O215" s="30"/>
      <c r="P215" s="162"/>
      <c r="Q215" s="30">
        <f t="shared" si="162"/>
        <v>204</v>
      </c>
      <c r="R215" s="30">
        <f t="shared" si="163"/>
        <v>6209.1174000000001</v>
      </c>
      <c r="S215" s="30">
        <f t="shared" si="164"/>
        <v>6205</v>
      </c>
      <c r="T215" s="30" t="s">
        <v>6</v>
      </c>
      <c r="U215" s="30"/>
      <c r="V215" s="32">
        <v>37164</v>
      </c>
      <c r="W215" s="30"/>
      <c r="X215" s="31">
        <v>800</v>
      </c>
      <c r="Y215" s="30">
        <v>0</v>
      </c>
      <c r="Z215" s="30">
        <v>0</v>
      </c>
      <c r="AA215" s="30">
        <v>0</v>
      </c>
      <c r="AB215" s="31">
        <f t="shared" si="165"/>
        <v>800</v>
      </c>
      <c r="AC215" s="33">
        <v>42095</v>
      </c>
      <c r="AD215" s="10">
        <f t="shared" si="166"/>
        <v>37164</v>
      </c>
      <c r="AE215" s="10">
        <f t="shared" si="167"/>
        <v>42095</v>
      </c>
      <c r="AF215" s="11">
        <f t="shared" si="168"/>
        <v>4931</v>
      </c>
      <c r="AG215" s="11">
        <f t="shared" si="169"/>
        <v>6209.25</v>
      </c>
      <c r="AH215" s="11">
        <f t="shared" si="170"/>
        <v>4931</v>
      </c>
      <c r="AI215" s="11">
        <f t="shared" si="152"/>
        <v>635.74536663980655</v>
      </c>
      <c r="AJ215" s="11">
        <f t="shared" si="153"/>
        <v>164.25463336019345</v>
      </c>
      <c r="AK215" s="33">
        <v>42461</v>
      </c>
      <c r="AL215" s="5">
        <f t="shared" si="171"/>
        <v>42461</v>
      </c>
      <c r="AM215" s="11">
        <f t="shared" si="172"/>
        <v>42461</v>
      </c>
      <c r="AN215" s="11">
        <f t="shared" si="173"/>
        <v>4931</v>
      </c>
      <c r="AO215" s="6">
        <v>734.22</v>
      </c>
      <c r="AP215" s="6">
        <f t="shared" si="174"/>
        <v>98.474633360193479</v>
      </c>
      <c r="AQ215" s="6">
        <f t="shared" si="175"/>
        <v>65.779999999999973</v>
      </c>
      <c r="AR215" s="33">
        <v>42826</v>
      </c>
      <c r="AS215" s="5">
        <f t="shared" si="176"/>
        <v>42826</v>
      </c>
      <c r="AT215" s="11">
        <f t="shared" si="177"/>
        <v>42826</v>
      </c>
      <c r="AU215" s="11">
        <f t="shared" si="178"/>
        <v>5662</v>
      </c>
      <c r="AV215" s="6">
        <v>781.27882352941174</v>
      </c>
      <c r="AW215" s="6">
        <v>47.058823529411768</v>
      </c>
      <c r="AX215" s="6">
        <f t="shared" si="160"/>
        <v>18.721176470588262</v>
      </c>
      <c r="AY215" s="33">
        <v>43191</v>
      </c>
      <c r="AZ215" s="5">
        <f t="shared" si="179"/>
        <v>43191</v>
      </c>
      <c r="BA215" s="11">
        <f t="shared" si="180"/>
        <v>6027</v>
      </c>
      <c r="BB215" s="11">
        <f t="shared" si="181"/>
        <v>5862.7453666398069</v>
      </c>
      <c r="BC215" s="6">
        <v>800.25185389932165</v>
      </c>
      <c r="BD215" s="6">
        <v>18.973030369909928</v>
      </c>
      <c r="BE215" s="6">
        <f t="shared" si="161"/>
        <v>-0.25185389932164526</v>
      </c>
      <c r="BF215" s="8"/>
      <c r="BG215" s="33">
        <v>43556</v>
      </c>
      <c r="BH215" s="5">
        <f t="shared" si="182"/>
        <v>43556</v>
      </c>
      <c r="BI215" s="11">
        <f t="shared" si="183"/>
        <v>6392</v>
      </c>
      <c r="BJ215" s="11">
        <f t="shared" si="184"/>
        <v>0</v>
      </c>
      <c r="BK215" s="6">
        <f t="shared" si="185"/>
        <v>801.33185389932169</v>
      </c>
      <c r="BL215" s="6">
        <v>1.08</v>
      </c>
      <c r="BM215" s="6">
        <v>0.08</v>
      </c>
      <c r="BN215" s="59"/>
      <c r="BO215" s="58"/>
      <c r="BP215" s="58"/>
      <c r="BQ215" s="61">
        <f t="shared" si="186"/>
        <v>-1.4118538993217271</v>
      </c>
      <c r="BR215" s="33">
        <v>43922</v>
      </c>
      <c r="BS215" s="5">
        <f t="shared" si="187"/>
        <v>43922</v>
      </c>
      <c r="BT215" s="11">
        <f t="shared" si="188"/>
        <v>6758</v>
      </c>
      <c r="BU215" s="11">
        <f t="shared" si="189"/>
        <v>0</v>
      </c>
      <c r="BV215" s="6">
        <f t="shared" si="206"/>
        <v>801.41185389932173</v>
      </c>
      <c r="BW215" s="6">
        <f t="shared" si="190"/>
        <v>0.08</v>
      </c>
      <c r="BX215" s="73">
        <f t="shared" si="201"/>
        <v>0.08</v>
      </c>
      <c r="BY215" s="6">
        <v>0.08</v>
      </c>
      <c r="BZ215" s="33">
        <v>44287</v>
      </c>
      <c r="CA215" s="5">
        <f t="shared" si="191"/>
        <v>44287</v>
      </c>
      <c r="CB215" s="11">
        <f t="shared" si="192"/>
        <v>7123</v>
      </c>
      <c r="CC215" s="11">
        <f t="shared" si="193"/>
        <v>0</v>
      </c>
      <c r="CD215" s="6">
        <f t="shared" si="194"/>
        <v>801.49185389932177</v>
      </c>
      <c r="CE215" s="62">
        <f t="shared" si="195"/>
        <v>0.08</v>
      </c>
      <c r="CF215" s="73">
        <f t="shared" si="202"/>
        <v>0.08</v>
      </c>
      <c r="CG215" s="73">
        <f t="shared" si="203"/>
        <v>0</v>
      </c>
      <c r="CH215" s="6">
        <f t="shared" si="157"/>
        <v>0</v>
      </c>
      <c r="CI215" s="6"/>
      <c r="CJ215" s="33">
        <v>44652</v>
      </c>
      <c r="CK215" s="5">
        <f t="shared" si="196"/>
        <v>44652</v>
      </c>
      <c r="CL215" s="11">
        <f t="shared" si="197"/>
        <v>2557</v>
      </c>
      <c r="CM215" s="11">
        <f t="shared" si="198"/>
        <v>2557</v>
      </c>
      <c r="CN215" s="6">
        <f t="shared" si="199"/>
        <v>801.49185389932177</v>
      </c>
      <c r="CO215" s="62">
        <f t="shared" si="158"/>
        <v>0</v>
      </c>
      <c r="CP215" s="73">
        <f t="shared" si="204"/>
        <v>0</v>
      </c>
      <c r="CQ215" s="73">
        <f t="shared" si="205"/>
        <v>0</v>
      </c>
      <c r="CR215" s="6">
        <f t="shared" si="200"/>
        <v>0</v>
      </c>
    </row>
    <row r="216" spans="1:96">
      <c r="A216" s="30" t="s">
        <v>2242</v>
      </c>
      <c r="B216" s="30" t="s">
        <v>2243</v>
      </c>
      <c r="C216" s="49"/>
      <c r="D216" s="49" t="s">
        <v>3734</v>
      </c>
      <c r="E216" s="30" t="s">
        <v>3061</v>
      </c>
      <c r="F216" s="30" t="s">
        <v>4568</v>
      </c>
      <c r="G216" s="30" t="s">
        <v>4574</v>
      </c>
      <c r="H216" s="30" t="s">
        <v>4517</v>
      </c>
      <c r="I216" s="30" t="s">
        <v>4413</v>
      </c>
      <c r="J216" s="30"/>
      <c r="K216" s="30" t="s">
        <v>1240</v>
      </c>
      <c r="L216" s="30" t="s">
        <v>3102</v>
      </c>
      <c r="M216" s="31">
        <v>999</v>
      </c>
      <c r="N216" s="30">
        <v>17</v>
      </c>
      <c r="O216" s="30"/>
      <c r="P216" s="162"/>
      <c r="Q216" s="30">
        <f t="shared" si="162"/>
        <v>204</v>
      </c>
      <c r="R216" s="30">
        <f t="shared" si="163"/>
        <v>6209.1174000000001</v>
      </c>
      <c r="S216" s="30">
        <f t="shared" si="164"/>
        <v>6205</v>
      </c>
      <c r="T216" s="30" t="s">
        <v>6</v>
      </c>
      <c r="U216" s="30"/>
      <c r="V216" s="32">
        <v>37164</v>
      </c>
      <c r="W216" s="30"/>
      <c r="X216" s="31">
        <v>999</v>
      </c>
      <c r="Y216" s="30">
        <v>0</v>
      </c>
      <c r="Z216" s="30">
        <v>0</v>
      </c>
      <c r="AA216" s="30">
        <v>0</v>
      </c>
      <c r="AB216" s="31">
        <f t="shared" si="165"/>
        <v>999</v>
      </c>
      <c r="AC216" s="33">
        <v>42095</v>
      </c>
      <c r="AD216" s="10">
        <f t="shared" si="166"/>
        <v>37164</v>
      </c>
      <c r="AE216" s="10">
        <f t="shared" si="167"/>
        <v>42095</v>
      </c>
      <c r="AF216" s="11">
        <f t="shared" si="168"/>
        <v>4931</v>
      </c>
      <c r="AG216" s="11">
        <f t="shared" si="169"/>
        <v>6209.25</v>
      </c>
      <c r="AH216" s="11">
        <f t="shared" si="170"/>
        <v>4931</v>
      </c>
      <c r="AI216" s="11">
        <f t="shared" si="152"/>
        <v>793.88702659145849</v>
      </c>
      <c r="AJ216" s="11">
        <f t="shared" si="153"/>
        <v>205.11297340854151</v>
      </c>
      <c r="AK216" s="33">
        <v>42461</v>
      </c>
      <c r="AL216" s="5">
        <f t="shared" si="171"/>
        <v>42461</v>
      </c>
      <c r="AM216" s="11">
        <f t="shared" si="172"/>
        <v>42461</v>
      </c>
      <c r="AN216" s="11">
        <f t="shared" si="173"/>
        <v>4931</v>
      </c>
      <c r="AO216" s="6">
        <v>916.84</v>
      </c>
      <c r="AP216" s="6">
        <f t="shared" si="174"/>
        <v>122.95297340854154</v>
      </c>
      <c r="AQ216" s="6">
        <f t="shared" si="175"/>
        <v>82.159999999999968</v>
      </c>
      <c r="AR216" s="33">
        <v>42826</v>
      </c>
      <c r="AS216" s="5">
        <f t="shared" si="176"/>
        <v>42826</v>
      </c>
      <c r="AT216" s="11">
        <f t="shared" si="177"/>
        <v>42826</v>
      </c>
      <c r="AU216" s="11">
        <f t="shared" si="178"/>
        <v>5662</v>
      </c>
      <c r="AV216" s="6">
        <v>975.60470588235296</v>
      </c>
      <c r="AW216" s="6">
        <v>58.764705882352942</v>
      </c>
      <c r="AX216" s="6">
        <f t="shared" si="160"/>
        <v>23.39529411764704</v>
      </c>
      <c r="AY216" s="33">
        <v>43191</v>
      </c>
      <c r="AZ216" s="5">
        <f t="shared" si="179"/>
        <v>43191</v>
      </c>
      <c r="BA216" s="11">
        <f t="shared" si="180"/>
        <v>6027</v>
      </c>
      <c r="BB216" s="11">
        <f t="shared" si="181"/>
        <v>5821.8870265914584</v>
      </c>
      <c r="BC216" s="6">
        <v>999.31473428278207</v>
      </c>
      <c r="BD216" s="6">
        <v>23.710028400429085</v>
      </c>
      <c r="BE216" s="6">
        <f t="shared" si="161"/>
        <v>-0.31473428278206939</v>
      </c>
      <c r="BF216" s="8"/>
      <c r="BG216" s="33">
        <v>43556</v>
      </c>
      <c r="BH216" s="5">
        <f t="shared" si="182"/>
        <v>43556</v>
      </c>
      <c r="BI216" s="11">
        <f t="shared" si="183"/>
        <v>6392</v>
      </c>
      <c r="BJ216" s="11">
        <f t="shared" si="184"/>
        <v>0</v>
      </c>
      <c r="BK216" s="6">
        <f t="shared" si="185"/>
        <v>1000.3947342827821</v>
      </c>
      <c r="BL216" s="6">
        <v>1.08</v>
      </c>
      <c r="BM216" s="6">
        <v>0.08</v>
      </c>
      <c r="BN216" s="59"/>
      <c r="BO216" s="58"/>
      <c r="BP216" s="58"/>
      <c r="BQ216" s="61">
        <f t="shared" si="186"/>
        <v>-1.4747342827821512</v>
      </c>
      <c r="BR216" s="33">
        <v>43922</v>
      </c>
      <c r="BS216" s="5">
        <f t="shared" si="187"/>
        <v>43922</v>
      </c>
      <c r="BT216" s="11">
        <f t="shared" si="188"/>
        <v>6758</v>
      </c>
      <c r="BU216" s="11">
        <f t="shared" si="189"/>
        <v>0</v>
      </c>
      <c r="BV216" s="6">
        <f t="shared" si="206"/>
        <v>1000.4747342827822</v>
      </c>
      <c r="BW216" s="6">
        <f t="shared" si="190"/>
        <v>0.08</v>
      </c>
      <c r="BX216" s="73">
        <f t="shared" si="201"/>
        <v>0.08</v>
      </c>
      <c r="BY216" s="6">
        <v>0.08</v>
      </c>
      <c r="BZ216" s="33">
        <v>44287</v>
      </c>
      <c r="CA216" s="5">
        <f t="shared" si="191"/>
        <v>44287</v>
      </c>
      <c r="CB216" s="11">
        <f t="shared" si="192"/>
        <v>7123</v>
      </c>
      <c r="CC216" s="11">
        <f t="shared" si="193"/>
        <v>0</v>
      </c>
      <c r="CD216" s="6">
        <f t="shared" si="194"/>
        <v>1000.5547342827822</v>
      </c>
      <c r="CE216" s="62">
        <f t="shared" si="195"/>
        <v>0.08</v>
      </c>
      <c r="CF216" s="73">
        <f t="shared" si="202"/>
        <v>0.08</v>
      </c>
      <c r="CG216" s="73">
        <f t="shared" si="203"/>
        <v>0</v>
      </c>
      <c r="CH216" s="6">
        <f t="shared" si="157"/>
        <v>0</v>
      </c>
      <c r="CI216" s="6"/>
      <c r="CJ216" s="33">
        <v>44652</v>
      </c>
      <c r="CK216" s="5">
        <f t="shared" si="196"/>
        <v>44652</v>
      </c>
      <c r="CL216" s="11">
        <f t="shared" si="197"/>
        <v>2557</v>
      </c>
      <c r="CM216" s="11">
        <f t="shared" si="198"/>
        <v>2557</v>
      </c>
      <c r="CN216" s="6">
        <f t="shared" si="199"/>
        <v>1000.5547342827822</v>
      </c>
      <c r="CO216" s="62">
        <f t="shared" si="158"/>
        <v>0</v>
      </c>
      <c r="CP216" s="73">
        <f t="shared" si="204"/>
        <v>0</v>
      </c>
      <c r="CQ216" s="73">
        <f t="shared" si="205"/>
        <v>0</v>
      </c>
      <c r="CR216" s="6">
        <f t="shared" si="200"/>
        <v>0</v>
      </c>
    </row>
    <row r="217" spans="1:96">
      <c r="A217" s="30" t="s">
        <v>2262</v>
      </c>
      <c r="B217" s="30" t="s">
        <v>2263</v>
      </c>
      <c r="C217" s="49"/>
      <c r="D217" s="49" t="s">
        <v>3744</v>
      </c>
      <c r="E217" s="30" t="s">
        <v>3061</v>
      </c>
      <c r="F217" s="30" t="s">
        <v>4568</v>
      </c>
      <c r="G217" s="30" t="s">
        <v>4574</v>
      </c>
      <c r="H217" s="30" t="s">
        <v>4583</v>
      </c>
      <c r="I217" s="30" t="s">
        <v>4335</v>
      </c>
      <c r="J217" s="30"/>
      <c r="K217" s="30" t="s">
        <v>1240</v>
      </c>
      <c r="L217" s="30" t="s">
        <v>3102</v>
      </c>
      <c r="M217" s="31">
        <v>750</v>
      </c>
      <c r="N217" s="30">
        <v>17</v>
      </c>
      <c r="O217" s="30"/>
      <c r="P217" s="162"/>
      <c r="Q217" s="30">
        <f t="shared" si="162"/>
        <v>204</v>
      </c>
      <c r="R217" s="30">
        <f t="shared" si="163"/>
        <v>6209.1174000000001</v>
      </c>
      <c r="S217" s="30">
        <f t="shared" si="164"/>
        <v>6205</v>
      </c>
      <c r="T217" s="30" t="s">
        <v>6</v>
      </c>
      <c r="U217" s="30"/>
      <c r="V217" s="32">
        <v>37164</v>
      </c>
      <c r="W217" s="30"/>
      <c r="X217" s="31">
        <v>750</v>
      </c>
      <c r="Y217" s="30">
        <v>0</v>
      </c>
      <c r="Z217" s="30">
        <v>0</v>
      </c>
      <c r="AA217" s="30">
        <v>0</v>
      </c>
      <c r="AB217" s="31">
        <f t="shared" si="165"/>
        <v>750</v>
      </c>
      <c r="AC217" s="33">
        <v>42095</v>
      </c>
      <c r="AD217" s="10">
        <f t="shared" si="166"/>
        <v>37164</v>
      </c>
      <c r="AE217" s="10">
        <f t="shared" si="167"/>
        <v>42095</v>
      </c>
      <c r="AF217" s="11">
        <f t="shared" si="168"/>
        <v>4931</v>
      </c>
      <c r="AG217" s="11">
        <f t="shared" si="169"/>
        <v>6209.25</v>
      </c>
      <c r="AH217" s="11">
        <f t="shared" si="170"/>
        <v>4931</v>
      </c>
      <c r="AI217" s="11">
        <f t="shared" si="152"/>
        <v>596.01128122481873</v>
      </c>
      <c r="AJ217" s="11">
        <f t="shared" si="153"/>
        <v>153.98871877518127</v>
      </c>
      <c r="AK217" s="33">
        <v>42461</v>
      </c>
      <c r="AL217" s="5">
        <f t="shared" si="171"/>
        <v>42461</v>
      </c>
      <c r="AM217" s="11">
        <f t="shared" si="172"/>
        <v>42461</v>
      </c>
      <c r="AN217" s="11">
        <f t="shared" si="173"/>
        <v>4931</v>
      </c>
      <c r="AO217" s="6">
        <v>688.38</v>
      </c>
      <c r="AP217" s="6">
        <f t="shared" si="174"/>
        <v>92.368718775181264</v>
      </c>
      <c r="AQ217" s="6">
        <f t="shared" si="175"/>
        <v>61.620000000000005</v>
      </c>
      <c r="AR217" s="33">
        <v>42826</v>
      </c>
      <c r="AS217" s="5">
        <f t="shared" si="176"/>
        <v>42826</v>
      </c>
      <c r="AT217" s="11">
        <f t="shared" si="177"/>
        <v>42826</v>
      </c>
      <c r="AU217" s="11">
        <f t="shared" si="178"/>
        <v>5662</v>
      </c>
      <c r="AV217" s="6">
        <v>732.49764705882353</v>
      </c>
      <c r="AW217" s="6">
        <v>44.117647058823529</v>
      </c>
      <c r="AX217" s="6">
        <f t="shared" si="160"/>
        <v>17.502352941176468</v>
      </c>
      <c r="AY217" s="33">
        <v>43191</v>
      </c>
      <c r="AZ217" s="5">
        <f t="shared" si="179"/>
        <v>43191</v>
      </c>
      <c r="BA217" s="11">
        <f t="shared" si="180"/>
        <v>6027</v>
      </c>
      <c r="BB217" s="11">
        <f t="shared" si="181"/>
        <v>5873.011281224819</v>
      </c>
      <c r="BC217" s="6">
        <v>750.23545720230049</v>
      </c>
      <c r="BD217" s="6">
        <v>17.737810143477006</v>
      </c>
      <c r="BE217" s="6">
        <f t="shared" si="161"/>
        <v>-0.23545720230049483</v>
      </c>
      <c r="BF217" s="8"/>
      <c r="BG217" s="33">
        <v>43556</v>
      </c>
      <c r="BH217" s="5">
        <f t="shared" si="182"/>
        <v>43556</v>
      </c>
      <c r="BI217" s="11">
        <f t="shared" si="183"/>
        <v>6392</v>
      </c>
      <c r="BJ217" s="11">
        <f t="shared" si="184"/>
        <v>0</v>
      </c>
      <c r="BK217" s="6">
        <f t="shared" si="185"/>
        <v>751.31545720230054</v>
      </c>
      <c r="BL217" s="6">
        <v>1.08</v>
      </c>
      <c r="BM217" s="6">
        <v>0.08</v>
      </c>
      <c r="BN217" s="59"/>
      <c r="BO217" s="58"/>
      <c r="BP217" s="58"/>
      <c r="BQ217" s="61">
        <f t="shared" si="186"/>
        <v>-1.3954572023005767</v>
      </c>
      <c r="BR217" s="33">
        <v>43922</v>
      </c>
      <c r="BS217" s="5">
        <f t="shared" si="187"/>
        <v>43922</v>
      </c>
      <c r="BT217" s="11">
        <f t="shared" si="188"/>
        <v>6758</v>
      </c>
      <c r="BU217" s="11">
        <f t="shared" si="189"/>
        <v>0</v>
      </c>
      <c r="BV217" s="6">
        <f t="shared" si="206"/>
        <v>751.39545720230058</v>
      </c>
      <c r="BW217" s="6">
        <f t="shared" si="190"/>
        <v>0.08</v>
      </c>
      <c r="BX217" s="73">
        <f t="shared" si="201"/>
        <v>0.08</v>
      </c>
      <c r="BY217" s="6">
        <v>0.08</v>
      </c>
      <c r="BZ217" s="33">
        <v>44287</v>
      </c>
      <c r="CA217" s="5">
        <f t="shared" si="191"/>
        <v>44287</v>
      </c>
      <c r="CB217" s="11">
        <f t="shared" si="192"/>
        <v>7123</v>
      </c>
      <c r="CC217" s="11">
        <f t="shared" si="193"/>
        <v>0</v>
      </c>
      <c r="CD217" s="6">
        <f t="shared" si="194"/>
        <v>751.47545720230062</v>
      </c>
      <c r="CE217" s="62">
        <f t="shared" si="195"/>
        <v>0.08</v>
      </c>
      <c r="CF217" s="73">
        <f t="shared" si="202"/>
        <v>0.08</v>
      </c>
      <c r="CG217" s="73">
        <f t="shared" si="203"/>
        <v>0</v>
      </c>
      <c r="CH217" s="6">
        <f t="shared" si="157"/>
        <v>0</v>
      </c>
      <c r="CI217" s="6"/>
      <c r="CJ217" s="33">
        <v>44652</v>
      </c>
      <c r="CK217" s="5">
        <f t="shared" si="196"/>
        <v>44652</v>
      </c>
      <c r="CL217" s="11">
        <f t="shared" si="197"/>
        <v>2557</v>
      </c>
      <c r="CM217" s="11">
        <f t="shared" si="198"/>
        <v>2557</v>
      </c>
      <c r="CN217" s="6">
        <f t="shared" si="199"/>
        <v>751.47545720230062</v>
      </c>
      <c r="CO217" s="62">
        <f t="shared" si="158"/>
        <v>0</v>
      </c>
      <c r="CP217" s="73">
        <f t="shared" si="204"/>
        <v>0</v>
      </c>
      <c r="CQ217" s="73">
        <f t="shared" si="205"/>
        <v>0</v>
      </c>
      <c r="CR217" s="6">
        <f t="shared" si="200"/>
        <v>0</v>
      </c>
    </row>
    <row r="218" spans="1:96">
      <c r="A218" s="30" t="s">
        <v>2383</v>
      </c>
      <c r="B218" s="30" t="s">
        <v>2384</v>
      </c>
      <c r="C218" s="49"/>
      <c r="D218" s="49" t="s">
        <v>3804</v>
      </c>
      <c r="E218" s="30" t="s">
        <v>3061</v>
      </c>
      <c r="F218" s="30" t="s">
        <v>4568</v>
      </c>
      <c r="G218" s="30" t="s">
        <v>4574</v>
      </c>
      <c r="H218" s="30" t="s">
        <v>4446</v>
      </c>
      <c r="I218" s="30" t="s">
        <v>4453</v>
      </c>
      <c r="J218" s="30"/>
      <c r="K218" s="30" t="s">
        <v>1240</v>
      </c>
      <c r="L218" s="30" t="s">
        <v>3102</v>
      </c>
      <c r="M218" s="31">
        <v>850</v>
      </c>
      <c r="N218" s="30">
        <v>17</v>
      </c>
      <c r="O218" s="30"/>
      <c r="P218" s="162"/>
      <c r="Q218" s="30">
        <f t="shared" si="162"/>
        <v>204</v>
      </c>
      <c r="R218" s="30">
        <f t="shared" si="163"/>
        <v>6209.1174000000001</v>
      </c>
      <c r="S218" s="30">
        <f t="shared" si="164"/>
        <v>6205</v>
      </c>
      <c r="T218" s="30" t="s">
        <v>6</v>
      </c>
      <c r="U218" s="30"/>
      <c r="V218" s="32">
        <v>37164</v>
      </c>
      <c r="W218" s="30"/>
      <c r="X218" s="31">
        <v>850</v>
      </c>
      <c r="Y218" s="30">
        <v>0</v>
      </c>
      <c r="Z218" s="30">
        <v>0</v>
      </c>
      <c r="AA218" s="30">
        <v>0</v>
      </c>
      <c r="AB218" s="31">
        <f t="shared" si="165"/>
        <v>850</v>
      </c>
      <c r="AC218" s="33">
        <v>42095</v>
      </c>
      <c r="AD218" s="10">
        <f t="shared" si="166"/>
        <v>37164</v>
      </c>
      <c r="AE218" s="10">
        <f t="shared" si="167"/>
        <v>42095</v>
      </c>
      <c r="AF218" s="11">
        <f t="shared" si="168"/>
        <v>4931</v>
      </c>
      <c r="AG218" s="11">
        <f t="shared" si="169"/>
        <v>6209.25</v>
      </c>
      <c r="AH218" s="11">
        <f t="shared" si="170"/>
        <v>4931</v>
      </c>
      <c r="AI218" s="11">
        <f t="shared" si="152"/>
        <v>675.47945205479448</v>
      </c>
      <c r="AJ218" s="11">
        <f t="shared" si="153"/>
        <v>174.52054794520552</v>
      </c>
      <c r="AK218" s="33">
        <v>42461</v>
      </c>
      <c r="AL218" s="5">
        <f t="shared" si="171"/>
        <v>42461</v>
      </c>
      <c r="AM218" s="11">
        <f t="shared" si="172"/>
        <v>42461</v>
      </c>
      <c r="AN218" s="11">
        <f t="shared" si="173"/>
        <v>4931</v>
      </c>
      <c r="AO218" s="6">
        <v>780.13</v>
      </c>
      <c r="AP218" s="6">
        <f t="shared" si="174"/>
        <v>104.65054794520552</v>
      </c>
      <c r="AQ218" s="6">
        <f t="shared" si="175"/>
        <v>69.87</v>
      </c>
      <c r="AR218" s="33">
        <v>42826</v>
      </c>
      <c r="AS218" s="5">
        <f t="shared" si="176"/>
        <v>42826</v>
      </c>
      <c r="AT218" s="11">
        <f t="shared" si="177"/>
        <v>42826</v>
      </c>
      <c r="AU218" s="11">
        <f t="shared" si="178"/>
        <v>5662</v>
      </c>
      <c r="AV218" s="6">
        <v>830.13</v>
      </c>
      <c r="AW218" s="6">
        <v>50</v>
      </c>
      <c r="AX218" s="6">
        <f t="shared" si="160"/>
        <v>19.870000000000005</v>
      </c>
      <c r="AY218" s="33">
        <v>43191</v>
      </c>
      <c r="AZ218" s="5">
        <f t="shared" si="179"/>
        <v>43191</v>
      </c>
      <c r="BA218" s="11">
        <f t="shared" si="180"/>
        <v>6027</v>
      </c>
      <c r="BB218" s="11">
        <f t="shared" si="181"/>
        <v>5852.4794520547948</v>
      </c>
      <c r="BC218" s="6">
        <v>850.26730889414898</v>
      </c>
      <c r="BD218" s="6">
        <v>20.137308894149022</v>
      </c>
      <c r="BE218" s="6">
        <f t="shared" si="161"/>
        <v>-0.26730889414898229</v>
      </c>
      <c r="BF218" s="8"/>
      <c r="BG218" s="33">
        <v>43556</v>
      </c>
      <c r="BH218" s="5">
        <f t="shared" si="182"/>
        <v>43556</v>
      </c>
      <c r="BI218" s="11">
        <f t="shared" si="183"/>
        <v>6392</v>
      </c>
      <c r="BJ218" s="11">
        <f t="shared" si="184"/>
        <v>0</v>
      </c>
      <c r="BK218" s="6">
        <f t="shared" si="185"/>
        <v>851.34730889414902</v>
      </c>
      <c r="BL218" s="6">
        <v>1.08</v>
      </c>
      <c r="BM218" s="6">
        <v>0.08</v>
      </c>
      <c r="BN218" s="59"/>
      <c r="BO218" s="58"/>
      <c r="BP218" s="58"/>
      <c r="BQ218" s="61">
        <f t="shared" si="186"/>
        <v>-1.4273088941490641</v>
      </c>
      <c r="BR218" s="33">
        <v>43922</v>
      </c>
      <c r="BS218" s="5">
        <f t="shared" si="187"/>
        <v>43922</v>
      </c>
      <c r="BT218" s="11">
        <f t="shared" si="188"/>
        <v>6758</v>
      </c>
      <c r="BU218" s="11">
        <f t="shared" si="189"/>
        <v>0</v>
      </c>
      <c r="BV218" s="6">
        <f t="shared" si="206"/>
        <v>851.42730889414906</v>
      </c>
      <c r="BW218" s="6">
        <f t="shared" si="190"/>
        <v>0.08</v>
      </c>
      <c r="BX218" s="73">
        <f t="shared" si="201"/>
        <v>0.08</v>
      </c>
      <c r="BY218" s="6">
        <v>0.08</v>
      </c>
      <c r="BZ218" s="33">
        <v>44287</v>
      </c>
      <c r="CA218" s="5">
        <f t="shared" si="191"/>
        <v>44287</v>
      </c>
      <c r="CB218" s="11">
        <f t="shared" si="192"/>
        <v>7123</v>
      </c>
      <c r="CC218" s="11">
        <f t="shared" si="193"/>
        <v>0</v>
      </c>
      <c r="CD218" s="6">
        <f t="shared" si="194"/>
        <v>851.50730889414911</v>
      </c>
      <c r="CE218" s="6">
        <f t="shared" si="195"/>
        <v>0.08</v>
      </c>
      <c r="CF218" s="73">
        <f t="shared" si="202"/>
        <v>0.08</v>
      </c>
      <c r="CG218" s="73">
        <f t="shared" si="203"/>
        <v>0</v>
      </c>
      <c r="CH218" s="6">
        <f t="shared" si="157"/>
        <v>0</v>
      </c>
      <c r="CI218" s="6"/>
      <c r="CJ218" s="33">
        <v>44652</v>
      </c>
      <c r="CK218" s="5">
        <f t="shared" si="196"/>
        <v>44652</v>
      </c>
      <c r="CL218" s="11">
        <f t="shared" si="197"/>
        <v>2557</v>
      </c>
      <c r="CM218" s="11">
        <f t="shared" si="198"/>
        <v>2557</v>
      </c>
      <c r="CN218" s="6">
        <f t="shared" si="199"/>
        <v>851.50730889414911</v>
      </c>
      <c r="CO218" s="6">
        <f t="shared" si="158"/>
        <v>0</v>
      </c>
      <c r="CP218" s="73">
        <f t="shared" si="204"/>
        <v>0</v>
      </c>
      <c r="CQ218" s="73">
        <f t="shared" si="205"/>
        <v>0</v>
      </c>
      <c r="CR218" s="6">
        <f t="shared" si="200"/>
        <v>0</v>
      </c>
    </row>
    <row r="219" spans="1:96">
      <c r="A219" s="30" t="s">
        <v>2405</v>
      </c>
      <c r="B219" s="30" t="s">
        <v>2406</v>
      </c>
      <c r="C219" s="49"/>
      <c r="D219" s="49" t="s">
        <v>3815</v>
      </c>
      <c r="E219" s="30" t="s">
        <v>3061</v>
      </c>
      <c r="F219" s="30" t="s">
        <v>3138</v>
      </c>
      <c r="G219" s="30" t="s">
        <v>3115</v>
      </c>
      <c r="H219" s="30" t="s">
        <v>4570</v>
      </c>
      <c r="I219" s="30" t="s">
        <v>3116</v>
      </c>
      <c r="J219" s="30"/>
      <c r="K219" s="30" t="s">
        <v>1240</v>
      </c>
      <c r="L219" s="30" t="s">
        <v>3102</v>
      </c>
      <c r="M219" s="31">
        <v>850</v>
      </c>
      <c r="N219" s="30">
        <v>17</v>
      </c>
      <c r="O219" s="30"/>
      <c r="P219" s="162"/>
      <c r="Q219" s="30">
        <f t="shared" si="162"/>
        <v>204</v>
      </c>
      <c r="R219" s="30">
        <f t="shared" si="163"/>
        <v>6209.1174000000001</v>
      </c>
      <c r="S219" s="30">
        <f t="shared" si="164"/>
        <v>6205</v>
      </c>
      <c r="T219" s="30" t="s">
        <v>6</v>
      </c>
      <c r="U219" s="30"/>
      <c r="V219" s="32">
        <v>37164</v>
      </c>
      <c r="W219" s="30"/>
      <c r="X219" s="31">
        <v>850</v>
      </c>
      <c r="Y219" s="30">
        <v>0</v>
      </c>
      <c r="Z219" s="30">
        <v>0</v>
      </c>
      <c r="AA219" s="30">
        <v>0</v>
      </c>
      <c r="AB219" s="31">
        <f t="shared" si="165"/>
        <v>850</v>
      </c>
      <c r="AC219" s="33">
        <v>42095</v>
      </c>
      <c r="AD219" s="10">
        <f t="shared" si="166"/>
        <v>37164</v>
      </c>
      <c r="AE219" s="10">
        <f t="shared" si="167"/>
        <v>42095</v>
      </c>
      <c r="AF219" s="11">
        <f t="shared" si="168"/>
        <v>4931</v>
      </c>
      <c r="AG219" s="11">
        <f t="shared" si="169"/>
        <v>6209.25</v>
      </c>
      <c r="AH219" s="11">
        <f t="shared" si="170"/>
        <v>4931</v>
      </c>
      <c r="AI219" s="11">
        <f t="shared" si="152"/>
        <v>675.47945205479448</v>
      </c>
      <c r="AJ219" s="11">
        <f t="shared" si="153"/>
        <v>174.52054794520552</v>
      </c>
      <c r="AK219" s="33">
        <v>42461</v>
      </c>
      <c r="AL219" s="5">
        <f t="shared" si="171"/>
        <v>42461</v>
      </c>
      <c r="AM219" s="11">
        <f t="shared" si="172"/>
        <v>42461</v>
      </c>
      <c r="AN219" s="11">
        <f t="shared" si="173"/>
        <v>4931</v>
      </c>
      <c r="AO219" s="6">
        <v>780.12</v>
      </c>
      <c r="AP219" s="6">
        <f t="shared" si="174"/>
        <v>104.64054794520553</v>
      </c>
      <c r="AQ219" s="6">
        <f t="shared" si="175"/>
        <v>69.88</v>
      </c>
      <c r="AR219" s="33">
        <v>42826</v>
      </c>
      <c r="AS219" s="5">
        <f t="shared" si="176"/>
        <v>42826</v>
      </c>
      <c r="AT219" s="11">
        <f t="shared" si="177"/>
        <v>42826</v>
      </c>
      <c r="AU219" s="11">
        <f t="shared" si="178"/>
        <v>5662</v>
      </c>
      <c r="AV219" s="6">
        <v>830.12</v>
      </c>
      <c r="AW219" s="6">
        <v>50</v>
      </c>
      <c r="AX219" s="6">
        <f t="shared" si="160"/>
        <v>19.879999999999995</v>
      </c>
      <c r="AY219" s="33">
        <v>43191</v>
      </c>
      <c r="AZ219" s="5">
        <f t="shared" si="179"/>
        <v>43191</v>
      </c>
      <c r="BA219" s="11">
        <f t="shared" si="180"/>
        <v>6027</v>
      </c>
      <c r="BB219" s="11">
        <f t="shared" si="181"/>
        <v>5852.4794520547948</v>
      </c>
      <c r="BC219" s="6">
        <v>850.2674434230338</v>
      </c>
      <c r="BD219" s="6">
        <v>20.147443423033838</v>
      </c>
      <c r="BE219" s="6">
        <f t="shared" si="161"/>
        <v>-0.26744342303379653</v>
      </c>
      <c r="BF219" s="8"/>
      <c r="BG219" s="33">
        <v>43556</v>
      </c>
      <c r="BH219" s="5">
        <f t="shared" si="182"/>
        <v>43556</v>
      </c>
      <c r="BI219" s="11">
        <f t="shared" si="183"/>
        <v>6392</v>
      </c>
      <c r="BJ219" s="11">
        <f t="shared" si="184"/>
        <v>0</v>
      </c>
      <c r="BK219" s="6">
        <f t="shared" si="185"/>
        <v>851.34744342303384</v>
      </c>
      <c r="BL219" s="6">
        <v>1.08</v>
      </c>
      <c r="BM219" s="6">
        <v>0.08</v>
      </c>
      <c r="BN219" s="59"/>
      <c r="BO219" s="58"/>
      <c r="BP219" s="58"/>
      <c r="BQ219" s="61">
        <f t="shared" si="186"/>
        <v>-1.4274434230338784</v>
      </c>
      <c r="BR219" s="33">
        <v>43922</v>
      </c>
      <c r="BS219" s="5">
        <f t="shared" si="187"/>
        <v>43922</v>
      </c>
      <c r="BT219" s="11">
        <f t="shared" si="188"/>
        <v>6758</v>
      </c>
      <c r="BU219" s="11">
        <f t="shared" si="189"/>
        <v>0</v>
      </c>
      <c r="BV219" s="6">
        <f t="shared" si="206"/>
        <v>851.42744342303388</v>
      </c>
      <c r="BW219" s="6">
        <f t="shared" si="190"/>
        <v>0.08</v>
      </c>
      <c r="BX219" s="73">
        <f t="shared" si="201"/>
        <v>0.08</v>
      </c>
      <c r="BY219" s="6">
        <v>0.08</v>
      </c>
      <c r="BZ219" s="33">
        <v>44287</v>
      </c>
      <c r="CA219" s="5">
        <f t="shared" si="191"/>
        <v>44287</v>
      </c>
      <c r="CB219" s="11">
        <f t="shared" si="192"/>
        <v>7123</v>
      </c>
      <c r="CC219" s="11">
        <f t="shared" si="193"/>
        <v>0</v>
      </c>
      <c r="CD219" s="6">
        <f t="shared" si="194"/>
        <v>851.50744342303392</v>
      </c>
      <c r="CE219" s="6">
        <f t="shared" si="195"/>
        <v>0.08</v>
      </c>
      <c r="CF219" s="73">
        <f t="shared" si="202"/>
        <v>0.08</v>
      </c>
      <c r="CG219" s="73">
        <f t="shared" si="203"/>
        <v>0</v>
      </c>
      <c r="CH219" s="6">
        <f t="shared" si="157"/>
        <v>0</v>
      </c>
      <c r="CI219" s="6"/>
      <c r="CJ219" s="33">
        <v>44652</v>
      </c>
      <c r="CK219" s="5">
        <f t="shared" si="196"/>
        <v>44652</v>
      </c>
      <c r="CL219" s="11">
        <f t="shared" si="197"/>
        <v>2557</v>
      </c>
      <c r="CM219" s="11">
        <f t="shared" si="198"/>
        <v>2557</v>
      </c>
      <c r="CN219" s="6">
        <f t="shared" si="199"/>
        <v>851.50744342303392</v>
      </c>
      <c r="CO219" s="6">
        <f t="shared" si="158"/>
        <v>0</v>
      </c>
      <c r="CP219" s="73">
        <f t="shared" si="204"/>
        <v>0</v>
      </c>
      <c r="CQ219" s="73">
        <f t="shared" si="205"/>
        <v>0</v>
      </c>
      <c r="CR219" s="6">
        <f t="shared" si="200"/>
        <v>0</v>
      </c>
    </row>
    <row r="220" spans="1:96">
      <c r="A220" s="30" t="s">
        <v>2471</v>
      </c>
      <c r="B220" s="30" t="s">
        <v>2472</v>
      </c>
      <c r="C220" s="49"/>
      <c r="D220" s="49" t="s">
        <v>3848</v>
      </c>
      <c r="E220" s="30" t="s">
        <v>3061</v>
      </c>
      <c r="F220" s="30" t="s">
        <v>4568</v>
      </c>
      <c r="G220" s="30" t="s">
        <v>4562</v>
      </c>
      <c r="H220" s="30" t="s">
        <v>4471</v>
      </c>
      <c r="I220" s="30" t="s">
        <v>4301</v>
      </c>
      <c r="J220" s="30"/>
      <c r="K220" s="30" t="s">
        <v>1240</v>
      </c>
      <c r="L220" s="30" t="s">
        <v>3102</v>
      </c>
      <c r="M220" s="31">
        <v>1100</v>
      </c>
      <c r="N220" s="30">
        <v>17</v>
      </c>
      <c r="O220" s="30"/>
      <c r="P220" s="162"/>
      <c r="Q220" s="30">
        <f t="shared" si="162"/>
        <v>204</v>
      </c>
      <c r="R220" s="30">
        <f t="shared" si="163"/>
        <v>6209.1174000000001</v>
      </c>
      <c r="S220" s="30">
        <f t="shared" si="164"/>
        <v>6205</v>
      </c>
      <c r="T220" s="30" t="s">
        <v>6</v>
      </c>
      <c r="U220" s="30"/>
      <c r="V220" s="32">
        <v>37164</v>
      </c>
      <c r="W220" s="30"/>
      <c r="X220" s="31">
        <v>1100</v>
      </c>
      <c r="Y220" s="30">
        <v>0</v>
      </c>
      <c r="Z220" s="30">
        <v>0</v>
      </c>
      <c r="AA220" s="30">
        <v>0</v>
      </c>
      <c r="AB220" s="31">
        <f t="shared" si="165"/>
        <v>1100</v>
      </c>
      <c r="AC220" s="33">
        <v>42095</v>
      </c>
      <c r="AD220" s="10">
        <f t="shared" si="166"/>
        <v>37164</v>
      </c>
      <c r="AE220" s="10">
        <f t="shared" si="167"/>
        <v>42095</v>
      </c>
      <c r="AF220" s="11">
        <f t="shared" si="168"/>
        <v>4931</v>
      </c>
      <c r="AG220" s="11">
        <f t="shared" si="169"/>
        <v>6209.25</v>
      </c>
      <c r="AH220" s="11">
        <f t="shared" si="170"/>
        <v>4931</v>
      </c>
      <c r="AI220" s="11">
        <f t="shared" si="152"/>
        <v>874.14987912973402</v>
      </c>
      <c r="AJ220" s="11">
        <f t="shared" si="153"/>
        <v>225.85012087026598</v>
      </c>
      <c r="AK220" s="33">
        <v>42461</v>
      </c>
      <c r="AL220" s="5">
        <f t="shared" si="171"/>
        <v>42461</v>
      </c>
      <c r="AM220" s="11">
        <f t="shared" si="172"/>
        <v>42461</v>
      </c>
      <c r="AN220" s="11">
        <f t="shared" si="173"/>
        <v>4931</v>
      </c>
      <c r="AO220" s="6">
        <v>1009.64</v>
      </c>
      <c r="AP220" s="6">
        <f t="shared" si="174"/>
        <v>135.49012087026597</v>
      </c>
      <c r="AQ220" s="6">
        <f t="shared" si="175"/>
        <v>90.360000000000014</v>
      </c>
      <c r="AR220" s="33">
        <v>42826</v>
      </c>
      <c r="AS220" s="5">
        <f t="shared" si="176"/>
        <v>42826</v>
      </c>
      <c r="AT220" s="11">
        <f t="shared" si="177"/>
        <v>42826</v>
      </c>
      <c r="AU220" s="11">
        <f t="shared" si="178"/>
        <v>5662</v>
      </c>
      <c r="AV220" s="6">
        <v>1074.3458823529411</v>
      </c>
      <c r="AW220" s="6">
        <v>64.705882352941174</v>
      </c>
      <c r="AX220" s="6">
        <f t="shared" si="160"/>
        <v>25.654117647058911</v>
      </c>
      <c r="AY220" s="33">
        <v>43191</v>
      </c>
      <c r="AZ220" s="5">
        <f t="shared" si="179"/>
        <v>43191</v>
      </c>
      <c r="BA220" s="11">
        <f t="shared" si="180"/>
        <v>6027</v>
      </c>
      <c r="BB220" s="11">
        <f t="shared" si="181"/>
        <v>5801.1498791297345</v>
      </c>
      <c r="BC220" s="6">
        <v>1100.345121983825</v>
      </c>
      <c r="BD220" s="6">
        <v>25.999239630883977</v>
      </c>
      <c r="BE220" s="6">
        <f t="shared" si="161"/>
        <v>-0.34512198382503811</v>
      </c>
      <c r="BF220" s="8"/>
      <c r="BG220" s="33">
        <v>43556</v>
      </c>
      <c r="BH220" s="5">
        <f t="shared" si="182"/>
        <v>43556</v>
      </c>
      <c r="BI220" s="11">
        <f t="shared" si="183"/>
        <v>6392</v>
      </c>
      <c r="BJ220" s="11">
        <f t="shared" si="184"/>
        <v>0</v>
      </c>
      <c r="BK220" s="6">
        <f t="shared" si="185"/>
        <v>1101.425121983825</v>
      </c>
      <c r="BL220" s="6">
        <v>1.08</v>
      </c>
      <c r="BM220" s="6">
        <v>0.08</v>
      </c>
      <c r="BN220" s="59"/>
      <c r="BO220" s="58"/>
      <c r="BP220" s="58"/>
      <c r="BQ220" s="61">
        <f t="shared" si="186"/>
        <v>-1.5051219838248926</v>
      </c>
      <c r="BR220" s="33">
        <v>43922</v>
      </c>
      <c r="BS220" s="5">
        <f t="shared" si="187"/>
        <v>43922</v>
      </c>
      <c r="BT220" s="11">
        <f t="shared" si="188"/>
        <v>6758</v>
      </c>
      <c r="BU220" s="11">
        <f t="shared" si="189"/>
        <v>0</v>
      </c>
      <c r="BV220" s="6">
        <f t="shared" si="206"/>
        <v>1101.5051219838249</v>
      </c>
      <c r="BW220" s="6">
        <f t="shared" si="190"/>
        <v>0.08</v>
      </c>
      <c r="BX220" s="73">
        <f t="shared" si="201"/>
        <v>0.08</v>
      </c>
      <c r="BY220" s="6">
        <v>0.08</v>
      </c>
      <c r="BZ220" s="33">
        <v>44287</v>
      </c>
      <c r="CA220" s="5">
        <f t="shared" si="191"/>
        <v>44287</v>
      </c>
      <c r="CB220" s="11">
        <f t="shared" si="192"/>
        <v>7123</v>
      </c>
      <c r="CC220" s="11">
        <f t="shared" si="193"/>
        <v>0</v>
      </c>
      <c r="CD220" s="6">
        <f t="shared" si="194"/>
        <v>1101.5851219838248</v>
      </c>
      <c r="CE220" s="62">
        <f t="shared" si="195"/>
        <v>0.08</v>
      </c>
      <c r="CF220" s="73">
        <f t="shared" si="202"/>
        <v>0.08</v>
      </c>
      <c r="CG220" s="73">
        <f t="shared" si="203"/>
        <v>0</v>
      </c>
      <c r="CH220" s="6">
        <f t="shared" si="157"/>
        <v>0</v>
      </c>
      <c r="CI220" s="6"/>
      <c r="CJ220" s="33">
        <v>44652</v>
      </c>
      <c r="CK220" s="5">
        <f t="shared" si="196"/>
        <v>44652</v>
      </c>
      <c r="CL220" s="11">
        <f t="shared" si="197"/>
        <v>2557</v>
      </c>
      <c r="CM220" s="11">
        <f t="shared" si="198"/>
        <v>2557</v>
      </c>
      <c r="CN220" s="6">
        <f t="shared" si="199"/>
        <v>1101.5851219838248</v>
      </c>
      <c r="CO220" s="62">
        <f t="shared" si="158"/>
        <v>0</v>
      </c>
      <c r="CP220" s="73">
        <f t="shared" si="204"/>
        <v>0</v>
      </c>
      <c r="CQ220" s="73">
        <f t="shared" si="205"/>
        <v>0</v>
      </c>
      <c r="CR220" s="6">
        <f t="shared" si="200"/>
        <v>0</v>
      </c>
    </row>
    <row r="221" spans="1:96">
      <c r="A221" s="30" t="s">
        <v>2664</v>
      </c>
      <c r="B221" s="30" t="s">
        <v>2665</v>
      </c>
      <c r="C221" s="49"/>
      <c r="D221" s="49" t="s">
        <v>3941</v>
      </c>
      <c r="E221" s="30" t="s">
        <v>3128</v>
      </c>
      <c r="F221" s="30" t="s">
        <v>3123</v>
      </c>
      <c r="G221" s="30" t="s">
        <v>4562</v>
      </c>
      <c r="H221" s="30" t="s">
        <v>4581</v>
      </c>
      <c r="I221" s="30" t="s">
        <v>4260</v>
      </c>
      <c r="J221" s="30"/>
      <c r="K221" s="30" t="s">
        <v>1240</v>
      </c>
      <c r="L221" s="30" t="s">
        <v>3102</v>
      </c>
      <c r="M221" s="31">
        <v>999</v>
      </c>
      <c r="N221" s="30">
        <v>17</v>
      </c>
      <c r="O221" s="30"/>
      <c r="P221" s="162"/>
      <c r="Q221" s="30">
        <f t="shared" si="162"/>
        <v>204</v>
      </c>
      <c r="R221" s="30">
        <f t="shared" si="163"/>
        <v>6209.1174000000001</v>
      </c>
      <c r="S221" s="30">
        <f t="shared" si="164"/>
        <v>6205</v>
      </c>
      <c r="T221" s="30" t="s">
        <v>6</v>
      </c>
      <c r="U221" s="30"/>
      <c r="V221" s="32">
        <v>37164</v>
      </c>
      <c r="W221" s="30"/>
      <c r="X221" s="31">
        <v>999</v>
      </c>
      <c r="Y221" s="30">
        <v>0</v>
      </c>
      <c r="Z221" s="30">
        <v>0</v>
      </c>
      <c r="AA221" s="30">
        <v>0</v>
      </c>
      <c r="AB221" s="31">
        <f t="shared" si="165"/>
        <v>999</v>
      </c>
      <c r="AC221" s="33">
        <v>42095</v>
      </c>
      <c r="AD221" s="10">
        <f t="shared" si="166"/>
        <v>37164</v>
      </c>
      <c r="AE221" s="10">
        <f t="shared" si="167"/>
        <v>42095</v>
      </c>
      <c r="AF221" s="11">
        <f t="shared" si="168"/>
        <v>4931</v>
      </c>
      <c r="AG221" s="11">
        <f t="shared" si="169"/>
        <v>6209.25</v>
      </c>
      <c r="AH221" s="11">
        <f t="shared" si="170"/>
        <v>4931</v>
      </c>
      <c r="AI221" s="11">
        <f t="shared" si="152"/>
        <v>793.88702659145849</v>
      </c>
      <c r="AJ221" s="11">
        <f t="shared" si="153"/>
        <v>205.11297340854151</v>
      </c>
      <c r="AK221" s="33">
        <v>42461</v>
      </c>
      <c r="AL221" s="5">
        <f t="shared" si="171"/>
        <v>42461</v>
      </c>
      <c r="AM221" s="11">
        <f t="shared" si="172"/>
        <v>42461</v>
      </c>
      <c r="AN221" s="11">
        <f t="shared" si="173"/>
        <v>4931</v>
      </c>
      <c r="AO221" s="6">
        <v>916.9</v>
      </c>
      <c r="AP221" s="6">
        <f t="shared" si="174"/>
        <v>123.01297340854148</v>
      </c>
      <c r="AQ221" s="6">
        <f t="shared" si="175"/>
        <v>82.100000000000023</v>
      </c>
      <c r="AR221" s="33">
        <v>42826</v>
      </c>
      <c r="AS221" s="5">
        <f t="shared" si="176"/>
        <v>42826</v>
      </c>
      <c r="AT221" s="11">
        <f t="shared" si="177"/>
        <v>42826</v>
      </c>
      <c r="AU221" s="11">
        <f t="shared" si="178"/>
        <v>5662</v>
      </c>
      <c r="AV221" s="6">
        <v>975.66470588235291</v>
      </c>
      <c r="AW221" s="6">
        <v>58.764705882352942</v>
      </c>
      <c r="AX221" s="6">
        <f t="shared" si="160"/>
        <v>23.335294117647095</v>
      </c>
      <c r="AY221" s="33">
        <v>43191</v>
      </c>
      <c r="AZ221" s="5">
        <f t="shared" si="179"/>
        <v>43191</v>
      </c>
      <c r="BA221" s="11">
        <f t="shared" si="180"/>
        <v>6027</v>
      </c>
      <c r="BB221" s="11">
        <f t="shared" si="181"/>
        <v>5821.8870265914584</v>
      </c>
      <c r="BC221" s="6">
        <v>999.31392710947307</v>
      </c>
      <c r="BD221" s="6">
        <v>23.649221227120183</v>
      </c>
      <c r="BE221" s="6">
        <f t="shared" si="161"/>
        <v>-0.31392710947307023</v>
      </c>
      <c r="BF221" s="8"/>
      <c r="BG221" s="33">
        <v>43556</v>
      </c>
      <c r="BH221" s="5">
        <f t="shared" si="182"/>
        <v>43556</v>
      </c>
      <c r="BI221" s="11">
        <f t="shared" si="183"/>
        <v>6392</v>
      </c>
      <c r="BJ221" s="11">
        <f t="shared" si="184"/>
        <v>0</v>
      </c>
      <c r="BK221" s="6">
        <f t="shared" si="185"/>
        <v>1000.3939271094731</v>
      </c>
      <c r="BL221" s="6">
        <v>1.08</v>
      </c>
      <c r="BM221" s="6">
        <v>0.08</v>
      </c>
      <c r="BN221" s="59"/>
      <c r="BO221" s="58"/>
      <c r="BP221" s="58"/>
      <c r="BQ221" s="61">
        <f t="shared" si="186"/>
        <v>-1.4739271094731521</v>
      </c>
      <c r="BR221" s="33">
        <v>43922</v>
      </c>
      <c r="BS221" s="5">
        <f t="shared" si="187"/>
        <v>43922</v>
      </c>
      <c r="BT221" s="11">
        <f t="shared" si="188"/>
        <v>6758</v>
      </c>
      <c r="BU221" s="11">
        <f t="shared" si="189"/>
        <v>0</v>
      </c>
      <c r="BV221" s="6">
        <f t="shared" si="206"/>
        <v>1000.4739271094732</v>
      </c>
      <c r="BW221" s="6">
        <f t="shared" si="190"/>
        <v>0.08</v>
      </c>
      <c r="BX221" s="73">
        <f t="shared" si="201"/>
        <v>0.08</v>
      </c>
      <c r="BY221" s="6">
        <v>0.08</v>
      </c>
      <c r="BZ221" s="33">
        <v>44287</v>
      </c>
      <c r="CA221" s="5">
        <f t="shared" si="191"/>
        <v>44287</v>
      </c>
      <c r="CB221" s="11">
        <f t="shared" si="192"/>
        <v>7123</v>
      </c>
      <c r="CC221" s="11">
        <f t="shared" si="193"/>
        <v>0</v>
      </c>
      <c r="CD221" s="6">
        <f t="shared" si="194"/>
        <v>1000.5539271094732</v>
      </c>
      <c r="CE221" s="62">
        <f t="shared" si="195"/>
        <v>0.08</v>
      </c>
      <c r="CF221" s="73">
        <f t="shared" si="202"/>
        <v>0.08</v>
      </c>
      <c r="CG221" s="73">
        <f t="shared" si="203"/>
        <v>0</v>
      </c>
      <c r="CH221" s="6">
        <f t="shared" si="157"/>
        <v>0</v>
      </c>
      <c r="CI221" s="6"/>
      <c r="CJ221" s="33">
        <v>44652</v>
      </c>
      <c r="CK221" s="5">
        <f t="shared" si="196"/>
        <v>44652</v>
      </c>
      <c r="CL221" s="11">
        <f t="shared" si="197"/>
        <v>2557</v>
      </c>
      <c r="CM221" s="11">
        <f t="shared" si="198"/>
        <v>2557</v>
      </c>
      <c r="CN221" s="6">
        <f t="shared" si="199"/>
        <v>1000.5539271094732</v>
      </c>
      <c r="CO221" s="62">
        <f t="shared" si="158"/>
        <v>0</v>
      </c>
      <c r="CP221" s="73">
        <f t="shared" si="204"/>
        <v>0</v>
      </c>
      <c r="CQ221" s="73">
        <f t="shared" si="205"/>
        <v>0</v>
      </c>
      <c r="CR221" s="6">
        <f t="shared" si="200"/>
        <v>0</v>
      </c>
    </row>
    <row r="222" spans="1:96">
      <c r="A222" s="30" t="s">
        <v>2122</v>
      </c>
      <c r="B222" s="30" t="s">
        <v>2123</v>
      </c>
      <c r="C222" s="49"/>
      <c r="D222" s="49" t="s">
        <v>3673</v>
      </c>
      <c r="E222" s="30" t="s">
        <v>3061</v>
      </c>
      <c r="F222" s="30" t="s">
        <v>4568</v>
      </c>
      <c r="G222" s="30"/>
      <c r="H222" s="30" t="s">
        <v>3242</v>
      </c>
      <c r="I222" s="30" t="s">
        <v>4402</v>
      </c>
      <c r="J222" s="30"/>
      <c r="K222" s="30" t="s">
        <v>1240</v>
      </c>
      <c r="L222" s="30" t="s">
        <v>3102</v>
      </c>
      <c r="M222" s="31">
        <v>1599</v>
      </c>
      <c r="N222" s="30">
        <v>17</v>
      </c>
      <c r="O222" s="30"/>
      <c r="P222" s="162"/>
      <c r="Q222" s="30">
        <f t="shared" si="162"/>
        <v>204</v>
      </c>
      <c r="R222" s="30">
        <f t="shared" si="163"/>
        <v>6209.1174000000001</v>
      </c>
      <c r="S222" s="30">
        <f t="shared" si="164"/>
        <v>6205</v>
      </c>
      <c r="T222" s="30" t="s">
        <v>6</v>
      </c>
      <c r="U222" s="30"/>
      <c r="V222" s="32">
        <v>37184</v>
      </c>
      <c r="W222" s="30"/>
      <c r="X222" s="31">
        <v>1599</v>
      </c>
      <c r="Y222" s="30">
        <v>0</v>
      </c>
      <c r="Z222" s="30">
        <v>0</v>
      </c>
      <c r="AA222" s="30">
        <v>0</v>
      </c>
      <c r="AB222" s="31">
        <f t="shared" si="165"/>
        <v>1599</v>
      </c>
      <c r="AC222" s="33">
        <v>42095</v>
      </c>
      <c r="AD222" s="10">
        <f t="shared" si="166"/>
        <v>37184</v>
      </c>
      <c r="AE222" s="10">
        <f t="shared" si="167"/>
        <v>42095</v>
      </c>
      <c r="AF222" s="11">
        <f t="shared" si="168"/>
        <v>4911</v>
      </c>
      <c r="AG222" s="11">
        <f t="shared" si="169"/>
        <v>6209.25</v>
      </c>
      <c r="AH222" s="11">
        <f t="shared" si="170"/>
        <v>4911</v>
      </c>
      <c r="AI222" s="11">
        <f t="shared" si="152"/>
        <v>1265.5421434327154</v>
      </c>
      <c r="AJ222" s="11">
        <f t="shared" si="153"/>
        <v>333.45785656728458</v>
      </c>
      <c r="AK222" s="33">
        <v>42461</v>
      </c>
      <c r="AL222" s="5">
        <f t="shared" si="171"/>
        <v>42461</v>
      </c>
      <c r="AM222" s="11">
        <f t="shared" si="172"/>
        <v>42461</v>
      </c>
      <c r="AN222" s="11">
        <f t="shared" si="173"/>
        <v>4911</v>
      </c>
      <c r="AO222" s="6">
        <v>1461.58</v>
      </c>
      <c r="AP222" s="6">
        <f t="shared" si="174"/>
        <v>196.03785656728451</v>
      </c>
      <c r="AQ222" s="6">
        <f t="shared" si="175"/>
        <v>137.42000000000007</v>
      </c>
      <c r="AR222" s="33">
        <v>42826</v>
      </c>
      <c r="AS222" s="5">
        <f t="shared" si="176"/>
        <v>42826</v>
      </c>
      <c r="AT222" s="11">
        <f t="shared" si="177"/>
        <v>42826</v>
      </c>
      <c r="AU222" s="11">
        <f t="shared" si="178"/>
        <v>5642</v>
      </c>
      <c r="AV222" s="6">
        <v>1555.6388235294116</v>
      </c>
      <c r="AW222" s="6">
        <v>94.058823529411768</v>
      </c>
      <c r="AX222" s="6">
        <f t="shared" si="160"/>
        <v>43.361176470588362</v>
      </c>
      <c r="AY222" s="33">
        <v>43191</v>
      </c>
      <c r="AZ222" s="5">
        <f t="shared" si="179"/>
        <v>43191</v>
      </c>
      <c r="BA222" s="11">
        <f t="shared" si="180"/>
        <v>6007</v>
      </c>
      <c r="BB222" s="11">
        <f t="shared" si="181"/>
        <v>5673.5421434327154</v>
      </c>
      <c r="BC222" s="6">
        <v>1599.5833330715327</v>
      </c>
      <c r="BD222" s="6">
        <v>43.94450954212099</v>
      </c>
      <c r="BE222" s="6">
        <f t="shared" si="161"/>
        <v>-0.58333307153270653</v>
      </c>
      <c r="BF222" s="8"/>
      <c r="BG222" s="33">
        <v>43556</v>
      </c>
      <c r="BH222" s="5">
        <f t="shared" si="182"/>
        <v>43556</v>
      </c>
      <c r="BI222" s="11">
        <f t="shared" si="183"/>
        <v>6372</v>
      </c>
      <c r="BJ222" s="11">
        <f t="shared" si="184"/>
        <v>0</v>
      </c>
      <c r="BK222" s="6">
        <f t="shared" si="185"/>
        <v>1600.6633330715326</v>
      </c>
      <c r="BL222" s="6">
        <v>1.08</v>
      </c>
      <c r="BM222" s="6">
        <v>0.08</v>
      </c>
      <c r="BN222" s="59"/>
      <c r="BO222" s="58"/>
      <c r="BP222" s="58"/>
      <c r="BQ222" s="61">
        <f t="shared" si="186"/>
        <v>-1.743333071532561</v>
      </c>
      <c r="BR222" s="33">
        <v>43922</v>
      </c>
      <c r="BS222" s="5">
        <f t="shared" si="187"/>
        <v>43922</v>
      </c>
      <c r="BT222" s="11">
        <f t="shared" si="188"/>
        <v>6738</v>
      </c>
      <c r="BU222" s="11">
        <f t="shared" si="189"/>
        <v>0</v>
      </c>
      <c r="BV222" s="6">
        <f t="shared" si="206"/>
        <v>1600.7433330715326</v>
      </c>
      <c r="BW222" s="6">
        <f t="shared" si="190"/>
        <v>0.08</v>
      </c>
      <c r="BX222" s="73">
        <f t="shared" si="201"/>
        <v>0.08</v>
      </c>
      <c r="BY222" s="6">
        <v>0.08</v>
      </c>
      <c r="BZ222" s="33">
        <v>44287</v>
      </c>
      <c r="CA222" s="5">
        <f t="shared" si="191"/>
        <v>44287</v>
      </c>
      <c r="CB222" s="11">
        <f t="shared" si="192"/>
        <v>7103</v>
      </c>
      <c r="CC222" s="11">
        <f t="shared" si="193"/>
        <v>0</v>
      </c>
      <c r="CD222" s="6">
        <f t="shared" si="194"/>
        <v>1600.8233330715325</v>
      </c>
      <c r="CE222" s="62">
        <f t="shared" si="195"/>
        <v>0.08</v>
      </c>
      <c r="CF222" s="73">
        <f t="shared" si="202"/>
        <v>0.08</v>
      </c>
      <c r="CG222" s="73">
        <f t="shared" si="203"/>
        <v>0</v>
      </c>
      <c r="CH222" s="6">
        <f t="shared" si="157"/>
        <v>0</v>
      </c>
      <c r="CI222" s="6"/>
      <c r="CJ222" s="33">
        <v>44652</v>
      </c>
      <c r="CK222" s="5">
        <f t="shared" si="196"/>
        <v>44652</v>
      </c>
      <c r="CL222" s="11">
        <f t="shared" si="197"/>
        <v>2557</v>
      </c>
      <c r="CM222" s="11">
        <f t="shared" si="198"/>
        <v>2557</v>
      </c>
      <c r="CN222" s="6">
        <f t="shared" si="199"/>
        <v>1600.8233330715325</v>
      </c>
      <c r="CO222" s="62">
        <f t="shared" si="158"/>
        <v>0</v>
      </c>
      <c r="CP222" s="73">
        <f t="shared" si="204"/>
        <v>0</v>
      </c>
      <c r="CQ222" s="73">
        <f t="shared" si="205"/>
        <v>0</v>
      </c>
      <c r="CR222" s="6">
        <f t="shared" si="200"/>
        <v>0</v>
      </c>
    </row>
    <row r="223" spans="1:96">
      <c r="A223" s="30" t="s">
        <v>2252</v>
      </c>
      <c r="B223" s="30" t="s">
        <v>2253</v>
      </c>
      <c r="C223" s="49"/>
      <c r="D223" s="49" t="s">
        <v>3739</v>
      </c>
      <c r="E223" s="30" t="s">
        <v>3061</v>
      </c>
      <c r="F223" s="30" t="s">
        <v>4568</v>
      </c>
      <c r="G223" s="30" t="s">
        <v>4574</v>
      </c>
      <c r="H223" s="30" t="s">
        <v>4517</v>
      </c>
      <c r="I223" s="30" t="s">
        <v>4413</v>
      </c>
      <c r="J223" s="30"/>
      <c r="K223" s="30" t="s">
        <v>1240</v>
      </c>
      <c r="L223" s="30" t="s">
        <v>3102</v>
      </c>
      <c r="M223" s="31">
        <v>1599</v>
      </c>
      <c r="N223" s="30">
        <v>17</v>
      </c>
      <c r="O223" s="30"/>
      <c r="P223" s="162"/>
      <c r="Q223" s="30">
        <f t="shared" si="162"/>
        <v>204</v>
      </c>
      <c r="R223" s="30">
        <f t="shared" si="163"/>
        <v>6209.1174000000001</v>
      </c>
      <c r="S223" s="30">
        <f t="shared" si="164"/>
        <v>6205</v>
      </c>
      <c r="T223" s="30" t="s">
        <v>6</v>
      </c>
      <c r="U223" s="30"/>
      <c r="V223" s="32">
        <v>37184</v>
      </c>
      <c r="W223" s="30"/>
      <c r="X223" s="31">
        <v>1599</v>
      </c>
      <c r="Y223" s="30">
        <v>0</v>
      </c>
      <c r="Z223" s="30">
        <v>0</v>
      </c>
      <c r="AA223" s="30">
        <v>0</v>
      </c>
      <c r="AB223" s="31">
        <f t="shared" si="165"/>
        <v>1599</v>
      </c>
      <c r="AC223" s="33">
        <v>42095</v>
      </c>
      <c r="AD223" s="10">
        <f t="shared" si="166"/>
        <v>37184</v>
      </c>
      <c r="AE223" s="10">
        <f t="shared" si="167"/>
        <v>42095</v>
      </c>
      <c r="AF223" s="11">
        <f t="shared" si="168"/>
        <v>4911</v>
      </c>
      <c r="AG223" s="11">
        <f t="shared" si="169"/>
        <v>6209.25</v>
      </c>
      <c r="AH223" s="11">
        <f t="shared" si="170"/>
        <v>4911</v>
      </c>
      <c r="AI223" s="11">
        <f t="shared" si="152"/>
        <v>1265.5421434327154</v>
      </c>
      <c r="AJ223" s="11">
        <f t="shared" si="153"/>
        <v>333.45785656728458</v>
      </c>
      <c r="AK223" s="33">
        <v>42461</v>
      </c>
      <c r="AL223" s="5">
        <f t="shared" si="171"/>
        <v>42461</v>
      </c>
      <c r="AM223" s="11">
        <f t="shared" si="172"/>
        <v>42461</v>
      </c>
      <c r="AN223" s="11">
        <f t="shared" si="173"/>
        <v>4911</v>
      </c>
      <c r="AO223" s="6">
        <v>1461.58</v>
      </c>
      <c r="AP223" s="6">
        <f t="shared" si="174"/>
        <v>196.03785656728451</v>
      </c>
      <c r="AQ223" s="6">
        <f t="shared" si="175"/>
        <v>137.42000000000007</v>
      </c>
      <c r="AR223" s="33">
        <v>42826</v>
      </c>
      <c r="AS223" s="5">
        <f t="shared" si="176"/>
        <v>42826</v>
      </c>
      <c r="AT223" s="11">
        <f t="shared" si="177"/>
        <v>42826</v>
      </c>
      <c r="AU223" s="11">
        <f t="shared" si="178"/>
        <v>5642</v>
      </c>
      <c r="AV223" s="6">
        <v>1555.6388235294116</v>
      </c>
      <c r="AW223" s="6">
        <v>94.058823529411768</v>
      </c>
      <c r="AX223" s="6">
        <f t="shared" si="160"/>
        <v>43.361176470588362</v>
      </c>
      <c r="AY223" s="33">
        <v>43191</v>
      </c>
      <c r="AZ223" s="5">
        <f t="shared" si="179"/>
        <v>43191</v>
      </c>
      <c r="BA223" s="11">
        <f t="shared" si="180"/>
        <v>6007</v>
      </c>
      <c r="BB223" s="11">
        <f t="shared" si="181"/>
        <v>5673.5421434327154</v>
      </c>
      <c r="BC223" s="6">
        <v>1599.5833330715327</v>
      </c>
      <c r="BD223" s="6">
        <v>43.94450954212099</v>
      </c>
      <c r="BE223" s="6">
        <f t="shared" si="161"/>
        <v>-0.58333307153270653</v>
      </c>
      <c r="BF223" s="8"/>
      <c r="BG223" s="33">
        <v>43556</v>
      </c>
      <c r="BH223" s="5">
        <f t="shared" si="182"/>
        <v>43556</v>
      </c>
      <c r="BI223" s="11">
        <f t="shared" si="183"/>
        <v>6372</v>
      </c>
      <c r="BJ223" s="11">
        <f t="shared" si="184"/>
        <v>0</v>
      </c>
      <c r="BK223" s="6">
        <f t="shared" si="185"/>
        <v>1600.6633330715326</v>
      </c>
      <c r="BL223" s="6">
        <v>1.08</v>
      </c>
      <c r="BM223" s="6">
        <v>0.08</v>
      </c>
      <c r="BN223" s="59"/>
      <c r="BO223" s="58"/>
      <c r="BP223" s="58"/>
      <c r="BQ223" s="61">
        <f t="shared" si="186"/>
        <v>-1.743333071532561</v>
      </c>
      <c r="BR223" s="33">
        <v>43922</v>
      </c>
      <c r="BS223" s="5">
        <f t="shared" si="187"/>
        <v>43922</v>
      </c>
      <c r="BT223" s="11">
        <f t="shared" si="188"/>
        <v>6738</v>
      </c>
      <c r="BU223" s="11">
        <f t="shared" si="189"/>
        <v>0</v>
      </c>
      <c r="BV223" s="6">
        <f t="shared" si="206"/>
        <v>1600.7433330715326</v>
      </c>
      <c r="BW223" s="6">
        <f t="shared" si="190"/>
        <v>0.08</v>
      </c>
      <c r="BX223" s="73">
        <f t="shared" si="201"/>
        <v>0.08</v>
      </c>
      <c r="BY223" s="6">
        <v>0.08</v>
      </c>
      <c r="BZ223" s="33">
        <v>44287</v>
      </c>
      <c r="CA223" s="5">
        <f t="shared" si="191"/>
        <v>44287</v>
      </c>
      <c r="CB223" s="11">
        <f t="shared" si="192"/>
        <v>7103</v>
      </c>
      <c r="CC223" s="11">
        <f t="shared" si="193"/>
        <v>0</v>
      </c>
      <c r="CD223" s="6">
        <f t="shared" si="194"/>
        <v>1600.8233330715325</v>
      </c>
      <c r="CE223" s="62">
        <f t="shared" si="195"/>
        <v>0.08</v>
      </c>
      <c r="CF223" s="73">
        <f t="shared" si="202"/>
        <v>0.08</v>
      </c>
      <c r="CG223" s="73">
        <f t="shared" si="203"/>
        <v>0</v>
      </c>
      <c r="CH223" s="6">
        <f t="shared" si="157"/>
        <v>0</v>
      </c>
      <c r="CI223" s="6"/>
      <c r="CJ223" s="33">
        <v>44652</v>
      </c>
      <c r="CK223" s="5">
        <f t="shared" si="196"/>
        <v>44652</v>
      </c>
      <c r="CL223" s="11">
        <f t="shared" si="197"/>
        <v>2557</v>
      </c>
      <c r="CM223" s="11">
        <f t="shared" si="198"/>
        <v>2557</v>
      </c>
      <c r="CN223" s="6">
        <f t="shared" si="199"/>
        <v>1600.8233330715325</v>
      </c>
      <c r="CO223" s="62">
        <f t="shared" si="158"/>
        <v>0</v>
      </c>
      <c r="CP223" s="73">
        <f t="shared" si="204"/>
        <v>0</v>
      </c>
      <c r="CQ223" s="73">
        <f t="shared" si="205"/>
        <v>0</v>
      </c>
      <c r="CR223" s="6">
        <f t="shared" si="200"/>
        <v>0</v>
      </c>
    </row>
    <row r="224" spans="1:96">
      <c r="A224" s="30" t="s">
        <v>2345</v>
      </c>
      <c r="B224" s="30" t="s">
        <v>2346</v>
      </c>
      <c r="C224" s="49"/>
      <c r="D224" s="49" t="s">
        <v>3785</v>
      </c>
      <c r="E224" s="30" t="s">
        <v>3061</v>
      </c>
      <c r="F224" s="30" t="s">
        <v>4568</v>
      </c>
      <c r="G224" s="30" t="s">
        <v>4574</v>
      </c>
      <c r="H224" s="30" t="s">
        <v>3113</v>
      </c>
      <c r="I224" s="30" t="s">
        <v>4332</v>
      </c>
      <c r="J224" s="30"/>
      <c r="K224" s="30" t="s">
        <v>1240</v>
      </c>
      <c r="L224" s="30" t="s">
        <v>3102</v>
      </c>
      <c r="M224" s="31">
        <v>550</v>
      </c>
      <c r="N224" s="30">
        <v>17</v>
      </c>
      <c r="O224" s="30"/>
      <c r="P224" s="162"/>
      <c r="Q224" s="30">
        <f t="shared" si="162"/>
        <v>204</v>
      </c>
      <c r="R224" s="30">
        <f t="shared" si="163"/>
        <v>6209.1174000000001</v>
      </c>
      <c r="S224" s="30">
        <f t="shared" si="164"/>
        <v>6205</v>
      </c>
      <c r="T224" s="30" t="s">
        <v>6</v>
      </c>
      <c r="U224" s="30"/>
      <c r="V224" s="32">
        <v>37194</v>
      </c>
      <c r="W224" s="30"/>
      <c r="X224" s="31">
        <v>550</v>
      </c>
      <c r="Y224" s="30">
        <v>0</v>
      </c>
      <c r="Z224" s="30">
        <v>0</v>
      </c>
      <c r="AA224" s="30">
        <v>0</v>
      </c>
      <c r="AB224" s="31">
        <f t="shared" si="165"/>
        <v>550</v>
      </c>
      <c r="AC224" s="33">
        <v>42095</v>
      </c>
      <c r="AD224" s="10">
        <f t="shared" si="166"/>
        <v>37194</v>
      </c>
      <c r="AE224" s="10">
        <f t="shared" si="167"/>
        <v>42095</v>
      </c>
      <c r="AF224" s="11">
        <f t="shared" si="168"/>
        <v>4901</v>
      </c>
      <c r="AG224" s="11">
        <f t="shared" si="169"/>
        <v>6209.25</v>
      </c>
      <c r="AH224" s="11">
        <f t="shared" si="170"/>
        <v>4901</v>
      </c>
      <c r="AI224" s="11">
        <f t="shared" ref="AI224:AI287" si="207">(AB224/S224)*AF224</f>
        <v>434.41579371474614</v>
      </c>
      <c r="AJ224" s="11">
        <f t="shared" ref="AJ224:AJ287" si="208">+AB224-AI224</f>
        <v>115.58420628525386</v>
      </c>
      <c r="AK224" s="33">
        <v>42461</v>
      </c>
      <c r="AL224" s="5">
        <f t="shared" si="171"/>
        <v>42461</v>
      </c>
      <c r="AM224" s="11">
        <f t="shared" si="172"/>
        <v>42461</v>
      </c>
      <c r="AN224" s="11">
        <f t="shared" si="173"/>
        <v>4901</v>
      </c>
      <c r="AO224" s="6">
        <v>501.68</v>
      </c>
      <c r="AP224" s="6">
        <f t="shared" si="174"/>
        <v>67.264206285253863</v>
      </c>
      <c r="AQ224" s="6">
        <f t="shared" si="175"/>
        <v>48.319999999999993</v>
      </c>
      <c r="AR224" s="33">
        <v>42826</v>
      </c>
      <c r="AS224" s="5">
        <f t="shared" si="176"/>
        <v>42826</v>
      </c>
      <c r="AT224" s="11">
        <f t="shared" si="177"/>
        <v>42826</v>
      </c>
      <c r="AU224" s="11">
        <f t="shared" si="178"/>
        <v>5632</v>
      </c>
      <c r="AV224" s="6">
        <v>534.03294117647056</v>
      </c>
      <c r="AW224" s="6">
        <v>32.352941176470587</v>
      </c>
      <c r="AX224" s="6">
        <f t="shared" si="160"/>
        <v>15.967058823529442</v>
      </c>
      <c r="AY224" s="33">
        <v>43191</v>
      </c>
      <c r="AZ224" s="5">
        <f t="shared" si="179"/>
        <v>43191</v>
      </c>
      <c r="BA224" s="11">
        <f t="shared" si="180"/>
        <v>5997</v>
      </c>
      <c r="BB224" s="11">
        <f t="shared" si="181"/>
        <v>5881.4157937147465</v>
      </c>
      <c r="BC224" s="6">
        <v>550.21480306174783</v>
      </c>
      <c r="BD224" s="6">
        <v>16.1818618852773</v>
      </c>
      <c r="BE224" s="6">
        <f t="shared" si="161"/>
        <v>-0.21480306174782982</v>
      </c>
      <c r="BF224" s="8"/>
      <c r="BG224" s="33">
        <v>43556</v>
      </c>
      <c r="BH224" s="5">
        <f t="shared" si="182"/>
        <v>43556</v>
      </c>
      <c r="BI224" s="11">
        <f t="shared" si="183"/>
        <v>6362</v>
      </c>
      <c r="BJ224" s="11">
        <f t="shared" si="184"/>
        <v>0</v>
      </c>
      <c r="BK224" s="6">
        <f t="shared" si="185"/>
        <v>551.29480306174787</v>
      </c>
      <c r="BL224" s="6">
        <v>1.08</v>
      </c>
      <c r="BM224" s="6">
        <v>0.08</v>
      </c>
      <c r="BN224" s="59"/>
      <c r="BO224" s="58"/>
      <c r="BP224" s="58"/>
      <c r="BQ224" s="61">
        <f t="shared" si="186"/>
        <v>-1.3748030617479117</v>
      </c>
      <c r="BR224" s="33">
        <v>43922</v>
      </c>
      <c r="BS224" s="5">
        <f t="shared" si="187"/>
        <v>43922</v>
      </c>
      <c r="BT224" s="11">
        <f t="shared" si="188"/>
        <v>6728</v>
      </c>
      <c r="BU224" s="11">
        <f t="shared" si="189"/>
        <v>0</v>
      </c>
      <c r="BV224" s="6">
        <f t="shared" si="206"/>
        <v>551.37480306174791</v>
      </c>
      <c r="BW224" s="6">
        <f t="shared" si="190"/>
        <v>0.08</v>
      </c>
      <c r="BX224" s="73">
        <f t="shared" si="201"/>
        <v>0.08</v>
      </c>
      <c r="BY224" s="6">
        <v>0.08</v>
      </c>
      <c r="BZ224" s="33">
        <v>44287</v>
      </c>
      <c r="CA224" s="5">
        <f t="shared" si="191"/>
        <v>44287</v>
      </c>
      <c r="CB224" s="11">
        <f t="shared" si="192"/>
        <v>7093</v>
      </c>
      <c r="CC224" s="11">
        <f t="shared" si="193"/>
        <v>0</v>
      </c>
      <c r="CD224" s="6">
        <f t="shared" si="194"/>
        <v>551.45480306174795</v>
      </c>
      <c r="CE224" s="62">
        <f t="shared" si="195"/>
        <v>0.08</v>
      </c>
      <c r="CF224" s="73">
        <f t="shared" si="202"/>
        <v>0.08</v>
      </c>
      <c r="CG224" s="73">
        <f t="shared" si="203"/>
        <v>0</v>
      </c>
      <c r="CH224" s="6">
        <f t="shared" si="157"/>
        <v>0</v>
      </c>
      <c r="CI224" s="6"/>
      <c r="CJ224" s="33">
        <v>44652</v>
      </c>
      <c r="CK224" s="5">
        <f t="shared" si="196"/>
        <v>44652</v>
      </c>
      <c r="CL224" s="11">
        <f t="shared" si="197"/>
        <v>2557</v>
      </c>
      <c r="CM224" s="11">
        <f t="shared" si="198"/>
        <v>2557</v>
      </c>
      <c r="CN224" s="6">
        <f t="shared" si="199"/>
        <v>551.45480306174795</v>
      </c>
      <c r="CO224" s="62">
        <f t="shared" si="158"/>
        <v>0</v>
      </c>
      <c r="CP224" s="73">
        <f t="shared" si="204"/>
        <v>0</v>
      </c>
      <c r="CQ224" s="73">
        <f t="shared" si="205"/>
        <v>0</v>
      </c>
      <c r="CR224" s="6">
        <f t="shared" si="200"/>
        <v>0</v>
      </c>
    </row>
    <row r="225" spans="1:96">
      <c r="A225" s="30" t="s">
        <v>2369</v>
      </c>
      <c r="B225" s="30" t="s">
        <v>2370</v>
      </c>
      <c r="C225" s="49"/>
      <c r="D225" s="49" t="s">
        <v>3797</v>
      </c>
      <c r="E225" s="30" t="s">
        <v>3061</v>
      </c>
      <c r="F225" s="30" t="s">
        <v>4568</v>
      </c>
      <c r="G225" s="30" t="s">
        <v>4574</v>
      </c>
      <c r="H225" s="30" t="s">
        <v>3113</v>
      </c>
      <c r="I225" s="30" t="s">
        <v>4332</v>
      </c>
      <c r="J225" s="30"/>
      <c r="K225" s="30" t="s">
        <v>1240</v>
      </c>
      <c r="L225" s="30" t="s">
        <v>3102</v>
      </c>
      <c r="M225" s="31">
        <v>550</v>
      </c>
      <c r="N225" s="30">
        <v>17</v>
      </c>
      <c r="O225" s="30"/>
      <c r="P225" s="162"/>
      <c r="Q225" s="30">
        <f t="shared" si="162"/>
        <v>204</v>
      </c>
      <c r="R225" s="30">
        <f t="shared" si="163"/>
        <v>6209.1174000000001</v>
      </c>
      <c r="S225" s="30">
        <f t="shared" si="164"/>
        <v>6205</v>
      </c>
      <c r="T225" s="30" t="s">
        <v>6</v>
      </c>
      <c r="U225" s="30"/>
      <c r="V225" s="32">
        <v>37194</v>
      </c>
      <c r="W225" s="30"/>
      <c r="X225" s="31">
        <v>550</v>
      </c>
      <c r="Y225" s="30">
        <v>0</v>
      </c>
      <c r="Z225" s="30">
        <v>0</v>
      </c>
      <c r="AA225" s="30">
        <v>0</v>
      </c>
      <c r="AB225" s="31">
        <f t="shared" si="165"/>
        <v>550</v>
      </c>
      <c r="AC225" s="33">
        <v>42095</v>
      </c>
      <c r="AD225" s="10">
        <f t="shared" si="166"/>
        <v>37194</v>
      </c>
      <c r="AE225" s="10">
        <f t="shared" si="167"/>
        <v>42095</v>
      </c>
      <c r="AF225" s="11">
        <f t="shared" si="168"/>
        <v>4901</v>
      </c>
      <c r="AG225" s="11">
        <f t="shared" si="169"/>
        <v>6209.25</v>
      </c>
      <c r="AH225" s="11">
        <f t="shared" si="170"/>
        <v>4901</v>
      </c>
      <c r="AI225" s="11">
        <f t="shared" si="207"/>
        <v>434.41579371474614</v>
      </c>
      <c r="AJ225" s="11">
        <f t="shared" si="208"/>
        <v>115.58420628525386</v>
      </c>
      <c r="AK225" s="33">
        <v>42461</v>
      </c>
      <c r="AL225" s="5">
        <f t="shared" si="171"/>
        <v>42461</v>
      </c>
      <c r="AM225" s="11">
        <f t="shared" si="172"/>
        <v>42461</v>
      </c>
      <c r="AN225" s="11">
        <f t="shared" si="173"/>
        <v>4901</v>
      </c>
      <c r="AO225" s="6">
        <v>501.68</v>
      </c>
      <c r="AP225" s="6">
        <f t="shared" si="174"/>
        <v>67.264206285253863</v>
      </c>
      <c r="AQ225" s="6">
        <f t="shared" si="175"/>
        <v>48.319999999999993</v>
      </c>
      <c r="AR225" s="33">
        <v>42826</v>
      </c>
      <c r="AS225" s="5">
        <f t="shared" si="176"/>
        <v>42826</v>
      </c>
      <c r="AT225" s="11">
        <f t="shared" si="177"/>
        <v>42826</v>
      </c>
      <c r="AU225" s="11">
        <f t="shared" si="178"/>
        <v>5632</v>
      </c>
      <c r="AV225" s="6">
        <v>534.03294117647056</v>
      </c>
      <c r="AW225" s="6">
        <v>32.352941176470587</v>
      </c>
      <c r="AX225" s="6">
        <f t="shared" si="160"/>
        <v>15.967058823529442</v>
      </c>
      <c r="AY225" s="33">
        <v>43191</v>
      </c>
      <c r="AZ225" s="5">
        <f t="shared" si="179"/>
        <v>43191</v>
      </c>
      <c r="BA225" s="11">
        <f t="shared" si="180"/>
        <v>5997</v>
      </c>
      <c r="BB225" s="11">
        <f t="shared" si="181"/>
        <v>5881.4157937147465</v>
      </c>
      <c r="BC225" s="6">
        <v>550.21480306174783</v>
      </c>
      <c r="BD225" s="6">
        <v>16.1818618852773</v>
      </c>
      <c r="BE225" s="6">
        <f t="shared" si="161"/>
        <v>-0.21480306174782982</v>
      </c>
      <c r="BF225" s="8"/>
      <c r="BG225" s="33">
        <v>43556</v>
      </c>
      <c r="BH225" s="5">
        <f t="shared" si="182"/>
        <v>43556</v>
      </c>
      <c r="BI225" s="11">
        <f t="shared" si="183"/>
        <v>6362</v>
      </c>
      <c r="BJ225" s="11">
        <f t="shared" si="184"/>
        <v>0</v>
      </c>
      <c r="BK225" s="6">
        <f t="shared" si="185"/>
        <v>551.29480306174787</v>
      </c>
      <c r="BL225" s="6">
        <v>1.08</v>
      </c>
      <c r="BM225" s="6">
        <v>0.08</v>
      </c>
      <c r="BN225" s="59"/>
      <c r="BO225" s="58"/>
      <c r="BP225" s="58"/>
      <c r="BQ225" s="61">
        <f t="shared" si="186"/>
        <v>-1.3748030617479117</v>
      </c>
      <c r="BR225" s="33">
        <v>43922</v>
      </c>
      <c r="BS225" s="5">
        <f t="shared" si="187"/>
        <v>43922</v>
      </c>
      <c r="BT225" s="11">
        <f t="shared" si="188"/>
        <v>6728</v>
      </c>
      <c r="BU225" s="11">
        <f t="shared" si="189"/>
        <v>0</v>
      </c>
      <c r="BV225" s="6">
        <f t="shared" si="206"/>
        <v>551.37480306174791</v>
      </c>
      <c r="BW225" s="6">
        <f t="shared" si="190"/>
        <v>0.08</v>
      </c>
      <c r="BX225" s="73">
        <f t="shared" si="201"/>
        <v>0.08</v>
      </c>
      <c r="BY225" s="6">
        <v>0.08</v>
      </c>
      <c r="BZ225" s="33">
        <v>44287</v>
      </c>
      <c r="CA225" s="5">
        <f t="shared" si="191"/>
        <v>44287</v>
      </c>
      <c r="CB225" s="11">
        <f t="shared" si="192"/>
        <v>7093</v>
      </c>
      <c r="CC225" s="11">
        <f t="shared" si="193"/>
        <v>0</v>
      </c>
      <c r="CD225" s="6">
        <f t="shared" si="194"/>
        <v>551.45480306174795</v>
      </c>
      <c r="CE225" s="62">
        <f t="shared" si="195"/>
        <v>0.08</v>
      </c>
      <c r="CF225" s="73">
        <f t="shared" si="202"/>
        <v>0.08</v>
      </c>
      <c r="CG225" s="73">
        <f t="shared" si="203"/>
        <v>0</v>
      </c>
      <c r="CH225" s="6">
        <f t="shared" si="157"/>
        <v>0</v>
      </c>
      <c r="CI225" s="6"/>
      <c r="CJ225" s="33">
        <v>44652</v>
      </c>
      <c r="CK225" s="5">
        <f t="shared" si="196"/>
        <v>44652</v>
      </c>
      <c r="CL225" s="11">
        <f t="shared" si="197"/>
        <v>2557</v>
      </c>
      <c r="CM225" s="11">
        <f t="shared" si="198"/>
        <v>2557</v>
      </c>
      <c r="CN225" s="6">
        <f t="shared" si="199"/>
        <v>551.45480306174795</v>
      </c>
      <c r="CO225" s="62">
        <f t="shared" si="158"/>
        <v>0</v>
      </c>
      <c r="CP225" s="73">
        <f t="shared" si="204"/>
        <v>0</v>
      </c>
      <c r="CQ225" s="73">
        <f t="shared" si="205"/>
        <v>0</v>
      </c>
      <c r="CR225" s="6">
        <f t="shared" si="200"/>
        <v>0</v>
      </c>
    </row>
    <row r="226" spans="1:96">
      <c r="A226" s="30" t="s">
        <v>1970</v>
      </c>
      <c r="B226" s="30" t="s">
        <v>1971</v>
      </c>
      <c r="C226" s="49"/>
      <c r="D226" s="49" t="s">
        <v>3603</v>
      </c>
      <c r="E226" s="30" t="s">
        <v>2998</v>
      </c>
      <c r="F226" s="30" t="s">
        <v>11592</v>
      </c>
      <c r="G226" s="30" t="s">
        <v>4574</v>
      </c>
      <c r="H226" s="30" t="s">
        <v>4565</v>
      </c>
      <c r="I226" s="30" t="s">
        <v>4256</v>
      </c>
      <c r="J226" s="30"/>
      <c r="K226" s="30" t="s">
        <v>1240</v>
      </c>
      <c r="L226" s="30" t="s">
        <v>3102</v>
      </c>
      <c r="M226" s="31">
        <v>800</v>
      </c>
      <c r="N226" s="30">
        <v>17</v>
      </c>
      <c r="O226" s="30"/>
      <c r="P226" s="162"/>
      <c r="Q226" s="30">
        <f t="shared" si="162"/>
        <v>204</v>
      </c>
      <c r="R226" s="30">
        <f t="shared" si="163"/>
        <v>6209.1174000000001</v>
      </c>
      <c r="S226" s="30">
        <f t="shared" si="164"/>
        <v>6205</v>
      </c>
      <c r="T226" s="30" t="s">
        <v>6</v>
      </c>
      <c r="U226" s="30"/>
      <c r="V226" s="32">
        <v>37225</v>
      </c>
      <c r="W226" s="30"/>
      <c r="X226" s="31">
        <v>800</v>
      </c>
      <c r="Y226" s="30">
        <v>0</v>
      </c>
      <c r="Z226" s="30">
        <v>0</v>
      </c>
      <c r="AA226" s="30">
        <v>0</v>
      </c>
      <c r="AB226" s="31">
        <f t="shared" si="165"/>
        <v>800</v>
      </c>
      <c r="AC226" s="33">
        <v>42095</v>
      </c>
      <c r="AD226" s="10">
        <f t="shared" si="166"/>
        <v>37225</v>
      </c>
      <c r="AE226" s="10">
        <f t="shared" si="167"/>
        <v>42095</v>
      </c>
      <c r="AF226" s="11">
        <f t="shared" si="168"/>
        <v>4870</v>
      </c>
      <c r="AG226" s="11">
        <f t="shared" si="169"/>
        <v>6209.25</v>
      </c>
      <c r="AH226" s="11">
        <f t="shared" si="170"/>
        <v>4870</v>
      </c>
      <c r="AI226" s="11">
        <f t="shared" si="207"/>
        <v>627.88074133763087</v>
      </c>
      <c r="AJ226" s="11">
        <f t="shared" si="208"/>
        <v>172.11925866236913</v>
      </c>
      <c r="AK226" s="33">
        <v>42461</v>
      </c>
      <c r="AL226" s="5">
        <f t="shared" si="171"/>
        <v>42461</v>
      </c>
      <c r="AM226" s="11">
        <f t="shared" si="172"/>
        <v>42461</v>
      </c>
      <c r="AN226" s="11">
        <f t="shared" si="173"/>
        <v>4870</v>
      </c>
      <c r="AO226" s="6">
        <v>725.24</v>
      </c>
      <c r="AP226" s="6">
        <f t="shared" si="174"/>
        <v>97.359258662369143</v>
      </c>
      <c r="AQ226" s="6">
        <f t="shared" si="175"/>
        <v>74.759999999999991</v>
      </c>
      <c r="AR226" s="33">
        <v>42826</v>
      </c>
      <c r="AS226" s="5">
        <f t="shared" si="176"/>
        <v>42826</v>
      </c>
      <c r="AT226" s="11">
        <f t="shared" si="177"/>
        <v>42826</v>
      </c>
      <c r="AU226" s="11">
        <f t="shared" si="178"/>
        <v>5601</v>
      </c>
      <c r="AV226" s="6">
        <v>772.29882352941172</v>
      </c>
      <c r="AW226" s="6">
        <v>47.058823529411768</v>
      </c>
      <c r="AX226" s="6">
        <f t="shared" si="160"/>
        <v>27.70117647058828</v>
      </c>
      <c r="AY226" s="33">
        <v>43191</v>
      </c>
      <c r="AZ226" s="5">
        <f t="shared" si="179"/>
        <v>43191</v>
      </c>
      <c r="BA226" s="11">
        <f t="shared" si="180"/>
        <v>5966</v>
      </c>
      <c r="BB226" s="11">
        <f t="shared" si="181"/>
        <v>5793.8807413376308</v>
      </c>
      <c r="BC226" s="6">
        <v>800.3726608378953</v>
      </c>
      <c r="BD226" s="6">
        <v>28.073837308483583</v>
      </c>
      <c r="BE226" s="6">
        <f t="shared" si="161"/>
        <v>-0.37266083789529603</v>
      </c>
      <c r="BF226" s="8"/>
      <c r="BG226" s="33">
        <v>43556</v>
      </c>
      <c r="BH226" s="5">
        <f t="shared" si="182"/>
        <v>43556</v>
      </c>
      <c r="BI226" s="11">
        <f t="shared" si="183"/>
        <v>6331</v>
      </c>
      <c r="BJ226" s="11">
        <f t="shared" si="184"/>
        <v>0</v>
      </c>
      <c r="BK226" s="6">
        <f t="shared" si="185"/>
        <v>801.45266083789534</v>
      </c>
      <c r="BL226" s="6">
        <v>1.08</v>
      </c>
      <c r="BM226" s="6">
        <v>0.08</v>
      </c>
      <c r="BN226" s="59"/>
      <c r="BO226" s="58"/>
      <c r="BP226" s="58"/>
      <c r="BQ226" s="61">
        <f t="shared" si="186"/>
        <v>-1.5326608378953779</v>
      </c>
      <c r="BR226" s="33">
        <v>43922</v>
      </c>
      <c r="BS226" s="5">
        <f t="shared" si="187"/>
        <v>43922</v>
      </c>
      <c r="BT226" s="11">
        <f t="shared" si="188"/>
        <v>6697</v>
      </c>
      <c r="BU226" s="11">
        <f t="shared" si="189"/>
        <v>0</v>
      </c>
      <c r="BV226" s="6">
        <f t="shared" si="206"/>
        <v>801.53266083789538</v>
      </c>
      <c r="BW226" s="6">
        <f t="shared" si="190"/>
        <v>0.08</v>
      </c>
      <c r="BX226" s="73">
        <f t="shared" si="201"/>
        <v>0.08</v>
      </c>
      <c r="BY226" s="6">
        <v>0.08</v>
      </c>
      <c r="BZ226" s="33">
        <v>44287</v>
      </c>
      <c r="CA226" s="5">
        <f t="shared" si="191"/>
        <v>44287</v>
      </c>
      <c r="CB226" s="11">
        <f t="shared" si="192"/>
        <v>7062</v>
      </c>
      <c r="CC226" s="11">
        <f t="shared" si="193"/>
        <v>0</v>
      </c>
      <c r="CD226" s="6">
        <f t="shared" si="194"/>
        <v>801.61266083789542</v>
      </c>
      <c r="CE226" s="62">
        <f t="shared" si="195"/>
        <v>0.08</v>
      </c>
      <c r="CF226" s="73">
        <f t="shared" si="202"/>
        <v>0.08</v>
      </c>
      <c r="CG226" s="73">
        <f t="shared" si="203"/>
        <v>0</v>
      </c>
      <c r="CH226" s="6">
        <f t="shared" si="157"/>
        <v>0</v>
      </c>
      <c r="CI226" s="6"/>
      <c r="CJ226" s="33">
        <v>44652</v>
      </c>
      <c r="CK226" s="5">
        <f t="shared" si="196"/>
        <v>44652</v>
      </c>
      <c r="CL226" s="11">
        <f t="shared" si="197"/>
        <v>2557</v>
      </c>
      <c r="CM226" s="11">
        <f t="shared" si="198"/>
        <v>2557</v>
      </c>
      <c r="CN226" s="6">
        <f t="shared" si="199"/>
        <v>801.61266083789542</v>
      </c>
      <c r="CO226" s="62">
        <f t="shared" si="158"/>
        <v>0</v>
      </c>
      <c r="CP226" s="73">
        <f t="shared" si="204"/>
        <v>0</v>
      </c>
      <c r="CQ226" s="73">
        <f t="shared" si="205"/>
        <v>0</v>
      </c>
      <c r="CR226" s="6">
        <f t="shared" si="200"/>
        <v>0</v>
      </c>
    </row>
    <row r="227" spans="1:96">
      <c r="A227" s="30" t="s">
        <v>2053</v>
      </c>
      <c r="B227" s="30" t="s">
        <v>2054</v>
      </c>
      <c r="C227" s="49"/>
      <c r="D227" s="49" t="s">
        <v>3641</v>
      </c>
      <c r="E227" s="30" t="s">
        <v>2998</v>
      </c>
      <c r="F227" s="30" t="s">
        <v>11592</v>
      </c>
      <c r="G227" s="30" t="s">
        <v>4574</v>
      </c>
      <c r="H227" s="30" t="s">
        <v>3427</v>
      </c>
      <c r="I227" s="30" t="s">
        <v>4257</v>
      </c>
      <c r="J227" s="30"/>
      <c r="K227" s="30" t="s">
        <v>1240</v>
      </c>
      <c r="L227" s="30" t="s">
        <v>3102</v>
      </c>
      <c r="M227" s="31">
        <v>800</v>
      </c>
      <c r="N227" s="30">
        <v>17</v>
      </c>
      <c r="O227" s="30"/>
      <c r="P227" s="162"/>
      <c r="Q227" s="30">
        <f t="shared" si="162"/>
        <v>204</v>
      </c>
      <c r="R227" s="30">
        <f t="shared" si="163"/>
        <v>6209.1174000000001</v>
      </c>
      <c r="S227" s="30">
        <f t="shared" si="164"/>
        <v>6205</v>
      </c>
      <c r="T227" s="30" t="s">
        <v>6</v>
      </c>
      <c r="U227" s="30"/>
      <c r="V227" s="32">
        <v>37225</v>
      </c>
      <c r="W227" s="30"/>
      <c r="X227" s="31">
        <v>800</v>
      </c>
      <c r="Y227" s="30">
        <v>0</v>
      </c>
      <c r="Z227" s="30">
        <v>0</v>
      </c>
      <c r="AA227" s="30">
        <v>0</v>
      </c>
      <c r="AB227" s="31">
        <f t="shared" si="165"/>
        <v>800</v>
      </c>
      <c r="AC227" s="33">
        <v>42095</v>
      </c>
      <c r="AD227" s="10">
        <f t="shared" si="166"/>
        <v>37225</v>
      </c>
      <c r="AE227" s="10">
        <f t="shared" si="167"/>
        <v>42095</v>
      </c>
      <c r="AF227" s="11">
        <f t="shared" si="168"/>
        <v>4870</v>
      </c>
      <c r="AG227" s="11">
        <f t="shared" si="169"/>
        <v>6209.25</v>
      </c>
      <c r="AH227" s="11">
        <f t="shared" si="170"/>
        <v>4870</v>
      </c>
      <c r="AI227" s="11">
        <f t="shared" si="207"/>
        <v>627.88074133763087</v>
      </c>
      <c r="AJ227" s="11">
        <f t="shared" si="208"/>
        <v>172.11925866236913</v>
      </c>
      <c r="AK227" s="33">
        <v>42461</v>
      </c>
      <c r="AL227" s="5">
        <f t="shared" si="171"/>
        <v>42461</v>
      </c>
      <c r="AM227" s="11">
        <f t="shared" si="172"/>
        <v>42461</v>
      </c>
      <c r="AN227" s="11">
        <f t="shared" si="173"/>
        <v>4870</v>
      </c>
      <c r="AO227" s="6">
        <v>725.24</v>
      </c>
      <c r="AP227" s="6">
        <f t="shared" si="174"/>
        <v>97.359258662369143</v>
      </c>
      <c r="AQ227" s="6">
        <f t="shared" si="175"/>
        <v>74.759999999999991</v>
      </c>
      <c r="AR227" s="33">
        <v>42826</v>
      </c>
      <c r="AS227" s="5">
        <f t="shared" si="176"/>
        <v>42826</v>
      </c>
      <c r="AT227" s="11">
        <f t="shared" si="177"/>
        <v>42826</v>
      </c>
      <c r="AU227" s="11">
        <f t="shared" si="178"/>
        <v>5601</v>
      </c>
      <c r="AV227" s="6">
        <v>772.29882352941172</v>
      </c>
      <c r="AW227" s="6">
        <v>47.058823529411768</v>
      </c>
      <c r="AX227" s="6">
        <f t="shared" si="160"/>
        <v>27.70117647058828</v>
      </c>
      <c r="AY227" s="33">
        <v>43191</v>
      </c>
      <c r="AZ227" s="5">
        <f t="shared" si="179"/>
        <v>43191</v>
      </c>
      <c r="BA227" s="11">
        <f t="shared" si="180"/>
        <v>5966</v>
      </c>
      <c r="BB227" s="11">
        <f t="shared" si="181"/>
        <v>5793.8807413376308</v>
      </c>
      <c r="BC227" s="6">
        <v>800.3726608378953</v>
      </c>
      <c r="BD227" s="6">
        <v>28.073837308483583</v>
      </c>
      <c r="BE227" s="6">
        <f t="shared" si="161"/>
        <v>-0.37266083789529603</v>
      </c>
      <c r="BF227" s="8"/>
      <c r="BG227" s="33">
        <v>43556</v>
      </c>
      <c r="BH227" s="5">
        <f t="shared" si="182"/>
        <v>43556</v>
      </c>
      <c r="BI227" s="11">
        <f t="shared" si="183"/>
        <v>6331</v>
      </c>
      <c r="BJ227" s="11">
        <f t="shared" si="184"/>
        <v>0</v>
      </c>
      <c r="BK227" s="6">
        <f t="shared" si="185"/>
        <v>801.45266083789534</v>
      </c>
      <c r="BL227" s="6">
        <v>1.08</v>
      </c>
      <c r="BM227" s="6">
        <v>0.08</v>
      </c>
      <c r="BN227" s="59"/>
      <c r="BO227" s="58"/>
      <c r="BP227" s="58"/>
      <c r="BQ227" s="61">
        <f t="shared" si="186"/>
        <v>-1.5326608378953779</v>
      </c>
      <c r="BR227" s="33">
        <v>43922</v>
      </c>
      <c r="BS227" s="5">
        <f t="shared" si="187"/>
        <v>43922</v>
      </c>
      <c r="BT227" s="11">
        <f t="shared" si="188"/>
        <v>6697</v>
      </c>
      <c r="BU227" s="11">
        <f t="shared" si="189"/>
        <v>0</v>
      </c>
      <c r="BV227" s="6">
        <f t="shared" si="206"/>
        <v>801.53266083789538</v>
      </c>
      <c r="BW227" s="6">
        <f t="shared" si="190"/>
        <v>0.08</v>
      </c>
      <c r="BX227" s="73">
        <f t="shared" si="201"/>
        <v>0.08</v>
      </c>
      <c r="BY227" s="6">
        <v>0.08</v>
      </c>
      <c r="BZ227" s="33">
        <v>44287</v>
      </c>
      <c r="CA227" s="5">
        <f t="shared" si="191"/>
        <v>44287</v>
      </c>
      <c r="CB227" s="11">
        <f t="shared" si="192"/>
        <v>7062</v>
      </c>
      <c r="CC227" s="11">
        <f t="shared" si="193"/>
        <v>0</v>
      </c>
      <c r="CD227" s="6">
        <f t="shared" si="194"/>
        <v>801.61266083789542</v>
      </c>
      <c r="CE227" s="62">
        <f t="shared" si="195"/>
        <v>0.08</v>
      </c>
      <c r="CF227" s="73">
        <f t="shared" si="202"/>
        <v>0.08</v>
      </c>
      <c r="CG227" s="73">
        <f t="shared" si="203"/>
        <v>0</v>
      </c>
      <c r="CH227" s="6">
        <f t="shared" si="157"/>
        <v>0</v>
      </c>
      <c r="CI227" s="6"/>
      <c r="CJ227" s="33">
        <v>44652</v>
      </c>
      <c r="CK227" s="5">
        <f t="shared" si="196"/>
        <v>44652</v>
      </c>
      <c r="CL227" s="11">
        <f t="shared" si="197"/>
        <v>2557</v>
      </c>
      <c r="CM227" s="11">
        <f t="shared" si="198"/>
        <v>2557</v>
      </c>
      <c r="CN227" s="6">
        <f t="shared" si="199"/>
        <v>801.61266083789542</v>
      </c>
      <c r="CO227" s="62">
        <f t="shared" si="158"/>
        <v>0</v>
      </c>
      <c r="CP227" s="73">
        <f t="shared" si="204"/>
        <v>0</v>
      </c>
      <c r="CQ227" s="73">
        <f t="shared" si="205"/>
        <v>0</v>
      </c>
      <c r="CR227" s="6">
        <f t="shared" si="200"/>
        <v>0</v>
      </c>
    </row>
    <row r="228" spans="1:96">
      <c r="A228" s="30" t="s">
        <v>2244</v>
      </c>
      <c r="B228" s="30" t="s">
        <v>2245</v>
      </c>
      <c r="C228" s="49"/>
      <c r="D228" s="49" t="s">
        <v>3735</v>
      </c>
      <c r="E228" s="30" t="s">
        <v>3061</v>
      </c>
      <c r="F228" s="30" t="s">
        <v>4568</v>
      </c>
      <c r="G228" s="30" t="s">
        <v>4574</v>
      </c>
      <c r="H228" s="30" t="s">
        <v>3169</v>
      </c>
      <c r="I228" s="30" t="s">
        <v>4455</v>
      </c>
      <c r="J228" s="30"/>
      <c r="K228" s="30" t="s">
        <v>1240</v>
      </c>
      <c r="L228" s="30" t="s">
        <v>3102</v>
      </c>
      <c r="M228" s="31">
        <v>1599</v>
      </c>
      <c r="N228" s="30">
        <v>17</v>
      </c>
      <c r="O228" s="30"/>
      <c r="P228" s="162"/>
      <c r="Q228" s="30">
        <f t="shared" si="162"/>
        <v>204</v>
      </c>
      <c r="R228" s="30">
        <f t="shared" si="163"/>
        <v>6209.1174000000001</v>
      </c>
      <c r="S228" s="30">
        <f t="shared" si="164"/>
        <v>6205</v>
      </c>
      <c r="T228" s="30" t="s">
        <v>6</v>
      </c>
      <c r="U228" s="30"/>
      <c r="V228" s="32">
        <v>37255</v>
      </c>
      <c r="W228" s="30"/>
      <c r="X228" s="31">
        <v>1599</v>
      </c>
      <c r="Y228" s="30">
        <v>0</v>
      </c>
      <c r="Z228" s="30">
        <v>0</v>
      </c>
      <c r="AA228" s="30">
        <v>0</v>
      </c>
      <c r="AB228" s="31">
        <f t="shared" si="165"/>
        <v>1599</v>
      </c>
      <c r="AC228" s="33">
        <v>42095</v>
      </c>
      <c r="AD228" s="10">
        <f t="shared" si="166"/>
        <v>37255</v>
      </c>
      <c r="AE228" s="10">
        <f t="shared" si="167"/>
        <v>42095</v>
      </c>
      <c r="AF228" s="11">
        <f t="shared" si="168"/>
        <v>4840</v>
      </c>
      <c r="AG228" s="11">
        <f t="shared" si="169"/>
        <v>6209.25</v>
      </c>
      <c r="AH228" s="11">
        <f t="shared" si="170"/>
        <v>4840</v>
      </c>
      <c r="AI228" s="11">
        <f t="shared" si="207"/>
        <v>1247.2457695406929</v>
      </c>
      <c r="AJ228" s="11">
        <f t="shared" si="208"/>
        <v>351.75423045930711</v>
      </c>
      <c r="AK228" s="33">
        <v>42461</v>
      </c>
      <c r="AL228" s="5">
        <f t="shared" si="171"/>
        <v>42461</v>
      </c>
      <c r="AM228" s="11">
        <f t="shared" si="172"/>
        <v>42461</v>
      </c>
      <c r="AN228" s="11">
        <f t="shared" si="173"/>
        <v>4840</v>
      </c>
      <c r="AO228" s="6">
        <v>1442.1</v>
      </c>
      <c r="AP228" s="6">
        <f t="shared" si="174"/>
        <v>194.85423045930702</v>
      </c>
      <c r="AQ228" s="6">
        <f t="shared" si="175"/>
        <v>156.90000000000009</v>
      </c>
      <c r="AR228" s="33">
        <v>42826</v>
      </c>
      <c r="AS228" s="5">
        <f t="shared" si="176"/>
        <v>42826</v>
      </c>
      <c r="AT228" s="11">
        <f t="shared" si="177"/>
        <v>42826</v>
      </c>
      <c r="AU228" s="11">
        <f t="shared" si="178"/>
        <v>5571</v>
      </c>
      <c r="AV228" s="6">
        <v>1536.1588235294116</v>
      </c>
      <c r="AW228" s="6">
        <v>94.058823529411768</v>
      </c>
      <c r="AX228" s="6">
        <f t="shared" si="160"/>
        <v>62.84117647058838</v>
      </c>
      <c r="AY228" s="33">
        <v>43191</v>
      </c>
      <c r="AZ228" s="5">
        <f t="shared" si="179"/>
        <v>43191</v>
      </c>
      <c r="BA228" s="11">
        <f t="shared" si="180"/>
        <v>5936</v>
      </c>
      <c r="BB228" s="11">
        <f t="shared" si="181"/>
        <v>5584.2457695406929</v>
      </c>
      <c r="BC228" s="6">
        <v>1599.8453953391734</v>
      </c>
      <c r="BD228" s="6">
        <v>63.686571809761816</v>
      </c>
      <c r="BE228" s="6">
        <f t="shared" si="161"/>
        <v>-0.84539533917336485</v>
      </c>
      <c r="BF228" s="8"/>
      <c r="BG228" s="33">
        <v>43556</v>
      </c>
      <c r="BH228" s="5">
        <f t="shared" si="182"/>
        <v>43556</v>
      </c>
      <c r="BI228" s="11">
        <f t="shared" si="183"/>
        <v>6301</v>
      </c>
      <c r="BJ228" s="11">
        <f t="shared" si="184"/>
        <v>0</v>
      </c>
      <c r="BK228" s="6">
        <f t="shared" si="185"/>
        <v>1600.9253953391733</v>
      </c>
      <c r="BL228" s="6">
        <v>1.08</v>
      </c>
      <c r="BM228" s="6">
        <v>0.08</v>
      </c>
      <c r="BN228" s="59"/>
      <c r="BO228" s="58"/>
      <c r="BP228" s="58"/>
      <c r="BQ228" s="61">
        <f t="shared" si="186"/>
        <v>-2.0053953391732193</v>
      </c>
      <c r="BR228" s="33">
        <v>43922</v>
      </c>
      <c r="BS228" s="5">
        <f t="shared" si="187"/>
        <v>43922</v>
      </c>
      <c r="BT228" s="11">
        <f t="shared" si="188"/>
        <v>6667</v>
      </c>
      <c r="BU228" s="11">
        <f t="shared" si="189"/>
        <v>0</v>
      </c>
      <c r="BV228" s="6">
        <f t="shared" si="206"/>
        <v>1601.0053953391732</v>
      </c>
      <c r="BW228" s="6">
        <f t="shared" si="190"/>
        <v>0.08</v>
      </c>
      <c r="BX228" s="73">
        <f t="shared" si="201"/>
        <v>0.08</v>
      </c>
      <c r="BY228" s="6">
        <v>0.08</v>
      </c>
      <c r="BZ228" s="33">
        <v>44287</v>
      </c>
      <c r="CA228" s="5">
        <f t="shared" si="191"/>
        <v>44287</v>
      </c>
      <c r="CB228" s="11">
        <f t="shared" si="192"/>
        <v>7032</v>
      </c>
      <c r="CC228" s="11">
        <f t="shared" si="193"/>
        <v>0</v>
      </c>
      <c r="CD228" s="6">
        <f t="shared" si="194"/>
        <v>1601.0853953391731</v>
      </c>
      <c r="CE228" s="62">
        <f t="shared" si="195"/>
        <v>0.08</v>
      </c>
      <c r="CF228" s="73">
        <f t="shared" si="202"/>
        <v>0.08</v>
      </c>
      <c r="CG228" s="73">
        <f t="shared" si="203"/>
        <v>0</v>
      </c>
      <c r="CH228" s="6">
        <f t="shared" si="157"/>
        <v>0</v>
      </c>
      <c r="CI228" s="6"/>
      <c r="CJ228" s="33">
        <v>44652</v>
      </c>
      <c r="CK228" s="5">
        <f t="shared" si="196"/>
        <v>44652</v>
      </c>
      <c r="CL228" s="11">
        <f t="shared" si="197"/>
        <v>2557</v>
      </c>
      <c r="CM228" s="11">
        <f t="shared" si="198"/>
        <v>2557</v>
      </c>
      <c r="CN228" s="6">
        <f t="shared" si="199"/>
        <v>1601.0853953391731</v>
      </c>
      <c r="CO228" s="62">
        <f t="shared" si="158"/>
        <v>0</v>
      </c>
      <c r="CP228" s="73">
        <f t="shared" si="204"/>
        <v>0</v>
      </c>
      <c r="CQ228" s="73">
        <f t="shared" si="205"/>
        <v>0</v>
      </c>
      <c r="CR228" s="6">
        <f t="shared" si="200"/>
        <v>0</v>
      </c>
    </row>
    <row r="229" spans="1:96">
      <c r="A229" s="30" t="s">
        <v>1754</v>
      </c>
      <c r="B229" s="30" t="s">
        <v>1755</v>
      </c>
      <c r="C229" s="49"/>
      <c r="D229" s="49" t="s">
        <v>3496</v>
      </c>
      <c r="E229" s="30" t="s">
        <v>11649</v>
      </c>
      <c r="F229" s="30" t="s">
        <v>4255</v>
      </c>
      <c r="G229" s="30" t="s">
        <v>4562</v>
      </c>
      <c r="H229" s="30" t="s">
        <v>3140</v>
      </c>
      <c r="I229" s="30" t="s">
        <v>11645</v>
      </c>
      <c r="J229" s="30"/>
      <c r="K229" s="30" t="s">
        <v>1240</v>
      </c>
      <c r="L229" s="30" t="s">
        <v>3102</v>
      </c>
      <c r="M229" s="31">
        <v>790</v>
      </c>
      <c r="N229" s="30">
        <v>17</v>
      </c>
      <c r="O229" s="30"/>
      <c r="P229" s="162"/>
      <c r="Q229" s="30">
        <f t="shared" si="162"/>
        <v>204</v>
      </c>
      <c r="R229" s="30">
        <f t="shared" si="163"/>
        <v>6209.1174000000001</v>
      </c>
      <c r="S229" s="30">
        <f t="shared" si="164"/>
        <v>6205</v>
      </c>
      <c r="T229" s="30" t="s">
        <v>6</v>
      </c>
      <c r="U229" s="30"/>
      <c r="V229" s="32">
        <v>37287</v>
      </c>
      <c r="W229" s="30"/>
      <c r="X229" s="31">
        <v>790</v>
      </c>
      <c r="Y229" s="30">
        <v>0</v>
      </c>
      <c r="Z229" s="30">
        <v>0</v>
      </c>
      <c r="AA229" s="30">
        <v>0</v>
      </c>
      <c r="AB229" s="31">
        <f t="shared" si="165"/>
        <v>790</v>
      </c>
      <c r="AC229" s="33">
        <v>42095</v>
      </c>
      <c r="AD229" s="10">
        <f t="shared" si="166"/>
        <v>37287</v>
      </c>
      <c r="AE229" s="10">
        <f t="shared" si="167"/>
        <v>42095</v>
      </c>
      <c r="AF229" s="11">
        <f t="shared" si="168"/>
        <v>4808</v>
      </c>
      <c r="AG229" s="11">
        <f t="shared" si="169"/>
        <v>6209.25</v>
      </c>
      <c r="AH229" s="11">
        <f t="shared" si="170"/>
        <v>4808</v>
      </c>
      <c r="AI229" s="11">
        <f t="shared" si="207"/>
        <v>612.1385979049154</v>
      </c>
      <c r="AJ229" s="11">
        <f t="shared" si="208"/>
        <v>177.8614020950846</v>
      </c>
      <c r="AK229" s="33">
        <v>42461</v>
      </c>
      <c r="AL229" s="5">
        <f t="shared" si="171"/>
        <v>42461</v>
      </c>
      <c r="AM229" s="11">
        <f t="shared" si="172"/>
        <v>42461</v>
      </c>
      <c r="AN229" s="11">
        <f t="shared" si="173"/>
        <v>4808</v>
      </c>
      <c r="AO229" s="6">
        <v>695.46</v>
      </c>
      <c r="AP229" s="6">
        <f t="shared" si="174"/>
        <v>83.321402095084636</v>
      </c>
      <c r="AQ229" s="6">
        <f t="shared" si="175"/>
        <v>94.539999999999964</v>
      </c>
      <c r="AR229" s="33">
        <v>42826</v>
      </c>
      <c r="AS229" s="5">
        <f t="shared" si="176"/>
        <v>42826</v>
      </c>
      <c r="AT229" s="11">
        <f t="shared" si="177"/>
        <v>42826</v>
      </c>
      <c r="AU229" s="11">
        <f t="shared" si="178"/>
        <v>5539</v>
      </c>
      <c r="AV229" s="6">
        <v>741.93058823529418</v>
      </c>
      <c r="AW229" s="6">
        <v>46.470588235294116</v>
      </c>
      <c r="AX229" s="6">
        <f t="shared" si="160"/>
        <v>48.069411764705819</v>
      </c>
      <c r="AY229" s="33">
        <v>43191</v>
      </c>
      <c r="AZ229" s="5">
        <f t="shared" si="179"/>
        <v>43191</v>
      </c>
      <c r="BA229" s="11">
        <f t="shared" si="180"/>
        <v>5904</v>
      </c>
      <c r="BB229" s="11">
        <f t="shared" si="181"/>
        <v>5726.1385979049155</v>
      </c>
      <c r="BC229" s="6">
        <v>751.80880581989516</v>
      </c>
      <c r="BD229" s="6">
        <v>9.8782175846009395</v>
      </c>
      <c r="BE229" s="6">
        <f t="shared" si="161"/>
        <v>38.191194180104844</v>
      </c>
      <c r="BF229" s="8"/>
      <c r="BG229" s="33">
        <v>43556</v>
      </c>
      <c r="BH229" s="5">
        <f t="shared" si="182"/>
        <v>43556</v>
      </c>
      <c r="BI229" s="11">
        <f t="shared" si="183"/>
        <v>6269</v>
      </c>
      <c r="BJ229" s="11">
        <f t="shared" si="184"/>
        <v>0</v>
      </c>
      <c r="BK229" s="6">
        <f t="shared" si="185"/>
        <v>790</v>
      </c>
      <c r="BL229" s="6">
        <f>BE229</f>
        <v>38.191194180104844</v>
      </c>
      <c r="BM229" s="6">
        <v>0.25</v>
      </c>
      <c r="BN229" s="59"/>
      <c r="BO229" s="58"/>
      <c r="BP229" s="58"/>
      <c r="BQ229" s="61">
        <f t="shared" si="186"/>
        <v>-0.25</v>
      </c>
      <c r="BR229" s="33">
        <v>43922</v>
      </c>
      <c r="BS229" s="5">
        <f t="shared" si="187"/>
        <v>43922</v>
      </c>
      <c r="BT229" s="11">
        <f t="shared" si="188"/>
        <v>6635</v>
      </c>
      <c r="BU229" s="11">
        <f t="shared" si="189"/>
        <v>0</v>
      </c>
      <c r="BV229" s="6">
        <f t="shared" si="206"/>
        <v>790.25</v>
      </c>
      <c r="BW229" s="6">
        <f t="shared" si="190"/>
        <v>0.25</v>
      </c>
      <c r="BX229" s="73">
        <f t="shared" si="201"/>
        <v>0.25</v>
      </c>
      <c r="BY229" s="6">
        <v>0.25</v>
      </c>
      <c r="BZ229" s="33">
        <v>44287</v>
      </c>
      <c r="CA229" s="5">
        <f t="shared" si="191"/>
        <v>44287</v>
      </c>
      <c r="CB229" s="11">
        <f t="shared" si="192"/>
        <v>7000</v>
      </c>
      <c r="CC229" s="11">
        <f t="shared" si="193"/>
        <v>0</v>
      </c>
      <c r="CD229" s="6">
        <f t="shared" si="194"/>
        <v>790.5</v>
      </c>
      <c r="CE229" s="62">
        <f t="shared" si="195"/>
        <v>0.25</v>
      </c>
      <c r="CF229" s="73">
        <f t="shared" si="202"/>
        <v>0.25</v>
      </c>
      <c r="CG229" s="73">
        <f t="shared" si="203"/>
        <v>0</v>
      </c>
      <c r="CH229" s="6">
        <f t="shared" si="157"/>
        <v>0</v>
      </c>
      <c r="CI229" s="6"/>
      <c r="CJ229" s="33">
        <v>44652</v>
      </c>
      <c r="CK229" s="5">
        <f t="shared" si="196"/>
        <v>44652</v>
      </c>
      <c r="CL229" s="11">
        <f t="shared" si="197"/>
        <v>2557</v>
      </c>
      <c r="CM229" s="11">
        <f t="shared" si="198"/>
        <v>2557</v>
      </c>
      <c r="CN229" s="6">
        <f t="shared" si="199"/>
        <v>790.5</v>
      </c>
      <c r="CO229" s="62">
        <f t="shared" si="158"/>
        <v>0</v>
      </c>
      <c r="CP229" s="73">
        <f t="shared" si="204"/>
        <v>0</v>
      </c>
      <c r="CQ229" s="73">
        <f t="shared" si="205"/>
        <v>0</v>
      </c>
      <c r="CR229" s="6">
        <f t="shared" si="200"/>
        <v>0</v>
      </c>
    </row>
    <row r="230" spans="1:96">
      <c r="A230" s="30" t="s">
        <v>1756</v>
      </c>
      <c r="B230" s="30" t="s">
        <v>1757</v>
      </c>
      <c r="C230" s="49"/>
      <c r="D230" s="49" t="s">
        <v>3497</v>
      </c>
      <c r="E230" s="30" t="s">
        <v>11649</v>
      </c>
      <c r="F230" s="30" t="s">
        <v>4255</v>
      </c>
      <c r="G230" s="30" t="s">
        <v>4562</v>
      </c>
      <c r="H230" s="30" t="s">
        <v>3172</v>
      </c>
      <c r="I230" s="30" t="s">
        <v>11645</v>
      </c>
      <c r="J230" s="30"/>
      <c r="K230" s="30" t="s">
        <v>1240</v>
      </c>
      <c r="L230" s="30" t="s">
        <v>3102</v>
      </c>
      <c r="M230" s="31">
        <v>800</v>
      </c>
      <c r="N230" s="30">
        <v>17</v>
      </c>
      <c r="O230" s="30"/>
      <c r="P230" s="162"/>
      <c r="Q230" s="30">
        <f t="shared" si="162"/>
        <v>204</v>
      </c>
      <c r="R230" s="30">
        <f t="shared" si="163"/>
        <v>6209.1174000000001</v>
      </c>
      <c r="S230" s="30">
        <f t="shared" si="164"/>
        <v>6205</v>
      </c>
      <c r="T230" s="30" t="s">
        <v>6</v>
      </c>
      <c r="U230" s="30"/>
      <c r="V230" s="32">
        <v>37346</v>
      </c>
      <c r="W230" s="30"/>
      <c r="X230" s="31">
        <v>800</v>
      </c>
      <c r="Y230" s="30">
        <v>0</v>
      </c>
      <c r="Z230" s="30">
        <v>0</v>
      </c>
      <c r="AA230" s="30">
        <v>0</v>
      </c>
      <c r="AB230" s="31">
        <f t="shared" si="165"/>
        <v>800</v>
      </c>
      <c r="AC230" s="33">
        <v>42095</v>
      </c>
      <c r="AD230" s="10">
        <f t="shared" si="166"/>
        <v>37346</v>
      </c>
      <c r="AE230" s="10">
        <f t="shared" si="167"/>
        <v>42095</v>
      </c>
      <c r="AF230" s="11">
        <f t="shared" si="168"/>
        <v>4749</v>
      </c>
      <c r="AG230" s="11">
        <f t="shared" si="169"/>
        <v>6209.25</v>
      </c>
      <c r="AH230" s="11">
        <f t="shared" si="170"/>
        <v>4749</v>
      </c>
      <c r="AI230" s="11">
        <f t="shared" si="207"/>
        <v>612.28041901692177</v>
      </c>
      <c r="AJ230" s="11">
        <f t="shared" si="208"/>
        <v>187.71958098307823</v>
      </c>
      <c r="AK230" s="33">
        <v>42461</v>
      </c>
      <c r="AL230" s="5">
        <f t="shared" si="171"/>
        <v>42461</v>
      </c>
      <c r="AM230" s="11">
        <f t="shared" si="172"/>
        <v>42461</v>
      </c>
      <c r="AN230" s="11">
        <f t="shared" si="173"/>
        <v>4749</v>
      </c>
      <c r="AO230" s="6">
        <v>695.81</v>
      </c>
      <c r="AP230" s="6">
        <f t="shared" si="174"/>
        <v>83.529580983078176</v>
      </c>
      <c r="AQ230" s="6">
        <f t="shared" si="175"/>
        <v>104.19000000000005</v>
      </c>
      <c r="AR230" s="33">
        <v>42826</v>
      </c>
      <c r="AS230" s="5">
        <f t="shared" si="176"/>
        <v>42826</v>
      </c>
      <c r="AT230" s="11">
        <f t="shared" si="177"/>
        <v>42826</v>
      </c>
      <c r="AU230" s="11">
        <f t="shared" si="178"/>
        <v>5480</v>
      </c>
      <c r="AV230" s="6">
        <v>742.86882352941166</v>
      </c>
      <c r="AW230" s="6">
        <v>47.058823529411768</v>
      </c>
      <c r="AX230" s="6">
        <f t="shared" si="160"/>
        <v>57.131176470588343</v>
      </c>
      <c r="AY230" s="33">
        <v>43191</v>
      </c>
      <c r="AZ230" s="5">
        <f t="shared" si="179"/>
        <v>43191</v>
      </c>
      <c r="BA230" s="11">
        <f t="shared" si="180"/>
        <v>5845</v>
      </c>
      <c r="BB230" s="11">
        <f t="shared" si="181"/>
        <v>5657.2804190169218</v>
      </c>
      <c r="BC230" s="6">
        <v>753.7299924187846</v>
      </c>
      <c r="BD230" s="6">
        <v>10.861168889372989</v>
      </c>
      <c r="BE230" s="6">
        <f t="shared" si="161"/>
        <v>46.270007581215395</v>
      </c>
      <c r="BF230" s="8"/>
      <c r="BG230" s="33">
        <v>43556</v>
      </c>
      <c r="BH230" s="5">
        <f t="shared" si="182"/>
        <v>43556</v>
      </c>
      <c r="BI230" s="11">
        <f t="shared" si="183"/>
        <v>6210</v>
      </c>
      <c r="BJ230" s="11">
        <f t="shared" si="184"/>
        <v>0</v>
      </c>
      <c r="BK230" s="6">
        <f t="shared" si="185"/>
        <v>800</v>
      </c>
      <c r="BL230" s="6">
        <f>BE230</f>
        <v>46.270007581215395</v>
      </c>
      <c r="BM230" s="6">
        <v>0.25</v>
      </c>
      <c r="BN230" s="59"/>
      <c r="BO230" s="58"/>
      <c r="BP230" s="58"/>
      <c r="BQ230" s="61">
        <f t="shared" si="186"/>
        <v>-0.25</v>
      </c>
      <c r="BR230" s="33">
        <v>43922</v>
      </c>
      <c r="BS230" s="5">
        <f t="shared" si="187"/>
        <v>43922</v>
      </c>
      <c r="BT230" s="11">
        <f t="shared" si="188"/>
        <v>6576</v>
      </c>
      <c r="BU230" s="11">
        <f t="shared" si="189"/>
        <v>0</v>
      </c>
      <c r="BV230" s="6">
        <f t="shared" si="206"/>
        <v>800.25</v>
      </c>
      <c r="BW230" s="6">
        <f t="shared" si="190"/>
        <v>0.25</v>
      </c>
      <c r="BX230" s="73">
        <f t="shared" si="201"/>
        <v>0.25</v>
      </c>
      <c r="BY230" s="6">
        <v>0.25</v>
      </c>
      <c r="BZ230" s="33">
        <v>44287</v>
      </c>
      <c r="CA230" s="5">
        <f t="shared" si="191"/>
        <v>44287</v>
      </c>
      <c r="CB230" s="11">
        <f t="shared" si="192"/>
        <v>6941</v>
      </c>
      <c r="CC230" s="11">
        <f t="shared" si="193"/>
        <v>0</v>
      </c>
      <c r="CD230" s="6">
        <f t="shared" si="194"/>
        <v>800.5</v>
      </c>
      <c r="CE230" s="62">
        <f t="shared" si="195"/>
        <v>0.25</v>
      </c>
      <c r="CF230" s="73">
        <f t="shared" si="202"/>
        <v>0.25</v>
      </c>
      <c r="CG230" s="73">
        <f t="shared" si="203"/>
        <v>0</v>
      </c>
      <c r="CH230" s="6">
        <f t="shared" si="157"/>
        <v>0</v>
      </c>
      <c r="CI230" s="6"/>
      <c r="CJ230" s="33">
        <v>44652</v>
      </c>
      <c r="CK230" s="5">
        <f t="shared" si="196"/>
        <v>44652</v>
      </c>
      <c r="CL230" s="11">
        <f t="shared" si="197"/>
        <v>2557</v>
      </c>
      <c r="CM230" s="11">
        <f t="shared" si="198"/>
        <v>2557</v>
      </c>
      <c r="CN230" s="6">
        <f t="shared" si="199"/>
        <v>800.5</v>
      </c>
      <c r="CO230" s="62">
        <f t="shared" si="158"/>
        <v>0</v>
      </c>
      <c r="CP230" s="73">
        <f t="shared" si="204"/>
        <v>0</v>
      </c>
      <c r="CQ230" s="73">
        <f t="shared" si="205"/>
        <v>0</v>
      </c>
      <c r="CR230" s="6">
        <f t="shared" si="200"/>
        <v>0</v>
      </c>
    </row>
    <row r="231" spans="1:96">
      <c r="A231" s="30" t="s">
        <v>2246</v>
      </c>
      <c r="B231" s="30" t="s">
        <v>2247</v>
      </c>
      <c r="C231" s="49"/>
      <c r="D231" s="49" t="s">
        <v>3736</v>
      </c>
      <c r="E231" s="30" t="s">
        <v>3061</v>
      </c>
      <c r="F231" s="30" t="s">
        <v>4568</v>
      </c>
      <c r="G231" s="30" t="s">
        <v>4574</v>
      </c>
      <c r="H231" s="30" t="s">
        <v>4517</v>
      </c>
      <c r="I231" s="30" t="s">
        <v>4413</v>
      </c>
      <c r="J231" s="30"/>
      <c r="K231" s="30" t="s">
        <v>1240</v>
      </c>
      <c r="L231" s="30" t="s">
        <v>3102</v>
      </c>
      <c r="M231" s="31">
        <v>999</v>
      </c>
      <c r="N231" s="30">
        <v>15</v>
      </c>
      <c r="O231" s="30"/>
      <c r="P231" s="162"/>
      <c r="Q231" s="30">
        <f t="shared" si="162"/>
        <v>180</v>
      </c>
      <c r="R231" s="30">
        <f t="shared" si="163"/>
        <v>5478.6330000000007</v>
      </c>
      <c r="S231" s="30">
        <f t="shared" si="164"/>
        <v>5475</v>
      </c>
      <c r="T231" s="30" t="s">
        <v>6</v>
      </c>
      <c r="U231" s="30"/>
      <c r="V231" s="32">
        <v>37406</v>
      </c>
      <c r="W231" s="30"/>
      <c r="X231" s="31">
        <v>999</v>
      </c>
      <c r="Y231" s="30">
        <v>0</v>
      </c>
      <c r="Z231" s="30">
        <v>0</v>
      </c>
      <c r="AA231" s="30">
        <v>0</v>
      </c>
      <c r="AB231" s="31">
        <f t="shared" si="165"/>
        <v>999</v>
      </c>
      <c r="AC231" s="33">
        <v>42095</v>
      </c>
      <c r="AD231" s="10">
        <f t="shared" si="166"/>
        <v>37406</v>
      </c>
      <c r="AE231" s="10">
        <f t="shared" si="167"/>
        <v>42095</v>
      </c>
      <c r="AF231" s="11">
        <f t="shared" si="168"/>
        <v>4689</v>
      </c>
      <c r="AG231" s="11">
        <f t="shared" si="169"/>
        <v>5478.75</v>
      </c>
      <c r="AH231" s="11">
        <f t="shared" si="170"/>
        <v>4689</v>
      </c>
      <c r="AI231" s="11">
        <f t="shared" si="207"/>
        <v>855.58191780821926</v>
      </c>
      <c r="AJ231" s="11">
        <f t="shared" si="208"/>
        <v>143.41808219178074</v>
      </c>
      <c r="AK231" s="33">
        <v>42461</v>
      </c>
      <c r="AL231" s="5">
        <f t="shared" si="171"/>
        <v>42461</v>
      </c>
      <c r="AM231" s="11">
        <f t="shared" si="172"/>
        <v>42461</v>
      </c>
      <c r="AN231" s="11">
        <f t="shared" si="173"/>
        <v>4689</v>
      </c>
      <c r="AO231" s="6">
        <v>879.37</v>
      </c>
      <c r="AP231" s="6">
        <f t="shared" si="174"/>
        <v>23.788082191780745</v>
      </c>
      <c r="AQ231" s="6">
        <f t="shared" si="175"/>
        <v>119.63</v>
      </c>
      <c r="AR231" s="33">
        <v>42826</v>
      </c>
      <c r="AS231" s="5">
        <f t="shared" si="176"/>
        <v>42826</v>
      </c>
      <c r="AT231" s="11">
        <f t="shared" si="177"/>
        <v>42826</v>
      </c>
      <c r="AU231" s="11">
        <f t="shared" si="178"/>
        <v>5420</v>
      </c>
      <c r="AV231" s="6">
        <v>945.97</v>
      </c>
      <c r="AW231" s="6">
        <v>66.599999999999994</v>
      </c>
      <c r="AX231" s="6">
        <f t="shared" si="160"/>
        <v>53.029999999999973</v>
      </c>
      <c r="AY231" s="33">
        <v>43191</v>
      </c>
      <c r="AZ231" s="5">
        <f t="shared" si="179"/>
        <v>43191</v>
      </c>
      <c r="BA231" s="11">
        <f t="shared" si="180"/>
        <v>5785</v>
      </c>
      <c r="BB231" s="11">
        <f t="shared" si="181"/>
        <v>5641.5819178082193</v>
      </c>
      <c r="BC231" s="6">
        <v>1057.0387445820165</v>
      </c>
      <c r="BD231" s="6">
        <v>111.06874458201651</v>
      </c>
      <c r="BE231" s="6">
        <v>-0.2</v>
      </c>
      <c r="BF231" s="8"/>
      <c r="BG231" s="33">
        <v>43556</v>
      </c>
      <c r="BH231" s="5">
        <f t="shared" si="182"/>
        <v>43556</v>
      </c>
      <c r="BI231" s="11">
        <f t="shared" si="183"/>
        <v>6150</v>
      </c>
      <c r="BJ231" s="11">
        <f t="shared" si="184"/>
        <v>0</v>
      </c>
      <c r="BK231" s="6">
        <f t="shared" si="185"/>
        <v>1058.1187445820165</v>
      </c>
      <c r="BL231" s="6">
        <v>1.08</v>
      </c>
      <c r="BM231" s="6">
        <v>0.08</v>
      </c>
      <c r="BN231" s="59"/>
      <c r="BO231" s="58"/>
      <c r="BP231" s="58"/>
      <c r="BQ231" s="61">
        <f t="shared" si="186"/>
        <v>-59.198744582016388</v>
      </c>
      <c r="BR231" s="33">
        <v>43922</v>
      </c>
      <c r="BS231" s="5">
        <f t="shared" si="187"/>
        <v>43922</v>
      </c>
      <c r="BT231" s="11">
        <f t="shared" si="188"/>
        <v>6516</v>
      </c>
      <c r="BU231" s="11">
        <f t="shared" si="189"/>
        <v>0</v>
      </c>
      <c r="BV231" s="6">
        <f t="shared" si="206"/>
        <v>1058.1987445820164</v>
      </c>
      <c r="BW231" s="6">
        <f t="shared" si="190"/>
        <v>0.08</v>
      </c>
      <c r="BX231" s="73">
        <f t="shared" si="201"/>
        <v>0.08</v>
      </c>
      <c r="BY231" s="6">
        <v>0.08</v>
      </c>
      <c r="BZ231" s="33">
        <v>44287</v>
      </c>
      <c r="CA231" s="5">
        <f t="shared" si="191"/>
        <v>44287</v>
      </c>
      <c r="CB231" s="11">
        <f t="shared" si="192"/>
        <v>6881</v>
      </c>
      <c r="CC231" s="11">
        <f t="shared" si="193"/>
        <v>0</v>
      </c>
      <c r="CD231" s="6">
        <f t="shared" si="194"/>
        <v>1058.2787445820163</v>
      </c>
      <c r="CE231" s="62">
        <f t="shared" si="195"/>
        <v>0.08</v>
      </c>
      <c r="CF231" s="73">
        <f t="shared" si="202"/>
        <v>0.08</v>
      </c>
      <c r="CG231" s="73">
        <f t="shared" si="203"/>
        <v>0</v>
      </c>
      <c r="CH231" s="6">
        <f t="shared" si="157"/>
        <v>0</v>
      </c>
      <c r="CI231" s="6"/>
      <c r="CJ231" s="33">
        <v>44652</v>
      </c>
      <c r="CK231" s="5">
        <f t="shared" si="196"/>
        <v>44652</v>
      </c>
      <c r="CL231" s="11">
        <f t="shared" si="197"/>
        <v>2557</v>
      </c>
      <c r="CM231" s="11">
        <f t="shared" si="198"/>
        <v>2557</v>
      </c>
      <c r="CN231" s="6">
        <f t="shared" si="199"/>
        <v>1058.2787445820163</v>
      </c>
      <c r="CO231" s="62">
        <f t="shared" si="158"/>
        <v>0</v>
      </c>
      <c r="CP231" s="73">
        <f t="shared" si="204"/>
        <v>0</v>
      </c>
      <c r="CQ231" s="73">
        <f t="shared" si="205"/>
        <v>0</v>
      </c>
      <c r="CR231" s="6">
        <f t="shared" si="200"/>
        <v>0</v>
      </c>
    </row>
    <row r="232" spans="1:96">
      <c r="A232" s="30" t="s">
        <v>2254</v>
      </c>
      <c r="B232" s="30" t="s">
        <v>2255</v>
      </c>
      <c r="C232" s="49"/>
      <c r="D232" s="49" t="s">
        <v>3740</v>
      </c>
      <c r="E232" s="30" t="s">
        <v>3061</v>
      </c>
      <c r="F232" s="30" t="s">
        <v>4568</v>
      </c>
      <c r="G232" s="30" t="s">
        <v>4574</v>
      </c>
      <c r="H232" s="30" t="s">
        <v>4517</v>
      </c>
      <c r="I232" s="30" t="s">
        <v>4413</v>
      </c>
      <c r="J232" s="30"/>
      <c r="K232" s="30" t="s">
        <v>1240</v>
      </c>
      <c r="L232" s="30" t="s">
        <v>3102</v>
      </c>
      <c r="M232" s="31">
        <v>999</v>
      </c>
      <c r="N232" s="30">
        <v>15</v>
      </c>
      <c r="O232" s="30"/>
      <c r="P232" s="162"/>
      <c r="Q232" s="30">
        <f t="shared" si="162"/>
        <v>180</v>
      </c>
      <c r="R232" s="30">
        <f t="shared" si="163"/>
        <v>5478.6330000000007</v>
      </c>
      <c r="S232" s="30">
        <f t="shared" si="164"/>
        <v>5475</v>
      </c>
      <c r="T232" s="30" t="s">
        <v>6</v>
      </c>
      <c r="U232" s="30"/>
      <c r="V232" s="32">
        <v>37406</v>
      </c>
      <c r="W232" s="30"/>
      <c r="X232" s="31">
        <v>999</v>
      </c>
      <c r="Y232" s="30">
        <v>0</v>
      </c>
      <c r="Z232" s="30">
        <v>0</v>
      </c>
      <c r="AA232" s="30">
        <v>0</v>
      </c>
      <c r="AB232" s="31">
        <f t="shared" si="165"/>
        <v>999</v>
      </c>
      <c r="AC232" s="33">
        <v>42095</v>
      </c>
      <c r="AD232" s="10">
        <f t="shared" si="166"/>
        <v>37406</v>
      </c>
      <c r="AE232" s="10">
        <f t="shared" si="167"/>
        <v>42095</v>
      </c>
      <c r="AF232" s="11">
        <f t="shared" si="168"/>
        <v>4689</v>
      </c>
      <c r="AG232" s="11">
        <f t="shared" si="169"/>
        <v>5478.75</v>
      </c>
      <c r="AH232" s="11">
        <f t="shared" si="170"/>
        <v>4689</v>
      </c>
      <c r="AI232" s="11">
        <f t="shared" si="207"/>
        <v>855.58191780821926</v>
      </c>
      <c r="AJ232" s="11">
        <f t="shared" si="208"/>
        <v>143.41808219178074</v>
      </c>
      <c r="AK232" s="33">
        <v>42461</v>
      </c>
      <c r="AL232" s="5">
        <f t="shared" si="171"/>
        <v>42461</v>
      </c>
      <c r="AM232" s="11">
        <f t="shared" si="172"/>
        <v>42461</v>
      </c>
      <c r="AN232" s="11">
        <f t="shared" si="173"/>
        <v>4689</v>
      </c>
      <c r="AO232" s="6">
        <v>879.36</v>
      </c>
      <c r="AP232" s="6">
        <f t="shared" si="174"/>
        <v>23.778082191780754</v>
      </c>
      <c r="AQ232" s="6">
        <f t="shared" si="175"/>
        <v>119.63999999999999</v>
      </c>
      <c r="AR232" s="33">
        <v>42826</v>
      </c>
      <c r="AS232" s="5">
        <f t="shared" si="176"/>
        <v>42826</v>
      </c>
      <c r="AT232" s="11">
        <f t="shared" si="177"/>
        <v>42826</v>
      </c>
      <c r="AU232" s="11">
        <f t="shared" si="178"/>
        <v>5420</v>
      </c>
      <c r="AV232" s="6">
        <v>945.96</v>
      </c>
      <c r="AW232" s="6">
        <v>66.599999999999994</v>
      </c>
      <c r="AX232" s="6">
        <f t="shared" si="160"/>
        <v>53.039999999999964</v>
      </c>
      <c r="AY232" s="33">
        <v>43191</v>
      </c>
      <c r="AZ232" s="5">
        <f t="shared" si="179"/>
        <v>43191</v>
      </c>
      <c r="BA232" s="11">
        <f t="shared" si="180"/>
        <v>5785</v>
      </c>
      <c r="BB232" s="11">
        <f t="shared" si="181"/>
        <v>5641.5819178082193</v>
      </c>
      <c r="BC232" s="6">
        <v>1057.0388791109015</v>
      </c>
      <c r="BD232" s="6">
        <v>111.07887911090133</v>
      </c>
      <c r="BE232" s="6">
        <v>-0.2</v>
      </c>
      <c r="BF232" s="8"/>
      <c r="BG232" s="33">
        <v>43556</v>
      </c>
      <c r="BH232" s="5">
        <f t="shared" si="182"/>
        <v>43556</v>
      </c>
      <c r="BI232" s="11">
        <f t="shared" si="183"/>
        <v>6150</v>
      </c>
      <c r="BJ232" s="11">
        <f t="shared" si="184"/>
        <v>0</v>
      </c>
      <c r="BK232" s="6">
        <f t="shared" si="185"/>
        <v>1058.1188791109014</v>
      </c>
      <c r="BL232" s="6">
        <v>1.08</v>
      </c>
      <c r="BM232" s="6">
        <v>0.08</v>
      </c>
      <c r="BN232" s="59"/>
      <c r="BO232" s="58"/>
      <c r="BP232" s="58"/>
      <c r="BQ232" s="61">
        <f t="shared" si="186"/>
        <v>-59.198879110901316</v>
      </c>
      <c r="BR232" s="33">
        <v>43922</v>
      </c>
      <c r="BS232" s="5">
        <f t="shared" si="187"/>
        <v>43922</v>
      </c>
      <c r="BT232" s="11">
        <f t="shared" si="188"/>
        <v>6516</v>
      </c>
      <c r="BU232" s="11">
        <f t="shared" si="189"/>
        <v>0</v>
      </c>
      <c r="BV232" s="6">
        <f t="shared" si="206"/>
        <v>1058.1988791109013</v>
      </c>
      <c r="BW232" s="6">
        <f t="shared" si="190"/>
        <v>0.08</v>
      </c>
      <c r="BX232" s="73">
        <f t="shared" si="201"/>
        <v>0.08</v>
      </c>
      <c r="BY232" s="6">
        <v>0.08</v>
      </c>
      <c r="BZ232" s="33">
        <v>44287</v>
      </c>
      <c r="CA232" s="5">
        <f t="shared" si="191"/>
        <v>44287</v>
      </c>
      <c r="CB232" s="11">
        <f t="shared" si="192"/>
        <v>6881</v>
      </c>
      <c r="CC232" s="11">
        <f t="shared" si="193"/>
        <v>0</v>
      </c>
      <c r="CD232" s="6">
        <f t="shared" si="194"/>
        <v>1058.2788791109012</v>
      </c>
      <c r="CE232" s="62">
        <f t="shared" si="195"/>
        <v>0.08</v>
      </c>
      <c r="CF232" s="73">
        <f t="shared" si="202"/>
        <v>0.08</v>
      </c>
      <c r="CG232" s="73">
        <f t="shared" si="203"/>
        <v>0</v>
      </c>
      <c r="CH232" s="6">
        <f t="shared" si="157"/>
        <v>0</v>
      </c>
      <c r="CI232" s="6"/>
      <c r="CJ232" s="33">
        <v>44652</v>
      </c>
      <c r="CK232" s="5">
        <f t="shared" si="196"/>
        <v>44652</v>
      </c>
      <c r="CL232" s="11">
        <f t="shared" si="197"/>
        <v>2557</v>
      </c>
      <c r="CM232" s="11">
        <f t="shared" si="198"/>
        <v>2557</v>
      </c>
      <c r="CN232" s="6">
        <f t="shared" si="199"/>
        <v>1058.2788791109012</v>
      </c>
      <c r="CO232" s="62">
        <f t="shared" si="158"/>
        <v>0</v>
      </c>
      <c r="CP232" s="73">
        <f t="shared" si="204"/>
        <v>0</v>
      </c>
      <c r="CQ232" s="73">
        <f t="shared" si="205"/>
        <v>0</v>
      </c>
      <c r="CR232" s="6">
        <f t="shared" si="200"/>
        <v>0</v>
      </c>
    </row>
    <row r="233" spans="1:96">
      <c r="A233" s="30" t="s">
        <v>2315</v>
      </c>
      <c r="B233" s="30" t="s">
        <v>2316</v>
      </c>
      <c r="C233" s="49"/>
      <c r="D233" s="49" t="s">
        <v>3770</v>
      </c>
      <c r="E233" s="30" t="s">
        <v>3061</v>
      </c>
      <c r="F233" s="30" t="s">
        <v>4568</v>
      </c>
      <c r="G233" s="30" t="s">
        <v>4562</v>
      </c>
      <c r="H233" s="30" t="s">
        <v>4470</v>
      </c>
      <c r="I233" s="30" t="s">
        <v>4469</v>
      </c>
      <c r="J233" s="30"/>
      <c r="K233" s="30" t="s">
        <v>1240</v>
      </c>
      <c r="L233" s="30" t="s">
        <v>3102</v>
      </c>
      <c r="M233" s="31">
        <v>1599</v>
      </c>
      <c r="N233" s="30">
        <v>15</v>
      </c>
      <c r="O233" s="30"/>
      <c r="P233" s="162"/>
      <c r="Q233" s="30">
        <f t="shared" si="162"/>
        <v>180</v>
      </c>
      <c r="R233" s="30">
        <f t="shared" si="163"/>
        <v>5478.6330000000007</v>
      </c>
      <c r="S233" s="30">
        <f t="shared" si="164"/>
        <v>5475</v>
      </c>
      <c r="T233" s="30" t="s">
        <v>6</v>
      </c>
      <c r="U233" s="30"/>
      <c r="V233" s="32">
        <v>37406</v>
      </c>
      <c r="W233" s="30"/>
      <c r="X233" s="31">
        <v>1599</v>
      </c>
      <c r="Y233" s="30">
        <v>0</v>
      </c>
      <c r="Z233" s="30">
        <v>0</v>
      </c>
      <c r="AA233" s="30">
        <v>0</v>
      </c>
      <c r="AB233" s="31">
        <f t="shared" si="165"/>
        <v>1599</v>
      </c>
      <c r="AC233" s="33">
        <v>42095</v>
      </c>
      <c r="AD233" s="10">
        <f t="shared" si="166"/>
        <v>37406</v>
      </c>
      <c r="AE233" s="10">
        <f t="shared" si="167"/>
        <v>42095</v>
      </c>
      <c r="AF233" s="11">
        <f t="shared" si="168"/>
        <v>4689</v>
      </c>
      <c r="AG233" s="11">
        <f t="shared" si="169"/>
        <v>5478.75</v>
      </c>
      <c r="AH233" s="11">
        <f t="shared" si="170"/>
        <v>4689</v>
      </c>
      <c r="AI233" s="11">
        <f t="shared" si="207"/>
        <v>1369.4449315068493</v>
      </c>
      <c r="AJ233" s="11">
        <f t="shared" si="208"/>
        <v>229.55506849315066</v>
      </c>
      <c r="AK233" s="33">
        <v>42461</v>
      </c>
      <c r="AL233" s="5">
        <f t="shared" si="171"/>
        <v>42461</v>
      </c>
      <c r="AM233" s="11">
        <f t="shared" si="172"/>
        <v>42461</v>
      </c>
      <c r="AN233" s="11">
        <f t="shared" si="173"/>
        <v>4689</v>
      </c>
      <c r="AO233" s="6">
        <v>1407.46</v>
      </c>
      <c r="AP233" s="6">
        <f t="shared" si="174"/>
        <v>38.015068493150693</v>
      </c>
      <c r="AQ233" s="6">
        <f t="shared" si="175"/>
        <v>191.53999999999996</v>
      </c>
      <c r="AR233" s="33">
        <v>42826</v>
      </c>
      <c r="AS233" s="5">
        <f t="shared" si="176"/>
        <v>42826</v>
      </c>
      <c r="AT233" s="11">
        <f t="shared" si="177"/>
        <v>42826</v>
      </c>
      <c r="AU233" s="11">
        <f t="shared" si="178"/>
        <v>5420</v>
      </c>
      <c r="AV233" s="6">
        <v>1514.06</v>
      </c>
      <c r="AW233" s="6">
        <v>106.6</v>
      </c>
      <c r="AX233" s="6">
        <f t="shared" si="160"/>
        <v>84.940000000000055</v>
      </c>
      <c r="AY233" s="33">
        <v>43191</v>
      </c>
      <c r="AZ233" s="5">
        <f t="shared" si="179"/>
        <v>43191</v>
      </c>
      <c r="BA233" s="11">
        <f t="shared" si="180"/>
        <v>5785</v>
      </c>
      <c r="BB233" s="11">
        <f t="shared" si="181"/>
        <v>5555.4449315068496</v>
      </c>
      <c r="BC233" s="6">
        <v>1691.8976586293427</v>
      </c>
      <c r="BD233" s="6">
        <v>177.83765862934271</v>
      </c>
      <c r="BE233" s="6">
        <v>-0.2</v>
      </c>
      <c r="BF233" s="8"/>
      <c r="BG233" s="33">
        <v>43556</v>
      </c>
      <c r="BH233" s="5">
        <f t="shared" si="182"/>
        <v>43556</v>
      </c>
      <c r="BI233" s="11">
        <f t="shared" si="183"/>
        <v>6150</v>
      </c>
      <c r="BJ233" s="11">
        <f t="shared" si="184"/>
        <v>0</v>
      </c>
      <c r="BK233" s="6">
        <f t="shared" si="185"/>
        <v>1692.9776586293426</v>
      </c>
      <c r="BL233" s="6">
        <v>1.08</v>
      </c>
      <c r="BM233" s="6">
        <v>0.08</v>
      </c>
      <c r="BN233" s="59"/>
      <c r="BO233" s="58"/>
      <c r="BP233" s="58"/>
      <c r="BQ233" s="61">
        <f t="shared" si="186"/>
        <v>-94.057658629342541</v>
      </c>
      <c r="BR233" s="33">
        <v>43922</v>
      </c>
      <c r="BS233" s="5">
        <f t="shared" si="187"/>
        <v>43922</v>
      </c>
      <c r="BT233" s="11">
        <f t="shared" si="188"/>
        <v>6516</v>
      </c>
      <c r="BU233" s="11">
        <f t="shared" si="189"/>
        <v>0</v>
      </c>
      <c r="BV233" s="6">
        <f t="shared" si="206"/>
        <v>1693.0576586293425</v>
      </c>
      <c r="BW233" s="6">
        <f t="shared" si="190"/>
        <v>0.08</v>
      </c>
      <c r="BX233" s="73">
        <f t="shared" si="201"/>
        <v>0.08</v>
      </c>
      <c r="BY233" s="6">
        <v>0.08</v>
      </c>
      <c r="BZ233" s="33">
        <v>44287</v>
      </c>
      <c r="CA233" s="5">
        <f t="shared" si="191"/>
        <v>44287</v>
      </c>
      <c r="CB233" s="11">
        <f t="shared" si="192"/>
        <v>6881</v>
      </c>
      <c r="CC233" s="11">
        <f t="shared" si="193"/>
        <v>0</v>
      </c>
      <c r="CD233" s="6">
        <f t="shared" si="194"/>
        <v>1693.1376586293425</v>
      </c>
      <c r="CE233" s="62">
        <f t="shared" si="195"/>
        <v>0.08</v>
      </c>
      <c r="CF233" s="73">
        <f t="shared" si="202"/>
        <v>0.08</v>
      </c>
      <c r="CG233" s="73">
        <f t="shared" si="203"/>
        <v>0</v>
      </c>
      <c r="CH233" s="6">
        <f t="shared" si="157"/>
        <v>0</v>
      </c>
      <c r="CI233" s="6"/>
      <c r="CJ233" s="33">
        <v>44652</v>
      </c>
      <c r="CK233" s="5">
        <f t="shared" si="196"/>
        <v>44652</v>
      </c>
      <c r="CL233" s="11">
        <f t="shared" si="197"/>
        <v>2557</v>
      </c>
      <c r="CM233" s="11">
        <f t="shared" si="198"/>
        <v>2557</v>
      </c>
      <c r="CN233" s="6">
        <f t="shared" si="199"/>
        <v>1693.1376586293425</v>
      </c>
      <c r="CO233" s="62">
        <f t="shared" si="158"/>
        <v>0</v>
      </c>
      <c r="CP233" s="73">
        <f t="shared" si="204"/>
        <v>0</v>
      </c>
      <c r="CQ233" s="73">
        <f t="shared" si="205"/>
        <v>0</v>
      </c>
      <c r="CR233" s="6">
        <f t="shared" si="200"/>
        <v>0</v>
      </c>
    </row>
    <row r="234" spans="1:96">
      <c r="A234" s="30" t="s">
        <v>2423</v>
      </c>
      <c r="B234" s="30" t="s">
        <v>2424</v>
      </c>
      <c r="C234" s="49"/>
      <c r="D234" s="49" t="s">
        <v>3824</v>
      </c>
      <c r="E234" s="30" t="s">
        <v>3061</v>
      </c>
      <c r="F234" s="30" t="s">
        <v>4568</v>
      </c>
      <c r="G234" s="30" t="s">
        <v>4562</v>
      </c>
      <c r="H234" s="30" t="s">
        <v>4444</v>
      </c>
      <c r="I234" s="30" t="s">
        <v>4305</v>
      </c>
      <c r="J234" s="30"/>
      <c r="K234" s="30" t="s">
        <v>1240</v>
      </c>
      <c r="L234" s="30" t="s">
        <v>3102</v>
      </c>
      <c r="M234" s="31">
        <v>1299</v>
      </c>
      <c r="N234" s="30">
        <v>15</v>
      </c>
      <c r="O234" s="30"/>
      <c r="P234" s="162"/>
      <c r="Q234" s="30">
        <f t="shared" si="162"/>
        <v>180</v>
      </c>
      <c r="R234" s="30">
        <f t="shared" si="163"/>
        <v>5478.6330000000007</v>
      </c>
      <c r="S234" s="30">
        <f t="shared" si="164"/>
        <v>5475</v>
      </c>
      <c r="T234" s="30" t="s">
        <v>6</v>
      </c>
      <c r="U234" s="30"/>
      <c r="V234" s="32">
        <v>37406</v>
      </c>
      <c r="W234" s="30"/>
      <c r="X234" s="31">
        <v>1299</v>
      </c>
      <c r="Y234" s="30">
        <v>0</v>
      </c>
      <c r="Z234" s="30">
        <v>0</v>
      </c>
      <c r="AA234" s="30">
        <v>0</v>
      </c>
      <c r="AB234" s="31">
        <f t="shared" si="165"/>
        <v>1299</v>
      </c>
      <c r="AC234" s="33">
        <v>42095</v>
      </c>
      <c r="AD234" s="10">
        <f t="shared" si="166"/>
        <v>37406</v>
      </c>
      <c r="AE234" s="10">
        <f t="shared" si="167"/>
        <v>42095</v>
      </c>
      <c r="AF234" s="11">
        <f t="shared" si="168"/>
        <v>4689</v>
      </c>
      <c r="AG234" s="11">
        <f t="shared" si="169"/>
        <v>5478.75</v>
      </c>
      <c r="AH234" s="11">
        <f t="shared" si="170"/>
        <v>4689</v>
      </c>
      <c r="AI234" s="11">
        <f t="shared" si="207"/>
        <v>1112.5134246575342</v>
      </c>
      <c r="AJ234" s="11">
        <f t="shared" si="208"/>
        <v>186.48657534246581</v>
      </c>
      <c r="AK234" s="33">
        <v>42461</v>
      </c>
      <c r="AL234" s="5">
        <f t="shared" si="171"/>
        <v>42461</v>
      </c>
      <c r="AM234" s="11">
        <f t="shared" si="172"/>
        <v>42461</v>
      </c>
      <c r="AN234" s="11">
        <f t="shared" si="173"/>
        <v>4689</v>
      </c>
      <c r="AO234" s="6">
        <v>1143.44</v>
      </c>
      <c r="AP234" s="6">
        <f t="shared" si="174"/>
        <v>30.926575342465867</v>
      </c>
      <c r="AQ234" s="6">
        <f t="shared" si="175"/>
        <v>155.55999999999995</v>
      </c>
      <c r="AR234" s="33">
        <v>42826</v>
      </c>
      <c r="AS234" s="5">
        <f t="shared" si="176"/>
        <v>42826</v>
      </c>
      <c r="AT234" s="11">
        <f t="shared" si="177"/>
        <v>42826</v>
      </c>
      <c r="AU234" s="11">
        <f t="shared" si="178"/>
        <v>5420</v>
      </c>
      <c r="AV234" s="6">
        <v>1230.04</v>
      </c>
      <c r="AW234" s="6">
        <v>86.6</v>
      </c>
      <c r="AX234" s="6">
        <f t="shared" si="160"/>
        <v>68.960000000000036</v>
      </c>
      <c r="AY234" s="33">
        <v>43191</v>
      </c>
      <c r="AZ234" s="5">
        <f t="shared" si="179"/>
        <v>43191</v>
      </c>
      <c r="BA234" s="11">
        <f t="shared" si="180"/>
        <v>5785</v>
      </c>
      <c r="BB234" s="11">
        <f t="shared" si="181"/>
        <v>5598.5134246575344</v>
      </c>
      <c r="BC234" s="6">
        <v>1374.4678652834675</v>
      </c>
      <c r="BD234" s="6">
        <v>144.42786528346758</v>
      </c>
      <c r="BE234" s="6">
        <v>-0.2</v>
      </c>
      <c r="BF234" s="8"/>
      <c r="BG234" s="33">
        <v>43556</v>
      </c>
      <c r="BH234" s="5">
        <f t="shared" si="182"/>
        <v>43556</v>
      </c>
      <c r="BI234" s="11">
        <f t="shared" si="183"/>
        <v>6150</v>
      </c>
      <c r="BJ234" s="11">
        <f t="shared" si="184"/>
        <v>0</v>
      </c>
      <c r="BK234" s="6">
        <f t="shared" si="185"/>
        <v>1375.5478652834674</v>
      </c>
      <c r="BL234" s="6">
        <v>1.08</v>
      </c>
      <c r="BM234" s="6">
        <v>0.08</v>
      </c>
      <c r="BN234" s="59"/>
      <c r="BO234" s="58"/>
      <c r="BP234" s="58"/>
      <c r="BQ234" s="61">
        <f t="shared" si="186"/>
        <v>-76.627865283467372</v>
      </c>
      <c r="BR234" s="33">
        <v>43922</v>
      </c>
      <c r="BS234" s="5">
        <f t="shared" si="187"/>
        <v>43922</v>
      </c>
      <c r="BT234" s="11">
        <f t="shared" si="188"/>
        <v>6516</v>
      </c>
      <c r="BU234" s="11">
        <f t="shared" si="189"/>
        <v>0</v>
      </c>
      <c r="BV234" s="6">
        <f t="shared" si="206"/>
        <v>1375.6278652834674</v>
      </c>
      <c r="BW234" s="6">
        <f t="shared" si="190"/>
        <v>0.08</v>
      </c>
      <c r="BX234" s="73">
        <f t="shared" si="201"/>
        <v>0.08</v>
      </c>
      <c r="BY234" s="6">
        <v>0.08</v>
      </c>
      <c r="BZ234" s="33">
        <v>44287</v>
      </c>
      <c r="CA234" s="5">
        <f t="shared" si="191"/>
        <v>44287</v>
      </c>
      <c r="CB234" s="11">
        <f t="shared" si="192"/>
        <v>6881</v>
      </c>
      <c r="CC234" s="11">
        <f t="shared" si="193"/>
        <v>0</v>
      </c>
      <c r="CD234" s="6">
        <f t="shared" si="194"/>
        <v>1375.7078652834673</v>
      </c>
      <c r="CE234" s="62">
        <f t="shared" si="195"/>
        <v>0.08</v>
      </c>
      <c r="CF234" s="73">
        <f t="shared" si="202"/>
        <v>0.08</v>
      </c>
      <c r="CG234" s="73">
        <f t="shared" si="203"/>
        <v>0</v>
      </c>
      <c r="CH234" s="6">
        <f t="shared" si="157"/>
        <v>0</v>
      </c>
      <c r="CI234" s="6"/>
      <c r="CJ234" s="33">
        <v>44652</v>
      </c>
      <c r="CK234" s="5">
        <f t="shared" si="196"/>
        <v>44652</v>
      </c>
      <c r="CL234" s="11">
        <f t="shared" si="197"/>
        <v>2557</v>
      </c>
      <c r="CM234" s="11">
        <f t="shared" si="198"/>
        <v>2557</v>
      </c>
      <c r="CN234" s="6">
        <f t="shared" si="199"/>
        <v>1375.7078652834673</v>
      </c>
      <c r="CO234" s="62">
        <f t="shared" si="158"/>
        <v>0</v>
      </c>
      <c r="CP234" s="73">
        <f t="shared" si="204"/>
        <v>0</v>
      </c>
      <c r="CQ234" s="73">
        <f t="shared" si="205"/>
        <v>0</v>
      </c>
      <c r="CR234" s="6">
        <f t="shared" si="200"/>
        <v>0</v>
      </c>
    </row>
    <row r="235" spans="1:96">
      <c r="A235" s="30" t="s">
        <v>2455</v>
      </c>
      <c r="B235" s="30" t="s">
        <v>2456</v>
      </c>
      <c r="C235" s="49" t="s">
        <v>3062</v>
      </c>
      <c r="D235" s="49" t="s">
        <v>3840</v>
      </c>
      <c r="E235" s="30" t="s">
        <v>3061</v>
      </c>
      <c r="F235" s="30" t="s">
        <v>3138</v>
      </c>
      <c r="G235" s="30" t="s">
        <v>3115</v>
      </c>
      <c r="H235" s="30" t="s">
        <v>3186</v>
      </c>
      <c r="I235" s="30" t="s">
        <v>4299</v>
      </c>
      <c r="J235" s="30"/>
      <c r="K235" s="30" t="s">
        <v>1240</v>
      </c>
      <c r="L235" s="30" t="s">
        <v>3102</v>
      </c>
      <c r="M235" s="31">
        <v>1299</v>
      </c>
      <c r="N235" s="30">
        <v>15</v>
      </c>
      <c r="O235" s="30"/>
      <c r="P235" s="162"/>
      <c r="Q235" s="30">
        <f t="shared" si="162"/>
        <v>180</v>
      </c>
      <c r="R235" s="30">
        <f t="shared" si="163"/>
        <v>5478.6330000000007</v>
      </c>
      <c r="S235" s="30">
        <f t="shared" si="164"/>
        <v>5475</v>
      </c>
      <c r="T235" s="30" t="s">
        <v>6</v>
      </c>
      <c r="U235" s="30"/>
      <c r="V235" s="32">
        <v>37406</v>
      </c>
      <c r="W235" s="30"/>
      <c r="X235" s="31">
        <v>1299</v>
      </c>
      <c r="Y235" s="30">
        <v>0</v>
      </c>
      <c r="Z235" s="30">
        <v>0</v>
      </c>
      <c r="AA235" s="30">
        <v>0</v>
      </c>
      <c r="AB235" s="31">
        <f t="shared" si="165"/>
        <v>1299</v>
      </c>
      <c r="AC235" s="33">
        <v>42095</v>
      </c>
      <c r="AD235" s="10">
        <f t="shared" si="166"/>
        <v>37406</v>
      </c>
      <c r="AE235" s="10">
        <f t="shared" si="167"/>
        <v>42095</v>
      </c>
      <c r="AF235" s="11">
        <f t="shared" si="168"/>
        <v>4689</v>
      </c>
      <c r="AG235" s="11">
        <f t="shared" si="169"/>
        <v>5478.75</v>
      </c>
      <c r="AH235" s="11">
        <f t="shared" si="170"/>
        <v>4689</v>
      </c>
      <c r="AI235" s="11">
        <f t="shared" si="207"/>
        <v>1112.5134246575342</v>
      </c>
      <c r="AJ235" s="11">
        <f t="shared" si="208"/>
        <v>186.48657534246581</v>
      </c>
      <c r="AK235" s="33">
        <v>42461</v>
      </c>
      <c r="AL235" s="5">
        <f t="shared" si="171"/>
        <v>42461</v>
      </c>
      <c r="AM235" s="11">
        <f t="shared" si="172"/>
        <v>42461</v>
      </c>
      <c r="AN235" s="11">
        <f t="shared" si="173"/>
        <v>4689</v>
      </c>
      <c r="AO235" s="6">
        <v>1143.44</v>
      </c>
      <c r="AP235" s="6">
        <f t="shared" si="174"/>
        <v>30.926575342465867</v>
      </c>
      <c r="AQ235" s="6">
        <f t="shared" si="175"/>
        <v>155.55999999999995</v>
      </c>
      <c r="AR235" s="33">
        <v>42826</v>
      </c>
      <c r="AS235" s="5">
        <f t="shared" si="176"/>
        <v>42826</v>
      </c>
      <c r="AT235" s="11">
        <f t="shared" si="177"/>
        <v>42826</v>
      </c>
      <c r="AU235" s="11">
        <f t="shared" si="178"/>
        <v>5420</v>
      </c>
      <c r="AV235" s="6">
        <v>1230.04</v>
      </c>
      <c r="AW235" s="6">
        <v>86.6</v>
      </c>
      <c r="AX235" s="6">
        <f t="shared" si="160"/>
        <v>68.960000000000036</v>
      </c>
      <c r="AY235" s="33">
        <v>43191</v>
      </c>
      <c r="AZ235" s="5">
        <f t="shared" si="179"/>
        <v>43191</v>
      </c>
      <c r="BA235" s="11">
        <f t="shared" si="180"/>
        <v>5785</v>
      </c>
      <c r="BB235" s="11">
        <f t="shared" si="181"/>
        <v>5598.5134246575344</v>
      </c>
      <c r="BC235" s="6">
        <v>1374.4678652834675</v>
      </c>
      <c r="BD235" s="6">
        <v>144.42786528346758</v>
      </c>
      <c r="BE235" s="6">
        <v>-0.2</v>
      </c>
      <c r="BF235" s="8"/>
      <c r="BG235" s="33">
        <v>43556</v>
      </c>
      <c r="BH235" s="5">
        <f t="shared" si="182"/>
        <v>43556</v>
      </c>
      <c r="BI235" s="11">
        <f t="shared" si="183"/>
        <v>6150</v>
      </c>
      <c r="BJ235" s="11">
        <f t="shared" si="184"/>
        <v>0</v>
      </c>
      <c r="BK235" s="6">
        <f t="shared" si="185"/>
        <v>1375.5478652834674</v>
      </c>
      <c r="BL235" s="6">
        <v>1.08</v>
      </c>
      <c r="BM235" s="6">
        <v>0.08</v>
      </c>
      <c r="BN235" s="59"/>
      <c r="BO235" s="58"/>
      <c r="BP235" s="58"/>
      <c r="BQ235" s="61">
        <f t="shared" si="186"/>
        <v>-76.627865283467372</v>
      </c>
      <c r="BR235" s="33">
        <v>43922</v>
      </c>
      <c r="BS235" s="5">
        <f t="shared" si="187"/>
        <v>43922</v>
      </c>
      <c r="BT235" s="11">
        <f t="shared" si="188"/>
        <v>6516</v>
      </c>
      <c r="BU235" s="11">
        <f t="shared" si="189"/>
        <v>0</v>
      </c>
      <c r="BV235" s="6">
        <f t="shared" si="206"/>
        <v>1375.6278652834674</v>
      </c>
      <c r="BW235" s="6">
        <f t="shared" si="190"/>
        <v>0.08</v>
      </c>
      <c r="BX235" s="73">
        <f t="shared" si="201"/>
        <v>0.08</v>
      </c>
      <c r="BY235" s="6">
        <v>0.08</v>
      </c>
      <c r="BZ235" s="33">
        <v>44287</v>
      </c>
      <c r="CA235" s="5">
        <f t="shared" si="191"/>
        <v>44287</v>
      </c>
      <c r="CB235" s="11">
        <f t="shared" si="192"/>
        <v>6881</v>
      </c>
      <c r="CC235" s="11">
        <f t="shared" si="193"/>
        <v>0</v>
      </c>
      <c r="CD235" s="6">
        <f t="shared" si="194"/>
        <v>1375.7078652834673</v>
      </c>
      <c r="CE235" s="62">
        <f t="shared" si="195"/>
        <v>0.08</v>
      </c>
      <c r="CF235" s="73">
        <f t="shared" si="202"/>
        <v>0.08</v>
      </c>
      <c r="CG235" s="73">
        <f t="shared" si="203"/>
        <v>0</v>
      </c>
      <c r="CH235" s="6">
        <f t="shared" si="157"/>
        <v>0</v>
      </c>
      <c r="CI235" s="6"/>
      <c r="CJ235" s="33">
        <v>44652</v>
      </c>
      <c r="CK235" s="5">
        <f t="shared" si="196"/>
        <v>44652</v>
      </c>
      <c r="CL235" s="11">
        <f t="shared" si="197"/>
        <v>2557</v>
      </c>
      <c r="CM235" s="11">
        <f t="shared" si="198"/>
        <v>2557</v>
      </c>
      <c r="CN235" s="6">
        <f t="shared" si="199"/>
        <v>1375.7078652834673</v>
      </c>
      <c r="CO235" s="62">
        <f t="shared" si="158"/>
        <v>0</v>
      </c>
      <c r="CP235" s="73">
        <f t="shared" si="204"/>
        <v>0</v>
      </c>
      <c r="CQ235" s="73">
        <f t="shared" si="205"/>
        <v>0</v>
      </c>
      <c r="CR235" s="6">
        <f t="shared" si="200"/>
        <v>0</v>
      </c>
    </row>
    <row r="236" spans="1:96">
      <c r="A236" s="30" t="s">
        <v>1972</v>
      </c>
      <c r="B236" s="30" t="s">
        <v>1973</v>
      </c>
      <c r="C236" s="49"/>
      <c r="D236" s="49" t="s">
        <v>4577</v>
      </c>
      <c r="E236" s="30" t="s">
        <v>2998</v>
      </c>
      <c r="F236" s="30" t="s">
        <v>11592</v>
      </c>
      <c r="G236" s="30" t="s">
        <v>4574</v>
      </c>
      <c r="H236" s="30" t="s">
        <v>4265</v>
      </c>
      <c r="I236" s="30" t="s">
        <v>4258</v>
      </c>
      <c r="J236" s="30"/>
      <c r="K236" s="30" t="s">
        <v>1240</v>
      </c>
      <c r="L236" s="30" t="s">
        <v>3102</v>
      </c>
      <c r="M236" s="31">
        <v>1195</v>
      </c>
      <c r="N236" s="30">
        <v>15</v>
      </c>
      <c r="O236" s="30"/>
      <c r="P236" s="162"/>
      <c r="Q236" s="30">
        <f t="shared" si="162"/>
        <v>180</v>
      </c>
      <c r="R236" s="30">
        <f t="shared" si="163"/>
        <v>5478.6330000000007</v>
      </c>
      <c r="S236" s="30">
        <f t="shared" si="164"/>
        <v>5475</v>
      </c>
      <c r="T236" s="30" t="s">
        <v>6</v>
      </c>
      <c r="U236" s="30"/>
      <c r="V236" s="32">
        <v>37437</v>
      </c>
      <c r="W236" s="30"/>
      <c r="X236" s="31">
        <v>1195</v>
      </c>
      <c r="Y236" s="30">
        <v>0</v>
      </c>
      <c r="Z236" s="30">
        <v>0</v>
      </c>
      <c r="AA236" s="30">
        <v>0</v>
      </c>
      <c r="AB236" s="31">
        <f t="shared" si="165"/>
        <v>1195</v>
      </c>
      <c r="AC236" s="33">
        <v>42095</v>
      </c>
      <c r="AD236" s="10">
        <f t="shared" si="166"/>
        <v>37437</v>
      </c>
      <c r="AE236" s="10">
        <f t="shared" si="167"/>
        <v>42095</v>
      </c>
      <c r="AF236" s="11">
        <f t="shared" si="168"/>
        <v>4658</v>
      </c>
      <c r="AG236" s="11">
        <f t="shared" si="169"/>
        <v>5478.75</v>
      </c>
      <c r="AH236" s="11">
        <f t="shared" si="170"/>
        <v>4658</v>
      </c>
      <c r="AI236" s="11">
        <f t="shared" si="207"/>
        <v>1016.6776255707763</v>
      </c>
      <c r="AJ236" s="11">
        <f t="shared" si="208"/>
        <v>178.32237442922371</v>
      </c>
      <c r="AK236" s="33">
        <v>42461</v>
      </c>
      <c r="AL236" s="5">
        <f t="shared" si="171"/>
        <v>42461</v>
      </c>
      <c r="AM236" s="11">
        <f t="shared" si="172"/>
        <v>42461</v>
      </c>
      <c r="AN236" s="11">
        <f t="shared" si="173"/>
        <v>4658</v>
      </c>
      <c r="AO236" s="6">
        <v>1044.9000000000001</v>
      </c>
      <c r="AP236" s="6">
        <f t="shared" si="174"/>
        <v>28.222374429223805</v>
      </c>
      <c r="AQ236" s="6">
        <f t="shared" si="175"/>
        <v>150.09999999999991</v>
      </c>
      <c r="AR236" s="33">
        <v>42826</v>
      </c>
      <c r="AS236" s="5">
        <f t="shared" si="176"/>
        <v>42826</v>
      </c>
      <c r="AT236" s="11">
        <f t="shared" si="177"/>
        <v>42826</v>
      </c>
      <c r="AU236" s="11">
        <f t="shared" si="178"/>
        <v>5389</v>
      </c>
      <c r="AV236" s="6">
        <v>1124.5666666666668</v>
      </c>
      <c r="AW236" s="6">
        <v>79.666666666666671</v>
      </c>
      <c r="AX236" s="6">
        <f t="shared" si="160"/>
        <v>70.433333333333167</v>
      </c>
      <c r="AY236" s="33">
        <v>43191</v>
      </c>
      <c r="AZ236" s="5">
        <f t="shared" si="179"/>
        <v>43191</v>
      </c>
      <c r="BA236" s="11">
        <f t="shared" si="180"/>
        <v>5754</v>
      </c>
      <c r="BB236" s="11">
        <f t="shared" si="181"/>
        <v>5575.6776255707764</v>
      </c>
      <c r="BC236" s="6">
        <v>1257.6626478124958</v>
      </c>
      <c r="BD236" s="6">
        <v>133.09598114582897</v>
      </c>
      <c r="BE236" s="6">
        <v>-0.2</v>
      </c>
      <c r="BF236" s="8"/>
      <c r="BG236" s="33">
        <v>43556</v>
      </c>
      <c r="BH236" s="5">
        <f t="shared" si="182"/>
        <v>43556</v>
      </c>
      <c r="BI236" s="11">
        <f t="shared" si="183"/>
        <v>6119</v>
      </c>
      <c r="BJ236" s="11">
        <f t="shared" si="184"/>
        <v>0</v>
      </c>
      <c r="BK236" s="6">
        <f t="shared" si="185"/>
        <v>1258.7426478124958</v>
      </c>
      <c r="BL236" s="6">
        <v>1.08</v>
      </c>
      <c r="BM236" s="6">
        <v>0.08</v>
      </c>
      <c r="BN236" s="59"/>
      <c r="BO236" s="58"/>
      <c r="BP236" s="58"/>
      <c r="BQ236" s="61">
        <f t="shared" si="186"/>
        <v>-63.822647812495688</v>
      </c>
      <c r="BR236" s="33">
        <v>43922</v>
      </c>
      <c r="BS236" s="5">
        <f t="shared" si="187"/>
        <v>43922</v>
      </c>
      <c r="BT236" s="11">
        <f t="shared" si="188"/>
        <v>6485</v>
      </c>
      <c r="BU236" s="11">
        <f t="shared" si="189"/>
        <v>0</v>
      </c>
      <c r="BV236" s="6">
        <f t="shared" si="206"/>
        <v>1258.8226478124957</v>
      </c>
      <c r="BW236" s="6">
        <f t="shared" si="190"/>
        <v>0.08</v>
      </c>
      <c r="BX236" s="73">
        <f t="shared" si="201"/>
        <v>0.08</v>
      </c>
      <c r="BY236" s="6">
        <v>0.08</v>
      </c>
      <c r="BZ236" s="33">
        <v>44287</v>
      </c>
      <c r="CA236" s="5">
        <f t="shared" si="191"/>
        <v>44287</v>
      </c>
      <c r="CB236" s="11">
        <f t="shared" si="192"/>
        <v>6850</v>
      </c>
      <c r="CC236" s="11">
        <f t="shared" si="193"/>
        <v>0</v>
      </c>
      <c r="CD236" s="6">
        <f t="shared" si="194"/>
        <v>1258.9026478124956</v>
      </c>
      <c r="CE236" s="62">
        <f t="shared" si="195"/>
        <v>0.08</v>
      </c>
      <c r="CF236" s="73">
        <f t="shared" si="202"/>
        <v>0.08</v>
      </c>
      <c r="CG236" s="73">
        <f t="shared" si="203"/>
        <v>0</v>
      </c>
      <c r="CH236" s="6">
        <f t="shared" si="157"/>
        <v>0</v>
      </c>
      <c r="CI236" s="6"/>
      <c r="CJ236" s="33">
        <v>44652</v>
      </c>
      <c r="CK236" s="5">
        <f t="shared" si="196"/>
        <v>44652</v>
      </c>
      <c r="CL236" s="11">
        <f t="shared" si="197"/>
        <v>2557</v>
      </c>
      <c r="CM236" s="11">
        <f t="shared" si="198"/>
        <v>2557</v>
      </c>
      <c r="CN236" s="6">
        <f t="shared" si="199"/>
        <v>1258.9026478124956</v>
      </c>
      <c r="CO236" s="62">
        <f t="shared" si="158"/>
        <v>0</v>
      </c>
      <c r="CP236" s="73">
        <f t="shared" si="204"/>
        <v>0</v>
      </c>
      <c r="CQ236" s="73">
        <f t="shared" si="205"/>
        <v>0</v>
      </c>
      <c r="CR236" s="6">
        <f t="shared" si="200"/>
        <v>0</v>
      </c>
    </row>
    <row r="237" spans="1:96">
      <c r="A237" s="30" t="s">
        <v>1974</v>
      </c>
      <c r="B237" s="30" t="s">
        <v>1975</v>
      </c>
      <c r="C237" s="49"/>
      <c r="D237" s="49" t="s">
        <v>3604</v>
      </c>
      <c r="E237" s="30" t="s">
        <v>2998</v>
      </c>
      <c r="F237" s="30" t="s">
        <v>11592</v>
      </c>
      <c r="G237" s="30" t="s">
        <v>4574</v>
      </c>
      <c r="H237" s="30" t="s">
        <v>3427</v>
      </c>
      <c r="I237" s="30" t="s">
        <v>4257</v>
      </c>
      <c r="J237" s="30"/>
      <c r="K237" s="30" t="s">
        <v>1240</v>
      </c>
      <c r="L237" s="30" t="s">
        <v>3102</v>
      </c>
      <c r="M237" s="31">
        <v>675.44</v>
      </c>
      <c r="N237" s="30">
        <v>15</v>
      </c>
      <c r="O237" s="30"/>
      <c r="P237" s="162"/>
      <c r="Q237" s="30">
        <f t="shared" si="162"/>
        <v>180</v>
      </c>
      <c r="R237" s="30">
        <f t="shared" si="163"/>
        <v>5478.6330000000007</v>
      </c>
      <c r="S237" s="30">
        <f t="shared" si="164"/>
        <v>5475</v>
      </c>
      <c r="T237" s="30" t="s">
        <v>6</v>
      </c>
      <c r="U237" s="30"/>
      <c r="V237" s="32">
        <v>37468</v>
      </c>
      <c r="W237" s="30"/>
      <c r="X237" s="31">
        <v>675.44</v>
      </c>
      <c r="Y237" s="30">
        <v>0</v>
      </c>
      <c r="Z237" s="30">
        <v>0</v>
      </c>
      <c r="AA237" s="30">
        <v>0</v>
      </c>
      <c r="AB237" s="31">
        <f t="shared" si="165"/>
        <v>675.44</v>
      </c>
      <c r="AC237" s="33">
        <v>42095</v>
      </c>
      <c r="AD237" s="10">
        <f t="shared" si="166"/>
        <v>37468</v>
      </c>
      <c r="AE237" s="10">
        <f t="shared" si="167"/>
        <v>42095</v>
      </c>
      <c r="AF237" s="11">
        <f t="shared" si="168"/>
        <v>4627</v>
      </c>
      <c r="AG237" s="11">
        <f t="shared" si="169"/>
        <v>5478.75</v>
      </c>
      <c r="AH237" s="11">
        <f t="shared" si="170"/>
        <v>4627</v>
      </c>
      <c r="AI237" s="11">
        <f t="shared" si="207"/>
        <v>570.82390502283101</v>
      </c>
      <c r="AJ237" s="11">
        <f t="shared" si="208"/>
        <v>104.61609497716904</v>
      </c>
      <c r="AK237" s="33">
        <v>42461</v>
      </c>
      <c r="AL237" s="5">
        <f t="shared" si="171"/>
        <v>42461</v>
      </c>
      <c r="AM237" s="11">
        <f t="shared" si="172"/>
        <v>42461</v>
      </c>
      <c r="AN237" s="11">
        <f t="shared" si="173"/>
        <v>4627</v>
      </c>
      <c r="AO237" s="6">
        <v>586.57000000000005</v>
      </c>
      <c r="AP237" s="6">
        <f t="shared" si="174"/>
        <v>15.746094977169037</v>
      </c>
      <c r="AQ237" s="6">
        <f t="shared" si="175"/>
        <v>88.87</v>
      </c>
      <c r="AR237" s="33">
        <v>42826</v>
      </c>
      <c r="AS237" s="5">
        <f t="shared" si="176"/>
        <v>42826</v>
      </c>
      <c r="AT237" s="11">
        <f t="shared" si="177"/>
        <v>42826</v>
      </c>
      <c r="AU237" s="11">
        <f t="shared" si="178"/>
        <v>5358</v>
      </c>
      <c r="AV237" s="6">
        <v>631.59933333333333</v>
      </c>
      <c r="AW237" s="6">
        <v>45.029333333333334</v>
      </c>
      <c r="AX237" s="6">
        <f t="shared" si="160"/>
        <v>43.840666666666721</v>
      </c>
      <c r="AY237" s="33">
        <v>43191</v>
      </c>
      <c r="AZ237" s="5">
        <f t="shared" si="179"/>
        <v>43191</v>
      </c>
      <c r="BA237" s="11">
        <f t="shared" si="180"/>
        <v>5723</v>
      </c>
      <c r="BB237" s="11">
        <f t="shared" si="181"/>
        <v>5618.3839050228307</v>
      </c>
      <c r="BC237" s="6">
        <v>707.0366514555916</v>
      </c>
      <c r="BD237" s="6">
        <v>75.437318122258276</v>
      </c>
      <c r="BE237" s="6">
        <v>-0.2</v>
      </c>
      <c r="BF237" s="8"/>
      <c r="BG237" s="33">
        <v>43556</v>
      </c>
      <c r="BH237" s="5">
        <f t="shared" si="182"/>
        <v>43556</v>
      </c>
      <c r="BI237" s="11">
        <f t="shared" si="183"/>
        <v>6088</v>
      </c>
      <c r="BJ237" s="11">
        <f t="shared" si="184"/>
        <v>0</v>
      </c>
      <c r="BK237" s="6">
        <f t="shared" si="185"/>
        <v>708.11665145559164</v>
      </c>
      <c r="BL237" s="6">
        <v>1.08</v>
      </c>
      <c r="BM237" s="6">
        <v>0.08</v>
      </c>
      <c r="BN237" s="59"/>
      <c r="BO237" s="58"/>
      <c r="BP237" s="58"/>
      <c r="BQ237" s="61">
        <f t="shared" si="186"/>
        <v>-32.756651455591623</v>
      </c>
      <c r="BR237" s="33">
        <v>43922</v>
      </c>
      <c r="BS237" s="5">
        <f t="shared" si="187"/>
        <v>43922</v>
      </c>
      <c r="BT237" s="11">
        <f t="shared" si="188"/>
        <v>6454</v>
      </c>
      <c r="BU237" s="11">
        <f t="shared" si="189"/>
        <v>0</v>
      </c>
      <c r="BV237" s="6">
        <f t="shared" si="206"/>
        <v>708.19665145559168</v>
      </c>
      <c r="BW237" s="6">
        <f t="shared" si="190"/>
        <v>0.08</v>
      </c>
      <c r="BX237" s="73">
        <f t="shared" si="201"/>
        <v>0.08</v>
      </c>
      <c r="BY237" s="6">
        <v>0.08</v>
      </c>
      <c r="BZ237" s="33">
        <v>44287</v>
      </c>
      <c r="CA237" s="5">
        <f t="shared" si="191"/>
        <v>44287</v>
      </c>
      <c r="CB237" s="11">
        <f t="shared" si="192"/>
        <v>6819</v>
      </c>
      <c r="CC237" s="11">
        <f t="shared" si="193"/>
        <v>0</v>
      </c>
      <c r="CD237" s="6">
        <f t="shared" si="194"/>
        <v>708.27665145559172</v>
      </c>
      <c r="CE237" s="62">
        <f t="shared" si="195"/>
        <v>0.08</v>
      </c>
      <c r="CF237" s="73">
        <f t="shared" si="202"/>
        <v>0.08</v>
      </c>
      <c r="CG237" s="73">
        <f t="shared" si="203"/>
        <v>0</v>
      </c>
      <c r="CH237" s="6">
        <f t="shared" si="157"/>
        <v>0</v>
      </c>
      <c r="CI237" s="6"/>
      <c r="CJ237" s="33">
        <v>44652</v>
      </c>
      <c r="CK237" s="5">
        <f t="shared" si="196"/>
        <v>44652</v>
      </c>
      <c r="CL237" s="11">
        <f t="shared" si="197"/>
        <v>2557</v>
      </c>
      <c r="CM237" s="11">
        <f t="shared" si="198"/>
        <v>2557</v>
      </c>
      <c r="CN237" s="6">
        <f t="shared" si="199"/>
        <v>708.27665145559172</v>
      </c>
      <c r="CO237" s="62">
        <f t="shared" si="158"/>
        <v>0</v>
      </c>
      <c r="CP237" s="73">
        <f t="shared" si="204"/>
        <v>0</v>
      </c>
      <c r="CQ237" s="73">
        <f t="shared" si="205"/>
        <v>0</v>
      </c>
      <c r="CR237" s="6">
        <f t="shared" si="200"/>
        <v>0</v>
      </c>
    </row>
    <row r="238" spans="1:96">
      <c r="A238" s="30" t="s">
        <v>1976</v>
      </c>
      <c r="B238" s="30" t="s">
        <v>1977</v>
      </c>
      <c r="C238" s="49"/>
      <c r="D238" s="49" t="s">
        <v>3605</v>
      </c>
      <c r="E238" s="30" t="s">
        <v>2998</v>
      </c>
      <c r="F238" s="30" t="s">
        <v>11592</v>
      </c>
      <c r="G238" s="30" t="s">
        <v>4574</v>
      </c>
      <c r="H238" s="30" t="s">
        <v>3131</v>
      </c>
      <c r="I238" s="30" t="s">
        <v>4256</v>
      </c>
      <c r="J238" s="30"/>
      <c r="K238" s="30" t="s">
        <v>1240</v>
      </c>
      <c r="L238" s="30" t="s">
        <v>3102</v>
      </c>
      <c r="M238" s="31">
        <v>984.88</v>
      </c>
      <c r="N238" s="30">
        <v>15</v>
      </c>
      <c r="O238" s="30"/>
      <c r="P238" s="162"/>
      <c r="Q238" s="30">
        <f t="shared" si="162"/>
        <v>180</v>
      </c>
      <c r="R238" s="30">
        <f t="shared" si="163"/>
        <v>5478.6330000000007</v>
      </c>
      <c r="S238" s="30">
        <f t="shared" si="164"/>
        <v>5475</v>
      </c>
      <c r="T238" s="30" t="s">
        <v>6</v>
      </c>
      <c r="U238" s="30"/>
      <c r="V238" s="32">
        <v>37468</v>
      </c>
      <c r="W238" s="30"/>
      <c r="X238" s="31">
        <v>984.88</v>
      </c>
      <c r="Y238" s="30">
        <v>0</v>
      </c>
      <c r="Z238" s="30">
        <v>0</v>
      </c>
      <c r="AA238" s="30">
        <v>0</v>
      </c>
      <c r="AB238" s="31">
        <f t="shared" si="165"/>
        <v>984.88</v>
      </c>
      <c r="AC238" s="33">
        <v>42095</v>
      </c>
      <c r="AD238" s="10">
        <f t="shared" si="166"/>
        <v>37468</v>
      </c>
      <c r="AE238" s="10">
        <f t="shared" si="167"/>
        <v>42095</v>
      </c>
      <c r="AF238" s="11">
        <f t="shared" si="168"/>
        <v>4627</v>
      </c>
      <c r="AG238" s="11">
        <f t="shared" si="169"/>
        <v>5478.75</v>
      </c>
      <c r="AH238" s="11">
        <f t="shared" si="170"/>
        <v>4627</v>
      </c>
      <c r="AI238" s="11">
        <f t="shared" si="207"/>
        <v>832.33602922374439</v>
      </c>
      <c r="AJ238" s="11">
        <f t="shared" si="208"/>
        <v>152.54397077625561</v>
      </c>
      <c r="AK238" s="33">
        <v>42461</v>
      </c>
      <c r="AL238" s="5">
        <f t="shared" si="171"/>
        <v>42461</v>
      </c>
      <c r="AM238" s="11">
        <f t="shared" si="172"/>
        <v>42461</v>
      </c>
      <c r="AN238" s="11">
        <f t="shared" si="173"/>
        <v>4627</v>
      </c>
      <c r="AO238" s="6">
        <v>855.33</v>
      </c>
      <c r="AP238" s="6">
        <f t="shared" si="174"/>
        <v>22.993970776255651</v>
      </c>
      <c r="AQ238" s="6">
        <f t="shared" si="175"/>
        <v>129.54999999999995</v>
      </c>
      <c r="AR238" s="33">
        <v>42826</v>
      </c>
      <c r="AS238" s="5">
        <f t="shared" si="176"/>
        <v>42826</v>
      </c>
      <c r="AT238" s="11">
        <f t="shared" si="177"/>
        <v>42826</v>
      </c>
      <c r="AU238" s="11">
        <f t="shared" si="178"/>
        <v>5358</v>
      </c>
      <c r="AV238" s="6">
        <v>920.98866666666675</v>
      </c>
      <c r="AW238" s="6">
        <v>65.658666666666662</v>
      </c>
      <c r="AX238" s="6">
        <f t="shared" si="160"/>
        <v>63.89133333333325</v>
      </c>
      <c r="AY238" s="33">
        <v>43191</v>
      </c>
      <c r="AZ238" s="5">
        <f t="shared" si="179"/>
        <v>43191</v>
      </c>
      <c r="BA238" s="11">
        <f t="shared" si="180"/>
        <v>5723</v>
      </c>
      <c r="BB238" s="11">
        <f t="shared" si="181"/>
        <v>5570.4560292237447</v>
      </c>
      <c r="BC238" s="6">
        <v>987.5306320539155</v>
      </c>
      <c r="BD238" s="6">
        <v>66.541965387248723</v>
      </c>
      <c r="BE238" s="6">
        <v>-0.2</v>
      </c>
      <c r="BF238" s="8"/>
      <c r="BG238" s="33">
        <v>43556</v>
      </c>
      <c r="BH238" s="5">
        <f t="shared" si="182"/>
        <v>43556</v>
      </c>
      <c r="BI238" s="11">
        <f t="shared" si="183"/>
        <v>6088</v>
      </c>
      <c r="BJ238" s="11">
        <f t="shared" si="184"/>
        <v>0</v>
      </c>
      <c r="BK238" s="6">
        <f t="shared" si="185"/>
        <v>988.61063205391554</v>
      </c>
      <c r="BL238" s="6">
        <v>1.08</v>
      </c>
      <c r="BM238" s="6">
        <v>0.08</v>
      </c>
      <c r="BN238" s="59"/>
      <c r="BO238" s="58"/>
      <c r="BP238" s="58"/>
      <c r="BQ238" s="61">
        <f t="shared" si="186"/>
        <v>-3.8106320539155831</v>
      </c>
      <c r="BR238" s="33">
        <v>43922</v>
      </c>
      <c r="BS238" s="5">
        <f t="shared" si="187"/>
        <v>43922</v>
      </c>
      <c r="BT238" s="11">
        <f t="shared" si="188"/>
        <v>6454</v>
      </c>
      <c r="BU238" s="11">
        <f t="shared" si="189"/>
        <v>0</v>
      </c>
      <c r="BV238" s="6">
        <f t="shared" si="206"/>
        <v>988.69063205391558</v>
      </c>
      <c r="BW238" s="6">
        <f t="shared" si="190"/>
        <v>0.08</v>
      </c>
      <c r="BX238" s="73">
        <f t="shared" si="201"/>
        <v>0.08</v>
      </c>
      <c r="BY238" s="6">
        <v>0.08</v>
      </c>
      <c r="BZ238" s="33">
        <v>44287</v>
      </c>
      <c r="CA238" s="5">
        <f t="shared" si="191"/>
        <v>44287</v>
      </c>
      <c r="CB238" s="11">
        <f t="shared" si="192"/>
        <v>6819</v>
      </c>
      <c r="CC238" s="11">
        <f t="shared" si="193"/>
        <v>0</v>
      </c>
      <c r="CD238" s="6">
        <f t="shared" si="194"/>
        <v>988.77063205391562</v>
      </c>
      <c r="CE238" s="62">
        <f t="shared" si="195"/>
        <v>0.08</v>
      </c>
      <c r="CF238" s="73">
        <f t="shared" si="202"/>
        <v>0.08</v>
      </c>
      <c r="CG238" s="73">
        <f t="shared" si="203"/>
        <v>0</v>
      </c>
      <c r="CH238" s="6">
        <f t="shared" ref="CH238:CH301" si="209">BY238-CE238</f>
        <v>0</v>
      </c>
      <c r="CI238" s="6"/>
      <c r="CJ238" s="33">
        <v>44652</v>
      </c>
      <c r="CK238" s="5">
        <f t="shared" si="196"/>
        <v>44652</v>
      </c>
      <c r="CL238" s="11">
        <f t="shared" si="197"/>
        <v>2557</v>
      </c>
      <c r="CM238" s="11">
        <f t="shared" si="198"/>
        <v>2557</v>
      </c>
      <c r="CN238" s="6">
        <f t="shared" si="199"/>
        <v>988.77063205391562</v>
      </c>
      <c r="CO238" s="62">
        <f t="shared" ref="CO238:CO263" si="210">CH238</f>
        <v>0</v>
      </c>
      <c r="CP238" s="73">
        <f t="shared" si="204"/>
        <v>0</v>
      </c>
      <c r="CQ238" s="73">
        <f t="shared" si="205"/>
        <v>0</v>
      </c>
      <c r="CR238" s="6">
        <f t="shared" si="200"/>
        <v>0</v>
      </c>
    </row>
    <row r="239" spans="1:96">
      <c r="A239" s="30" t="s">
        <v>2519</v>
      </c>
      <c r="B239" s="30" t="s">
        <v>2520</v>
      </c>
      <c r="C239" s="49"/>
      <c r="D239" s="49" t="s">
        <v>3872</v>
      </c>
      <c r="E239" s="30" t="s">
        <v>3061</v>
      </c>
      <c r="F239" s="30" t="s">
        <v>4568</v>
      </c>
      <c r="G239" s="30" t="s">
        <v>4574</v>
      </c>
      <c r="H239" s="30" t="s">
        <v>3169</v>
      </c>
      <c r="I239" s="30" t="s">
        <v>3116</v>
      </c>
      <c r="J239" s="30"/>
      <c r="K239" s="30" t="s">
        <v>1240</v>
      </c>
      <c r="L239" s="30" t="s">
        <v>3102</v>
      </c>
      <c r="M239" s="31">
        <v>799</v>
      </c>
      <c r="N239" s="30">
        <v>15</v>
      </c>
      <c r="O239" s="30"/>
      <c r="P239" s="162"/>
      <c r="Q239" s="30">
        <f t="shared" si="162"/>
        <v>180</v>
      </c>
      <c r="R239" s="30">
        <f t="shared" si="163"/>
        <v>5478.6330000000007</v>
      </c>
      <c r="S239" s="30">
        <f t="shared" si="164"/>
        <v>5475</v>
      </c>
      <c r="T239" s="30" t="s">
        <v>6</v>
      </c>
      <c r="U239" s="30"/>
      <c r="V239" s="32">
        <v>37498</v>
      </c>
      <c r="W239" s="30"/>
      <c r="X239" s="31">
        <v>799</v>
      </c>
      <c r="Y239" s="30">
        <v>0</v>
      </c>
      <c r="Z239" s="30">
        <v>0</v>
      </c>
      <c r="AA239" s="30">
        <v>0</v>
      </c>
      <c r="AB239" s="31">
        <f t="shared" si="165"/>
        <v>799</v>
      </c>
      <c r="AC239" s="33">
        <v>42095</v>
      </c>
      <c r="AD239" s="10">
        <f t="shared" si="166"/>
        <v>37498</v>
      </c>
      <c r="AE239" s="10">
        <f t="shared" si="167"/>
        <v>42095</v>
      </c>
      <c r="AF239" s="11">
        <f t="shared" si="168"/>
        <v>4597</v>
      </c>
      <c r="AG239" s="11">
        <f t="shared" si="169"/>
        <v>5478.75</v>
      </c>
      <c r="AH239" s="11">
        <f t="shared" si="170"/>
        <v>4597</v>
      </c>
      <c r="AI239" s="11">
        <f t="shared" si="207"/>
        <v>670.86812785388133</v>
      </c>
      <c r="AJ239" s="11">
        <f t="shared" si="208"/>
        <v>128.13187214611867</v>
      </c>
      <c r="AK239" s="33">
        <v>42461</v>
      </c>
      <c r="AL239" s="5">
        <f t="shared" si="171"/>
        <v>42461</v>
      </c>
      <c r="AM239" s="11">
        <f t="shared" si="172"/>
        <v>42461</v>
      </c>
      <c r="AN239" s="11">
        <f t="shared" si="173"/>
        <v>4597</v>
      </c>
      <c r="AO239" s="6">
        <v>690.73</v>
      </c>
      <c r="AP239" s="6">
        <f t="shared" si="174"/>
        <v>19.861872146118685</v>
      </c>
      <c r="AQ239" s="6">
        <f t="shared" si="175"/>
        <v>108.26999999999998</v>
      </c>
      <c r="AR239" s="33">
        <v>42826</v>
      </c>
      <c r="AS239" s="5">
        <f t="shared" si="176"/>
        <v>42826</v>
      </c>
      <c r="AT239" s="11">
        <f t="shared" si="177"/>
        <v>42826</v>
      </c>
      <c r="AU239" s="11">
        <f t="shared" si="178"/>
        <v>5328</v>
      </c>
      <c r="AV239" s="6">
        <v>743.99666666666667</v>
      </c>
      <c r="AW239" s="6">
        <v>53.266666666666666</v>
      </c>
      <c r="AX239" s="6">
        <f t="shared" si="160"/>
        <v>55.00333333333333</v>
      </c>
      <c r="AY239" s="33">
        <v>43191</v>
      </c>
      <c r="AZ239" s="5">
        <f t="shared" si="179"/>
        <v>43191</v>
      </c>
      <c r="BA239" s="11">
        <f t="shared" si="180"/>
        <v>5693</v>
      </c>
      <c r="BB239" s="11">
        <f t="shared" si="181"/>
        <v>5564.8681278538816</v>
      </c>
      <c r="BC239" s="6">
        <v>831.98200869063157</v>
      </c>
      <c r="BD239" s="6">
        <v>87.985342023964961</v>
      </c>
      <c r="BE239" s="6">
        <v>-0.2</v>
      </c>
      <c r="BF239" s="8"/>
      <c r="BG239" s="33">
        <v>43556</v>
      </c>
      <c r="BH239" s="5">
        <f t="shared" si="182"/>
        <v>43556</v>
      </c>
      <c r="BI239" s="11">
        <f t="shared" si="183"/>
        <v>6058</v>
      </c>
      <c r="BJ239" s="11">
        <f t="shared" si="184"/>
        <v>0</v>
      </c>
      <c r="BK239" s="6">
        <f t="shared" si="185"/>
        <v>833.06200869063161</v>
      </c>
      <c r="BL239" s="6">
        <v>1.08</v>
      </c>
      <c r="BM239" s="6">
        <v>0.08</v>
      </c>
      <c r="BN239" s="59"/>
      <c r="BO239" s="58"/>
      <c r="BP239" s="58"/>
      <c r="BQ239" s="61">
        <f t="shared" si="186"/>
        <v>-34.142008690631656</v>
      </c>
      <c r="BR239" s="33">
        <v>43922</v>
      </c>
      <c r="BS239" s="5">
        <f t="shared" si="187"/>
        <v>43922</v>
      </c>
      <c r="BT239" s="11">
        <f t="shared" si="188"/>
        <v>6424</v>
      </c>
      <c r="BU239" s="11">
        <f t="shared" si="189"/>
        <v>0</v>
      </c>
      <c r="BV239" s="6">
        <f t="shared" si="206"/>
        <v>833.14200869063166</v>
      </c>
      <c r="BW239" s="6">
        <f t="shared" si="190"/>
        <v>0.08</v>
      </c>
      <c r="BX239" s="73">
        <f t="shared" si="201"/>
        <v>0.08</v>
      </c>
      <c r="BY239" s="6">
        <v>0.08</v>
      </c>
      <c r="BZ239" s="33">
        <v>44287</v>
      </c>
      <c r="CA239" s="5">
        <f t="shared" si="191"/>
        <v>44287</v>
      </c>
      <c r="CB239" s="11">
        <f t="shared" si="192"/>
        <v>6789</v>
      </c>
      <c r="CC239" s="11">
        <f t="shared" si="193"/>
        <v>0</v>
      </c>
      <c r="CD239" s="6">
        <f t="shared" si="194"/>
        <v>833.2220086906317</v>
      </c>
      <c r="CE239" s="62">
        <f t="shared" si="195"/>
        <v>0.08</v>
      </c>
      <c r="CF239" s="73">
        <f t="shared" si="202"/>
        <v>0.08</v>
      </c>
      <c r="CG239" s="73">
        <f t="shared" si="203"/>
        <v>0</v>
      </c>
      <c r="CH239" s="6">
        <f t="shared" si="209"/>
        <v>0</v>
      </c>
      <c r="CI239" s="6"/>
      <c r="CJ239" s="33">
        <v>44652</v>
      </c>
      <c r="CK239" s="5">
        <f t="shared" si="196"/>
        <v>44652</v>
      </c>
      <c r="CL239" s="11">
        <f t="shared" si="197"/>
        <v>2557</v>
      </c>
      <c r="CM239" s="11">
        <f t="shared" si="198"/>
        <v>2557</v>
      </c>
      <c r="CN239" s="6">
        <f t="shared" si="199"/>
        <v>833.2220086906317</v>
      </c>
      <c r="CO239" s="62">
        <f t="shared" si="210"/>
        <v>0</v>
      </c>
      <c r="CP239" s="73">
        <f t="shared" si="204"/>
        <v>0</v>
      </c>
      <c r="CQ239" s="73">
        <f t="shared" si="205"/>
        <v>0</v>
      </c>
      <c r="CR239" s="6">
        <f t="shared" si="200"/>
        <v>0</v>
      </c>
    </row>
    <row r="240" spans="1:96">
      <c r="A240" s="30" t="s">
        <v>2264</v>
      </c>
      <c r="B240" s="30" t="s">
        <v>2265</v>
      </c>
      <c r="C240" s="49"/>
      <c r="D240" s="49" t="s">
        <v>3745</v>
      </c>
      <c r="E240" s="30" t="s">
        <v>3061</v>
      </c>
      <c r="F240" s="30" t="s">
        <v>4568</v>
      </c>
      <c r="G240" s="30" t="s">
        <v>4574</v>
      </c>
      <c r="H240" s="30" t="s">
        <v>4583</v>
      </c>
      <c r="I240" s="30" t="s">
        <v>4335</v>
      </c>
      <c r="J240" s="30"/>
      <c r="K240" s="30" t="s">
        <v>1240</v>
      </c>
      <c r="L240" s="30" t="s">
        <v>3102</v>
      </c>
      <c r="M240" s="31">
        <v>999</v>
      </c>
      <c r="N240" s="30">
        <v>15</v>
      </c>
      <c r="O240" s="30"/>
      <c r="P240" s="162"/>
      <c r="Q240" s="30">
        <f t="shared" si="162"/>
        <v>180</v>
      </c>
      <c r="R240" s="30">
        <f t="shared" si="163"/>
        <v>5478.6330000000007</v>
      </c>
      <c r="S240" s="30">
        <f t="shared" si="164"/>
        <v>5475</v>
      </c>
      <c r="T240" s="30" t="s">
        <v>6</v>
      </c>
      <c r="U240" s="30"/>
      <c r="V240" s="32">
        <v>37529</v>
      </c>
      <c r="W240" s="30"/>
      <c r="X240" s="31">
        <v>999</v>
      </c>
      <c r="Y240" s="30">
        <v>0</v>
      </c>
      <c r="Z240" s="30">
        <v>0</v>
      </c>
      <c r="AA240" s="30">
        <v>0</v>
      </c>
      <c r="AB240" s="31">
        <f t="shared" si="165"/>
        <v>999</v>
      </c>
      <c r="AC240" s="33">
        <v>42095</v>
      </c>
      <c r="AD240" s="10">
        <f t="shared" si="166"/>
        <v>37529</v>
      </c>
      <c r="AE240" s="10">
        <f t="shared" si="167"/>
        <v>42095</v>
      </c>
      <c r="AF240" s="11">
        <f t="shared" si="168"/>
        <v>4566</v>
      </c>
      <c r="AG240" s="11">
        <f t="shared" si="169"/>
        <v>5478.75</v>
      </c>
      <c r="AH240" s="11">
        <f t="shared" si="170"/>
        <v>4566</v>
      </c>
      <c r="AI240" s="11">
        <f t="shared" si="207"/>
        <v>833.13863013698631</v>
      </c>
      <c r="AJ240" s="11">
        <f t="shared" si="208"/>
        <v>165.86136986301369</v>
      </c>
      <c r="AK240" s="33">
        <v>42461</v>
      </c>
      <c r="AL240" s="5">
        <f t="shared" si="171"/>
        <v>42461</v>
      </c>
      <c r="AM240" s="11">
        <f t="shared" si="172"/>
        <v>42461</v>
      </c>
      <c r="AN240" s="11">
        <f t="shared" si="173"/>
        <v>4566</v>
      </c>
      <c r="AO240" s="6">
        <v>857.92</v>
      </c>
      <c r="AP240" s="6">
        <f t="shared" si="174"/>
        <v>24.781369863013651</v>
      </c>
      <c r="AQ240" s="6">
        <f t="shared" si="175"/>
        <v>141.08000000000004</v>
      </c>
      <c r="AR240" s="33">
        <v>42826</v>
      </c>
      <c r="AS240" s="5">
        <f t="shared" si="176"/>
        <v>42826</v>
      </c>
      <c r="AT240" s="11">
        <f t="shared" si="177"/>
        <v>42826</v>
      </c>
      <c r="AU240" s="11">
        <f t="shared" si="178"/>
        <v>5297</v>
      </c>
      <c r="AV240" s="6">
        <v>924.52</v>
      </c>
      <c r="AW240" s="6">
        <v>66.599999999999994</v>
      </c>
      <c r="AX240" s="6">
        <f t="shared" si="160"/>
        <v>74.480000000000018</v>
      </c>
      <c r="AY240" s="33">
        <v>43191</v>
      </c>
      <c r="AZ240" s="5">
        <f t="shared" si="179"/>
        <v>43191</v>
      </c>
      <c r="BA240" s="11">
        <f t="shared" si="180"/>
        <v>5662</v>
      </c>
      <c r="BB240" s="11">
        <f t="shared" si="181"/>
        <v>5496.1386301369866</v>
      </c>
      <c r="BC240" s="6">
        <v>992.01596237294029</v>
      </c>
      <c r="BD240" s="6">
        <v>67.495962372940326</v>
      </c>
      <c r="BE240" s="6">
        <f>AB240-BC240</f>
        <v>6.9840376270597062</v>
      </c>
      <c r="BF240" s="8"/>
      <c r="BG240" s="33">
        <v>43556</v>
      </c>
      <c r="BH240" s="5">
        <f t="shared" si="182"/>
        <v>43556</v>
      </c>
      <c r="BI240" s="11">
        <f t="shared" si="183"/>
        <v>6027</v>
      </c>
      <c r="BJ240" s="11">
        <f t="shared" si="184"/>
        <v>0</v>
      </c>
      <c r="BK240" s="6">
        <f t="shared" si="185"/>
        <v>999</v>
      </c>
      <c r="BL240" s="6">
        <f>BE240</f>
        <v>6.9840376270597062</v>
      </c>
      <c r="BM240" s="6">
        <v>0.25</v>
      </c>
      <c r="BN240" s="59"/>
      <c r="BO240" s="58"/>
      <c r="BP240" s="58"/>
      <c r="BQ240" s="61">
        <f t="shared" si="186"/>
        <v>-0.25</v>
      </c>
      <c r="BR240" s="33">
        <v>43922</v>
      </c>
      <c r="BS240" s="5">
        <f t="shared" si="187"/>
        <v>43922</v>
      </c>
      <c r="BT240" s="11">
        <f t="shared" si="188"/>
        <v>6393</v>
      </c>
      <c r="BU240" s="11">
        <f t="shared" si="189"/>
        <v>0</v>
      </c>
      <c r="BV240" s="6">
        <f t="shared" si="206"/>
        <v>999.25</v>
      </c>
      <c r="BW240" s="6">
        <f t="shared" si="190"/>
        <v>0.25</v>
      </c>
      <c r="BX240" s="73">
        <f t="shared" si="201"/>
        <v>0.25</v>
      </c>
      <c r="BY240" s="6">
        <v>0.25</v>
      </c>
      <c r="BZ240" s="33">
        <v>44287</v>
      </c>
      <c r="CA240" s="5">
        <f t="shared" si="191"/>
        <v>44287</v>
      </c>
      <c r="CB240" s="11">
        <f t="shared" si="192"/>
        <v>6758</v>
      </c>
      <c r="CC240" s="11">
        <f t="shared" si="193"/>
        <v>0</v>
      </c>
      <c r="CD240" s="6">
        <f t="shared" si="194"/>
        <v>999.5</v>
      </c>
      <c r="CE240" s="62">
        <f t="shared" si="195"/>
        <v>0.25</v>
      </c>
      <c r="CF240" s="73">
        <f t="shared" si="202"/>
        <v>0.25</v>
      </c>
      <c r="CG240" s="73">
        <f t="shared" si="203"/>
        <v>0</v>
      </c>
      <c r="CH240" s="6">
        <f t="shared" si="209"/>
        <v>0</v>
      </c>
      <c r="CI240" s="6"/>
      <c r="CJ240" s="33">
        <v>44652</v>
      </c>
      <c r="CK240" s="5">
        <f t="shared" si="196"/>
        <v>44652</v>
      </c>
      <c r="CL240" s="11">
        <f t="shared" si="197"/>
        <v>2557</v>
      </c>
      <c r="CM240" s="11">
        <f t="shared" si="198"/>
        <v>2557</v>
      </c>
      <c r="CN240" s="6">
        <f t="shared" si="199"/>
        <v>999.5</v>
      </c>
      <c r="CO240" s="62">
        <f t="shared" si="210"/>
        <v>0</v>
      </c>
      <c r="CP240" s="73">
        <f t="shared" si="204"/>
        <v>0</v>
      </c>
      <c r="CQ240" s="73">
        <f t="shared" si="205"/>
        <v>0</v>
      </c>
      <c r="CR240" s="6">
        <f t="shared" si="200"/>
        <v>0</v>
      </c>
    </row>
    <row r="241" spans="1:96">
      <c r="A241" s="30" t="s">
        <v>2425</v>
      </c>
      <c r="B241" s="30" t="s">
        <v>2426</v>
      </c>
      <c r="C241" s="49"/>
      <c r="D241" s="49" t="s">
        <v>3825</v>
      </c>
      <c r="E241" s="30" t="s">
        <v>3061</v>
      </c>
      <c r="F241" s="30" t="s">
        <v>4568</v>
      </c>
      <c r="G241" s="30" t="s">
        <v>4562</v>
      </c>
      <c r="H241" s="30" t="s">
        <v>4440</v>
      </c>
      <c r="I241" s="30" t="s">
        <v>4369</v>
      </c>
      <c r="J241" s="30"/>
      <c r="K241" s="30" t="s">
        <v>1240</v>
      </c>
      <c r="L241" s="30" t="s">
        <v>3102</v>
      </c>
      <c r="M241" s="31">
        <v>1399</v>
      </c>
      <c r="N241" s="30">
        <v>15</v>
      </c>
      <c r="O241" s="30"/>
      <c r="P241" s="162"/>
      <c r="Q241" s="30">
        <f t="shared" si="162"/>
        <v>180</v>
      </c>
      <c r="R241" s="30">
        <f t="shared" si="163"/>
        <v>5478.6330000000007</v>
      </c>
      <c r="S241" s="30">
        <f t="shared" si="164"/>
        <v>5475</v>
      </c>
      <c r="T241" s="30" t="s">
        <v>6</v>
      </c>
      <c r="U241" s="30"/>
      <c r="V241" s="32">
        <v>37529</v>
      </c>
      <c r="W241" s="30"/>
      <c r="X241" s="31">
        <v>1399</v>
      </c>
      <c r="Y241" s="30">
        <v>0</v>
      </c>
      <c r="Z241" s="30">
        <v>0</v>
      </c>
      <c r="AA241" s="30">
        <v>0</v>
      </c>
      <c r="AB241" s="31">
        <f t="shared" si="165"/>
        <v>1399</v>
      </c>
      <c r="AC241" s="33">
        <v>42095</v>
      </c>
      <c r="AD241" s="10">
        <f t="shared" si="166"/>
        <v>37529</v>
      </c>
      <c r="AE241" s="10">
        <f t="shared" si="167"/>
        <v>42095</v>
      </c>
      <c r="AF241" s="11">
        <f t="shared" si="168"/>
        <v>4566</v>
      </c>
      <c r="AG241" s="11">
        <f t="shared" si="169"/>
        <v>5478.75</v>
      </c>
      <c r="AH241" s="11">
        <f t="shared" si="170"/>
        <v>4566</v>
      </c>
      <c r="AI241" s="11">
        <f t="shared" si="207"/>
        <v>1166.7276712328767</v>
      </c>
      <c r="AJ241" s="11">
        <f t="shared" si="208"/>
        <v>232.27232876712333</v>
      </c>
      <c r="AK241" s="33">
        <v>42461</v>
      </c>
      <c r="AL241" s="5">
        <f t="shared" si="171"/>
        <v>42461</v>
      </c>
      <c r="AM241" s="11">
        <f t="shared" si="172"/>
        <v>42461</v>
      </c>
      <c r="AN241" s="11">
        <f t="shared" si="173"/>
        <v>4566</v>
      </c>
      <c r="AO241" s="6">
        <v>1201.3399999999999</v>
      </c>
      <c r="AP241" s="6">
        <f t="shared" si="174"/>
        <v>34.612328767123245</v>
      </c>
      <c r="AQ241" s="6">
        <f t="shared" si="175"/>
        <v>197.66000000000008</v>
      </c>
      <c r="AR241" s="33">
        <v>42826</v>
      </c>
      <c r="AS241" s="5">
        <f t="shared" si="176"/>
        <v>42826</v>
      </c>
      <c r="AT241" s="11">
        <f t="shared" si="177"/>
        <v>42826</v>
      </c>
      <c r="AU241" s="11">
        <f t="shared" si="178"/>
        <v>5297</v>
      </c>
      <c r="AV241" s="6">
        <v>1294.6066666666666</v>
      </c>
      <c r="AW241" s="6">
        <v>93.266666666666666</v>
      </c>
      <c r="AX241" s="6">
        <f t="shared" si="160"/>
        <v>104.39333333333343</v>
      </c>
      <c r="AY241" s="33">
        <v>43191</v>
      </c>
      <c r="AZ241" s="5">
        <f t="shared" si="179"/>
        <v>43191</v>
      </c>
      <c r="BA241" s="11">
        <f t="shared" si="180"/>
        <v>5662</v>
      </c>
      <c r="BB241" s="11">
        <f t="shared" si="181"/>
        <v>5429.7276712328767</v>
      </c>
      <c r="BC241" s="6">
        <v>1448.830410230489</v>
      </c>
      <c r="BD241" s="6">
        <v>154.22374356382247</v>
      </c>
      <c r="BE241" s="6">
        <v>-0.2</v>
      </c>
      <c r="BF241" s="8"/>
      <c r="BG241" s="33">
        <v>43556</v>
      </c>
      <c r="BH241" s="5">
        <f t="shared" si="182"/>
        <v>43556</v>
      </c>
      <c r="BI241" s="11">
        <f t="shared" si="183"/>
        <v>6027</v>
      </c>
      <c r="BJ241" s="11">
        <f t="shared" si="184"/>
        <v>0</v>
      </c>
      <c r="BK241" s="6">
        <f t="shared" si="185"/>
        <v>1449.9104102304889</v>
      </c>
      <c r="BL241" s="6">
        <v>1.08</v>
      </c>
      <c r="BM241" s="6">
        <v>0.08</v>
      </c>
      <c r="BN241" s="59"/>
      <c r="BO241" s="58"/>
      <c r="BP241" s="58"/>
      <c r="BQ241" s="61">
        <f t="shared" si="186"/>
        <v>-50.990410230488806</v>
      </c>
      <c r="BR241" s="33">
        <v>43922</v>
      </c>
      <c r="BS241" s="5">
        <f t="shared" si="187"/>
        <v>43922</v>
      </c>
      <c r="BT241" s="11">
        <f t="shared" si="188"/>
        <v>6393</v>
      </c>
      <c r="BU241" s="11">
        <f t="shared" si="189"/>
        <v>0</v>
      </c>
      <c r="BV241" s="6">
        <f t="shared" si="206"/>
        <v>1449.9904102304888</v>
      </c>
      <c r="BW241" s="6">
        <f t="shared" si="190"/>
        <v>0.08</v>
      </c>
      <c r="BX241" s="73">
        <f t="shared" si="201"/>
        <v>0.08</v>
      </c>
      <c r="BY241" s="6">
        <v>0.08</v>
      </c>
      <c r="BZ241" s="33">
        <v>44287</v>
      </c>
      <c r="CA241" s="5">
        <f t="shared" si="191"/>
        <v>44287</v>
      </c>
      <c r="CB241" s="11">
        <f t="shared" si="192"/>
        <v>6758</v>
      </c>
      <c r="CC241" s="11">
        <f t="shared" si="193"/>
        <v>0</v>
      </c>
      <c r="CD241" s="6">
        <f t="shared" si="194"/>
        <v>1450.0704102304887</v>
      </c>
      <c r="CE241" s="62">
        <f t="shared" si="195"/>
        <v>0.08</v>
      </c>
      <c r="CF241" s="73">
        <f t="shared" si="202"/>
        <v>0.08</v>
      </c>
      <c r="CG241" s="73">
        <f t="shared" si="203"/>
        <v>0</v>
      </c>
      <c r="CH241" s="6">
        <f t="shared" si="209"/>
        <v>0</v>
      </c>
      <c r="CI241" s="6"/>
      <c r="CJ241" s="33">
        <v>44652</v>
      </c>
      <c r="CK241" s="5">
        <f t="shared" si="196"/>
        <v>44652</v>
      </c>
      <c r="CL241" s="11">
        <f t="shared" si="197"/>
        <v>2557</v>
      </c>
      <c r="CM241" s="11">
        <f t="shared" si="198"/>
        <v>2557</v>
      </c>
      <c r="CN241" s="6">
        <f t="shared" si="199"/>
        <v>1450.0704102304887</v>
      </c>
      <c r="CO241" s="62">
        <f t="shared" si="210"/>
        <v>0</v>
      </c>
      <c r="CP241" s="73">
        <f t="shared" si="204"/>
        <v>0</v>
      </c>
      <c r="CQ241" s="73">
        <f t="shared" si="205"/>
        <v>0</v>
      </c>
      <c r="CR241" s="6">
        <f t="shared" si="200"/>
        <v>0</v>
      </c>
    </row>
    <row r="242" spans="1:96">
      <c r="A242" s="30" t="s">
        <v>2271</v>
      </c>
      <c r="B242" s="30" t="s">
        <v>2272</v>
      </c>
      <c r="C242" s="49"/>
      <c r="D242" s="49" t="s">
        <v>3749</v>
      </c>
      <c r="E242" s="30" t="s">
        <v>3061</v>
      </c>
      <c r="F242" s="30" t="s">
        <v>4568</v>
      </c>
      <c r="G242" s="30" t="s">
        <v>4574</v>
      </c>
      <c r="H242" s="30" t="s">
        <v>4583</v>
      </c>
      <c r="I242" s="30" t="s">
        <v>4335</v>
      </c>
      <c r="J242" s="30"/>
      <c r="K242" s="30" t="s">
        <v>1240</v>
      </c>
      <c r="L242" s="30" t="s">
        <v>3102</v>
      </c>
      <c r="M242" s="31">
        <v>999</v>
      </c>
      <c r="N242" s="30">
        <v>15</v>
      </c>
      <c r="O242" s="30"/>
      <c r="P242" s="162"/>
      <c r="Q242" s="30">
        <f t="shared" si="162"/>
        <v>180</v>
      </c>
      <c r="R242" s="30">
        <f t="shared" si="163"/>
        <v>5478.6330000000007</v>
      </c>
      <c r="S242" s="30">
        <f t="shared" si="164"/>
        <v>5475</v>
      </c>
      <c r="T242" s="30" t="s">
        <v>6</v>
      </c>
      <c r="U242" s="30"/>
      <c r="V242" s="32">
        <v>37610</v>
      </c>
      <c r="W242" s="30"/>
      <c r="X242" s="31">
        <v>999</v>
      </c>
      <c r="Y242" s="30">
        <v>0</v>
      </c>
      <c r="Z242" s="30">
        <v>0</v>
      </c>
      <c r="AA242" s="30">
        <v>0</v>
      </c>
      <c r="AB242" s="31">
        <f t="shared" si="165"/>
        <v>999</v>
      </c>
      <c r="AC242" s="33">
        <v>42095</v>
      </c>
      <c r="AD242" s="10">
        <f t="shared" si="166"/>
        <v>37610</v>
      </c>
      <c r="AE242" s="10">
        <f t="shared" si="167"/>
        <v>42095</v>
      </c>
      <c r="AF242" s="11">
        <f t="shared" si="168"/>
        <v>4485</v>
      </c>
      <c r="AG242" s="11">
        <f t="shared" si="169"/>
        <v>5478.75</v>
      </c>
      <c r="AH242" s="11">
        <f t="shared" si="170"/>
        <v>4485</v>
      </c>
      <c r="AI242" s="11">
        <f t="shared" si="207"/>
        <v>818.35890410958905</v>
      </c>
      <c r="AJ242" s="11">
        <f t="shared" si="208"/>
        <v>180.64109589041095</v>
      </c>
      <c r="AK242" s="33">
        <v>42461</v>
      </c>
      <c r="AL242" s="5">
        <f t="shared" si="171"/>
        <v>42461</v>
      </c>
      <c r="AM242" s="11">
        <f t="shared" si="172"/>
        <v>42461</v>
      </c>
      <c r="AN242" s="11">
        <f t="shared" si="173"/>
        <v>4485</v>
      </c>
      <c r="AO242" s="6">
        <v>842.37</v>
      </c>
      <c r="AP242" s="6">
        <f t="shared" si="174"/>
        <v>24.011095890410957</v>
      </c>
      <c r="AQ242" s="6">
        <f t="shared" si="175"/>
        <v>156.63</v>
      </c>
      <c r="AR242" s="33">
        <v>42826</v>
      </c>
      <c r="AS242" s="5">
        <f t="shared" si="176"/>
        <v>42826</v>
      </c>
      <c r="AT242" s="11">
        <f t="shared" si="177"/>
        <v>42826</v>
      </c>
      <c r="AU242" s="11">
        <f t="shared" si="178"/>
        <v>5216</v>
      </c>
      <c r="AV242" s="6">
        <v>908.97</v>
      </c>
      <c r="AW242" s="6">
        <v>66.599999999999994</v>
      </c>
      <c r="AX242" s="6">
        <f t="shared" si="160"/>
        <v>90.029999999999973</v>
      </c>
      <c r="AY242" s="33">
        <v>43191</v>
      </c>
      <c r="AZ242" s="5">
        <f t="shared" si="179"/>
        <v>43191</v>
      </c>
      <c r="BA242" s="11">
        <f t="shared" si="180"/>
        <v>5581</v>
      </c>
      <c r="BB242" s="11">
        <f t="shared" si="181"/>
        <v>5400.3589041095893</v>
      </c>
      <c r="BC242" s="6">
        <v>976.46596237294034</v>
      </c>
      <c r="BD242" s="6">
        <v>67.495962372940326</v>
      </c>
      <c r="BE242" s="6">
        <f>AB242-BC242</f>
        <v>22.534037627059661</v>
      </c>
      <c r="BF242" s="8"/>
      <c r="BG242" s="33">
        <v>43556</v>
      </c>
      <c r="BH242" s="5">
        <f t="shared" si="182"/>
        <v>43556</v>
      </c>
      <c r="BI242" s="11">
        <f t="shared" si="183"/>
        <v>5946</v>
      </c>
      <c r="BJ242" s="11">
        <f t="shared" si="184"/>
        <v>0</v>
      </c>
      <c r="BK242" s="6">
        <f t="shared" si="185"/>
        <v>999</v>
      </c>
      <c r="BL242" s="6">
        <f>BE242</f>
        <v>22.534037627059661</v>
      </c>
      <c r="BM242" s="6">
        <v>0.25</v>
      </c>
      <c r="BN242" s="59"/>
      <c r="BO242" s="58"/>
      <c r="BP242" s="58"/>
      <c r="BQ242" s="61">
        <f t="shared" si="186"/>
        <v>-0.25</v>
      </c>
      <c r="BR242" s="33">
        <v>43922</v>
      </c>
      <c r="BS242" s="5">
        <f t="shared" si="187"/>
        <v>43922</v>
      </c>
      <c r="BT242" s="11">
        <f t="shared" si="188"/>
        <v>6312</v>
      </c>
      <c r="BU242" s="11">
        <f t="shared" si="189"/>
        <v>0</v>
      </c>
      <c r="BV242" s="6">
        <f t="shared" si="206"/>
        <v>999.25</v>
      </c>
      <c r="BW242" s="6">
        <f t="shared" si="190"/>
        <v>0.25</v>
      </c>
      <c r="BX242" s="73">
        <f t="shared" si="201"/>
        <v>0.25</v>
      </c>
      <c r="BY242" s="6">
        <v>0.25</v>
      </c>
      <c r="BZ242" s="33">
        <v>44287</v>
      </c>
      <c r="CA242" s="5">
        <f t="shared" si="191"/>
        <v>44287</v>
      </c>
      <c r="CB242" s="11">
        <f t="shared" si="192"/>
        <v>6677</v>
      </c>
      <c r="CC242" s="11">
        <f t="shared" si="193"/>
        <v>0</v>
      </c>
      <c r="CD242" s="6">
        <f t="shared" si="194"/>
        <v>999.5</v>
      </c>
      <c r="CE242" s="62">
        <f t="shared" si="195"/>
        <v>0.25</v>
      </c>
      <c r="CF242" s="73">
        <f t="shared" si="202"/>
        <v>0.25</v>
      </c>
      <c r="CG242" s="73">
        <f t="shared" si="203"/>
        <v>0</v>
      </c>
      <c r="CH242" s="6">
        <f t="shared" si="209"/>
        <v>0</v>
      </c>
      <c r="CI242" s="6"/>
      <c r="CJ242" s="33">
        <v>44652</v>
      </c>
      <c r="CK242" s="5">
        <f t="shared" si="196"/>
        <v>44652</v>
      </c>
      <c r="CL242" s="11">
        <f t="shared" si="197"/>
        <v>2557</v>
      </c>
      <c r="CM242" s="11">
        <f t="shared" si="198"/>
        <v>2557</v>
      </c>
      <c r="CN242" s="6">
        <f t="shared" si="199"/>
        <v>999.5</v>
      </c>
      <c r="CO242" s="62">
        <f t="shared" si="210"/>
        <v>0</v>
      </c>
      <c r="CP242" s="73">
        <f t="shared" si="204"/>
        <v>0</v>
      </c>
      <c r="CQ242" s="73">
        <f t="shared" si="205"/>
        <v>0</v>
      </c>
      <c r="CR242" s="6">
        <f t="shared" si="200"/>
        <v>0</v>
      </c>
    </row>
    <row r="243" spans="1:96">
      <c r="A243" s="30" t="s">
        <v>1978</v>
      </c>
      <c r="B243" s="30" t="s">
        <v>1979</v>
      </c>
      <c r="C243" s="49"/>
      <c r="D243" s="49" t="s">
        <v>3606</v>
      </c>
      <c r="E243" s="30" t="s">
        <v>2998</v>
      </c>
      <c r="F243" s="30" t="s">
        <v>11592</v>
      </c>
      <c r="G243" s="30" t="s">
        <v>4574</v>
      </c>
      <c r="H243" s="30" t="s">
        <v>3607</v>
      </c>
      <c r="I243" s="30" t="s">
        <v>4404</v>
      </c>
      <c r="J243" s="30"/>
      <c r="K243" s="30" t="s">
        <v>1240</v>
      </c>
      <c r="L243" s="30" t="s">
        <v>3102</v>
      </c>
      <c r="M243" s="31">
        <v>685</v>
      </c>
      <c r="N243" s="30">
        <v>15</v>
      </c>
      <c r="O243" s="30"/>
      <c r="P243" s="162"/>
      <c r="Q243" s="30">
        <f t="shared" si="162"/>
        <v>180</v>
      </c>
      <c r="R243" s="30">
        <f t="shared" si="163"/>
        <v>5478.6330000000007</v>
      </c>
      <c r="S243" s="30">
        <f t="shared" si="164"/>
        <v>5475</v>
      </c>
      <c r="T243" s="30" t="s">
        <v>6</v>
      </c>
      <c r="U243" s="30"/>
      <c r="V243" s="32">
        <v>37652</v>
      </c>
      <c r="W243" s="30"/>
      <c r="X243" s="31">
        <v>685</v>
      </c>
      <c r="Y243" s="30">
        <v>0</v>
      </c>
      <c r="Z243" s="30">
        <v>0</v>
      </c>
      <c r="AA243" s="30">
        <v>0</v>
      </c>
      <c r="AB243" s="31">
        <f t="shared" si="165"/>
        <v>685</v>
      </c>
      <c r="AC243" s="33">
        <v>42095</v>
      </c>
      <c r="AD243" s="10">
        <f t="shared" si="166"/>
        <v>37652</v>
      </c>
      <c r="AE243" s="10">
        <f t="shared" si="167"/>
        <v>42095</v>
      </c>
      <c r="AF243" s="11">
        <f t="shared" si="168"/>
        <v>4443</v>
      </c>
      <c r="AG243" s="11">
        <f t="shared" si="169"/>
        <v>5478.75</v>
      </c>
      <c r="AH243" s="11">
        <f t="shared" si="170"/>
        <v>4443</v>
      </c>
      <c r="AI243" s="11">
        <f t="shared" si="207"/>
        <v>555.88219178082193</v>
      </c>
      <c r="AJ243" s="11">
        <f t="shared" si="208"/>
        <v>129.11780821917807</v>
      </c>
      <c r="AK243" s="33">
        <v>42461</v>
      </c>
      <c r="AL243" s="5">
        <f t="shared" si="171"/>
        <v>42461</v>
      </c>
      <c r="AM243" s="11">
        <f t="shared" si="172"/>
        <v>42461</v>
      </c>
      <c r="AN243" s="11">
        <f t="shared" si="173"/>
        <v>4443</v>
      </c>
      <c r="AO243" s="6">
        <v>572.84</v>
      </c>
      <c r="AP243" s="6">
        <f t="shared" si="174"/>
        <v>16.957808219178105</v>
      </c>
      <c r="AQ243" s="6">
        <f t="shared" si="175"/>
        <v>112.15999999999997</v>
      </c>
      <c r="AR243" s="33">
        <v>42826</v>
      </c>
      <c r="AS243" s="5">
        <f t="shared" si="176"/>
        <v>42826</v>
      </c>
      <c r="AT243" s="11">
        <f t="shared" si="177"/>
        <v>42826</v>
      </c>
      <c r="AU243" s="11">
        <f t="shared" si="178"/>
        <v>5174</v>
      </c>
      <c r="AV243" s="6">
        <v>618.50666666666666</v>
      </c>
      <c r="AW243" s="6">
        <v>45.666666666666664</v>
      </c>
      <c r="AX243" s="6">
        <f t="shared" si="160"/>
        <v>66.493333333333339</v>
      </c>
      <c r="AY243" s="33">
        <v>43191</v>
      </c>
      <c r="AZ243" s="5">
        <f t="shared" si="179"/>
        <v>43191</v>
      </c>
      <c r="BA243" s="11">
        <f t="shared" si="180"/>
        <v>5539</v>
      </c>
      <c r="BB243" s="11">
        <f t="shared" si="181"/>
        <v>5409.8821917808218</v>
      </c>
      <c r="BC243" s="6">
        <v>664.78768190737151</v>
      </c>
      <c r="BD243" s="6">
        <v>46.281015240704832</v>
      </c>
      <c r="BE243" s="6">
        <f>AB243-BC243</f>
        <v>20.212318092628493</v>
      </c>
      <c r="BF243" s="8"/>
      <c r="BG243" s="33">
        <v>43556</v>
      </c>
      <c r="BH243" s="5">
        <f t="shared" si="182"/>
        <v>43556</v>
      </c>
      <c r="BI243" s="11">
        <f t="shared" si="183"/>
        <v>5904</v>
      </c>
      <c r="BJ243" s="11">
        <f t="shared" si="184"/>
        <v>0</v>
      </c>
      <c r="BK243" s="6">
        <f t="shared" si="185"/>
        <v>685</v>
      </c>
      <c r="BL243" s="6">
        <f>BE243</f>
        <v>20.212318092628493</v>
      </c>
      <c r="BM243" s="6">
        <v>0.25</v>
      </c>
      <c r="BN243" s="59"/>
      <c r="BO243" s="58"/>
      <c r="BP243" s="58"/>
      <c r="BQ243" s="61">
        <f t="shared" si="186"/>
        <v>-0.25</v>
      </c>
      <c r="BR243" s="33">
        <v>43922</v>
      </c>
      <c r="BS243" s="5">
        <f t="shared" si="187"/>
        <v>43922</v>
      </c>
      <c r="BT243" s="11">
        <f t="shared" si="188"/>
        <v>6270</v>
      </c>
      <c r="BU243" s="11">
        <f t="shared" si="189"/>
        <v>0</v>
      </c>
      <c r="BV243" s="6">
        <f t="shared" si="206"/>
        <v>685.25</v>
      </c>
      <c r="BW243" s="6">
        <f t="shared" si="190"/>
        <v>0.25</v>
      </c>
      <c r="BX243" s="73">
        <f t="shared" si="201"/>
        <v>0.25</v>
      </c>
      <c r="BY243" s="6">
        <v>0.25</v>
      </c>
      <c r="BZ243" s="33">
        <v>44287</v>
      </c>
      <c r="CA243" s="5">
        <f t="shared" si="191"/>
        <v>44287</v>
      </c>
      <c r="CB243" s="11">
        <f t="shared" si="192"/>
        <v>6635</v>
      </c>
      <c r="CC243" s="11">
        <f t="shared" si="193"/>
        <v>0</v>
      </c>
      <c r="CD243" s="6">
        <f t="shared" si="194"/>
        <v>685.5</v>
      </c>
      <c r="CE243" s="62">
        <f t="shared" si="195"/>
        <v>0.25</v>
      </c>
      <c r="CF243" s="73">
        <f t="shared" si="202"/>
        <v>0.25</v>
      </c>
      <c r="CG243" s="73">
        <f t="shared" si="203"/>
        <v>0</v>
      </c>
      <c r="CH243" s="6">
        <f t="shared" si="209"/>
        <v>0</v>
      </c>
      <c r="CI243" s="6"/>
      <c r="CJ243" s="33">
        <v>44652</v>
      </c>
      <c r="CK243" s="5">
        <f t="shared" si="196"/>
        <v>44652</v>
      </c>
      <c r="CL243" s="11">
        <f t="shared" si="197"/>
        <v>2557</v>
      </c>
      <c r="CM243" s="11">
        <f t="shared" si="198"/>
        <v>2557</v>
      </c>
      <c r="CN243" s="6">
        <f t="shared" si="199"/>
        <v>685.5</v>
      </c>
      <c r="CO243" s="62">
        <f t="shared" si="210"/>
        <v>0</v>
      </c>
      <c r="CP243" s="73">
        <f t="shared" si="204"/>
        <v>0</v>
      </c>
      <c r="CQ243" s="73">
        <f t="shared" si="205"/>
        <v>0</v>
      </c>
      <c r="CR243" s="6">
        <f t="shared" si="200"/>
        <v>0</v>
      </c>
    </row>
    <row r="244" spans="1:96">
      <c r="A244" s="30" t="s">
        <v>2210</v>
      </c>
      <c r="B244" s="30" t="s">
        <v>2211</v>
      </c>
      <c r="C244" s="49"/>
      <c r="D244" s="49" t="s">
        <v>3717</v>
      </c>
      <c r="E244" s="30" t="s">
        <v>3061</v>
      </c>
      <c r="F244" s="30" t="s">
        <v>4568</v>
      </c>
      <c r="G244" s="30" t="s">
        <v>4574</v>
      </c>
      <c r="H244" s="30" t="s">
        <v>4473</v>
      </c>
      <c r="I244" s="30" t="s">
        <v>11641</v>
      </c>
      <c r="J244" s="30"/>
      <c r="K244" s="30" t="s">
        <v>1240</v>
      </c>
      <c r="L244" s="30" t="s">
        <v>3102</v>
      </c>
      <c r="M244" s="31">
        <v>1100</v>
      </c>
      <c r="N244" s="30">
        <v>15</v>
      </c>
      <c r="O244" s="30"/>
      <c r="P244" s="162"/>
      <c r="Q244" s="30">
        <f t="shared" si="162"/>
        <v>180</v>
      </c>
      <c r="R244" s="30">
        <f t="shared" si="163"/>
        <v>5478.6330000000007</v>
      </c>
      <c r="S244" s="30">
        <f t="shared" si="164"/>
        <v>5475</v>
      </c>
      <c r="T244" s="30" t="s">
        <v>6</v>
      </c>
      <c r="U244" s="30"/>
      <c r="V244" s="32">
        <v>37652</v>
      </c>
      <c r="W244" s="30"/>
      <c r="X244" s="31">
        <v>1100</v>
      </c>
      <c r="Y244" s="30">
        <v>0</v>
      </c>
      <c r="Z244" s="30">
        <v>0</v>
      </c>
      <c r="AA244" s="30">
        <v>0</v>
      </c>
      <c r="AB244" s="31">
        <f t="shared" si="165"/>
        <v>1100</v>
      </c>
      <c r="AC244" s="33">
        <v>42095</v>
      </c>
      <c r="AD244" s="10">
        <f t="shared" si="166"/>
        <v>37652</v>
      </c>
      <c r="AE244" s="10">
        <f t="shared" si="167"/>
        <v>42095</v>
      </c>
      <c r="AF244" s="11">
        <f t="shared" si="168"/>
        <v>4443</v>
      </c>
      <c r="AG244" s="11">
        <f t="shared" si="169"/>
        <v>5478.75</v>
      </c>
      <c r="AH244" s="11">
        <f t="shared" si="170"/>
        <v>4443</v>
      </c>
      <c r="AI244" s="11">
        <f t="shared" si="207"/>
        <v>892.65753424657532</v>
      </c>
      <c r="AJ244" s="11">
        <f t="shared" si="208"/>
        <v>207.34246575342468</v>
      </c>
      <c r="AK244" s="33">
        <v>42461</v>
      </c>
      <c r="AL244" s="5">
        <f t="shared" si="171"/>
        <v>42461</v>
      </c>
      <c r="AM244" s="11">
        <f t="shared" si="172"/>
        <v>42461</v>
      </c>
      <c r="AN244" s="11">
        <f t="shared" si="173"/>
        <v>4443</v>
      </c>
      <c r="AO244" s="6">
        <v>919.68</v>
      </c>
      <c r="AP244" s="6">
        <f t="shared" si="174"/>
        <v>27.022465753424626</v>
      </c>
      <c r="AQ244" s="6">
        <f t="shared" si="175"/>
        <v>180.32000000000005</v>
      </c>
      <c r="AR244" s="33">
        <v>42826</v>
      </c>
      <c r="AS244" s="5">
        <f t="shared" si="176"/>
        <v>42826</v>
      </c>
      <c r="AT244" s="11">
        <f t="shared" si="177"/>
        <v>42826</v>
      </c>
      <c r="AU244" s="11">
        <f t="shared" si="178"/>
        <v>5174</v>
      </c>
      <c r="AV244" s="6">
        <v>993.01333333333332</v>
      </c>
      <c r="AW244" s="6">
        <v>73.333333333333329</v>
      </c>
      <c r="AX244" s="6">
        <f t="shared" si="160"/>
        <v>106.98666666666668</v>
      </c>
      <c r="AY244" s="33">
        <v>43191</v>
      </c>
      <c r="AZ244" s="5">
        <f t="shared" si="179"/>
        <v>43191</v>
      </c>
      <c r="BA244" s="11">
        <f t="shared" si="180"/>
        <v>5539</v>
      </c>
      <c r="BB244" s="11">
        <f t="shared" si="181"/>
        <v>5331.6575342465749</v>
      </c>
      <c r="BC244" s="6">
        <v>1114.4707104444981</v>
      </c>
      <c r="BD244" s="6">
        <v>121.45737711116475</v>
      </c>
      <c r="BE244" s="6">
        <v>-0.2</v>
      </c>
      <c r="BF244" s="8"/>
      <c r="BG244" s="33">
        <v>43556</v>
      </c>
      <c r="BH244" s="5">
        <f t="shared" si="182"/>
        <v>43556</v>
      </c>
      <c r="BI244" s="11">
        <f t="shared" si="183"/>
        <v>5904</v>
      </c>
      <c r="BJ244" s="11">
        <f t="shared" si="184"/>
        <v>0</v>
      </c>
      <c r="BK244" s="6">
        <f t="shared" si="185"/>
        <v>1115.550710444498</v>
      </c>
      <c r="BL244" s="6">
        <v>1.08</v>
      </c>
      <c r="BM244" s="6">
        <v>0.08</v>
      </c>
      <c r="BN244" s="59"/>
      <c r="BO244" s="58"/>
      <c r="BP244" s="58"/>
      <c r="BQ244" s="61">
        <f t="shared" si="186"/>
        <v>-15.630710444497936</v>
      </c>
      <c r="BR244" s="33">
        <v>43922</v>
      </c>
      <c r="BS244" s="5">
        <f t="shared" si="187"/>
        <v>43922</v>
      </c>
      <c r="BT244" s="11">
        <f t="shared" si="188"/>
        <v>6270</v>
      </c>
      <c r="BU244" s="11">
        <f t="shared" si="189"/>
        <v>0</v>
      </c>
      <c r="BV244" s="6">
        <f t="shared" si="206"/>
        <v>1115.6307104444979</v>
      </c>
      <c r="BW244" s="6">
        <f t="shared" si="190"/>
        <v>0.08</v>
      </c>
      <c r="BX244" s="73">
        <f t="shared" si="201"/>
        <v>0.08</v>
      </c>
      <c r="BY244" s="6">
        <v>0.08</v>
      </c>
      <c r="BZ244" s="33">
        <v>44287</v>
      </c>
      <c r="CA244" s="5">
        <f t="shared" si="191"/>
        <v>44287</v>
      </c>
      <c r="CB244" s="11">
        <f t="shared" si="192"/>
        <v>6635</v>
      </c>
      <c r="CC244" s="11">
        <f t="shared" si="193"/>
        <v>0</v>
      </c>
      <c r="CD244" s="6">
        <f t="shared" si="194"/>
        <v>1115.7107104444979</v>
      </c>
      <c r="CE244" s="62">
        <f t="shared" si="195"/>
        <v>0.08</v>
      </c>
      <c r="CF244" s="73">
        <f t="shared" si="202"/>
        <v>0.08</v>
      </c>
      <c r="CG244" s="73">
        <f t="shared" si="203"/>
        <v>0</v>
      </c>
      <c r="CH244" s="6">
        <f t="shared" si="209"/>
        <v>0</v>
      </c>
      <c r="CI244" s="6"/>
      <c r="CJ244" s="33">
        <v>44652</v>
      </c>
      <c r="CK244" s="5">
        <f t="shared" si="196"/>
        <v>44652</v>
      </c>
      <c r="CL244" s="11">
        <f t="shared" si="197"/>
        <v>2557</v>
      </c>
      <c r="CM244" s="11">
        <f t="shared" si="198"/>
        <v>2557</v>
      </c>
      <c r="CN244" s="6">
        <f t="shared" si="199"/>
        <v>1115.7107104444979</v>
      </c>
      <c r="CO244" s="62">
        <f t="shared" si="210"/>
        <v>0</v>
      </c>
      <c r="CP244" s="73">
        <f t="shared" si="204"/>
        <v>0</v>
      </c>
      <c r="CQ244" s="73">
        <f t="shared" si="205"/>
        <v>0</v>
      </c>
      <c r="CR244" s="6">
        <f t="shared" si="200"/>
        <v>0</v>
      </c>
    </row>
    <row r="245" spans="1:96">
      <c r="A245" s="30" t="s">
        <v>1980</v>
      </c>
      <c r="B245" s="30" t="s">
        <v>1981</v>
      </c>
      <c r="C245" s="49"/>
      <c r="D245" s="49" t="s">
        <v>3608</v>
      </c>
      <c r="E245" s="30" t="s">
        <v>2998</v>
      </c>
      <c r="F245" s="30" t="s">
        <v>11592</v>
      </c>
      <c r="G245" s="30" t="s">
        <v>4574</v>
      </c>
      <c r="H245" s="30" t="s">
        <v>4265</v>
      </c>
      <c r="I245" s="30" t="s">
        <v>4258</v>
      </c>
      <c r="J245" s="30"/>
      <c r="K245" s="30" t="s">
        <v>1240</v>
      </c>
      <c r="L245" s="30" t="s">
        <v>3102</v>
      </c>
      <c r="M245" s="31">
        <v>1180</v>
      </c>
      <c r="N245" s="30">
        <v>15</v>
      </c>
      <c r="O245" s="30"/>
      <c r="P245" s="162"/>
      <c r="Q245" s="30">
        <f t="shared" si="162"/>
        <v>180</v>
      </c>
      <c r="R245" s="30">
        <f t="shared" si="163"/>
        <v>5478.6330000000007</v>
      </c>
      <c r="S245" s="30">
        <f t="shared" si="164"/>
        <v>5475</v>
      </c>
      <c r="T245" s="30" t="s">
        <v>6</v>
      </c>
      <c r="U245" s="30"/>
      <c r="V245" s="32">
        <v>37741</v>
      </c>
      <c r="W245" s="30"/>
      <c r="X245" s="31">
        <v>1180</v>
      </c>
      <c r="Y245" s="30">
        <v>0</v>
      </c>
      <c r="Z245" s="30">
        <v>0</v>
      </c>
      <c r="AA245" s="30">
        <v>0</v>
      </c>
      <c r="AB245" s="31">
        <f t="shared" si="165"/>
        <v>1180</v>
      </c>
      <c r="AC245" s="33">
        <v>42095</v>
      </c>
      <c r="AD245" s="10">
        <f t="shared" si="166"/>
        <v>37741</v>
      </c>
      <c r="AE245" s="10">
        <f t="shared" si="167"/>
        <v>42095</v>
      </c>
      <c r="AF245" s="11">
        <f t="shared" si="168"/>
        <v>4354</v>
      </c>
      <c r="AG245" s="11">
        <f t="shared" si="169"/>
        <v>5478.75</v>
      </c>
      <c r="AH245" s="11">
        <f t="shared" si="170"/>
        <v>4354</v>
      </c>
      <c r="AI245" s="11">
        <f t="shared" si="207"/>
        <v>938.39634703196339</v>
      </c>
      <c r="AJ245" s="11">
        <f t="shared" si="208"/>
        <v>241.60365296803661</v>
      </c>
      <c r="AK245" s="33">
        <v>42461</v>
      </c>
      <c r="AL245" s="5">
        <f t="shared" si="171"/>
        <v>42461</v>
      </c>
      <c r="AM245" s="11">
        <f t="shared" si="172"/>
        <v>42461</v>
      </c>
      <c r="AN245" s="11">
        <f t="shared" si="173"/>
        <v>4354</v>
      </c>
      <c r="AO245" s="6">
        <v>969.31</v>
      </c>
      <c r="AP245" s="6">
        <f t="shared" si="174"/>
        <v>30.913652968036558</v>
      </c>
      <c r="AQ245" s="6">
        <f t="shared" si="175"/>
        <v>210.69000000000005</v>
      </c>
      <c r="AR245" s="33">
        <v>42826</v>
      </c>
      <c r="AS245" s="5">
        <f t="shared" si="176"/>
        <v>42826</v>
      </c>
      <c r="AT245" s="11">
        <f t="shared" si="177"/>
        <v>42826</v>
      </c>
      <c r="AU245" s="11">
        <f t="shared" si="178"/>
        <v>5085</v>
      </c>
      <c r="AV245" s="6">
        <v>1047.9766666666667</v>
      </c>
      <c r="AW245" s="6">
        <v>78.666666666666671</v>
      </c>
      <c r="AX245" s="6">
        <f t="shared" si="160"/>
        <v>132.02333333333331</v>
      </c>
      <c r="AY245" s="33">
        <v>43191</v>
      </c>
      <c r="AZ245" s="5">
        <f t="shared" si="179"/>
        <v>43191</v>
      </c>
      <c r="BA245" s="11">
        <f t="shared" si="180"/>
        <v>5450</v>
      </c>
      <c r="BB245" s="11">
        <f t="shared" si="181"/>
        <v>5208.3963470319632</v>
      </c>
      <c r="BC245" s="6">
        <v>1127.701627227297</v>
      </c>
      <c r="BD245" s="6">
        <v>79.724960560630237</v>
      </c>
      <c r="BE245" s="6">
        <f t="shared" ref="BE245:BE308" si="211">AB245-BC245</f>
        <v>52.298372772703033</v>
      </c>
      <c r="BF245" s="8"/>
      <c r="BG245" s="33">
        <v>43556</v>
      </c>
      <c r="BH245" s="5">
        <f t="shared" si="182"/>
        <v>43556</v>
      </c>
      <c r="BI245" s="11">
        <f t="shared" si="183"/>
        <v>5815</v>
      </c>
      <c r="BJ245" s="11">
        <f t="shared" si="184"/>
        <v>0</v>
      </c>
      <c r="BK245" s="6">
        <f t="shared" si="185"/>
        <v>1180</v>
      </c>
      <c r="BL245" s="6">
        <f t="shared" ref="BL245:BL267" si="212">BE245</f>
        <v>52.298372772703033</v>
      </c>
      <c r="BM245" s="6">
        <v>0.25</v>
      </c>
      <c r="BN245" s="59"/>
      <c r="BO245" s="58"/>
      <c r="BP245" s="58"/>
      <c r="BQ245" s="61">
        <f t="shared" si="186"/>
        <v>-0.25</v>
      </c>
      <c r="BR245" s="33">
        <v>43922</v>
      </c>
      <c r="BS245" s="5">
        <f t="shared" si="187"/>
        <v>43922</v>
      </c>
      <c r="BT245" s="11">
        <f t="shared" si="188"/>
        <v>6181</v>
      </c>
      <c r="BU245" s="11">
        <f t="shared" si="189"/>
        <v>0</v>
      </c>
      <c r="BV245" s="6">
        <f t="shared" si="206"/>
        <v>1180.25</v>
      </c>
      <c r="BW245" s="6">
        <f t="shared" si="190"/>
        <v>0.25</v>
      </c>
      <c r="BX245" s="73">
        <f t="shared" si="201"/>
        <v>0.25</v>
      </c>
      <c r="BY245" s="6">
        <v>0.25</v>
      </c>
      <c r="BZ245" s="33">
        <v>44287</v>
      </c>
      <c r="CA245" s="5">
        <f t="shared" si="191"/>
        <v>44287</v>
      </c>
      <c r="CB245" s="11">
        <f t="shared" si="192"/>
        <v>6546</v>
      </c>
      <c r="CC245" s="11">
        <f t="shared" si="193"/>
        <v>0</v>
      </c>
      <c r="CD245" s="6">
        <f t="shared" si="194"/>
        <v>1180.5</v>
      </c>
      <c r="CE245" s="62">
        <f t="shared" si="195"/>
        <v>0.25</v>
      </c>
      <c r="CF245" s="73">
        <f t="shared" si="202"/>
        <v>0.25</v>
      </c>
      <c r="CG245" s="73">
        <f t="shared" si="203"/>
        <v>0</v>
      </c>
      <c r="CH245" s="6">
        <f t="shared" si="209"/>
        <v>0</v>
      </c>
      <c r="CI245" s="6"/>
      <c r="CJ245" s="33">
        <v>44652</v>
      </c>
      <c r="CK245" s="5">
        <f t="shared" si="196"/>
        <v>44652</v>
      </c>
      <c r="CL245" s="11">
        <f t="shared" si="197"/>
        <v>2557</v>
      </c>
      <c r="CM245" s="11">
        <f t="shared" si="198"/>
        <v>2557</v>
      </c>
      <c r="CN245" s="6">
        <f t="shared" si="199"/>
        <v>1180.5</v>
      </c>
      <c r="CO245" s="62">
        <f t="shared" si="210"/>
        <v>0</v>
      </c>
      <c r="CP245" s="73">
        <f t="shared" si="204"/>
        <v>0</v>
      </c>
      <c r="CQ245" s="73">
        <f t="shared" si="205"/>
        <v>0</v>
      </c>
      <c r="CR245" s="6">
        <f t="shared" si="200"/>
        <v>0</v>
      </c>
    </row>
    <row r="246" spans="1:96">
      <c r="A246" s="30" t="s">
        <v>1982</v>
      </c>
      <c r="B246" s="30" t="s">
        <v>1983</v>
      </c>
      <c r="C246" s="49"/>
      <c r="D246" s="49" t="s">
        <v>3609</v>
      </c>
      <c r="E246" s="30" t="s">
        <v>2998</v>
      </c>
      <c r="F246" s="30" t="s">
        <v>11592</v>
      </c>
      <c r="G246" s="30" t="s">
        <v>4574</v>
      </c>
      <c r="H246" s="30" t="s">
        <v>4585</v>
      </c>
      <c r="I246" s="30" t="s">
        <v>4256</v>
      </c>
      <c r="J246" s="30"/>
      <c r="K246" s="30" t="s">
        <v>1240</v>
      </c>
      <c r="L246" s="30" t="s">
        <v>3102</v>
      </c>
      <c r="M246" s="31">
        <v>450</v>
      </c>
      <c r="N246" s="30">
        <v>15</v>
      </c>
      <c r="O246" s="30"/>
      <c r="P246" s="162"/>
      <c r="Q246" s="30">
        <f t="shared" si="162"/>
        <v>180</v>
      </c>
      <c r="R246" s="30">
        <f t="shared" si="163"/>
        <v>5478.6330000000007</v>
      </c>
      <c r="S246" s="30">
        <f t="shared" si="164"/>
        <v>5475</v>
      </c>
      <c r="T246" s="30" t="s">
        <v>6</v>
      </c>
      <c r="U246" s="30"/>
      <c r="V246" s="32">
        <v>37772</v>
      </c>
      <c r="W246" s="30"/>
      <c r="X246" s="31">
        <v>450</v>
      </c>
      <c r="Y246" s="30">
        <v>0</v>
      </c>
      <c r="Z246" s="30">
        <v>0</v>
      </c>
      <c r="AA246" s="30">
        <v>0</v>
      </c>
      <c r="AB246" s="31">
        <f t="shared" si="165"/>
        <v>450</v>
      </c>
      <c r="AC246" s="33">
        <v>42095</v>
      </c>
      <c r="AD246" s="10">
        <f t="shared" si="166"/>
        <v>37772</v>
      </c>
      <c r="AE246" s="10">
        <f t="shared" si="167"/>
        <v>42095</v>
      </c>
      <c r="AF246" s="11">
        <f t="shared" si="168"/>
        <v>4323</v>
      </c>
      <c r="AG246" s="11">
        <f t="shared" si="169"/>
        <v>5478.75</v>
      </c>
      <c r="AH246" s="11">
        <f t="shared" si="170"/>
        <v>4323</v>
      </c>
      <c r="AI246" s="11">
        <f t="shared" si="207"/>
        <v>355.31506849315065</v>
      </c>
      <c r="AJ246" s="11">
        <f t="shared" si="208"/>
        <v>94.684931506849352</v>
      </c>
      <c r="AK246" s="33">
        <v>42461</v>
      </c>
      <c r="AL246" s="5">
        <f t="shared" si="171"/>
        <v>42461</v>
      </c>
      <c r="AM246" s="11">
        <f t="shared" si="172"/>
        <v>42461</v>
      </c>
      <c r="AN246" s="11">
        <f t="shared" si="173"/>
        <v>4323</v>
      </c>
      <c r="AO246" s="6">
        <v>367.13</v>
      </c>
      <c r="AP246" s="6">
        <f t="shared" si="174"/>
        <v>11.814931506849348</v>
      </c>
      <c r="AQ246" s="6">
        <f t="shared" si="175"/>
        <v>82.87</v>
      </c>
      <c r="AR246" s="33">
        <v>42826</v>
      </c>
      <c r="AS246" s="5">
        <f t="shared" si="176"/>
        <v>42826</v>
      </c>
      <c r="AT246" s="11">
        <f t="shared" si="177"/>
        <v>42826</v>
      </c>
      <c r="AU246" s="11">
        <f t="shared" si="178"/>
        <v>5054</v>
      </c>
      <c r="AV246" s="6">
        <v>397.13</v>
      </c>
      <c r="AW246" s="6">
        <v>30</v>
      </c>
      <c r="AX246" s="6">
        <f t="shared" si="160"/>
        <v>52.870000000000005</v>
      </c>
      <c r="AY246" s="33">
        <v>43191</v>
      </c>
      <c r="AZ246" s="5">
        <f t="shared" si="179"/>
        <v>43191</v>
      </c>
      <c r="BA246" s="11">
        <f t="shared" si="180"/>
        <v>5419</v>
      </c>
      <c r="BB246" s="11">
        <f t="shared" si="181"/>
        <v>5324.3150684931506</v>
      </c>
      <c r="BC246" s="6">
        <v>427.53358665447763</v>
      </c>
      <c r="BD246" s="6">
        <v>30.403586654477628</v>
      </c>
      <c r="BE246" s="6">
        <f t="shared" si="211"/>
        <v>22.466413345522369</v>
      </c>
      <c r="BF246" s="8"/>
      <c r="BG246" s="33">
        <v>43556</v>
      </c>
      <c r="BH246" s="5">
        <f t="shared" si="182"/>
        <v>43556</v>
      </c>
      <c r="BI246" s="11">
        <f t="shared" si="183"/>
        <v>5784</v>
      </c>
      <c r="BJ246" s="11">
        <f t="shared" si="184"/>
        <v>0</v>
      </c>
      <c r="BK246" s="6">
        <f t="shared" si="185"/>
        <v>450</v>
      </c>
      <c r="BL246" s="6">
        <f t="shared" si="212"/>
        <v>22.466413345522369</v>
      </c>
      <c r="BM246" s="6">
        <v>0.25</v>
      </c>
      <c r="BN246" s="59"/>
      <c r="BO246" s="58"/>
      <c r="BP246" s="58"/>
      <c r="BQ246" s="61">
        <f t="shared" si="186"/>
        <v>-0.25</v>
      </c>
      <c r="BR246" s="33">
        <v>43922</v>
      </c>
      <c r="BS246" s="5">
        <f t="shared" si="187"/>
        <v>43922</v>
      </c>
      <c r="BT246" s="11">
        <f t="shared" si="188"/>
        <v>6150</v>
      </c>
      <c r="BU246" s="11">
        <f t="shared" si="189"/>
        <v>0</v>
      </c>
      <c r="BV246" s="6">
        <f t="shared" si="206"/>
        <v>450.25</v>
      </c>
      <c r="BW246" s="6">
        <f t="shared" si="190"/>
        <v>0.25</v>
      </c>
      <c r="BX246" s="73">
        <f t="shared" si="201"/>
        <v>0.25</v>
      </c>
      <c r="BY246" s="6">
        <v>0.25</v>
      </c>
      <c r="BZ246" s="33">
        <v>44287</v>
      </c>
      <c r="CA246" s="5">
        <f t="shared" si="191"/>
        <v>44287</v>
      </c>
      <c r="CB246" s="11">
        <f t="shared" si="192"/>
        <v>6515</v>
      </c>
      <c r="CC246" s="11">
        <f t="shared" si="193"/>
        <v>0</v>
      </c>
      <c r="CD246" s="6">
        <f t="shared" si="194"/>
        <v>450.5</v>
      </c>
      <c r="CE246" s="62">
        <f t="shared" si="195"/>
        <v>0.25</v>
      </c>
      <c r="CF246" s="73">
        <f t="shared" si="202"/>
        <v>0.25</v>
      </c>
      <c r="CG246" s="73">
        <f t="shared" si="203"/>
        <v>0</v>
      </c>
      <c r="CH246" s="6">
        <f t="shared" si="209"/>
        <v>0</v>
      </c>
      <c r="CI246" s="6"/>
      <c r="CJ246" s="33">
        <v>44652</v>
      </c>
      <c r="CK246" s="5">
        <f t="shared" si="196"/>
        <v>44652</v>
      </c>
      <c r="CL246" s="11">
        <f t="shared" si="197"/>
        <v>2557</v>
      </c>
      <c r="CM246" s="11">
        <f t="shared" si="198"/>
        <v>2557</v>
      </c>
      <c r="CN246" s="6">
        <f t="shared" si="199"/>
        <v>450.5</v>
      </c>
      <c r="CO246" s="62">
        <f t="shared" si="210"/>
        <v>0</v>
      </c>
      <c r="CP246" s="73">
        <f t="shared" si="204"/>
        <v>0</v>
      </c>
      <c r="CQ246" s="73">
        <f t="shared" si="205"/>
        <v>0</v>
      </c>
      <c r="CR246" s="6">
        <f t="shared" si="200"/>
        <v>0</v>
      </c>
    </row>
    <row r="247" spans="1:96">
      <c r="A247" s="30" t="s">
        <v>2055</v>
      </c>
      <c r="B247" s="30" t="s">
        <v>2056</v>
      </c>
      <c r="C247" s="49"/>
      <c r="D247" s="49" t="s">
        <v>3642</v>
      </c>
      <c r="E247" s="30" t="s">
        <v>2998</v>
      </c>
      <c r="F247" s="30" t="s">
        <v>11592</v>
      </c>
      <c r="G247" s="30" t="s">
        <v>4574</v>
      </c>
      <c r="H247" s="30" t="s">
        <v>3131</v>
      </c>
      <c r="I247" s="30" t="s">
        <v>4256</v>
      </c>
      <c r="J247" s="30"/>
      <c r="K247" s="30" t="s">
        <v>1240</v>
      </c>
      <c r="L247" s="30" t="s">
        <v>3102</v>
      </c>
      <c r="M247" s="31">
        <v>450</v>
      </c>
      <c r="N247" s="30">
        <v>15</v>
      </c>
      <c r="O247" s="30"/>
      <c r="P247" s="162"/>
      <c r="Q247" s="30">
        <f t="shared" si="162"/>
        <v>180</v>
      </c>
      <c r="R247" s="30">
        <f t="shared" si="163"/>
        <v>5478.6330000000007</v>
      </c>
      <c r="S247" s="30">
        <f t="shared" si="164"/>
        <v>5475</v>
      </c>
      <c r="T247" s="30" t="s">
        <v>6</v>
      </c>
      <c r="U247" s="30"/>
      <c r="V247" s="32">
        <v>37772</v>
      </c>
      <c r="W247" s="30"/>
      <c r="X247" s="31">
        <v>450</v>
      </c>
      <c r="Y247" s="30">
        <v>0</v>
      </c>
      <c r="Z247" s="30">
        <v>0</v>
      </c>
      <c r="AA247" s="30">
        <v>0</v>
      </c>
      <c r="AB247" s="31">
        <f t="shared" si="165"/>
        <v>450</v>
      </c>
      <c r="AC247" s="33">
        <v>42095</v>
      </c>
      <c r="AD247" s="10">
        <f t="shared" si="166"/>
        <v>37772</v>
      </c>
      <c r="AE247" s="10">
        <f t="shared" si="167"/>
        <v>42095</v>
      </c>
      <c r="AF247" s="11">
        <f t="shared" si="168"/>
        <v>4323</v>
      </c>
      <c r="AG247" s="11">
        <f t="shared" si="169"/>
        <v>5478.75</v>
      </c>
      <c r="AH247" s="11">
        <f t="shared" si="170"/>
        <v>4323</v>
      </c>
      <c r="AI247" s="11">
        <f t="shared" si="207"/>
        <v>355.31506849315065</v>
      </c>
      <c r="AJ247" s="11">
        <f t="shared" si="208"/>
        <v>94.684931506849352</v>
      </c>
      <c r="AK247" s="33">
        <v>42461</v>
      </c>
      <c r="AL247" s="5">
        <f t="shared" si="171"/>
        <v>42461</v>
      </c>
      <c r="AM247" s="11">
        <f t="shared" si="172"/>
        <v>42461</v>
      </c>
      <c r="AN247" s="11">
        <f t="shared" si="173"/>
        <v>4323</v>
      </c>
      <c r="AO247" s="6">
        <v>367.13</v>
      </c>
      <c r="AP247" s="6">
        <f t="shared" si="174"/>
        <v>11.814931506849348</v>
      </c>
      <c r="AQ247" s="6">
        <f t="shared" si="175"/>
        <v>82.87</v>
      </c>
      <c r="AR247" s="33">
        <v>42826</v>
      </c>
      <c r="AS247" s="5">
        <f t="shared" si="176"/>
        <v>42826</v>
      </c>
      <c r="AT247" s="11">
        <f t="shared" si="177"/>
        <v>42826</v>
      </c>
      <c r="AU247" s="11">
        <f t="shared" si="178"/>
        <v>5054</v>
      </c>
      <c r="AV247" s="6">
        <v>397.13</v>
      </c>
      <c r="AW247" s="6">
        <v>30</v>
      </c>
      <c r="AX247" s="6">
        <f t="shared" si="160"/>
        <v>52.870000000000005</v>
      </c>
      <c r="AY247" s="33">
        <v>43191</v>
      </c>
      <c r="AZ247" s="5">
        <f t="shared" si="179"/>
        <v>43191</v>
      </c>
      <c r="BA247" s="11">
        <f t="shared" si="180"/>
        <v>5419</v>
      </c>
      <c r="BB247" s="11">
        <f t="shared" si="181"/>
        <v>5324.3150684931506</v>
      </c>
      <c r="BC247" s="6">
        <v>427.53358665447763</v>
      </c>
      <c r="BD247" s="6">
        <v>30.403586654477628</v>
      </c>
      <c r="BE247" s="6">
        <f t="shared" si="211"/>
        <v>22.466413345522369</v>
      </c>
      <c r="BF247" s="8"/>
      <c r="BG247" s="33">
        <v>43556</v>
      </c>
      <c r="BH247" s="5">
        <f t="shared" si="182"/>
        <v>43556</v>
      </c>
      <c r="BI247" s="11">
        <f t="shared" si="183"/>
        <v>5784</v>
      </c>
      <c r="BJ247" s="11">
        <f t="shared" si="184"/>
        <v>0</v>
      </c>
      <c r="BK247" s="6">
        <f t="shared" si="185"/>
        <v>450</v>
      </c>
      <c r="BL247" s="6">
        <f t="shared" si="212"/>
        <v>22.466413345522369</v>
      </c>
      <c r="BM247" s="6">
        <v>0.25</v>
      </c>
      <c r="BN247" s="59"/>
      <c r="BO247" s="58"/>
      <c r="BP247" s="58"/>
      <c r="BQ247" s="61">
        <f t="shared" si="186"/>
        <v>-0.25</v>
      </c>
      <c r="BR247" s="33">
        <v>43922</v>
      </c>
      <c r="BS247" s="5">
        <f t="shared" si="187"/>
        <v>43922</v>
      </c>
      <c r="BT247" s="11">
        <f t="shared" si="188"/>
        <v>6150</v>
      </c>
      <c r="BU247" s="11">
        <f t="shared" si="189"/>
        <v>0</v>
      </c>
      <c r="BV247" s="6">
        <f t="shared" si="206"/>
        <v>450.25</v>
      </c>
      <c r="BW247" s="6">
        <f t="shared" si="190"/>
        <v>0.25</v>
      </c>
      <c r="BX247" s="73">
        <f t="shared" si="201"/>
        <v>0.25</v>
      </c>
      <c r="BY247" s="6">
        <v>0.25</v>
      </c>
      <c r="BZ247" s="33">
        <v>44287</v>
      </c>
      <c r="CA247" s="5">
        <f t="shared" si="191"/>
        <v>44287</v>
      </c>
      <c r="CB247" s="11">
        <f t="shared" si="192"/>
        <v>6515</v>
      </c>
      <c r="CC247" s="11">
        <f t="shared" si="193"/>
        <v>0</v>
      </c>
      <c r="CD247" s="6">
        <f t="shared" si="194"/>
        <v>450.5</v>
      </c>
      <c r="CE247" s="62">
        <f t="shared" si="195"/>
        <v>0.25</v>
      </c>
      <c r="CF247" s="73">
        <f t="shared" si="202"/>
        <v>0.25</v>
      </c>
      <c r="CG247" s="73">
        <f t="shared" si="203"/>
        <v>0</v>
      </c>
      <c r="CH247" s="6">
        <f t="shared" si="209"/>
        <v>0</v>
      </c>
      <c r="CI247" s="6"/>
      <c r="CJ247" s="33">
        <v>44652</v>
      </c>
      <c r="CK247" s="5">
        <f t="shared" si="196"/>
        <v>44652</v>
      </c>
      <c r="CL247" s="11">
        <f t="shared" si="197"/>
        <v>2557</v>
      </c>
      <c r="CM247" s="11">
        <f t="shared" si="198"/>
        <v>2557</v>
      </c>
      <c r="CN247" s="6">
        <f t="shared" si="199"/>
        <v>450.5</v>
      </c>
      <c r="CO247" s="62">
        <f t="shared" si="210"/>
        <v>0</v>
      </c>
      <c r="CP247" s="73">
        <f t="shared" si="204"/>
        <v>0</v>
      </c>
      <c r="CQ247" s="73">
        <f t="shared" si="205"/>
        <v>0</v>
      </c>
      <c r="CR247" s="6">
        <f t="shared" si="200"/>
        <v>0</v>
      </c>
    </row>
    <row r="248" spans="1:96">
      <c r="A248" s="30" t="s">
        <v>2057</v>
      </c>
      <c r="B248" s="30" t="s">
        <v>2058</v>
      </c>
      <c r="C248" s="49"/>
      <c r="D248" s="49" t="s">
        <v>3643</v>
      </c>
      <c r="E248" s="30" t="s">
        <v>2998</v>
      </c>
      <c r="F248" s="30" t="s">
        <v>11592</v>
      </c>
      <c r="G248" s="30" t="s">
        <v>4574</v>
      </c>
      <c r="H248" s="30" t="s">
        <v>3131</v>
      </c>
      <c r="I248" s="30" t="s">
        <v>4256</v>
      </c>
      <c r="J248" s="30"/>
      <c r="K248" s="30" t="s">
        <v>1240</v>
      </c>
      <c r="L248" s="30" t="s">
        <v>3102</v>
      </c>
      <c r="M248" s="31">
        <v>450</v>
      </c>
      <c r="N248" s="30">
        <v>15</v>
      </c>
      <c r="O248" s="30"/>
      <c r="P248" s="162"/>
      <c r="Q248" s="30">
        <f t="shared" si="162"/>
        <v>180</v>
      </c>
      <c r="R248" s="30">
        <f t="shared" si="163"/>
        <v>5478.6330000000007</v>
      </c>
      <c r="S248" s="30">
        <f t="shared" si="164"/>
        <v>5475</v>
      </c>
      <c r="T248" s="30" t="s">
        <v>6</v>
      </c>
      <c r="U248" s="30"/>
      <c r="V248" s="32">
        <v>37772</v>
      </c>
      <c r="W248" s="30"/>
      <c r="X248" s="31">
        <v>450</v>
      </c>
      <c r="Y248" s="30">
        <v>0</v>
      </c>
      <c r="Z248" s="30">
        <v>0</v>
      </c>
      <c r="AA248" s="30">
        <v>0</v>
      </c>
      <c r="AB248" s="31">
        <f t="shared" si="165"/>
        <v>450</v>
      </c>
      <c r="AC248" s="33">
        <v>42095</v>
      </c>
      <c r="AD248" s="10">
        <f t="shared" si="166"/>
        <v>37772</v>
      </c>
      <c r="AE248" s="10">
        <f t="shared" si="167"/>
        <v>42095</v>
      </c>
      <c r="AF248" s="11">
        <f t="shared" si="168"/>
        <v>4323</v>
      </c>
      <c r="AG248" s="11">
        <f t="shared" si="169"/>
        <v>5478.75</v>
      </c>
      <c r="AH248" s="11">
        <f t="shared" si="170"/>
        <v>4323</v>
      </c>
      <c r="AI248" s="11">
        <f t="shared" si="207"/>
        <v>355.31506849315065</v>
      </c>
      <c r="AJ248" s="11">
        <f t="shared" si="208"/>
        <v>94.684931506849352</v>
      </c>
      <c r="AK248" s="33">
        <v>42461</v>
      </c>
      <c r="AL248" s="5">
        <f t="shared" si="171"/>
        <v>42461</v>
      </c>
      <c r="AM248" s="11">
        <f t="shared" si="172"/>
        <v>42461</v>
      </c>
      <c r="AN248" s="11">
        <f t="shared" si="173"/>
        <v>4323</v>
      </c>
      <c r="AO248" s="6">
        <v>367.13</v>
      </c>
      <c r="AP248" s="6">
        <f t="shared" si="174"/>
        <v>11.814931506849348</v>
      </c>
      <c r="AQ248" s="6">
        <f t="shared" si="175"/>
        <v>82.87</v>
      </c>
      <c r="AR248" s="33">
        <v>42826</v>
      </c>
      <c r="AS248" s="5">
        <f t="shared" si="176"/>
        <v>42826</v>
      </c>
      <c r="AT248" s="11">
        <f t="shared" si="177"/>
        <v>42826</v>
      </c>
      <c r="AU248" s="11">
        <f t="shared" si="178"/>
        <v>5054</v>
      </c>
      <c r="AV248" s="6">
        <v>397.13</v>
      </c>
      <c r="AW248" s="6">
        <v>30</v>
      </c>
      <c r="AX248" s="6">
        <f t="shared" si="160"/>
        <v>52.870000000000005</v>
      </c>
      <c r="AY248" s="33">
        <v>43191</v>
      </c>
      <c r="AZ248" s="5">
        <f t="shared" si="179"/>
        <v>43191</v>
      </c>
      <c r="BA248" s="11">
        <f t="shared" si="180"/>
        <v>5419</v>
      </c>
      <c r="BB248" s="11">
        <f t="shared" si="181"/>
        <v>5324.3150684931506</v>
      </c>
      <c r="BC248" s="6">
        <v>427.53358665447763</v>
      </c>
      <c r="BD248" s="6">
        <v>30.403586654477628</v>
      </c>
      <c r="BE248" s="6">
        <f t="shared" si="211"/>
        <v>22.466413345522369</v>
      </c>
      <c r="BF248" s="8"/>
      <c r="BG248" s="33">
        <v>43556</v>
      </c>
      <c r="BH248" s="5">
        <f t="shared" si="182"/>
        <v>43556</v>
      </c>
      <c r="BI248" s="11">
        <f t="shared" si="183"/>
        <v>5784</v>
      </c>
      <c r="BJ248" s="11">
        <f t="shared" si="184"/>
        <v>0</v>
      </c>
      <c r="BK248" s="6">
        <f t="shared" si="185"/>
        <v>450</v>
      </c>
      <c r="BL248" s="6">
        <f t="shared" si="212"/>
        <v>22.466413345522369</v>
      </c>
      <c r="BM248" s="6">
        <v>0.25</v>
      </c>
      <c r="BN248" s="59"/>
      <c r="BO248" s="58"/>
      <c r="BP248" s="58"/>
      <c r="BQ248" s="61">
        <f t="shared" si="186"/>
        <v>-0.25</v>
      </c>
      <c r="BR248" s="33">
        <v>43922</v>
      </c>
      <c r="BS248" s="5">
        <f t="shared" si="187"/>
        <v>43922</v>
      </c>
      <c r="BT248" s="11">
        <f t="shared" si="188"/>
        <v>6150</v>
      </c>
      <c r="BU248" s="11">
        <f t="shared" si="189"/>
        <v>0</v>
      </c>
      <c r="BV248" s="6">
        <f t="shared" si="206"/>
        <v>450.25</v>
      </c>
      <c r="BW248" s="6">
        <f t="shared" si="190"/>
        <v>0.25</v>
      </c>
      <c r="BX248" s="73">
        <f t="shared" si="201"/>
        <v>0.25</v>
      </c>
      <c r="BY248" s="6">
        <v>0.25</v>
      </c>
      <c r="BZ248" s="33">
        <v>44287</v>
      </c>
      <c r="CA248" s="5">
        <f t="shared" si="191"/>
        <v>44287</v>
      </c>
      <c r="CB248" s="11">
        <f t="shared" si="192"/>
        <v>6515</v>
      </c>
      <c r="CC248" s="11">
        <f t="shared" si="193"/>
        <v>0</v>
      </c>
      <c r="CD248" s="6">
        <f t="shared" si="194"/>
        <v>450.5</v>
      </c>
      <c r="CE248" s="62">
        <f t="shared" si="195"/>
        <v>0.25</v>
      </c>
      <c r="CF248" s="73">
        <f t="shared" si="202"/>
        <v>0.25</v>
      </c>
      <c r="CG248" s="73">
        <f t="shared" si="203"/>
        <v>0</v>
      </c>
      <c r="CH248" s="6">
        <f t="shared" si="209"/>
        <v>0</v>
      </c>
      <c r="CI248" s="6"/>
      <c r="CJ248" s="33">
        <v>44652</v>
      </c>
      <c r="CK248" s="5">
        <f t="shared" si="196"/>
        <v>44652</v>
      </c>
      <c r="CL248" s="11">
        <f t="shared" si="197"/>
        <v>2557</v>
      </c>
      <c r="CM248" s="11">
        <f t="shared" si="198"/>
        <v>2557</v>
      </c>
      <c r="CN248" s="6">
        <f t="shared" si="199"/>
        <v>450.5</v>
      </c>
      <c r="CO248" s="62">
        <f t="shared" si="210"/>
        <v>0</v>
      </c>
      <c r="CP248" s="73">
        <f t="shared" si="204"/>
        <v>0</v>
      </c>
      <c r="CQ248" s="73">
        <f t="shared" si="205"/>
        <v>0</v>
      </c>
      <c r="CR248" s="6">
        <f t="shared" si="200"/>
        <v>0</v>
      </c>
    </row>
    <row r="249" spans="1:96">
      <c r="A249" s="30" t="s">
        <v>2059</v>
      </c>
      <c r="B249" s="30" t="s">
        <v>4279</v>
      </c>
      <c r="C249" s="49"/>
      <c r="D249" s="49" t="s">
        <v>4434</v>
      </c>
      <c r="E249" s="30" t="s">
        <v>2998</v>
      </c>
      <c r="F249" s="30" t="s">
        <v>11592</v>
      </c>
      <c r="G249" s="30" t="s">
        <v>4574</v>
      </c>
      <c r="H249" s="30" t="s">
        <v>4270</v>
      </c>
      <c r="I249" s="30" t="s">
        <v>4262</v>
      </c>
      <c r="J249" s="30"/>
      <c r="K249" s="30" t="s">
        <v>1240</v>
      </c>
      <c r="L249" s="30" t="s">
        <v>3102</v>
      </c>
      <c r="M249" s="31">
        <v>450</v>
      </c>
      <c r="N249" s="30">
        <v>15</v>
      </c>
      <c r="O249" s="30"/>
      <c r="P249" s="162"/>
      <c r="Q249" s="30">
        <f t="shared" si="162"/>
        <v>180</v>
      </c>
      <c r="R249" s="30">
        <f t="shared" si="163"/>
        <v>5478.6330000000007</v>
      </c>
      <c r="S249" s="30">
        <f t="shared" si="164"/>
        <v>5475</v>
      </c>
      <c r="T249" s="30" t="s">
        <v>6</v>
      </c>
      <c r="U249" s="30"/>
      <c r="V249" s="32">
        <v>37772</v>
      </c>
      <c r="W249" s="30"/>
      <c r="X249" s="31">
        <v>450</v>
      </c>
      <c r="Y249" s="30">
        <v>0</v>
      </c>
      <c r="Z249" s="30">
        <v>0</v>
      </c>
      <c r="AA249" s="30">
        <v>0</v>
      </c>
      <c r="AB249" s="31">
        <f t="shared" si="165"/>
        <v>450</v>
      </c>
      <c r="AC249" s="33">
        <v>42095</v>
      </c>
      <c r="AD249" s="10">
        <f t="shared" si="166"/>
        <v>37772</v>
      </c>
      <c r="AE249" s="10">
        <f t="shared" si="167"/>
        <v>42095</v>
      </c>
      <c r="AF249" s="11">
        <f t="shared" si="168"/>
        <v>4323</v>
      </c>
      <c r="AG249" s="11">
        <f t="shared" si="169"/>
        <v>5478.75</v>
      </c>
      <c r="AH249" s="11">
        <f t="shared" si="170"/>
        <v>4323</v>
      </c>
      <c r="AI249" s="11">
        <f t="shared" si="207"/>
        <v>355.31506849315065</v>
      </c>
      <c r="AJ249" s="11">
        <f t="shared" si="208"/>
        <v>94.684931506849352</v>
      </c>
      <c r="AK249" s="33">
        <v>42461</v>
      </c>
      <c r="AL249" s="5">
        <f t="shared" si="171"/>
        <v>42461</v>
      </c>
      <c r="AM249" s="11">
        <f t="shared" si="172"/>
        <v>42461</v>
      </c>
      <c r="AN249" s="11">
        <f t="shared" si="173"/>
        <v>4323</v>
      </c>
      <c r="AO249" s="6">
        <v>367.13</v>
      </c>
      <c r="AP249" s="6">
        <f t="shared" si="174"/>
        <v>11.814931506849348</v>
      </c>
      <c r="AQ249" s="6">
        <f t="shared" si="175"/>
        <v>82.87</v>
      </c>
      <c r="AR249" s="33">
        <v>42826</v>
      </c>
      <c r="AS249" s="5">
        <f t="shared" si="176"/>
        <v>42826</v>
      </c>
      <c r="AT249" s="11">
        <f t="shared" si="177"/>
        <v>42826</v>
      </c>
      <c r="AU249" s="11">
        <f t="shared" si="178"/>
        <v>5054</v>
      </c>
      <c r="AV249" s="6">
        <v>397.13</v>
      </c>
      <c r="AW249" s="6">
        <v>30</v>
      </c>
      <c r="AX249" s="6">
        <f t="shared" si="160"/>
        <v>52.870000000000005</v>
      </c>
      <c r="AY249" s="33">
        <v>43191</v>
      </c>
      <c r="AZ249" s="5">
        <f t="shared" si="179"/>
        <v>43191</v>
      </c>
      <c r="BA249" s="11">
        <f t="shared" si="180"/>
        <v>5419</v>
      </c>
      <c r="BB249" s="11">
        <f t="shared" si="181"/>
        <v>5324.3150684931506</v>
      </c>
      <c r="BC249" s="6">
        <v>427.53358665447763</v>
      </c>
      <c r="BD249" s="6">
        <v>30.403586654477628</v>
      </c>
      <c r="BE249" s="6">
        <f t="shared" si="211"/>
        <v>22.466413345522369</v>
      </c>
      <c r="BF249" s="8"/>
      <c r="BG249" s="33">
        <v>43556</v>
      </c>
      <c r="BH249" s="5">
        <f t="shared" si="182"/>
        <v>43556</v>
      </c>
      <c r="BI249" s="11">
        <f t="shared" si="183"/>
        <v>5784</v>
      </c>
      <c r="BJ249" s="11">
        <f t="shared" si="184"/>
        <v>0</v>
      </c>
      <c r="BK249" s="6">
        <f t="shared" si="185"/>
        <v>450</v>
      </c>
      <c r="BL249" s="6">
        <f t="shared" si="212"/>
        <v>22.466413345522369</v>
      </c>
      <c r="BM249" s="6">
        <v>0.25</v>
      </c>
      <c r="BN249" s="59"/>
      <c r="BO249" s="58"/>
      <c r="BP249" s="58"/>
      <c r="BQ249" s="61">
        <f t="shared" si="186"/>
        <v>-0.25</v>
      </c>
      <c r="BR249" s="33">
        <v>43922</v>
      </c>
      <c r="BS249" s="5">
        <f t="shared" si="187"/>
        <v>43922</v>
      </c>
      <c r="BT249" s="11">
        <f t="shared" si="188"/>
        <v>6150</v>
      </c>
      <c r="BU249" s="11">
        <f t="shared" si="189"/>
        <v>0</v>
      </c>
      <c r="BV249" s="6">
        <f t="shared" si="206"/>
        <v>450.25</v>
      </c>
      <c r="BW249" s="6">
        <f t="shared" si="190"/>
        <v>0.25</v>
      </c>
      <c r="BX249" s="73">
        <f t="shared" si="201"/>
        <v>0.25</v>
      </c>
      <c r="BY249" s="6">
        <v>0.25</v>
      </c>
      <c r="BZ249" s="33">
        <v>44287</v>
      </c>
      <c r="CA249" s="5">
        <f t="shared" si="191"/>
        <v>44287</v>
      </c>
      <c r="CB249" s="11">
        <f t="shared" si="192"/>
        <v>6515</v>
      </c>
      <c r="CC249" s="11">
        <f t="shared" si="193"/>
        <v>0</v>
      </c>
      <c r="CD249" s="6">
        <f t="shared" si="194"/>
        <v>450.5</v>
      </c>
      <c r="CE249" s="62">
        <f t="shared" si="195"/>
        <v>0.25</v>
      </c>
      <c r="CF249" s="73">
        <f t="shared" si="202"/>
        <v>0.25</v>
      </c>
      <c r="CG249" s="73">
        <f t="shared" si="203"/>
        <v>0</v>
      </c>
      <c r="CH249" s="6">
        <f t="shared" si="209"/>
        <v>0</v>
      </c>
      <c r="CI249" s="6"/>
      <c r="CJ249" s="33">
        <v>44652</v>
      </c>
      <c r="CK249" s="5">
        <f t="shared" si="196"/>
        <v>44652</v>
      </c>
      <c r="CL249" s="11">
        <f t="shared" si="197"/>
        <v>2557</v>
      </c>
      <c r="CM249" s="11">
        <f t="shared" si="198"/>
        <v>2557</v>
      </c>
      <c r="CN249" s="6">
        <f t="shared" si="199"/>
        <v>450.5</v>
      </c>
      <c r="CO249" s="62">
        <f t="shared" si="210"/>
        <v>0</v>
      </c>
      <c r="CP249" s="73">
        <f t="shared" si="204"/>
        <v>0</v>
      </c>
      <c r="CQ249" s="73">
        <f t="shared" si="205"/>
        <v>0</v>
      </c>
      <c r="CR249" s="6">
        <f t="shared" si="200"/>
        <v>0</v>
      </c>
    </row>
    <row r="250" spans="1:96">
      <c r="A250" s="30" t="s">
        <v>2060</v>
      </c>
      <c r="B250" s="30" t="s">
        <v>2061</v>
      </c>
      <c r="C250" s="49"/>
      <c r="D250" s="49" t="s">
        <v>3644</v>
      </c>
      <c r="E250" s="30" t="s">
        <v>2998</v>
      </c>
      <c r="F250" s="30" t="s">
        <v>11592</v>
      </c>
      <c r="G250" s="30" t="s">
        <v>4574</v>
      </c>
      <c r="H250" s="30" t="s">
        <v>4585</v>
      </c>
      <c r="I250" s="30" t="s">
        <v>4256</v>
      </c>
      <c r="J250" s="30"/>
      <c r="K250" s="30" t="s">
        <v>1240</v>
      </c>
      <c r="L250" s="30" t="s">
        <v>3102</v>
      </c>
      <c r="M250" s="31">
        <v>450</v>
      </c>
      <c r="N250" s="30">
        <v>15</v>
      </c>
      <c r="O250" s="30"/>
      <c r="P250" s="162"/>
      <c r="Q250" s="30">
        <f t="shared" si="162"/>
        <v>180</v>
      </c>
      <c r="R250" s="30">
        <f t="shared" si="163"/>
        <v>5478.6330000000007</v>
      </c>
      <c r="S250" s="30">
        <f t="shared" si="164"/>
        <v>5475</v>
      </c>
      <c r="T250" s="30" t="s">
        <v>6</v>
      </c>
      <c r="U250" s="30"/>
      <c r="V250" s="32">
        <v>37772</v>
      </c>
      <c r="W250" s="30"/>
      <c r="X250" s="31">
        <v>450</v>
      </c>
      <c r="Y250" s="30">
        <v>0</v>
      </c>
      <c r="Z250" s="30">
        <v>0</v>
      </c>
      <c r="AA250" s="30">
        <v>0</v>
      </c>
      <c r="AB250" s="31">
        <f t="shared" si="165"/>
        <v>450</v>
      </c>
      <c r="AC250" s="33">
        <v>42095</v>
      </c>
      <c r="AD250" s="10">
        <f t="shared" si="166"/>
        <v>37772</v>
      </c>
      <c r="AE250" s="10">
        <f t="shared" si="167"/>
        <v>42095</v>
      </c>
      <c r="AF250" s="11">
        <f t="shared" si="168"/>
        <v>4323</v>
      </c>
      <c r="AG250" s="11">
        <f t="shared" si="169"/>
        <v>5478.75</v>
      </c>
      <c r="AH250" s="11">
        <f t="shared" si="170"/>
        <v>4323</v>
      </c>
      <c r="AI250" s="11">
        <f t="shared" si="207"/>
        <v>355.31506849315065</v>
      </c>
      <c r="AJ250" s="11">
        <f t="shared" si="208"/>
        <v>94.684931506849352</v>
      </c>
      <c r="AK250" s="33">
        <v>42461</v>
      </c>
      <c r="AL250" s="5">
        <f t="shared" si="171"/>
        <v>42461</v>
      </c>
      <c r="AM250" s="11">
        <f t="shared" si="172"/>
        <v>42461</v>
      </c>
      <c r="AN250" s="11">
        <f t="shared" si="173"/>
        <v>4323</v>
      </c>
      <c r="AO250" s="6">
        <v>367.13</v>
      </c>
      <c r="AP250" s="6">
        <f t="shared" si="174"/>
        <v>11.814931506849348</v>
      </c>
      <c r="AQ250" s="6">
        <f t="shared" si="175"/>
        <v>82.87</v>
      </c>
      <c r="AR250" s="33">
        <v>42826</v>
      </c>
      <c r="AS250" s="5">
        <f t="shared" si="176"/>
        <v>42826</v>
      </c>
      <c r="AT250" s="11">
        <f t="shared" si="177"/>
        <v>42826</v>
      </c>
      <c r="AU250" s="11">
        <f t="shared" si="178"/>
        <v>5054</v>
      </c>
      <c r="AV250" s="6">
        <v>397.13</v>
      </c>
      <c r="AW250" s="6">
        <v>30</v>
      </c>
      <c r="AX250" s="6">
        <f t="shared" si="160"/>
        <v>52.870000000000005</v>
      </c>
      <c r="AY250" s="33">
        <v>43191</v>
      </c>
      <c r="AZ250" s="5">
        <f t="shared" si="179"/>
        <v>43191</v>
      </c>
      <c r="BA250" s="11">
        <f t="shared" si="180"/>
        <v>5419</v>
      </c>
      <c r="BB250" s="11">
        <f t="shared" si="181"/>
        <v>5324.3150684931506</v>
      </c>
      <c r="BC250" s="6">
        <v>427.53358665447763</v>
      </c>
      <c r="BD250" s="6">
        <v>30.403586654477628</v>
      </c>
      <c r="BE250" s="6">
        <f t="shared" si="211"/>
        <v>22.466413345522369</v>
      </c>
      <c r="BF250" s="8"/>
      <c r="BG250" s="33">
        <v>43556</v>
      </c>
      <c r="BH250" s="5">
        <f t="shared" si="182"/>
        <v>43556</v>
      </c>
      <c r="BI250" s="11">
        <f t="shared" si="183"/>
        <v>5784</v>
      </c>
      <c r="BJ250" s="11">
        <f t="shared" si="184"/>
        <v>0</v>
      </c>
      <c r="BK250" s="6">
        <f t="shared" si="185"/>
        <v>450</v>
      </c>
      <c r="BL250" s="6">
        <f t="shared" si="212"/>
        <v>22.466413345522369</v>
      </c>
      <c r="BM250" s="6">
        <v>0.25</v>
      </c>
      <c r="BN250" s="59"/>
      <c r="BO250" s="58"/>
      <c r="BP250" s="58"/>
      <c r="BQ250" s="61">
        <f t="shared" si="186"/>
        <v>-0.25</v>
      </c>
      <c r="BR250" s="33">
        <v>43922</v>
      </c>
      <c r="BS250" s="5">
        <f t="shared" si="187"/>
        <v>43922</v>
      </c>
      <c r="BT250" s="11">
        <f t="shared" si="188"/>
        <v>6150</v>
      </c>
      <c r="BU250" s="11">
        <f t="shared" si="189"/>
        <v>0</v>
      </c>
      <c r="BV250" s="6">
        <f t="shared" si="206"/>
        <v>450.25</v>
      </c>
      <c r="BW250" s="6">
        <f t="shared" si="190"/>
        <v>0.25</v>
      </c>
      <c r="BX250" s="73">
        <f t="shared" si="201"/>
        <v>0.25</v>
      </c>
      <c r="BY250" s="6">
        <v>0.25</v>
      </c>
      <c r="BZ250" s="33">
        <v>44287</v>
      </c>
      <c r="CA250" s="5">
        <f t="shared" si="191"/>
        <v>44287</v>
      </c>
      <c r="CB250" s="11">
        <f t="shared" si="192"/>
        <v>6515</v>
      </c>
      <c r="CC250" s="11">
        <f t="shared" si="193"/>
        <v>0</v>
      </c>
      <c r="CD250" s="6">
        <f t="shared" si="194"/>
        <v>450.5</v>
      </c>
      <c r="CE250" s="62">
        <f t="shared" si="195"/>
        <v>0.25</v>
      </c>
      <c r="CF250" s="73">
        <f t="shared" si="202"/>
        <v>0.25</v>
      </c>
      <c r="CG250" s="73">
        <f t="shared" si="203"/>
        <v>0</v>
      </c>
      <c r="CH250" s="6">
        <f t="shared" si="209"/>
        <v>0</v>
      </c>
      <c r="CI250" s="6"/>
      <c r="CJ250" s="33">
        <v>44652</v>
      </c>
      <c r="CK250" s="5">
        <f t="shared" si="196"/>
        <v>44652</v>
      </c>
      <c r="CL250" s="11">
        <f t="shared" si="197"/>
        <v>2557</v>
      </c>
      <c r="CM250" s="11">
        <f t="shared" si="198"/>
        <v>2557</v>
      </c>
      <c r="CN250" s="6">
        <f t="shared" si="199"/>
        <v>450.5</v>
      </c>
      <c r="CO250" s="62">
        <f t="shared" si="210"/>
        <v>0</v>
      </c>
      <c r="CP250" s="73">
        <f t="shared" si="204"/>
        <v>0</v>
      </c>
      <c r="CQ250" s="73">
        <f t="shared" si="205"/>
        <v>0</v>
      </c>
      <c r="CR250" s="6">
        <f t="shared" si="200"/>
        <v>0</v>
      </c>
    </row>
    <row r="251" spans="1:96">
      <c r="A251" s="30" t="s">
        <v>2062</v>
      </c>
      <c r="B251" s="30" t="s">
        <v>2063</v>
      </c>
      <c r="C251" s="49"/>
      <c r="D251" s="49" t="s">
        <v>3645</v>
      </c>
      <c r="E251" s="30" t="s">
        <v>2998</v>
      </c>
      <c r="F251" s="30" t="s">
        <v>11592</v>
      </c>
      <c r="G251" s="30" t="s">
        <v>4574</v>
      </c>
      <c r="H251" s="30" t="s">
        <v>4585</v>
      </c>
      <c r="I251" s="30" t="s">
        <v>4256</v>
      </c>
      <c r="J251" s="30"/>
      <c r="K251" s="30" t="s">
        <v>1240</v>
      </c>
      <c r="L251" s="30" t="s">
        <v>3102</v>
      </c>
      <c r="M251" s="31">
        <v>450</v>
      </c>
      <c r="N251" s="30">
        <v>15</v>
      </c>
      <c r="O251" s="30"/>
      <c r="P251" s="162"/>
      <c r="Q251" s="30">
        <f t="shared" si="162"/>
        <v>180</v>
      </c>
      <c r="R251" s="30">
        <f t="shared" si="163"/>
        <v>5478.6330000000007</v>
      </c>
      <c r="S251" s="30">
        <f t="shared" si="164"/>
        <v>5475</v>
      </c>
      <c r="T251" s="30" t="s">
        <v>6</v>
      </c>
      <c r="U251" s="30"/>
      <c r="V251" s="32">
        <v>37772</v>
      </c>
      <c r="W251" s="30"/>
      <c r="X251" s="31">
        <v>450</v>
      </c>
      <c r="Y251" s="30">
        <v>0</v>
      </c>
      <c r="Z251" s="30">
        <v>0</v>
      </c>
      <c r="AA251" s="30">
        <v>0</v>
      </c>
      <c r="AB251" s="31">
        <f t="shared" si="165"/>
        <v>450</v>
      </c>
      <c r="AC251" s="33">
        <v>42095</v>
      </c>
      <c r="AD251" s="10">
        <f t="shared" si="166"/>
        <v>37772</v>
      </c>
      <c r="AE251" s="10">
        <f t="shared" si="167"/>
        <v>42095</v>
      </c>
      <c r="AF251" s="11">
        <f t="shared" si="168"/>
        <v>4323</v>
      </c>
      <c r="AG251" s="11">
        <f t="shared" si="169"/>
        <v>5478.75</v>
      </c>
      <c r="AH251" s="11">
        <f t="shared" si="170"/>
        <v>4323</v>
      </c>
      <c r="AI251" s="11">
        <f t="shared" si="207"/>
        <v>355.31506849315065</v>
      </c>
      <c r="AJ251" s="11">
        <f t="shared" si="208"/>
        <v>94.684931506849352</v>
      </c>
      <c r="AK251" s="33">
        <v>42461</v>
      </c>
      <c r="AL251" s="5">
        <f t="shared" si="171"/>
        <v>42461</v>
      </c>
      <c r="AM251" s="11">
        <f t="shared" si="172"/>
        <v>42461</v>
      </c>
      <c r="AN251" s="11">
        <f t="shared" si="173"/>
        <v>4323</v>
      </c>
      <c r="AO251" s="6">
        <v>367.13</v>
      </c>
      <c r="AP251" s="6">
        <f t="shared" si="174"/>
        <v>11.814931506849348</v>
      </c>
      <c r="AQ251" s="6">
        <f t="shared" si="175"/>
        <v>82.87</v>
      </c>
      <c r="AR251" s="33">
        <v>42826</v>
      </c>
      <c r="AS251" s="5">
        <f t="shared" si="176"/>
        <v>42826</v>
      </c>
      <c r="AT251" s="11">
        <f t="shared" si="177"/>
        <v>42826</v>
      </c>
      <c r="AU251" s="11">
        <f t="shared" si="178"/>
        <v>5054</v>
      </c>
      <c r="AV251" s="6">
        <v>397.13</v>
      </c>
      <c r="AW251" s="6">
        <v>30</v>
      </c>
      <c r="AX251" s="6">
        <f t="shared" si="160"/>
        <v>52.870000000000005</v>
      </c>
      <c r="AY251" s="33">
        <v>43191</v>
      </c>
      <c r="AZ251" s="5">
        <f t="shared" si="179"/>
        <v>43191</v>
      </c>
      <c r="BA251" s="11">
        <f t="shared" si="180"/>
        <v>5419</v>
      </c>
      <c r="BB251" s="11">
        <f t="shared" si="181"/>
        <v>5324.3150684931506</v>
      </c>
      <c r="BC251" s="6">
        <v>427.53358665447763</v>
      </c>
      <c r="BD251" s="6">
        <v>30.403586654477628</v>
      </c>
      <c r="BE251" s="6">
        <f t="shared" si="211"/>
        <v>22.466413345522369</v>
      </c>
      <c r="BF251" s="8"/>
      <c r="BG251" s="33">
        <v>43556</v>
      </c>
      <c r="BH251" s="5">
        <f t="shared" si="182"/>
        <v>43556</v>
      </c>
      <c r="BI251" s="11">
        <f t="shared" si="183"/>
        <v>5784</v>
      </c>
      <c r="BJ251" s="11">
        <f t="shared" si="184"/>
        <v>0</v>
      </c>
      <c r="BK251" s="6">
        <f t="shared" si="185"/>
        <v>450</v>
      </c>
      <c r="BL251" s="6">
        <f t="shared" si="212"/>
        <v>22.466413345522369</v>
      </c>
      <c r="BM251" s="6">
        <v>0.25</v>
      </c>
      <c r="BN251" s="59"/>
      <c r="BO251" s="58"/>
      <c r="BP251" s="58"/>
      <c r="BQ251" s="61">
        <f t="shared" si="186"/>
        <v>-0.25</v>
      </c>
      <c r="BR251" s="33">
        <v>43922</v>
      </c>
      <c r="BS251" s="5">
        <f t="shared" si="187"/>
        <v>43922</v>
      </c>
      <c r="BT251" s="11">
        <f t="shared" si="188"/>
        <v>6150</v>
      </c>
      <c r="BU251" s="11">
        <f t="shared" si="189"/>
        <v>0</v>
      </c>
      <c r="BV251" s="6">
        <f t="shared" si="206"/>
        <v>450.25</v>
      </c>
      <c r="BW251" s="6">
        <f t="shared" si="190"/>
        <v>0.25</v>
      </c>
      <c r="BX251" s="73">
        <f t="shared" si="201"/>
        <v>0.25</v>
      </c>
      <c r="BY251" s="6">
        <v>0.25</v>
      </c>
      <c r="BZ251" s="33">
        <v>44287</v>
      </c>
      <c r="CA251" s="5">
        <f t="shared" si="191"/>
        <v>44287</v>
      </c>
      <c r="CB251" s="11">
        <f t="shared" si="192"/>
        <v>6515</v>
      </c>
      <c r="CC251" s="11">
        <f t="shared" si="193"/>
        <v>0</v>
      </c>
      <c r="CD251" s="6">
        <f t="shared" si="194"/>
        <v>450.5</v>
      </c>
      <c r="CE251" s="62">
        <f t="shared" si="195"/>
        <v>0.25</v>
      </c>
      <c r="CF251" s="73">
        <f t="shared" si="202"/>
        <v>0.25</v>
      </c>
      <c r="CG251" s="73">
        <f t="shared" si="203"/>
        <v>0</v>
      </c>
      <c r="CH251" s="6">
        <f t="shared" si="209"/>
        <v>0</v>
      </c>
      <c r="CI251" s="6"/>
      <c r="CJ251" s="33">
        <v>44652</v>
      </c>
      <c r="CK251" s="5">
        <f t="shared" si="196"/>
        <v>44652</v>
      </c>
      <c r="CL251" s="11">
        <f t="shared" si="197"/>
        <v>2557</v>
      </c>
      <c r="CM251" s="11">
        <f t="shared" si="198"/>
        <v>2557</v>
      </c>
      <c r="CN251" s="6">
        <f t="shared" si="199"/>
        <v>450.5</v>
      </c>
      <c r="CO251" s="62">
        <f t="shared" si="210"/>
        <v>0</v>
      </c>
      <c r="CP251" s="73">
        <f t="shared" si="204"/>
        <v>0</v>
      </c>
      <c r="CQ251" s="73">
        <f t="shared" si="205"/>
        <v>0</v>
      </c>
      <c r="CR251" s="6">
        <f t="shared" si="200"/>
        <v>0</v>
      </c>
    </row>
    <row r="252" spans="1:96">
      <c r="A252" s="30" t="s">
        <v>2064</v>
      </c>
      <c r="B252" s="30" t="s">
        <v>2065</v>
      </c>
      <c r="C252" s="49"/>
      <c r="D252" s="49" t="s">
        <v>3646</v>
      </c>
      <c r="E252" s="30" t="s">
        <v>2998</v>
      </c>
      <c r="F252" s="30" t="s">
        <v>11592</v>
      </c>
      <c r="G252" s="30" t="s">
        <v>4574</v>
      </c>
      <c r="H252" s="30" t="s">
        <v>4585</v>
      </c>
      <c r="I252" s="30" t="s">
        <v>4256</v>
      </c>
      <c r="J252" s="30"/>
      <c r="K252" s="30" t="s">
        <v>1240</v>
      </c>
      <c r="L252" s="30" t="s">
        <v>3102</v>
      </c>
      <c r="M252" s="31">
        <v>450</v>
      </c>
      <c r="N252" s="30">
        <v>15</v>
      </c>
      <c r="O252" s="30"/>
      <c r="P252" s="162"/>
      <c r="Q252" s="30">
        <f t="shared" si="162"/>
        <v>180</v>
      </c>
      <c r="R252" s="30">
        <f t="shared" si="163"/>
        <v>5478.6330000000007</v>
      </c>
      <c r="S252" s="30">
        <f t="shared" si="164"/>
        <v>5475</v>
      </c>
      <c r="T252" s="30" t="s">
        <v>6</v>
      </c>
      <c r="U252" s="30"/>
      <c r="V252" s="32">
        <v>37772</v>
      </c>
      <c r="W252" s="30"/>
      <c r="X252" s="31">
        <v>450</v>
      </c>
      <c r="Y252" s="30">
        <v>0</v>
      </c>
      <c r="Z252" s="30">
        <v>0</v>
      </c>
      <c r="AA252" s="30">
        <v>0</v>
      </c>
      <c r="AB252" s="31">
        <f t="shared" si="165"/>
        <v>450</v>
      </c>
      <c r="AC252" s="33">
        <v>42095</v>
      </c>
      <c r="AD252" s="10">
        <f t="shared" si="166"/>
        <v>37772</v>
      </c>
      <c r="AE252" s="10">
        <f t="shared" si="167"/>
        <v>42095</v>
      </c>
      <c r="AF252" s="11">
        <f t="shared" si="168"/>
        <v>4323</v>
      </c>
      <c r="AG252" s="11">
        <f t="shared" si="169"/>
        <v>5478.75</v>
      </c>
      <c r="AH252" s="11">
        <f t="shared" si="170"/>
        <v>4323</v>
      </c>
      <c r="AI252" s="11">
        <f t="shared" si="207"/>
        <v>355.31506849315065</v>
      </c>
      <c r="AJ252" s="11">
        <f t="shared" si="208"/>
        <v>94.684931506849352</v>
      </c>
      <c r="AK252" s="33">
        <v>42461</v>
      </c>
      <c r="AL252" s="5">
        <f t="shared" si="171"/>
        <v>42461</v>
      </c>
      <c r="AM252" s="11">
        <f t="shared" si="172"/>
        <v>42461</v>
      </c>
      <c r="AN252" s="11">
        <f t="shared" si="173"/>
        <v>4323</v>
      </c>
      <c r="AO252" s="6">
        <v>367.13</v>
      </c>
      <c r="AP252" s="6">
        <f t="shared" si="174"/>
        <v>11.814931506849348</v>
      </c>
      <c r="AQ252" s="6">
        <f t="shared" si="175"/>
        <v>82.87</v>
      </c>
      <c r="AR252" s="33">
        <v>42826</v>
      </c>
      <c r="AS252" s="5">
        <f t="shared" si="176"/>
        <v>42826</v>
      </c>
      <c r="AT252" s="11">
        <f t="shared" si="177"/>
        <v>42826</v>
      </c>
      <c r="AU252" s="11">
        <f t="shared" si="178"/>
        <v>5054</v>
      </c>
      <c r="AV252" s="6">
        <v>397.13</v>
      </c>
      <c r="AW252" s="6">
        <v>30</v>
      </c>
      <c r="AX252" s="6">
        <f t="shared" si="160"/>
        <v>52.870000000000005</v>
      </c>
      <c r="AY252" s="33">
        <v>43191</v>
      </c>
      <c r="AZ252" s="5">
        <f t="shared" si="179"/>
        <v>43191</v>
      </c>
      <c r="BA252" s="11">
        <f t="shared" si="180"/>
        <v>5419</v>
      </c>
      <c r="BB252" s="11">
        <f t="shared" si="181"/>
        <v>5324.3150684931506</v>
      </c>
      <c r="BC252" s="6">
        <v>427.53358665447763</v>
      </c>
      <c r="BD252" s="6">
        <v>30.403586654477628</v>
      </c>
      <c r="BE252" s="6">
        <f t="shared" si="211"/>
        <v>22.466413345522369</v>
      </c>
      <c r="BF252" s="8"/>
      <c r="BG252" s="33">
        <v>43556</v>
      </c>
      <c r="BH252" s="5">
        <f t="shared" si="182"/>
        <v>43556</v>
      </c>
      <c r="BI252" s="11">
        <f t="shared" si="183"/>
        <v>5784</v>
      </c>
      <c r="BJ252" s="11">
        <f t="shared" si="184"/>
        <v>0</v>
      </c>
      <c r="BK252" s="6">
        <f t="shared" si="185"/>
        <v>450</v>
      </c>
      <c r="BL252" s="6">
        <f t="shared" si="212"/>
        <v>22.466413345522369</v>
      </c>
      <c r="BM252" s="6">
        <v>0.25</v>
      </c>
      <c r="BN252" s="59"/>
      <c r="BO252" s="58"/>
      <c r="BP252" s="58"/>
      <c r="BQ252" s="61">
        <f t="shared" si="186"/>
        <v>-0.25</v>
      </c>
      <c r="BR252" s="33">
        <v>43922</v>
      </c>
      <c r="BS252" s="5">
        <f t="shared" si="187"/>
        <v>43922</v>
      </c>
      <c r="BT252" s="11">
        <f t="shared" si="188"/>
        <v>6150</v>
      </c>
      <c r="BU252" s="11">
        <f t="shared" si="189"/>
        <v>0</v>
      </c>
      <c r="BV252" s="6">
        <f t="shared" si="206"/>
        <v>450.25</v>
      </c>
      <c r="BW252" s="6">
        <f t="shared" si="190"/>
        <v>0.25</v>
      </c>
      <c r="BX252" s="73">
        <f t="shared" si="201"/>
        <v>0.25</v>
      </c>
      <c r="BY252" s="6">
        <v>0.25</v>
      </c>
      <c r="BZ252" s="33">
        <v>44287</v>
      </c>
      <c r="CA252" s="5">
        <f t="shared" si="191"/>
        <v>44287</v>
      </c>
      <c r="CB252" s="11">
        <f t="shared" si="192"/>
        <v>6515</v>
      </c>
      <c r="CC252" s="11">
        <f t="shared" si="193"/>
        <v>0</v>
      </c>
      <c r="CD252" s="6">
        <f t="shared" si="194"/>
        <v>450.5</v>
      </c>
      <c r="CE252" s="62">
        <f t="shared" si="195"/>
        <v>0.25</v>
      </c>
      <c r="CF252" s="73">
        <f t="shared" si="202"/>
        <v>0.25</v>
      </c>
      <c r="CG252" s="73">
        <f t="shared" si="203"/>
        <v>0</v>
      </c>
      <c r="CH252" s="6">
        <f t="shared" si="209"/>
        <v>0</v>
      </c>
      <c r="CI252" s="6"/>
      <c r="CJ252" s="33">
        <v>44652</v>
      </c>
      <c r="CK252" s="5">
        <f t="shared" si="196"/>
        <v>44652</v>
      </c>
      <c r="CL252" s="11">
        <f t="shared" si="197"/>
        <v>2557</v>
      </c>
      <c r="CM252" s="11">
        <f t="shared" si="198"/>
        <v>2557</v>
      </c>
      <c r="CN252" s="6">
        <f t="shared" si="199"/>
        <v>450.5</v>
      </c>
      <c r="CO252" s="62">
        <f t="shared" si="210"/>
        <v>0</v>
      </c>
      <c r="CP252" s="73">
        <f t="shared" si="204"/>
        <v>0</v>
      </c>
      <c r="CQ252" s="73">
        <f t="shared" si="205"/>
        <v>0</v>
      </c>
      <c r="CR252" s="6">
        <f t="shared" si="200"/>
        <v>0</v>
      </c>
    </row>
    <row r="253" spans="1:96">
      <c r="A253" s="30" t="s">
        <v>2066</v>
      </c>
      <c r="B253" s="30" t="s">
        <v>2067</v>
      </c>
      <c r="C253" s="49"/>
      <c r="D253" s="49" t="s">
        <v>3647</v>
      </c>
      <c r="E253" s="30" t="s">
        <v>2998</v>
      </c>
      <c r="F253" s="30" t="s">
        <v>11592</v>
      </c>
      <c r="G253" s="30" t="s">
        <v>4574</v>
      </c>
      <c r="H253" s="30" t="s">
        <v>4585</v>
      </c>
      <c r="I253" s="30" t="s">
        <v>4256</v>
      </c>
      <c r="J253" s="30"/>
      <c r="K253" s="30" t="s">
        <v>1240</v>
      </c>
      <c r="L253" s="30" t="s">
        <v>3102</v>
      </c>
      <c r="M253" s="31">
        <v>450</v>
      </c>
      <c r="N253" s="30">
        <v>15</v>
      </c>
      <c r="O253" s="30"/>
      <c r="P253" s="162"/>
      <c r="Q253" s="30">
        <f t="shared" si="162"/>
        <v>180</v>
      </c>
      <c r="R253" s="30">
        <f t="shared" si="163"/>
        <v>5478.6330000000007</v>
      </c>
      <c r="S253" s="30">
        <f t="shared" si="164"/>
        <v>5475</v>
      </c>
      <c r="T253" s="30" t="s">
        <v>6</v>
      </c>
      <c r="U253" s="30"/>
      <c r="V253" s="32">
        <v>37772</v>
      </c>
      <c r="W253" s="30"/>
      <c r="X253" s="31">
        <v>450</v>
      </c>
      <c r="Y253" s="30">
        <v>0</v>
      </c>
      <c r="Z253" s="30">
        <v>0</v>
      </c>
      <c r="AA253" s="30">
        <v>0</v>
      </c>
      <c r="AB253" s="31">
        <f t="shared" si="165"/>
        <v>450</v>
      </c>
      <c r="AC253" s="33">
        <v>42095</v>
      </c>
      <c r="AD253" s="10">
        <f t="shared" si="166"/>
        <v>37772</v>
      </c>
      <c r="AE253" s="10">
        <f t="shared" si="167"/>
        <v>42095</v>
      </c>
      <c r="AF253" s="11">
        <f t="shared" si="168"/>
        <v>4323</v>
      </c>
      <c r="AG253" s="11">
        <f t="shared" si="169"/>
        <v>5478.75</v>
      </c>
      <c r="AH253" s="11">
        <f t="shared" si="170"/>
        <v>4323</v>
      </c>
      <c r="AI253" s="11">
        <f t="shared" si="207"/>
        <v>355.31506849315065</v>
      </c>
      <c r="AJ253" s="11">
        <f t="shared" si="208"/>
        <v>94.684931506849352</v>
      </c>
      <c r="AK253" s="33">
        <v>42461</v>
      </c>
      <c r="AL253" s="5">
        <f t="shared" si="171"/>
        <v>42461</v>
      </c>
      <c r="AM253" s="11">
        <f t="shared" si="172"/>
        <v>42461</v>
      </c>
      <c r="AN253" s="11">
        <f t="shared" si="173"/>
        <v>4323</v>
      </c>
      <c r="AO253" s="6">
        <v>367.13</v>
      </c>
      <c r="AP253" s="6">
        <f t="shared" si="174"/>
        <v>11.814931506849348</v>
      </c>
      <c r="AQ253" s="6">
        <f t="shared" si="175"/>
        <v>82.87</v>
      </c>
      <c r="AR253" s="33">
        <v>42826</v>
      </c>
      <c r="AS253" s="5">
        <f t="shared" si="176"/>
        <v>42826</v>
      </c>
      <c r="AT253" s="11">
        <f t="shared" si="177"/>
        <v>42826</v>
      </c>
      <c r="AU253" s="11">
        <f t="shared" si="178"/>
        <v>5054</v>
      </c>
      <c r="AV253" s="6">
        <v>397.13</v>
      </c>
      <c r="AW253" s="6">
        <v>30</v>
      </c>
      <c r="AX253" s="6">
        <f t="shared" si="160"/>
        <v>52.870000000000005</v>
      </c>
      <c r="AY253" s="33">
        <v>43191</v>
      </c>
      <c r="AZ253" s="5">
        <f t="shared" si="179"/>
        <v>43191</v>
      </c>
      <c r="BA253" s="11">
        <f t="shared" si="180"/>
        <v>5419</v>
      </c>
      <c r="BB253" s="11">
        <f t="shared" si="181"/>
        <v>5324.3150684931506</v>
      </c>
      <c r="BC253" s="6">
        <v>427.53358665447763</v>
      </c>
      <c r="BD253" s="6">
        <v>30.403586654477628</v>
      </c>
      <c r="BE253" s="6">
        <f t="shared" si="211"/>
        <v>22.466413345522369</v>
      </c>
      <c r="BF253" s="8"/>
      <c r="BG253" s="33">
        <v>43556</v>
      </c>
      <c r="BH253" s="5">
        <f t="shared" si="182"/>
        <v>43556</v>
      </c>
      <c r="BI253" s="11">
        <f t="shared" si="183"/>
        <v>5784</v>
      </c>
      <c r="BJ253" s="11">
        <f t="shared" si="184"/>
        <v>0</v>
      </c>
      <c r="BK253" s="6">
        <f t="shared" si="185"/>
        <v>450</v>
      </c>
      <c r="BL253" s="6">
        <f t="shared" si="212"/>
        <v>22.466413345522369</v>
      </c>
      <c r="BM253" s="6">
        <v>0.25</v>
      </c>
      <c r="BN253" s="59"/>
      <c r="BO253" s="58"/>
      <c r="BP253" s="58"/>
      <c r="BQ253" s="61">
        <f t="shared" si="186"/>
        <v>-0.25</v>
      </c>
      <c r="BR253" s="33">
        <v>43922</v>
      </c>
      <c r="BS253" s="5">
        <f t="shared" si="187"/>
        <v>43922</v>
      </c>
      <c r="BT253" s="11">
        <f t="shared" si="188"/>
        <v>6150</v>
      </c>
      <c r="BU253" s="11">
        <f t="shared" si="189"/>
        <v>0</v>
      </c>
      <c r="BV253" s="6">
        <f t="shared" si="206"/>
        <v>450.25</v>
      </c>
      <c r="BW253" s="6">
        <f t="shared" si="190"/>
        <v>0.25</v>
      </c>
      <c r="BX253" s="73">
        <f t="shared" si="201"/>
        <v>0.25</v>
      </c>
      <c r="BY253" s="6">
        <v>0.25</v>
      </c>
      <c r="BZ253" s="33">
        <v>44287</v>
      </c>
      <c r="CA253" s="5">
        <f t="shared" si="191"/>
        <v>44287</v>
      </c>
      <c r="CB253" s="11">
        <f t="shared" si="192"/>
        <v>6515</v>
      </c>
      <c r="CC253" s="11">
        <f t="shared" si="193"/>
        <v>0</v>
      </c>
      <c r="CD253" s="6">
        <f t="shared" si="194"/>
        <v>450.5</v>
      </c>
      <c r="CE253" s="62">
        <f t="shared" si="195"/>
        <v>0.25</v>
      </c>
      <c r="CF253" s="73">
        <f t="shared" si="202"/>
        <v>0.25</v>
      </c>
      <c r="CG253" s="73">
        <f t="shared" si="203"/>
        <v>0</v>
      </c>
      <c r="CH253" s="6">
        <f t="shared" si="209"/>
        <v>0</v>
      </c>
      <c r="CI253" s="6"/>
      <c r="CJ253" s="33">
        <v>44652</v>
      </c>
      <c r="CK253" s="5">
        <f t="shared" si="196"/>
        <v>44652</v>
      </c>
      <c r="CL253" s="11">
        <f t="shared" si="197"/>
        <v>2557</v>
      </c>
      <c r="CM253" s="11">
        <f t="shared" si="198"/>
        <v>2557</v>
      </c>
      <c r="CN253" s="6">
        <f t="shared" si="199"/>
        <v>450.5</v>
      </c>
      <c r="CO253" s="62">
        <f t="shared" si="210"/>
        <v>0</v>
      </c>
      <c r="CP253" s="73">
        <f t="shared" si="204"/>
        <v>0</v>
      </c>
      <c r="CQ253" s="73">
        <f t="shared" si="205"/>
        <v>0</v>
      </c>
      <c r="CR253" s="6">
        <f t="shared" si="200"/>
        <v>0</v>
      </c>
    </row>
    <row r="254" spans="1:96">
      <c r="A254" s="30" t="s">
        <v>2068</v>
      </c>
      <c r="B254" s="30" t="s">
        <v>2069</v>
      </c>
      <c r="C254" s="49"/>
      <c r="D254" s="49" t="s">
        <v>3648</v>
      </c>
      <c r="E254" s="30" t="s">
        <v>2998</v>
      </c>
      <c r="F254" s="30" t="s">
        <v>11592</v>
      </c>
      <c r="G254" s="30" t="s">
        <v>4574</v>
      </c>
      <c r="H254" s="30" t="s">
        <v>4585</v>
      </c>
      <c r="I254" s="30" t="s">
        <v>4256</v>
      </c>
      <c r="J254" s="30"/>
      <c r="K254" s="30" t="s">
        <v>1240</v>
      </c>
      <c r="L254" s="30" t="s">
        <v>3102</v>
      </c>
      <c r="M254" s="31">
        <v>450</v>
      </c>
      <c r="N254" s="30">
        <v>15</v>
      </c>
      <c r="O254" s="30"/>
      <c r="P254" s="162"/>
      <c r="Q254" s="30">
        <f t="shared" si="162"/>
        <v>180</v>
      </c>
      <c r="R254" s="30">
        <f t="shared" si="163"/>
        <v>5478.6330000000007</v>
      </c>
      <c r="S254" s="30">
        <f t="shared" si="164"/>
        <v>5475</v>
      </c>
      <c r="T254" s="30" t="s">
        <v>6</v>
      </c>
      <c r="U254" s="30"/>
      <c r="V254" s="32">
        <v>37772</v>
      </c>
      <c r="W254" s="30"/>
      <c r="X254" s="31">
        <v>450</v>
      </c>
      <c r="Y254" s="30">
        <v>0</v>
      </c>
      <c r="Z254" s="30">
        <v>0</v>
      </c>
      <c r="AA254" s="30">
        <v>0</v>
      </c>
      <c r="AB254" s="31">
        <f t="shared" si="165"/>
        <v>450</v>
      </c>
      <c r="AC254" s="33">
        <v>42095</v>
      </c>
      <c r="AD254" s="10">
        <f t="shared" si="166"/>
        <v>37772</v>
      </c>
      <c r="AE254" s="10">
        <f t="shared" si="167"/>
        <v>42095</v>
      </c>
      <c r="AF254" s="11">
        <f t="shared" si="168"/>
        <v>4323</v>
      </c>
      <c r="AG254" s="11">
        <f t="shared" si="169"/>
        <v>5478.75</v>
      </c>
      <c r="AH254" s="11">
        <f t="shared" si="170"/>
        <v>4323</v>
      </c>
      <c r="AI254" s="11">
        <f t="shared" si="207"/>
        <v>355.31506849315065</v>
      </c>
      <c r="AJ254" s="11">
        <f t="shared" si="208"/>
        <v>94.684931506849352</v>
      </c>
      <c r="AK254" s="33">
        <v>42461</v>
      </c>
      <c r="AL254" s="5">
        <f t="shared" si="171"/>
        <v>42461</v>
      </c>
      <c r="AM254" s="11">
        <f t="shared" si="172"/>
        <v>42461</v>
      </c>
      <c r="AN254" s="11">
        <f t="shared" si="173"/>
        <v>4323</v>
      </c>
      <c r="AO254" s="6">
        <v>367.13</v>
      </c>
      <c r="AP254" s="6">
        <f t="shared" si="174"/>
        <v>11.814931506849348</v>
      </c>
      <c r="AQ254" s="6">
        <f t="shared" si="175"/>
        <v>82.87</v>
      </c>
      <c r="AR254" s="33">
        <v>42826</v>
      </c>
      <c r="AS254" s="5">
        <f t="shared" si="176"/>
        <v>42826</v>
      </c>
      <c r="AT254" s="11">
        <f t="shared" si="177"/>
        <v>42826</v>
      </c>
      <c r="AU254" s="11">
        <f t="shared" si="178"/>
        <v>5054</v>
      </c>
      <c r="AV254" s="6">
        <v>397.13</v>
      </c>
      <c r="AW254" s="6">
        <v>30</v>
      </c>
      <c r="AX254" s="6">
        <f t="shared" si="160"/>
        <v>52.870000000000005</v>
      </c>
      <c r="AY254" s="33">
        <v>43191</v>
      </c>
      <c r="AZ254" s="5">
        <f t="shared" si="179"/>
        <v>43191</v>
      </c>
      <c r="BA254" s="11">
        <f t="shared" si="180"/>
        <v>5419</v>
      </c>
      <c r="BB254" s="11">
        <f t="shared" si="181"/>
        <v>5324.3150684931506</v>
      </c>
      <c r="BC254" s="6">
        <v>427.53358665447763</v>
      </c>
      <c r="BD254" s="6">
        <v>30.403586654477628</v>
      </c>
      <c r="BE254" s="6">
        <f t="shared" si="211"/>
        <v>22.466413345522369</v>
      </c>
      <c r="BF254" s="8"/>
      <c r="BG254" s="33">
        <v>43556</v>
      </c>
      <c r="BH254" s="5">
        <f t="shared" si="182"/>
        <v>43556</v>
      </c>
      <c r="BI254" s="11">
        <f t="shared" si="183"/>
        <v>5784</v>
      </c>
      <c r="BJ254" s="11">
        <f t="shared" si="184"/>
        <v>0</v>
      </c>
      <c r="BK254" s="6">
        <f t="shared" si="185"/>
        <v>450</v>
      </c>
      <c r="BL254" s="6">
        <f t="shared" si="212"/>
        <v>22.466413345522369</v>
      </c>
      <c r="BM254" s="6">
        <v>0.25</v>
      </c>
      <c r="BN254" s="59"/>
      <c r="BO254" s="58"/>
      <c r="BP254" s="58"/>
      <c r="BQ254" s="61">
        <f t="shared" si="186"/>
        <v>-0.25</v>
      </c>
      <c r="BR254" s="33">
        <v>43922</v>
      </c>
      <c r="BS254" s="5">
        <f t="shared" si="187"/>
        <v>43922</v>
      </c>
      <c r="BT254" s="11">
        <f t="shared" si="188"/>
        <v>6150</v>
      </c>
      <c r="BU254" s="11">
        <f t="shared" si="189"/>
        <v>0</v>
      </c>
      <c r="BV254" s="6">
        <f t="shared" si="206"/>
        <v>450.25</v>
      </c>
      <c r="BW254" s="6">
        <f t="shared" si="190"/>
        <v>0.25</v>
      </c>
      <c r="BX254" s="73">
        <f t="shared" si="201"/>
        <v>0.25</v>
      </c>
      <c r="BY254" s="6">
        <v>0.25</v>
      </c>
      <c r="BZ254" s="33">
        <v>44287</v>
      </c>
      <c r="CA254" s="5">
        <f t="shared" si="191"/>
        <v>44287</v>
      </c>
      <c r="CB254" s="11">
        <f t="shared" si="192"/>
        <v>6515</v>
      </c>
      <c r="CC254" s="11">
        <f t="shared" si="193"/>
        <v>0</v>
      </c>
      <c r="CD254" s="6">
        <f t="shared" si="194"/>
        <v>450.5</v>
      </c>
      <c r="CE254" s="62">
        <f t="shared" si="195"/>
        <v>0.25</v>
      </c>
      <c r="CF254" s="73">
        <f t="shared" si="202"/>
        <v>0.25</v>
      </c>
      <c r="CG254" s="73">
        <f t="shared" si="203"/>
        <v>0</v>
      </c>
      <c r="CH254" s="6">
        <f t="shared" si="209"/>
        <v>0</v>
      </c>
      <c r="CI254" s="6"/>
      <c r="CJ254" s="33">
        <v>44652</v>
      </c>
      <c r="CK254" s="5">
        <f t="shared" si="196"/>
        <v>44652</v>
      </c>
      <c r="CL254" s="11">
        <f t="shared" si="197"/>
        <v>2557</v>
      </c>
      <c r="CM254" s="11">
        <f t="shared" si="198"/>
        <v>2557</v>
      </c>
      <c r="CN254" s="6">
        <f t="shared" si="199"/>
        <v>450.5</v>
      </c>
      <c r="CO254" s="62">
        <f t="shared" si="210"/>
        <v>0</v>
      </c>
      <c r="CP254" s="73">
        <f t="shared" si="204"/>
        <v>0</v>
      </c>
      <c r="CQ254" s="73">
        <f t="shared" si="205"/>
        <v>0</v>
      </c>
      <c r="CR254" s="6">
        <f t="shared" si="200"/>
        <v>0</v>
      </c>
    </row>
    <row r="255" spans="1:96">
      <c r="A255" s="30" t="s">
        <v>2070</v>
      </c>
      <c r="B255" s="30" t="s">
        <v>2071</v>
      </c>
      <c r="C255" s="49"/>
      <c r="D255" s="49" t="s">
        <v>3649</v>
      </c>
      <c r="E255" s="30" t="s">
        <v>2998</v>
      </c>
      <c r="F255" s="30" t="s">
        <v>11592</v>
      </c>
      <c r="G255" s="30" t="s">
        <v>4574</v>
      </c>
      <c r="H255" s="30" t="s">
        <v>4585</v>
      </c>
      <c r="I255" s="30" t="s">
        <v>4256</v>
      </c>
      <c r="J255" s="30"/>
      <c r="K255" s="30" t="s">
        <v>1240</v>
      </c>
      <c r="L255" s="30" t="s">
        <v>3102</v>
      </c>
      <c r="M255" s="31">
        <v>450</v>
      </c>
      <c r="N255" s="30">
        <v>15</v>
      </c>
      <c r="O255" s="30"/>
      <c r="P255" s="162"/>
      <c r="Q255" s="30">
        <f t="shared" si="162"/>
        <v>180</v>
      </c>
      <c r="R255" s="30">
        <f t="shared" si="163"/>
        <v>5478.6330000000007</v>
      </c>
      <c r="S255" s="30">
        <f t="shared" si="164"/>
        <v>5475</v>
      </c>
      <c r="T255" s="30" t="s">
        <v>6</v>
      </c>
      <c r="U255" s="30"/>
      <c r="V255" s="32">
        <v>37772</v>
      </c>
      <c r="W255" s="30"/>
      <c r="X255" s="31">
        <v>450</v>
      </c>
      <c r="Y255" s="30">
        <v>0</v>
      </c>
      <c r="Z255" s="30">
        <v>0</v>
      </c>
      <c r="AA255" s="30">
        <v>0</v>
      </c>
      <c r="AB255" s="31">
        <f t="shared" si="165"/>
        <v>450</v>
      </c>
      <c r="AC255" s="33">
        <v>42095</v>
      </c>
      <c r="AD255" s="10">
        <f t="shared" si="166"/>
        <v>37772</v>
      </c>
      <c r="AE255" s="10">
        <f t="shared" si="167"/>
        <v>42095</v>
      </c>
      <c r="AF255" s="11">
        <f t="shared" si="168"/>
        <v>4323</v>
      </c>
      <c r="AG255" s="11">
        <f t="shared" si="169"/>
        <v>5478.75</v>
      </c>
      <c r="AH255" s="11">
        <f t="shared" si="170"/>
        <v>4323</v>
      </c>
      <c r="AI255" s="11">
        <f t="shared" si="207"/>
        <v>355.31506849315065</v>
      </c>
      <c r="AJ255" s="11">
        <f t="shared" si="208"/>
        <v>94.684931506849352</v>
      </c>
      <c r="AK255" s="33">
        <v>42461</v>
      </c>
      <c r="AL255" s="5">
        <f t="shared" si="171"/>
        <v>42461</v>
      </c>
      <c r="AM255" s="11">
        <f t="shared" si="172"/>
        <v>42461</v>
      </c>
      <c r="AN255" s="11">
        <f t="shared" si="173"/>
        <v>4323</v>
      </c>
      <c r="AO255" s="6">
        <v>367.13</v>
      </c>
      <c r="AP255" s="6">
        <f t="shared" si="174"/>
        <v>11.814931506849348</v>
      </c>
      <c r="AQ255" s="6">
        <f t="shared" si="175"/>
        <v>82.87</v>
      </c>
      <c r="AR255" s="33">
        <v>42826</v>
      </c>
      <c r="AS255" s="5">
        <f t="shared" si="176"/>
        <v>42826</v>
      </c>
      <c r="AT255" s="11">
        <f t="shared" si="177"/>
        <v>42826</v>
      </c>
      <c r="AU255" s="11">
        <f t="shared" si="178"/>
        <v>5054</v>
      </c>
      <c r="AV255" s="6">
        <v>397.13</v>
      </c>
      <c r="AW255" s="6">
        <v>30</v>
      </c>
      <c r="AX255" s="6">
        <f t="shared" si="160"/>
        <v>52.870000000000005</v>
      </c>
      <c r="AY255" s="33">
        <v>43191</v>
      </c>
      <c r="AZ255" s="5">
        <f t="shared" si="179"/>
        <v>43191</v>
      </c>
      <c r="BA255" s="11">
        <f t="shared" si="180"/>
        <v>5419</v>
      </c>
      <c r="BB255" s="11">
        <f t="shared" si="181"/>
        <v>5324.3150684931506</v>
      </c>
      <c r="BC255" s="6">
        <v>427.53358665447763</v>
      </c>
      <c r="BD255" s="6">
        <v>30.403586654477628</v>
      </c>
      <c r="BE255" s="6">
        <f t="shared" si="211"/>
        <v>22.466413345522369</v>
      </c>
      <c r="BF255" s="8"/>
      <c r="BG255" s="33">
        <v>43556</v>
      </c>
      <c r="BH255" s="5">
        <f t="shared" si="182"/>
        <v>43556</v>
      </c>
      <c r="BI255" s="11">
        <f t="shared" si="183"/>
        <v>5784</v>
      </c>
      <c r="BJ255" s="11">
        <f t="shared" si="184"/>
        <v>0</v>
      </c>
      <c r="BK255" s="6">
        <f t="shared" si="185"/>
        <v>450</v>
      </c>
      <c r="BL255" s="6">
        <f t="shared" si="212"/>
        <v>22.466413345522369</v>
      </c>
      <c r="BM255" s="6">
        <v>0.25</v>
      </c>
      <c r="BN255" s="59"/>
      <c r="BO255" s="58"/>
      <c r="BP255" s="58"/>
      <c r="BQ255" s="61">
        <f t="shared" si="186"/>
        <v>-0.25</v>
      </c>
      <c r="BR255" s="33">
        <v>43922</v>
      </c>
      <c r="BS255" s="5">
        <f t="shared" si="187"/>
        <v>43922</v>
      </c>
      <c r="BT255" s="11">
        <f t="shared" si="188"/>
        <v>6150</v>
      </c>
      <c r="BU255" s="11">
        <f t="shared" si="189"/>
        <v>0</v>
      </c>
      <c r="BV255" s="6">
        <f t="shared" si="206"/>
        <v>450.25</v>
      </c>
      <c r="BW255" s="6">
        <f t="shared" si="190"/>
        <v>0.25</v>
      </c>
      <c r="BX255" s="73">
        <f t="shared" si="201"/>
        <v>0.25</v>
      </c>
      <c r="BY255" s="6">
        <v>0.25</v>
      </c>
      <c r="BZ255" s="33">
        <v>44287</v>
      </c>
      <c r="CA255" s="5">
        <f t="shared" si="191"/>
        <v>44287</v>
      </c>
      <c r="CB255" s="11">
        <f t="shared" si="192"/>
        <v>6515</v>
      </c>
      <c r="CC255" s="11">
        <f t="shared" si="193"/>
        <v>0</v>
      </c>
      <c r="CD255" s="6">
        <f t="shared" si="194"/>
        <v>450.5</v>
      </c>
      <c r="CE255" s="62">
        <f t="shared" si="195"/>
        <v>0.25</v>
      </c>
      <c r="CF255" s="73">
        <f t="shared" si="202"/>
        <v>0.25</v>
      </c>
      <c r="CG255" s="73">
        <f t="shared" si="203"/>
        <v>0</v>
      </c>
      <c r="CH255" s="6">
        <f t="shared" si="209"/>
        <v>0</v>
      </c>
      <c r="CI255" s="6"/>
      <c r="CJ255" s="33">
        <v>44652</v>
      </c>
      <c r="CK255" s="5">
        <f t="shared" si="196"/>
        <v>44652</v>
      </c>
      <c r="CL255" s="11">
        <f t="shared" si="197"/>
        <v>2557</v>
      </c>
      <c r="CM255" s="11">
        <f t="shared" si="198"/>
        <v>2557</v>
      </c>
      <c r="CN255" s="6">
        <f t="shared" si="199"/>
        <v>450.5</v>
      </c>
      <c r="CO255" s="62">
        <f t="shared" si="210"/>
        <v>0</v>
      </c>
      <c r="CP255" s="73">
        <f t="shared" si="204"/>
        <v>0</v>
      </c>
      <c r="CQ255" s="73">
        <f t="shared" si="205"/>
        <v>0</v>
      </c>
      <c r="CR255" s="6">
        <f t="shared" si="200"/>
        <v>0</v>
      </c>
    </row>
    <row r="256" spans="1:96">
      <c r="A256" s="30" t="s">
        <v>2072</v>
      </c>
      <c r="B256" s="30" t="s">
        <v>2073</v>
      </c>
      <c r="C256" s="49"/>
      <c r="D256" s="49" t="s">
        <v>3650</v>
      </c>
      <c r="E256" s="30" t="s">
        <v>2998</v>
      </c>
      <c r="F256" s="30" t="s">
        <v>11592</v>
      </c>
      <c r="G256" s="30" t="s">
        <v>4574</v>
      </c>
      <c r="H256" s="30" t="s">
        <v>4585</v>
      </c>
      <c r="I256" s="30" t="s">
        <v>4256</v>
      </c>
      <c r="J256" s="30"/>
      <c r="K256" s="30" t="s">
        <v>1240</v>
      </c>
      <c r="L256" s="30" t="s">
        <v>3102</v>
      </c>
      <c r="M256" s="31">
        <v>450</v>
      </c>
      <c r="N256" s="30">
        <v>15</v>
      </c>
      <c r="O256" s="30"/>
      <c r="P256" s="162"/>
      <c r="Q256" s="30">
        <f t="shared" si="162"/>
        <v>180</v>
      </c>
      <c r="R256" s="30">
        <f t="shared" si="163"/>
        <v>5478.6330000000007</v>
      </c>
      <c r="S256" s="30">
        <f t="shared" si="164"/>
        <v>5475</v>
      </c>
      <c r="T256" s="30" t="s">
        <v>6</v>
      </c>
      <c r="U256" s="30"/>
      <c r="V256" s="32">
        <v>37772</v>
      </c>
      <c r="W256" s="30"/>
      <c r="X256" s="31">
        <v>450</v>
      </c>
      <c r="Y256" s="30">
        <v>0</v>
      </c>
      <c r="Z256" s="30">
        <v>0</v>
      </c>
      <c r="AA256" s="30">
        <v>0</v>
      </c>
      <c r="AB256" s="31">
        <f t="shared" si="165"/>
        <v>450</v>
      </c>
      <c r="AC256" s="33">
        <v>42095</v>
      </c>
      <c r="AD256" s="10">
        <f t="shared" si="166"/>
        <v>37772</v>
      </c>
      <c r="AE256" s="10">
        <f t="shared" si="167"/>
        <v>42095</v>
      </c>
      <c r="AF256" s="11">
        <f t="shared" si="168"/>
        <v>4323</v>
      </c>
      <c r="AG256" s="11">
        <f t="shared" si="169"/>
        <v>5478.75</v>
      </c>
      <c r="AH256" s="11">
        <f t="shared" si="170"/>
        <v>4323</v>
      </c>
      <c r="AI256" s="11">
        <f t="shared" si="207"/>
        <v>355.31506849315065</v>
      </c>
      <c r="AJ256" s="11">
        <f t="shared" si="208"/>
        <v>94.684931506849352</v>
      </c>
      <c r="AK256" s="33">
        <v>42461</v>
      </c>
      <c r="AL256" s="5">
        <f t="shared" si="171"/>
        <v>42461</v>
      </c>
      <c r="AM256" s="11">
        <f t="shared" si="172"/>
        <v>42461</v>
      </c>
      <c r="AN256" s="11">
        <f t="shared" si="173"/>
        <v>4323</v>
      </c>
      <c r="AO256" s="6">
        <v>367.13</v>
      </c>
      <c r="AP256" s="6">
        <f t="shared" si="174"/>
        <v>11.814931506849348</v>
      </c>
      <c r="AQ256" s="6">
        <f t="shared" si="175"/>
        <v>82.87</v>
      </c>
      <c r="AR256" s="33">
        <v>42826</v>
      </c>
      <c r="AS256" s="5">
        <f t="shared" si="176"/>
        <v>42826</v>
      </c>
      <c r="AT256" s="11">
        <f t="shared" si="177"/>
        <v>42826</v>
      </c>
      <c r="AU256" s="11">
        <f t="shared" si="178"/>
        <v>5054</v>
      </c>
      <c r="AV256" s="6">
        <v>397.13</v>
      </c>
      <c r="AW256" s="6">
        <v>30</v>
      </c>
      <c r="AX256" s="6">
        <f t="shared" si="160"/>
        <v>52.870000000000005</v>
      </c>
      <c r="AY256" s="33">
        <v>43191</v>
      </c>
      <c r="AZ256" s="5">
        <f t="shared" si="179"/>
        <v>43191</v>
      </c>
      <c r="BA256" s="11">
        <f t="shared" si="180"/>
        <v>5419</v>
      </c>
      <c r="BB256" s="11">
        <f t="shared" si="181"/>
        <v>5324.3150684931506</v>
      </c>
      <c r="BC256" s="6">
        <v>427.53358665447763</v>
      </c>
      <c r="BD256" s="6">
        <v>30.403586654477628</v>
      </c>
      <c r="BE256" s="6">
        <f t="shared" si="211"/>
        <v>22.466413345522369</v>
      </c>
      <c r="BF256" s="8"/>
      <c r="BG256" s="33">
        <v>43556</v>
      </c>
      <c r="BH256" s="5">
        <f t="shared" si="182"/>
        <v>43556</v>
      </c>
      <c r="BI256" s="11">
        <f t="shared" si="183"/>
        <v>5784</v>
      </c>
      <c r="BJ256" s="11">
        <f t="shared" si="184"/>
        <v>0</v>
      </c>
      <c r="BK256" s="6">
        <f t="shared" si="185"/>
        <v>450</v>
      </c>
      <c r="BL256" s="6">
        <f t="shared" si="212"/>
        <v>22.466413345522369</v>
      </c>
      <c r="BM256" s="6">
        <v>0.25</v>
      </c>
      <c r="BN256" s="59"/>
      <c r="BO256" s="58"/>
      <c r="BP256" s="58"/>
      <c r="BQ256" s="61">
        <f t="shared" si="186"/>
        <v>-0.25</v>
      </c>
      <c r="BR256" s="33">
        <v>43922</v>
      </c>
      <c r="BS256" s="5">
        <f t="shared" si="187"/>
        <v>43922</v>
      </c>
      <c r="BT256" s="11">
        <f t="shared" si="188"/>
        <v>6150</v>
      </c>
      <c r="BU256" s="11">
        <f t="shared" si="189"/>
        <v>0</v>
      </c>
      <c r="BV256" s="6">
        <f t="shared" si="206"/>
        <v>450.25</v>
      </c>
      <c r="BW256" s="6">
        <f t="shared" si="190"/>
        <v>0.25</v>
      </c>
      <c r="BX256" s="73">
        <f t="shared" si="201"/>
        <v>0.25</v>
      </c>
      <c r="BY256" s="6">
        <v>0.25</v>
      </c>
      <c r="BZ256" s="33">
        <v>44287</v>
      </c>
      <c r="CA256" s="5">
        <f t="shared" si="191"/>
        <v>44287</v>
      </c>
      <c r="CB256" s="11">
        <f t="shared" si="192"/>
        <v>6515</v>
      </c>
      <c r="CC256" s="11">
        <f t="shared" si="193"/>
        <v>0</v>
      </c>
      <c r="CD256" s="6">
        <f t="shared" si="194"/>
        <v>450.5</v>
      </c>
      <c r="CE256" s="62">
        <f t="shared" si="195"/>
        <v>0.25</v>
      </c>
      <c r="CF256" s="73">
        <f t="shared" si="202"/>
        <v>0.25</v>
      </c>
      <c r="CG256" s="73">
        <f t="shared" si="203"/>
        <v>0</v>
      </c>
      <c r="CH256" s="6">
        <f t="shared" si="209"/>
        <v>0</v>
      </c>
      <c r="CI256" s="6"/>
      <c r="CJ256" s="33">
        <v>44652</v>
      </c>
      <c r="CK256" s="5">
        <f t="shared" si="196"/>
        <v>44652</v>
      </c>
      <c r="CL256" s="11">
        <f t="shared" si="197"/>
        <v>2557</v>
      </c>
      <c r="CM256" s="11">
        <f t="shared" si="198"/>
        <v>2557</v>
      </c>
      <c r="CN256" s="6">
        <f t="shared" si="199"/>
        <v>450.5</v>
      </c>
      <c r="CO256" s="62">
        <f t="shared" si="210"/>
        <v>0</v>
      </c>
      <c r="CP256" s="73">
        <f t="shared" si="204"/>
        <v>0</v>
      </c>
      <c r="CQ256" s="73">
        <f t="shared" si="205"/>
        <v>0</v>
      </c>
      <c r="CR256" s="6">
        <f t="shared" si="200"/>
        <v>0</v>
      </c>
    </row>
    <row r="257" spans="1:96">
      <c r="A257" s="30" t="s">
        <v>2074</v>
      </c>
      <c r="B257" s="30" t="s">
        <v>2075</v>
      </c>
      <c r="C257" s="49"/>
      <c r="D257" s="49" t="s">
        <v>3651</v>
      </c>
      <c r="E257" s="30" t="s">
        <v>2998</v>
      </c>
      <c r="F257" s="30" t="s">
        <v>11592</v>
      </c>
      <c r="G257" s="30" t="s">
        <v>4574</v>
      </c>
      <c r="H257" s="30" t="s">
        <v>4585</v>
      </c>
      <c r="I257" s="30" t="s">
        <v>4256</v>
      </c>
      <c r="J257" s="30"/>
      <c r="K257" s="30" t="s">
        <v>1240</v>
      </c>
      <c r="L257" s="30" t="s">
        <v>3102</v>
      </c>
      <c r="M257" s="31">
        <v>450</v>
      </c>
      <c r="N257" s="30">
        <v>15</v>
      </c>
      <c r="O257" s="30"/>
      <c r="P257" s="162"/>
      <c r="Q257" s="30">
        <f t="shared" si="162"/>
        <v>180</v>
      </c>
      <c r="R257" s="30">
        <f t="shared" si="163"/>
        <v>5478.6330000000007</v>
      </c>
      <c r="S257" s="30">
        <f t="shared" si="164"/>
        <v>5475</v>
      </c>
      <c r="T257" s="30" t="s">
        <v>6</v>
      </c>
      <c r="U257" s="30"/>
      <c r="V257" s="32">
        <v>37772</v>
      </c>
      <c r="W257" s="30"/>
      <c r="X257" s="31">
        <v>450</v>
      </c>
      <c r="Y257" s="30">
        <v>0</v>
      </c>
      <c r="Z257" s="30">
        <v>0</v>
      </c>
      <c r="AA257" s="30">
        <v>0</v>
      </c>
      <c r="AB257" s="31">
        <f t="shared" si="165"/>
        <v>450</v>
      </c>
      <c r="AC257" s="33">
        <v>42095</v>
      </c>
      <c r="AD257" s="10">
        <f t="shared" si="166"/>
        <v>37772</v>
      </c>
      <c r="AE257" s="10">
        <f t="shared" si="167"/>
        <v>42095</v>
      </c>
      <c r="AF257" s="11">
        <f t="shared" si="168"/>
        <v>4323</v>
      </c>
      <c r="AG257" s="11">
        <f t="shared" si="169"/>
        <v>5478.75</v>
      </c>
      <c r="AH257" s="11">
        <f t="shared" si="170"/>
        <v>4323</v>
      </c>
      <c r="AI257" s="11">
        <f t="shared" si="207"/>
        <v>355.31506849315065</v>
      </c>
      <c r="AJ257" s="11">
        <f t="shared" si="208"/>
        <v>94.684931506849352</v>
      </c>
      <c r="AK257" s="33">
        <v>42461</v>
      </c>
      <c r="AL257" s="5">
        <f t="shared" si="171"/>
        <v>42461</v>
      </c>
      <c r="AM257" s="11">
        <f t="shared" si="172"/>
        <v>42461</v>
      </c>
      <c r="AN257" s="11">
        <f t="shared" si="173"/>
        <v>4323</v>
      </c>
      <c r="AO257" s="6">
        <v>367.13</v>
      </c>
      <c r="AP257" s="6">
        <f t="shared" si="174"/>
        <v>11.814931506849348</v>
      </c>
      <c r="AQ257" s="6">
        <f t="shared" si="175"/>
        <v>82.87</v>
      </c>
      <c r="AR257" s="33">
        <v>42826</v>
      </c>
      <c r="AS257" s="5">
        <f t="shared" si="176"/>
        <v>42826</v>
      </c>
      <c r="AT257" s="11">
        <f t="shared" si="177"/>
        <v>42826</v>
      </c>
      <c r="AU257" s="11">
        <f t="shared" si="178"/>
        <v>5054</v>
      </c>
      <c r="AV257" s="6">
        <v>397.13</v>
      </c>
      <c r="AW257" s="6">
        <v>30</v>
      </c>
      <c r="AX257" s="6">
        <f t="shared" ref="AX257:AX320" si="213">AB257-AV257</f>
        <v>52.870000000000005</v>
      </c>
      <c r="AY257" s="33">
        <v>43191</v>
      </c>
      <c r="AZ257" s="5">
        <f t="shared" si="179"/>
        <v>43191</v>
      </c>
      <c r="BA257" s="11">
        <f t="shared" si="180"/>
        <v>5419</v>
      </c>
      <c r="BB257" s="11">
        <f t="shared" si="181"/>
        <v>5324.3150684931506</v>
      </c>
      <c r="BC257" s="6">
        <v>427.53358665447763</v>
      </c>
      <c r="BD257" s="6">
        <v>30.403586654477628</v>
      </c>
      <c r="BE257" s="6">
        <f t="shared" si="211"/>
        <v>22.466413345522369</v>
      </c>
      <c r="BF257" s="8"/>
      <c r="BG257" s="33">
        <v>43556</v>
      </c>
      <c r="BH257" s="5">
        <f t="shared" si="182"/>
        <v>43556</v>
      </c>
      <c r="BI257" s="11">
        <f t="shared" si="183"/>
        <v>5784</v>
      </c>
      <c r="BJ257" s="11">
        <f t="shared" si="184"/>
        <v>0</v>
      </c>
      <c r="BK257" s="6">
        <f t="shared" si="185"/>
        <v>450</v>
      </c>
      <c r="BL257" s="6">
        <f t="shared" si="212"/>
        <v>22.466413345522369</v>
      </c>
      <c r="BM257" s="6">
        <v>0.25</v>
      </c>
      <c r="BN257" s="59"/>
      <c r="BO257" s="58"/>
      <c r="BP257" s="58"/>
      <c r="BQ257" s="61">
        <f t="shared" si="186"/>
        <v>-0.25</v>
      </c>
      <c r="BR257" s="33">
        <v>43922</v>
      </c>
      <c r="BS257" s="5">
        <f t="shared" si="187"/>
        <v>43922</v>
      </c>
      <c r="BT257" s="11">
        <f t="shared" si="188"/>
        <v>6150</v>
      </c>
      <c r="BU257" s="11">
        <f t="shared" si="189"/>
        <v>0</v>
      </c>
      <c r="BV257" s="6">
        <f t="shared" si="206"/>
        <v>450.25</v>
      </c>
      <c r="BW257" s="6">
        <f t="shared" si="190"/>
        <v>0.25</v>
      </c>
      <c r="BX257" s="73">
        <f t="shared" si="201"/>
        <v>0.25</v>
      </c>
      <c r="BY257" s="6">
        <v>0.25</v>
      </c>
      <c r="BZ257" s="33">
        <v>44287</v>
      </c>
      <c r="CA257" s="5">
        <f t="shared" si="191"/>
        <v>44287</v>
      </c>
      <c r="CB257" s="11">
        <f t="shared" si="192"/>
        <v>6515</v>
      </c>
      <c r="CC257" s="11">
        <f t="shared" si="193"/>
        <v>0</v>
      </c>
      <c r="CD257" s="6">
        <f t="shared" si="194"/>
        <v>450.5</v>
      </c>
      <c r="CE257" s="62">
        <f t="shared" si="195"/>
        <v>0.25</v>
      </c>
      <c r="CF257" s="73">
        <f t="shared" si="202"/>
        <v>0.25</v>
      </c>
      <c r="CG257" s="73">
        <f t="shared" si="203"/>
        <v>0</v>
      </c>
      <c r="CH257" s="6">
        <f t="shared" si="209"/>
        <v>0</v>
      </c>
      <c r="CI257" s="6"/>
      <c r="CJ257" s="33">
        <v>44652</v>
      </c>
      <c r="CK257" s="5">
        <f t="shared" si="196"/>
        <v>44652</v>
      </c>
      <c r="CL257" s="11">
        <f t="shared" si="197"/>
        <v>2557</v>
      </c>
      <c r="CM257" s="11">
        <f t="shared" si="198"/>
        <v>2557</v>
      </c>
      <c r="CN257" s="6">
        <f t="shared" si="199"/>
        <v>450.5</v>
      </c>
      <c r="CO257" s="62">
        <f t="shared" si="210"/>
        <v>0</v>
      </c>
      <c r="CP257" s="73">
        <f t="shared" si="204"/>
        <v>0</v>
      </c>
      <c r="CQ257" s="73">
        <f t="shared" si="205"/>
        <v>0</v>
      </c>
      <c r="CR257" s="6">
        <f t="shared" si="200"/>
        <v>0</v>
      </c>
    </row>
    <row r="258" spans="1:96">
      <c r="A258" s="30" t="s">
        <v>2076</v>
      </c>
      <c r="B258" s="30" t="s">
        <v>2077</v>
      </c>
      <c r="C258" s="49"/>
      <c r="D258" s="49" t="s">
        <v>3652</v>
      </c>
      <c r="E258" s="30" t="s">
        <v>2998</v>
      </c>
      <c r="F258" s="30" t="s">
        <v>11592</v>
      </c>
      <c r="G258" s="30" t="s">
        <v>4574</v>
      </c>
      <c r="H258" s="30" t="s">
        <v>4585</v>
      </c>
      <c r="I258" s="30" t="s">
        <v>4256</v>
      </c>
      <c r="J258" s="30"/>
      <c r="K258" s="30" t="s">
        <v>1240</v>
      </c>
      <c r="L258" s="30" t="s">
        <v>3102</v>
      </c>
      <c r="M258" s="31">
        <v>450</v>
      </c>
      <c r="N258" s="30">
        <v>15</v>
      </c>
      <c r="O258" s="30"/>
      <c r="P258" s="162"/>
      <c r="Q258" s="30">
        <f t="shared" si="162"/>
        <v>180</v>
      </c>
      <c r="R258" s="30">
        <f t="shared" si="163"/>
        <v>5478.6330000000007</v>
      </c>
      <c r="S258" s="30">
        <f t="shared" si="164"/>
        <v>5475</v>
      </c>
      <c r="T258" s="30" t="s">
        <v>6</v>
      </c>
      <c r="U258" s="30"/>
      <c r="V258" s="32">
        <v>37772</v>
      </c>
      <c r="W258" s="30"/>
      <c r="X258" s="31">
        <v>450</v>
      </c>
      <c r="Y258" s="30">
        <v>0</v>
      </c>
      <c r="Z258" s="30">
        <v>0</v>
      </c>
      <c r="AA258" s="30">
        <v>0</v>
      </c>
      <c r="AB258" s="31">
        <f t="shared" si="165"/>
        <v>450</v>
      </c>
      <c r="AC258" s="33">
        <v>42095</v>
      </c>
      <c r="AD258" s="10">
        <f t="shared" si="166"/>
        <v>37772</v>
      </c>
      <c r="AE258" s="10">
        <f t="shared" si="167"/>
        <v>42095</v>
      </c>
      <c r="AF258" s="11">
        <f t="shared" si="168"/>
        <v>4323</v>
      </c>
      <c r="AG258" s="11">
        <f t="shared" si="169"/>
        <v>5478.75</v>
      </c>
      <c r="AH258" s="11">
        <f t="shared" si="170"/>
        <v>4323</v>
      </c>
      <c r="AI258" s="11">
        <f t="shared" si="207"/>
        <v>355.31506849315065</v>
      </c>
      <c r="AJ258" s="11">
        <f t="shared" si="208"/>
        <v>94.684931506849352</v>
      </c>
      <c r="AK258" s="33">
        <v>42461</v>
      </c>
      <c r="AL258" s="5">
        <f t="shared" si="171"/>
        <v>42461</v>
      </c>
      <c r="AM258" s="11">
        <f t="shared" si="172"/>
        <v>42461</v>
      </c>
      <c r="AN258" s="11">
        <f t="shared" si="173"/>
        <v>4323</v>
      </c>
      <c r="AO258" s="6">
        <v>367.13</v>
      </c>
      <c r="AP258" s="6">
        <f t="shared" si="174"/>
        <v>11.814931506849348</v>
      </c>
      <c r="AQ258" s="6">
        <f t="shared" si="175"/>
        <v>82.87</v>
      </c>
      <c r="AR258" s="33">
        <v>42826</v>
      </c>
      <c r="AS258" s="5">
        <f t="shared" si="176"/>
        <v>42826</v>
      </c>
      <c r="AT258" s="11">
        <f t="shared" si="177"/>
        <v>42826</v>
      </c>
      <c r="AU258" s="11">
        <f t="shared" si="178"/>
        <v>5054</v>
      </c>
      <c r="AV258" s="6">
        <v>397.13</v>
      </c>
      <c r="AW258" s="6">
        <v>30</v>
      </c>
      <c r="AX258" s="6">
        <f t="shared" si="213"/>
        <v>52.870000000000005</v>
      </c>
      <c r="AY258" s="33">
        <v>43191</v>
      </c>
      <c r="AZ258" s="5">
        <f t="shared" si="179"/>
        <v>43191</v>
      </c>
      <c r="BA258" s="11">
        <f t="shared" si="180"/>
        <v>5419</v>
      </c>
      <c r="BB258" s="11">
        <f t="shared" si="181"/>
        <v>5324.3150684931506</v>
      </c>
      <c r="BC258" s="6">
        <v>427.53358665447763</v>
      </c>
      <c r="BD258" s="6">
        <v>30.403586654477628</v>
      </c>
      <c r="BE258" s="6">
        <f t="shared" si="211"/>
        <v>22.466413345522369</v>
      </c>
      <c r="BF258" s="8"/>
      <c r="BG258" s="33">
        <v>43556</v>
      </c>
      <c r="BH258" s="5">
        <f t="shared" si="182"/>
        <v>43556</v>
      </c>
      <c r="BI258" s="11">
        <f t="shared" si="183"/>
        <v>5784</v>
      </c>
      <c r="BJ258" s="11">
        <f t="shared" si="184"/>
        <v>0</v>
      </c>
      <c r="BK258" s="6">
        <f t="shared" si="185"/>
        <v>450</v>
      </c>
      <c r="BL258" s="6">
        <f t="shared" si="212"/>
        <v>22.466413345522369</v>
      </c>
      <c r="BM258" s="6">
        <v>0.25</v>
      </c>
      <c r="BN258" s="59"/>
      <c r="BO258" s="58"/>
      <c r="BP258" s="58"/>
      <c r="BQ258" s="61">
        <f t="shared" si="186"/>
        <v>-0.25</v>
      </c>
      <c r="BR258" s="33">
        <v>43922</v>
      </c>
      <c r="BS258" s="5">
        <f t="shared" si="187"/>
        <v>43922</v>
      </c>
      <c r="BT258" s="11">
        <f t="shared" si="188"/>
        <v>6150</v>
      </c>
      <c r="BU258" s="11">
        <f t="shared" si="189"/>
        <v>0</v>
      </c>
      <c r="BV258" s="6">
        <f t="shared" si="206"/>
        <v>450.25</v>
      </c>
      <c r="BW258" s="6">
        <f t="shared" si="190"/>
        <v>0.25</v>
      </c>
      <c r="BX258" s="73">
        <f t="shared" si="201"/>
        <v>0.25</v>
      </c>
      <c r="BY258" s="6">
        <v>0.25</v>
      </c>
      <c r="BZ258" s="33">
        <v>44287</v>
      </c>
      <c r="CA258" s="5">
        <f t="shared" si="191"/>
        <v>44287</v>
      </c>
      <c r="CB258" s="11">
        <f t="shared" si="192"/>
        <v>6515</v>
      </c>
      <c r="CC258" s="11">
        <f t="shared" si="193"/>
        <v>0</v>
      </c>
      <c r="CD258" s="6">
        <f t="shared" si="194"/>
        <v>450.5</v>
      </c>
      <c r="CE258" s="62">
        <f t="shared" si="195"/>
        <v>0.25</v>
      </c>
      <c r="CF258" s="73">
        <f t="shared" si="202"/>
        <v>0.25</v>
      </c>
      <c r="CG258" s="73">
        <f t="shared" si="203"/>
        <v>0</v>
      </c>
      <c r="CH258" s="6">
        <f t="shared" si="209"/>
        <v>0</v>
      </c>
      <c r="CI258" s="6"/>
      <c r="CJ258" s="33">
        <v>44652</v>
      </c>
      <c r="CK258" s="5">
        <f t="shared" si="196"/>
        <v>44652</v>
      </c>
      <c r="CL258" s="11">
        <f t="shared" si="197"/>
        <v>2557</v>
      </c>
      <c r="CM258" s="11">
        <f t="shared" si="198"/>
        <v>2557</v>
      </c>
      <c r="CN258" s="6">
        <f t="shared" si="199"/>
        <v>450.5</v>
      </c>
      <c r="CO258" s="62">
        <f t="shared" si="210"/>
        <v>0</v>
      </c>
      <c r="CP258" s="73">
        <f t="shared" si="204"/>
        <v>0</v>
      </c>
      <c r="CQ258" s="73">
        <f t="shared" si="205"/>
        <v>0</v>
      </c>
      <c r="CR258" s="6">
        <f t="shared" si="200"/>
        <v>0</v>
      </c>
    </row>
    <row r="259" spans="1:96">
      <c r="A259" s="30" t="s">
        <v>2343</v>
      </c>
      <c r="B259" s="30" t="s">
        <v>2344</v>
      </c>
      <c r="C259" s="49"/>
      <c r="D259" s="49" t="s">
        <v>3784</v>
      </c>
      <c r="E259" s="30" t="s">
        <v>3061</v>
      </c>
      <c r="F259" s="30" t="s">
        <v>4568</v>
      </c>
      <c r="G259" s="30" t="s">
        <v>4574</v>
      </c>
      <c r="H259" s="30" t="s">
        <v>3113</v>
      </c>
      <c r="I259" s="30" t="s">
        <v>4332</v>
      </c>
      <c r="J259" s="30"/>
      <c r="K259" s="30" t="s">
        <v>1240</v>
      </c>
      <c r="L259" s="30" t="s">
        <v>3102</v>
      </c>
      <c r="M259" s="31">
        <v>675.44</v>
      </c>
      <c r="N259" s="30">
        <v>15</v>
      </c>
      <c r="O259" s="30"/>
      <c r="P259" s="162"/>
      <c r="Q259" s="30">
        <f t="shared" si="162"/>
        <v>180</v>
      </c>
      <c r="R259" s="30">
        <f t="shared" si="163"/>
        <v>5478.6330000000007</v>
      </c>
      <c r="S259" s="30">
        <f t="shared" si="164"/>
        <v>5475</v>
      </c>
      <c r="T259" s="30" t="s">
        <v>6</v>
      </c>
      <c r="U259" s="30"/>
      <c r="V259" s="32">
        <v>37772</v>
      </c>
      <c r="W259" s="30"/>
      <c r="X259" s="31">
        <v>675.44</v>
      </c>
      <c r="Y259" s="30">
        <v>0</v>
      </c>
      <c r="Z259" s="30">
        <v>0</v>
      </c>
      <c r="AA259" s="30">
        <v>0</v>
      </c>
      <c r="AB259" s="31">
        <f t="shared" si="165"/>
        <v>675.44</v>
      </c>
      <c r="AC259" s="33">
        <v>42095</v>
      </c>
      <c r="AD259" s="10">
        <f t="shared" si="166"/>
        <v>37772</v>
      </c>
      <c r="AE259" s="10">
        <f t="shared" si="167"/>
        <v>42095</v>
      </c>
      <c r="AF259" s="11">
        <f t="shared" si="168"/>
        <v>4323</v>
      </c>
      <c r="AG259" s="11">
        <f t="shared" si="169"/>
        <v>5478.75</v>
      </c>
      <c r="AH259" s="11">
        <f t="shared" si="170"/>
        <v>4323</v>
      </c>
      <c r="AI259" s="11">
        <f t="shared" si="207"/>
        <v>533.32002191780828</v>
      </c>
      <c r="AJ259" s="11">
        <f t="shared" si="208"/>
        <v>142.11997808219178</v>
      </c>
      <c r="AK259" s="33">
        <v>42461</v>
      </c>
      <c r="AL259" s="5">
        <f t="shared" si="171"/>
        <v>42461</v>
      </c>
      <c r="AM259" s="11">
        <f t="shared" si="172"/>
        <v>42461</v>
      </c>
      <c r="AN259" s="11">
        <f t="shared" si="173"/>
        <v>4323</v>
      </c>
      <c r="AO259" s="6">
        <v>550.98</v>
      </c>
      <c r="AP259" s="6">
        <f t="shared" si="174"/>
        <v>17.659978082191742</v>
      </c>
      <c r="AQ259" s="6">
        <f t="shared" si="175"/>
        <v>124.46000000000004</v>
      </c>
      <c r="AR259" s="33">
        <v>42826</v>
      </c>
      <c r="AS259" s="5">
        <f t="shared" si="176"/>
        <v>42826</v>
      </c>
      <c r="AT259" s="11">
        <f t="shared" si="177"/>
        <v>42826</v>
      </c>
      <c r="AU259" s="11">
        <f t="shared" si="178"/>
        <v>5054</v>
      </c>
      <c r="AV259" s="6">
        <v>596.0093333333333</v>
      </c>
      <c r="AW259" s="6">
        <v>45.029333333333334</v>
      </c>
      <c r="AX259" s="6">
        <f t="shared" si="213"/>
        <v>79.430666666666752</v>
      </c>
      <c r="AY259" s="33">
        <v>43191</v>
      </c>
      <c r="AZ259" s="5">
        <f t="shared" si="179"/>
        <v>43191</v>
      </c>
      <c r="BA259" s="11">
        <f t="shared" si="180"/>
        <v>5419</v>
      </c>
      <c r="BB259" s="11">
        <f t="shared" si="181"/>
        <v>5276.8800219178083</v>
      </c>
      <c r="BC259" s="6">
        <v>669.50702109458814</v>
      </c>
      <c r="BD259" s="6">
        <v>73.49768776125488</v>
      </c>
      <c r="BE259" s="6">
        <f t="shared" si="211"/>
        <v>5.9329789054119146</v>
      </c>
      <c r="BF259" s="8"/>
      <c r="BG259" s="33">
        <v>43556</v>
      </c>
      <c r="BH259" s="5">
        <f t="shared" si="182"/>
        <v>43556</v>
      </c>
      <c r="BI259" s="11">
        <f t="shared" si="183"/>
        <v>5784</v>
      </c>
      <c r="BJ259" s="11">
        <f t="shared" si="184"/>
        <v>0</v>
      </c>
      <c r="BK259" s="6">
        <f t="shared" si="185"/>
        <v>675.44</v>
      </c>
      <c r="BL259" s="6">
        <f t="shared" si="212"/>
        <v>5.9329789054119146</v>
      </c>
      <c r="BM259" s="6">
        <v>0.25</v>
      </c>
      <c r="BN259" s="59"/>
      <c r="BO259" s="58"/>
      <c r="BP259" s="58"/>
      <c r="BQ259" s="61">
        <f t="shared" si="186"/>
        <v>-0.25</v>
      </c>
      <c r="BR259" s="33">
        <v>43922</v>
      </c>
      <c r="BS259" s="5">
        <f t="shared" si="187"/>
        <v>43922</v>
      </c>
      <c r="BT259" s="11">
        <f t="shared" si="188"/>
        <v>6150</v>
      </c>
      <c r="BU259" s="11">
        <f t="shared" si="189"/>
        <v>0</v>
      </c>
      <c r="BV259" s="6">
        <f t="shared" si="206"/>
        <v>675.69</v>
      </c>
      <c r="BW259" s="6">
        <f t="shared" si="190"/>
        <v>0.25</v>
      </c>
      <c r="BX259" s="73">
        <f t="shared" si="201"/>
        <v>0.25</v>
      </c>
      <c r="BY259" s="6">
        <v>0.25</v>
      </c>
      <c r="BZ259" s="33">
        <v>44287</v>
      </c>
      <c r="CA259" s="5">
        <f t="shared" si="191"/>
        <v>44287</v>
      </c>
      <c r="CB259" s="11">
        <f t="shared" si="192"/>
        <v>6515</v>
      </c>
      <c r="CC259" s="11">
        <f t="shared" si="193"/>
        <v>0</v>
      </c>
      <c r="CD259" s="6">
        <f t="shared" si="194"/>
        <v>675.94</v>
      </c>
      <c r="CE259" s="62">
        <f t="shared" si="195"/>
        <v>0.25</v>
      </c>
      <c r="CF259" s="73">
        <f t="shared" si="202"/>
        <v>0.25</v>
      </c>
      <c r="CG259" s="73">
        <f t="shared" si="203"/>
        <v>0</v>
      </c>
      <c r="CH259" s="6">
        <f t="shared" si="209"/>
        <v>0</v>
      </c>
      <c r="CI259" s="6"/>
      <c r="CJ259" s="33">
        <v>44652</v>
      </c>
      <c r="CK259" s="5">
        <f t="shared" si="196"/>
        <v>44652</v>
      </c>
      <c r="CL259" s="11">
        <f t="shared" si="197"/>
        <v>2557</v>
      </c>
      <c r="CM259" s="11">
        <f t="shared" si="198"/>
        <v>2557</v>
      </c>
      <c r="CN259" s="6">
        <f t="shared" si="199"/>
        <v>675.94</v>
      </c>
      <c r="CO259" s="62">
        <f t="shared" si="210"/>
        <v>0</v>
      </c>
      <c r="CP259" s="73">
        <f t="shared" si="204"/>
        <v>0</v>
      </c>
      <c r="CQ259" s="73">
        <f t="shared" si="205"/>
        <v>0</v>
      </c>
      <c r="CR259" s="6">
        <f t="shared" si="200"/>
        <v>0</v>
      </c>
    </row>
    <row r="260" spans="1:96">
      <c r="A260" s="30" t="s">
        <v>2645</v>
      </c>
      <c r="B260" s="30" t="s">
        <v>2646</v>
      </c>
      <c r="C260" s="49"/>
      <c r="D260" s="49" t="s">
        <v>3934</v>
      </c>
      <c r="E260" s="30" t="s">
        <v>3061</v>
      </c>
      <c r="F260" s="30" t="s">
        <v>4568</v>
      </c>
      <c r="G260" s="30" t="s">
        <v>4562</v>
      </c>
      <c r="H260" s="30" t="s">
        <v>3284</v>
      </c>
      <c r="I260" s="30" t="s">
        <v>3116</v>
      </c>
      <c r="J260" s="30"/>
      <c r="K260" s="30" t="s">
        <v>1240</v>
      </c>
      <c r="L260" s="30" t="s">
        <v>3102</v>
      </c>
      <c r="M260" s="31">
        <v>699</v>
      </c>
      <c r="N260" s="30">
        <v>15</v>
      </c>
      <c r="O260" s="30"/>
      <c r="P260" s="162"/>
      <c r="Q260" s="30">
        <f t="shared" si="162"/>
        <v>180</v>
      </c>
      <c r="R260" s="30">
        <f t="shared" si="163"/>
        <v>5478.6330000000007</v>
      </c>
      <c r="S260" s="30">
        <f t="shared" si="164"/>
        <v>5475</v>
      </c>
      <c r="T260" s="30" t="s">
        <v>6</v>
      </c>
      <c r="U260" s="30"/>
      <c r="V260" s="32">
        <v>37955</v>
      </c>
      <c r="W260" s="30"/>
      <c r="X260" s="31">
        <v>699</v>
      </c>
      <c r="Y260" s="30">
        <v>0</v>
      </c>
      <c r="Z260" s="30">
        <v>0</v>
      </c>
      <c r="AA260" s="30">
        <v>0</v>
      </c>
      <c r="AB260" s="31">
        <f t="shared" si="165"/>
        <v>699</v>
      </c>
      <c r="AC260" s="33">
        <v>42095</v>
      </c>
      <c r="AD260" s="10">
        <f t="shared" si="166"/>
        <v>37955</v>
      </c>
      <c r="AE260" s="10">
        <f t="shared" si="167"/>
        <v>42095</v>
      </c>
      <c r="AF260" s="11">
        <f t="shared" si="168"/>
        <v>4140</v>
      </c>
      <c r="AG260" s="11">
        <f t="shared" si="169"/>
        <v>5478.75</v>
      </c>
      <c r="AH260" s="11">
        <f t="shared" si="170"/>
        <v>4140</v>
      </c>
      <c r="AI260" s="11">
        <f t="shared" si="207"/>
        <v>528.55890410958909</v>
      </c>
      <c r="AJ260" s="11">
        <f t="shared" si="208"/>
        <v>170.44109589041091</v>
      </c>
      <c r="AK260" s="33">
        <v>42461</v>
      </c>
      <c r="AL260" s="5">
        <f t="shared" si="171"/>
        <v>42461</v>
      </c>
      <c r="AM260" s="11">
        <f t="shared" si="172"/>
        <v>42461</v>
      </c>
      <c r="AN260" s="11">
        <f t="shared" si="173"/>
        <v>4140</v>
      </c>
      <c r="AO260" s="6">
        <v>548.44000000000005</v>
      </c>
      <c r="AP260" s="6">
        <f t="shared" si="174"/>
        <v>19.881095890410961</v>
      </c>
      <c r="AQ260" s="6">
        <f t="shared" si="175"/>
        <v>150.55999999999995</v>
      </c>
      <c r="AR260" s="33">
        <v>42826</v>
      </c>
      <c r="AS260" s="5">
        <f t="shared" si="176"/>
        <v>42826</v>
      </c>
      <c r="AT260" s="11">
        <f t="shared" si="177"/>
        <v>42826</v>
      </c>
      <c r="AU260" s="11">
        <f t="shared" si="178"/>
        <v>4871</v>
      </c>
      <c r="AV260" s="6">
        <v>595.04000000000008</v>
      </c>
      <c r="AW260" s="6">
        <v>46.6</v>
      </c>
      <c r="AX260" s="6">
        <f t="shared" si="213"/>
        <v>103.95999999999992</v>
      </c>
      <c r="AY260" s="33">
        <v>43191</v>
      </c>
      <c r="AZ260" s="5">
        <f t="shared" si="179"/>
        <v>43191</v>
      </c>
      <c r="BA260" s="11">
        <f t="shared" si="180"/>
        <v>5236</v>
      </c>
      <c r="BB260" s="11">
        <f t="shared" si="181"/>
        <v>5065.5589041095891</v>
      </c>
      <c r="BC260" s="6">
        <v>669.47464392997597</v>
      </c>
      <c r="BD260" s="6">
        <v>74.434643929975891</v>
      </c>
      <c r="BE260" s="6">
        <f t="shared" si="211"/>
        <v>29.525356070024031</v>
      </c>
      <c r="BF260" s="8"/>
      <c r="BG260" s="33">
        <v>43556</v>
      </c>
      <c r="BH260" s="5">
        <f t="shared" si="182"/>
        <v>43556</v>
      </c>
      <c r="BI260" s="11">
        <f t="shared" si="183"/>
        <v>5601</v>
      </c>
      <c r="BJ260" s="11">
        <f t="shared" si="184"/>
        <v>0</v>
      </c>
      <c r="BK260" s="6">
        <f t="shared" si="185"/>
        <v>699</v>
      </c>
      <c r="BL260" s="6">
        <f t="shared" si="212"/>
        <v>29.525356070024031</v>
      </c>
      <c r="BM260" s="6">
        <v>0.25</v>
      </c>
      <c r="BN260" s="59"/>
      <c r="BO260" s="58"/>
      <c r="BP260" s="58"/>
      <c r="BQ260" s="61">
        <f t="shared" si="186"/>
        <v>-0.25</v>
      </c>
      <c r="BR260" s="33">
        <v>43922</v>
      </c>
      <c r="BS260" s="5">
        <f t="shared" si="187"/>
        <v>43922</v>
      </c>
      <c r="BT260" s="11">
        <f t="shared" si="188"/>
        <v>5967</v>
      </c>
      <c r="BU260" s="11">
        <f t="shared" si="189"/>
        <v>0</v>
      </c>
      <c r="BV260" s="6">
        <f t="shared" si="206"/>
        <v>699.25</v>
      </c>
      <c r="BW260" s="6">
        <f t="shared" si="190"/>
        <v>0.25</v>
      </c>
      <c r="BX260" s="73">
        <f t="shared" si="201"/>
        <v>0.25</v>
      </c>
      <c r="BY260" s="6">
        <v>0.25</v>
      </c>
      <c r="BZ260" s="33">
        <v>44287</v>
      </c>
      <c r="CA260" s="5">
        <f t="shared" si="191"/>
        <v>44287</v>
      </c>
      <c r="CB260" s="11">
        <f t="shared" si="192"/>
        <v>6332</v>
      </c>
      <c r="CC260" s="11">
        <f t="shared" si="193"/>
        <v>0</v>
      </c>
      <c r="CD260" s="6">
        <f t="shared" si="194"/>
        <v>699.5</v>
      </c>
      <c r="CE260" s="62">
        <f t="shared" si="195"/>
        <v>0.25</v>
      </c>
      <c r="CF260" s="73">
        <f t="shared" si="202"/>
        <v>0.25</v>
      </c>
      <c r="CG260" s="73">
        <f t="shared" si="203"/>
        <v>0</v>
      </c>
      <c r="CH260" s="6">
        <f t="shared" si="209"/>
        <v>0</v>
      </c>
      <c r="CI260" s="6"/>
      <c r="CJ260" s="33">
        <v>44652</v>
      </c>
      <c r="CK260" s="5">
        <f t="shared" si="196"/>
        <v>44652</v>
      </c>
      <c r="CL260" s="11">
        <f t="shared" si="197"/>
        <v>2557</v>
      </c>
      <c r="CM260" s="11">
        <f t="shared" si="198"/>
        <v>2557</v>
      </c>
      <c r="CN260" s="6">
        <f t="shared" si="199"/>
        <v>699.5</v>
      </c>
      <c r="CO260" s="62">
        <f t="shared" si="210"/>
        <v>0</v>
      </c>
      <c r="CP260" s="73">
        <f t="shared" si="204"/>
        <v>0</v>
      </c>
      <c r="CQ260" s="73">
        <f t="shared" si="205"/>
        <v>0</v>
      </c>
      <c r="CR260" s="6">
        <f t="shared" si="200"/>
        <v>0</v>
      </c>
    </row>
    <row r="261" spans="1:96">
      <c r="A261" s="30" t="s">
        <v>2196</v>
      </c>
      <c r="B261" s="30" t="s">
        <v>2197</v>
      </c>
      <c r="C261" s="49"/>
      <c r="D261" s="49" t="s">
        <v>3710</v>
      </c>
      <c r="E261" s="30" t="s">
        <v>3128</v>
      </c>
      <c r="F261" s="30" t="s">
        <v>3123</v>
      </c>
      <c r="G261" s="30" t="s">
        <v>4562</v>
      </c>
      <c r="H261" s="30" t="s">
        <v>4581</v>
      </c>
      <c r="I261" s="30" t="s">
        <v>4260</v>
      </c>
      <c r="J261" s="30"/>
      <c r="K261" s="30" t="s">
        <v>1240</v>
      </c>
      <c r="L261" s="30" t="s">
        <v>3102</v>
      </c>
      <c r="M261" s="31">
        <v>500</v>
      </c>
      <c r="N261" s="30">
        <v>15</v>
      </c>
      <c r="O261" s="30"/>
      <c r="P261" s="162"/>
      <c r="Q261" s="30">
        <f t="shared" si="162"/>
        <v>180</v>
      </c>
      <c r="R261" s="30">
        <f t="shared" si="163"/>
        <v>5478.6330000000007</v>
      </c>
      <c r="S261" s="30">
        <f t="shared" si="164"/>
        <v>5475</v>
      </c>
      <c r="T261" s="30" t="s">
        <v>6</v>
      </c>
      <c r="U261" s="30"/>
      <c r="V261" s="32">
        <v>38004</v>
      </c>
      <c r="W261" s="30"/>
      <c r="X261" s="31">
        <v>500</v>
      </c>
      <c r="Y261" s="30">
        <v>0</v>
      </c>
      <c r="Z261" s="30">
        <v>0</v>
      </c>
      <c r="AA261" s="30">
        <v>0</v>
      </c>
      <c r="AB261" s="31">
        <f t="shared" si="165"/>
        <v>500</v>
      </c>
      <c r="AC261" s="33">
        <v>42095</v>
      </c>
      <c r="AD261" s="10">
        <f t="shared" si="166"/>
        <v>38004</v>
      </c>
      <c r="AE261" s="10">
        <f t="shared" si="167"/>
        <v>42095</v>
      </c>
      <c r="AF261" s="11">
        <f t="shared" si="168"/>
        <v>4091</v>
      </c>
      <c r="AG261" s="11">
        <f t="shared" si="169"/>
        <v>5478.75</v>
      </c>
      <c r="AH261" s="11">
        <f t="shared" si="170"/>
        <v>4091</v>
      </c>
      <c r="AI261" s="11">
        <f t="shared" si="207"/>
        <v>373.60730593607303</v>
      </c>
      <c r="AJ261" s="11">
        <f t="shared" si="208"/>
        <v>126.39269406392697</v>
      </c>
      <c r="AK261" s="33">
        <v>42461</v>
      </c>
      <c r="AL261" s="5">
        <f t="shared" si="171"/>
        <v>42461</v>
      </c>
      <c r="AM261" s="11">
        <f t="shared" si="172"/>
        <v>42461</v>
      </c>
      <c r="AN261" s="11">
        <f t="shared" si="173"/>
        <v>4091</v>
      </c>
      <c r="AO261" s="6">
        <v>400.68</v>
      </c>
      <c r="AP261" s="6">
        <f t="shared" si="174"/>
        <v>27.072694063926974</v>
      </c>
      <c r="AQ261" s="6">
        <f t="shared" si="175"/>
        <v>99.32</v>
      </c>
      <c r="AR261" s="33">
        <v>42826</v>
      </c>
      <c r="AS261" s="5">
        <f t="shared" si="176"/>
        <v>42826</v>
      </c>
      <c r="AT261" s="11">
        <f t="shared" si="177"/>
        <v>42826</v>
      </c>
      <c r="AU261" s="11">
        <f t="shared" si="178"/>
        <v>4822</v>
      </c>
      <c r="AV261" s="6">
        <v>434.01333333333332</v>
      </c>
      <c r="AW261" s="6">
        <v>33.333333333333336</v>
      </c>
      <c r="AX261" s="6">
        <f t="shared" si="213"/>
        <v>65.986666666666679</v>
      </c>
      <c r="AY261" s="33">
        <v>43191</v>
      </c>
      <c r="AZ261" s="5">
        <f t="shared" si="179"/>
        <v>43191</v>
      </c>
      <c r="BA261" s="11">
        <f t="shared" si="180"/>
        <v>5187</v>
      </c>
      <c r="BB261" s="11">
        <f t="shared" si="181"/>
        <v>5060.6073059360733</v>
      </c>
      <c r="BC261" s="6">
        <v>474.23251200928416</v>
      </c>
      <c r="BD261" s="6">
        <v>40.219178675950864</v>
      </c>
      <c r="BE261" s="6">
        <f t="shared" si="211"/>
        <v>25.767487990715836</v>
      </c>
      <c r="BF261" s="8"/>
      <c r="BG261" s="33">
        <v>43556</v>
      </c>
      <c r="BH261" s="5">
        <f t="shared" si="182"/>
        <v>43556</v>
      </c>
      <c r="BI261" s="11">
        <f t="shared" si="183"/>
        <v>5552</v>
      </c>
      <c r="BJ261" s="11">
        <f t="shared" si="184"/>
        <v>0</v>
      </c>
      <c r="BK261" s="6">
        <f t="shared" si="185"/>
        <v>500</v>
      </c>
      <c r="BL261" s="6">
        <f t="shared" si="212"/>
        <v>25.767487990715836</v>
      </c>
      <c r="BM261" s="6">
        <v>0.25</v>
      </c>
      <c r="BN261" s="59"/>
      <c r="BO261" s="58"/>
      <c r="BP261" s="58"/>
      <c r="BQ261" s="61">
        <f t="shared" si="186"/>
        <v>-0.25</v>
      </c>
      <c r="BR261" s="33">
        <v>43922</v>
      </c>
      <c r="BS261" s="5">
        <f t="shared" si="187"/>
        <v>43922</v>
      </c>
      <c r="BT261" s="11">
        <f t="shared" si="188"/>
        <v>5918</v>
      </c>
      <c r="BU261" s="11">
        <f t="shared" si="189"/>
        <v>0</v>
      </c>
      <c r="BV261" s="6">
        <f t="shared" si="206"/>
        <v>500.25</v>
      </c>
      <c r="BW261" s="6">
        <f t="shared" si="190"/>
        <v>0.25</v>
      </c>
      <c r="BX261" s="73">
        <f t="shared" si="201"/>
        <v>0.25</v>
      </c>
      <c r="BY261" s="6">
        <v>0.25</v>
      </c>
      <c r="BZ261" s="33">
        <v>44287</v>
      </c>
      <c r="CA261" s="5">
        <f t="shared" si="191"/>
        <v>44287</v>
      </c>
      <c r="CB261" s="11">
        <f t="shared" si="192"/>
        <v>6283</v>
      </c>
      <c r="CC261" s="11">
        <f t="shared" si="193"/>
        <v>0</v>
      </c>
      <c r="CD261" s="6">
        <f t="shared" si="194"/>
        <v>500.5</v>
      </c>
      <c r="CE261" s="62">
        <f t="shared" si="195"/>
        <v>0.25</v>
      </c>
      <c r="CF261" s="73">
        <f t="shared" si="202"/>
        <v>0.25</v>
      </c>
      <c r="CG261" s="73">
        <f t="shared" si="203"/>
        <v>0</v>
      </c>
      <c r="CH261" s="6">
        <f t="shared" si="209"/>
        <v>0</v>
      </c>
      <c r="CI261" s="6"/>
      <c r="CJ261" s="33">
        <v>44652</v>
      </c>
      <c r="CK261" s="5">
        <f t="shared" si="196"/>
        <v>44652</v>
      </c>
      <c r="CL261" s="11">
        <f t="shared" si="197"/>
        <v>2557</v>
      </c>
      <c r="CM261" s="11">
        <f t="shared" si="198"/>
        <v>2557</v>
      </c>
      <c r="CN261" s="6">
        <f t="shared" si="199"/>
        <v>500.5</v>
      </c>
      <c r="CO261" s="62">
        <f t="shared" si="210"/>
        <v>0</v>
      </c>
      <c r="CP261" s="73">
        <f t="shared" si="204"/>
        <v>0</v>
      </c>
      <c r="CQ261" s="73">
        <f t="shared" si="205"/>
        <v>0</v>
      </c>
      <c r="CR261" s="6">
        <f t="shared" si="200"/>
        <v>0</v>
      </c>
    </row>
    <row r="262" spans="1:96">
      <c r="A262" s="30" t="s">
        <v>2184</v>
      </c>
      <c r="B262" s="30" t="s">
        <v>2185</v>
      </c>
      <c r="C262" s="49"/>
      <c r="D262" s="49" t="s">
        <v>3704</v>
      </c>
      <c r="E262" s="30" t="s">
        <v>3061</v>
      </c>
      <c r="F262" s="30" t="s">
        <v>4568</v>
      </c>
      <c r="G262" s="30" t="s">
        <v>4562</v>
      </c>
      <c r="H262" s="30" t="s">
        <v>4445</v>
      </c>
      <c r="I262" s="30" t="s">
        <v>4339</v>
      </c>
      <c r="J262" s="30"/>
      <c r="K262" s="30" t="s">
        <v>1240</v>
      </c>
      <c r="L262" s="30" t="s">
        <v>3102</v>
      </c>
      <c r="M262" s="31">
        <v>3159</v>
      </c>
      <c r="N262" s="30">
        <v>15</v>
      </c>
      <c r="O262" s="30"/>
      <c r="P262" s="162"/>
      <c r="Q262" s="30">
        <f t="shared" ref="Q262:Q325" si="214">N262*12</f>
        <v>180</v>
      </c>
      <c r="R262" s="30">
        <f t="shared" ref="R262:R325" si="215">N262*365.2422</f>
        <v>5478.6330000000007</v>
      </c>
      <c r="S262" s="30">
        <f t="shared" ref="S262:S325" si="216">N262*365</f>
        <v>5475</v>
      </c>
      <c r="T262" s="30" t="s">
        <v>6</v>
      </c>
      <c r="U262" s="30"/>
      <c r="V262" s="32">
        <v>38045</v>
      </c>
      <c r="W262" s="30"/>
      <c r="X262" s="31">
        <v>3159</v>
      </c>
      <c r="Y262" s="30">
        <v>0</v>
      </c>
      <c r="Z262" s="30">
        <v>0</v>
      </c>
      <c r="AA262" s="30">
        <v>0</v>
      </c>
      <c r="AB262" s="31">
        <f t="shared" ref="AB262:AB325" si="217">SUBTOTAL(9,X262:AA262)</f>
        <v>3159</v>
      </c>
      <c r="AC262" s="33">
        <v>42095</v>
      </c>
      <c r="AD262" s="10">
        <f t="shared" ref="AD262:AD325" si="218">V262</f>
        <v>38045</v>
      </c>
      <c r="AE262" s="10">
        <f t="shared" ref="AE262:AE325" si="219">AC262</f>
        <v>42095</v>
      </c>
      <c r="AF262" s="11">
        <f t="shared" ref="AF262:AF325" si="220">AC262-V262</f>
        <v>4050</v>
      </c>
      <c r="AG262" s="11">
        <f t="shared" ref="AG262:AG325" si="221">+N262*365.25</f>
        <v>5478.75</v>
      </c>
      <c r="AH262" s="11">
        <f t="shared" ref="AH262:AH325" si="222">IF(AG262&lt;AF262,AG262,AF262)</f>
        <v>4050</v>
      </c>
      <c r="AI262" s="11">
        <f t="shared" si="207"/>
        <v>2336.7945205479455</v>
      </c>
      <c r="AJ262" s="11">
        <f t="shared" si="208"/>
        <v>822.20547945205453</v>
      </c>
      <c r="AK262" s="33">
        <v>42461</v>
      </c>
      <c r="AL262" s="5">
        <f t="shared" ref="AL262:AL325" si="223">AK262</f>
        <v>42461</v>
      </c>
      <c r="AM262" s="11">
        <f t="shared" ref="AM262:AM325" si="224">AL262-W262</f>
        <v>42461</v>
      </c>
      <c r="AN262" s="11">
        <f t="shared" ref="AN262:AN325" si="225">IF(AG262&lt;AM262,AH262,AM262)</f>
        <v>4050</v>
      </c>
      <c r="AO262" s="6">
        <v>2513.8000000000002</v>
      </c>
      <c r="AP262" s="6">
        <f t="shared" ref="AP262:AP325" si="226">AO262-AI262</f>
        <v>177.00547945205471</v>
      </c>
      <c r="AQ262" s="6">
        <f t="shared" ref="AQ262:AQ325" si="227">AB262-AO262</f>
        <v>645.19999999999982</v>
      </c>
      <c r="AR262" s="33">
        <v>42826</v>
      </c>
      <c r="AS262" s="5">
        <f t="shared" ref="AS262:AS325" si="228">AR262</f>
        <v>42826</v>
      </c>
      <c r="AT262" s="11">
        <f t="shared" ref="AT262:AT325" si="229">AS262-W262</f>
        <v>42826</v>
      </c>
      <c r="AU262" s="11">
        <f t="shared" ref="AU262:AU325" si="230">IF(AD262 &lt;&gt; "N/a",IF(AT262&lt;AD262,0,AT262-AD262),0)</f>
        <v>4781</v>
      </c>
      <c r="AV262" s="6">
        <v>2724.4</v>
      </c>
      <c r="AW262" s="6">
        <v>210.6</v>
      </c>
      <c r="AX262" s="6">
        <f t="shared" si="213"/>
        <v>434.59999999999991</v>
      </c>
      <c r="AY262" s="33">
        <v>43191</v>
      </c>
      <c r="AZ262" s="5">
        <f t="shared" ref="AZ262:AZ325" si="231">AY262</f>
        <v>43191</v>
      </c>
      <c r="BA262" s="11">
        <f t="shared" ref="BA262:BA325" si="232">IF(AJ262 &lt;&gt; "N/a",IF(AZ262&lt;AD262,0,AZ262-AD262),0)</f>
        <v>5146</v>
      </c>
      <c r="BB262" s="11">
        <f t="shared" ref="BB262:BB325" si="233">IF(AJ262 &lt;&gt; "N/a",IF(BA262&lt;AJ262,0,BA262-AJ262),0)</f>
        <v>4323.7945205479455</v>
      </c>
      <c r="BC262" s="6">
        <v>2972.4643906346741</v>
      </c>
      <c r="BD262" s="6">
        <v>248.06439063467408</v>
      </c>
      <c r="BE262" s="6">
        <f t="shared" si="211"/>
        <v>186.53560936532585</v>
      </c>
      <c r="BF262" s="8"/>
      <c r="BG262" s="33">
        <v>43556</v>
      </c>
      <c r="BH262" s="5">
        <f t="shared" ref="BH262:BH325" si="234">BG262</f>
        <v>43556</v>
      </c>
      <c r="BI262" s="11">
        <f t="shared" ref="BI262:BI325" si="235">IF(R262 &lt;&gt; "N/a",IF(BG262&lt;V262,0,BG262-V262),0)</f>
        <v>5511</v>
      </c>
      <c r="BJ262" s="11">
        <f t="shared" ref="BJ262:BJ325" si="236">IF(AR262 &lt;&gt; "N/a",IF(BI262&lt;AR262,0,BI262-AR262),0)</f>
        <v>0</v>
      </c>
      <c r="BK262" s="6">
        <f t="shared" ref="BK262:BK267" si="237">BC262+BL262</f>
        <v>3159</v>
      </c>
      <c r="BL262" s="6">
        <f t="shared" si="212"/>
        <v>186.53560936532585</v>
      </c>
      <c r="BM262" s="6">
        <v>0.25</v>
      </c>
      <c r="BN262" s="59"/>
      <c r="BO262" s="58"/>
      <c r="BP262" s="58"/>
      <c r="BQ262" s="61">
        <f t="shared" ref="BQ262:BQ325" si="238">AB262-BV262</f>
        <v>-0.25</v>
      </c>
      <c r="BR262" s="33">
        <v>43922</v>
      </c>
      <c r="BS262" s="5">
        <f t="shared" ref="BS262:BS325" si="239">BR262</f>
        <v>43922</v>
      </c>
      <c r="BT262" s="11">
        <f t="shared" ref="BT262:BT325" si="240">IF(Z262 &lt;&gt; "N/a",IF(BR262&lt;AD262,0,BR262-AD262),0)</f>
        <v>5877</v>
      </c>
      <c r="BU262" s="11">
        <f t="shared" ref="BU262:BU325" si="241">IF(AZ262 &lt;&gt; "N/a",IF(BT262&lt;AZ262,0,BT262-AZ262),0)</f>
        <v>0</v>
      </c>
      <c r="BV262" s="6">
        <f t="shared" si="206"/>
        <v>3159.25</v>
      </c>
      <c r="BW262" s="6">
        <f t="shared" si="190"/>
        <v>0.25</v>
      </c>
      <c r="BX262" s="73">
        <f t="shared" si="201"/>
        <v>0.25</v>
      </c>
      <c r="BY262" s="6">
        <v>0.25</v>
      </c>
      <c r="BZ262" s="33">
        <v>44287</v>
      </c>
      <c r="CA262" s="5">
        <f t="shared" ref="CA262:CA325" si="242">BZ262</f>
        <v>44287</v>
      </c>
      <c r="CB262" s="11">
        <f t="shared" ref="CB262:CB325" si="243">BZ262-V262</f>
        <v>6242</v>
      </c>
      <c r="CC262" s="11">
        <f t="shared" ref="CC262:CC325" si="244">IF(BG262 &lt;&gt; "N/a",IF(CB262&lt;BG262,0,CB262-BG262),0)</f>
        <v>0</v>
      </c>
      <c r="CD262" s="6">
        <f t="shared" ref="CD262:CD325" si="245">BV262+CE262</f>
        <v>3159.5</v>
      </c>
      <c r="CE262" s="62">
        <f t="shared" si="195"/>
        <v>0.25</v>
      </c>
      <c r="CF262" s="73">
        <f t="shared" si="202"/>
        <v>0.25</v>
      </c>
      <c r="CG262" s="73">
        <f t="shared" si="203"/>
        <v>0</v>
      </c>
      <c r="CH262" s="6">
        <f t="shared" si="209"/>
        <v>0</v>
      </c>
      <c r="CI262" s="6"/>
      <c r="CJ262" s="33">
        <v>44652</v>
      </c>
      <c r="CK262" s="5">
        <f t="shared" ref="CK262:CK325" si="246">CJ262</f>
        <v>44652</v>
      </c>
      <c r="CL262" s="11">
        <f t="shared" ref="CL262:CL325" si="247">CJ262-AC262</f>
        <v>2557</v>
      </c>
      <c r="CM262" s="11">
        <f t="shared" ref="CM262:CM325" si="248">IF(BN262 &lt;&gt; "N/a",IF(CL262&lt;BN262,0,CL262-BN262),0)</f>
        <v>2557</v>
      </c>
      <c r="CN262" s="6">
        <f t="shared" ref="CN262:CN325" si="249">CD262+CO262</f>
        <v>3159.5</v>
      </c>
      <c r="CO262" s="62">
        <f t="shared" si="210"/>
        <v>0</v>
      </c>
      <c r="CP262" s="73">
        <f t="shared" si="204"/>
        <v>0</v>
      </c>
      <c r="CQ262" s="73">
        <f t="shared" si="205"/>
        <v>0</v>
      </c>
      <c r="CR262" s="6">
        <f t="shared" ref="CR262:CR325" si="250">CH262-CO262</f>
        <v>0</v>
      </c>
    </row>
    <row r="263" spans="1:96">
      <c r="A263" s="30" t="s">
        <v>2280</v>
      </c>
      <c r="B263" s="30" t="s">
        <v>2281</v>
      </c>
      <c r="C263" s="49"/>
      <c r="D263" s="49" t="s">
        <v>3754</v>
      </c>
      <c r="E263" s="30" t="s">
        <v>3061</v>
      </c>
      <c r="F263" s="30" t="s">
        <v>4568</v>
      </c>
      <c r="G263" s="30" t="s">
        <v>4562</v>
      </c>
      <c r="H263" s="30" t="s">
        <v>4586</v>
      </c>
      <c r="I263" s="30" t="s">
        <v>4587</v>
      </c>
      <c r="J263" s="30"/>
      <c r="K263" s="30" t="s">
        <v>1240</v>
      </c>
      <c r="L263" s="30" t="s">
        <v>3102</v>
      </c>
      <c r="M263" s="31">
        <v>1199</v>
      </c>
      <c r="N263" s="30">
        <v>15</v>
      </c>
      <c r="O263" s="30"/>
      <c r="P263" s="162"/>
      <c r="Q263" s="30">
        <f t="shared" si="214"/>
        <v>180</v>
      </c>
      <c r="R263" s="30">
        <f t="shared" si="215"/>
        <v>5478.6330000000007</v>
      </c>
      <c r="S263" s="30">
        <f t="shared" si="216"/>
        <v>5475</v>
      </c>
      <c r="T263" s="30" t="s">
        <v>6</v>
      </c>
      <c r="U263" s="30"/>
      <c r="V263" s="32">
        <v>38045</v>
      </c>
      <c r="W263" s="30"/>
      <c r="X263" s="31">
        <v>1199</v>
      </c>
      <c r="Y263" s="30">
        <v>0</v>
      </c>
      <c r="Z263" s="30">
        <v>0</v>
      </c>
      <c r="AA263" s="30">
        <v>0</v>
      </c>
      <c r="AB263" s="31">
        <f t="shared" si="217"/>
        <v>1199</v>
      </c>
      <c r="AC263" s="33">
        <v>42095</v>
      </c>
      <c r="AD263" s="10">
        <f t="shared" si="218"/>
        <v>38045</v>
      </c>
      <c r="AE263" s="10">
        <f t="shared" si="219"/>
        <v>42095</v>
      </c>
      <c r="AF263" s="11">
        <f t="shared" si="220"/>
        <v>4050</v>
      </c>
      <c r="AG263" s="11">
        <f t="shared" si="221"/>
        <v>5478.75</v>
      </c>
      <c r="AH263" s="11">
        <f t="shared" si="222"/>
        <v>4050</v>
      </c>
      <c r="AI263" s="11">
        <f t="shared" si="207"/>
        <v>886.93150684931504</v>
      </c>
      <c r="AJ263" s="11">
        <f t="shared" si="208"/>
        <v>312.06849315068496</v>
      </c>
      <c r="AK263" s="33">
        <v>42461</v>
      </c>
      <c r="AL263" s="5">
        <f t="shared" si="223"/>
        <v>42461</v>
      </c>
      <c r="AM263" s="11">
        <f t="shared" si="224"/>
        <v>42461</v>
      </c>
      <c r="AN263" s="11">
        <f t="shared" si="225"/>
        <v>4050</v>
      </c>
      <c r="AO263" s="6">
        <v>954.14</v>
      </c>
      <c r="AP263" s="6">
        <f t="shared" si="226"/>
        <v>67.208493150684944</v>
      </c>
      <c r="AQ263" s="6">
        <f t="shared" si="227"/>
        <v>244.86</v>
      </c>
      <c r="AR263" s="33">
        <v>42826</v>
      </c>
      <c r="AS263" s="5">
        <f t="shared" si="228"/>
        <v>42826</v>
      </c>
      <c r="AT263" s="11">
        <f t="shared" si="229"/>
        <v>42826</v>
      </c>
      <c r="AU263" s="11">
        <f t="shared" si="230"/>
        <v>4781</v>
      </c>
      <c r="AV263" s="6">
        <v>1034.0733333333333</v>
      </c>
      <c r="AW263" s="6">
        <v>79.933333333333337</v>
      </c>
      <c r="AX263" s="6">
        <f t="shared" si="213"/>
        <v>164.92666666666673</v>
      </c>
      <c r="AY263" s="33">
        <v>43191</v>
      </c>
      <c r="AZ263" s="5">
        <f t="shared" si="231"/>
        <v>43191</v>
      </c>
      <c r="BA263" s="11">
        <f t="shared" si="232"/>
        <v>5146</v>
      </c>
      <c r="BB263" s="11">
        <f t="shared" si="233"/>
        <v>4833.9315068493152</v>
      </c>
      <c r="BC263" s="6">
        <v>1115.0820008860414</v>
      </c>
      <c r="BD263" s="6">
        <v>81.008667552708175</v>
      </c>
      <c r="BE263" s="6">
        <f t="shared" si="211"/>
        <v>83.917999113958558</v>
      </c>
      <c r="BF263" s="8"/>
      <c r="BG263" s="33">
        <v>43556</v>
      </c>
      <c r="BH263" s="5">
        <f t="shared" si="234"/>
        <v>43556</v>
      </c>
      <c r="BI263" s="11">
        <f t="shared" si="235"/>
        <v>5511</v>
      </c>
      <c r="BJ263" s="11">
        <f t="shared" si="236"/>
        <v>0</v>
      </c>
      <c r="BK263" s="6">
        <f t="shared" si="237"/>
        <v>1199</v>
      </c>
      <c r="BL263" s="6">
        <f t="shared" si="212"/>
        <v>83.917999113958558</v>
      </c>
      <c r="BM263" s="6">
        <v>0.25</v>
      </c>
      <c r="BN263" s="59"/>
      <c r="BO263" s="58"/>
      <c r="BP263" s="58"/>
      <c r="BQ263" s="61">
        <f t="shared" si="238"/>
        <v>-0.25</v>
      </c>
      <c r="BR263" s="33">
        <v>43922</v>
      </c>
      <c r="BS263" s="5">
        <f t="shared" si="239"/>
        <v>43922</v>
      </c>
      <c r="BT263" s="11">
        <f t="shared" si="240"/>
        <v>5877</v>
      </c>
      <c r="BU263" s="11">
        <f t="shared" si="241"/>
        <v>0</v>
      </c>
      <c r="BV263" s="6">
        <f t="shared" si="206"/>
        <v>1199.25</v>
      </c>
      <c r="BW263" s="6">
        <f t="shared" si="190"/>
        <v>0.25</v>
      </c>
      <c r="BX263" s="73">
        <f t="shared" ref="BX263:BX326" si="251">BY263</f>
        <v>0.25</v>
      </c>
      <c r="BY263" s="6">
        <v>0.25</v>
      </c>
      <c r="BZ263" s="33">
        <v>44287</v>
      </c>
      <c r="CA263" s="5">
        <f t="shared" si="242"/>
        <v>44287</v>
      </c>
      <c r="CB263" s="11">
        <f t="shared" si="243"/>
        <v>6242</v>
      </c>
      <c r="CC263" s="11">
        <f t="shared" si="244"/>
        <v>0</v>
      </c>
      <c r="CD263" s="6">
        <f t="shared" si="245"/>
        <v>1199.5</v>
      </c>
      <c r="CE263" s="62">
        <f t="shared" si="195"/>
        <v>0.25</v>
      </c>
      <c r="CF263" s="73">
        <f t="shared" ref="CF263:CF326" si="252">CE263</f>
        <v>0.25</v>
      </c>
      <c r="CG263" s="73">
        <f t="shared" ref="CG263:CG326" si="253">BX263-CF263</f>
        <v>0</v>
      </c>
      <c r="CH263" s="6">
        <f t="shared" si="209"/>
        <v>0</v>
      </c>
      <c r="CI263" s="6"/>
      <c r="CJ263" s="33">
        <v>44652</v>
      </c>
      <c r="CK263" s="5">
        <f t="shared" si="246"/>
        <v>44652</v>
      </c>
      <c r="CL263" s="11">
        <f t="shared" si="247"/>
        <v>2557</v>
      </c>
      <c r="CM263" s="11">
        <f t="shared" si="248"/>
        <v>2557</v>
      </c>
      <c r="CN263" s="6">
        <f t="shared" si="249"/>
        <v>1199.5</v>
      </c>
      <c r="CO263" s="62">
        <f t="shared" si="210"/>
        <v>0</v>
      </c>
      <c r="CP263" s="73">
        <f t="shared" ref="CP263:CP326" si="254">CO263</f>
        <v>0</v>
      </c>
      <c r="CQ263" s="73">
        <f t="shared" ref="CQ263:CQ326" si="255">CG263-CP263</f>
        <v>0</v>
      </c>
      <c r="CR263" s="6">
        <f t="shared" si="250"/>
        <v>0</v>
      </c>
    </row>
    <row r="264" spans="1:96">
      <c r="A264" s="30" t="s">
        <v>2449</v>
      </c>
      <c r="B264" s="30" t="s">
        <v>2450</v>
      </c>
      <c r="C264" s="49"/>
      <c r="D264" s="49" t="s">
        <v>3837</v>
      </c>
      <c r="E264" s="30" t="s">
        <v>3061</v>
      </c>
      <c r="F264" s="30" t="s">
        <v>4568</v>
      </c>
      <c r="G264" s="30" t="s">
        <v>4574</v>
      </c>
      <c r="H264" s="30" t="s">
        <v>4591</v>
      </c>
      <c r="I264" s="30" t="s">
        <v>4365</v>
      </c>
      <c r="J264" s="30"/>
      <c r="K264" s="30" t="s">
        <v>1240</v>
      </c>
      <c r="L264" s="30" t="s">
        <v>3102</v>
      </c>
      <c r="M264" s="31">
        <v>1199</v>
      </c>
      <c r="N264" s="30">
        <v>15</v>
      </c>
      <c r="O264" s="30"/>
      <c r="P264" s="162"/>
      <c r="Q264" s="30">
        <f t="shared" si="214"/>
        <v>180</v>
      </c>
      <c r="R264" s="30">
        <f t="shared" si="215"/>
        <v>5478.6330000000007</v>
      </c>
      <c r="S264" s="30">
        <f t="shared" si="216"/>
        <v>5475</v>
      </c>
      <c r="T264" s="30" t="s">
        <v>6</v>
      </c>
      <c r="U264" s="30"/>
      <c r="V264" s="32">
        <v>38045</v>
      </c>
      <c r="W264" s="30"/>
      <c r="X264" s="31">
        <v>1199</v>
      </c>
      <c r="Y264" s="30">
        <v>0</v>
      </c>
      <c r="Z264" s="30">
        <v>0</v>
      </c>
      <c r="AA264" s="30">
        <v>0</v>
      </c>
      <c r="AB264" s="31">
        <f t="shared" si="217"/>
        <v>1199</v>
      </c>
      <c r="AC264" s="33">
        <v>42095</v>
      </c>
      <c r="AD264" s="10">
        <f t="shared" si="218"/>
        <v>38045</v>
      </c>
      <c r="AE264" s="10">
        <f t="shared" si="219"/>
        <v>42095</v>
      </c>
      <c r="AF264" s="11">
        <f t="shared" si="220"/>
        <v>4050</v>
      </c>
      <c r="AG264" s="11">
        <f t="shared" si="221"/>
        <v>5478.75</v>
      </c>
      <c r="AH264" s="11">
        <f t="shared" si="222"/>
        <v>4050</v>
      </c>
      <c r="AI264" s="11">
        <f t="shared" si="207"/>
        <v>886.93150684931504</v>
      </c>
      <c r="AJ264" s="11">
        <f t="shared" si="208"/>
        <v>312.06849315068496</v>
      </c>
      <c r="AK264" s="33">
        <v>42461</v>
      </c>
      <c r="AL264" s="5">
        <f t="shared" si="223"/>
        <v>42461</v>
      </c>
      <c r="AM264" s="11">
        <f t="shared" si="224"/>
        <v>42461</v>
      </c>
      <c r="AN264" s="11">
        <f t="shared" si="225"/>
        <v>4050</v>
      </c>
      <c r="AO264" s="6">
        <v>954.14</v>
      </c>
      <c r="AP264" s="6">
        <f t="shared" si="226"/>
        <v>67.208493150684944</v>
      </c>
      <c r="AQ264" s="6">
        <f t="shared" si="227"/>
        <v>244.86</v>
      </c>
      <c r="AR264" s="33">
        <v>42826</v>
      </c>
      <c r="AS264" s="5">
        <f t="shared" si="228"/>
        <v>42826</v>
      </c>
      <c r="AT264" s="11">
        <f t="shared" si="229"/>
        <v>42826</v>
      </c>
      <c r="AU264" s="11">
        <f t="shared" si="230"/>
        <v>4781</v>
      </c>
      <c r="AV264" s="6">
        <v>1034.0733333333333</v>
      </c>
      <c r="AW264" s="6">
        <v>79.933333333333337</v>
      </c>
      <c r="AX264" s="6">
        <f t="shared" si="213"/>
        <v>164.92666666666673</v>
      </c>
      <c r="AY264" s="33">
        <v>43191</v>
      </c>
      <c r="AZ264" s="5">
        <f t="shared" si="231"/>
        <v>43191</v>
      </c>
      <c r="BA264" s="11">
        <f t="shared" si="232"/>
        <v>5146</v>
      </c>
      <c r="BB264" s="11">
        <f t="shared" si="233"/>
        <v>4833.9315068493152</v>
      </c>
      <c r="BC264" s="6">
        <v>1128.1999684795649</v>
      </c>
      <c r="BD264" s="6">
        <v>94.126635146231621</v>
      </c>
      <c r="BE264" s="6">
        <f t="shared" si="211"/>
        <v>70.800031520435141</v>
      </c>
      <c r="BF264" s="8"/>
      <c r="BG264" s="33">
        <v>43556</v>
      </c>
      <c r="BH264" s="5">
        <f t="shared" si="234"/>
        <v>43556</v>
      </c>
      <c r="BI264" s="11">
        <f t="shared" si="235"/>
        <v>5511</v>
      </c>
      <c r="BJ264" s="11">
        <f t="shared" si="236"/>
        <v>0</v>
      </c>
      <c r="BK264" s="6">
        <f t="shared" si="237"/>
        <v>1199</v>
      </c>
      <c r="BL264" s="6">
        <f t="shared" si="212"/>
        <v>70.800031520435141</v>
      </c>
      <c r="BM264" s="6">
        <v>0.25</v>
      </c>
      <c r="BN264" s="59"/>
      <c r="BO264" s="58"/>
      <c r="BP264" s="58"/>
      <c r="BQ264" s="61">
        <f t="shared" si="238"/>
        <v>-704</v>
      </c>
      <c r="BR264" s="33">
        <v>43922</v>
      </c>
      <c r="BS264" s="5">
        <f t="shared" si="239"/>
        <v>43922</v>
      </c>
      <c r="BT264" s="11">
        <f t="shared" si="240"/>
        <v>5877</v>
      </c>
      <c r="BU264" s="11">
        <f t="shared" si="241"/>
        <v>0</v>
      </c>
      <c r="BV264" s="6">
        <f t="shared" si="206"/>
        <v>1903</v>
      </c>
      <c r="BW264" s="6">
        <v>704</v>
      </c>
      <c r="BX264" s="73">
        <f t="shared" si="251"/>
        <v>0.25</v>
      </c>
      <c r="BY264" s="6">
        <v>0.25</v>
      </c>
      <c r="BZ264" s="33">
        <v>44287</v>
      </c>
      <c r="CA264" s="5">
        <f t="shared" si="242"/>
        <v>44287</v>
      </c>
      <c r="CB264" s="11">
        <f t="shared" si="243"/>
        <v>6242</v>
      </c>
      <c r="CC264" s="11">
        <f t="shared" si="244"/>
        <v>0</v>
      </c>
      <c r="CD264" s="6">
        <f t="shared" si="245"/>
        <v>1903.06</v>
      </c>
      <c r="CE264" s="62">
        <v>0.06</v>
      </c>
      <c r="CF264" s="73">
        <f t="shared" si="252"/>
        <v>0.06</v>
      </c>
      <c r="CG264" s="73">
        <f t="shared" si="253"/>
        <v>0.19</v>
      </c>
      <c r="CH264" s="6">
        <f t="shared" si="209"/>
        <v>0.19</v>
      </c>
      <c r="CI264" s="6"/>
      <c r="CJ264" s="33">
        <v>44652</v>
      </c>
      <c r="CK264" s="5">
        <f t="shared" si="246"/>
        <v>44652</v>
      </c>
      <c r="CL264" s="11">
        <f t="shared" si="247"/>
        <v>2557</v>
      </c>
      <c r="CM264" s="11">
        <f t="shared" si="248"/>
        <v>2557</v>
      </c>
      <c r="CN264" s="6">
        <f t="shared" si="249"/>
        <v>1903.12</v>
      </c>
      <c r="CO264" s="6">
        <f>CE264</f>
        <v>0.06</v>
      </c>
      <c r="CP264" s="73">
        <f t="shared" si="254"/>
        <v>0.06</v>
      </c>
      <c r="CQ264" s="73">
        <f t="shared" si="255"/>
        <v>0.13</v>
      </c>
      <c r="CR264" s="6">
        <f t="shared" si="250"/>
        <v>0.13</v>
      </c>
    </row>
    <row r="265" spans="1:96">
      <c r="A265" s="30" t="s">
        <v>2483</v>
      </c>
      <c r="B265" s="30" t="s">
        <v>2484</v>
      </c>
      <c r="C265" s="49"/>
      <c r="D265" s="49" t="s">
        <v>3854</v>
      </c>
      <c r="E265" s="30" t="s">
        <v>3061</v>
      </c>
      <c r="F265" s="30" t="s">
        <v>4568</v>
      </c>
      <c r="G265" s="30" t="s">
        <v>4562</v>
      </c>
      <c r="H265" s="30" t="s">
        <v>4450</v>
      </c>
      <c r="I265" s="30" t="s">
        <v>4370</v>
      </c>
      <c r="J265" s="30"/>
      <c r="K265" s="30" t="s">
        <v>1240</v>
      </c>
      <c r="L265" s="30" t="s">
        <v>3102</v>
      </c>
      <c r="M265" s="31">
        <v>699</v>
      </c>
      <c r="N265" s="30">
        <v>15</v>
      </c>
      <c r="O265" s="30"/>
      <c r="P265" s="162"/>
      <c r="Q265" s="30">
        <f t="shared" si="214"/>
        <v>180</v>
      </c>
      <c r="R265" s="30">
        <f t="shared" si="215"/>
        <v>5478.6330000000007</v>
      </c>
      <c r="S265" s="30">
        <f t="shared" si="216"/>
        <v>5475</v>
      </c>
      <c r="T265" s="30" t="s">
        <v>6</v>
      </c>
      <c r="U265" s="30"/>
      <c r="V265" s="32">
        <v>38045</v>
      </c>
      <c r="W265" s="30"/>
      <c r="X265" s="31">
        <v>699</v>
      </c>
      <c r="Y265" s="30">
        <v>0</v>
      </c>
      <c r="Z265" s="30">
        <v>0</v>
      </c>
      <c r="AA265" s="30">
        <v>0</v>
      </c>
      <c r="AB265" s="31">
        <f t="shared" si="217"/>
        <v>699</v>
      </c>
      <c r="AC265" s="33">
        <v>42095</v>
      </c>
      <c r="AD265" s="10">
        <f t="shared" si="218"/>
        <v>38045</v>
      </c>
      <c r="AE265" s="10">
        <f t="shared" si="219"/>
        <v>42095</v>
      </c>
      <c r="AF265" s="11">
        <f t="shared" si="220"/>
        <v>4050</v>
      </c>
      <c r="AG265" s="11">
        <f t="shared" si="221"/>
        <v>5478.75</v>
      </c>
      <c r="AH265" s="11">
        <f t="shared" si="222"/>
        <v>4050</v>
      </c>
      <c r="AI265" s="11">
        <f t="shared" si="207"/>
        <v>517.06849315068496</v>
      </c>
      <c r="AJ265" s="11">
        <f t="shared" si="208"/>
        <v>181.93150684931504</v>
      </c>
      <c r="AK265" s="33">
        <v>42461</v>
      </c>
      <c r="AL265" s="5">
        <f t="shared" si="223"/>
        <v>42461</v>
      </c>
      <c r="AM265" s="11">
        <f t="shared" si="224"/>
        <v>42461</v>
      </c>
      <c r="AN265" s="11">
        <f t="shared" si="225"/>
        <v>4050</v>
      </c>
      <c r="AO265" s="6">
        <v>556.19000000000005</v>
      </c>
      <c r="AP265" s="6">
        <f t="shared" si="226"/>
        <v>39.121506849315097</v>
      </c>
      <c r="AQ265" s="6">
        <f t="shared" si="227"/>
        <v>142.80999999999995</v>
      </c>
      <c r="AR265" s="33">
        <v>42826</v>
      </c>
      <c r="AS265" s="5">
        <f t="shared" si="228"/>
        <v>42826</v>
      </c>
      <c r="AT265" s="11">
        <f t="shared" si="229"/>
        <v>42826</v>
      </c>
      <c r="AU265" s="11">
        <f t="shared" si="230"/>
        <v>4781</v>
      </c>
      <c r="AV265" s="6">
        <v>602.79000000000008</v>
      </c>
      <c r="AW265" s="6">
        <v>46.6</v>
      </c>
      <c r="AX265" s="6">
        <f t="shared" si="213"/>
        <v>96.209999999999923</v>
      </c>
      <c r="AY265" s="33">
        <v>43191</v>
      </c>
      <c r="AZ265" s="5">
        <f t="shared" si="231"/>
        <v>43191</v>
      </c>
      <c r="BA265" s="11">
        <f t="shared" si="232"/>
        <v>5146</v>
      </c>
      <c r="BB265" s="11">
        <f t="shared" si="233"/>
        <v>4964.0684931506848</v>
      </c>
      <c r="BC265" s="6">
        <v>657.72539386808251</v>
      </c>
      <c r="BD265" s="6">
        <v>54.935393868082464</v>
      </c>
      <c r="BE265" s="6">
        <f t="shared" si="211"/>
        <v>41.274606131917494</v>
      </c>
      <c r="BF265" s="8"/>
      <c r="BG265" s="33">
        <v>43556</v>
      </c>
      <c r="BH265" s="5">
        <f t="shared" si="234"/>
        <v>43556</v>
      </c>
      <c r="BI265" s="11">
        <f t="shared" si="235"/>
        <v>5511</v>
      </c>
      <c r="BJ265" s="11">
        <f t="shared" si="236"/>
        <v>0</v>
      </c>
      <c r="BK265" s="6">
        <f t="shared" si="237"/>
        <v>699</v>
      </c>
      <c r="BL265" s="6">
        <f t="shared" si="212"/>
        <v>41.274606131917494</v>
      </c>
      <c r="BM265" s="6">
        <v>0.25</v>
      </c>
      <c r="BN265" s="59"/>
      <c r="BO265" s="58"/>
      <c r="BP265" s="58"/>
      <c r="BQ265" s="61">
        <f t="shared" si="238"/>
        <v>-0.25</v>
      </c>
      <c r="BR265" s="33">
        <v>43922</v>
      </c>
      <c r="BS265" s="5">
        <f t="shared" si="239"/>
        <v>43922</v>
      </c>
      <c r="BT265" s="11">
        <f t="shared" si="240"/>
        <v>5877</v>
      </c>
      <c r="BU265" s="11">
        <f t="shared" si="241"/>
        <v>0</v>
      </c>
      <c r="BV265" s="6">
        <f t="shared" si="206"/>
        <v>699.25</v>
      </c>
      <c r="BW265" s="6">
        <f t="shared" ref="BW265:BW275" si="256">BM265</f>
        <v>0.25</v>
      </c>
      <c r="BX265" s="73">
        <f t="shared" si="251"/>
        <v>0.25</v>
      </c>
      <c r="BY265" s="6">
        <v>0.25</v>
      </c>
      <c r="BZ265" s="33">
        <v>44287</v>
      </c>
      <c r="CA265" s="5">
        <f t="shared" si="242"/>
        <v>44287</v>
      </c>
      <c r="CB265" s="11">
        <f t="shared" si="243"/>
        <v>6242</v>
      </c>
      <c r="CC265" s="11">
        <f t="shared" si="244"/>
        <v>0</v>
      </c>
      <c r="CD265" s="6">
        <f t="shared" si="245"/>
        <v>699.5</v>
      </c>
      <c r="CE265" s="62">
        <f t="shared" ref="CE265:CE275" si="257">BY265</f>
        <v>0.25</v>
      </c>
      <c r="CF265" s="73">
        <f t="shared" si="252"/>
        <v>0.25</v>
      </c>
      <c r="CG265" s="73">
        <f t="shared" si="253"/>
        <v>0</v>
      </c>
      <c r="CH265" s="6">
        <f t="shared" si="209"/>
        <v>0</v>
      </c>
      <c r="CI265" s="6"/>
      <c r="CJ265" s="33">
        <v>44652</v>
      </c>
      <c r="CK265" s="5">
        <f t="shared" si="246"/>
        <v>44652</v>
      </c>
      <c r="CL265" s="11">
        <f t="shared" si="247"/>
        <v>2557</v>
      </c>
      <c r="CM265" s="11">
        <f t="shared" si="248"/>
        <v>2557</v>
      </c>
      <c r="CN265" s="6">
        <f t="shared" si="249"/>
        <v>699.5</v>
      </c>
      <c r="CO265" s="62">
        <f t="shared" ref="CO265:CO275" si="258">CH265</f>
        <v>0</v>
      </c>
      <c r="CP265" s="73">
        <f t="shared" si="254"/>
        <v>0</v>
      </c>
      <c r="CQ265" s="73">
        <f t="shared" si="255"/>
        <v>0</v>
      </c>
      <c r="CR265" s="6">
        <f t="shared" si="250"/>
        <v>0</v>
      </c>
    </row>
    <row r="266" spans="1:96">
      <c r="A266" s="30" t="s">
        <v>2667</v>
      </c>
      <c r="B266" s="30" t="s">
        <v>2668</v>
      </c>
      <c r="C266" s="49"/>
      <c r="D266" s="49" t="s">
        <v>3942</v>
      </c>
      <c r="E266" s="30" t="s">
        <v>3061</v>
      </c>
      <c r="F266" s="30" t="s">
        <v>4568</v>
      </c>
      <c r="G266" s="30" t="s">
        <v>4574</v>
      </c>
      <c r="H266" s="30" t="s">
        <v>4498</v>
      </c>
      <c r="I266" s="30" t="s">
        <v>4365</v>
      </c>
      <c r="J266" s="30"/>
      <c r="K266" s="30" t="s">
        <v>1240</v>
      </c>
      <c r="L266" s="30" t="s">
        <v>3102</v>
      </c>
      <c r="M266" s="31">
        <v>3159</v>
      </c>
      <c r="N266" s="30">
        <v>15</v>
      </c>
      <c r="O266" s="30"/>
      <c r="P266" s="162"/>
      <c r="Q266" s="30">
        <f t="shared" si="214"/>
        <v>180</v>
      </c>
      <c r="R266" s="30">
        <f t="shared" si="215"/>
        <v>5478.6330000000007</v>
      </c>
      <c r="S266" s="30">
        <f t="shared" si="216"/>
        <v>5475</v>
      </c>
      <c r="T266" s="30" t="s">
        <v>6</v>
      </c>
      <c r="U266" s="30"/>
      <c r="V266" s="32">
        <v>38045</v>
      </c>
      <c r="W266" s="30"/>
      <c r="X266" s="31">
        <v>3159</v>
      </c>
      <c r="Y266" s="30">
        <v>0</v>
      </c>
      <c r="Z266" s="30">
        <v>0</v>
      </c>
      <c r="AA266" s="30">
        <v>0</v>
      </c>
      <c r="AB266" s="31">
        <f t="shared" si="217"/>
        <v>3159</v>
      </c>
      <c r="AC266" s="33">
        <v>42095</v>
      </c>
      <c r="AD266" s="10">
        <f t="shared" si="218"/>
        <v>38045</v>
      </c>
      <c r="AE266" s="10">
        <f t="shared" si="219"/>
        <v>42095</v>
      </c>
      <c r="AF266" s="11">
        <f t="shared" si="220"/>
        <v>4050</v>
      </c>
      <c r="AG266" s="11">
        <f t="shared" si="221"/>
        <v>5478.75</v>
      </c>
      <c r="AH266" s="11">
        <f t="shared" si="222"/>
        <v>4050</v>
      </c>
      <c r="AI266" s="11">
        <f t="shared" si="207"/>
        <v>2336.7945205479455</v>
      </c>
      <c r="AJ266" s="11">
        <f t="shared" si="208"/>
        <v>822.20547945205453</v>
      </c>
      <c r="AK266" s="33">
        <v>42461</v>
      </c>
      <c r="AL266" s="5">
        <f t="shared" si="223"/>
        <v>42461</v>
      </c>
      <c r="AM266" s="11">
        <f t="shared" si="224"/>
        <v>42461</v>
      </c>
      <c r="AN266" s="11">
        <f t="shared" si="225"/>
        <v>4050</v>
      </c>
      <c r="AO266" s="6">
        <v>2513.8000000000002</v>
      </c>
      <c r="AP266" s="6">
        <f t="shared" si="226"/>
        <v>177.00547945205471</v>
      </c>
      <c r="AQ266" s="6">
        <f t="shared" si="227"/>
        <v>645.19999999999982</v>
      </c>
      <c r="AR266" s="33">
        <v>42826</v>
      </c>
      <c r="AS266" s="5">
        <f t="shared" si="228"/>
        <v>42826</v>
      </c>
      <c r="AT266" s="11">
        <f t="shared" si="229"/>
        <v>42826</v>
      </c>
      <c r="AU266" s="11">
        <f t="shared" si="230"/>
        <v>4781</v>
      </c>
      <c r="AV266" s="6">
        <v>2724.4</v>
      </c>
      <c r="AW266" s="6">
        <v>210.6</v>
      </c>
      <c r="AX266" s="6">
        <f t="shared" si="213"/>
        <v>434.59999999999991</v>
      </c>
      <c r="AY266" s="33">
        <v>43191</v>
      </c>
      <c r="AZ266" s="5">
        <f t="shared" si="231"/>
        <v>43191</v>
      </c>
      <c r="BA266" s="11">
        <f t="shared" si="232"/>
        <v>5146</v>
      </c>
      <c r="BB266" s="11">
        <f t="shared" si="233"/>
        <v>4323.7945205479455</v>
      </c>
      <c r="BC266" s="6">
        <v>2972.4643906346741</v>
      </c>
      <c r="BD266" s="6">
        <v>248.06439063467408</v>
      </c>
      <c r="BE266" s="6">
        <f t="shared" si="211"/>
        <v>186.53560936532585</v>
      </c>
      <c r="BF266" s="8"/>
      <c r="BG266" s="33">
        <v>43556</v>
      </c>
      <c r="BH266" s="5">
        <f t="shared" si="234"/>
        <v>43556</v>
      </c>
      <c r="BI266" s="11">
        <f t="shared" si="235"/>
        <v>5511</v>
      </c>
      <c r="BJ266" s="11">
        <f t="shared" si="236"/>
        <v>0</v>
      </c>
      <c r="BK266" s="6">
        <f t="shared" si="237"/>
        <v>3159</v>
      </c>
      <c r="BL266" s="6">
        <f t="shared" si="212"/>
        <v>186.53560936532585</v>
      </c>
      <c r="BM266" s="6">
        <v>0.25</v>
      </c>
      <c r="BN266" s="59"/>
      <c r="BO266" s="58"/>
      <c r="BP266" s="58"/>
      <c r="BQ266" s="61">
        <f t="shared" si="238"/>
        <v>-0.25</v>
      </c>
      <c r="BR266" s="33">
        <v>43922</v>
      </c>
      <c r="BS266" s="5">
        <f t="shared" si="239"/>
        <v>43922</v>
      </c>
      <c r="BT266" s="11">
        <f t="shared" si="240"/>
        <v>5877</v>
      </c>
      <c r="BU266" s="11">
        <f t="shared" si="241"/>
        <v>0</v>
      </c>
      <c r="BV266" s="6">
        <f t="shared" si="206"/>
        <v>3159.25</v>
      </c>
      <c r="BW266" s="6">
        <f t="shared" si="256"/>
        <v>0.25</v>
      </c>
      <c r="BX266" s="73">
        <f t="shared" si="251"/>
        <v>0.25</v>
      </c>
      <c r="BY266" s="6">
        <v>0.25</v>
      </c>
      <c r="BZ266" s="33">
        <v>44287</v>
      </c>
      <c r="CA266" s="5">
        <f t="shared" si="242"/>
        <v>44287</v>
      </c>
      <c r="CB266" s="11">
        <f t="shared" si="243"/>
        <v>6242</v>
      </c>
      <c r="CC266" s="11">
        <f t="shared" si="244"/>
        <v>0</v>
      </c>
      <c r="CD266" s="6">
        <f t="shared" si="245"/>
        <v>3159.5</v>
      </c>
      <c r="CE266" s="62">
        <f t="shared" si="257"/>
        <v>0.25</v>
      </c>
      <c r="CF266" s="73">
        <f t="shared" si="252"/>
        <v>0.25</v>
      </c>
      <c r="CG266" s="73">
        <f t="shared" si="253"/>
        <v>0</v>
      </c>
      <c r="CH266" s="6">
        <f t="shared" si="209"/>
        <v>0</v>
      </c>
      <c r="CI266" s="6"/>
      <c r="CJ266" s="33">
        <v>44652</v>
      </c>
      <c r="CK266" s="5">
        <f t="shared" si="246"/>
        <v>44652</v>
      </c>
      <c r="CL266" s="11">
        <f t="shared" si="247"/>
        <v>2557</v>
      </c>
      <c r="CM266" s="11">
        <f t="shared" si="248"/>
        <v>2557</v>
      </c>
      <c r="CN266" s="6">
        <f t="shared" si="249"/>
        <v>3159.5</v>
      </c>
      <c r="CO266" s="62">
        <f t="shared" si="258"/>
        <v>0</v>
      </c>
      <c r="CP266" s="73">
        <f t="shared" si="254"/>
        <v>0</v>
      </c>
      <c r="CQ266" s="73">
        <f t="shared" si="255"/>
        <v>0</v>
      </c>
      <c r="CR266" s="6">
        <f t="shared" si="250"/>
        <v>0</v>
      </c>
    </row>
    <row r="267" spans="1:96">
      <c r="A267" s="30" t="s">
        <v>2485</v>
      </c>
      <c r="B267" s="30" t="s">
        <v>2486</v>
      </c>
      <c r="C267" s="49"/>
      <c r="D267" s="49" t="s">
        <v>3855</v>
      </c>
      <c r="E267" s="30" t="s">
        <v>3061</v>
      </c>
      <c r="F267" s="30" t="s">
        <v>4568</v>
      </c>
      <c r="G267" s="30" t="s">
        <v>4562</v>
      </c>
      <c r="H267" s="30" t="s">
        <v>4513</v>
      </c>
      <c r="I267" s="30" t="s">
        <v>4477</v>
      </c>
      <c r="J267" s="30"/>
      <c r="K267" s="30" t="s">
        <v>1240</v>
      </c>
      <c r="L267" s="30" t="s">
        <v>3102</v>
      </c>
      <c r="M267" s="31">
        <v>3150</v>
      </c>
      <c r="N267" s="30">
        <v>15</v>
      </c>
      <c r="O267" s="30"/>
      <c r="P267" s="162"/>
      <c r="Q267" s="30">
        <f t="shared" si="214"/>
        <v>180</v>
      </c>
      <c r="R267" s="30">
        <f t="shared" si="215"/>
        <v>5478.6330000000007</v>
      </c>
      <c r="S267" s="30">
        <f t="shared" si="216"/>
        <v>5475</v>
      </c>
      <c r="T267" s="30" t="s">
        <v>6</v>
      </c>
      <c r="U267" s="30"/>
      <c r="V267" s="32">
        <v>38076</v>
      </c>
      <c r="W267" s="30"/>
      <c r="X267" s="31">
        <v>3150</v>
      </c>
      <c r="Y267" s="30">
        <v>0</v>
      </c>
      <c r="Z267" s="30">
        <v>0</v>
      </c>
      <c r="AA267" s="30">
        <v>0</v>
      </c>
      <c r="AB267" s="31">
        <f t="shared" si="217"/>
        <v>3150</v>
      </c>
      <c r="AC267" s="33">
        <v>42095</v>
      </c>
      <c r="AD267" s="10">
        <f t="shared" si="218"/>
        <v>38076</v>
      </c>
      <c r="AE267" s="10">
        <f t="shared" si="219"/>
        <v>42095</v>
      </c>
      <c r="AF267" s="11">
        <f t="shared" si="220"/>
        <v>4019</v>
      </c>
      <c r="AG267" s="11">
        <f t="shared" si="221"/>
        <v>5478.75</v>
      </c>
      <c r="AH267" s="11">
        <f t="shared" si="222"/>
        <v>4019</v>
      </c>
      <c r="AI267" s="11">
        <f t="shared" si="207"/>
        <v>2312.3013698630134</v>
      </c>
      <c r="AJ267" s="11">
        <f t="shared" si="208"/>
        <v>837.69863013698659</v>
      </c>
      <c r="AK267" s="33">
        <v>42461</v>
      </c>
      <c r="AL267" s="5">
        <f t="shared" si="223"/>
        <v>42461</v>
      </c>
      <c r="AM267" s="11">
        <f t="shared" si="224"/>
        <v>42461</v>
      </c>
      <c r="AN267" s="11">
        <f t="shared" si="225"/>
        <v>4019</v>
      </c>
      <c r="AO267" s="6">
        <v>2490.6999999999998</v>
      </c>
      <c r="AP267" s="6">
        <f t="shared" si="226"/>
        <v>178.39863013698641</v>
      </c>
      <c r="AQ267" s="6">
        <f t="shared" si="227"/>
        <v>659.30000000000018</v>
      </c>
      <c r="AR267" s="33">
        <v>42826</v>
      </c>
      <c r="AS267" s="5">
        <f t="shared" si="228"/>
        <v>42826</v>
      </c>
      <c r="AT267" s="11">
        <f t="shared" si="229"/>
        <v>42826</v>
      </c>
      <c r="AU267" s="11">
        <f t="shared" si="230"/>
        <v>4750</v>
      </c>
      <c r="AV267" s="6">
        <v>2700.7</v>
      </c>
      <c r="AW267" s="6">
        <v>210</v>
      </c>
      <c r="AX267" s="6">
        <f t="shared" si="213"/>
        <v>449.30000000000018</v>
      </c>
      <c r="AY267" s="33">
        <v>43191</v>
      </c>
      <c r="AZ267" s="5">
        <f t="shared" si="231"/>
        <v>43191</v>
      </c>
      <c r="BA267" s="11">
        <f t="shared" si="232"/>
        <v>5115</v>
      </c>
      <c r="BB267" s="11">
        <f t="shared" si="233"/>
        <v>4277.301369863013</v>
      </c>
      <c r="BC267" s="6">
        <v>2946.1346886328056</v>
      </c>
      <c r="BD267" s="6">
        <v>245.43468863280589</v>
      </c>
      <c r="BE267" s="6">
        <f t="shared" si="211"/>
        <v>203.86531136719441</v>
      </c>
      <c r="BF267" s="8"/>
      <c r="BG267" s="33">
        <v>43556</v>
      </c>
      <c r="BH267" s="5">
        <f t="shared" si="234"/>
        <v>43556</v>
      </c>
      <c r="BI267" s="11">
        <f t="shared" si="235"/>
        <v>5480</v>
      </c>
      <c r="BJ267" s="11">
        <f t="shared" si="236"/>
        <v>0</v>
      </c>
      <c r="BK267" s="6">
        <f t="shared" si="237"/>
        <v>3150</v>
      </c>
      <c r="BL267" s="6">
        <f t="shared" si="212"/>
        <v>203.86531136719441</v>
      </c>
      <c r="BM267" s="6">
        <v>0.25</v>
      </c>
      <c r="BN267" s="59"/>
      <c r="BO267" s="58"/>
      <c r="BP267" s="58"/>
      <c r="BQ267" s="61">
        <f t="shared" si="238"/>
        <v>-0.25</v>
      </c>
      <c r="BR267" s="33">
        <v>43922</v>
      </c>
      <c r="BS267" s="5">
        <f t="shared" si="239"/>
        <v>43922</v>
      </c>
      <c r="BT267" s="11">
        <f t="shared" si="240"/>
        <v>5846</v>
      </c>
      <c r="BU267" s="11">
        <f t="shared" si="241"/>
        <v>0</v>
      </c>
      <c r="BV267" s="6">
        <f t="shared" si="206"/>
        <v>3150.25</v>
      </c>
      <c r="BW267" s="6">
        <f t="shared" si="256"/>
        <v>0.25</v>
      </c>
      <c r="BX267" s="73">
        <f t="shared" si="251"/>
        <v>0.25</v>
      </c>
      <c r="BY267" s="6">
        <v>0.25</v>
      </c>
      <c r="BZ267" s="33">
        <v>44287</v>
      </c>
      <c r="CA267" s="5">
        <f t="shared" si="242"/>
        <v>44287</v>
      </c>
      <c r="CB267" s="11">
        <f t="shared" si="243"/>
        <v>6211</v>
      </c>
      <c r="CC267" s="11">
        <f t="shared" si="244"/>
        <v>0</v>
      </c>
      <c r="CD267" s="6">
        <f t="shared" si="245"/>
        <v>3150.5</v>
      </c>
      <c r="CE267" s="62">
        <f t="shared" si="257"/>
        <v>0.25</v>
      </c>
      <c r="CF267" s="73">
        <f t="shared" si="252"/>
        <v>0.25</v>
      </c>
      <c r="CG267" s="73">
        <f t="shared" si="253"/>
        <v>0</v>
      </c>
      <c r="CH267" s="6">
        <f t="shared" si="209"/>
        <v>0</v>
      </c>
      <c r="CI267" s="6"/>
      <c r="CJ267" s="33">
        <v>44652</v>
      </c>
      <c r="CK267" s="5">
        <f t="shared" si="246"/>
        <v>44652</v>
      </c>
      <c r="CL267" s="11">
        <f t="shared" si="247"/>
        <v>2557</v>
      </c>
      <c r="CM267" s="11">
        <f t="shared" si="248"/>
        <v>2557</v>
      </c>
      <c r="CN267" s="6">
        <f t="shared" si="249"/>
        <v>3150.5</v>
      </c>
      <c r="CO267" s="62">
        <f t="shared" si="258"/>
        <v>0</v>
      </c>
      <c r="CP267" s="73">
        <f t="shared" si="254"/>
        <v>0</v>
      </c>
      <c r="CQ267" s="73">
        <f t="shared" si="255"/>
        <v>0</v>
      </c>
      <c r="CR267" s="6">
        <f t="shared" si="250"/>
        <v>0</v>
      </c>
    </row>
    <row r="268" spans="1:96">
      <c r="A268" s="30" t="s">
        <v>2132</v>
      </c>
      <c r="B268" s="30" t="s">
        <v>2133</v>
      </c>
      <c r="C268" s="49"/>
      <c r="D268" s="49" t="s">
        <v>3678</v>
      </c>
      <c r="E268" s="30" t="s">
        <v>3061</v>
      </c>
      <c r="F268" s="30" t="s">
        <v>4568</v>
      </c>
      <c r="G268" s="30" t="s">
        <v>4574</v>
      </c>
      <c r="H268" s="30" t="s">
        <v>4575</v>
      </c>
      <c r="I268" s="30" t="s">
        <v>4362</v>
      </c>
      <c r="J268" s="30"/>
      <c r="K268" s="30" t="s">
        <v>1240</v>
      </c>
      <c r="L268" s="30" t="s">
        <v>3102</v>
      </c>
      <c r="M268" s="31">
        <v>1599</v>
      </c>
      <c r="N268" s="30">
        <v>15</v>
      </c>
      <c r="O268" s="30"/>
      <c r="P268" s="162"/>
      <c r="Q268" s="30">
        <f t="shared" si="214"/>
        <v>180</v>
      </c>
      <c r="R268" s="30">
        <f t="shared" si="215"/>
        <v>5478.6330000000007</v>
      </c>
      <c r="S268" s="30">
        <f t="shared" si="216"/>
        <v>5475</v>
      </c>
      <c r="T268" s="30" t="s">
        <v>6</v>
      </c>
      <c r="U268" s="30"/>
      <c r="V268" s="32">
        <v>38168</v>
      </c>
      <c r="W268" s="30"/>
      <c r="X268" s="31">
        <v>1599</v>
      </c>
      <c r="Y268" s="30">
        <v>0</v>
      </c>
      <c r="Z268" s="30">
        <v>0</v>
      </c>
      <c r="AA268" s="30">
        <v>0</v>
      </c>
      <c r="AB268" s="31">
        <f t="shared" si="217"/>
        <v>1599</v>
      </c>
      <c r="AC268" s="33">
        <v>42095</v>
      </c>
      <c r="AD268" s="10">
        <f t="shared" si="218"/>
        <v>38168</v>
      </c>
      <c r="AE268" s="10">
        <f t="shared" si="219"/>
        <v>42095</v>
      </c>
      <c r="AF268" s="11">
        <f t="shared" si="220"/>
        <v>3927</v>
      </c>
      <c r="AG268" s="11">
        <f t="shared" si="221"/>
        <v>5478.75</v>
      </c>
      <c r="AH268" s="11">
        <f t="shared" si="222"/>
        <v>3927</v>
      </c>
      <c r="AI268" s="11">
        <f t="shared" si="207"/>
        <v>1146.8991780821918</v>
      </c>
      <c r="AJ268" s="11">
        <f t="shared" si="208"/>
        <v>452.10082191780816</v>
      </c>
      <c r="AK268" s="33">
        <v>42461</v>
      </c>
      <c r="AL268" s="5">
        <f t="shared" si="223"/>
        <v>42461</v>
      </c>
      <c r="AM268" s="11">
        <f t="shared" si="224"/>
        <v>42461</v>
      </c>
      <c r="AN268" s="11">
        <f t="shared" si="225"/>
        <v>3927</v>
      </c>
      <c r="AO268" s="6">
        <v>1240.06</v>
      </c>
      <c r="AP268" s="6">
        <f t="shared" si="226"/>
        <v>93.160821917808107</v>
      </c>
      <c r="AQ268" s="6">
        <f t="shared" si="227"/>
        <v>358.94000000000005</v>
      </c>
      <c r="AR268" s="33">
        <v>42826</v>
      </c>
      <c r="AS268" s="5">
        <f t="shared" si="228"/>
        <v>42826</v>
      </c>
      <c r="AT268" s="11">
        <f t="shared" si="229"/>
        <v>42826</v>
      </c>
      <c r="AU268" s="11">
        <f t="shared" si="230"/>
        <v>4658</v>
      </c>
      <c r="AV268" s="6">
        <v>1346.6599999999999</v>
      </c>
      <c r="AW268" s="6">
        <v>106.6</v>
      </c>
      <c r="AX268" s="6">
        <f t="shared" si="213"/>
        <v>252.34000000000015</v>
      </c>
      <c r="AY268" s="33">
        <v>43191</v>
      </c>
      <c r="AZ268" s="5">
        <f t="shared" si="231"/>
        <v>43191</v>
      </c>
      <c r="BA268" s="11">
        <f t="shared" si="232"/>
        <v>5023</v>
      </c>
      <c r="BB268" s="11">
        <f t="shared" si="233"/>
        <v>4570.8991780821916</v>
      </c>
      <c r="BC268" s="6">
        <v>1468.610035533575</v>
      </c>
      <c r="BD268" s="6">
        <v>121.95003553357512</v>
      </c>
      <c r="BE268" s="6">
        <f t="shared" si="211"/>
        <v>130.389964466425</v>
      </c>
      <c r="BF268" s="8"/>
      <c r="BG268" s="33">
        <v>43556</v>
      </c>
      <c r="BH268" s="5">
        <f t="shared" si="234"/>
        <v>43556</v>
      </c>
      <c r="BI268" s="11">
        <f t="shared" si="235"/>
        <v>5388</v>
      </c>
      <c r="BJ268" s="11">
        <f t="shared" si="236"/>
        <v>0</v>
      </c>
      <c r="BK268" s="6">
        <f>(M268-J268)/R268*BI268</f>
        <v>1572.5477505063761</v>
      </c>
      <c r="BL268" s="6">
        <f>BK268-BC268</f>
        <v>103.93771497280113</v>
      </c>
      <c r="BM268" s="6">
        <f t="shared" ref="BM268:BM331" si="259">BE268-BL268</f>
        <v>26.452249493623867</v>
      </c>
      <c r="BN268" s="59"/>
      <c r="BO268" s="58"/>
      <c r="BP268" s="58"/>
      <c r="BQ268" s="61">
        <f t="shared" si="238"/>
        <v>0</v>
      </c>
      <c r="BR268" s="33">
        <v>43922</v>
      </c>
      <c r="BS268" s="5">
        <f t="shared" si="239"/>
        <v>43922</v>
      </c>
      <c r="BT268" s="11">
        <f t="shared" si="240"/>
        <v>5754</v>
      </c>
      <c r="BU268" s="11">
        <f t="shared" si="241"/>
        <v>0</v>
      </c>
      <c r="BV268" s="6">
        <f t="shared" si="206"/>
        <v>1599</v>
      </c>
      <c r="BW268" s="6">
        <f t="shared" si="256"/>
        <v>26.452249493623867</v>
      </c>
      <c r="BX268" s="73">
        <f t="shared" si="251"/>
        <v>0</v>
      </c>
      <c r="BY268" s="6">
        <f t="shared" ref="BY268:BY331" si="260">BM268-BW268</f>
        <v>0</v>
      </c>
      <c r="BZ268" s="33">
        <v>44287</v>
      </c>
      <c r="CA268" s="5">
        <f t="shared" si="242"/>
        <v>44287</v>
      </c>
      <c r="CB268" s="11">
        <f t="shared" si="243"/>
        <v>6119</v>
      </c>
      <c r="CC268" s="11">
        <f t="shared" si="244"/>
        <v>0</v>
      </c>
      <c r="CD268" s="6">
        <f t="shared" si="245"/>
        <v>1599</v>
      </c>
      <c r="CE268" s="62">
        <f t="shared" si="257"/>
        <v>0</v>
      </c>
      <c r="CF268" s="73">
        <f t="shared" si="252"/>
        <v>0</v>
      </c>
      <c r="CG268" s="73">
        <f t="shared" si="253"/>
        <v>0</v>
      </c>
      <c r="CH268" s="6">
        <f t="shared" si="209"/>
        <v>0</v>
      </c>
      <c r="CI268" s="6"/>
      <c r="CJ268" s="33">
        <v>44652</v>
      </c>
      <c r="CK268" s="5">
        <f t="shared" si="246"/>
        <v>44652</v>
      </c>
      <c r="CL268" s="11">
        <f t="shared" si="247"/>
        <v>2557</v>
      </c>
      <c r="CM268" s="11">
        <f t="shared" si="248"/>
        <v>2557</v>
      </c>
      <c r="CN268" s="6">
        <f t="shared" si="249"/>
        <v>1599</v>
      </c>
      <c r="CO268" s="62">
        <f t="shared" si="258"/>
        <v>0</v>
      </c>
      <c r="CP268" s="73">
        <f t="shared" si="254"/>
        <v>0</v>
      </c>
      <c r="CQ268" s="73">
        <f t="shared" si="255"/>
        <v>0</v>
      </c>
      <c r="CR268" s="6">
        <f t="shared" si="250"/>
        <v>0</v>
      </c>
    </row>
    <row r="269" spans="1:96">
      <c r="A269" s="30" t="s">
        <v>2282</v>
      </c>
      <c r="B269" s="30" t="s">
        <v>2283</v>
      </c>
      <c r="C269" s="49"/>
      <c r="D269" s="49" t="s">
        <v>3755</v>
      </c>
      <c r="E269" s="30" t="s">
        <v>3061</v>
      </c>
      <c r="F269" s="30" t="s">
        <v>3138</v>
      </c>
      <c r="G269" s="30" t="s">
        <v>3115</v>
      </c>
      <c r="H269" s="30" t="s">
        <v>3358</v>
      </c>
      <c r="I269" s="30" t="s">
        <v>4447</v>
      </c>
      <c r="J269" s="30"/>
      <c r="K269" s="30" t="s">
        <v>1240</v>
      </c>
      <c r="L269" s="30" t="s">
        <v>3102</v>
      </c>
      <c r="M269" s="31">
        <v>2999</v>
      </c>
      <c r="N269" s="30">
        <v>15</v>
      </c>
      <c r="O269" s="30"/>
      <c r="P269" s="162"/>
      <c r="Q269" s="30">
        <f t="shared" si="214"/>
        <v>180</v>
      </c>
      <c r="R269" s="30">
        <f t="shared" si="215"/>
        <v>5478.6330000000007</v>
      </c>
      <c r="S269" s="30">
        <f t="shared" si="216"/>
        <v>5475</v>
      </c>
      <c r="T269" s="30" t="s">
        <v>6</v>
      </c>
      <c r="U269" s="30"/>
      <c r="V269" s="32">
        <v>38168</v>
      </c>
      <c r="W269" s="30"/>
      <c r="X269" s="31">
        <v>2999</v>
      </c>
      <c r="Y269" s="30">
        <v>0</v>
      </c>
      <c r="Z269" s="30">
        <v>0</v>
      </c>
      <c r="AA269" s="30">
        <v>0</v>
      </c>
      <c r="AB269" s="31">
        <f t="shared" si="217"/>
        <v>2999</v>
      </c>
      <c r="AC269" s="33">
        <v>42095</v>
      </c>
      <c r="AD269" s="10">
        <f t="shared" si="218"/>
        <v>38168</v>
      </c>
      <c r="AE269" s="10">
        <f t="shared" si="219"/>
        <v>42095</v>
      </c>
      <c r="AF269" s="11">
        <f t="shared" si="220"/>
        <v>3927</v>
      </c>
      <c r="AG269" s="11">
        <f t="shared" si="221"/>
        <v>5478.75</v>
      </c>
      <c r="AH269" s="11">
        <f t="shared" si="222"/>
        <v>3927</v>
      </c>
      <c r="AI269" s="11">
        <f t="shared" si="207"/>
        <v>2151.0635616438358</v>
      </c>
      <c r="AJ269" s="11">
        <f t="shared" si="208"/>
        <v>847.93643835616422</v>
      </c>
      <c r="AK269" s="33">
        <v>42461</v>
      </c>
      <c r="AL269" s="5">
        <f t="shared" si="223"/>
        <v>42461</v>
      </c>
      <c r="AM269" s="11">
        <f t="shared" si="224"/>
        <v>42461</v>
      </c>
      <c r="AN269" s="11">
        <f t="shared" si="225"/>
        <v>3927</v>
      </c>
      <c r="AO269" s="6">
        <v>2325.92</v>
      </c>
      <c r="AP269" s="6">
        <f t="shared" si="226"/>
        <v>174.85643835616429</v>
      </c>
      <c r="AQ269" s="6">
        <f t="shared" si="227"/>
        <v>673.07999999999993</v>
      </c>
      <c r="AR269" s="33">
        <v>42826</v>
      </c>
      <c r="AS269" s="5">
        <f t="shared" si="228"/>
        <v>42826</v>
      </c>
      <c r="AT269" s="11">
        <f t="shared" si="229"/>
        <v>42826</v>
      </c>
      <c r="AU269" s="11">
        <f t="shared" si="230"/>
        <v>4658</v>
      </c>
      <c r="AV269" s="6">
        <v>2525.8533333333335</v>
      </c>
      <c r="AW269" s="6">
        <v>199.93333333333334</v>
      </c>
      <c r="AX269" s="6">
        <f t="shared" si="213"/>
        <v>473.14666666666653</v>
      </c>
      <c r="AY269" s="33">
        <v>43191</v>
      </c>
      <c r="AZ269" s="5">
        <f t="shared" si="231"/>
        <v>43191</v>
      </c>
      <c r="BA269" s="11">
        <f t="shared" si="232"/>
        <v>5023</v>
      </c>
      <c r="BB269" s="11">
        <f t="shared" si="233"/>
        <v>4175.0635616438358</v>
      </c>
      <c r="BC269" s="6">
        <v>2728.4763475039522</v>
      </c>
      <c r="BD269" s="6">
        <v>202.62301417061869</v>
      </c>
      <c r="BE269" s="6">
        <f t="shared" si="211"/>
        <v>270.52365249604782</v>
      </c>
      <c r="BF269" s="8"/>
      <c r="BG269" s="33">
        <v>43556</v>
      </c>
      <c r="BH269" s="5">
        <f t="shared" si="234"/>
        <v>43556</v>
      </c>
      <c r="BI269" s="11">
        <f t="shared" si="235"/>
        <v>5388</v>
      </c>
      <c r="BJ269" s="11">
        <f t="shared" si="236"/>
        <v>0</v>
      </c>
      <c r="BK269" s="6">
        <f>BC269+BL269</f>
        <v>2930.4763475039522</v>
      </c>
      <c r="BL269" s="6">
        <v>202</v>
      </c>
      <c r="BM269" s="6">
        <f t="shared" si="259"/>
        <v>68.523652496047816</v>
      </c>
      <c r="BN269" s="59"/>
      <c r="BO269" s="58"/>
      <c r="BP269" s="58"/>
      <c r="BQ269" s="61">
        <f t="shared" si="238"/>
        <v>0</v>
      </c>
      <c r="BR269" s="33">
        <v>43922</v>
      </c>
      <c r="BS269" s="5">
        <f t="shared" si="239"/>
        <v>43922</v>
      </c>
      <c r="BT269" s="11">
        <f t="shared" si="240"/>
        <v>5754</v>
      </c>
      <c r="BU269" s="11">
        <f t="shared" si="241"/>
        <v>0</v>
      </c>
      <c r="BV269" s="6">
        <f t="shared" si="206"/>
        <v>2999</v>
      </c>
      <c r="BW269" s="6">
        <f t="shared" si="256"/>
        <v>68.523652496047816</v>
      </c>
      <c r="BX269" s="73">
        <f t="shared" si="251"/>
        <v>0</v>
      </c>
      <c r="BY269" s="6">
        <f t="shared" si="260"/>
        <v>0</v>
      </c>
      <c r="BZ269" s="33">
        <v>44287</v>
      </c>
      <c r="CA269" s="5">
        <f t="shared" si="242"/>
        <v>44287</v>
      </c>
      <c r="CB269" s="11">
        <f t="shared" si="243"/>
        <v>6119</v>
      </c>
      <c r="CC269" s="11">
        <f t="shared" si="244"/>
        <v>0</v>
      </c>
      <c r="CD269" s="6">
        <f t="shared" si="245"/>
        <v>2999</v>
      </c>
      <c r="CE269" s="62">
        <f t="shared" si="257"/>
        <v>0</v>
      </c>
      <c r="CF269" s="73">
        <f t="shared" si="252"/>
        <v>0</v>
      </c>
      <c r="CG269" s="73">
        <f t="shared" si="253"/>
        <v>0</v>
      </c>
      <c r="CH269" s="6">
        <f t="shared" si="209"/>
        <v>0</v>
      </c>
      <c r="CI269" s="6"/>
      <c r="CJ269" s="33">
        <v>44652</v>
      </c>
      <c r="CK269" s="5">
        <f t="shared" si="246"/>
        <v>44652</v>
      </c>
      <c r="CL269" s="11">
        <f t="shared" si="247"/>
        <v>2557</v>
      </c>
      <c r="CM269" s="11">
        <f t="shared" si="248"/>
        <v>2557</v>
      </c>
      <c r="CN269" s="6">
        <f t="shared" si="249"/>
        <v>2999</v>
      </c>
      <c r="CO269" s="62">
        <f t="shared" si="258"/>
        <v>0</v>
      </c>
      <c r="CP269" s="73">
        <f t="shared" si="254"/>
        <v>0</v>
      </c>
      <c r="CQ269" s="73">
        <f t="shared" si="255"/>
        <v>0</v>
      </c>
      <c r="CR269" s="6">
        <f t="shared" si="250"/>
        <v>0</v>
      </c>
    </row>
    <row r="270" spans="1:96">
      <c r="A270" s="30" t="s">
        <v>2487</v>
      </c>
      <c r="B270" s="30" t="s">
        <v>2488</v>
      </c>
      <c r="C270" s="49"/>
      <c r="D270" s="49" t="s">
        <v>3856</v>
      </c>
      <c r="E270" s="30" t="s">
        <v>3061</v>
      </c>
      <c r="F270" s="30" t="s">
        <v>4568</v>
      </c>
      <c r="G270" s="30" t="s">
        <v>4562</v>
      </c>
      <c r="H270" s="30" t="s">
        <v>4513</v>
      </c>
      <c r="I270" s="30" t="s">
        <v>4478</v>
      </c>
      <c r="J270" s="30"/>
      <c r="K270" s="30" t="s">
        <v>1240</v>
      </c>
      <c r="L270" s="30" t="s">
        <v>3102</v>
      </c>
      <c r="M270" s="31">
        <v>999</v>
      </c>
      <c r="N270" s="30">
        <v>15</v>
      </c>
      <c r="O270" s="30"/>
      <c r="P270" s="162"/>
      <c r="Q270" s="30">
        <f t="shared" si="214"/>
        <v>180</v>
      </c>
      <c r="R270" s="30">
        <f t="shared" si="215"/>
        <v>5478.6330000000007</v>
      </c>
      <c r="S270" s="30">
        <f t="shared" si="216"/>
        <v>5475</v>
      </c>
      <c r="T270" s="30" t="s">
        <v>6</v>
      </c>
      <c r="U270" s="30"/>
      <c r="V270" s="32">
        <v>38168</v>
      </c>
      <c r="W270" s="30"/>
      <c r="X270" s="31">
        <v>999</v>
      </c>
      <c r="Y270" s="30">
        <v>0</v>
      </c>
      <c r="Z270" s="30">
        <v>0</v>
      </c>
      <c r="AA270" s="30">
        <v>0</v>
      </c>
      <c r="AB270" s="31">
        <f t="shared" si="217"/>
        <v>999</v>
      </c>
      <c r="AC270" s="33">
        <v>42095</v>
      </c>
      <c r="AD270" s="10">
        <f t="shared" si="218"/>
        <v>38168</v>
      </c>
      <c r="AE270" s="10">
        <f t="shared" si="219"/>
        <v>42095</v>
      </c>
      <c r="AF270" s="11">
        <f t="shared" si="220"/>
        <v>3927</v>
      </c>
      <c r="AG270" s="11">
        <f t="shared" si="221"/>
        <v>5478.75</v>
      </c>
      <c r="AH270" s="11">
        <f t="shared" si="222"/>
        <v>3927</v>
      </c>
      <c r="AI270" s="11">
        <f t="shared" si="207"/>
        <v>716.54301369863015</v>
      </c>
      <c r="AJ270" s="11">
        <f t="shared" si="208"/>
        <v>282.45698630136985</v>
      </c>
      <c r="AK270" s="33">
        <v>42461</v>
      </c>
      <c r="AL270" s="5">
        <f t="shared" si="223"/>
        <v>42461</v>
      </c>
      <c r="AM270" s="11">
        <f t="shared" si="224"/>
        <v>42461</v>
      </c>
      <c r="AN270" s="11">
        <f t="shared" si="225"/>
        <v>3927</v>
      </c>
      <c r="AO270" s="6">
        <v>774.82</v>
      </c>
      <c r="AP270" s="6">
        <f t="shared" si="226"/>
        <v>58.276986301369902</v>
      </c>
      <c r="AQ270" s="6">
        <f t="shared" si="227"/>
        <v>224.17999999999995</v>
      </c>
      <c r="AR270" s="33">
        <v>42826</v>
      </c>
      <c r="AS270" s="5">
        <f t="shared" si="228"/>
        <v>42826</v>
      </c>
      <c r="AT270" s="11">
        <f t="shared" si="229"/>
        <v>42826</v>
      </c>
      <c r="AU270" s="11">
        <f t="shared" si="230"/>
        <v>4658</v>
      </c>
      <c r="AV270" s="6">
        <v>841.42</v>
      </c>
      <c r="AW270" s="6">
        <v>66.599999999999994</v>
      </c>
      <c r="AX270" s="6">
        <f t="shared" si="213"/>
        <v>157.58000000000004</v>
      </c>
      <c r="AY270" s="33">
        <v>43191</v>
      </c>
      <c r="AZ270" s="5">
        <f t="shared" si="231"/>
        <v>43191</v>
      </c>
      <c r="BA270" s="11">
        <f t="shared" si="232"/>
        <v>5023</v>
      </c>
      <c r="BB270" s="11">
        <f t="shared" si="233"/>
        <v>4740.5430136986306</v>
      </c>
      <c r="BC270" s="6">
        <v>917.53586509155457</v>
      </c>
      <c r="BD270" s="6">
        <v>76.115865091554625</v>
      </c>
      <c r="BE270" s="6">
        <f t="shared" si="211"/>
        <v>81.46413490844543</v>
      </c>
      <c r="BF270" s="8"/>
      <c r="BG270" s="33">
        <v>43556</v>
      </c>
      <c r="BH270" s="5">
        <f t="shared" si="234"/>
        <v>43556</v>
      </c>
      <c r="BI270" s="11">
        <f t="shared" si="235"/>
        <v>5388</v>
      </c>
      <c r="BJ270" s="11">
        <f t="shared" si="236"/>
        <v>0</v>
      </c>
      <c r="BK270" s="6">
        <f t="shared" ref="BK270:BK314" si="261">(M270-J270)/R270*BI270</f>
        <v>982.47354768972457</v>
      </c>
      <c r="BL270" s="6">
        <f t="shared" ref="BL270:BL283" si="262">BK270-BC270</f>
        <v>64.937682598169999</v>
      </c>
      <c r="BM270" s="6">
        <f t="shared" si="259"/>
        <v>16.526452310275431</v>
      </c>
      <c r="BN270" s="59"/>
      <c r="BO270" s="58"/>
      <c r="BP270" s="58"/>
      <c r="BQ270" s="61">
        <f t="shared" si="238"/>
        <v>0</v>
      </c>
      <c r="BR270" s="33">
        <v>43922</v>
      </c>
      <c r="BS270" s="5">
        <f t="shared" si="239"/>
        <v>43922</v>
      </c>
      <c r="BT270" s="11">
        <f t="shared" si="240"/>
        <v>5754</v>
      </c>
      <c r="BU270" s="11">
        <f t="shared" si="241"/>
        <v>0</v>
      </c>
      <c r="BV270" s="6">
        <f t="shared" si="206"/>
        <v>999</v>
      </c>
      <c r="BW270" s="6">
        <f t="shared" si="256"/>
        <v>16.526452310275431</v>
      </c>
      <c r="BX270" s="73">
        <f t="shared" si="251"/>
        <v>0</v>
      </c>
      <c r="BY270" s="6">
        <f t="shared" si="260"/>
        <v>0</v>
      </c>
      <c r="BZ270" s="33">
        <v>44287</v>
      </c>
      <c r="CA270" s="5">
        <f t="shared" si="242"/>
        <v>44287</v>
      </c>
      <c r="CB270" s="11">
        <f t="shared" si="243"/>
        <v>6119</v>
      </c>
      <c r="CC270" s="11">
        <f t="shared" si="244"/>
        <v>0</v>
      </c>
      <c r="CD270" s="6">
        <f t="shared" si="245"/>
        <v>999</v>
      </c>
      <c r="CE270" s="62">
        <f t="shared" si="257"/>
        <v>0</v>
      </c>
      <c r="CF270" s="73">
        <f t="shared" si="252"/>
        <v>0</v>
      </c>
      <c r="CG270" s="73">
        <f t="shared" si="253"/>
        <v>0</v>
      </c>
      <c r="CH270" s="6">
        <f t="shared" si="209"/>
        <v>0</v>
      </c>
      <c r="CI270" s="6"/>
      <c r="CJ270" s="33">
        <v>44652</v>
      </c>
      <c r="CK270" s="5">
        <f t="shared" si="246"/>
        <v>44652</v>
      </c>
      <c r="CL270" s="11">
        <f t="shared" si="247"/>
        <v>2557</v>
      </c>
      <c r="CM270" s="11">
        <f t="shared" si="248"/>
        <v>2557</v>
      </c>
      <c r="CN270" s="6">
        <f t="shared" si="249"/>
        <v>999</v>
      </c>
      <c r="CO270" s="62">
        <f t="shared" si="258"/>
        <v>0</v>
      </c>
      <c r="CP270" s="73">
        <f t="shared" si="254"/>
        <v>0</v>
      </c>
      <c r="CQ270" s="73">
        <f t="shared" si="255"/>
        <v>0</v>
      </c>
      <c r="CR270" s="6">
        <f t="shared" si="250"/>
        <v>0</v>
      </c>
    </row>
    <row r="271" spans="1:96">
      <c r="A271" s="30" t="s">
        <v>2457</v>
      </c>
      <c r="B271" s="30" t="s">
        <v>2458</v>
      </c>
      <c r="C271" s="49" t="s">
        <v>3062</v>
      </c>
      <c r="D271" s="49" t="s">
        <v>3841</v>
      </c>
      <c r="E271" s="30" t="s">
        <v>3061</v>
      </c>
      <c r="F271" s="30" t="s">
        <v>4568</v>
      </c>
      <c r="G271" s="30" t="s">
        <v>4562</v>
      </c>
      <c r="H271" s="30" t="s">
        <v>3131</v>
      </c>
      <c r="I271" s="30" t="s">
        <v>4401</v>
      </c>
      <c r="J271" s="30"/>
      <c r="K271" s="30" t="s">
        <v>1240</v>
      </c>
      <c r="L271" s="30" t="s">
        <v>3102</v>
      </c>
      <c r="M271" s="31">
        <v>550</v>
      </c>
      <c r="N271" s="30">
        <v>15</v>
      </c>
      <c r="O271" s="30"/>
      <c r="P271" s="162"/>
      <c r="Q271" s="30">
        <f t="shared" si="214"/>
        <v>180</v>
      </c>
      <c r="R271" s="30">
        <f t="shared" si="215"/>
        <v>5478.6330000000007</v>
      </c>
      <c r="S271" s="30">
        <f t="shared" si="216"/>
        <v>5475</v>
      </c>
      <c r="T271" s="30" t="s">
        <v>6</v>
      </c>
      <c r="U271" s="30"/>
      <c r="V271" s="32">
        <v>38198</v>
      </c>
      <c r="W271" s="30"/>
      <c r="X271" s="31">
        <v>550</v>
      </c>
      <c r="Y271" s="30">
        <v>0</v>
      </c>
      <c r="Z271" s="30">
        <v>0</v>
      </c>
      <c r="AA271" s="30">
        <v>0</v>
      </c>
      <c r="AB271" s="31">
        <f t="shared" si="217"/>
        <v>550</v>
      </c>
      <c r="AC271" s="33">
        <v>42095</v>
      </c>
      <c r="AD271" s="10">
        <f t="shared" si="218"/>
        <v>38198</v>
      </c>
      <c r="AE271" s="10">
        <f t="shared" si="219"/>
        <v>42095</v>
      </c>
      <c r="AF271" s="11">
        <f t="shared" si="220"/>
        <v>3897</v>
      </c>
      <c r="AG271" s="11">
        <f t="shared" si="221"/>
        <v>5478.75</v>
      </c>
      <c r="AH271" s="11">
        <f t="shared" si="222"/>
        <v>3897</v>
      </c>
      <c r="AI271" s="11">
        <f t="shared" si="207"/>
        <v>391.47945205479448</v>
      </c>
      <c r="AJ271" s="11">
        <f t="shared" si="208"/>
        <v>158.52054794520552</v>
      </c>
      <c r="AK271" s="33">
        <v>42461</v>
      </c>
      <c r="AL271" s="5">
        <f t="shared" si="223"/>
        <v>42461</v>
      </c>
      <c r="AM271" s="11">
        <f t="shared" si="224"/>
        <v>42461</v>
      </c>
      <c r="AN271" s="11">
        <f t="shared" si="225"/>
        <v>3897</v>
      </c>
      <c r="AO271" s="6">
        <v>423.89</v>
      </c>
      <c r="AP271" s="6">
        <f t="shared" si="226"/>
        <v>32.410547945205508</v>
      </c>
      <c r="AQ271" s="6">
        <f t="shared" si="227"/>
        <v>126.11000000000001</v>
      </c>
      <c r="AR271" s="33">
        <v>42826</v>
      </c>
      <c r="AS271" s="5">
        <f t="shared" si="228"/>
        <v>42826</v>
      </c>
      <c r="AT271" s="11">
        <f t="shared" si="229"/>
        <v>42826</v>
      </c>
      <c r="AU271" s="11">
        <f t="shared" si="230"/>
        <v>4628</v>
      </c>
      <c r="AV271" s="6">
        <v>460.55666666666667</v>
      </c>
      <c r="AW271" s="6">
        <v>36.666666666666664</v>
      </c>
      <c r="AX271" s="6">
        <f t="shared" si="213"/>
        <v>89.443333333333328</v>
      </c>
      <c r="AY271" s="33">
        <v>43191</v>
      </c>
      <c r="AZ271" s="5">
        <f t="shared" si="231"/>
        <v>43191</v>
      </c>
      <c r="BA271" s="11">
        <f t="shared" si="232"/>
        <v>4993</v>
      </c>
      <c r="BB271" s="11">
        <f t="shared" si="233"/>
        <v>4834.4794520547948</v>
      </c>
      <c r="BC271" s="6">
        <v>502.13178977574211</v>
      </c>
      <c r="BD271" s="6">
        <v>41.575123109075449</v>
      </c>
      <c r="BE271" s="6">
        <f t="shared" si="211"/>
        <v>47.868210224257894</v>
      </c>
      <c r="BF271" s="8"/>
      <c r="BG271" s="33">
        <v>43556</v>
      </c>
      <c r="BH271" s="5">
        <f t="shared" si="234"/>
        <v>43556</v>
      </c>
      <c r="BI271" s="11">
        <f t="shared" si="235"/>
        <v>5358</v>
      </c>
      <c r="BJ271" s="11">
        <f t="shared" si="236"/>
        <v>0</v>
      </c>
      <c r="BK271" s="6">
        <f t="shared" si="261"/>
        <v>537.88965240051664</v>
      </c>
      <c r="BL271" s="6">
        <f t="shared" si="262"/>
        <v>35.757862624774532</v>
      </c>
      <c r="BM271" s="6">
        <f t="shared" si="259"/>
        <v>12.110347599483362</v>
      </c>
      <c r="BN271" s="59"/>
      <c r="BO271" s="58"/>
      <c r="BP271" s="58"/>
      <c r="BQ271" s="61">
        <f t="shared" si="238"/>
        <v>0</v>
      </c>
      <c r="BR271" s="33">
        <v>43922</v>
      </c>
      <c r="BS271" s="5">
        <f t="shared" si="239"/>
        <v>43922</v>
      </c>
      <c r="BT271" s="11">
        <f t="shared" si="240"/>
        <v>5724</v>
      </c>
      <c r="BU271" s="11">
        <f t="shared" si="241"/>
        <v>0</v>
      </c>
      <c r="BV271" s="6">
        <f t="shared" si="206"/>
        <v>550</v>
      </c>
      <c r="BW271" s="6">
        <f t="shared" si="256"/>
        <v>12.110347599483362</v>
      </c>
      <c r="BX271" s="73">
        <f t="shared" si="251"/>
        <v>0</v>
      </c>
      <c r="BY271" s="6">
        <f t="shared" si="260"/>
        <v>0</v>
      </c>
      <c r="BZ271" s="33">
        <v>44287</v>
      </c>
      <c r="CA271" s="5">
        <f t="shared" si="242"/>
        <v>44287</v>
      </c>
      <c r="CB271" s="11">
        <f t="shared" si="243"/>
        <v>6089</v>
      </c>
      <c r="CC271" s="11">
        <f t="shared" si="244"/>
        <v>0</v>
      </c>
      <c r="CD271" s="6">
        <f t="shared" si="245"/>
        <v>550</v>
      </c>
      <c r="CE271" s="62">
        <f t="shared" si="257"/>
        <v>0</v>
      </c>
      <c r="CF271" s="73">
        <f t="shared" si="252"/>
        <v>0</v>
      </c>
      <c r="CG271" s="73">
        <f t="shared" si="253"/>
        <v>0</v>
      </c>
      <c r="CH271" s="6">
        <f t="shared" si="209"/>
        <v>0</v>
      </c>
      <c r="CI271" s="6"/>
      <c r="CJ271" s="33">
        <v>44652</v>
      </c>
      <c r="CK271" s="5">
        <f t="shared" si="246"/>
        <v>44652</v>
      </c>
      <c r="CL271" s="11">
        <f t="shared" si="247"/>
        <v>2557</v>
      </c>
      <c r="CM271" s="11">
        <f t="shared" si="248"/>
        <v>2557</v>
      </c>
      <c r="CN271" s="6">
        <f t="shared" si="249"/>
        <v>550</v>
      </c>
      <c r="CO271" s="62">
        <f t="shared" si="258"/>
        <v>0</v>
      </c>
      <c r="CP271" s="73">
        <f t="shared" si="254"/>
        <v>0</v>
      </c>
      <c r="CQ271" s="73">
        <f t="shared" si="255"/>
        <v>0</v>
      </c>
      <c r="CR271" s="6">
        <f t="shared" si="250"/>
        <v>0</v>
      </c>
    </row>
    <row r="272" spans="1:96">
      <c r="A272" s="30" t="s">
        <v>2463</v>
      </c>
      <c r="B272" s="30" t="s">
        <v>2464</v>
      </c>
      <c r="C272" s="49"/>
      <c r="D272" s="49" t="s">
        <v>3844</v>
      </c>
      <c r="E272" s="30" t="s">
        <v>3061</v>
      </c>
      <c r="F272" s="30" t="s">
        <v>4568</v>
      </c>
      <c r="G272" s="30" t="s">
        <v>4562</v>
      </c>
      <c r="H272" s="30" t="s">
        <v>3152</v>
      </c>
      <c r="I272" s="30" t="s">
        <v>4480</v>
      </c>
      <c r="J272" s="30"/>
      <c r="K272" s="30" t="s">
        <v>1240</v>
      </c>
      <c r="L272" s="30" t="s">
        <v>3102</v>
      </c>
      <c r="M272" s="31">
        <v>1199</v>
      </c>
      <c r="N272" s="30">
        <v>15</v>
      </c>
      <c r="O272" s="30"/>
      <c r="P272" s="162"/>
      <c r="Q272" s="30">
        <f t="shared" si="214"/>
        <v>180</v>
      </c>
      <c r="R272" s="30">
        <f t="shared" si="215"/>
        <v>5478.6330000000007</v>
      </c>
      <c r="S272" s="30">
        <f t="shared" si="216"/>
        <v>5475</v>
      </c>
      <c r="T272" s="30" t="s">
        <v>6</v>
      </c>
      <c r="U272" s="30"/>
      <c r="V272" s="32">
        <v>38260</v>
      </c>
      <c r="W272" s="30"/>
      <c r="X272" s="31">
        <v>1199</v>
      </c>
      <c r="Y272" s="30">
        <v>0</v>
      </c>
      <c r="Z272" s="30">
        <v>0</v>
      </c>
      <c r="AA272" s="30">
        <v>0</v>
      </c>
      <c r="AB272" s="31">
        <f t="shared" si="217"/>
        <v>1199</v>
      </c>
      <c r="AC272" s="33">
        <v>42095</v>
      </c>
      <c r="AD272" s="10">
        <f t="shared" si="218"/>
        <v>38260</v>
      </c>
      <c r="AE272" s="10">
        <f t="shared" si="219"/>
        <v>42095</v>
      </c>
      <c r="AF272" s="11">
        <f t="shared" si="220"/>
        <v>3835</v>
      </c>
      <c r="AG272" s="11">
        <f t="shared" si="221"/>
        <v>5478.75</v>
      </c>
      <c r="AH272" s="11">
        <f t="shared" si="222"/>
        <v>3835</v>
      </c>
      <c r="AI272" s="11">
        <f t="shared" si="207"/>
        <v>839.84748858447495</v>
      </c>
      <c r="AJ272" s="11">
        <f t="shared" si="208"/>
        <v>359.15251141552505</v>
      </c>
      <c r="AK272" s="33">
        <v>42461</v>
      </c>
      <c r="AL272" s="5">
        <f t="shared" si="223"/>
        <v>42461</v>
      </c>
      <c r="AM272" s="11">
        <f t="shared" si="224"/>
        <v>42461</v>
      </c>
      <c r="AN272" s="11">
        <f t="shared" si="225"/>
        <v>3835</v>
      </c>
      <c r="AO272" s="6">
        <v>911.79</v>
      </c>
      <c r="AP272" s="6">
        <f t="shared" si="226"/>
        <v>71.942511415525018</v>
      </c>
      <c r="AQ272" s="6">
        <f t="shared" si="227"/>
        <v>287.21000000000004</v>
      </c>
      <c r="AR272" s="33">
        <v>42826</v>
      </c>
      <c r="AS272" s="5">
        <f t="shared" si="228"/>
        <v>42826</v>
      </c>
      <c r="AT272" s="11">
        <f t="shared" si="229"/>
        <v>42826</v>
      </c>
      <c r="AU272" s="11">
        <f t="shared" si="230"/>
        <v>4566</v>
      </c>
      <c r="AV272" s="6">
        <v>991.72333333333336</v>
      </c>
      <c r="AW272" s="6">
        <v>79.933333333333337</v>
      </c>
      <c r="AX272" s="6">
        <f t="shared" si="213"/>
        <v>207.27666666666664</v>
      </c>
      <c r="AY272" s="33">
        <v>43191</v>
      </c>
      <c r="AZ272" s="5">
        <f t="shared" si="231"/>
        <v>43191</v>
      </c>
      <c r="BA272" s="11">
        <f t="shared" si="232"/>
        <v>4931</v>
      </c>
      <c r="BB272" s="11">
        <f t="shared" si="233"/>
        <v>4571.8474885844753</v>
      </c>
      <c r="BC272" s="6">
        <v>1081.0522639949331</v>
      </c>
      <c r="BD272" s="6">
        <v>89.32893066159977</v>
      </c>
      <c r="BE272" s="6">
        <f t="shared" si="211"/>
        <v>117.94773600506687</v>
      </c>
      <c r="BF272" s="8"/>
      <c r="BG272" s="33">
        <v>43556</v>
      </c>
      <c r="BH272" s="5">
        <f t="shared" si="234"/>
        <v>43556</v>
      </c>
      <c r="BI272" s="11">
        <f t="shared" si="235"/>
        <v>5296</v>
      </c>
      <c r="BJ272" s="11">
        <f t="shared" si="236"/>
        <v>0</v>
      </c>
      <c r="BK272" s="6">
        <f t="shared" si="261"/>
        <v>1159.0307290157964</v>
      </c>
      <c r="BL272" s="6">
        <f t="shared" si="262"/>
        <v>77.978465020863268</v>
      </c>
      <c r="BM272" s="6">
        <f t="shared" si="259"/>
        <v>39.969270984203604</v>
      </c>
      <c r="BN272" s="59"/>
      <c r="BO272" s="58"/>
      <c r="BP272" s="58"/>
      <c r="BQ272" s="61">
        <f t="shared" si="238"/>
        <v>0</v>
      </c>
      <c r="BR272" s="33">
        <v>43922</v>
      </c>
      <c r="BS272" s="5">
        <f t="shared" si="239"/>
        <v>43922</v>
      </c>
      <c r="BT272" s="11">
        <f t="shared" si="240"/>
        <v>5662</v>
      </c>
      <c r="BU272" s="11">
        <f t="shared" si="241"/>
        <v>0</v>
      </c>
      <c r="BV272" s="6">
        <f t="shared" si="206"/>
        <v>1199</v>
      </c>
      <c r="BW272" s="6">
        <f t="shared" si="256"/>
        <v>39.969270984203604</v>
      </c>
      <c r="BX272" s="73">
        <f t="shared" si="251"/>
        <v>0</v>
      </c>
      <c r="BY272" s="6">
        <f t="shared" si="260"/>
        <v>0</v>
      </c>
      <c r="BZ272" s="33">
        <v>44287</v>
      </c>
      <c r="CA272" s="5">
        <f t="shared" si="242"/>
        <v>44287</v>
      </c>
      <c r="CB272" s="11">
        <f t="shared" si="243"/>
        <v>6027</v>
      </c>
      <c r="CC272" s="11">
        <f t="shared" si="244"/>
        <v>0</v>
      </c>
      <c r="CD272" s="6">
        <f t="shared" si="245"/>
        <v>1199</v>
      </c>
      <c r="CE272" s="62">
        <f t="shared" si="257"/>
        <v>0</v>
      </c>
      <c r="CF272" s="73">
        <f t="shared" si="252"/>
        <v>0</v>
      </c>
      <c r="CG272" s="73">
        <f t="shared" si="253"/>
        <v>0</v>
      </c>
      <c r="CH272" s="6">
        <f t="shared" si="209"/>
        <v>0</v>
      </c>
      <c r="CI272" s="6"/>
      <c r="CJ272" s="33">
        <v>44652</v>
      </c>
      <c r="CK272" s="5">
        <f t="shared" si="246"/>
        <v>44652</v>
      </c>
      <c r="CL272" s="11">
        <f t="shared" si="247"/>
        <v>2557</v>
      </c>
      <c r="CM272" s="11">
        <f t="shared" si="248"/>
        <v>2557</v>
      </c>
      <c r="CN272" s="6">
        <f t="shared" si="249"/>
        <v>1199</v>
      </c>
      <c r="CO272" s="62">
        <f t="shared" si="258"/>
        <v>0</v>
      </c>
      <c r="CP272" s="73">
        <f t="shared" si="254"/>
        <v>0</v>
      </c>
      <c r="CQ272" s="73">
        <f t="shared" si="255"/>
        <v>0</v>
      </c>
      <c r="CR272" s="6">
        <f t="shared" si="250"/>
        <v>0</v>
      </c>
    </row>
    <row r="273" spans="1:96">
      <c r="A273" s="30" t="s">
        <v>2473</v>
      </c>
      <c r="B273" s="30" t="s">
        <v>2474</v>
      </c>
      <c r="C273" s="49"/>
      <c r="D273" s="49" t="s">
        <v>3849</v>
      </c>
      <c r="E273" s="30" t="s">
        <v>3061</v>
      </c>
      <c r="F273" s="30" t="s">
        <v>4568</v>
      </c>
      <c r="G273" s="30" t="s">
        <v>4562</v>
      </c>
      <c r="H273" s="30" t="s">
        <v>4471</v>
      </c>
      <c r="I273" s="30" t="s">
        <v>4301</v>
      </c>
      <c r="J273" s="30"/>
      <c r="K273" s="30" t="s">
        <v>1240</v>
      </c>
      <c r="L273" s="30" t="s">
        <v>3102</v>
      </c>
      <c r="M273" s="31">
        <v>500</v>
      </c>
      <c r="N273" s="30">
        <v>15</v>
      </c>
      <c r="O273" s="30"/>
      <c r="P273" s="162"/>
      <c r="Q273" s="30">
        <f t="shared" si="214"/>
        <v>180</v>
      </c>
      <c r="R273" s="30">
        <f t="shared" si="215"/>
        <v>5478.6330000000007</v>
      </c>
      <c r="S273" s="30">
        <f t="shared" si="216"/>
        <v>5475</v>
      </c>
      <c r="T273" s="30" t="s">
        <v>6</v>
      </c>
      <c r="U273" s="30"/>
      <c r="V273" s="32">
        <v>38280</v>
      </c>
      <c r="W273" s="30"/>
      <c r="X273" s="31">
        <v>500</v>
      </c>
      <c r="Y273" s="30">
        <v>0</v>
      </c>
      <c r="Z273" s="30">
        <v>0</v>
      </c>
      <c r="AA273" s="30">
        <v>0</v>
      </c>
      <c r="AB273" s="31">
        <f t="shared" si="217"/>
        <v>500</v>
      </c>
      <c r="AC273" s="33">
        <v>42095</v>
      </c>
      <c r="AD273" s="10">
        <f t="shared" si="218"/>
        <v>38280</v>
      </c>
      <c r="AE273" s="10">
        <f t="shared" si="219"/>
        <v>42095</v>
      </c>
      <c r="AF273" s="11">
        <f t="shared" si="220"/>
        <v>3815</v>
      </c>
      <c r="AG273" s="11">
        <f t="shared" si="221"/>
        <v>5478.75</v>
      </c>
      <c r="AH273" s="11">
        <f t="shared" si="222"/>
        <v>3815</v>
      </c>
      <c r="AI273" s="11">
        <f t="shared" si="207"/>
        <v>348.40182648401827</v>
      </c>
      <c r="AJ273" s="11">
        <f t="shared" si="208"/>
        <v>151.59817351598173</v>
      </c>
      <c r="AK273" s="33">
        <v>42461</v>
      </c>
      <c r="AL273" s="5">
        <f t="shared" si="223"/>
        <v>42461</v>
      </c>
      <c r="AM273" s="11">
        <f t="shared" si="224"/>
        <v>42461</v>
      </c>
      <c r="AN273" s="11">
        <f t="shared" si="225"/>
        <v>3815</v>
      </c>
      <c r="AO273" s="6">
        <v>377.97</v>
      </c>
      <c r="AP273" s="6">
        <f t="shared" si="226"/>
        <v>29.568173515981755</v>
      </c>
      <c r="AQ273" s="6">
        <f t="shared" si="227"/>
        <v>122.02999999999997</v>
      </c>
      <c r="AR273" s="33">
        <v>42826</v>
      </c>
      <c r="AS273" s="5">
        <f t="shared" si="228"/>
        <v>42826</v>
      </c>
      <c r="AT273" s="11">
        <f t="shared" si="229"/>
        <v>42826</v>
      </c>
      <c r="AU273" s="11">
        <f t="shared" si="230"/>
        <v>4546</v>
      </c>
      <c r="AV273" s="6">
        <v>411.30333333333334</v>
      </c>
      <c r="AW273" s="6">
        <v>33.333333333333336</v>
      </c>
      <c r="AX273" s="6">
        <f t="shared" si="213"/>
        <v>88.696666666666658</v>
      </c>
      <c r="AY273" s="33">
        <v>43191</v>
      </c>
      <c r="AZ273" s="5">
        <f t="shared" si="231"/>
        <v>43191</v>
      </c>
      <c r="BA273" s="11">
        <f t="shared" si="232"/>
        <v>4911</v>
      </c>
      <c r="BB273" s="11">
        <f t="shared" si="233"/>
        <v>4759.4018264840179</v>
      </c>
      <c r="BC273" s="6">
        <v>448.99346115045034</v>
      </c>
      <c r="BD273" s="6">
        <v>37.690127817117002</v>
      </c>
      <c r="BE273" s="6">
        <f t="shared" si="211"/>
        <v>51.006538849549656</v>
      </c>
      <c r="BF273" s="8"/>
      <c r="BG273" s="33">
        <v>43556</v>
      </c>
      <c r="BH273" s="5">
        <f t="shared" si="234"/>
        <v>43556</v>
      </c>
      <c r="BI273" s="11">
        <f t="shared" si="235"/>
        <v>5276</v>
      </c>
      <c r="BJ273" s="11">
        <f t="shared" si="236"/>
        <v>0</v>
      </c>
      <c r="BK273" s="6">
        <f t="shared" si="261"/>
        <v>481.50697445877461</v>
      </c>
      <c r="BL273" s="6">
        <f t="shared" si="262"/>
        <v>32.513513308324264</v>
      </c>
      <c r="BM273" s="6">
        <f t="shared" si="259"/>
        <v>18.493025541225393</v>
      </c>
      <c r="BN273" s="59"/>
      <c r="BO273" s="58"/>
      <c r="BP273" s="58"/>
      <c r="BQ273" s="61">
        <f t="shared" si="238"/>
        <v>0</v>
      </c>
      <c r="BR273" s="33">
        <v>43922</v>
      </c>
      <c r="BS273" s="5">
        <f t="shared" si="239"/>
        <v>43922</v>
      </c>
      <c r="BT273" s="11">
        <f t="shared" si="240"/>
        <v>5642</v>
      </c>
      <c r="BU273" s="11">
        <f t="shared" si="241"/>
        <v>0</v>
      </c>
      <c r="BV273" s="6">
        <f t="shared" si="206"/>
        <v>500</v>
      </c>
      <c r="BW273" s="6">
        <f t="shared" si="256"/>
        <v>18.493025541225393</v>
      </c>
      <c r="BX273" s="73">
        <f t="shared" si="251"/>
        <v>0</v>
      </c>
      <c r="BY273" s="6">
        <f t="shared" si="260"/>
        <v>0</v>
      </c>
      <c r="BZ273" s="33">
        <v>44287</v>
      </c>
      <c r="CA273" s="5">
        <f t="shared" si="242"/>
        <v>44287</v>
      </c>
      <c r="CB273" s="11">
        <f t="shared" si="243"/>
        <v>6007</v>
      </c>
      <c r="CC273" s="11">
        <f t="shared" si="244"/>
        <v>0</v>
      </c>
      <c r="CD273" s="6">
        <f t="shared" si="245"/>
        <v>500</v>
      </c>
      <c r="CE273" s="62">
        <f t="shared" si="257"/>
        <v>0</v>
      </c>
      <c r="CF273" s="73">
        <f t="shared" si="252"/>
        <v>0</v>
      </c>
      <c r="CG273" s="73">
        <f t="shared" si="253"/>
        <v>0</v>
      </c>
      <c r="CH273" s="6">
        <f t="shared" si="209"/>
        <v>0</v>
      </c>
      <c r="CI273" s="6"/>
      <c r="CJ273" s="33">
        <v>44652</v>
      </c>
      <c r="CK273" s="5">
        <f t="shared" si="246"/>
        <v>44652</v>
      </c>
      <c r="CL273" s="11">
        <f t="shared" si="247"/>
        <v>2557</v>
      </c>
      <c r="CM273" s="11">
        <f t="shared" si="248"/>
        <v>2557</v>
      </c>
      <c r="CN273" s="6">
        <f t="shared" si="249"/>
        <v>500</v>
      </c>
      <c r="CO273" s="62">
        <f t="shared" si="258"/>
        <v>0</v>
      </c>
      <c r="CP273" s="73">
        <f t="shared" si="254"/>
        <v>0</v>
      </c>
      <c r="CQ273" s="73">
        <f t="shared" si="255"/>
        <v>0</v>
      </c>
      <c r="CR273" s="6">
        <f t="shared" si="250"/>
        <v>0</v>
      </c>
    </row>
    <row r="274" spans="1:96">
      <c r="A274" s="30" t="s">
        <v>1824</v>
      </c>
      <c r="B274" s="30" t="s">
        <v>1825</v>
      </c>
      <c r="C274" s="49"/>
      <c r="D274" s="49" t="s">
        <v>3531</v>
      </c>
      <c r="E274" s="30" t="s">
        <v>3061</v>
      </c>
      <c r="F274" s="30" t="s">
        <v>4568</v>
      </c>
      <c r="G274" s="30" t="s">
        <v>4574</v>
      </c>
      <c r="H274" s="30" t="s">
        <v>3180</v>
      </c>
      <c r="I274" s="30" t="s">
        <v>4329</v>
      </c>
      <c r="J274" s="30"/>
      <c r="K274" s="30" t="s">
        <v>1240</v>
      </c>
      <c r="L274" s="30" t="s">
        <v>3102</v>
      </c>
      <c r="M274" s="31">
        <v>3159</v>
      </c>
      <c r="N274" s="30">
        <v>15</v>
      </c>
      <c r="O274" s="30"/>
      <c r="P274" s="162"/>
      <c r="Q274" s="30">
        <f t="shared" si="214"/>
        <v>180</v>
      </c>
      <c r="R274" s="30">
        <f t="shared" si="215"/>
        <v>5478.6330000000007</v>
      </c>
      <c r="S274" s="30">
        <f t="shared" si="216"/>
        <v>5475</v>
      </c>
      <c r="T274" s="30" t="s">
        <v>6</v>
      </c>
      <c r="U274" s="30"/>
      <c r="V274" s="32">
        <v>38441</v>
      </c>
      <c r="W274" s="30"/>
      <c r="X274" s="31">
        <v>3159</v>
      </c>
      <c r="Y274" s="30">
        <v>0</v>
      </c>
      <c r="Z274" s="30">
        <v>0</v>
      </c>
      <c r="AA274" s="30">
        <v>0</v>
      </c>
      <c r="AB274" s="31">
        <f t="shared" si="217"/>
        <v>3159</v>
      </c>
      <c r="AC274" s="33">
        <v>42095</v>
      </c>
      <c r="AD274" s="10">
        <f t="shared" si="218"/>
        <v>38441</v>
      </c>
      <c r="AE274" s="10">
        <f t="shared" si="219"/>
        <v>42095</v>
      </c>
      <c r="AF274" s="11">
        <f t="shared" si="220"/>
        <v>3654</v>
      </c>
      <c r="AG274" s="11">
        <f t="shared" si="221"/>
        <v>5478.75</v>
      </c>
      <c r="AH274" s="11">
        <f t="shared" si="222"/>
        <v>3654</v>
      </c>
      <c r="AI274" s="11">
        <f t="shared" si="207"/>
        <v>2108.3079452054794</v>
      </c>
      <c r="AJ274" s="11">
        <f t="shared" si="208"/>
        <v>1050.6920547945206</v>
      </c>
      <c r="AK274" s="33">
        <v>42461</v>
      </c>
      <c r="AL274" s="5">
        <f t="shared" si="223"/>
        <v>42461</v>
      </c>
      <c r="AM274" s="11">
        <f t="shared" si="224"/>
        <v>42461</v>
      </c>
      <c r="AN274" s="11">
        <f t="shared" si="225"/>
        <v>3654</v>
      </c>
      <c r="AO274" s="6">
        <v>2307.8000000000002</v>
      </c>
      <c r="AP274" s="6">
        <f t="shared" si="226"/>
        <v>199.49205479452075</v>
      </c>
      <c r="AQ274" s="6">
        <f t="shared" si="227"/>
        <v>851.19999999999982</v>
      </c>
      <c r="AR274" s="33">
        <v>42826</v>
      </c>
      <c r="AS274" s="5">
        <f t="shared" si="228"/>
        <v>42826</v>
      </c>
      <c r="AT274" s="11">
        <f t="shared" si="229"/>
        <v>42826</v>
      </c>
      <c r="AU274" s="11">
        <f t="shared" si="230"/>
        <v>4385</v>
      </c>
      <c r="AV274" s="6">
        <v>2518.4</v>
      </c>
      <c r="AW274" s="6">
        <v>210.6</v>
      </c>
      <c r="AX274" s="6">
        <f t="shared" si="213"/>
        <v>640.59999999999991</v>
      </c>
      <c r="AY274" s="33">
        <v>43191</v>
      </c>
      <c r="AZ274" s="5">
        <f t="shared" si="231"/>
        <v>43191</v>
      </c>
      <c r="BA274" s="11">
        <f t="shared" si="232"/>
        <v>4750</v>
      </c>
      <c r="BB274" s="11">
        <f t="shared" si="233"/>
        <v>3699.3079452054794</v>
      </c>
      <c r="BC274" s="6">
        <v>2731.8331783144331</v>
      </c>
      <c r="BD274" s="6">
        <v>213.43317831443295</v>
      </c>
      <c r="BE274" s="6">
        <f t="shared" si="211"/>
        <v>427.1668216855669</v>
      </c>
      <c r="BF274" s="8"/>
      <c r="BG274" s="33">
        <v>43556</v>
      </c>
      <c r="BH274" s="5">
        <f t="shared" si="234"/>
        <v>43556</v>
      </c>
      <c r="BI274" s="11">
        <f t="shared" si="235"/>
        <v>5115</v>
      </c>
      <c r="BJ274" s="11">
        <f t="shared" si="236"/>
        <v>0</v>
      </c>
      <c r="BK274" s="6">
        <f t="shared" si="261"/>
        <v>2949.3278706567858</v>
      </c>
      <c r="BL274" s="6">
        <f t="shared" si="262"/>
        <v>217.49469234235266</v>
      </c>
      <c r="BM274" s="6">
        <f t="shared" si="259"/>
        <v>209.67212934321424</v>
      </c>
      <c r="BN274" s="59"/>
      <c r="BO274" s="58"/>
      <c r="BP274" s="58"/>
      <c r="BQ274" s="61">
        <f t="shared" si="238"/>
        <v>0</v>
      </c>
      <c r="BR274" s="33">
        <v>43922</v>
      </c>
      <c r="BS274" s="5">
        <f t="shared" si="239"/>
        <v>43922</v>
      </c>
      <c r="BT274" s="11">
        <f t="shared" si="240"/>
        <v>5481</v>
      </c>
      <c r="BU274" s="11">
        <f t="shared" si="241"/>
        <v>0</v>
      </c>
      <c r="BV274" s="6">
        <f t="shared" si="206"/>
        <v>3159</v>
      </c>
      <c r="BW274" s="6">
        <f t="shared" si="256"/>
        <v>209.67212934321424</v>
      </c>
      <c r="BX274" s="73">
        <f t="shared" si="251"/>
        <v>0</v>
      </c>
      <c r="BY274" s="6">
        <f t="shared" si="260"/>
        <v>0</v>
      </c>
      <c r="BZ274" s="33">
        <v>44287</v>
      </c>
      <c r="CA274" s="5">
        <f t="shared" si="242"/>
        <v>44287</v>
      </c>
      <c r="CB274" s="11">
        <f t="shared" si="243"/>
        <v>5846</v>
      </c>
      <c r="CC274" s="11">
        <f t="shared" si="244"/>
        <v>0</v>
      </c>
      <c r="CD274" s="6">
        <f t="shared" si="245"/>
        <v>3159</v>
      </c>
      <c r="CE274" s="62">
        <f t="shared" si="257"/>
        <v>0</v>
      </c>
      <c r="CF274" s="73">
        <f t="shared" si="252"/>
        <v>0</v>
      </c>
      <c r="CG274" s="73">
        <f t="shared" si="253"/>
        <v>0</v>
      </c>
      <c r="CH274" s="6">
        <f t="shared" si="209"/>
        <v>0</v>
      </c>
      <c r="CI274" s="6"/>
      <c r="CJ274" s="33">
        <v>44652</v>
      </c>
      <c r="CK274" s="5">
        <f t="shared" si="246"/>
        <v>44652</v>
      </c>
      <c r="CL274" s="11">
        <f t="shared" si="247"/>
        <v>2557</v>
      </c>
      <c r="CM274" s="11">
        <f t="shared" si="248"/>
        <v>2557</v>
      </c>
      <c r="CN274" s="6">
        <f t="shared" si="249"/>
        <v>3159</v>
      </c>
      <c r="CO274" s="62">
        <f t="shared" si="258"/>
        <v>0</v>
      </c>
      <c r="CP274" s="73">
        <f t="shared" si="254"/>
        <v>0</v>
      </c>
      <c r="CQ274" s="73">
        <f t="shared" si="255"/>
        <v>0</v>
      </c>
      <c r="CR274" s="6">
        <f t="shared" si="250"/>
        <v>0</v>
      </c>
    </row>
    <row r="275" spans="1:96">
      <c r="A275" s="30" t="s">
        <v>2427</v>
      </c>
      <c r="B275" s="30" t="s">
        <v>2428</v>
      </c>
      <c r="C275" s="49"/>
      <c r="D275" s="49" t="s">
        <v>3826</v>
      </c>
      <c r="E275" s="30" t="s">
        <v>3061</v>
      </c>
      <c r="F275" s="30" t="s">
        <v>4568</v>
      </c>
      <c r="G275" s="30" t="s">
        <v>4562</v>
      </c>
      <c r="H275" s="30" t="s">
        <v>4440</v>
      </c>
      <c r="I275" s="30" t="s">
        <v>4369</v>
      </c>
      <c r="J275" s="30"/>
      <c r="K275" s="30" t="s">
        <v>1240</v>
      </c>
      <c r="L275" s="30" t="s">
        <v>3102</v>
      </c>
      <c r="M275" s="31">
        <v>1599</v>
      </c>
      <c r="N275" s="30">
        <v>15</v>
      </c>
      <c r="O275" s="30"/>
      <c r="P275" s="162"/>
      <c r="Q275" s="30">
        <f t="shared" si="214"/>
        <v>180</v>
      </c>
      <c r="R275" s="30">
        <f t="shared" si="215"/>
        <v>5478.6330000000007</v>
      </c>
      <c r="S275" s="30">
        <f t="shared" si="216"/>
        <v>5475</v>
      </c>
      <c r="T275" s="30" t="s">
        <v>6</v>
      </c>
      <c r="U275" s="30"/>
      <c r="V275" s="32">
        <v>38441</v>
      </c>
      <c r="W275" s="30"/>
      <c r="X275" s="31">
        <v>1599</v>
      </c>
      <c r="Y275" s="30">
        <v>0</v>
      </c>
      <c r="Z275" s="30">
        <v>0</v>
      </c>
      <c r="AA275" s="30">
        <v>0</v>
      </c>
      <c r="AB275" s="31">
        <f t="shared" si="217"/>
        <v>1599</v>
      </c>
      <c r="AC275" s="33">
        <v>42095</v>
      </c>
      <c r="AD275" s="10">
        <f t="shared" si="218"/>
        <v>38441</v>
      </c>
      <c r="AE275" s="10">
        <f t="shared" si="219"/>
        <v>42095</v>
      </c>
      <c r="AF275" s="11">
        <f t="shared" si="220"/>
        <v>3654</v>
      </c>
      <c r="AG275" s="11">
        <f t="shared" si="221"/>
        <v>5478.75</v>
      </c>
      <c r="AH275" s="11">
        <f t="shared" si="222"/>
        <v>3654</v>
      </c>
      <c r="AI275" s="11">
        <f t="shared" si="207"/>
        <v>1067.1682191780822</v>
      </c>
      <c r="AJ275" s="11">
        <f t="shared" si="208"/>
        <v>531.83178082191785</v>
      </c>
      <c r="AK275" s="33">
        <v>42461</v>
      </c>
      <c r="AL275" s="5">
        <f t="shared" si="223"/>
        <v>42461</v>
      </c>
      <c r="AM275" s="11">
        <f t="shared" si="224"/>
        <v>42461</v>
      </c>
      <c r="AN275" s="11">
        <f t="shared" si="225"/>
        <v>3654</v>
      </c>
      <c r="AO275" s="6">
        <v>1168.06</v>
      </c>
      <c r="AP275" s="6">
        <f t="shared" si="226"/>
        <v>100.89178082191779</v>
      </c>
      <c r="AQ275" s="6">
        <f t="shared" si="227"/>
        <v>430.94000000000005</v>
      </c>
      <c r="AR275" s="33">
        <v>42826</v>
      </c>
      <c r="AS275" s="5">
        <f t="shared" si="228"/>
        <v>42826</v>
      </c>
      <c r="AT275" s="11">
        <f t="shared" si="229"/>
        <v>42826</v>
      </c>
      <c r="AU275" s="11">
        <f t="shared" si="230"/>
        <v>4385</v>
      </c>
      <c r="AV275" s="6">
        <v>1274.6599999999999</v>
      </c>
      <c r="AW275" s="6">
        <v>106.6</v>
      </c>
      <c r="AX275" s="6">
        <f t="shared" si="213"/>
        <v>324.34000000000015</v>
      </c>
      <c r="AY275" s="33">
        <v>43191</v>
      </c>
      <c r="AZ275" s="5">
        <f t="shared" si="231"/>
        <v>43191</v>
      </c>
      <c r="BA275" s="11">
        <f t="shared" si="232"/>
        <v>4750</v>
      </c>
      <c r="BB275" s="11">
        <f t="shared" si="233"/>
        <v>4218.1682191780819</v>
      </c>
      <c r="BC275" s="6">
        <v>1388.7750729014651</v>
      </c>
      <c r="BD275" s="6">
        <v>114.11507290146521</v>
      </c>
      <c r="BE275" s="6">
        <f t="shared" si="211"/>
        <v>210.22492709853486</v>
      </c>
      <c r="BF275" s="8"/>
      <c r="BG275" s="33">
        <v>43556</v>
      </c>
      <c r="BH275" s="5">
        <f t="shared" si="234"/>
        <v>43556</v>
      </c>
      <c r="BI275" s="11">
        <f t="shared" si="235"/>
        <v>5115</v>
      </c>
      <c r="BJ275" s="11">
        <f t="shared" si="236"/>
        <v>0</v>
      </c>
      <c r="BK275" s="6">
        <f t="shared" si="261"/>
        <v>1492.8696629250396</v>
      </c>
      <c r="BL275" s="6">
        <f t="shared" si="262"/>
        <v>104.09459002357448</v>
      </c>
      <c r="BM275" s="6">
        <f t="shared" si="259"/>
        <v>106.13033707496038</v>
      </c>
      <c r="BN275" s="59"/>
      <c r="BO275" s="58"/>
      <c r="BP275" s="58"/>
      <c r="BQ275" s="61">
        <f t="shared" si="238"/>
        <v>0</v>
      </c>
      <c r="BR275" s="33">
        <v>43922</v>
      </c>
      <c r="BS275" s="5">
        <f t="shared" si="239"/>
        <v>43922</v>
      </c>
      <c r="BT275" s="11">
        <f t="shared" si="240"/>
        <v>5481</v>
      </c>
      <c r="BU275" s="11">
        <f t="shared" si="241"/>
        <v>0</v>
      </c>
      <c r="BV275" s="6">
        <f t="shared" si="206"/>
        <v>1599</v>
      </c>
      <c r="BW275" s="6">
        <f t="shared" si="256"/>
        <v>106.13033707496038</v>
      </c>
      <c r="BX275" s="73">
        <f t="shared" si="251"/>
        <v>0</v>
      </c>
      <c r="BY275" s="6">
        <f t="shared" si="260"/>
        <v>0</v>
      </c>
      <c r="BZ275" s="33">
        <v>44287</v>
      </c>
      <c r="CA275" s="5">
        <f t="shared" si="242"/>
        <v>44287</v>
      </c>
      <c r="CB275" s="11">
        <f t="shared" si="243"/>
        <v>5846</v>
      </c>
      <c r="CC275" s="11">
        <f t="shared" si="244"/>
        <v>0</v>
      </c>
      <c r="CD275" s="6">
        <f t="shared" si="245"/>
        <v>1599</v>
      </c>
      <c r="CE275" s="62">
        <f t="shared" si="257"/>
        <v>0</v>
      </c>
      <c r="CF275" s="73">
        <f t="shared" si="252"/>
        <v>0</v>
      </c>
      <c r="CG275" s="73">
        <f t="shared" si="253"/>
        <v>0</v>
      </c>
      <c r="CH275" s="6">
        <f t="shared" si="209"/>
        <v>0</v>
      </c>
      <c r="CI275" s="6"/>
      <c r="CJ275" s="33">
        <v>44652</v>
      </c>
      <c r="CK275" s="5">
        <f t="shared" si="246"/>
        <v>44652</v>
      </c>
      <c r="CL275" s="11">
        <f t="shared" si="247"/>
        <v>2557</v>
      </c>
      <c r="CM275" s="11">
        <f t="shared" si="248"/>
        <v>2557</v>
      </c>
      <c r="CN275" s="6">
        <f t="shared" si="249"/>
        <v>1599</v>
      </c>
      <c r="CO275" s="62">
        <f t="shared" si="258"/>
        <v>0</v>
      </c>
      <c r="CP275" s="73">
        <f t="shared" si="254"/>
        <v>0</v>
      </c>
      <c r="CQ275" s="73">
        <f t="shared" si="255"/>
        <v>0</v>
      </c>
      <c r="CR275" s="6">
        <f t="shared" si="250"/>
        <v>0</v>
      </c>
    </row>
    <row r="276" spans="1:96">
      <c r="A276" s="30" t="s">
        <v>2429</v>
      </c>
      <c r="B276" s="30" t="s">
        <v>2430</v>
      </c>
      <c r="C276" s="49"/>
      <c r="D276" s="49" t="s">
        <v>3827</v>
      </c>
      <c r="E276" s="30" t="s">
        <v>3061</v>
      </c>
      <c r="F276" s="30" t="s">
        <v>4568</v>
      </c>
      <c r="G276" s="30" t="s">
        <v>3115</v>
      </c>
      <c r="H276" s="30" t="s">
        <v>11643</v>
      </c>
      <c r="I276" s="30" t="s">
        <v>4354</v>
      </c>
      <c r="J276" s="30"/>
      <c r="K276" s="30" t="s">
        <v>1240</v>
      </c>
      <c r="L276" s="30" t="s">
        <v>3102</v>
      </c>
      <c r="M276" s="31">
        <v>1350</v>
      </c>
      <c r="N276" s="30">
        <v>15</v>
      </c>
      <c r="O276" s="30"/>
      <c r="P276" s="162"/>
      <c r="Q276" s="30">
        <f t="shared" si="214"/>
        <v>180</v>
      </c>
      <c r="R276" s="30">
        <f t="shared" si="215"/>
        <v>5478.6330000000007</v>
      </c>
      <c r="S276" s="30">
        <f t="shared" si="216"/>
        <v>5475</v>
      </c>
      <c r="T276" s="30" t="s">
        <v>6</v>
      </c>
      <c r="U276" s="30"/>
      <c r="V276" s="32">
        <v>38502</v>
      </c>
      <c r="W276" s="30"/>
      <c r="X276" s="31">
        <v>1350</v>
      </c>
      <c r="Y276" s="30">
        <v>0</v>
      </c>
      <c r="Z276" s="30">
        <v>0</v>
      </c>
      <c r="AA276" s="30">
        <v>0</v>
      </c>
      <c r="AB276" s="31">
        <f t="shared" si="217"/>
        <v>1350</v>
      </c>
      <c r="AC276" s="33">
        <v>42095</v>
      </c>
      <c r="AD276" s="10">
        <f t="shared" si="218"/>
        <v>38502</v>
      </c>
      <c r="AE276" s="10">
        <f t="shared" si="219"/>
        <v>42095</v>
      </c>
      <c r="AF276" s="11">
        <f t="shared" si="220"/>
        <v>3593</v>
      </c>
      <c r="AG276" s="11">
        <f t="shared" si="221"/>
        <v>5478.75</v>
      </c>
      <c r="AH276" s="11">
        <f t="shared" si="222"/>
        <v>3593</v>
      </c>
      <c r="AI276" s="11">
        <f t="shared" si="207"/>
        <v>885.94520547945206</v>
      </c>
      <c r="AJ276" s="11">
        <f t="shared" si="208"/>
        <v>464.05479452054794</v>
      </c>
      <c r="AK276" s="33">
        <v>42461</v>
      </c>
      <c r="AL276" s="5">
        <f t="shared" si="223"/>
        <v>42461</v>
      </c>
      <c r="AM276" s="11">
        <f t="shared" si="224"/>
        <v>42461</v>
      </c>
      <c r="AN276" s="11">
        <f t="shared" si="225"/>
        <v>3593</v>
      </c>
      <c r="AO276" s="6">
        <v>972.79</v>
      </c>
      <c r="AP276" s="6">
        <f t="shared" si="226"/>
        <v>86.844794520547907</v>
      </c>
      <c r="AQ276" s="6">
        <f t="shared" si="227"/>
        <v>377.21000000000004</v>
      </c>
      <c r="AR276" s="33">
        <v>42826</v>
      </c>
      <c r="AS276" s="5">
        <f t="shared" si="228"/>
        <v>42826</v>
      </c>
      <c r="AT276" s="11">
        <f t="shared" si="229"/>
        <v>42826</v>
      </c>
      <c r="AU276" s="11">
        <f t="shared" si="230"/>
        <v>4324</v>
      </c>
      <c r="AV276" s="6">
        <v>1062.79</v>
      </c>
      <c r="AW276" s="6">
        <v>90</v>
      </c>
      <c r="AX276" s="6">
        <f t="shared" si="213"/>
        <v>287.21000000000004</v>
      </c>
      <c r="AY276" s="33">
        <v>43191</v>
      </c>
      <c r="AZ276" s="5">
        <f t="shared" si="231"/>
        <v>43191</v>
      </c>
      <c r="BA276" s="11">
        <f t="shared" si="232"/>
        <v>4689</v>
      </c>
      <c r="BB276" s="11">
        <f t="shared" si="233"/>
        <v>4224.9452054794519</v>
      </c>
      <c r="BC276" s="6">
        <v>1157.4483045633901</v>
      </c>
      <c r="BD276" s="6">
        <v>94.658304563390132</v>
      </c>
      <c r="BE276" s="6">
        <f t="shared" si="211"/>
        <v>192.55169543660986</v>
      </c>
      <c r="BF276" s="8"/>
      <c r="BG276" s="33">
        <v>43556</v>
      </c>
      <c r="BH276" s="5">
        <f t="shared" si="234"/>
        <v>43556</v>
      </c>
      <c r="BI276" s="11">
        <f t="shared" si="235"/>
        <v>5054</v>
      </c>
      <c r="BJ276" s="11">
        <f t="shared" si="236"/>
        <v>0</v>
      </c>
      <c r="BK276" s="6">
        <f t="shared" si="261"/>
        <v>1245.3654041071923</v>
      </c>
      <c r="BL276" s="6">
        <f t="shared" si="262"/>
        <v>87.917099543802124</v>
      </c>
      <c r="BM276" s="6">
        <f t="shared" si="259"/>
        <v>104.63459589280774</v>
      </c>
      <c r="BN276" s="59"/>
      <c r="BO276" s="58"/>
      <c r="BP276" s="58"/>
      <c r="BQ276" s="61">
        <f t="shared" si="238"/>
        <v>14.634595892807738</v>
      </c>
      <c r="BR276" s="33">
        <v>43922</v>
      </c>
      <c r="BS276" s="5">
        <f t="shared" si="239"/>
        <v>43922</v>
      </c>
      <c r="BT276" s="11">
        <f t="shared" si="240"/>
        <v>5420</v>
      </c>
      <c r="BU276" s="11">
        <f t="shared" si="241"/>
        <v>0</v>
      </c>
      <c r="BV276" s="6">
        <f t="shared" si="206"/>
        <v>1335.3654041071923</v>
      </c>
      <c r="BW276" s="6">
        <f t="shared" ref="BW276:BW338" si="263">SLN(M276,J276,N276)</f>
        <v>90</v>
      </c>
      <c r="BX276" s="73">
        <f t="shared" si="251"/>
        <v>14.634595892807738</v>
      </c>
      <c r="BY276" s="6">
        <f t="shared" si="260"/>
        <v>14.634595892807738</v>
      </c>
      <c r="BZ276" s="33">
        <v>44287</v>
      </c>
      <c r="CA276" s="5">
        <f t="shared" si="242"/>
        <v>44287</v>
      </c>
      <c r="CB276" s="11">
        <f t="shared" si="243"/>
        <v>5785</v>
      </c>
      <c r="CC276" s="11">
        <f t="shared" si="244"/>
        <v>0</v>
      </c>
      <c r="CD276" s="6">
        <f t="shared" si="245"/>
        <v>1338.1991587495661</v>
      </c>
      <c r="CE276" s="62">
        <v>2.8337546423739122</v>
      </c>
      <c r="CF276" s="73">
        <f t="shared" si="252"/>
        <v>2.8337546423739122</v>
      </c>
      <c r="CG276" s="73">
        <f t="shared" si="253"/>
        <v>11.800841250433827</v>
      </c>
      <c r="CH276" s="6">
        <f t="shared" si="209"/>
        <v>11.800841250433827</v>
      </c>
      <c r="CI276" s="6"/>
      <c r="CJ276" s="33">
        <v>44652</v>
      </c>
      <c r="CK276" s="5">
        <f t="shared" si="246"/>
        <v>44652</v>
      </c>
      <c r="CL276" s="11">
        <f t="shared" si="247"/>
        <v>2557</v>
      </c>
      <c r="CM276" s="11">
        <f t="shared" si="248"/>
        <v>2557</v>
      </c>
      <c r="CN276" s="6">
        <f t="shared" si="249"/>
        <v>1341.0329133919399</v>
      </c>
      <c r="CO276" s="6">
        <f>CE276</f>
        <v>2.8337546423739122</v>
      </c>
      <c r="CP276" s="73">
        <f t="shared" si="254"/>
        <v>2.8337546423739122</v>
      </c>
      <c r="CQ276" s="73">
        <f t="shared" si="255"/>
        <v>8.9670866080599154</v>
      </c>
      <c r="CR276" s="6">
        <f t="shared" si="250"/>
        <v>8.9670866080599154</v>
      </c>
    </row>
    <row r="277" spans="1:96">
      <c r="A277" s="30" t="s">
        <v>2134</v>
      </c>
      <c r="B277" s="30" t="s">
        <v>2135</v>
      </c>
      <c r="C277" s="49"/>
      <c r="D277" s="49" t="s">
        <v>3679</v>
      </c>
      <c r="E277" s="30" t="s">
        <v>3061</v>
      </c>
      <c r="F277" s="30" t="s">
        <v>4568</v>
      </c>
      <c r="G277" s="30" t="s">
        <v>4562</v>
      </c>
      <c r="H277" s="30" t="s">
        <v>4445</v>
      </c>
      <c r="I277" s="30" t="s">
        <v>4339</v>
      </c>
      <c r="J277" s="30"/>
      <c r="K277" s="30" t="s">
        <v>1240</v>
      </c>
      <c r="L277" s="30" t="s">
        <v>3102</v>
      </c>
      <c r="M277" s="31">
        <v>1054.99</v>
      </c>
      <c r="N277" s="30">
        <v>15</v>
      </c>
      <c r="O277" s="30"/>
      <c r="P277" s="162"/>
      <c r="Q277" s="30">
        <f t="shared" si="214"/>
        <v>180</v>
      </c>
      <c r="R277" s="30">
        <f t="shared" si="215"/>
        <v>5478.6330000000007</v>
      </c>
      <c r="S277" s="30">
        <f t="shared" si="216"/>
        <v>5475</v>
      </c>
      <c r="T277" s="30" t="s">
        <v>6</v>
      </c>
      <c r="U277" s="30"/>
      <c r="V277" s="32">
        <v>38635</v>
      </c>
      <c r="W277" s="30"/>
      <c r="X277" s="31">
        <v>1054.99</v>
      </c>
      <c r="Y277" s="30">
        <v>0</v>
      </c>
      <c r="Z277" s="30">
        <v>0</v>
      </c>
      <c r="AA277" s="30">
        <v>0</v>
      </c>
      <c r="AB277" s="31">
        <f t="shared" si="217"/>
        <v>1054.99</v>
      </c>
      <c r="AC277" s="33">
        <v>42095</v>
      </c>
      <c r="AD277" s="10">
        <f t="shared" si="218"/>
        <v>38635</v>
      </c>
      <c r="AE277" s="10">
        <f t="shared" si="219"/>
        <v>42095</v>
      </c>
      <c r="AF277" s="11">
        <f t="shared" si="220"/>
        <v>3460</v>
      </c>
      <c r="AG277" s="11">
        <f t="shared" si="221"/>
        <v>5478.75</v>
      </c>
      <c r="AH277" s="11">
        <f t="shared" si="222"/>
        <v>3460</v>
      </c>
      <c r="AI277" s="11">
        <f t="shared" si="207"/>
        <v>666.71514155251145</v>
      </c>
      <c r="AJ277" s="11">
        <f t="shared" si="208"/>
        <v>388.27485844748855</v>
      </c>
      <c r="AK277" s="33">
        <v>42461</v>
      </c>
      <c r="AL277" s="5">
        <f t="shared" si="223"/>
        <v>42461</v>
      </c>
      <c r="AM277" s="11">
        <f t="shared" si="224"/>
        <v>42461</v>
      </c>
      <c r="AN277" s="11">
        <f t="shared" si="225"/>
        <v>3460</v>
      </c>
      <c r="AO277" s="6">
        <v>734.55</v>
      </c>
      <c r="AP277" s="6">
        <f t="shared" si="226"/>
        <v>67.8348584474885</v>
      </c>
      <c r="AQ277" s="6">
        <f t="shared" si="227"/>
        <v>320.44000000000005</v>
      </c>
      <c r="AR277" s="33">
        <v>42826</v>
      </c>
      <c r="AS277" s="5">
        <f t="shared" si="228"/>
        <v>42826</v>
      </c>
      <c r="AT277" s="11">
        <f t="shared" si="229"/>
        <v>42826</v>
      </c>
      <c r="AU277" s="11">
        <f t="shared" si="230"/>
        <v>4191</v>
      </c>
      <c r="AV277" s="6">
        <v>804.88266666666664</v>
      </c>
      <c r="AW277" s="6">
        <v>70.332666666666668</v>
      </c>
      <c r="AX277" s="6">
        <f t="shared" si="213"/>
        <v>250.10733333333337</v>
      </c>
      <c r="AY277" s="33">
        <v>43191</v>
      </c>
      <c r="AZ277" s="5">
        <f t="shared" si="231"/>
        <v>43191</v>
      </c>
      <c r="BA277" s="11">
        <f t="shared" si="232"/>
        <v>4556</v>
      </c>
      <c r="BB277" s="11">
        <f t="shared" si="233"/>
        <v>4167.7251415525116</v>
      </c>
      <c r="BC277" s="6">
        <v>878.88820631390934</v>
      </c>
      <c r="BD277" s="6">
        <v>74.005539647242699</v>
      </c>
      <c r="BE277" s="6">
        <f t="shared" si="211"/>
        <v>176.10179368609067</v>
      </c>
      <c r="BF277" s="8"/>
      <c r="BG277" s="33">
        <v>43556</v>
      </c>
      <c r="BH277" s="5">
        <f t="shared" si="234"/>
        <v>43556</v>
      </c>
      <c r="BI277" s="11">
        <f t="shared" si="235"/>
        <v>4921</v>
      </c>
      <c r="BJ277" s="11">
        <f t="shared" si="236"/>
        <v>0</v>
      </c>
      <c r="BK277" s="6">
        <f t="shared" si="261"/>
        <v>947.60970300438078</v>
      </c>
      <c r="BL277" s="6">
        <f t="shared" si="262"/>
        <v>68.72149669047144</v>
      </c>
      <c r="BM277" s="6">
        <f t="shared" si="259"/>
        <v>107.38029699561923</v>
      </c>
      <c r="BN277" s="59"/>
      <c r="BO277" s="58"/>
      <c r="BP277" s="58"/>
      <c r="BQ277" s="61">
        <f t="shared" si="238"/>
        <v>37.04763032895255</v>
      </c>
      <c r="BR277" s="33">
        <v>43922</v>
      </c>
      <c r="BS277" s="5">
        <f t="shared" si="239"/>
        <v>43922</v>
      </c>
      <c r="BT277" s="11">
        <f t="shared" si="240"/>
        <v>5287</v>
      </c>
      <c r="BU277" s="11">
        <f t="shared" si="241"/>
        <v>0</v>
      </c>
      <c r="BV277" s="6">
        <f t="shared" ref="BV277:BV340" si="264">BK277+BW277</f>
        <v>1017.9423696710475</v>
      </c>
      <c r="BW277" s="6">
        <f t="shared" si="263"/>
        <v>70.332666666666668</v>
      </c>
      <c r="BX277" s="73">
        <f t="shared" si="251"/>
        <v>37.047630328952565</v>
      </c>
      <c r="BY277" s="6">
        <f t="shared" si="260"/>
        <v>37.047630328952565</v>
      </c>
      <c r="BZ277" s="33">
        <v>44287</v>
      </c>
      <c r="CA277" s="5">
        <f t="shared" si="242"/>
        <v>44287</v>
      </c>
      <c r="CB277" s="11">
        <f t="shared" si="243"/>
        <v>5652</v>
      </c>
      <c r="CC277" s="11">
        <f t="shared" si="244"/>
        <v>0</v>
      </c>
      <c r="CD277" s="6">
        <f t="shared" si="245"/>
        <v>1024.6432542449165</v>
      </c>
      <c r="CE277" s="62">
        <v>6.700884573869021</v>
      </c>
      <c r="CF277" s="73">
        <f t="shared" si="252"/>
        <v>6.700884573869021</v>
      </c>
      <c r="CG277" s="73">
        <f t="shared" si="253"/>
        <v>30.346745755083543</v>
      </c>
      <c r="CH277" s="6">
        <f t="shared" si="209"/>
        <v>30.346745755083543</v>
      </c>
      <c r="CI277" s="6"/>
      <c r="CJ277" s="33">
        <v>44652</v>
      </c>
      <c r="CK277" s="5">
        <f t="shared" si="246"/>
        <v>44652</v>
      </c>
      <c r="CL277" s="11">
        <f t="shared" si="247"/>
        <v>2557</v>
      </c>
      <c r="CM277" s="11">
        <f t="shared" si="248"/>
        <v>2557</v>
      </c>
      <c r="CN277" s="6">
        <f t="shared" si="249"/>
        <v>1053.99</v>
      </c>
      <c r="CO277" s="6">
        <f>CH277-1</f>
        <v>29.346745755083543</v>
      </c>
      <c r="CP277" s="73">
        <f t="shared" si="254"/>
        <v>29.346745755083543</v>
      </c>
      <c r="CQ277" s="73">
        <f t="shared" si="255"/>
        <v>1</v>
      </c>
      <c r="CR277" s="6">
        <f t="shared" si="250"/>
        <v>1</v>
      </c>
    </row>
    <row r="278" spans="1:96">
      <c r="A278" s="30" t="s">
        <v>2537</v>
      </c>
      <c r="B278" s="30" t="s">
        <v>2538</v>
      </c>
      <c r="C278" s="49"/>
      <c r="D278" s="49" t="s">
        <v>3881</v>
      </c>
      <c r="E278" s="30" t="s">
        <v>3128</v>
      </c>
      <c r="F278" s="30" t="s">
        <v>3123</v>
      </c>
      <c r="G278" s="30" t="s">
        <v>4562</v>
      </c>
      <c r="H278" s="30" t="s">
        <v>3129</v>
      </c>
      <c r="I278" s="30" t="s">
        <v>3116</v>
      </c>
      <c r="J278" s="30"/>
      <c r="K278" s="30" t="s">
        <v>1240</v>
      </c>
      <c r="L278" s="30" t="s">
        <v>3102</v>
      </c>
      <c r="M278" s="31">
        <v>935.25</v>
      </c>
      <c r="N278" s="30">
        <v>15</v>
      </c>
      <c r="O278" s="30"/>
      <c r="P278" s="162"/>
      <c r="Q278" s="30">
        <f t="shared" si="214"/>
        <v>180</v>
      </c>
      <c r="R278" s="30">
        <f t="shared" si="215"/>
        <v>5478.6330000000007</v>
      </c>
      <c r="S278" s="30">
        <f t="shared" si="216"/>
        <v>5475</v>
      </c>
      <c r="T278" s="30" t="s">
        <v>6</v>
      </c>
      <c r="U278" s="30"/>
      <c r="V278" s="32">
        <v>38638</v>
      </c>
      <c r="W278" s="30"/>
      <c r="X278" s="31">
        <v>935.25</v>
      </c>
      <c r="Y278" s="30">
        <v>0</v>
      </c>
      <c r="Z278" s="30">
        <v>0</v>
      </c>
      <c r="AA278" s="30">
        <v>0</v>
      </c>
      <c r="AB278" s="31">
        <f t="shared" si="217"/>
        <v>935.25</v>
      </c>
      <c r="AC278" s="33">
        <v>42095</v>
      </c>
      <c r="AD278" s="10">
        <f t="shared" si="218"/>
        <v>38638</v>
      </c>
      <c r="AE278" s="10">
        <f t="shared" si="219"/>
        <v>42095</v>
      </c>
      <c r="AF278" s="11">
        <f t="shared" si="220"/>
        <v>3457</v>
      </c>
      <c r="AG278" s="11">
        <f t="shared" si="221"/>
        <v>5478.75</v>
      </c>
      <c r="AH278" s="11">
        <f t="shared" si="222"/>
        <v>3457</v>
      </c>
      <c r="AI278" s="11">
        <f t="shared" si="207"/>
        <v>590.53136986301365</v>
      </c>
      <c r="AJ278" s="11">
        <f t="shared" si="208"/>
        <v>344.71863013698635</v>
      </c>
      <c r="AK278" s="33">
        <v>42461</v>
      </c>
      <c r="AL278" s="5">
        <f t="shared" si="223"/>
        <v>42461</v>
      </c>
      <c r="AM278" s="11">
        <f t="shared" si="224"/>
        <v>42461</v>
      </c>
      <c r="AN278" s="11">
        <f t="shared" si="225"/>
        <v>3457</v>
      </c>
      <c r="AO278" s="6">
        <v>651.13</v>
      </c>
      <c r="AP278" s="6">
        <f t="shared" si="226"/>
        <v>60.598630136986344</v>
      </c>
      <c r="AQ278" s="6">
        <f t="shared" si="227"/>
        <v>284.12</v>
      </c>
      <c r="AR278" s="33">
        <v>42826</v>
      </c>
      <c r="AS278" s="5">
        <f t="shared" si="228"/>
        <v>42826</v>
      </c>
      <c r="AT278" s="11">
        <f t="shared" si="229"/>
        <v>42826</v>
      </c>
      <c r="AU278" s="11">
        <f t="shared" si="230"/>
        <v>4188</v>
      </c>
      <c r="AV278" s="6">
        <v>713.48</v>
      </c>
      <c r="AW278" s="6">
        <v>62.35</v>
      </c>
      <c r="AX278" s="6">
        <f t="shared" si="213"/>
        <v>221.76999999999998</v>
      </c>
      <c r="AY278" s="33">
        <v>43191</v>
      </c>
      <c r="AZ278" s="5">
        <f t="shared" si="231"/>
        <v>43191</v>
      </c>
      <c r="BA278" s="11">
        <f t="shared" si="232"/>
        <v>4553</v>
      </c>
      <c r="BB278" s="11">
        <f t="shared" si="233"/>
        <v>4208.2813698630134</v>
      </c>
      <c r="BC278" s="6">
        <v>778.61683840938076</v>
      </c>
      <c r="BD278" s="6">
        <v>65.1368384093808</v>
      </c>
      <c r="BE278" s="6">
        <f t="shared" si="211"/>
        <v>156.63316159061924</v>
      </c>
      <c r="BF278" s="8"/>
      <c r="BG278" s="33">
        <v>43556</v>
      </c>
      <c r="BH278" s="5">
        <f t="shared" si="234"/>
        <v>43556</v>
      </c>
      <c r="BI278" s="11">
        <f t="shared" si="235"/>
        <v>4918</v>
      </c>
      <c r="BJ278" s="11">
        <f t="shared" si="236"/>
        <v>0</v>
      </c>
      <c r="BK278" s="6">
        <f t="shared" si="261"/>
        <v>839.54510185296215</v>
      </c>
      <c r="BL278" s="6">
        <f t="shared" si="262"/>
        <v>60.928263443581386</v>
      </c>
      <c r="BM278" s="6">
        <f t="shared" si="259"/>
        <v>95.704898147037852</v>
      </c>
      <c r="BN278" s="59"/>
      <c r="BO278" s="58"/>
      <c r="BP278" s="58"/>
      <c r="BQ278" s="61">
        <f t="shared" si="238"/>
        <v>33.354898147037829</v>
      </c>
      <c r="BR278" s="33">
        <v>43922</v>
      </c>
      <c r="BS278" s="5">
        <f t="shared" si="239"/>
        <v>43922</v>
      </c>
      <c r="BT278" s="11">
        <f t="shared" si="240"/>
        <v>5284</v>
      </c>
      <c r="BU278" s="11">
        <f t="shared" si="241"/>
        <v>0</v>
      </c>
      <c r="BV278" s="6">
        <f t="shared" si="264"/>
        <v>901.89510185296217</v>
      </c>
      <c r="BW278" s="6">
        <f t="shared" si="263"/>
        <v>62.35</v>
      </c>
      <c r="BX278" s="73">
        <f t="shared" si="251"/>
        <v>33.354898147037851</v>
      </c>
      <c r="BY278" s="6">
        <f t="shared" si="260"/>
        <v>33.354898147037851</v>
      </c>
      <c r="BZ278" s="33">
        <v>44287</v>
      </c>
      <c r="CA278" s="5">
        <f t="shared" si="242"/>
        <v>44287</v>
      </c>
      <c r="CB278" s="11">
        <f t="shared" si="243"/>
        <v>5649</v>
      </c>
      <c r="CC278" s="11">
        <f t="shared" si="244"/>
        <v>0</v>
      </c>
      <c r="CD278" s="6">
        <f t="shared" si="245"/>
        <v>935.25</v>
      </c>
      <c r="CE278" s="80">
        <f>BY278</f>
        <v>33.354898147037851</v>
      </c>
      <c r="CF278" s="73">
        <f t="shared" si="252"/>
        <v>33.354898147037851</v>
      </c>
      <c r="CG278" s="73">
        <f t="shared" si="253"/>
        <v>0</v>
      </c>
      <c r="CH278" s="6">
        <f t="shared" si="209"/>
        <v>0</v>
      </c>
      <c r="CI278" s="6"/>
      <c r="CJ278" s="33">
        <v>44652</v>
      </c>
      <c r="CK278" s="5">
        <f t="shared" si="246"/>
        <v>44652</v>
      </c>
      <c r="CL278" s="11">
        <f t="shared" si="247"/>
        <v>2557</v>
      </c>
      <c r="CM278" s="11">
        <f t="shared" si="248"/>
        <v>2557</v>
      </c>
      <c r="CN278" s="6">
        <f t="shared" si="249"/>
        <v>935.25</v>
      </c>
      <c r="CO278" s="62"/>
      <c r="CP278" s="73">
        <f t="shared" si="254"/>
        <v>0</v>
      </c>
      <c r="CQ278" s="73">
        <f t="shared" si="255"/>
        <v>0</v>
      </c>
      <c r="CR278" s="6">
        <f t="shared" si="250"/>
        <v>0</v>
      </c>
    </row>
    <row r="279" spans="1:96">
      <c r="A279" s="30" t="s">
        <v>2539</v>
      </c>
      <c r="B279" s="30" t="s">
        <v>2540</v>
      </c>
      <c r="C279" s="49"/>
      <c r="D279" s="49" t="s">
        <v>3882</v>
      </c>
      <c r="E279" s="30" t="s">
        <v>3128</v>
      </c>
      <c r="F279" s="30" t="s">
        <v>3123</v>
      </c>
      <c r="G279" s="30" t="s">
        <v>4562</v>
      </c>
      <c r="H279" s="30" t="s">
        <v>3129</v>
      </c>
      <c r="I279" s="30" t="s">
        <v>3116</v>
      </c>
      <c r="J279" s="30"/>
      <c r="K279" s="30" t="s">
        <v>1240</v>
      </c>
      <c r="L279" s="30" t="s">
        <v>3102</v>
      </c>
      <c r="M279" s="31">
        <v>872.1</v>
      </c>
      <c r="N279" s="30">
        <v>15</v>
      </c>
      <c r="O279" s="30"/>
      <c r="P279" s="162"/>
      <c r="Q279" s="30">
        <f t="shared" si="214"/>
        <v>180</v>
      </c>
      <c r="R279" s="30">
        <f t="shared" si="215"/>
        <v>5478.6330000000007</v>
      </c>
      <c r="S279" s="30">
        <f t="shared" si="216"/>
        <v>5475</v>
      </c>
      <c r="T279" s="30" t="s">
        <v>6</v>
      </c>
      <c r="U279" s="30"/>
      <c r="V279" s="32">
        <v>38679</v>
      </c>
      <c r="W279" s="30"/>
      <c r="X279" s="31">
        <v>872.1</v>
      </c>
      <c r="Y279" s="30">
        <v>0</v>
      </c>
      <c r="Z279" s="30">
        <v>0</v>
      </c>
      <c r="AA279" s="30">
        <v>0</v>
      </c>
      <c r="AB279" s="31">
        <f t="shared" si="217"/>
        <v>872.1</v>
      </c>
      <c r="AC279" s="33">
        <v>42095</v>
      </c>
      <c r="AD279" s="10">
        <f t="shared" si="218"/>
        <v>38679</v>
      </c>
      <c r="AE279" s="10">
        <f t="shared" si="219"/>
        <v>42095</v>
      </c>
      <c r="AF279" s="11">
        <f t="shared" si="220"/>
        <v>3416</v>
      </c>
      <c r="AG279" s="11">
        <f t="shared" si="221"/>
        <v>5478.75</v>
      </c>
      <c r="AH279" s="11">
        <f t="shared" si="222"/>
        <v>3416</v>
      </c>
      <c r="AI279" s="11">
        <f t="shared" si="207"/>
        <v>544.12668493150682</v>
      </c>
      <c r="AJ279" s="11">
        <f t="shared" si="208"/>
        <v>327.97331506849321</v>
      </c>
      <c r="AK279" s="33">
        <v>42461</v>
      </c>
      <c r="AL279" s="5">
        <f t="shared" si="223"/>
        <v>42461</v>
      </c>
      <c r="AM279" s="11">
        <f t="shared" si="224"/>
        <v>42461</v>
      </c>
      <c r="AN279" s="11">
        <f t="shared" si="225"/>
        <v>3416</v>
      </c>
      <c r="AO279" s="6">
        <v>602.57000000000005</v>
      </c>
      <c r="AP279" s="6">
        <f t="shared" si="226"/>
        <v>58.443315068493234</v>
      </c>
      <c r="AQ279" s="6">
        <f t="shared" si="227"/>
        <v>269.52999999999997</v>
      </c>
      <c r="AR279" s="33">
        <v>42826</v>
      </c>
      <c r="AS279" s="5">
        <f t="shared" si="228"/>
        <v>42826</v>
      </c>
      <c r="AT279" s="11">
        <f t="shared" si="229"/>
        <v>42826</v>
      </c>
      <c r="AU279" s="11">
        <f t="shared" si="230"/>
        <v>4147</v>
      </c>
      <c r="AV279" s="6">
        <v>660.71</v>
      </c>
      <c r="AW279" s="6">
        <v>58.14</v>
      </c>
      <c r="AX279" s="6">
        <f t="shared" si="213"/>
        <v>211.39</v>
      </c>
      <c r="AY279" s="33">
        <v>43191</v>
      </c>
      <c r="AZ279" s="5">
        <f t="shared" si="231"/>
        <v>43191</v>
      </c>
      <c r="BA279" s="11">
        <f t="shared" si="232"/>
        <v>4512</v>
      </c>
      <c r="BB279" s="11">
        <f t="shared" si="233"/>
        <v>4184.0266849315067</v>
      </c>
      <c r="BC279" s="6">
        <v>719.48618595460357</v>
      </c>
      <c r="BD279" s="6">
        <v>58.776185954603562</v>
      </c>
      <c r="BE279" s="6">
        <f t="shared" si="211"/>
        <v>152.61381404539645</v>
      </c>
      <c r="BF279" s="8"/>
      <c r="BG279" s="33">
        <v>43556</v>
      </c>
      <c r="BH279" s="5">
        <f t="shared" si="234"/>
        <v>43556</v>
      </c>
      <c r="BI279" s="11">
        <f t="shared" si="235"/>
        <v>4877</v>
      </c>
      <c r="BJ279" s="11">
        <f t="shared" si="236"/>
        <v>0</v>
      </c>
      <c r="BK279" s="6">
        <f t="shared" si="261"/>
        <v>776.33082924152791</v>
      </c>
      <c r="BL279" s="6">
        <f t="shared" si="262"/>
        <v>56.844643286924338</v>
      </c>
      <c r="BM279" s="6">
        <f t="shared" si="259"/>
        <v>95.769170758472114</v>
      </c>
      <c r="BN279" s="59"/>
      <c r="BO279" s="58"/>
      <c r="BP279" s="58"/>
      <c r="BQ279" s="61">
        <f t="shared" si="238"/>
        <v>37.629170758472128</v>
      </c>
      <c r="BR279" s="33">
        <v>43922</v>
      </c>
      <c r="BS279" s="5">
        <f t="shared" si="239"/>
        <v>43922</v>
      </c>
      <c r="BT279" s="11">
        <f t="shared" si="240"/>
        <v>5243</v>
      </c>
      <c r="BU279" s="11">
        <f t="shared" si="241"/>
        <v>0</v>
      </c>
      <c r="BV279" s="6">
        <f t="shared" si="264"/>
        <v>834.47082924152789</v>
      </c>
      <c r="BW279" s="6">
        <f t="shared" si="263"/>
        <v>58.14</v>
      </c>
      <c r="BX279" s="73">
        <f t="shared" si="251"/>
        <v>37.629170758472114</v>
      </c>
      <c r="BY279" s="6">
        <f t="shared" si="260"/>
        <v>37.629170758472114</v>
      </c>
      <c r="BZ279" s="33">
        <v>44287</v>
      </c>
      <c r="CA279" s="5">
        <f t="shared" si="242"/>
        <v>44287</v>
      </c>
      <c r="CB279" s="11">
        <f t="shared" si="243"/>
        <v>5608</v>
      </c>
      <c r="CC279" s="11">
        <f t="shared" si="244"/>
        <v>0</v>
      </c>
      <c r="CD279" s="6">
        <f t="shared" si="245"/>
        <v>872.1</v>
      </c>
      <c r="CE279" s="80">
        <f>BY279</f>
        <v>37.629170758472114</v>
      </c>
      <c r="CF279" s="73">
        <f t="shared" si="252"/>
        <v>37.629170758472114</v>
      </c>
      <c r="CG279" s="73">
        <f t="shared" si="253"/>
        <v>0</v>
      </c>
      <c r="CH279" s="6">
        <f t="shared" si="209"/>
        <v>0</v>
      </c>
      <c r="CI279" s="6"/>
      <c r="CJ279" s="33">
        <v>44652</v>
      </c>
      <c r="CK279" s="5">
        <f t="shared" si="246"/>
        <v>44652</v>
      </c>
      <c r="CL279" s="11">
        <f t="shared" si="247"/>
        <v>2557</v>
      </c>
      <c r="CM279" s="11">
        <f t="shared" si="248"/>
        <v>2557</v>
      </c>
      <c r="CN279" s="6">
        <f t="shared" si="249"/>
        <v>872.1</v>
      </c>
      <c r="CO279" s="62"/>
      <c r="CP279" s="73">
        <f t="shared" si="254"/>
        <v>0</v>
      </c>
      <c r="CQ279" s="73">
        <f t="shared" si="255"/>
        <v>0</v>
      </c>
      <c r="CR279" s="6">
        <f t="shared" si="250"/>
        <v>0</v>
      </c>
    </row>
    <row r="280" spans="1:96">
      <c r="A280" s="30" t="s">
        <v>2453</v>
      </c>
      <c r="B280" s="30" t="s">
        <v>2454</v>
      </c>
      <c r="C280" s="49"/>
      <c r="D280" s="49" t="s">
        <v>3839</v>
      </c>
      <c r="E280" s="30" t="s">
        <v>3061</v>
      </c>
      <c r="F280" s="30" t="s">
        <v>4568</v>
      </c>
      <c r="G280" s="30" t="s">
        <v>4574</v>
      </c>
      <c r="H280" s="30" t="s">
        <v>4451</v>
      </c>
      <c r="I280" s="30" t="s">
        <v>11653</v>
      </c>
      <c r="J280" s="30"/>
      <c r="K280" s="30" t="s">
        <v>1240</v>
      </c>
      <c r="L280" s="30" t="s">
        <v>3102</v>
      </c>
      <c r="M280" s="31">
        <v>2800</v>
      </c>
      <c r="N280" s="30">
        <v>15</v>
      </c>
      <c r="O280" s="30"/>
      <c r="P280" s="162"/>
      <c r="Q280" s="30">
        <f t="shared" si="214"/>
        <v>180</v>
      </c>
      <c r="R280" s="30">
        <f t="shared" si="215"/>
        <v>5478.6330000000007</v>
      </c>
      <c r="S280" s="30">
        <f t="shared" si="216"/>
        <v>5475</v>
      </c>
      <c r="T280" s="30" t="s">
        <v>6</v>
      </c>
      <c r="U280" s="30"/>
      <c r="V280" s="32">
        <v>38686</v>
      </c>
      <c r="W280" s="30"/>
      <c r="X280" s="31">
        <v>2800</v>
      </c>
      <c r="Y280" s="30">
        <v>0</v>
      </c>
      <c r="Z280" s="30">
        <v>0</v>
      </c>
      <c r="AA280" s="30">
        <v>0</v>
      </c>
      <c r="AB280" s="31">
        <f t="shared" si="217"/>
        <v>2800</v>
      </c>
      <c r="AC280" s="33">
        <v>42095</v>
      </c>
      <c r="AD280" s="10">
        <f t="shared" si="218"/>
        <v>38686</v>
      </c>
      <c r="AE280" s="10">
        <f t="shared" si="219"/>
        <v>42095</v>
      </c>
      <c r="AF280" s="11">
        <f t="shared" si="220"/>
        <v>3409</v>
      </c>
      <c r="AG280" s="11">
        <f t="shared" si="221"/>
        <v>5478.75</v>
      </c>
      <c r="AH280" s="11">
        <f t="shared" si="222"/>
        <v>3409</v>
      </c>
      <c r="AI280" s="11">
        <f t="shared" si="207"/>
        <v>1743.4155251141551</v>
      </c>
      <c r="AJ280" s="11">
        <f t="shared" si="208"/>
        <v>1056.5844748858449</v>
      </c>
      <c r="AK280" s="33">
        <v>42461</v>
      </c>
      <c r="AL280" s="5">
        <f t="shared" si="223"/>
        <v>42461</v>
      </c>
      <c r="AM280" s="11">
        <f t="shared" si="224"/>
        <v>42461</v>
      </c>
      <c r="AN280" s="11">
        <f t="shared" si="225"/>
        <v>3409</v>
      </c>
      <c r="AO280" s="6">
        <v>1934.12</v>
      </c>
      <c r="AP280" s="6">
        <f t="shared" si="226"/>
        <v>190.70447488584477</v>
      </c>
      <c r="AQ280" s="6">
        <f t="shared" si="227"/>
        <v>865.88000000000011</v>
      </c>
      <c r="AR280" s="33">
        <v>42826</v>
      </c>
      <c r="AS280" s="5">
        <f t="shared" si="228"/>
        <v>42826</v>
      </c>
      <c r="AT280" s="11">
        <f t="shared" si="229"/>
        <v>42826</v>
      </c>
      <c r="AU280" s="11">
        <f t="shared" si="230"/>
        <v>4140</v>
      </c>
      <c r="AV280" s="6">
        <v>2120.7866666666664</v>
      </c>
      <c r="AW280" s="6">
        <v>186.66666666666666</v>
      </c>
      <c r="AX280" s="6">
        <f t="shared" si="213"/>
        <v>679.21333333333359</v>
      </c>
      <c r="AY280" s="33">
        <v>43191</v>
      </c>
      <c r="AZ280" s="5">
        <f t="shared" si="231"/>
        <v>43191</v>
      </c>
      <c r="BA280" s="11">
        <f t="shared" si="232"/>
        <v>4505</v>
      </c>
      <c r="BB280" s="11">
        <f t="shared" si="233"/>
        <v>3448.4155251141551</v>
      </c>
      <c r="BC280" s="6">
        <v>2306.390706321693</v>
      </c>
      <c r="BD280" s="6">
        <v>185.60403965502667</v>
      </c>
      <c r="BE280" s="6">
        <f t="shared" si="211"/>
        <v>493.60929367830704</v>
      </c>
      <c r="BF280" s="8"/>
      <c r="BG280" s="33">
        <v>43556</v>
      </c>
      <c r="BH280" s="5">
        <f t="shared" si="234"/>
        <v>43556</v>
      </c>
      <c r="BI280" s="11">
        <f t="shared" si="235"/>
        <v>4870</v>
      </c>
      <c r="BJ280" s="11">
        <f t="shared" si="236"/>
        <v>0</v>
      </c>
      <c r="BK280" s="6">
        <f t="shared" si="261"/>
        <v>2488.9420408339083</v>
      </c>
      <c r="BL280" s="6">
        <f t="shared" si="262"/>
        <v>182.55133451221536</v>
      </c>
      <c r="BM280" s="6">
        <f t="shared" si="259"/>
        <v>311.05795916609168</v>
      </c>
      <c r="BN280" s="59"/>
      <c r="BO280" s="58"/>
      <c r="BP280" s="58"/>
      <c r="BQ280" s="61">
        <f t="shared" si="238"/>
        <v>124.39129249942516</v>
      </c>
      <c r="BR280" s="33">
        <v>43922</v>
      </c>
      <c r="BS280" s="5">
        <f t="shared" si="239"/>
        <v>43922</v>
      </c>
      <c r="BT280" s="11">
        <f t="shared" si="240"/>
        <v>5236</v>
      </c>
      <c r="BU280" s="11">
        <f t="shared" si="241"/>
        <v>0</v>
      </c>
      <c r="BV280" s="6">
        <f t="shared" si="264"/>
        <v>2675.6087075005748</v>
      </c>
      <c r="BW280" s="6">
        <f t="shared" si="263"/>
        <v>186.66666666666666</v>
      </c>
      <c r="BX280" s="73">
        <f t="shared" si="251"/>
        <v>124.39129249942502</v>
      </c>
      <c r="BY280" s="6">
        <f t="shared" si="260"/>
        <v>124.39129249942502</v>
      </c>
      <c r="BZ280" s="33">
        <v>44287</v>
      </c>
      <c r="CA280" s="5">
        <f t="shared" si="242"/>
        <v>44287</v>
      </c>
      <c r="CB280" s="11">
        <f t="shared" si="243"/>
        <v>5601</v>
      </c>
      <c r="CC280" s="11">
        <f t="shared" si="244"/>
        <v>0</v>
      </c>
      <c r="CD280" s="6">
        <f t="shared" si="245"/>
        <v>2697.5487075005749</v>
      </c>
      <c r="CE280" s="62">
        <v>21.94</v>
      </c>
      <c r="CF280" s="73">
        <f t="shared" si="252"/>
        <v>21.94</v>
      </c>
      <c r="CG280" s="73">
        <f t="shared" si="253"/>
        <v>102.45129249942502</v>
      </c>
      <c r="CH280" s="6">
        <f t="shared" si="209"/>
        <v>102.45129249942502</v>
      </c>
      <c r="CI280" s="6"/>
      <c r="CJ280" s="33">
        <v>44652</v>
      </c>
      <c r="CK280" s="5">
        <f t="shared" si="246"/>
        <v>44652</v>
      </c>
      <c r="CL280" s="11">
        <f t="shared" si="247"/>
        <v>2557</v>
      </c>
      <c r="CM280" s="11">
        <f t="shared" si="248"/>
        <v>2557</v>
      </c>
      <c r="CN280" s="6">
        <f t="shared" si="249"/>
        <v>2719.4887075005749</v>
      </c>
      <c r="CO280" s="6">
        <f>CE280</f>
        <v>21.94</v>
      </c>
      <c r="CP280" s="73">
        <f t="shared" si="254"/>
        <v>21.94</v>
      </c>
      <c r="CQ280" s="73">
        <f t="shared" si="255"/>
        <v>80.511292499425025</v>
      </c>
      <c r="CR280" s="6">
        <f t="shared" si="250"/>
        <v>80.511292499425025</v>
      </c>
    </row>
    <row r="281" spans="1:96">
      <c r="A281" s="30" t="s">
        <v>2110</v>
      </c>
      <c r="B281" s="30" t="s">
        <v>2111</v>
      </c>
      <c r="C281" s="49"/>
      <c r="D281" s="49" t="s">
        <v>3667</v>
      </c>
      <c r="E281" s="30" t="s">
        <v>3061</v>
      </c>
      <c r="F281" s="30" t="s">
        <v>4568</v>
      </c>
      <c r="G281" s="30" t="s">
        <v>4574</v>
      </c>
      <c r="H281" s="30" t="s">
        <v>4476</v>
      </c>
      <c r="I281" s="30" t="s">
        <v>3121</v>
      </c>
      <c r="J281" s="30"/>
      <c r="K281" s="30" t="s">
        <v>1240</v>
      </c>
      <c r="L281" s="30" t="s">
        <v>3102</v>
      </c>
      <c r="M281" s="31">
        <v>2599</v>
      </c>
      <c r="N281" s="30">
        <v>15</v>
      </c>
      <c r="O281" s="30"/>
      <c r="P281" s="162"/>
      <c r="Q281" s="30">
        <f t="shared" si="214"/>
        <v>180</v>
      </c>
      <c r="R281" s="30">
        <f t="shared" si="215"/>
        <v>5478.6330000000007</v>
      </c>
      <c r="S281" s="30">
        <f t="shared" si="216"/>
        <v>5475</v>
      </c>
      <c r="T281" s="30" t="s">
        <v>6</v>
      </c>
      <c r="U281" s="30"/>
      <c r="V281" s="32">
        <v>38776</v>
      </c>
      <c r="W281" s="30"/>
      <c r="X281" s="31">
        <v>2599</v>
      </c>
      <c r="Y281" s="30">
        <v>0</v>
      </c>
      <c r="Z281" s="30">
        <v>0</v>
      </c>
      <c r="AA281" s="30">
        <v>0</v>
      </c>
      <c r="AB281" s="31">
        <f t="shared" si="217"/>
        <v>2599</v>
      </c>
      <c r="AC281" s="33">
        <v>42095</v>
      </c>
      <c r="AD281" s="10">
        <f t="shared" si="218"/>
        <v>38776</v>
      </c>
      <c r="AE281" s="10">
        <f t="shared" si="219"/>
        <v>42095</v>
      </c>
      <c r="AF281" s="11">
        <f t="shared" si="220"/>
        <v>3319</v>
      </c>
      <c r="AG281" s="11">
        <f t="shared" si="221"/>
        <v>5478.75</v>
      </c>
      <c r="AH281" s="11">
        <f t="shared" si="222"/>
        <v>3319</v>
      </c>
      <c r="AI281" s="11">
        <f t="shared" si="207"/>
        <v>1575.5399086757991</v>
      </c>
      <c r="AJ281" s="11">
        <f t="shared" si="208"/>
        <v>1023.4600913242009</v>
      </c>
      <c r="AK281" s="33">
        <v>42461</v>
      </c>
      <c r="AL281" s="5">
        <f t="shared" si="223"/>
        <v>42461</v>
      </c>
      <c r="AM281" s="11">
        <f t="shared" si="224"/>
        <v>42461</v>
      </c>
      <c r="AN281" s="11">
        <f t="shared" si="225"/>
        <v>3319</v>
      </c>
      <c r="AO281" s="6">
        <v>1756.58</v>
      </c>
      <c r="AP281" s="6">
        <f t="shared" si="226"/>
        <v>181.04009132420083</v>
      </c>
      <c r="AQ281" s="6">
        <f t="shared" si="227"/>
        <v>842.42000000000007</v>
      </c>
      <c r="AR281" s="33">
        <v>42826</v>
      </c>
      <c r="AS281" s="5">
        <f t="shared" si="228"/>
        <v>42826</v>
      </c>
      <c r="AT281" s="11">
        <f t="shared" si="229"/>
        <v>42826</v>
      </c>
      <c r="AU281" s="11">
        <f t="shared" si="230"/>
        <v>4050</v>
      </c>
      <c r="AV281" s="6">
        <v>1929.8466666666666</v>
      </c>
      <c r="AW281" s="6">
        <v>173.26666666666668</v>
      </c>
      <c r="AX281" s="6">
        <f t="shared" si="213"/>
        <v>669.15333333333342</v>
      </c>
      <c r="AY281" s="33">
        <v>43191</v>
      </c>
      <c r="AZ281" s="5">
        <f t="shared" si="231"/>
        <v>43191</v>
      </c>
      <c r="BA281" s="11">
        <f t="shared" si="232"/>
        <v>4415</v>
      </c>
      <c r="BB281" s="11">
        <f t="shared" si="233"/>
        <v>3391.5399086757989</v>
      </c>
      <c r="BC281" s="6">
        <v>2105.4442704777498</v>
      </c>
      <c r="BD281" s="6">
        <v>175.59760381108302</v>
      </c>
      <c r="BE281" s="6">
        <f t="shared" si="211"/>
        <v>493.5557295222502</v>
      </c>
      <c r="BF281" s="8"/>
      <c r="BG281" s="33">
        <v>43556</v>
      </c>
      <c r="BH281" s="5">
        <f t="shared" si="234"/>
        <v>43556</v>
      </c>
      <c r="BI281" s="11">
        <f t="shared" si="235"/>
        <v>4780</v>
      </c>
      <c r="BJ281" s="11">
        <f t="shared" si="236"/>
        <v>0</v>
      </c>
      <c r="BK281" s="6">
        <f t="shared" si="261"/>
        <v>2267.5766016814778</v>
      </c>
      <c r="BL281" s="6">
        <f t="shared" si="262"/>
        <v>162.13233120372797</v>
      </c>
      <c r="BM281" s="6">
        <f t="shared" si="259"/>
        <v>331.42339831852223</v>
      </c>
      <c r="BN281" s="59"/>
      <c r="BO281" s="58"/>
      <c r="BP281" s="58"/>
      <c r="BQ281" s="61">
        <f t="shared" si="238"/>
        <v>158.15673165185535</v>
      </c>
      <c r="BR281" s="33">
        <v>43922</v>
      </c>
      <c r="BS281" s="5">
        <f t="shared" si="239"/>
        <v>43922</v>
      </c>
      <c r="BT281" s="11">
        <f t="shared" si="240"/>
        <v>5146</v>
      </c>
      <c r="BU281" s="11">
        <f t="shared" si="241"/>
        <v>0</v>
      </c>
      <c r="BV281" s="6">
        <f t="shared" si="264"/>
        <v>2440.8432683481446</v>
      </c>
      <c r="BW281" s="6">
        <f t="shared" si="263"/>
        <v>173.26666666666668</v>
      </c>
      <c r="BX281" s="73">
        <f t="shared" si="251"/>
        <v>158.15673165185555</v>
      </c>
      <c r="BY281" s="6">
        <f t="shared" si="260"/>
        <v>158.15673165185555</v>
      </c>
      <c r="BZ281" s="33">
        <v>44287</v>
      </c>
      <c r="CA281" s="5">
        <f t="shared" si="242"/>
        <v>44287</v>
      </c>
      <c r="CB281" s="11">
        <f t="shared" si="243"/>
        <v>5511</v>
      </c>
      <c r="CC281" s="11">
        <f t="shared" si="244"/>
        <v>0</v>
      </c>
      <c r="CD281" s="6">
        <f t="shared" si="245"/>
        <v>2599</v>
      </c>
      <c r="CE281" s="80">
        <f t="shared" ref="CE281:CE286" si="265">BY281</f>
        <v>158.15673165185555</v>
      </c>
      <c r="CF281" s="73">
        <f t="shared" si="252"/>
        <v>158.15673165185555</v>
      </c>
      <c r="CG281" s="73">
        <f t="shared" si="253"/>
        <v>0</v>
      </c>
      <c r="CH281" s="6">
        <f t="shared" si="209"/>
        <v>0</v>
      </c>
      <c r="CI281" s="6"/>
      <c r="CJ281" s="33">
        <v>44652</v>
      </c>
      <c r="CK281" s="5">
        <f t="shared" si="246"/>
        <v>44652</v>
      </c>
      <c r="CL281" s="11">
        <f t="shared" si="247"/>
        <v>2557</v>
      </c>
      <c r="CM281" s="11">
        <f t="shared" si="248"/>
        <v>2557</v>
      </c>
      <c r="CN281" s="6">
        <f t="shared" si="249"/>
        <v>2599</v>
      </c>
      <c r="CO281" s="62"/>
      <c r="CP281" s="73">
        <f t="shared" si="254"/>
        <v>0</v>
      </c>
      <c r="CQ281" s="73">
        <f t="shared" si="255"/>
        <v>0</v>
      </c>
      <c r="CR281" s="6">
        <f t="shared" si="250"/>
        <v>0</v>
      </c>
    </row>
    <row r="282" spans="1:96">
      <c r="A282" s="30" t="s">
        <v>2112</v>
      </c>
      <c r="B282" s="30" t="s">
        <v>2113</v>
      </c>
      <c r="C282" s="49"/>
      <c r="D282" s="49" t="s">
        <v>3668</v>
      </c>
      <c r="E282" s="30" t="s">
        <v>3061</v>
      </c>
      <c r="F282" s="30" t="s">
        <v>4568</v>
      </c>
      <c r="G282" s="30" t="s">
        <v>4574</v>
      </c>
      <c r="H282" s="30" t="s">
        <v>4476</v>
      </c>
      <c r="I282" s="30" t="s">
        <v>3121</v>
      </c>
      <c r="J282" s="30"/>
      <c r="K282" s="30" t="s">
        <v>1240</v>
      </c>
      <c r="L282" s="30" t="s">
        <v>3102</v>
      </c>
      <c r="M282" s="31">
        <v>3159</v>
      </c>
      <c r="N282" s="30">
        <v>15</v>
      </c>
      <c r="O282" s="30"/>
      <c r="P282" s="162"/>
      <c r="Q282" s="30">
        <f t="shared" si="214"/>
        <v>180</v>
      </c>
      <c r="R282" s="30">
        <f t="shared" si="215"/>
        <v>5478.6330000000007</v>
      </c>
      <c r="S282" s="30">
        <f t="shared" si="216"/>
        <v>5475</v>
      </c>
      <c r="T282" s="30" t="s">
        <v>6</v>
      </c>
      <c r="U282" s="30"/>
      <c r="V282" s="32">
        <v>38776</v>
      </c>
      <c r="W282" s="30"/>
      <c r="X282" s="31">
        <v>3159</v>
      </c>
      <c r="Y282" s="30">
        <v>0</v>
      </c>
      <c r="Z282" s="30">
        <v>0</v>
      </c>
      <c r="AA282" s="30">
        <v>0</v>
      </c>
      <c r="AB282" s="31">
        <f t="shared" si="217"/>
        <v>3159</v>
      </c>
      <c r="AC282" s="33">
        <v>42095</v>
      </c>
      <c r="AD282" s="10">
        <f t="shared" si="218"/>
        <v>38776</v>
      </c>
      <c r="AE282" s="10">
        <f t="shared" si="219"/>
        <v>42095</v>
      </c>
      <c r="AF282" s="11">
        <f t="shared" si="220"/>
        <v>3319</v>
      </c>
      <c r="AG282" s="11">
        <f t="shared" si="221"/>
        <v>5478.75</v>
      </c>
      <c r="AH282" s="11">
        <f t="shared" si="222"/>
        <v>3319</v>
      </c>
      <c r="AI282" s="11">
        <f t="shared" si="207"/>
        <v>1915.0175342465755</v>
      </c>
      <c r="AJ282" s="11">
        <f t="shared" si="208"/>
        <v>1243.9824657534245</v>
      </c>
      <c r="AK282" s="33">
        <v>42461</v>
      </c>
      <c r="AL282" s="5">
        <f t="shared" si="223"/>
        <v>42461</v>
      </c>
      <c r="AM282" s="11">
        <f t="shared" si="224"/>
        <v>42461</v>
      </c>
      <c r="AN282" s="11">
        <f t="shared" si="225"/>
        <v>3319</v>
      </c>
      <c r="AO282" s="6">
        <v>2130.1999999999998</v>
      </c>
      <c r="AP282" s="6">
        <f t="shared" si="226"/>
        <v>215.18246575342437</v>
      </c>
      <c r="AQ282" s="6">
        <f t="shared" si="227"/>
        <v>1028.8000000000002</v>
      </c>
      <c r="AR282" s="33">
        <v>42826</v>
      </c>
      <c r="AS282" s="5">
        <f t="shared" si="228"/>
        <v>42826</v>
      </c>
      <c r="AT282" s="11">
        <f t="shared" si="229"/>
        <v>42826</v>
      </c>
      <c r="AU282" s="11">
        <f t="shared" si="230"/>
        <v>4050</v>
      </c>
      <c r="AV282" s="6">
        <v>2340.7999999999997</v>
      </c>
      <c r="AW282" s="6">
        <v>210.6</v>
      </c>
      <c r="AX282" s="6">
        <f t="shared" si="213"/>
        <v>818.20000000000027</v>
      </c>
      <c r="AY282" s="33">
        <v>43191</v>
      </c>
      <c r="AZ282" s="5">
        <f t="shared" si="231"/>
        <v>43191</v>
      </c>
      <c r="BA282" s="11">
        <f t="shared" si="232"/>
        <v>4415</v>
      </c>
      <c r="BB282" s="11">
        <f t="shared" si="233"/>
        <v>3171.0175342465755</v>
      </c>
      <c r="BC282" s="6">
        <v>2554.2331783144327</v>
      </c>
      <c r="BD282" s="6">
        <v>213.43317831443295</v>
      </c>
      <c r="BE282" s="6">
        <f t="shared" si="211"/>
        <v>604.76682168556727</v>
      </c>
      <c r="BF282" s="8"/>
      <c r="BG282" s="33">
        <v>43556</v>
      </c>
      <c r="BH282" s="5">
        <f t="shared" si="234"/>
        <v>43556</v>
      </c>
      <c r="BI282" s="11">
        <f t="shared" si="235"/>
        <v>4780</v>
      </c>
      <c r="BJ282" s="11">
        <f t="shared" si="236"/>
        <v>0</v>
      </c>
      <c r="BK282" s="6">
        <f t="shared" si="261"/>
        <v>2756.1656347486678</v>
      </c>
      <c r="BL282" s="6">
        <f t="shared" si="262"/>
        <v>201.93245643423506</v>
      </c>
      <c r="BM282" s="6">
        <f t="shared" si="259"/>
        <v>402.8343652513322</v>
      </c>
      <c r="BN282" s="59"/>
      <c r="BO282" s="58"/>
      <c r="BP282" s="58"/>
      <c r="BQ282" s="61">
        <f t="shared" si="238"/>
        <v>192.23436525133229</v>
      </c>
      <c r="BR282" s="33">
        <v>43922</v>
      </c>
      <c r="BS282" s="5">
        <f t="shared" si="239"/>
        <v>43922</v>
      </c>
      <c r="BT282" s="11">
        <f t="shared" si="240"/>
        <v>5146</v>
      </c>
      <c r="BU282" s="11">
        <f t="shared" si="241"/>
        <v>0</v>
      </c>
      <c r="BV282" s="6">
        <f t="shared" si="264"/>
        <v>2966.7656347486677</v>
      </c>
      <c r="BW282" s="6">
        <f t="shared" si="263"/>
        <v>210.6</v>
      </c>
      <c r="BX282" s="73">
        <f t="shared" si="251"/>
        <v>192.23436525133221</v>
      </c>
      <c r="BY282" s="6">
        <f t="shared" si="260"/>
        <v>192.23436525133221</v>
      </c>
      <c r="BZ282" s="33">
        <v>44287</v>
      </c>
      <c r="CA282" s="5">
        <f t="shared" si="242"/>
        <v>44287</v>
      </c>
      <c r="CB282" s="11">
        <f t="shared" si="243"/>
        <v>5511</v>
      </c>
      <c r="CC282" s="11">
        <f t="shared" si="244"/>
        <v>0</v>
      </c>
      <c r="CD282" s="6">
        <f t="shared" si="245"/>
        <v>3159</v>
      </c>
      <c r="CE282" s="80">
        <f t="shared" si="265"/>
        <v>192.23436525133221</v>
      </c>
      <c r="CF282" s="73">
        <f t="shared" si="252"/>
        <v>192.23436525133221</v>
      </c>
      <c r="CG282" s="73">
        <f t="shared" si="253"/>
        <v>0</v>
      </c>
      <c r="CH282" s="6">
        <f t="shared" si="209"/>
        <v>0</v>
      </c>
      <c r="CI282" s="6"/>
      <c r="CJ282" s="33">
        <v>44652</v>
      </c>
      <c r="CK282" s="5">
        <f t="shared" si="246"/>
        <v>44652</v>
      </c>
      <c r="CL282" s="11">
        <f t="shared" si="247"/>
        <v>2557</v>
      </c>
      <c r="CM282" s="11">
        <f t="shared" si="248"/>
        <v>2557</v>
      </c>
      <c r="CN282" s="6">
        <f t="shared" si="249"/>
        <v>3159</v>
      </c>
      <c r="CO282" s="62"/>
      <c r="CP282" s="73">
        <f t="shared" si="254"/>
        <v>0</v>
      </c>
      <c r="CQ282" s="73">
        <f t="shared" si="255"/>
        <v>0</v>
      </c>
      <c r="CR282" s="6">
        <f t="shared" si="250"/>
        <v>0</v>
      </c>
    </row>
    <row r="283" spans="1:96">
      <c r="A283" s="30" t="s">
        <v>2114</v>
      </c>
      <c r="B283" s="30" t="s">
        <v>2115</v>
      </c>
      <c r="C283" s="49"/>
      <c r="D283" s="49" t="s">
        <v>3669</v>
      </c>
      <c r="E283" s="30" t="s">
        <v>3061</v>
      </c>
      <c r="F283" s="30" t="s">
        <v>4568</v>
      </c>
      <c r="G283" s="30" t="s">
        <v>4574</v>
      </c>
      <c r="H283" s="30" t="s">
        <v>4476</v>
      </c>
      <c r="I283" s="30" t="s">
        <v>3121</v>
      </c>
      <c r="J283" s="30"/>
      <c r="K283" s="30" t="s">
        <v>1240</v>
      </c>
      <c r="L283" s="30" t="s">
        <v>3102</v>
      </c>
      <c r="M283" s="31">
        <v>1599</v>
      </c>
      <c r="N283" s="30">
        <v>15</v>
      </c>
      <c r="O283" s="30"/>
      <c r="P283" s="162"/>
      <c r="Q283" s="30">
        <f t="shared" si="214"/>
        <v>180</v>
      </c>
      <c r="R283" s="30">
        <f t="shared" si="215"/>
        <v>5478.6330000000007</v>
      </c>
      <c r="S283" s="30">
        <f t="shared" si="216"/>
        <v>5475</v>
      </c>
      <c r="T283" s="30" t="s">
        <v>6</v>
      </c>
      <c r="U283" s="30"/>
      <c r="V283" s="32">
        <v>38776</v>
      </c>
      <c r="W283" s="30"/>
      <c r="X283" s="31">
        <v>1599</v>
      </c>
      <c r="Y283" s="30">
        <v>0</v>
      </c>
      <c r="Z283" s="30">
        <v>0</v>
      </c>
      <c r="AA283" s="30">
        <v>0</v>
      </c>
      <c r="AB283" s="31">
        <f t="shared" si="217"/>
        <v>1599</v>
      </c>
      <c r="AC283" s="33">
        <v>42095</v>
      </c>
      <c r="AD283" s="10">
        <f t="shared" si="218"/>
        <v>38776</v>
      </c>
      <c r="AE283" s="10">
        <f t="shared" si="219"/>
        <v>42095</v>
      </c>
      <c r="AF283" s="11">
        <f t="shared" si="220"/>
        <v>3319</v>
      </c>
      <c r="AG283" s="11">
        <f t="shared" si="221"/>
        <v>5478.75</v>
      </c>
      <c r="AH283" s="11">
        <f t="shared" si="222"/>
        <v>3319</v>
      </c>
      <c r="AI283" s="11">
        <f t="shared" si="207"/>
        <v>969.32986301369863</v>
      </c>
      <c r="AJ283" s="11">
        <f t="shared" si="208"/>
        <v>629.67013698630137</v>
      </c>
      <c r="AK283" s="33">
        <v>42461</v>
      </c>
      <c r="AL283" s="5">
        <f t="shared" si="223"/>
        <v>42461</v>
      </c>
      <c r="AM283" s="11">
        <f t="shared" si="224"/>
        <v>42461</v>
      </c>
      <c r="AN283" s="11">
        <f t="shared" si="225"/>
        <v>3319</v>
      </c>
      <c r="AO283" s="6">
        <v>1079.75</v>
      </c>
      <c r="AP283" s="6">
        <f t="shared" si="226"/>
        <v>110.42013698630137</v>
      </c>
      <c r="AQ283" s="6">
        <f t="shared" si="227"/>
        <v>519.25</v>
      </c>
      <c r="AR283" s="33">
        <v>42826</v>
      </c>
      <c r="AS283" s="5">
        <f t="shared" si="228"/>
        <v>42826</v>
      </c>
      <c r="AT283" s="11">
        <f t="shared" si="229"/>
        <v>42826</v>
      </c>
      <c r="AU283" s="11">
        <f t="shared" si="230"/>
        <v>4050</v>
      </c>
      <c r="AV283" s="6">
        <v>1186.3499999999999</v>
      </c>
      <c r="AW283" s="6">
        <v>106.6</v>
      </c>
      <c r="AX283" s="6">
        <f t="shared" si="213"/>
        <v>412.65000000000009</v>
      </c>
      <c r="AY283" s="33">
        <v>43191</v>
      </c>
      <c r="AZ283" s="5">
        <f t="shared" si="231"/>
        <v>43191</v>
      </c>
      <c r="BA283" s="11">
        <f t="shared" si="232"/>
        <v>4415</v>
      </c>
      <c r="BB283" s="11">
        <f t="shared" si="233"/>
        <v>3785.3298630136987</v>
      </c>
      <c r="BC283" s="6">
        <v>1294.3840779122438</v>
      </c>
      <c r="BD283" s="6">
        <v>108.03407791224383</v>
      </c>
      <c r="BE283" s="6">
        <f t="shared" si="211"/>
        <v>304.61592208775619</v>
      </c>
      <c r="BF283" s="8"/>
      <c r="BG283" s="33">
        <v>43556</v>
      </c>
      <c r="BH283" s="5">
        <f t="shared" si="234"/>
        <v>43556</v>
      </c>
      <c r="BI283" s="11">
        <f t="shared" si="235"/>
        <v>4780</v>
      </c>
      <c r="BJ283" s="11">
        <f t="shared" si="236"/>
        <v>0</v>
      </c>
      <c r="BK283" s="6">
        <f t="shared" si="261"/>
        <v>1395.0961854900663</v>
      </c>
      <c r="BL283" s="6">
        <f t="shared" si="262"/>
        <v>100.71210757782251</v>
      </c>
      <c r="BM283" s="6">
        <f t="shared" si="259"/>
        <v>203.90381450993368</v>
      </c>
      <c r="BN283" s="59"/>
      <c r="BO283" s="58"/>
      <c r="BP283" s="58"/>
      <c r="BQ283" s="61">
        <f t="shared" si="238"/>
        <v>97.303814509933773</v>
      </c>
      <c r="BR283" s="33">
        <v>43922</v>
      </c>
      <c r="BS283" s="5">
        <f t="shared" si="239"/>
        <v>43922</v>
      </c>
      <c r="BT283" s="11">
        <f t="shared" si="240"/>
        <v>5146</v>
      </c>
      <c r="BU283" s="11">
        <f t="shared" si="241"/>
        <v>0</v>
      </c>
      <c r="BV283" s="6">
        <f t="shared" si="264"/>
        <v>1501.6961854900662</v>
      </c>
      <c r="BW283" s="6">
        <f t="shared" si="263"/>
        <v>106.6</v>
      </c>
      <c r="BX283" s="73">
        <f t="shared" si="251"/>
        <v>97.303814509933687</v>
      </c>
      <c r="BY283" s="6">
        <f t="shared" si="260"/>
        <v>97.303814509933687</v>
      </c>
      <c r="BZ283" s="33">
        <v>44287</v>
      </c>
      <c r="CA283" s="5">
        <f t="shared" si="242"/>
        <v>44287</v>
      </c>
      <c r="CB283" s="11">
        <f t="shared" si="243"/>
        <v>5511</v>
      </c>
      <c r="CC283" s="11">
        <f t="shared" si="244"/>
        <v>0</v>
      </c>
      <c r="CD283" s="6">
        <f t="shared" si="245"/>
        <v>1599</v>
      </c>
      <c r="CE283" s="80">
        <f t="shared" si="265"/>
        <v>97.303814509933687</v>
      </c>
      <c r="CF283" s="73">
        <f t="shared" si="252"/>
        <v>97.303814509933687</v>
      </c>
      <c r="CG283" s="73">
        <f t="shared" si="253"/>
        <v>0</v>
      </c>
      <c r="CH283" s="6">
        <f t="shared" si="209"/>
        <v>0</v>
      </c>
      <c r="CI283" s="6"/>
      <c r="CJ283" s="33">
        <v>44652</v>
      </c>
      <c r="CK283" s="5">
        <f t="shared" si="246"/>
        <v>44652</v>
      </c>
      <c r="CL283" s="11">
        <f t="shared" si="247"/>
        <v>2557</v>
      </c>
      <c r="CM283" s="11">
        <f t="shared" si="248"/>
        <v>2557</v>
      </c>
      <c r="CN283" s="6">
        <f t="shared" si="249"/>
        <v>1599</v>
      </c>
      <c r="CO283" s="62"/>
      <c r="CP283" s="73">
        <f t="shared" si="254"/>
        <v>0</v>
      </c>
      <c r="CQ283" s="73">
        <f t="shared" si="255"/>
        <v>0</v>
      </c>
      <c r="CR283" s="6">
        <f t="shared" si="250"/>
        <v>0</v>
      </c>
    </row>
    <row r="284" spans="1:96">
      <c r="A284" s="30" t="s">
        <v>2222</v>
      </c>
      <c r="B284" s="30" t="s">
        <v>2223</v>
      </c>
      <c r="C284" s="49"/>
      <c r="D284" s="49" t="s">
        <v>3723</v>
      </c>
      <c r="E284" s="30" t="s">
        <v>3061</v>
      </c>
      <c r="F284" s="30" t="s">
        <v>4568</v>
      </c>
      <c r="G284" s="30" t="s">
        <v>4574</v>
      </c>
      <c r="H284" s="30" t="s">
        <v>4575</v>
      </c>
      <c r="I284" s="30" t="s">
        <v>4362</v>
      </c>
      <c r="J284" s="30"/>
      <c r="K284" s="30" t="s">
        <v>1240</v>
      </c>
      <c r="L284" s="30" t="s">
        <v>3102</v>
      </c>
      <c r="M284" s="31">
        <v>2590</v>
      </c>
      <c r="N284" s="30">
        <v>15</v>
      </c>
      <c r="O284" s="30"/>
      <c r="P284" s="162"/>
      <c r="Q284" s="30">
        <f t="shared" si="214"/>
        <v>180</v>
      </c>
      <c r="R284" s="30">
        <f t="shared" si="215"/>
        <v>5478.6330000000007</v>
      </c>
      <c r="S284" s="30">
        <f t="shared" si="216"/>
        <v>5475</v>
      </c>
      <c r="T284" s="30" t="s">
        <v>6</v>
      </c>
      <c r="U284" s="30"/>
      <c r="V284" s="32">
        <v>38776</v>
      </c>
      <c r="W284" s="30"/>
      <c r="X284" s="31">
        <v>2590</v>
      </c>
      <c r="Y284" s="30">
        <v>0</v>
      </c>
      <c r="Z284" s="30">
        <v>0</v>
      </c>
      <c r="AA284" s="30">
        <v>0</v>
      </c>
      <c r="AB284" s="31">
        <f t="shared" si="217"/>
        <v>2590</v>
      </c>
      <c r="AC284" s="33">
        <v>42095</v>
      </c>
      <c r="AD284" s="10">
        <f t="shared" si="218"/>
        <v>38776</v>
      </c>
      <c r="AE284" s="10">
        <f t="shared" si="219"/>
        <v>42095</v>
      </c>
      <c r="AF284" s="11">
        <f t="shared" si="220"/>
        <v>3319</v>
      </c>
      <c r="AG284" s="11">
        <f t="shared" si="221"/>
        <v>5478.75</v>
      </c>
      <c r="AH284" s="11">
        <f t="shared" si="222"/>
        <v>3319</v>
      </c>
      <c r="AI284" s="11">
        <f t="shared" si="207"/>
        <v>1570.0840182648403</v>
      </c>
      <c r="AJ284" s="11">
        <f t="shared" si="208"/>
        <v>1019.9159817351597</v>
      </c>
      <c r="AK284" s="33">
        <v>42461</v>
      </c>
      <c r="AL284" s="5">
        <f t="shared" si="223"/>
        <v>42461</v>
      </c>
      <c r="AM284" s="11">
        <f t="shared" si="224"/>
        <v>42461</v>
      </c>
      <c r="AN284" s="11">
        <f t="shared" si="225"/>
        <v>3319</v>
      </c>
      <c r="AO284" s="6">
        <v>1748.92</v>
      </c>
      <c r="AP284" s="6">
        <f t="shared" si="226"/>
        <v>178.83598173515975</v>
      </c>
      <c r="AQ284" s="6">
        <f t="shared" si="227"/>
        <v>841.07999999999993</v>
      </c>
      <c r="AR284" s="33">
        <v>42826</v>
      </c>
      <c r="AS284" s="5">
        <f t="shared" si="228"/>
        <v>42826</v>
      </c>
      <c r="AT284" s="11">
        <f t="shared" si="229"/>
        <v>42826</v>
      </c>
      <c r="AU284" s="11">
        <f t="shared" si="230"/>
        <v>4050</v>
      </c>
      <c r="AV284" s="6">
        <v>1921.5866666666668</v>
      </c>
      <c r="AW284" s="6">
        <v>172.66666666666666</v>
      </c>
      <c r="AX284" s="6">
        <f t="shared" si="213"/>
        <v>668.41333333333318</v>
      </c>
      <c r="AY284" s="33">
        <v>43191</v>
      </c>
      <c r="AZ284" s="5">
        <f t="shared" si="231"/>
        <v>43191</v>
      </c>
      <c r="BA284" s="11">
        <f t="shared" si="232"/>
        <v>4415</v>
      </c>
      <c r="BB284" s="11">
        <f t="shared" si="233"/>
        <v>3395.0840182648403</v>
      </c>
      <c r="BC284" s="6">
        <v>2096.5761987446604</v>
      </c>
      <c r="BD284" s="6">
        <v>174.98953207799346</v>
      </c>
      <c r="BE284" s="6">
        <f t="shared" si="211"/>
        <v>493.42380125533964</v>
      </c>
      <c r="BF284" s="8"/>
      <c r="BG284" s="33">
        <v>43556</v>
      </c>
      <c r="BH284" s="5">
        <f t="shared" si="234"/>
        <v>43556</v>
      </c>
      <c r="BI284" s="11">
        <f t="shared" si="235"/>
        <v>4780</v>
      </c>
      <c r="BJ284" s="11">
        <f t="shared" si="236"/>
        <v>0</v>
      </c>
      <c r="BK284" s="6">
        <f t="shared" si="261"/>
        <v>2259.7242779357548</v>
      </c>
      <c r="BL284" s="6">
        <v>171.06</v>
      </c>
      <c r="BM284" s="6">
        <f t="shared" si="259"/>
        <v>322.36380125533964</v>
      </c>
      <c r="BN284" s="59"/>
      <c r="BO284" s="58"/>
      <c r="BP284" s="58"/>
      <c r="BQ284" s="61">
        <f t="shared" si="238"/>
        <v>157.60905539757869</v>
      </c>
      <c r="BR284" s="33">
        <v>43922</v>
      </c>
      <c r="BS284" s="5">
        <f t="shared" si="239"/>
        <v>43922</v>
      </c>
      <c r="BT284" s="11">
        <f t="shared" si="240"/>
        <v>5146</v>
      </c>
      <c r="BU284" s="11">
        <f t="shared" si="241"/>
        <v>0</v>
      </c>
      <c r="BV284" s="6">
        <f t="shared" si="264"/>
        <v>2432.3909446024213</v>
      </c>
      <c r="BW284" s="6">
        <f t="shared" si="263"/>
        <v>172.66666666666666</v>
      </c>
      <c r="BX284" s="73">
        <f t="shared" si="251"/>
        <v>149.69713458867298</v>
      </c>
      <c r="BY284" s="6">
        <f t="shared" si="260"/>
        <v>149.69713458867298</v>
      </c>
      <c r="BZ284" s="33">
        <v>44287</v>
      </c>
      <c r="CA284" s="5">
        <f t="shared" si="242"/>
        <v>44287</v>
      </c>
      <c r="CB284" s="11">
        <f t="shared" si="243"/>
        <v>5511</v>
      </c>
      <c r="CC284" s="11">
        <f t="shared" si="244"/>
        <v>0</v>
      </c>
      <c r="CD284" s="6">
        <f t="shared" si="245"/>
        <v>2582.0880791910945</v>
      </c>
      <c r="CE284" s="80">
        <f t="shared" si="265"/>
        <v>149.69713458867298</v>
      </c>
      <c r="CF284" s="73">
        <f t="shared" si="252"/>
        <v>149.69713458867298</v>
      </c>
      <c r="CG284" s="73">
        <f t="shared" si="253"/>
        <v>0</v>
      </c>
      <c r="CH284" s="6">
        <f t="shared" si="209"/>
        <v>0</v>
      </c>
      <c r="CI284" s="6"/>
      <c r="CJ284" s="33">
        <v>44652</v>
      </c>
      <c r="CK284" s="5">
        <f t="shared" si="246"/>
        <v>44652</v>
      </c>
      <c r="CL284" s="11">
        <f t="shared" si="247"/>
        <v>2557</v>
      </c>
      <c r="CM284" s="11">
        <f t="shared" si="248"/>
        <v>2557</v>
      </c>
      <c r="CN284" s="6">
        <f t="shared" si="249"/>
        <v>2582.0880791910945</v>
      </c>
      <c r="CO284" s="62"/>
      <c r="CP284" s="73">
        <f t="shared" si="254"/>
        <v>0</v>
      </c>
      <c r="CQ284" s="73">
        <f t="shared" si="255"/>
        <v>0</v>
      </c>
      <c r="CR284" s="6">
        <f t="shared" si="250"/>
        <v>0</v>
      </c>
    </row>
    <row r="285" spans="1:96">
      <c r="A285" s="30" t="s">
        <v>2016</v>
      </c>
      <c r="B285" s="30" t="s">
        <v>2017</v>
      </c>
      <c r="C285" s="49"/>
      <c r="D285" s="49" t="s">
        <v>3620</v>
      </c>
      <c r="E285" s="30" t="s">
        <v>2998</v>
      </c>
      <c r="F285" s="30" t="s">
        <v>11592</v>
      </c>
      <c r="G285" s="30" t="s">
        <v>4574</v>
      </c>
      <c r="H285" s="30" t="s">
        <v>3141</v>
      </c>
      <c r="I285" s="30" t="s">
        <v>4256</v>
      </c>
      <c r="J285" s="30"/>
      <c r="K285" s="30" t="s">
        <v>1240</v>
      </c>
      <c r="L285" s="30" t="s">
        <v>3102</v>
      </c>
      <c r="M285" s="31">
        <v>969</v>
      </c>
      <c r="N285" s="30">
        <v>15</v>
      </c>
      <c r="O285" s="30"/>
      <c r="P285" s="162"/>
      <c r="Q285" s="30">
        <f t="shared" si="214"/>
        <v>180</v>
      </c>
      <c r="R285" s="30">
        <f t="shared" si="215"/>
        <v>5478.6330000000007</v>
      </c>
      <c r="S285" s="30">
        <f t="shared" si="216"/>
        <v>5475</v>
      </c>
      <c r="T285" s="30" t="s">
        <v>6</v>
      </c>
      <c r="U285" s="30"/>
      <c r="V285" s="32">
        <v>38780</v>
      </c>
      <c r="W285" s="30"/>
      <c r="X285" s="31">
        <v>969</v>
      </c>
      <c r="Y285" s="30">
        <v>0</v>
      </c>
      <c r="Z285" s="30">
        <v>0</v>
      </c>
      <c r="AA285" s="30">
        <v>0</v>
      </c>
      <c r="AB285" s="31">
        <f t="shared" si="217"/>
        <v>969</v>
      </c>
      <c r="AC285" s="33">
        <v>42095</v>
      </c>
      <c r="AD285" s="10">
        <f t="shared" si="218"/>
        <v>38780</v>
      </c>
      <c r="AE285" s="10">
        <f t="shared" si="219"/>
        <v>42095</v>
      </c>
      <c r="AF285" s="11">
        <f t="shared" si="220"/>
        <v>3315</v>
      </c>
      <c r="AG285" s="11">
        <f t="shared" si="221"/>
        <v>5478.75</v>
      </c>
      <c r="AH285" s="11">
        <f t="shared" si="222"/>
        <v>3315</v>
      </c>
      <c r="AI285" s="11">
        <f t="shared" si="207"/>
        <v>586.70958904109591</v>
      </c>
      <c r="AJ285" s="11">
        <f t="shared" si="208"/>
        <v>382.29041095890409</v>
      </c>
      <c r="AK285" s="33">
        <v>42461</v>
      </c>
      <c r="AL285" s="5">
        <f t="shared" si="223"/>
        <v>42461</v>
      </c>
      <c r="AM285" s="11">
        <f t="shared" si="224"/>
        <v>42461</v>
      </c>
      <c r="AN285" s="11">
        <f t="shared" si="225"/>
        <v>3315</v>
      </c>
      <c r="AO285" s="6">
        <v>646.21</v>
      </c>
      <c r="AP285" s="6">
        <f t="shared" si="226"/>
        <v>59.500410958904126</v>
      </c>
      <c r="AQ285" s="6">
        <f t="shared" si="227"/>
        <v>322.78999999999996</v>
      </c>
      <c r="AR285" s="33">
        <v>42826</v>
      </c>
      <c r="AS285" s="5">
        <f t="shared" si="228"/>
        <v>42826</v>
      </c>
      <c r="AT285" s="11">
        <f t="shared" si="229"/>
        <v>42826</v>
      </c>
      <c r="AU285" s="11">
        <f t="shared" si="230"/>
        <v>4046</v>
      </c>
      <c r="AV285" s="6">
        <v>710.81000000000006</v>
      </c>
      <c r="AW285" s="6">
        <v>64.599999999999994</v>
      </c>
      <c r="AX285" s="6">
        <f t="shared" si="213"/>
        <v>258.18999999999994</v>
      </c>
      <c r="AY285" s="33">
        <v>43191</v>
      </c>
      <c r="AZ285" s="5">
        <f t="shared" si="231"/>
        <v>43191</v>
      </c>
      <c r="BA285" s="11">
        <f t="shared" si="232"/>
        <v>4411</v>
      </c>
      <c r="BB285" s="11">
        <f t="shared" si="233"/>
        <v>4028.709589041096</v>
      </c>
      <c r="BC285" s="6">
        <v>781.62661711809301</v>
      </c>
      <c r="BD285" s="6">
        <v>70.816617118093006</v>
      </c>
      <c r="BE285" s="6">
        <f t="shared" si="211"/>
        <v>187.37338288190699</v>
      </c>
      <c r="BF285" s="8"/>
      <c r="BG285" s="33">
        <v>43556</v>
      </c>
      <c r="BH285" s="5">
        <f t="shared" si="234"/>
        <v>43556</v>
      </c>
      <c r="BI285" s="11">
        <f t="shared" si="235"/>
        <v>4776</v>
      </c>
      <c r="BJ285" s="11">
        <f t="shared" si="236"/>
        <v>0</v>
      </c>
      <c r="BK285" s="6">
        <f t="shared" si="261"/>
        <v>844.72604753777068</v>
      </c>
      <c r="BL285" s="6">
        <f t="shared" ref="BL285:BL314" si="266">BK285-BC285</f>
        <v>63.099430419677674</v>
      </c>
      <c r="BM285" s="6">
        <f t="shared" si="259"/>
        <v>124.27395246222932</v>
      </c>
      <c r="BN285" s="59"/>
      <c r="BO285" s="58"/>
      <c r="BP285" s="58"/>
      <c r="BQ285" s="61">
        <f t="shared" si="238"/>
        <v>59.673952462229295</v>
      </c>
      <c r="BR285" s="33">
        <v>43922</v>
      </c>
      <c r="BS285" s="5">
        <f t="shared" si="239"/>
        <v>43922</v>
      </c>
      <c r="BT285" s="11">
        <f t="shared" si="240"/>
        <v>5142</v>
      </c>
      <c r="BU285" s="11">
        <f t="shared" si="241"/>
        <v>0</v>
      </c>
      <c r="BV285" s="6">
        <f t="shared" si="264"/>
        <v>909.32604753777071</v>
      </c>
      <c r="BW285" s="6">
        <f t="shared" si="263"/>
        <v>64.599999999999994</v>
      </c>
      <c r="BX285" s="73">
        <f t="shared" si="251"/>
        <v>59.673952462229323</v>
      </c>
      <c r="BY285" s="6">
        <f t="shared" si="260"/>
        <v>59.673952462229323</v>
      </c>
      <c r="BZ285" s="33">
        <v>44287</v>
      </c>
      <c r="CA285" s="5">
        <f t="shared" si="242"/>
        <v>44287</v>
      </c>
      <c r="CB285" s="11">
        <f t="shared" si="243"/>
        <v>5507</v>
      </c>
      <c r="CC285" s="11">
        <f t="shared" si="244"/>
        <v>0</v>
      </c>
      <c r="CD285" s="6">
        <f t="shared" si="245"/>
        <v>969</v>
      </c>
      <c r="CE285" s="80">
        <f t="shared" si="265"/>
        <v>59.673952462229323</v>
      </c>
      <c r="CF285" s="73">
        <f t="shared" si="252"/>
        <v>59.673952462229323</v>
      </c>
      <c r="CG285" s="73">
        <f t="shared" si="253"/>
        <v>0</v>
      </c>
      <c r="CH285" s="6">
        <f t="shared" si="209"/>
        <v>0</v>
      </c>
      <c r="CI285" s="6"/>
      <c r="CJ285" s="33">
        <v>44652</v>
      </c>
      <c r="CK285" s="5">
        <f t="shared" si="246"/>
        <v>44652</v>
      </c>
      <c r="CL285" s="11">
        <f t="shared" si="247"/>
        <v>2557</v>
      </c>
      <c r="CM285" s="11">
        <f t="shared" si="248"/>
        <v>2557</v>
      </c>
      <c r="CN285" s="6">
        <f t="shared" si="249"/>
        <v>969</v>
      </c>
      <c r="CO285" s="62"/>
      <c r="CP285" s="73">
        <f t="shared" si="254"/>
        <v>0</v>
      </c>
      <c r="CQ285" s="73">
        <f t="shared" si="255"/>
        <v>0</v>
      </c>
      <c r="CR285" s="6">
        <f t="shared" si="250"/>
        <v>0</v>
      </c>
    </row>
    <row r="286" spans="1:96">
      <c r="A286" s="30" t="s">
        <v>2018</v>
      </c>
      <c r="B286" s="30" t="s">
        <v>2019</v>
      </c>
      <c r="C286" s="49"/>
      <c r="D286" s="49" t="s">
        <v>3621</v>
      </c>
      <c r="E286" s="30" t="s">
        <v>2998</v>
      </c>
      <c r="F286" s="30" t="s">
        <v>11592</v>
      </c>
      <c r="G286" s="30" t="s">
        <v>4574</v>
      </c>
      <c r="H286" s="30" t="s">
        <v>4292</v>
      </c>
      <c r="I286" s="30" t="s">
        <v>4256</v>
      </c>
      <c r="J286" s="30"/>
      <c r="K286" s="30" t="s">
        <v>1240</v>
      </c>
      <c r="L286" s="30" t="s">
        <v>3102</v>
      </c>
      <c r="M286" s="31">
        <v>14820</v>
      </c>
      <c r="N286" s="30">
        <v>15</v>
      </c>
      <c r="O286" s="30"/>
      <c r="P286" s="162"/>
      <c r="Q286" s="30">
        <f t="shared" si="214"/>
        <v>180</v>
      </c>
      <c r="R286" s="30">
        <f t="shared" si="215"/>
        <v>5478.6330000000007</v>
      </c>
      <c r="S286" s="30">
        <f t="shared" si="216"/>
        <v>5475</v>
      </c>
      <c r="T286" s="30" t="s">
        <v>6</v>
      </c>
      <c r="U286" s="30"/>
      <c r="V286" s="32">
        <v>38780</v>
      </c>
      <c r="W286" s="30"/>
      <c r="X286" s="31">
        <v>14820</v>
      </c>
      <c r="Y286" s="30">
        <v>0</v>
      </c>
      <c r="Z286" s="30">
        <v>0</v>
      </c>
      <c r="AA286" s="30">
        <v>0</v>
      </c>
      <c r="AB286" s="31">
        <f t="shared" si="217"/>
        <v>14820</v>
      </c>
      <c r="AC286" s="33">
        <v>42095</v>
      </c>
      <c r="AD286" s="10">
        <f t="shared" si="218"/>
        <v>38780</v>
      </c>
      <c r="AE286" s="10">
        <f t="shared" si="219"/>
        <v>42095</v>
      </c>
      <c r="AF286" s="11">
        <f t="shared" si="220"/>
        <v>3315</v>
      </c>
      <c r="AG286" s="11">
        <f t="shared" si="221"/>
        <v>5478.75</v>
      </c>
      <c r="AH286" s="11">
        <f t="shared" si="222"/>
        <v>3315</v>
      </c>
      <c r="AI286" s="11">
        <f t="shared" si="207"/>
        <v>8973.2054794520554</v>
      </c>
      <c r="AJ286" s="11">
        <f t="shared" si="208"/>
        <v>5846.7945205479446</v>
      </c>
      <c r="AK286" s="33">
        <v>42461</v>
      </c>
      <c r="AL286" s="5">
        <f t="shared" si="223"/>
        <v>42461</v>
      </c>
      <c r="AM286" s="11">
        <f t="shared" si="224"/>
        <v>42461</v>
      </c>
      <c r="AN286" s="11">
        <f t="shared" si="225"/>
        <v>3315</v>
      </c>
      <c r="AO286" s="6">
        <v>9869.42</v>
      </c>
      <c r="AP286" s="6">
        <f t="shared" si="226"/>
        <v>896.21452054794463</v>
      </c>
      <c r="AQ286" s="6">
        <f t="shared" si="227"/>
        <v>4950.58</v>
      </c>
      <c r="AR286" s="33">
        <v>42826</v>
      </c>
      <c r="AS286" s="5">
        <f t="shared" si="228"/>
        <v>42826</v>
      </c>
      <c r="AT286" s="11">
        <f t="shared" si="229"/>
        <v>42826</v>
      </c>
      <c r="AU286" s="11">
        <f t="shared" si="230"/>
        <v>4046</v>
      </c>
      <c r="AV286" s="6">
        <v>10857.42</v>
      </c>
      <c r="AW286" s="6">
        <v>988</v>
      </c>
      <c r="AX286" s="6">
        <f t="shared" si="213"/>
        <v>3962.58</v>
      </c>
      <c r="AY286" s="33">
        <v>43191</v>
      </c>
      <c r="AZ286" s="5">
        <f t="shared" si="231"/>
        <v>43191</v>
      </c>
      <c r="BA286" s="11">
        <f t="shared" si="232"/>
        <v>4411</v>
      </c>
      <c r="BB286" s="11">
        <f t="shared" si="233"/>
        <v>0</v>
      </c>
      <c r="BC286" s="6">
        <v>11858.711453820797</v>
      </c>
      <c r="BD286" s="6">
        <v>1001.2914538207966</v>
      </c>
      <c r="BE286" s="6">
        <f t="shared" si="211"/>
        <v>2961.288546179203</v>
      </c>
      <c r="BF286" s="8"/>
      <c r="BG286" s="33">
        <v>43556</v>
      </c>
      <c r="BH286" s="5">
        <f t="shared" si="234"/>
        <v>43556</v>
      </c>
      <c r="BI286" s="11">
        <f t="shared" si="235"/>
        <v>4776</v>
      </c>
      <c r="BJ286" s="11">
        <f t="shared" si="236"/>
        <v>0</v>
      </c>
      <c r="BK286" s="6">
        <f t="shared" si="261"/>
        <v>12919.33955057767</v>
      </c>
      <c r="BL286" s="6">
        <f t="shared" si="266"/>
        <v>1060.6280967568728</v>
      </c>
      <c r="BM286" s="6">
        <f t="shared" si="259"/>
        <v>1900.6604494223302</v>
      </c>
      <c r="BN286" s="59"/>
      <c r="BO286" s="58"/>
      <c r="BP286" s="58"/>
      <c r="BQ286" s="61">
        <f t="shared" si="238"/>
        <v>912.6604494223302</v>
      </c>
      <c r="BR286" s="33">
        <v>43922</v>
      </c>
      <c r="BS286" s="5">
        <f t="shared" si="239"/>
        <v>43922</v>
      </c>
      <c r="BT286" s="11">
        <f t="shared" si="240"/>
        <v>5142</v>
      </c>
      <c r="BU286" s="11">
        <f t="shared" si="241"/>
        <v>0</v>
      </c>
      <c r="BV286" s="6">
        <f t="shared" si="264"/>
        <v>13907.33955057767</v>
      </c>
      <c r="BW286" s="6">
        <f t="shared" si="263"/>
        <v>988</v>
      </c>
      <c r="BX286" s="73">
        <f t="shared" si="251"/>
        <v>912.6604494223302</v>
      </c>
      <c r="BY286" s="6">
        <f t="shared" si="260"/>
        <v>912.6604494223302</v>
      </c>
      <c r="BZ286" s="33">
        <v>44287</v>
      </c>
      <c r="CA286" s="5">
        <f t="shared" si="242"/>
        <v>44287</v>
      </c>
      <c r="CB286" s="11">
        <f t="shared" si="243"/>
        <v>5507</v>
      </c>
      <c r="CC286" s="11">
        <f t="shared" si="244"/>
        <v>0</v>
      </c>
      <c r="CD286" s="6">
        <f t="shared" si="245"/>
        <v>14820</v>
      </c>
      <c r="CE286" s="80">
        <f t="shared" si="265"/>
        <v>912.6604494223302</v>
      </c>
      <c r="CF286" s="73">
        <f t="shared" si="252"/>
        <v>912.6604494223302</v>
      </c>
      <c r="CG286" s="73">
        <f t="shared" si="253"/>
        <v>0</v>
      </c>
      <c r="CH286" s="6">
        <f t="shared" si="209"/>
        <v>0</v>
      </c>
      <c r="CI286" s="6"/>
      <c r="CJ286" s="33">
        <v>44652</v>
      </c>
      <c r="CK286" s="5">
        <f t="shared" si="246"/>
        <v>44652</v>
      </c>
      <c r="CL286" s="11">
        <f t="shared" si="247"/>
        <v>2557</v>
      </c>
      <c r="CM286" s="11">
        <f t="shared" si="248"/>
        <v>2557</v>
      </c>
      <c r="CN286" s="6">
        <f t="shared" si="249"/>
        <v>14820</v>
      </c>
      <c r="CO286" s="62"/>
      <c r="CP286" s="73">
        <f t="shared" si="254"/>
        <v>0</v>
      </c>
      <c r="CQ286" s="73">
        <f t="shared" si="255"/>
        <v>0</v>
      </c>
      <c r="CR286" s="6">
        <f t="shared" si="250"/>
        <v>0</v>
      </c>
    </row>
    <row r="287" spans="1:96">
      <c r="A287" s="30" t="s">
        <v>2080</v>
      </c>
      <c r="B287" s="30" t="s">
        <v>2081</v>
      </c>
      <c r="C287" s="49"/>
      <c r="D287" s="49" t="s">
        <v>3654</v>
      </c>
      <c r="E287" s="30" t="s">
        <v>2998</v>
      </c>
      <c r="F287" s="30" t="s">
        <v>11592</v>
      </c>
      <c r="G287" s="30" t="s">
        <v>4574</v>
      </c>
      <c r="H287" s="30" t="s">
        <v>11626</v>
      </c>
      <c r="I287" s="30" t="s">
        <v>4261</v>
      </c>
      <c r="J287" s="30"/>
      <c r="K287" s="30" t="s">
        <v>1240</v>
      </c>
      <c r="L287" s="30" t="s">
        <v>3102</v>
      </c>
      <c r="M287" s="31">
        <v>969</v>
      </c>
      <c r="N287" s="30">
        <v>15</v>
      </c>
      <c r="O287" s="30"/>
      <c r="P287" s="162"/>
      <c r="Q287" s="30">
        <f t="shared" si="214"/>
        <v>180</v>
      </c>
      <c r="R287" s="30">
        <f t="shared" si="215"/>
        <v>5478.6330000000007</v>
      </c>
      <c r="S287" s="30">
        <f t="shared" si="216"/>
        <v>5475</v>
      </c>
      <c r="T287" s="30" t="s">
        <v>6</v>
      </c>
      <c r="U287" s="30"/>
      <c r="V287" s="32">
        <v>38780</v>
      </c>
      <c r="W287" s="30"/>
      <c r="X287" s="31">
        <v>969</v>
      </c>
      <c r="Y287" s="30">
        <v>0</v>
      </c>
      <c r="Z287" s="30">
        <v>0</v>
      </c>
      <c r="AA287" s="30">
        <v>0</v>
      </c>
      <c r="AB287" s="31">
        <f t="shared" si="217"/>
        <v>969</v>
      </c>
      <c r="AC287" s="33">
        <v>42095</v>
      </c>
      <c r="AD287" s="10">
        <f t="shared" si="218"/>
        <v>38780</v>
      </c>
      <c r="AE287" s="10">
        <f t="shared" si="219"/>
        <v>42095</v>
      </c>
      <c r="AF287" s="11">
        <f t="shared" si="220"/>
        <v>3315</v>
      </c>
      <c r="AG287" s="11">
        <f t="shared" si="221"/>
        <v>5478.75</v>
      </c>
      <c r="AH287" s="11">
        <f t="shared" si="222"/>
        <v>3315</v>
      </c>
      <c r="AI287" s="11">
        <f t="shared" si="207"/>
        <v>586.70958904109591</v>
      </c>
      <c r="AJ287" s="11">
        <f t="shared" si="208"/>
        <v>382.29041095890409</v>
      </c>
      <c r="AK287" s="33">
        <v>42461</v>
      </c>
      <c r="AL287" s="5">
        <f t="shared" si="223"/>
        <v>42461</v>
      </c>
      <c r="AM287" s="11">
        <f t="shared" si="224"/>
        <v>42461</v>
      </c>
      <c r="AN287" s="11">
        <f t="shared" si="225"/>
        <v>3315</v>
      </c>
      <c r="AO287" s="6">
        <v>646.21</v>
      </c>
      <c r="AP287" s="6">
        <f t="shared" si="226"/>
        <v>59.500410958904126</v>
      </c>
      <c r="AQ287" s="6">
        <f t="shared" si="227"/>
        <v>322.78999999999996</v>
      </c>
      <c r="AR287" s="33">
        <v>42826</v>
      </c>
      <c r="AS287" s="5">
        <f t="shared" si="228"/>
        <v>42826</v>
      </c>
      <c r="AT287" s="11">
        <f t="shared" si="229"/>
        <v>42826</v>
      </c>
      <c r="AU287" s="11">
        <f t="shared" si="230"/>
        <v>4046</v>
      </c>
      <c r="AV287" s="6">
        <v>710.81000000000006</v>
      </c>
      <c r="AW287" s="6">
        <v>64.599999999999994</v>
      </c>
      <c r="AX287" s="6">
        <f t="shared" si="213"/>
        <v>258.18999999999994</v>
      </c>
      <c r="AY287" s="33">
        <v>43191</v>
      </c>
      <c r="AZ287" s="5">
        <f t="shared" si="231"/>
        <v>43191</v>
      </c>
      <c r="BA287" s="11">
        <f t="shared" si="232"/>
        <v>4411</v>
      </c>
      <c r="BB287" s="11">
        <f t="shared" si="233"/>
        <v>4028.709589041096</v>
      </c>
      <c r="BC287" s="6">
        <v>781.62661711809301</v>
      </c>
      <c r="BD287" s="6">
        <v>70.816617118093006</v>
      </c>
      <c r="BE287" s="6">
        <f t="shared" si="211"/>
        <v>187.37338288190699</v>
      </c>
      <c r="BF287" s="8"/>
      <c r="BG287" s="33">
        <v>43556</v>
      </c>
      <c r="BH287" s="5">
        <f t="shared" si="234"/>
        <v>43556</v>
      </c>
      <c r="BI287" s="11">
        <f t="shared" si="235"/>
        <v>4776</v>
      </c>
      <c r="BJ287" s="11">
        <f t="shared" si="236"/>
        <v>0</v>
      </c>
      <c r="BK287" s="6">
        <f t="shared" si="261"/>
        <v>844.72604753777068</v>
      </c>
      <c r="BL287" s="6">
        <f t="shared" si="266"/>
        <v>63.099430419677674</v>
      </c>
      <c r="BM287" s="6">
        <f t="shared" si="259"/>
        <v>124.27395246222932</v>
      </c>
      <c r="BN287" s="59"/>
      <c r="BO287" s="58"/>
      <c r="BP287" s="58"/>
      <c r="BQ287" s="61">
        <f t="shared" si="238"/>
        <v>59.673952462229295</v>
      </c>
      <c r="BR287" s="33">
        <v>43922</v>
      </c>
      <c r="BS287" s="5">
        <f t="shared" si="239"/>
        <v>43922</v>
      </c>
      <c r="BT287" s="11">
        <f t="shared" si="240"/>
        <v>5142</v>
      </c>
      <c r="BU287" s="11">
        <f t="shared" si="241"/>
        <v>0</v>
      </c>
      <c r="BV287" s="6">
        <f t="shared" si="264"/>
        <v>909.32604753777071</v>
      </c>
      <c r="BW287" s="6">
        <f t="shared" si="263"/>
        <v>64.599999999999994</v>
      </c>
      <c r="BX287" s="73">
        <f t="shared" si="251"/>
        <v>59.673952462229323</v>
      </c>
      <c r="BY287" s="6">
        <f t="shared" si="260"/>
        <v>59.673952462229323</v>
      </c>
      <c r="BZ287" s="33">
        <v>44287</v>
      </c>
      <c r="CA287" s="5">
        <f t="shared" si="242"/>
        <v>44287</v>
      </c>
      <c r="CB287" s="11">
        <f t="shared" si="243"/>
        <v>5507</v>
      </c>
      <c r="CC287" s="11">
        <f t="shared" si="244"/>
        <v>0</v>
      </c>
      <c r="CD287" s="6">
        <f t="shared" si="245"/>
        <v>919.39585458756903</v>
      </c>
      <c r="CE287" s="62">
        <v>10.069807049798291</v>
      </c>
      <c r="CF287" s="73">
        <f t="shared" si="252"/>
        <v>10.069807049798291</v>
      </c>
      <c r="CG287" s="73">
        <f t="shared" si="253"/>
        <v>49.604145412431031</v>
      </c>
      <c r="CH287" s="6">
        <f t="shared" si="209"/>
        <v>49.604145412431031</v>
      </c>
      <c r="CI287" s="6"/>
      <c r="CJ287" s="33">
        <v>44652</v>
      </c>
      <c r="CK287" s="5">
        <f t="shared" si="246"/>
        <v>44652</v>
      </c>
      <c r="CL287" s="11">
        <f t="shared" si="247"/>
        <v>2557</v>
      </c>
      <c r="CM287" s="11">
        <f t="shared" si="248"/>
        <v>2557</v>
      </c>
      <c r="CN287" s="6">
        <f t="shared" si="249"/>
        <v>929.46566163736736</v>
      </c>
      <c r="CO287" s="6">
        <f t="shared" ref="CO287:CO296" si="267">CE287</f>
        <v>10.069807049798291</v>
      </c>
      <c r="CP287" s="73">
        <f t="shared" si="254"/>
        <v>10.069807049798291</v>
      </c>
      <c r="CQ287" s="73">
        <f t="shared" si="255"/>
        <v>39.534338362632738</v>
      </c>
      <c r="CR287" s="6">
        <f t="shared" si="250"/>
        <v>39.534338362632738</v>
      </c>
    </row>
    <row r="288" spans="1:96">
      <c r="A288" s="30" t="s">
        <v>2082</v>
      </c>
      <c r="B288" s="30" t="s">
        <v>2083</v>
      </c>
      <c r="C288" s="49"/>
      <c r="D288" s="49" t="s">
        <v>4435</v>
      </c>
      <c r="E288" s="30" t="s">
        <v>2998</v>
      </c>
      <c r="F288" s="30" t="s">
        <v>11592</v>
      </c>
      <c r="G288" s="30" t="s">
        <v>4574</v>
      </c>
      <c r="H288" s="30" t="s">
        <v>3140</v>
      </c>
      <c r="I288" s="30" t="s">
        <v>4256</v>
      </c>
      <c r="J288" s="30"/>
      <c r="K288" s="30" t="s">
        <v>1240</v>
      </c>
      <c r="L288" s="30" t="s">
        <v>3102</v>
      </c>
      <c r="M288" s="31">
        <v>969</v>
      </c>
      <c r="N288" s="30">
        <v>15</v>
      </c>
      <c r="O288" s="30"/>
      <c r="P288" s="162"/>
      <c r="Q288" s="30">
        <f t="shared" si="214"/>
        <v>180</v>
      </c>
      <c r="R288" s="30">
        <f t="shared" si="215"/>
        <v>5478.6330000000007</v>
      </c>
      <c r="S288" s="30">
        <f t="shared" si="216"/>
        <v>5475</v>
      </c>
      <c r="T288" s="30" t="s">
        <v>6</v>
      </c>
      <c r="U288" s="30"/>
      <c r="V288" s="32">
        <v>38780</v>
      </c>
      <c r="W288" s="30"/>
      <c r="X288" s="31">
        <v>969</v>
      </c>
      <c r="Y288" s="30">
        <v>0</v>
      </c>
      <c r="Z288" s="30">
        <v>0</v>
      </c>
      <c r="AA288" s="30">
        <v>0</v>
      </c>
      <c r="AB288" s="31">
        <f t="shared" si="217"/>
        <v>969</v>
      </c>
      <c r="AC288" s="33">
        <v>42095</v>
      </c>
      <c r="AD288" s="10">
        <f t="shared" si="218"/>
        <v>38780</v>
      </c>
      <c r="AE288" s="10">
        <f t="shared" si="219"/>
        <v>42095</v>
      </c>
      <c r="AF288" s="11">
        <f t="shared" si="220"/>
        <v>3315</v>
      </c>
      <c r="AG288" s="11">
        <f t="shared" si="221"/>
        <v>5478.75</v>
      </c>
      <c r="AH288" s="11">
        <f t="shared" si="222"/>
        <v>3315</v>
      </c>
      <c r="AI288" s="11">
        <f t="shared" ref="AI288:AI351" si="268">(AB288/S288)*AF288</f>
        <v>586.70958904109591</v>
      </c>
      <c r="AJ288" s="11">
        <f t="shared" ref="AJ288:AJ351" si="269">+AB288-AI288</f>
        <v>382.29041095890409</v>
      </c>
      <c r="AK288" s="33">
        <v>42461</v>
      </c>
      <c r="AL288" s="5">
        <f t="shared" si="223"/>
        <v>42461</v>
      </c>
      <c r="AM288" s="11">
        <f t="shared" si="224"/>
        <v>42461</v>
      </c>
      <c r="AN288" s="11">
        <f t="shared" si="225"/>
        <v>3315</v>
      </c>
      <c r="AO288" s="6">
        <v>646.21</v>
      </c>
      <c r="AP288" s="6">
        <f t="shared" si="226"/>
        <v>59.500410958904126</v>
      </c>
      <c r="AQ288" s="6">
        <f t="shared" si="227"/>
        <v>322.78999999999996</v>
      </c>
      <c r="AR288" s="33">
        <v>42826</v>
      </c>
      <c r="AS288" s="5">
        <f t="shared" si="228"/>
        <v>42826</v>
      </c>
      <c r="AT288" s="11">
        <f t="shared" si="229"/>
        <v>42826</v>
      </c>
      <c r="AU288" s="11">
        <f t="shared" si="230"/>
        <v>4046</v>
      </c>
      <c r="AV288" s="6">
        <v>710.81000000000006</v>
      </c>
      <c r="AW288" s="6">
        <v>64.599999999999994</v>
      </c>
      <c r="AX288" s="6">
        <f t="shared" si="213"/>
        <v>258.18999999999994</v>
      </c>
      <c r="AY288" s="33">
        <v>43191</v>
      </c>
      <c r="AZ288" s="5">
        <f t="shared" si="231"/>
        <v>43191</v>
      </c>
      <c r="BA288" s="11">
        <f t="shared" si="232"/>
        <v>4411</v>
      </c>
      <c r="BB288" s="11">
        <f t="shared" si="233"/>
        <v>4028.709589041096</v>
      </c>
      <c r="BC288" s="6">
        <v>781.62661711809301</v>
      </c>
      <c r="BD288" s="6">
        <v>70.816617118093006</v>
      </c>
      <c r="BE288" s="6">
        <f t="shared" si="211"/>
        <v>187.37338288190699</v>
      </c>
      <c r="BF288" s="8"/>
      <c r="BG288" s="33">
        <v>43556</v>
      </c>
      <c r="BH288" s="5">
        <f t="shared" si="234"/>
        <v>43556</v>
      </c>
      <c r="BI288" s="11">
        <f t="shared" si="235"/>
        <v>4776</v>
      </c>
      <c r="BJ288" s="11">
        <f t="shared" si="236"/>
        <v>0</v>
      </c>
      <c r="BK288" s="6">
        <f t="shared" si="261"/>
        <v>844.72604753777068</v>
      </c>
      <c r="BL288" s="6">
        <f t="shared" si="266"/>
        <v>63.099430419677674</v>
      </c>
      <c r="BM288" s="6">
        <f t="shared" si="259"/>
        <v>124.27395246222932</v>
      </c>
      <c r="BN288" s="59"/>
      <c r="BO288" s="58"/>
      <c r="BP288" s="58"/>
      <c r="BQ288" s="61">
        <f t="shared" si="238"/>
        <v>59.673952462229295</v>
      </c>
      <c r="BR288" s="33">
        <v>43922</v>
      </c>
      <c r="BS288" s="5">
        <f t="shared" si="239"/>
        <v>43922</v>
      </c>
      <c r="BT288" s="11">
        <f t="shared" si="240"/>
        <v>5142</v>
      </c>
      <c r="BU288" s="11">
        <f t="shared" si="241"/>
        <v>0</v>
      </c>
      <c r="BV288" s="6">
        <f t="shared" si="264"/>
        <v>909.32604753777071</v>
      </c>
      <c r="BW288" s="6">
        <f t="shared" si="263"/>
        <v>64.599999999999994</v>
      </c>
      <c r="BX288" s="73">
        <f t="shared" si="251"/>
        <v>59.673952462229323</v>
      </c>
      <c r="BY288" s="6">
        <f t="shared" si="260"/>
        <v>59.673952462229323</v>
      </c>
      <c r="BZ288" s="33">
        <v>44287</v>
      </c>
      <c r="CA288" s="5">
        <f t="shared" si="242"/>
        <v>44287</v>
      </c>
      <c r="CB288" s="11">
        <f t="shared" si="243"/>
        <v>5507</v>
      </c>
      <c r="CC288" s="11">
        <f t="shared" si="244"/>
        <v>0</v>
      </c>
      <c r="CD288" s="6">
        <f t="shared" si="245"/>
        <v>919.39585458756903</v>
      </c>
      <c r="CE288" s="62">
        <v>10.069807049798291</v>
      </c>
      <c r="CF288" s="73">
        <f t="shared" si="252"/>
        <v>10.069807049798291</v>
      </c>
      <c r="CG288" s="73">
        <f t="shared" si="253"/>
        <v>49.604145412431031</v>
      </c>
      <c r="CH288" s="6">
        <f t="shared" si="209"/>
        <v>49.604145412431031</v>
      </c>
      <c r="CI288" s="6"/>
      <c r="CJ288" s="33">
        <v>44652</v>
      </c>
      <c r="CK288" s="5">
        <f t="shared" si="246"/>
        <v>44652</v>
      </c>
      <c r="CL288" s="11">
        <f t="shared" si="247"/>
        <v>2557</v>
      </c>
      <c r="CM288" s="11">
        <f t="shared" si="248"/>
        <v>2557</v>
      </c>
      <c r="CN288" s="6">
        <f t="shared" si="249"/>
        <v>929.46566163736736</v>
      </c>
      <c r="CO288" s="6">
        <f t="shared" si="267"/>
        <v>10.069807049798291</v>
      </c>
      <c r="CP288" s="73">
        <f t="shared" si="254"/>
        <v>10.069807049798291</v>
      </c>
      <c r="CQ288" s="73">
        <f t="shared" si="255"/>
        <v>39.534338362632738</v>
      </c>
      <c r="CR288" s="6">
        <f t="shared" si="250"/>
        <v>39.534338362632738</v>
      </c>
    </row>
    <row r="289" spans="1:96">
      <c r="A289" s="30" t="s">
        <v>2084</v>
      </c>
      <c r="B289" s="30" t="s">
        <v>2085</v>
      </c>
      <c r="C289" s="49"/>
      <c r="D289" s="49" t="s">
        <v>3655</v>
      </c>
      <c r="E289" s="30" t="s">
        <v>2998</v>
      </c>
      <c r="F289" s="30" t="s">
        <v>11592</v>
      </c>
      <c r="G289" s="30" t="s">
        <v>4574</v>
      </c>
      <c r="H289" s="30" t="s">
        <v>4294</v>
      </c>
      <c r="I289" s="30" t="s">
        <v>11625</v>
      </c>
      <c r="J289" s="30"/>
      <c r="K289" s="30" t="s">
        <v>1240</v>
      </c>
      <c r="L289" s="30" t="s">
        <v>3102</v>
      </c>
      <c r="M289" s="31">
        <v>969</v>
      </c>
      <c r="N289" s="30">
        <v>15</v>
      </c>
      <c r="O289" s="30"/>
      <c r="P289" s="162"/>
      <c r="Q289" s="30">
        <f t="shared" si="214"/>
        <v>180</v>
      </c>
      <c r="R289" s="30">
        <f t="shared" si="215"/>
        <v>5478.6330000000007</v>
      </c>
      <c r="S289" s="30">
        <f t="shared" si="216"/>
        <v>5475</v>
      </c>
      <c r="T289" s="30" t="s">
        <v>6</v>
      </c>
      <c r="U289" s="30"/>
      <c r="V289" s="32">
        <v>38780</v>
      </c>
      <c r="W289" s="30"/>
      <c r="X289" s="31">
        <v>969</v>
      </c>
      <c r="Y289" s="30">
        <v>0</v>
      </c>
      <c r="Z289" s="30">
        <v>0</v>
      </c>
      <c r="AA289" s="30">
        <v>0</v>
      </c>
      <c r="AB289" s="31">
        <f t="shared" si="217"/>
        <v>969</v>
      </c>
      <c r="AC289" s="33">
        <v>42095</v>
      </c>
      <c r="AD289" s="10">
        <f t="shared" si="218"/>
        <v>38780</v>
      </c>
      <c r="AE289" s="10">
        <f t="shared" si="219"/>
        <v>42095</v>
      </c>
      <c r="AF289" s="11">
        <f t="shared" si="220"/>
        <v>3315</v>
      </c>
      <c r="AG289" s="11">
        <f t="shared" si="221"/>
        <v>5478.75</v>
      </c>
      <c r="AH289" s="11">
        <f t="shared" si="222"/>
        <v>3315</v>
      </c>
      <c r="AI289" s="11">
        <f t="shared" si="268"/>
        <v>586.70958904109591</v>
      </c>
      <c r="AJ289" s="11">
        <f t="shared" si="269"/>
        <v>382.29041095890409</v>
      </c>
      <c r="AK289" s="33">
        <v>42461</v>
      </c>
      <c r="AL289" s="5">
        <f t="shared" si="223"/>
        <v>42461</v>
      </c>
      <c r="AM289" s="11">
        <f t="shared" si="224"/>
        <v>42461</v>
      </c>
      <c r="AN289" s="11">
        <f t="shared" si="225"/>
        <v>3315</v>
      </c>
      <c r="AO289" s="6">
        <v>646.21</v>
      </c>
      <c r="AP289" s="6">
        <f t="shared" si="226"/>
        <v>59.500410958904126</v>
      </c>
      <c r="AQ289" s="6">
        <f t="shared" si="227"/>
        <v>322.78999999999996</v>
      </c>
      <c r="AR289" s="33">
        <v>42826</v>
      </c>
      <c r="AS289" s="5">
        <f t="shared" si="228"/>
        <v>42826</v>
      </c>
      <c r="AT289" s="11">
        <f t="shared" si="229"/>
        <v>42826</v>
      </c>
      <c r="AU289" s="11">
        <f t="shared" si="230"/>
        <v>4046</v>
      </c>
      <c r="AV289" s="6">
        <v>710.81000000000006</v>
      </c>
      <c r="AW289" s="6">
        <v>64.599999999999994</v>
      </c>
      <c r="AX289" s="6">
        <f t="shared" si="213"/>
        <v>258.18999999999994</v>
      </c>
      <c r="AY289" s="33">
        <v>43191</v>
      </c>
      <c r="AZ289" s="5">
        <f t="shared" si="231"/>
        <v>43191</v>
      </c>
      <c r="BA289" s="11">
        <f t="shared" si="232"/>
        <v>4411</v>
      </c>
      <c r="BB289" s="11">
        <f t="shared" si="233"/>
        <v>4028.709589041096</v>
      </c>
      <c r="BC289" s="6">
        <v>781.62661711809301</v>
      </c>
      <c r="BD289" s="6">
        <v>70.816617118093006</v>
      </c>
      <c r="BE289" s="6">
        <f t="shared" si="211"/>
        <v>187.37338288190699</v>
      </c>
      <c r="BF289" s="8"/>
      <c r="BG289" s="33">
        <v>43556</v>
      </c>
      <c r="BH289" s="5">
        <f t="shared" si="234"/>
        <v>43556</v>
      </c>
      <c r="BI289" s="11">
        <f t="shared" si="235"/>
        <v>4776</v>
      </c>
      <c r="BJ289" s="11">
        <f t="shared" si="236"/>
        <v>0</v>
      </c>
      <c r="BK289" s="6">
        <f t="shared" si="261"/>
        <v>844.72604753777068</v>
      </c>
      <c r="BL289" s="6">
        <f t="shared" si="266"/>
        <v>63.099430419677674</v>
      </c>
      <c r="BM289" s="6">
        <f t="shared" si="259"/>
        <v>124.27395246222932</v>
      </c>
      <c r="BN289" s="59"/>
      <c r="BO289" s="58"/>
      <c r="BP289" s="58"/>
      <c r="BQ289" s="61">
        <f t="shared" si="238"/>
        <v>59.673952462229295</v>
      </c>
      <c r="BR289" s="33">
        <v>43922</v>
      </c>
      <c r="BS289" s="5">
        <f t="shared" si="239"/>
        <v>43922</v>
      </c>
      <c r="BT289" s="11">
        <f t="shared" si="240"/>
        <v>5142</v>
      </c>
      <c r="BU289" s="11">
        <f t="shared" si="241"/>
        <v>0</v>
      </c>
      <c r="BV289" s="6">
        <f t="shared" si="264"/>
        <v>909.32604753777071</v>
      </c>
      <c r="BW289" s="6">
        <f t="shared" si="263"/>
        <v>64.599999999999994</v>
      </c>
      <c r="BX289" s="73">
        <f t="shared" si="251"/>
        <v>59.673952462229323</v>
      </c>
      <c r="BY289" s="6">
        <f t="shared" si="260"/>
        <v>59.673952462229323</v>
      </c>
      <c r="BZ289" s="33">
        <v>44287</v>
      </c>
      <c r="CA289" s="5">
        <f t="shared" si="242"/>
        <v>44287</v>
      </c>
      <c r="CB289" s="11">
        <f t="shared" si="243"/>
        <v>5507</v>
      </c>
      <c r="CC289" s="11">
        <f t="shared" si="244"/>
        <v>0</v>
      </c>
      <c r="CD289" s="6">
        <f t="shared" si="245"/>
        <v>919.39585458756903</v>
      </c>
      <c r="CE289" s="62">
        <v>10.069807049798291</v>
      </c>
      <c r="CF289" s="73">
        <f t="shared" si="252"/>
        <v>10.069807049798291</v>
      </c>
      <c r="CG289" s="73">
        <f t="shared" si="253"/>
        <v>49.604145412431031</v>
      </c>
      <c r="CH289" s="6">
        <f t="shared" si="209"/>
        <v>49.604145412431031</v>
      </c>
      <c r="CI289" s="6"/>
      <c r="CJ289" s="33">
        <v>44652</v>
      </c>
      <c r="CK289" s="5">
        <f t="shared" si="246"/>
        <v>44652</v>
      </c>
      <c r="CL289" s="11">
        <f t="shared" si="247"/>
        <v>2557</v>
      </c>
      <c r="CM289" s="11">
        <f t="shared" si="248"/>
        <v>2557</v>
      </c>
      <c r="CN289" s="6">
        <f t="shared" si="249"/>
        <v>929.46566163736736</v>
      </c>
      <c r="CO289" s="6">
        <f t="shared" si="267"/>
        <v>10.069807049798291</v>
      </c>
      <c r="CP289" s="73">
        <f t="shared" si="254"/>
        <v>10.069807049798291</v>
      </c>
      <c r="CQ289" s="73">
        <f t="shared" si="255"/>
        <v>39.534338362632738</v>
      </c>
      <c r="CR289" s="6">
        <f t="shared" si="250"/>
        <v>39.534338362632738</v>
      </c>
    </row>
    <row r="290" spans="1:96">
      <c r="A290" s="30" t="s">
        <v>2086</v>
      </c>
      <c r="B290" s="30" t="s">
        <v>2087</v>
      </c>
      <c r="C290" s="49"/>
      <c r="D290" s="49" t="s">
        <v>4436</v>
      </c>
      <c r="E290" s="30" t="s">
        <v>2998</v>
      </c>
      <c r="F290" s="30" t="s">
        <v>11592</v>
      </c>
      <c r="G290" s="30" t="s">
        <v>4574</v>
      </c>
      <c r="H290" s="30" t="s">
        <v>11626</v>
      </c>
      <c r="I290" s="30" t="s">
        <v>11627</v>
      </c>
      <c r="J290" s="30"/>
      <c r="K290" s="30" t="s">
        <v>1240</v>
      </c>
      <c r="L290" s="30" t="s">
        <v>3102</v>
      </c>
      <c r="M290" s="31">
        <v>969</v>
      </c>
      <c r="N290" s="30">
        <v>15</v>
      </c>
      <c r="O290" s="30"/>
      <c r="P290" s="162"/>
      <c r="Q290" s="30">
        <f t="shared" si="214"/>
        <v>180</v>
      </c>
      <c r="R290" s="30">
        <f t="shared" si="215"/>
        <v>5478.6330000000007</v>
      </c>
      <c r="S290" s="30">
        <f t="shared" si="216"/>
        <v>5475</v>
      </c>
      <c r="T290" s="30" t="s">
        <v>6</v>
      </c>
      <c r="U290" s="30"/>
      <c r="V290" s="32">
        <v>38780</v>
      </c>
      <c r="W290" s="30"/>
      <c r="X290" s="31">
        <v>969</v>
      </c>
      <c r="Y290" s="30">
        <v>0</v>
      </c>
      <c r="Z290" s="30">
        <v>0</v>
      </c>
      <c r="AA290" s="30">
        <v>0</v>
      </c>
      <c r="AB290" s="31">
        <f t="shared" si="217"/>
        <v>969</v>
      </c>
      <c r="AC290" s="33">
        <v>42095</v>
      </c>
      <c r="AD290" s="10">
        <f t="shared" si="218"/>
        <v>38780</v>
      </c>
      <c r="AE290" s="10">
        <f t="shared" si="219"/>
        <v>42095</v>
      </c>
      <c r="AF290" s="11">
        <f t="shared" si="220"/>
        <v>3315</v>
      </c>
      <c r="AG290" s="11">
        <f t="shared" si="221"/>
        <v>5478.75</v>
      </c>
      <c r="AH290" s="11">
        <f t="shared" si="222"/>
        <v>3315</v>
      </c>
      <c r="AI290" s="11">
        <f t="shared" si="268"/>
        <v>586.70958904109591</v>
      </c>
      <c r="AJ290" s="11">
        <f t="shared" si="269"/>
        <v>382.29041095890409</v>
      </c>
      <c r="AK290" s="33">
        <v>42461</v>
      </c>
      <c r="AL290" s="5">
        <f t="shared" si="223"/>
        <v>42461</v>
      </c>
      <c r="AM290" s="11">
        <f t="shared" si="224"/>
        <v>42461</v>
      </c>
      <c r="AN290" s="11">
        <f t="shared" si="225"/>
        <v>3315</v>
      </c>
      <c r="AO290" s="6">
        <v>645.33000000000004</v>
      </c>
      <c r="AP290" s="6">
        <f t="shared" si="226"/>
        <v>58.620410958904131</v>
      </c>
      <c r="AQ290" s="6">
        <f t="shared" si="227"/>
        <v>323.66999999999996</v>
      </c>
      <c r="AR290" s="33">
        <v>42826</v>
      </c>
      <c r="AS290" s="5">
        <f t="shared" si="228"/>
        <v>42826</v>
      </c>
      <c r="AT290" s="11">
        <f t="shared" si="229"/>
        <v>42826</v>
      </c>
      <c r="AU290" s="11">
        <f t="shared" si="230"/>
        <v>4046</v>
      </c>
      <c r="AV290" s="6">
        <v>709.93000000000006</v>
      </c>
      <c r="AW290" s="6">
        <v>64.599999999999994</v>
      </c>
      <c r="AX290" s="6">
        <f t="shared" si="213"/>
        <v>259.06999999999994</v>
      </c>
      <c r="AY290" s="33">
        <v>43191</v>
      </c>
      <c r="AZ290" s="5">
        <f t="shared" si="231"/>
        <v>43191</v>
      </c>
      <c r="BA290" s="11">
        <f t="shared" si="232"/>
        <v>4411</v>
      </c>
      <c r="BB290" s="11">
        <f t="shared" si="233"/>
        <v>4028.709589041096</v>
      </c>
      <c r="BC290" s="6">
        <v>781.6384556599578</v>
      </c>
      <c r="BD290" s="6">
        <v>71.708455659957679</v>
      </c>
      <c r="BE290" s="6">
        <f t="shared" si="211"/>
        <v>187.3615443400422</v>
      </c>
      <c r="BF290" s="8"/>
      <c r="BG290" s="33">
        <v>43556</v>
      </c>
      <c r="BH290" s="5">
        <f t="shared" si="234"/>
        <v>43556</v>
      </c>
      <c r="BI290" s="11">
        <f t="shared" si="235"/>
        <v>4776</v>
      </c>
      <c r="BJ290" s="11">
        <f t="shared" si="236"/>
        <v>0</v>
      </c>
      <c r="BK290" s="6">
        <f t="shared" si="261"/>
        <v>844.72604753777068</v>
      </c>
      <c r="BL290" s="6">
        <f t="shared" si="266"/>
        <v>63.087591877812883</v>
      </c>
      <c r="BM290" s="6">
        <f t="shared" si="259"/>
        <v>124.27395246222932</v>
      </c>
      <c r="BN290" s="59"/>
      <c r="BO290" s="58"/>
      <c r="BP290" s="58"/>
      <c r="BQ290" s="61">
        <f t="shared" si="238"/>
        <v>59.673952462229295</v>
      </c>
      <c r="BR290" s="33">
        <v>43922</v>
      </c>
      <c r="BS290" s="5">
        <f t="shared" si="239"/>
        <v>43922</v>
      </c>
      <c r="BT290" s="11">
        <f t="shared" si="240"/>
        <v>5142</v>
      </c>
      <c r="BU290" s="11">
        <f t="shared" si="241"/>
        <v>0</v>
      </c>
      <c r="BV290" s="6">
        <f t="shared" si="264"/>
        <v>909.32604753777071</v>
      </c>
      <c r="BW290" s="6">
        <f t="shared" si="263"/>
        <v>64.599999999999994</v>
      </c>
      <c r="BX290" s="73">
        <f t="shared" si="251"/>
        <v>59.673952462229323</v>
      </c>
      <c r="BY290" s="6">
        <f t="shared" si="260"/>
        <v>59.673952462229323</v>
      </c>
      <c r="BZ290" s="33">
        <v>44287</v>
      </c>
      <c r="CA290" s="5">
        <f t="shared" si="242"/>
        <v>44287</v>
      </c>
      <c r="CB290" s="11">
        <f t="shared" si="243"/>
        <v>5507</v>
      </c>
      <c r="CC290" s="11">
        <f t="shared" si="244"/>
        <v>0</v>
      </c>
      <c r="CD290" s="6">
        <f t="shared" si="245"/>
        <v>919.39585458756903</v>
      </c>
      <c r="CE290" s="62">
        <v>10.069807049798291</v>
      </c>
      <c r="CF290" s="73">
        <f t="shared" si="252"/>
        <v>10.069807049798291</v>
      </c>
      <c r="CG290" s="73">
        <f t="shared" si="253"/>
        <v>49.604145412431031</v>
      </c>
      <c r="CH290" s="6">
        <f t="shared" si="209"/>
        <v>49.604145412431031</v>
      </c>
      <c r="CI290" s="6"/>
      <c r="CJ290" s="33">
        <v>44652</v>
      </c>
      <c r="CK290" s="5">
        <f t="shared" si="246"/>
        <v>44652</v>
      </c>
      <c r="CL290" s="11">
        <f t="shared" si="247"/>
        <v>2557</v>
      </c>
      <c r="CM290" s="11">
        <f t="shared" si="248"/>
        <v>2557</v>
      </c>
      <c r="CN290" s="6">
        <f t="shared" si="249"/>
        <v>929.46566163736736</v>
      </c>
      <c r="CO290" s="6">
        <f t="shared" si="267"/>
        <v>10.069807049798291</v>
      </c>
      <c r="CP290" s="73">
        <f t="shared" si="254"/>
        <v>10.069807049798291</v>
      </c>
      <c r="CQ290" s="73">
        <f t="shared" si="255"/>
        <v>39.534338362632738</v>
      </c>
      <c r="CR290" s="6">
        <f t="shared" si="250"/>
        <v>39.534338362632738</v>
      </c>
    </row>
    <row r="291" spans="1:96">
      <c r="A291" s="30" t="s">
        <v>2088</v>
      </c>
      <c r="B291" s="30" t="s">
        <v>2089</v>
      </c>
      <c r="C291" s="49"/>
      <c r="D291" s="49" t="s">
        <v>3656</v>
      </c>
      <c r="E291" s="30" t="s">
        <v>2998</v>
      </c>
      <c r="F291" s="30" t="s">
        <v>11592</v>
      </c>
      <c r="G291" s="30" t="s">
        <v>4574</v>
      </c>
      <c r="H291" s="30" t="s">
        <v>3140</v>
      </c>
      <c r="I291" s="30" t="s">
        <v>4256</v>
      </c>
      <c r="J291" s="30"/>
      <c r="K291" s="30" t="s">
        <v>1240</v>
      </c>
      <c r="L291" s="30" t="s">
        <v>3102</v>
      </c>
      <c r="M291" s="31">
        <v>969</v>
      </c>
      <c r="N291" s="30">
        <v>15</v>
      </c>
      <c r="O291" s="30"/>
      <c r="P291" s="162"/>
      <c r="Q291" s="30">
        <f t="shared" si="214"/>
        <v>180</v>
      </c>
      <c r="R291" s="30">
        <f t="shared" si="215"/>
        <v>5478.6330000000007</v>
      </c>
      <c r="S291" s="30">
        <f t="shared" si="216"/>
        <v>5475</v>
      </c>
      <c r="T291" s="30" t="s">
        <v>6</v>
      </c>
      <c r="U291" s="30"/>
      <c r="V291" s="32">
        <v>38780</v>
      </c>
      <c r="W291" s="30"/>
      <c r="X291" s="31">
        <v>969</v>
      </c>
      <c r="Y291" s="30">
        <v>0</v>
      </c>
      <c r="Z291" s="30">
        <v>0</v>
      </c>
      <c r="AA291" s="30">
        <v>0</v>
      </c>
      <c r="AB291" s="31">
        <f t="shared" si="217"/>
        <v>969</v>
      </c>
      <c r="AC291" s="33">
        <v>42095</v>
      </c>
      <c r="AD291" s="10">
        <f t="shared" si="218"/>
        <v>38780</v>
      </c>
      <c r="AE291" s="10">
        <f t="shared" si="219"/>
        <v>42095</v>
      </c>
      <c r="AF291" s="11">
        <f t="shared" si="220"/>
        <v>3315</v>
      </c>
      <c r="AG291" s="11">
        <f t="shared" si="221"/>
        <v>5478.75</v>
      </c>
      <c r="AH291" s="11">
        <f t="shared" si="222"/>
        <v>3315</v>
      </c>
      <c r="AI291" s="11">
        <f t="shared" si="268"/>
        <v>586.70958904109591</v>
      </c>
      <c r="AJ291" s="11">
        <f t="shared" si="269"/>
        <v>382.29041095890409</v>
      </c>
      <c r="AK291" s="33">
        <v>42461</v>
      </c>
      <c r="AL291" s="5">
        <f t="shared" si="223"/>
        <v>42461</v>
      </c>
      <c r="AM291" s="11">
        <f t="shared" si="224"/>
        <v>42461</v>
      </c>
      <c r="AN291" s="11">
        <f t="shared" si="225"/>
        <v>3315</v>
      </c>
      <c r="AO291" s="6">
        <v>646.21</v>
      </c>
      <c r="AP291" s="6">
        <f t="shared" si="226"/>
        <v>59.500410958904126</v>
      </c>
      <c r="AQ291" s="6">
        <f t="shared" si="227"/>
        <v>322.78999999999996</v>
      </c>
      <c r="AR291" s="33">
        <v>42826</v>
      </c>
      <c r="AS291" s="5">
        <f t="shared" si="228"/>
        <v>42826</v>
      </c>
      <c r="AT291" s="11">
        <f t="shared" si="229"/>
        <v>42826</v>
      </c>
      <c r="AU291" s="11">
        <f t="shared" si="230"/>
        <v>4046</v>
      </c>
      <c r="AV291" s="6">
        <v>710.81000000000006</v>
      </c>
      <c r="AW291" s="6">
        <v>64.599999999999994</v>
      </c>
      <c r="AX291" s="6">
        <f t="shared" si="213"/>
        <v>258.18999999999994</v>
      </c>
      <c r="AY291" s="33">
        <v>43191</v>
      </c>
      <c r="AZ291" s="5">
        <f t="shared" si="231"/>
        <v>43191</v>
      </c>
      <c r="BA291" s="11">
        <f t="shared" si="232"/>
        <v>4411</v>
      </c>
      <c r="BB291" s="11">
        <f t="shared" si="233"/>
        <v>4028.709589041096</v>
      </c>
      <c r="BC291" s="6">
        <v>781.62661711809301</v>
      </c>
      <c r="BD291" s="6">
        <v>70.816617118093006</v>
      </c>
      <c r="BE291" s="6">
        <f t="shared" si="211"/>
        <v>187.37338288190699</v>
      </c>
      <c r="BF291" s="8"/>
      <c r="BG291" s="33">
        <v>43556</v>
      </c>
      <c r="BH291" s="5">
        <f t="shared" si="234"/>
        <v>43556</v>
      </c>
      <c r="BI291" s="11">
        <f t="shared" si="235"/>
        <v>4776</v>
      </c>
      <c r="BJ291" s="11">
        <f t="shared" si="236"/>
        <v>0</v>
      </c>
      <c r="BK291" s="6">
        <f t="shared" si="261"/>
        <v>844.72604753777068</v>
      </c>
      <c r="BL291" s="6">
        <f t="shared" si="266"/>
        <v>63.099430419677674</v>
      </c>
      <c r="BM291" s="6">
        <f t="shared" si="259"/>
        <v>124.27395246222932</v>
      </c>
      <c r="BN291" s="59"/>
      <c r="BO291" s="58"/>
      <c r="BP291" s="58"/>
      <c r="BQ291" s="61">
        <f t="shared" si="238"/>
        <v>59.673952462229295</v>
      </c>
      <c r="BR291" s="33">
        <v>43922</v>
      </c>
      <c r="BS291" s="5">
        <f t="shared" si="239"/>
        <v>43922</v>
      </c>
      <c r="BT291" s="11">
        <f t="shared" si="240"/>
        <v>5142</v>
      </c>
      <c r="BU291" s="11">
        <f t="shared" si="241"/>
        <v>0</v>
      </c>
      <c r="BV291" s="6">
        <f t="shared" si="264"/>
        <v>909.32604753777071</v>
      </c>
      <c r="BW291" s="6">
        <f t="shared" si="263"/>
        <v>64.599999999999994</v>
      </c>
      <c r="BX291" s="73">
        <f t="shared" si="251"/>
        <v>59.673952462229323</v>
      </c>
      <c r="BY291" s="6">
        <f t="shared" si="260"/>
        <v>59.673952462229323</v>
      </c>
      <c r="BZ291" s="33">
        <v>44287</v>
      </c>
      <c r="CA291" s="5">
        <f t="shared" si="242"/>
        <v>44287</v>
      </c>
      <c r="CB291" s="11">
        <f t="shared" si="243"/>
        <v>5507</v>
      </c>
      <c r="CC291" s="11">
        <f t="shared" si="244"/>
        <v>0</v>
      </c>
      <c r="CD291" s="6">
        <f t="shared" si="245"/>
        <v>919.39585458756903</v>
      </c>
      <c r="CE291" s="62">
        <v>10.069807049798291</v>
      </c>
      <c r="CF291" s="73">
        <f t="shared" si="252"/>
        <v>10.069807049798291</v>
      </c>
      <c r="CG291" s="73">
        <f t="shared" si="253"/>
        <v>49.604145412431031</v>
      </c>
      <c r="CH291" s="6">
        <f t="shared" si="209"/>
        <v>49.604145412431031</v>
      </c>
      <c r="CI291" s="6"/>
      <c r="CJ291" s="33">
        <v>44652</v>
      </c>
      <c r="CK291" s="5">
        <f t="shared" si="246"/>
        <v>44652</v>
      </c>
      <c r="CL291" s="11">
        <f t="shared" si="247"/>
        <v>2557</v>
      </c>
      <c r="CM291" s="11">
        <f t="shared" si="248"/>
        <v>2557</v>
      </c>
      <c r="CN291" s="6">
        <f t="shared" si="249"/>
        <v>929.46566163736736</v>
      </c>
      <c r="CO291" s="6">
        <f t="shared" si="267"/>
        <v>10.069807049798291</v>
      </c>
      <c r="CP291" s="73">
        <f t="shared" si="254"/>
        <v>10.069807049798291</v>
      </c>
      <c r="CQ291" s="73">
        <f t="shared" si="255"/>
        <v>39.534338362632738</v>
      </c>
      <c r="CR291" s="6">
        <f t="shared" si="250"/>
        <v>39.534338362632738</v>
      </c>
    </row>
    <row r="292" spans="1:96">
      <c r="A292" s="30" t="s">
        <v>2090</v>
      </c>
      <c r="B292" s="30" t="s">
        <v>2091</v>
      </c>
      <c r="C292" s="49"/>
      <c r="D292" s="49" t="s">
        <v>3657</v>
      </c>
      <c r="E292" s="30" t="s">
        <v>2998</v>
      </c>
      <c r="F292" s="30" t="s">
        <v>11592</v>
      </c>
      <c r="G292" s="30" t="s">
        <v>4574</v>
      </c>
      <c r="H292" s="30" t="s">
        <v>3140</v>
      </c>
      <c r="I292" s="30" t="s">
        <v>4256</v>
      </c>
      <c r="J292" s="30"/>
      <c r="K292" s="30" t="s">
        <v>1240</v>
      </c>
      <c r="L292" s="30" t="s">
        <v>3102</v>
      </c>
      <c r="M292" s="31">
        <v>969</v>
      </c>
      <c r="N292" s="30">
        <v>15</v>
      </c>
      <c r="O292" s="30"/>
      <c r="P292" s="162"/>
      <c r="Q292" s="30">
        <f t="shared" si="214"/>
        <v>180</v>
      </c>
      <c r="R292" s="30">
        <f t="shared" si="215"/>
        <v>5478.6330000000007</v>
      </c>
      <c r="S292" s="30">
        <f t="shared" si="216"/>
        <v>5475</v>
      </c>
      <c r="T292" s="30" t="s">
        <v>6</v>
      </c>
      <c r="U292" s="30"/>
      <c r="V292" s="32">
        <v>38780</v>
      </c>
      <c r="W292" s="30"/>
      <c r="X292" s="31">
        <v>969</v>
      </c>
      <c r="Y292" s="30">
        <v>0</v>
      </c>
      <c r="Z292" s="30">
        <v>0</v>
      </c>
      <c r="AA292" s="30">
        <v>0</v>
      </c>
      <c r="AB292" s="31">
        <f t="shared" si="217"/>
        <v>969</v>
      </c>
      <c r="AC292" s="33">
        <v>42095</v>
      </c>
      <c r="AD292" s="10">
        <f t="shared" si="218"/>
        <v>38780</v>
      </c>
      <c r="AE292" s="10">
        <f t="shared" si="219"/>
        <v>42095</v>
      </c>
      <c r="AF292" s="11">
        <f t="shared" si="220"/>
        <v>3315</v>
      </c>
      <c r="AG292" s="11">
        <f t="shared" si="221"/>
        <v>5478.75</v>
      </c>
      <c r="AH292" s="11">
        <f t="shared" si="222"/>
        <v>3315</v>
      </c>
      <c r="AI292" s="11">
        <f t="shared" si="268"/>
        <v>586.70958904109591</v>
      </c>
      <c r="AJ292" s="11">
        <f t="shared" si="269"/>
        <v>382.29041095890409</v>
      </c>
      <c r="AK292" s="33">
        <v>42461</v>
      </c>
      <c r="AL292" s="5">
        <f t="shared" si="223"/>
        <v>42461</v>
      </c>
      <c r="AM292" s="11">
        <f t="shared" si="224"/>
        <v>42461</v>
      </c>
      <c r="AN292" s="11">
        <f t="shared" si="225"/>
        <v>3315</v>
      </c>
      <c r="AO292" s="6">
        <v>646.21</v>
      </c>
      <c r="AP292" s="6">
        <f t="shared" si="226"/>
        <v>59.500410958904126</v>
      </c>
      <c r="AQ292" s="6">
        <f t="shared" si="227"/>
        <v>322.78999999999996</v>
      </c>
      <c r="AR292" s="33">
        <v>42826</v>
      </c>
      <c r="AS292" s="5">
        <f t="shared" si="228"/>
        <v>42826</v>
      </c>
      <c r="AT292" s="11">
        <f t="shared" si="229"/>
        <v>42826</v>
      </c>
      <c r="AU292" s="11">
        <f t="shared" si="230"/>
        <v>4046</v>
      </c>
      <c r="AV292" s="6">
        <v>710.81000000000006</v>
      </c>
      <c r="AW292" s="6">
        <v>64.599999999999994</v>
      </c>
      <c r="AX292" s="6">
        <f t="shared" si="213"/>
        <v>258.18999999999994</v>
      </c>
      <c r="AY292" s="33">
        <v>43191</v>
      </c>
      <c r="AZ292" s="5">
        <f t="shared" si="231"/>
        <v>43191</v>
      </c>
      <c r="BA292" s="11">
        <f t="shared" si="232"/>
        <v>4411</v>
      </c>
      <c r="BB292" s="11">
        <f t="shared" si="233"/>
        <v>4028.709589041096</v>
      </c>
      <c r="BC292" s="6">
        <v>781.62661711809301</v>
      </c>
      <c r="BD292" s="6">
        <v>70.816617118093006</v>
      </c>
      <c r="BE292" s="6">
        <f t="shared" si="211"/>
        <v>187.37338288190699</v>
      </c>
      <c r="BF292" s="8"/>
      <c r="BG292" s="33">
        <v>43556</v>
      </c>
      <c r="BH292" s="5">
        <f t="shared" si="234"/>
        <v>43556</v>
      </c>
      <c r="BI292" s="11">
        <f t="shared" si="235"/>
        <v>4776</v>
      </c>
      <c r="BJ292" s="11">
        <f t="shared" si="236"/>
        <v>0</v>
      </c>
      <c r="BK292" s="6">
        <f t="shared" si="261"/>
        <v>844.72604753777068</v>
      </c>
      <c r="BL292" s="6">
        <f t="shared" si="266"/>
        <v>63.099430419677674</v>
      </c>
      <c r="BM292" s="6">
        <f t="shared" si="259"/>
        <v>124.27395246222932</v>
      </c>
      <c r="BN292" s="59"/>
      <c r="BO292" s="58"/>
      <c r="BP292" s="58"/>
      <c r="BQ292" s="61">
        <f t="shared" si="238"/>
        <v>59.673952462229295</v>
      </c>
      <c r="BR292" s="33">
        <v>43922</v>
      </c>
      <c r="BS292" s="5">
        <f t="shared" si="239"/>
        <v>43922</v>
      </c>
      <c r="BT292" s="11">
        <f t="shared" si="240"/>
        <v>5142</v>
      </c>
      <c r="BU292" s="11">
        <f t="shared" si="241"/>
        <v>0</v>
      </c>
      <c r="BV292" s="6">
        <f t="shared" si="264"/>
        <v>909.32604753777071</v>
      </c>
      <c r="BW292" s="6">
        <f t="shared" si="263"/>
        <v>64.599999999999994</v>
      </c>
      <c r="BX292" s="73">
        <f t="shared" si="251"/>
        <v>59.673952462229323</v>
      </c>
      <c r="BY292" s="6">
        <f t="shared" si="260"/>
        <v>59.673952462229323</v>
      </c>
      <c r="BZ292" s="33">
        <v>44287</v>
      </c>
      <c r="CA292" s="5">
        <f t="shared" si="242"/>
        <v>44287</v>
      </c>
      <c r="CB292" s="11">
        <f t="shared" si="243"/>
        <v>5507</v>
      </c>
      <c r="CC292" s="11">
        <f t="shared" si="244"/>
        <v>0</v>
      </c>
      <c r="CD292" s="6">
        <f t="shared" si="245"/>
        <v>919.39585458756903</v>
      </c>
      <c r="CE292" s="62">
        <v>10.069807049798291</v>
      </c>
      <c r="CF292" s="73">
        <f t="shared" si="252"/>
        <v>10.069807049798291</v>
      </c>
      <c r="CG292" s="73">
        <f t="shared" si="253"/>
        <v>49.604145412431031</v>
      </c>
      <c r="CH292" s="6">
        <f t="shared" si="209"/>
        <v>49.604145412431031</v>
      </c>
      <c r="CI292" s="6"/>
      <c r="CJ292" s="33">
        <v>44652</v>
      </c>
      <c r="CK292" s="5">
        <f t="shared" si="246"/>
        <v>44652</v>
      </c>
      <c r="CL292" s="11">
        <f t="shared" si="247"/>
        <v>2557</v>
      </c>
      <c r="CM292" s="11">
        <f t="shared" si="248"/>
        <v>2557</v>
      </c>
      <c r="CN292" s="6">
        <f t="shared" si="249"/>
        <v>929.46566163736736</v>
      </c>
      <c r="CO292" s="6">
        <f t="shared" si="267"/>
        <v>10.069807049798291</v>
      </c>
      <c r="CP292" s="73">
        <f t="shared" si="254"/>
        <v>10.069807049798291</v>
      </c>
      <c r="CQ292" s="73">
        <f t="shared" si="255"/>
        <v>39.534338362632738</v>
      </c>
      <c r="CR292" s="6">
        <f t="shared" si="250"/>
        <v>39.534338362632738</v>
      </c>
    </row>
    <row r="293" spans="1:96">
      <c r="A293" s="30" t="s">
        <v>2092</v>
      </c>
      <c r="B293" s="30" t="s">
        <v>2093</v>
      </c>
      <c r="C293" s="49"/>
      <c r="D293" s="49" t="s">
        <v>3658</v>
      </c>
      <c r="E293" s="30" t="s">
        <v>2998</v>
      </c>
      <c r="F293" s="30" t="s">
        <v>11592</v>
      </c>
      <c r="G293" s="30" t="s">
        <v>4574</v>
      </c>
      <c r="H293" s="30" t="s">
        <v>11722</v>
      </c>
      <c r="I293" s="30" t="s">
        <v>4258</v>
      </c>
      <c r="J293" s="30"/>
      <c r="K293" s="30" t="s">
        <v>1240</v>
      </c>
      <c r="L293" s="30" t="s">
        <v>3102</v>
      </c>
      <c r="M293" s="31">
        <v>969</v>
      </c>
      <c r="N293" s="30">
        <v>15</v>
      </c>
      <c r="O293" s="30"/>
      <c r="P293" s="162"/>
      <c r="Q293" s="30">
        <f t="shared" si="214"/>
        <v>180</v>
      </c>
      <c r="R293" s="30">
        <f t="shared" si="215"/>
        <v>5478.6330000000007</v>
      </c>
      <c r="S293" s="30">
        <f t="shared" si="216"/>
        <v>5475</v>
      </c>
      <c r="T293" s="30" t="s">
        <v>6</v>
      </c>
      <c r="U293" s="30"/>
      <c r="V293" s="32">
        <v>38780</v>
      </c>
      <c r="W293" s="30"/>
      <c r="X293" s="31">
        <v>969</v>
      </c>
      <c r="Y293" s="30">
        <v>0</v>
      </c>
      <c r="Z293" s="30">
        <v>0</v>
      </c>
      <c r="AA293" s="30">
        <v>0</v>
      </c>
      <c r="AB293" s="31">
        <f t="shared" si="217"/>
        <v>969</v>
      </c>
      <c r="AC293" s="33">
        <v>42095</v>
      </c>
      <c r="AD293" s="10">
        <f t="shared" si="218"/>
        <v>38780</v>
      </c>
      <c r="AE293" s="10">
        <f t="shared" si="219"/>
        <v>42095</v>
      </c>
      <c r="AF293" s="11">
        <f t="shared" si="220"/>
        <v>3315</v>
      </c>
      <c r="AG293" s="11">
        <f t="shared" si="221"/>
        <v>5478.75</v>
      </c>
      <c r="AH293" s="11">
        <f t="shared" si="222"/>
        <v>3315</v>
      </c>
      <c r="AI293" s="11">
        <f t="shared" si="268"/>
        <v>586.70958904109591</v>
      </c>
      <c r="AJ293" s="11">
        <f t="shared" si="269"/>
        <v>382.29041095890409</v>
      </c>
      <c r="AK293" s="33">
        <v>42461</v>
      </c>
      <c r="AL293" s="5">
        <f t="shared" si="223"/>
        <v>42461</v>
      </c>
      <c r="AM293" s="11">
        <f t="shared" si="224"/>
        <v>42461</v>
      </c>
      <c r="AN293" s="11">
        <f t="shared" si="225"/>
        <v>3315</v>
      </c>
      <c r="AO293" s="6">
        <v>646.21</v>
      </c>
      <c r="AP293" s="6">
        <f t="shared" si="226"/>
        <v>59.500410958904126</v>
      </c>
      <c r="AQ293" s="6">
        <f t="shared" si="227"/>
        <v>322.78999999999996</v>
      </c>
      <c r="AR293" s="33">
        <v>42826</v>
      </c>
      <c r="AS293" s="5">
        <f t="shared" si="228"/>
        <v>42826</v>
      </c>
      <c r="AT293" s="11">
        <f t="shared" si="229"/>
        <v>42826</v>
      </c>
      <c r="AU293" s="11">
        <f t="shared" si="230"/>
        <v>4046</v>
      </c>
      <c r="AV293" s="6">
        <v>710.81000000000006</v>
      </c>
      <c r="AW293" s="6">
        <v>64.599999999999994</v>
      </c>
      <c r="AX293" s="6">
        <f t="shared" si="213"/>
        <v>258.18999999999994</v>
      </c>
      <c r="AY293" s="33">
        <v>43191</v>
      </c>
      <c r="AZ293" s="5">
        <f t="shared" si="231"/>
        <v>43191</v>
      </c>
      <c r="BA293" s="11">
        <f t="shared" si="232"/>
        <v>4411</v>
      </c>
      <c r="BB293" s="11">
        <f t="shared" si="233"/>
        <v>4028.709589041096</v>
      </c>
      <c r="BC293" s="6">
        <v>781.62661711809301</v>
      </c>
      <c r="BD293" s="6">
        <v>70.816617118093006</v>
      </c>
      <c r="BE293" s="6">
        <f t="shared" si="211"/>
        <v>187.37338288190699</v>
      </c>
      <c r="BF293" s="8"/>
      <c r="BG293" s="33">
        <v>43556</v>
      </c>
      <c r="BH293" s="5">
        <f t="shared" si="234"/>
        <v>43556</v>
      </c>
      <c r="BI293" s="11">
        <f t="shared" si="235"/>
        <v>4776</v>
      </c>
      <c r="BJ293" s="11">
        <f t="shared" si="236"/>
        <v>0</v>
      </c>
      <c r="BK293" s="6">
        <f t="shared" si="261"/>
        <v>844.72604753777068</v>
      </c>
      <c r="BL293" s="6">
        <f t="shared" si="266"/>
        <v>63.099430419677674</v>
      </c>
      <c r="BM293" s="6">
        <f t="shared" si="259"/>
        <v>124.27395246222932</v>
      </c>
      <c r="BN293" s="59"/>
      <c r="BO293" s="58"/>
      <c r="BP293" s="58"/>
      <c r="BQ293" s="61">
        <f t="shared" si="238"/>
        <v>59.673952462229295</v>
      </c>
      <c r="BR293" s="33">
        <v>43922</v>
      </c>
      <c r="BS293" s="5">
        <f t="shared" si="239"/>
        <v>43922</v>
      </c>
      <c r="BT293" s="11">
        <f t="shared" si="240"/>
        <v>5142</v>
      </c>
      <c r="BU293" s="11">
        <f t="shared" si="241"/>
        <v>0</v>
      </c>
      <c r="BV293" s="6">
        <f t="shared" si="264"/>
        <v>909.32604753777071</v>
      </c>
      <c r="BW293" s="6">
        <f t="shared" si="263"/>
        <v>64.599999999999994</v>
      </c>
      <c r="BX293" s="73">
        <f t="shared" si="251"/>
        <v>59.673952462229323</v>
      </c>
      <c r="BY293" s="6">
        <f t="shared" si="260"/>
        <v>59.673952462229323</v>
      </c>
      <c r="BZ293" s="33">
        <v>44287</v>
      </c>
      <c r="CA293" s="5">
        <f t="shared" si="242"/>
        <v>44287</v>
      </c>
      <c r="CB293" s="11">
        <f t="shared" si="243"/>
        <v>5507</v>
      </c>
      <c r="CC293" s="11">
        <f t="shared" si="244"/>
        <v>0</v>
      </c>
      <c r="CD293" s="6">
        <f t="shared" si="245"/>
        <v>919.39585458756903</v>
      </c>
      <c r="CE293" s="62">
        <v>10.069807049798291</v>
      </c>
      <c r="CF293" s="73">
        <f t="shared" si="252"/>
        <v>10.069807049798291</v>
      </c>
      <c r="CG293" s="73">
        <f t="shared" si="253"/>
        <v>49.604145412431031</v>
      </c>
      <c r="CH293" s="6">
        <f t="shared" si="209"/>
        <v>49.604145412431031</v>
      </c>
      <c r="CI293" s="6"/>
      <c r="CJ293" s="33">
        <v>44652</v>
      </c>
      <c r="CK293" s="5">
        <f t="shared" si="246"/>
        <v>44652</v>
      </c>
      <c r="CL293" s="11">
        <f t="shared" si="247"/>
        <v>2557</v>
      </c>
      <c r="CM293" s="11">
        <f t="shared" si="248"/>
        <v>2557</v>
      </c>
      <c r="CN293" s="6">
        <f t="shared" si="249"/>
        <v>929.46566163736736</v>
      </c>
      <c r="CO293" s="6">
        <f t="shared" si="267"/>
        <v>10.069807049798291</v>
      </c>
      <c r="CP293" s="73">
        <f t="shared" si="254"/>
        <v>10.069807049798291</v>
      </c>
      <c r="CQ293" s="73">
        <f t="shared" si="255"/>
        <v>39.534338362632738</v>
      </c>
      <c r="CR293" s="6">
        <f t="shared" si="250"/>
        <v>39.534338362632738</v>
      </c>
    </row>
    <row r="294" spans="1:96">
      <c r="A294" s="30" t="s">
        <v>2094</v>
      </c>
      <c r="B294" s="30" t="s">
        <v>2095</v>
      </c>
      <c r="C294" s="49"/>
      <c r="D294" s="49" t="s">
        <v>3659</v>
      </c>
      <c r="E294" s="30" t="s">
        <v>2998</v>
      </c>
      <c r="F294" s="30" t="s">
        <v>11592</v>
      </c>
      <c r="G294" s="30" t="s">
        <v>4574</v>
      </c>
      <c r="H294" s="30" t="s">
        <v>11739</v>
      </c>
      <c r="I294" s="30" t="s">
        <v>4310</v>
      </c>
      <c r="J294" s="30"/>
      <c r="K294" s="30" t="s">
        <v>1240</v>
      </c>
      <c r="L294" s="30" t="s">
        <v>3102</v>
      </c>
      <c r="M294" s="31">
        <v>969</v>
      </c>
      <c r="N294" s="30">
        <v>15</v>
      </c>
      <c r="O294" s="30"/>
      <c r="P294" s="162"/>
      <c r="Q294" s="30">
        <f t="shared" si="214"/>
        <v>180</v>
      </c>
      <c r="R294" s="30">
        <f t="shared" si="215"/>
        <v>5478.6330000000007</v>
      </c>
      <c r="S294" s="30">
        <f t="shared" si="216"/>
        <v>5475</v>
      </c>
      <c r="T294" s="30" t="s">
        <v>6</v>
      </c>
      <c r="U294" s="30"/>
      <c r="V294" s="32">
        <v>38780</v>
      </c>
      <c r="W294" s="30"/>
      <c r="X294" s="31">
        <v>969</v>
      </c>
      <c r="Y294" s="30">
        <v>0</v>
      </c>
      <c r="Z294" s="30">
        <v>0</v>
      </c>
      <c r="AA294" s="30">
        <v>0</v>
      </c>
      <c r="AB294" s="31">
        <f t="shared" si="217"/>
        <v>969</v>
      </c>
      <c r="AC294" s="33">
        <v>42095</v>
      </c>
      <c r="AD294" s="10">
        <f t="shared" si="218"/>
        <v>38780</v>
      </c>
      <c r="AE294" s="10">
        <f t="shared" si="219"/>
        <v>42095</v>
      </c>
      <c r="AF294" s="11">
        <f t="shared" si="220"/>
        <v>3315</v>
      </c>
      <c r="AG294" s="11">
        <f t="shared" si="221"/>
        <v>5478.75</v>
      </c>
      <c r="AH294" s="11">
        <f t="shared" si="222"/>
        <v>3315</v>
      </c>
      <c r="AI294" s="11">
        <f t="shared" si="268"/>
        <v>586.70958904109591</v>
      </c>
      <c r="AJ294" s="11">
        <f t="shared" si="269"/>
        <v>382.29041095890409</v>
      </c>
      <c r="AK294" s="33">
        <v>42461</v>
      </c>
      <c r="AL294" s="5">
        <f t="shared" si="223"/>
        <v>42461</v>
      </c>
      <c r="AM294" s="11">
        <f t="shared" si="224"/>
        <v>42461</v>
      </c>
      <c r="AN294" s="11">
        <f t="shared" si="225"/>
        <v>3315</v>
      </c>
      <c r="AO294" s="6">
        <v>646.21</v>
      </c>
      <c r="AP294" s="6">
        <f t="shared" si="226"/>
        <v>59.500410958904126</v>
      </c>
      <c r="AQ294" s="6">
        <f t="shared" si="227"/>
        <v>322.78999999999996</v>
      </c>
      <c r="AR294" s="33">
        <v>42826</v>
      </c>
      <c r="AS294" s="5">
        <f t="shared" si="228"/>
        <v>42826</v>
      </c>
      <c r="AT294" s="11">
        <f t="shared" si="229"/>
        <v>42826</v>
      </c>
      <c r="AU294" s="11">
        <f t="shared" si="230"/>
        <v>4046</v>
      </c>
      <c r="AV294" s="6">
        <v>710.81000000000006</v>
      </c>
      <c r="AW294" s="6">
        <v>64.599999999999994</v>
      </c>
      <c r="AX294" s="6">
        <f t="shared" si="213"/>
        <v>258.18999999999994</v>
      </c>
      <c r="AY294" s="33">
        <v>43191</v>
      </c>
      <c r="AZ294" s="5">
        <f t="shared" si="231"/>
        <v>43191</v>
      </c>
      <c r="BA294" s="11">
        <f t="shared" si="232"/>
        <v>4411</v>
      </c>
      <c r="BB294" s="11">
        <f t="shared" si="233"/>
        <v>4028.709589041096</v>
      </c>
      <c r="BC294" s="6">
        <v>781.62661711809301</v>
      </c>
      <c r="BD294" s="6">
        <v>70.816617118093006</v>
      </c>
      <c r="BE294" s="6">
        <f t="shared" si="211"/>
        <v>187.37338288190699</v>
      </c>
      <c r="BF294" s="8"/>
      <c r="BG294" s="33">
        <v>43556</v>
      </c>
      <c r="BH294" s="5">
        <f t="shared" si="234"/>
        <v>43556</v>
      </c>
      <c r="BI294" s="11">
        <f t="shared" si="235"/>
        <v>4776</v>
      </c>
      <c r="BJ294" s="11">
        <f t="shared" si="236"/>
        <v>0</v>
      </c>
      <c r="BK294" s="6">
        <f t="shared" si="261"/>
        <v>844.72604753777068</v>
      </c>
      <c r="BL294" s="6">
        <f t="shared" si="266"/>
        <v>63.099430419677674</v>
      </c>
      <c r="BM294" s="6">
        <f t="shared" si="259"/>
        <v>124.27395246222932</v>
      </c>
      <c r="BN294" s="59"/>
      <c r="BO294" s="58"/>
      <c r="BP294" s="58"/>
      <c r="BQ294" s="61">
        <f t="shared" si="238"/>
        <v>59.673952462229295</v>
      </c>
      <c r="BR294" s="33">
        <v>43922</v>
      </c>
      <c r="BS294" s="5">
        <f t="shared" si="239"/>
        <v>43922</v>
      </c>
      <c r="BT294" s="11">
        <f t="shared" si="240"/>
        <v>5142</v>
      </c>
      <c r="BU294" s="11">
        <f t="shared" si="241"/>
        <v>0</v>
      </c>
      <c r="BV294" s="6">
        <f t="shared" si="264"/>
        <v>909.32604753777071</v>
      </c>
      <c r="BW294" s="6">
        <f t="shared" si="263"/>
        <v>64.599999999999994</v>
      </c>
      <c r="BX294" s="73">
        <f t="shared" si="251"/>
        <v>59.673952462229323</v>
      </c>
      <c r="BY294" s="6">
        <f t="shared" si="260"/>
        <v>59.673952462229323</v>
      </c>
      <c r="BZ294" s="33">
        <v>44287</v>
      </c>
      <c r="CA294" s="5">
        <f t="shared" si="242"/>
        <v>44287</v>
      </c>
      <c r="CB294" s="11">
        <f t="shared" si="243"/>
        <v>5507</v>
      </c>
      <c r="CC294" s="11">
        <f t="shared" si="244"/>
        <v>0</v>
      </c>
      <c r="CD294" s="6">
        <f t="shared" si="245"/>
        <v>919.39585458756903</v>
      </c>
      <c r="CE294" s="62">
        <v>10.069807049798291</v>
      </c>
      <c r="CF294" s="73">
        <f t="shared" si="252"/>
        <v>10.069807049798291</v>
      </c>
      <c r="CG294" s="73">
        <f t="shared" si="253"/>
        <v>49.604145412431031</v>
      </c>
      <c r="CH294" s="6">
        <f t="shared" si="209"/>
        <v>49.604145412431031</v>
      </c>
      <c r="CI294" s="6"/>
      <c r="CJ294" s="33">
        <v>44652</v>
      </c>
      <c r="CK294" s="5">
        <f t="shared" si="246"/>
        <v>44652</v>
      </c>
      <c r="CL294" s="11">
        <f t="shared" si="247"/>
        <v>2557</v>
      </c>
      <c r="CM294" s="11">
        <f t="shared" si="248"/>
        <v>2557</v>
      </c>
      <c r="CN294" s="6">
        <f t="shared" si="249"/>
        <v>929.46566163736736</v>
      </c>
      <c r="CO294" s="6">
        <f t="shared" si="267"/>
        <v>10.069807049798291</v>
      </c>
      <c r="CP294" s="73">
        <f t="shared" si="254"/>
        <v>10.069807049798291</v>
      </c>
      <c r="CQ294" s="73">
        <f t="shared" si="255"/>
        <v>39.534338362632738</v>
      </c>
      <c r="CR294" s="6">
        <f t="shared" si="250"/>
        <v>39.534338362632738</v>
      </c>
    </row>
    <row r="295" spans="1:96">
      <c r="A295" s="30" t="s">
        <v>2096</v>
      </c>
      <c r="B295" s="30" t="s">
        <v>2097</v>
      </c>
      <c r="C295" s="49"/>
      <c r="D295" s="49" t="s">
        <v>4277</v>
      </c>
      <c r="E295" s="30" t="s">
        <v>2998</v>
      </c>
      <c r="F295" s="30" t="s">
        <v>11592</v>
      </c>
      <c r="G295" s="30" t="s">
        <v>4574</v>
      </c>
      <c r="H295" s="30" t="s">
        <v>3140</v>
      </c>
      <c r="I295" s="30" t="s">
        <v>4256</v>
      </c>
      <c r="J295" s="30"/>
      <c r="K295" s="30" t="s">
        <v>1240</v>
      </c>
      <c r="L295" s="30" t="s">
        <v>3102</v>
      </c>
      <c r="M295" s="31">
        <v>969</v>
      </c>
      <c r="N295" s="30">
        <v>15</v>
      </c>
      <c r="O295" s="30"/>
      <c r="P295" s="162"/>
      <c r="Q295" s="30">
        <f t="shared" si="214"/>
        <v>180</v>
      </c>
      <c r="R295" s="30">
        <f t="shared" si="215"/>
        <v>5478.6330000000007</v>
      </c>
      <c r="S295" s="30">
        <f t="shared" si="216"/>
        <v>5475</v>
      </c>
      <c r="T295" s="30" t="s">
        <v>6</v>
      </c>
      <c r="U295" s="30"/>
      <c r="V295" s="32">
        <v>38780</v>
      </c>
      <c r="W295" s="30"/>
      <c r="X295" s="31">
        <v>969</v>
      </c>
      <c r="Y295" s="30">
        <v>0</v>
      </c>
      <c r="Z295" s="30">
        <v>0</v>
      </c>
      <c r="AA295" s="30">
        <v>0</v>
      </c>
      <c r="AB295" s="31">
        <f t="shared" si="217"/>
        <v>969</v>
      </c>
      <c r="AC295" s="33">
        <v>42095</v>
      </c>
      <c r="AD295" s="10">
        <f t="shared" si="218"/>
        <v>38780</v>
      </c>
      <c r="AE295" s="10">
        <f t="shared" si="219"/>
        <v>42095</v>
      </c>
      <c r="AF295" s="11">
        <f t="shared" si="220"/>
        <v>3315</v>
      </c>
      <c r="AG295" s="11">
        <f t="shared" si="221"/>
        <v>5478.75</v>
      </c>
      <c r="AH295" s="11">
        <f t="shared" si="222"/>
        <v>3315</v>
      </c>
      <c r="AI295" s="11">
        <f t="shared" si="268"/>
        <v>586.70958904109591</v>
      </c>
      <c r="AJ295" s="11">
        <f t="shared" si="269"/>
        <v>382.29041095890409</v>
      </c>
      <c r="AK295" s="33">
        <v>42461</v>
      </c>
      <c r="AL295" s="5">
        <f t="shared" si="223"/>
        <v>42461</v>
      </c>
      <c r="AM295" s="11">
        <f t="shared" si="224"/>
        <v>42461</v>
      </c>
      <c r="AN295" s="11">
        <f t="shared" si="225"/>
        <v>3315</v>
      </c>
      <c r="AO295" s="6">
        <v>646.21</v>
      </c>
      <c r="AP295" s="6">
        <f t="shared" si="226"/>
        <v>59.500410958904126</v>
      </c>
      <c r="AQ295" s="6">
        <f t="shared" si="227"/>
        <v>322.78999999999996</v>
      </c>
      <c r="AR295" s="33">
        <v>42826</v>
      </c>
      <c r="AS295" s="5">
        <f t="shared" si="228"/>
        <v>42826</v>
      </c>
      <c r="AT295" s="11">
        <f t="shared" si="229"/>
        <v>42826</v>
      </c>
      <c r="AU295" s="11">
        <f t="shared" si="230"/>
        <v>4046</v>
      </c>
      <c r="AV295" s="6">
        <v>710.81000000000006</v>
      </c>
      <c r="AW295" s="6">
        <v>64.599999999999994</v>
      </c>
      <c r="AX295" s="6">
        <f t="shared" si="213"/>
        <v>258.18999999999994</v>
      </c>
      <c r="AY295" s="33">
        <v>43191</v>
      </c>
      <c r="AZ295" s="5">
        <f t="shared" si="231"/>
        <v>43191</v>
      </c>
      <c r="BA295" s="11">
        <f t="shared" si="232"/>
        <v>4411</v>
      </c>
      <c r="BB295" s="11">
        <f t="shared" si="233"/>
        <v>4028.709589041096</v>
      </c>
      <c r="BC295" s="6">
        <v>781.62661711809301</v>
      </c>
      <c r="BD295" s="6">
        <v>70.816617118093006</v>
      </c>
      <c r="BE295" s="6">
        <f t="shared" si="211"/>
        <v>187.37338288190699</v>
      </c>
      <c r="BF295" s="8"/>
      <c r="BG295" s="33">
        <v>43556</v>
      </c>
      <c r="BH295" s="5">
        <f t="shared" si="234"/>
        <v>43556</v>
      </c>
      <c r="BI295" s="11">
        <f t="shared" si="235"/>
        <v>4776</v>
      </c>
      <c r="BJ295" s="11">
        <f t="shared" si="236"/>
        <v>0</v>
      </c>
      <c r="BK295" s="6">
        <f t="shared" si="261"/>
        <v>844.72604753777068</v>
      </c>
      <c r="BL295" s="6">
        <f t="shared" si="266"/>
        <v>63.099430419677674</v>
      </c>
      <c r="BM295" s="6">
        <f t="shared" si="259"/>
        <v>124.27395246222932</v>
      </c>
      <c r="BN295" s="59"/>
      <c r="BO295" s="58"/>
      <c r="BP295" s="58"/>
      <c r="BQ295" s="61">
        <f t="shared" si="238"/>
        <v>59.673952462229295</v>
      </c>
      <c r="BR295" s="33">
        <v>43922</v>
      </c>
      <c r="BS295" s="5">
        <f t="shared" si="239"/>
        <v>43922</v>
      </c>
      <c r="BT295" s="11">
        <f t="shared" si="240"/>
        <v>5142</v>
      </c>
      <c r="BU295" s="11">
        <f t="shared" si="241"/>
        <v>0</v>
      </c>
      <c r="BV295" s="6">
        <f t="shared" si="264"/>
        <v>909.32604753777071</v>
      </c>
      <c r="BW295" s="6">
        <f t="shared" si="263"/>
        <v>64.599999999999994</v>
      </c>
      <c r="BX295" s="73">
        <f t="shared" si="251"/>
        <v>59.673952462229323</v>
      </c>
      <c r="BY295" s="6">
        <f t="shared" si="260"/>
        <v>59.673952462229323</v>
      </c>
      <c r="BZ295" s="33">
        <v>44287</v>
      </c>
      <c r="CA295" s="5">
        <f t="shared" si="242"/>
        <v>44287</v>
      </c>
      <c r="CB295" s="11">
        <f t="shared" si="243"/>
        <v>5507</v>
      </c>
      <c r="CC295" s="11">
        <f t="shared" si="244"/>
        <v>0</v>
      </c>
      <c r="CD295" s="6">
        <f t="shared" si="245"/>
        <v>919.39585458756903</v>
      </c>
      <c r="CE295" s="62">
        <v>10.069807049798291</v>
      </c>
      <c r="CF295" s="73">
        <f t="shared" si="252"/>
        <v>10.069807049798291</v>
      </c>
      <c r="CG295" s="73">
        <f t="shared" si="253"/>
        <v>49.604145412431031</v>
      </c>
      <c r="CH295" s="6">
        <f t="shared" si="209"/>
        <v>49.604145412431031</v>
      </c>
      <c r="CI295" s="6"/>
      <c r="CJ295" s="33">
        <v>44652</v>
      </c>
      <c r="CK295" s="5">
        <f t="shared" si="246"/>
        <v>44652</v>
      </c>
      <c r="CL295" s="11">
        <f t="shared" si="247"/>
        <v>2557</v>
      </c>
      <c r="CM295" s="11">
        <f t="shared" si="248"/>
        <v>2557</v>
      </c>
      <c r="CN295" s="6">
        <f t="shared" si="249"/>
        <v>929.46566163736736</v>
      </c>
      <c r="CO295" s="6">
        <f t="shared" si="267"/>
        <v>10.069807049798291</v>
      </c>
      <c r="CP295" s="73">
        <f t="shared" si="254"/>
        <v>10.069807049798291</v>
      </c>
      <c r="CQ295" s="73">
        <f t="shared" si="255"/>
        <v>39.534338362632738</v>
      </c>
      <c r="CR295" s="6">
        <f t="shared" si="250"/>
        <v>39.534338362632738</v>
      </c>
    </row>
    <row r="296" spans="1:96">
      <c r="A296" s="30" t="s">
        <v>2098</v>
      </c>
      <c r="B296" s="30" t="s">
        <v>2099</v>
      </c>
      <c r="C296" s="49"/>
      <c r="D296" s="49" t="s">
        <v>3661</v>
      </c>
      <c r="E296" s="30" t="s">
        <v>2998</v>
      </c>
      <c r="F296" s="30" t="s">
        <v>11592</v>
      </c>
      <c r="G296" s="30" t="s">
        <v>4574</v>
      </c>
      <c r="H296" s="30" t="s">
        <v>11626</v>
      </c>
      <c r="I296" s="30" t="s">
        <v>11732</v>
      </c>
      <c r="J296" s="30"/>
      <c r="K296" s="30" t="s">
        <v>1240</v>
      </c>
      <c r="L296" s="30" t="s">
        <v>3102</v>
      </c>
      <c r="M296" s="31">
        <v>969</v>
      </c>
      <c r="N296" s="30">
        <v>15</v>
      </c>
      <c r="O296" s="30"/>
      <c r="P296" s="162"/>
      <c r="Q296" s="30">
        <f t="shared" si="214"/>
        <v>180</v>
      </c>
      <c r="R296" s="30">
        <f t="shared" si="215"/>
        <v>5478.6330000000007</v>
      </c>
      <c r="S296" s="30">
        <f t="shared" si="216"/>
        <v>5475</v>
      </c>
      <c r="T296" s="30" t="s">
        <v>6</v>
      </c>
      <c r="U296" s="30"/>
      <c r="V296" s="32">
        <v>38780</v>
      </c>
      <c r="W296" s="30"/>
      <c r="X296" s="31">
        <v>969</v>
      </c>
      <c r="Y296" s="30">
        <v>0</v>
      </c>
      <c r="Z296" s="30">
        <v>0</v>
      </c>
      <c r="AA296" s="30">
        <v>0</v>
      </c>
      <c r="AB296" s="31">
        <f t="shared" si="217"/>
        <v>969</v>
      </c>
      <c r="AC296" s="33">
        <v>42095</v>
      </c>
      <c r="AD296" s="10">
        <f t="shared" si="218"/>
        <v>38780</v>
      </c>
      <c r="AE296" s="10">
        <f t="shared" si="219"/>
        <v>42095</v>
      </c>
      <c r="AF296" s="11">
        <f t="shared" si="220"/>
        <v>3315</v>
      </c>
      <c r="AG296" s="11">
        <f t="shared" si="221"/>
        <v>5478.75</v>
      </c>
      <c r="AH296" s="11">
        <f t="shared" si="222"/>
        <v>3315</v>
      </c>
      <c r="AI296" s="11">
        <f t="shared" si="268"/>
        <v>586.70958904109591</v>
      </c>
      <c r="AJ296" s="11">
        <f t="shared" si="269"/>
        <v>382.29041095890409</v>
      </c>
      <c r="AK296" s="33">
        <v>42461</v>
      </c>
      <c r="AL296" s="5">
        <f t="shared" si="223"/>
        <v>42461</v>
      </c>
      <c r="AM296" s="11">
        <f t="shared" si="224"/>
        <v>42461</v>
      </c>
      <c r="AN296" s="11">
        <f t="shared" si="225"/>
        <v>3315</v>
      </c>
      <c r="AO296" s="6">
        <v>646.21</v>
      </c>
      <c r="AP296" s="6">
        <f t="shared" si="226"/>
        <v>59.500410958904126</v>
      </c>
      <c r="AQ296" s="6">
        <f t="shared" si="227"/>
        <v>322.78999999999996</v>
      </c>
      <c r="AR296" s="33">
        <v>42826</v>
      </c>
      <c r="AS296" s="5">
        <f t="shared" si="228"/>
        <v>42826</v>
      </c>
      <c r="AT296" s="11">
        <f t="shared" si="229"/>
        <v>42826</v>
      </c>
      <c r="AU296" s="11">
        <f t="shared" si="230"/>
        <v>4046</v>
      </c>
      <c r="AV296" s="6">
        <v>710.81000000000006</v>
      </c>
      <c r="AW296" s="6">
        <v>64.599999999999994</v>
      </c>
      <c r="AX296" s="6">
        <f t="shared" si="213"/>
        <v>258.18999999999994</v>
      </c>
      <c r="AY296" s="33">
        <v>43191</v>
      </c>
      <c r="AZ296" s="5">
        <f t="shared" si="231"/>
        <v>43191</v>
      </c>
      <c r="BA296" s="11">
        <f t="shared" si="232"/>
        <v>4411</v>
      </c>
      <c r="BB296" s="11">
        <f t="shared" si="233"/>
        <v>4028.709589041096</v>
      </c>
      <c r="BC296" s="6">
        <v>781.62661711809301</v>
      </c>
      <c r="BD296" s="6">
        <v>70.816617118093006</v>
      </c>
      <c r="BE296" s="6">
        <f t="shared" si="211"/>
        <v>187.37338288190699</v>
      </c>
      <c r="BF296" s="8"/>
      <c r="BG296" s="33">
        <v>43556</v>
      </c>
      <c r="BH296" s="5">
        <f t="shared" si="234"/>
        <v>43556</v>
      </c>
      <c r="BI296" s="11">
        <f t="shared" si="235"/>
        <v>4776</v>
      </c>
      <c r="BJ296" s="11">
        <f t="shared" si="236"/>
        <v>0</v>
      </c>
      <c r="BK296" s="6">
        <f t="shared" si="261"/>
        <v>844.72604753777068</v>
      </c>
      <c r="BL296" s="6">
        <f t="shared" si="266"/>
        <v>63.099430419677674</v>
      </c>
      <c r="BM296" s="6">
        <f t="shared" si="259"/>
        <v>124.27395246222932</v>
      </c>
      <c r="BN296" s="59"/>
      <c r="BO296" s="58"/>
      <c r="BP296" s="58"/>
      <c r="BQ296" s="61">
        <f t="shared" si="238"/>
        <v>59.673952462229295</v>
      </c>
      <c r="BR296" s="33">
        <v>43922</v>
      </c>
      <c r="BS296" s="5">
        <f t="shared" si="239"/>
        <v>43922</v>
      </c>
      <c r="BT296" s="11">
        <f t="shared" si="240"/>
        <v>5142</v>
      </c>
      <c r="BU296" s="11">
        <f t="shared" si="241"/>
        <v>0</v>
      </c>
      <c r="BV296" s="6">
        <f t="shared" si="264"/>
        <v>909.32604753777071</v>
      </c>
      <c r="BW296" s="6">
        <f t="shared" si="263"/>
        <v>64.599999999999994</v>
      </c>
      <c r="BX296" s="73">
        <f t="shared" si="251"/>
        <v>59.673952462229323</v>
      </c>
      <c r="BY296" s="6">
        <f t="shared" si="260"/>
        <v>59.673952462229323</v>
      </c>
      <c r="BZ296" s="33">
        <v>44287</v>
      </c>
      <c r="CA296" s="5">
        <f t="shared" si="242"/>
        <v>44287</v>
      </c>
      <c r="CB296" s="11">
        <f t="shared" si="243"/>
        <v>5507</v>
      </c>
      <c r="CC296" s="11">
        <f t="shared" si="244"/>
        <v>0</v>
      </c>
      <c r="CD296" s="6">
        <f t="shared" si="245"/>
        <v>919.39585458756903</v>
      </c>
      <c r="CE296" s="62">
        <v>10.069807049798291</v>
      </c>
      <c r="CF296" s="73">
        <f t="shared" si="252"/>
        <v>10.069807049798291</v>
      </c>
      <c r="CG296" s="73">
        <f t="shared" si="253"/>
        <v>49.604145412431031</v>
      </c>
      <c r="CH296" s="6">
        <f t="shared" si="209"/>
        <v>49.604145412431031</v>
      </c>
      <c r="CI296" s="6"/>
      <c r="CJ296" s="33">
        <v>44652</v>
      </c>
      <c r="CK296" s="5">
        <f t="shared" si="246"/>
        <v>44652</v>
      </c>
      <c r="CL296" s="11">
        <f t="shared" si="247"/>
        <v>2557</v>
      </c>
      <c r="CM296" s="11">
        <f t="shared" si="248"/>
        <v>2557</v>
      </c>
      <c r="CN296" s="6">
        <f t="shared" si="249"/>
        <v>929.46566163736736</v>
      </c>
      <c r="CO296" s="6">
        <f t="shared" si="267"/>
        <v>10.069807049798291</v>
      </c>
      <c r="CP296" s="73">
        <f t="shared" si="254"/>
        <v>10.069807049798291</v>
      </c>
      <c r="CQ296" s="73">
        <f t="shared" si="255"/>
        <v>39.534338362632738</v>
      </c>
      <c r="CR296" s="6">
        <f t="shared" si="250"/>
        <v>39.534338362632738</v>
      </c>
    </row>
    <row r="297" spans="1:96">
      <c r="A297" s="30" t="s">
        <v>1842</v>
      </c>
      <c r="B297" s="30" t="s">
        <v>1843</v>
      </c>
      <c r="C297" s="49"/>
      <c r="D297" s="49" t="s">
        <v>3540</v>
      </c>
      <c r="E297" s="30" t="s">
        <v>3128</v>
      </c>
      <c r="F297" s="30" t="s">
        <v>3123</v>
      </c>
      <c r="G297" s="30" t="s">
        <v>4562</v>
      </c>
      <c r="H297" s="30" t="s">
        <v>3129</v>
      </c>
      <c r="I297" s="30" t="s">
        <v>3116</v>
      </c>
      <c r="J297" s="30"/>
      <c r="K297" s="30" t="s">
        <v>1240</v>
      </c>
      <c r="L297" s="30" t="s">
        <v>3102</v>
      </c>
      <c r="M297" s="31">
        <v>188.43</v>
      </c>
      <c r="N297" s="30">
        <v>15</v>
      </c>
      <c r="O297" s="30"/>
      <c r="P297" s="162"/>
      <c r="Q297" s="30">
        <f t="shared" si="214"/>
        <v>180</v>
      </c>
      <c r="R297" s="30">
        <f t="shared" si="215"/>
        <v>5478.6330000000007</v>
      </c>
      <c r="S297" s="30">
        <f t="shared" si="216"/>
        <v>5475</v>
      </c>
      <c r="T297" s="30" t="s">
        <v>6</v>
      </c>
      <c r="U297" s="30"/>
      <c r="V297" s="32">
        <v>38844</v>
      </c>
      <c r="W297" s="30"/>
      <c r="X297" s="31">
        <v>188.43</v>
      </c>
      <c r="Y297" s="30">
        <v>0</v>
      </c>
      <c r="Z297" s="30">
        <v>0</v>
      </c>
      <c r="AA297" s="30">
        <v>0</v>
      </c>
      <c r="AB297" s="31">
        <f t="shared" si="217"/>
        <v>188.43</v>
      </c>
      <c r="AC297" s="33">
        <v>42095</v>
      </c>
      <c r="AD297" s="10">
        <f t="shared" si="218"/>
        <v>38844</v>
      </c>
      <c r="AE297" s="10">
        <f t="shared" si="219"/>
        <v>42095</v>
      </c>
      <c r="AF297" s="11">
        <f t="shared" si="220"/>
        <v>3251</v>
      </c>
      <c r="AG297" s="11">
        <f t="shared" si="221"/>
        <v>5478.75</v>
      </c>
      <c r="AH297" s="11">
        <f t="shared" si="222"/>
        <v>3251</v>
      </c>
      <c r="AI297" s="11">
        <f t="shared" si="268"/>
        <v>111.88784109589041</v>
      </c>
      <c r="AJ297" s="11">
        <f t="shared" si="269"/>
        <v>76.542158904109598</v>
      </c>
      <c r="AK297" s="33">
        <v>42461</v>
      </c>
      <c r="AL297" s="5">
        <f t="shared" si="223"/>
        <v>42461</v>
      </c>
      <c r="AM297" s="11">
        <f t="shared" si="224"/>
        <v>42461</v>
      </c>
      <c r="AN297" s="11">
        <f t="shared" si="225"/>
        <v>3251</v>
      </c>
      <c r="AO297" s="6">
        <v>124.22</v>
      </c>
      <c r="AP297" s="6">
        <f t="shared" si="226"/>
        <v>12.33215890410959</v>
      </c>
      <c r="AQ297" s="6">
        <f t="shared" si="227"/>
        <v>64.210000000000008</v>
      </c>
      <c r="AR297" s="33">
        <v>42826</v>
      </c>
      <c r="AS297" s="5">
        <f t="shared" si="228"/>
        <v>42826</v>
      </c>
      <c r="AT297" s="11">
        <f t="shared" si="229"/>
        <v>42826</v>
      </c>
      <c r="AU297" s="11">
        <f t="shared" si="230"/>
        <v>3982</v>
      </c>
      <c r="AV297" s="6">
        <v>136.78200000000001</v>
      </c>
      <c r="AW297" s="6">
        <v>12.562000000000001</v>
      </c>
      <c r="AX297" s="6">
        <f t="shared" si="213"/>
        <v>51.647999999999996</v>
      </c>
      <c r="AY297" s="33">
        <v>43191</v>
      </c>
      <c r="AZ297" s="5">
        <f t="shared" si="231"/>
        <v>43191</v>
      </c>
      <c r="BA297" s="11">
        <f t="shared" si="232"/>
        <v>4347</v>
      </c>
      <c r="BB297" s="11">
        <f t="shared" si="233"/>
        <v>4270.4578410958902</v>
      </c>
      <c r="BC297" s="6">
        <v>149.78080774650374</v>
      </c>
      <c r="BD297" s="6">
        <v>12.998807746503733</v>
      </c>
      <c r="BE297" s="6">
        <f t="shared" si="211"/>
        <v>38.649192253496267</v>
      </c>
      <c r="BF297" s="8"/>
      <c r="BG297" s="33">
        <v>43556</v>
      </c>
      <c r="BH297" s="5">
        <f t="shared" si="234"/>
        <v>43556</v>
      </c>
      <c r="BI297" s="11">
        <f t="shared" si="235"/>
        <v>4712</v>
      </c>
      <c r="BJ297" s="11">
        <f t="shared" si="236"/>
        <v>0</v>
      </c>
      <c r="BK297" s="6">
        <f t="shared" si="261"/>
        <v>162.06271893006885</v>
      </c>
      <c r="BL297" s="6">
        <f t="shared" si="266"/>
        <v>12.281911183565114</v>
      </c>
      <c r="BM297" s="6">
        <f t="shared" si="259"/>
        <v>26.367281069931153</v>
      </c>
      <c r="BN297" s="59"/>
      <c r="BO297" s="58"/>
      <c r="BP297" s="58"/>
      <c r="BQ297" s="61">
        <f t="shared" si="238"/>
        <v>13.805281069931141</v>
      </c>
      <c r="BR297" s="33">
        <v>43922</v>
      </c>
      <c r="BS297" s="5">
        <f t="shared" si="239"/>
        <v>43922</v>
      </c>
      <c r="BT297" s="11">
        <f t="shared" si="240"/>
        <v>5078</v>
      </c>
      <c r="BU297" s="11">
        <f t="shared" si="241"/>
        <v>0</v>
      </c>
      <c r="BV297" s="6">
        <f t="shared" si="264"/>
        <v>174.62471893006887</v>
      </c>
      <c r="BW297" s="6">
        <f t="shared" si="263"/>
        <v>12.562000000000001</v>
      </c>
      <c r="BX297" s="73">
        <f t="shared" si="251"/>
        <v>13.805281069931151</v>
      </c>
      <c r="BY297" s="6">
        <f t="shared" si="260"/>
        <v>13.805281069931151</v>
      </c>
      <c r="BZ297" s="33">
        <v>44287</v>
      </c>
      <c r="CA297" s="5">
        <f t="shared" si="242"/>
        <v>44287</v>
      </c>
      <c r="CB297" s="11">
        <f t="shared" si="243"/>
        <v>5443</v>
      </c>
      <c r="CC297" s="11">
        <f t="shared" si="244"/>
        <v>0</v>
      </c>
      <c r="CD297" s="6">
        <f t="shared" si="245"/>
        <v>187.18671893006888</v>
      </c>
      <c r="CE297" s="62">
        <f t="shared" ref="CE297:CE338" si="270">SLN(M297,J297,N297)</f>
        <v>12.562000000000001</v>
      </c>
      <c r="CF297" s="73">
        <f t="shared" si="252"/>
        <v>12.562000000000001</v>
      </c>
      <c r="CG297" s="73">
        <f t="shared" si="253"/>
        <v>1.2432810699311503</v>
      </c>
      <c r="CH297" s="6">
        <f t="shared" si="209"/>
        <v>1.2432810699311503</v>
      </c>
      <c r="CI297" s="6"/>
      <c r="CJ297" s="33">
        <v>44652</v>
      </c>
      <c r="CK297" s="5">
        <f t="shared" si="246"/>
        <v>44652</v>
      </c>
      <c r="CL297" s="11">
        <f t="shared" si="247"/>
        <v>2557</v>
      </c>
      <c r="CM297" s="11">
        <f t="shared" si="248"/>
        <v>2557</v>
      </c>
      <c r="CN297" s="6">
        <f t="shared" si="249"/>
        <v>187.43000000000004</v>
      </c>
      <c r="CO297" s="6">
        <f t="shared" ref="CO297:CO338" si="271">CH297-1</f>
        <v>0.24328106993115028</v>
      </c>
      <c r="CP297" s="73">
        <f t="shared" si="254"/>
        <v>0.24328106993115028</v>
      </c>
      <c r="CQ297" s="73">
        <f t="shared" si="255"/>
        <v>1</v>
      </c>
      <c r="CR297" s="6">
        <f t="shared" si="250"/>
        <v>1</v>
      </c>
    </row>
    <row r="298" spans="1:96">
      <c r="A298" s="30" t="s">
        <v>1844</v>
      </c>
      <c r="B298" s="30" t="s">
        <v>1845</v>
      </c>
      <c r="C298" s="49"/>
      <c r="D298" s="49" t="s">
        <v>3541</v>
      </c>
      <c r="E298" s="30" t="s">
        <v>3128</v>
      </c>
      <c r="F298" s="30" t="s">
        <v>3123</v>
      </c>
      <c r="G298" s="30" t="s">
        <v>4562</v>
      </c>
      <c r="H298" s="30" t="s">
        <v>3129</v>
      </c>
      <c r="I298" s="30" t="s">
        <v>3116</v>
      </c>
      <c r="J298" s="30"/>
      <c r="K298" s="30" t="s">
        <v>1240</v>
      </c>
      <c r="L298" s="30" t="s">
        <v>3102</v>
      </c>
      <c r="M298" s="31">
        <v>9264.7800000000007</v>
      </c>
      <c r="N298" s="30">
        <v>15</v>
      </c>
      <c r="O298" s="30"/>
      <c r="P298" s="162"/>
      <c r="Q298" s="30">
        <f t="shared" si="214"/>
        <v>180</v>
      </c>
      <c r="R298" s="30">
        <f t="shared" si="215"/>
        <v>5478.6330000000007</v>
      </c>
      <c r="S298" s="30">
        <f t="shared" si="216"/>
        <v>5475</v>
      </c>
      <c r="T298" s="30" t="s">
        <v>6</v>
      </c>
      <c r="U298" s="30"/>
      <c r="V298" s="32">
        <v>38844</v>
      </c>
      <c r="W298" s="30"/>
      <c r="X298" s="31">
        <v>9264.7800000000007</v>
      </c>
      <c r="Y298" s="30">
        <v>0</v>
      </c>
      <c r="Z298" s="30">
        <v>0</v>
      </c>
      <c r="AA298" s="30">
        <v>0</v>
      </c>
      <c r="AB298" s="31">
        <f t="shared" si="217"/>
        <v>9264.7800000000007</v>
      </c>
      <c r="AC298" s="33">
        <v>42095</v>
      </c>
      <c r="AD298" s="10">
        <f t="shared" si="218"/>
        <v>38844</v>
      </c>
      <c r="AE298" s="10">
        <f t="shared" si="219"/>
        <v>42095</v>
      </c>
      <c r="AF298" s="11">
        <f t="shared" si="220"/>
        <v>3251</v>
      </c>
      <c r="AG298" s="11">
        <f t="shared" si="221"/>
        <v>5478.75</v>
      </c>
      <c r="AH298" s="11">
        <f t="shared" si="222"/>
        <v>3251</v>
      </c>
      <c r="AI298" s="11">
        <f t="shared" si="268"/>
        <v>5501.3332931506857</v>
      </c>
      <c r="AJ298" s="11">
        <f t="shared" si="269"/>
        <v>3763.446706849315</v>
      </c>
      <c r="AK298" s="33">
        <v>42461</v>
      </c>
      <c r="AL298" s="5">
        <f t="shared" si="223"/>
        <v>42461</v>
      </c>
      <c r="AM298" s="11">
        <f t="shared" si="224"/>
        <v>42461</v>
      </c>
      <c r="AN298" s="11">
        <f t="shared" si="225"/>
        <v>3251</v>
      </c>
      <c r="AO298" s="6">
        <v>6113.52</v>
      </c>
      <c r="AP298" s="6">
        <f t="shared" si="226"/>
        <v>612.18670684931476</v>
      </c>
      <c r="AQ298" s="6">
        <f t="shared" si="227"/>
        <v>3151.26</v>
      </c>
      <c r="AR298" s="33">
        <v>42826</v>
      </c>
      <c r="AS298" s="5">
        <f t="shared" si="228"/>
        <v>42826</v>
      </c>
      <c r="AT298" s="11">
        <f t="shared" si="229"/>
        <v>42826</v>
      </c>
      <c r="AU298" s="11">
        <f t="shared" si="230"/>
        <v>3982</v>
      </c>
      <c r="AV298" s="6">
        <v>6731.1720000000005</v>
      </c>
      <c r="AW298" s="6">
        <v>617.65200000000004</v>
      </c>
      <c r="AX298" s="6">
        <f t="shared" si="213"/>
        <v>2533.6080000000002</v>
      </c>
      <c r="AY298" s="33">
        <v>43191</v>
      </c>
      <c r="AZ298" s="5">
        <f t="shared" si="231"/>
        <v>43191</v>
      </c>
      <c r="BA298" s="11">
        <f t="shared" si="232"/>
        <v>4347</v>
      </c>
      <c r="BB298" s="11">
        <f t="shared" si="233"/>
        <v>583.55329315068502</v>
      </c>
      <c r="BC298" s="6">
        <v>7364.3869828083207</v>
      </c>
      <c r="BD298" s="6">
        <v>633.21498280832043</v>
      </c>
      <c r="BE298" s="6">
        <f t="shared" si="211"/>
        <v>1900.39301719168</v>
      </c>
      <c r="BF298" s="8"/>
      <c r="BG298" s="33">
        <v>43556</v>
      </c>
      <c r="BH298" s="5">
        <f t="shared" si="234"/>
        <v>43556</v>
      </c>
      <c r="BI298" s="11">
        <f t="shared" si="235"/>
        <v>4712</v>
      </c>
      <c r="BJ298" s="11">
        <f t="shared" si="236"/>
        <v>0</v>
      </c>
      <c r="BK298" s="6">
        <f t="shared" si="261"/>
        <v>7968.3460016394602</v>
      </c>
      <c r="BL298" s="6">
        <f t="shared" si="266"/>
        <v>603.95901883113947</v>
      </c>
      <c r="BM298" s="6">
        <f t="shared" si="259"/>
        <v>1296.4339983605405</v>
      </c>
      <c r="BN298" s="59"/>
      <c r="BO298" s="58"/>
      <c r="BP298" s="58"/>
      <c r="BQ298" s="61">
        <f t="shared" si="238"/>
        <v>678.78199836054046</v>
      </c>
      <c r="BR298" s="33">
        <v>43922</v>
      </c>
      <c r="BS298" s="5">
        <f t="shared" si="239"/>
        <v>43922</v>
      </c>
      <c r="BT298" s="11">
        <f t="shared" si="240"/>
        <v>5078</v>
      </c>
      <c r="BU298" s="11">
        <f t="shared" si="241"/>
        <v>0</v>
      </c>
      <c r="BV298" s="6">
        <f t="shared" si="264"/>
        <v>8585.9980016394602</v>
      </c>
      <c r="BW298" s="6">
        <f t="shared" si="263"/>
        <v>617.65200000000004</v>
      </c>
      <c r="BX298" s="73">
        <f t="shared" si="251"/>
        <v>678.78199836054046</v>
      </c>
      <c r="BY298" s="6">
        <f t="shared" si="260"/>
        <v>678.78199836054046</v>
      </c>
      <c r="BZ298" s="33">
        <v>44287</v>
      </c>
      <c r="CA298" s="5">
        <f t="shared" si="242"/>
        <v>44287</v>
      </c>
      <c r="CB298" s="11">
        <f t="shared" si="243"/>
        <v>5443</v>
      </c>
      <c r="CC298" s="11">
        <f t="shared" si="244"/>
        <v>0</v>
      </c>
      <c r="CD298" s="6">
        <f t="shared" si="245"/>
        <v>9203.6500016394602</v>
      </c>
      <c r="CE298" s="62">
        <f t="shared" si="270"/>
        <v>617.65200000000004</v>
      </c>
      <c r="CF298" s="73">
        <f t="shared" si="252"/>
        <v>617.65200000000004</v>
      </c>
      <c r="CG298" s="73">
        <f t="shared" si="253"/>
        <v>61.129998360540412</v>
      </c>
      <c r="CH298" s="6">
        <f t="shared" si="209"/>
        <v>61.129998360540412</v>
      </c>
      <c r="CI298" s="6"/>
      <c r="CJ298" s="33">
        <v>44652</v>
      </c>
      <c r="CK298" s="5">
        <f t="shared" si="246"/>
        <v>44652</v>
      </c>
      <c r="CL298" s="11">
        <f t="shared" si="247"/>
        <v>2557</v>
      </c>
      <c r="CM298" s="11">
        <f t="shared" si="248"/>
        <v>2557</v>
      </c>
      <c r="CN298" s="6">
        <f t="shared" si="249"/>
        <v>9263.7800000000007</v>
      </c>
      <c r="CO298" s="6">
        <f t="shared" si="271"/>
        <v>60.129998360540412</v>
      </c>
      <c r="CP298" s="73">
        <f t="shared" si="254"/>
        <v>60.129998360540412</v>
      </c>
      <c r="CQ298" s="73">
        <f t="shared" si="255"/>
        <v>1</v>
      </c>
      <c r="CR298" s="6">
        <f t="shared" si="250"/>
        <v>1</v>
      </c>
    </row>
    <row r="299" spans="1:96">
      <c r="A299" s="30" t="s">
        <v>1846</v>
      </c>
      <c r="B299" s="30" t="s">
        <v>1847</v>
      </c>
      <c r="C299" s="49"/>
      <c r="D299" s="49" t="s">
        <v>3542</v>
      </c>
      <c r="E299" s="30" t="s">
        <v>3128</v>
      </c>
      <c r="F299" s="30" t="s">
        <v>3123</v>
      </c>
      <c r="G299" s="30" t="s">
        <v>4562</v>
      </c>
      <c r="H299" s="30" t="s">
        <v>3129</v>
      </c>
      <c r="I299" s="30" t="s">
        <v>3116</v>
      </c>
      <c r="J299" s="30"/>
      <c r="K299" s="30" t="s">
        <v>1240</v>
      </c>
      <c r="L299" s="30" t="s">
        <v>3102</v>
      </c>
      <c r="M299" s="31">
        <v>2560.44</v>
      </c>
      <c r="N299" s="30">
        <v>15</v>
      </c>
      <c r="O299" s="30"/>
      <c r="P299" s="162"/>
      <c r="Q299" s="30">
        <f t="shared" si="214"/>
        <v>180</v>
      </c>
      <c r="R299" s="30">
        <f t="shared" si="215"/>
        <v>5478.6330000000007</v>
      </c>
      <c r="S299" s="30">
        <f t="shared" si="216"/>
        <v>5475</v>
      </c>
      <c r="T299" s="30" t="s">
        <v>6</v>
      </c>
      <c r="U299" s="30"/>
      <c r="V299" s="32">
        <v>38844</v>
      </c>
      <c r="W299" s="30"/>
      <c r="X299" s="31">
        <v>2560.44</v>
      </c>
      <c r="Y299" s="30">
        <v>0</v>
      </c>
      <c r="Z299" s="30">
        <v>0</v>
      </c>
      <c r="AA299" s="30">
        <v>0</v>
      </c>
      <c r="AB299" s="31">
        <f t="shared" si="217"/>
        <v>2560.44</v>
      </c>
      <c r="AC299" s="33">
        <v>42095</v>
      </c>
      <c r="AD299" s="10">
        <f t="shared" si="218"/>
        <v>38844</v>
      </c>
      <c r="AE299" s="10">
        <f t="shared" si="219"/>
        <v>42095</v>
      </c>
      <c r="AF299" s="11">
        <f t="shared" si="220"/>
        <v>3251</v>
      </c>
      <c r="AG299" s="11">
        <f t="shared" si="221"/>
        <v>5478.75</v>
      </c>
      <c r="AH299" s="11">
        <f t="shared" si="222"/>
        <v>3251</v>
      </c>
      <c r="AI299" s="11">
        <f t="shared" si="268"/>
        <v>1520.3635506849314</v>
      </c>
      <c r="AJ299" s="11">
        <f t="shared" si="269"/>
        <v>1040.0764493150687</v>
      </c>
      <c r="AK299" s="33">
        <v>42461</v>
      </c>
      <c r="AL299" s="5">
        <f t="shared" si="223"/>
        <v>42461</v>
      </c>
      <c r="AM299" s="11">
        <f t="shared" si="224"/>
        <v>42461</v>
      </c>
      <c r="AN299" s="11">
        <f t="shared" si="225"/>
        <v>3251</v>
      </c>
      <c r="AO299" s="6">
        <v>1689.6</v>
      </c>
      <c r="AP299" s="6">
        <f t="shared" si="226"/>
        <v>169.23644931506851</v>
      </c>
      <c r="AQ299" s="6">
        <f t="shared" si="227"/>
        <v>870.84000000000015</v>
      </c>
      <c r="AR299" s="33">
        <v>42826</v>
      </c>
      <c r="AS299" s="5">
        <f t="shared" si="228"/>
        <v>42826</v>
      </c>
      <c r="AT299" s="11">
        <f t="shared" si="229"/>
        <v>42826</v>
      </c>
      <c r="AU299" s="11">
        <f t="shared" si="230"/>
        <v>3982</v>
      </c>
      <c r="AV299" s="6">
        <v>1860.2959999999998</v>
      </c>
      <c r="AW299" s="6">
        <v>170.696</v>
      </c>
      <c r="AX299" s="6">
        <f t="shared" si="213"/>
        <v>700.14400000000023</v>
      </c>
      <c r="AY299" s="33">
        <v>43191</v>
      </c>
      <c r="AZ299" s="5">
        <f t="shared" si="231"/>
        <v>43191</v>
      </c>
      <c r="BA299" s="11">
        <f t="shared" si="232"/>
        <v>4347</v>
      </c>
      <c r="BB299" s="11">
        <f t="shared" si="233"/>
        <v>3306.9235506849313</v>
      </c>
      <c r="BC299" s="6">
        <v>2035.2414917654405</v>
      </c>
      <c r="BD299" s="6">
        <v>174.94549176544066</v>
      </c>
      <c r="BE299" s="6">
        <f t="shared" si="211"/>
        <v>525.19850823455954</v>
      </c>
      <c r="BF299" s="8"/>
      <c r="BG299" s="33">
        <v>43556</v>
      </c>
      <c r="BH299" s="5">
        <f t="shared" si="234"/>
        <v>43556</v>
      </c>
      <c r="BI299" s="11">
        <f t="shared" si="235"/>
        <v>4712</v>
      </c>
      <c r="BJ299" s="11">
        <f t="shared" si="236"/>
        <v>0</v>
      </c>
      <c r="BK299" s="6">
        <f t="shared" si="261"/>
        <v>2202.1539460664726</v>
      </c>
      <c r="BL299" s="6">
        <f t="shared" si="266"/>
        <v>166.91245430103208</v>
      </c>
      <c r="BM299" s="6">
        <f t="shared" si="259"/>
        <v>358.28605393352746</v>
      </c>
      <c r="BN299" s="59"/>
      <c r="BO299" s="58"/>
      <c r="BP299" s="58"/>
      <c r="BQ299" s="61">
        <f t="shared" si="238"/>
        <v>187.59005393352754</v>
      </c>
      <c r="BR299" s="33">
        <v>43922</v>
      </c>
      <c r="BS299" s="5">
        <f t="shared" si="239"/>
        <v>43922</v>
      </c>
      <c r="BT299" s="11">
        <f t="shared" si="240"/>
        <v>5078</v>
      </c>
      <c r="BU299" s="11">
        <f t="shared" si="241"/>
        <v>0</v>
      </c>
      <c r="BV299" s="6">
        <f t="shared" si="264"/>
        <v>2372.8499460664725</v>
      </c>
      <c r="BW299" s="6">
        <f t="shared" si="263"/>
        <v>170.696</v>
      </c>
      <c r="BX299" s="73">
        <f t="shared" si="251"/>
        <v>187.59005393352746</v>
      </c>
      <c r="BY299" s="6">
        <f t="shared" si="260"/>
        <v>187.59005393352746</v>
      </c>
      <c r="BZ299" s="33">
        <v>44287</v>
      </c>
      <c r="CA299" s="5">
        <f t="shared" si="242"/>
        <v>44287</v>
      </c>
      <c r="CB299" s="11">
        <f t="shared" si="243"/>
        <v>5443</v>
      </c>
      <c r="CC299" s="11">
        <f t="shared" si="244"/>
        <v>0</v>
      </c>
      <c r="CD299" s="6">
        <f t="shared" si="245"/>
        <v>2543.5459460664724</v>
      </c>
      <c r="CE299" s="62">
        <f t="shared" si="270"/>
        <v>170.696</v>
      </c>
      <c r="CF299" s="73">
        <f t="shared" si="252"/>
        <v>170.696</v>
      </c>
      <c r="CG299" s="73">
        <f t="shared" si="253"/>
        <v>16.894053933527459</v>
      </c>
      <c r="CH299" s="6">
        <f t="shared" si="209"/>
        <v>16.894053933527459</v>
      </c>
      <c r="CI299" s="6"/>
      <c r="CJ299" s="33">
        <v>44652</v>
      </c>
      <c r="CK299" s="5">
        <f t="shared" si="246"/>
        <v>44652</v>
      </c>
      <c r="CL299" s="11">
        <f t="shared" si="247"/>
        <v>2557</v>
      </c>
      <c r="CM299" s="11">
        <f t="shared" si="248"/>
        <v>2557</v>
      </c>
      <c r="CN299" s="6">
        <f t="shared" si="249"/>
        <v>2559.44</v>
      </c>
      <c r="CO299" s="6">
        <f t="shared" si="271"/>
        <v>15.894053933527459</v>
      </c>
      <c r="CP299" s="73">
        <f t="shared" si="254"/>
        <v>15.894053933527459</v>
      </c>
      <c r="CQ299" s="73">
        <f t="shared" si="255"/>
        <v>1</v>
      </c>
      <c r="CR299" s="6">
        <f t="shared" si="250"/>
        <v>1</v>
      </c>
    </row>
    <row r="300" spans="1:96">
      <c r="A300" s="30" t="s">
        <v>1848</v>
      </c>
      <c r="B300" s="30" t="s">
        <v>1849</v>
      </c>
      <c r="C300" s="49"/>
      <c r="D300" s="49" t="s">
        <v>3543</v>
      </c>
      <c r="E300" s="30" t="s">
        <v>3128</v>
      </c>
      <c r="F300" s="30" t="s">
        <v>3123</v>
      </c>
      <c r="G300" s="30" t="s">
        <v>4562</v>
      </c>
      <c r="H300" s="30" t="s">
        <v>3129</v>
      </c>
      <c r="I300" s="30" t="s">
        <v>3116</v>
      </c>
      <c r="J300" s="30"/>
      <c r="K300" s="30" t="s">
        <v>1240</v>
      </c>
      <c r="L300" s="30" t="s">
        <v>3102</v>
      </c>
      <c r="M300" s="31">
        <v>810.54</v>
      </c>
      <c r="N300" s="30">
        <v>15</v>
      </c>
      <c r="O300" s="30"/>
      <c r="P300" s="162"/>
      <c r="Q300" s="30">
        <f t="shared" si="214"/>
        <v>180</v>
      </c>
      <c r="R300" s="30">
        <f t="shared" si="215"/>
        <v>5478.6330000000007</v>
      </c>
      <c r="S300" s="30">
        <f t="shared" si="216"/>
        <v>5475</v>
      </c>
      <c r="T300" s="30" t="s">
        <v>6</v>
      </c>
      <c r="U300" s="30"/>
      <c r="V300" s="32">
        <v>38844</v>
      </c>
      <c r="W300" s="30"/>
      <c r="X300" s="31">
        <v>810.54</v>
      </c>
      <c r="Y300" s="30">
        <v>0</v>
      </c>
      <c r="Z300" s="30">
        <v>0</v>
      </c>
      <c r="AA300" s="30">
        <v>0</v>
      </c>
      <c r="AB300" s="31">
        <f t="shared" si="217"/>
        <v>810.54</v>
      </c>
      <c r="AC300" s="33">
        <v>42095</v>
      </c>
      <c r="AD300" s="10">
        <f t="shared" si="218"/>
        <v>38844</v>
      </c>
      <c r="AE300" s="10">
        <f t="shared" si="219"/>
        <v>42095</v>
      </c>
      <c r="AF300" s="11">
        <f t="shared" si="220"/>
        <v>3251</v>
      </c>
      <c r="AG300" s="11">
        <f t="shared" si="221"/>
        <v>5478.75</v>
      </c>
      <c r="AH300" s="11">
        <f t="shared" si="222"/>
        <v>3251</v>
      </c>
      <c r="AI300" s="11">
        <f t="shared" si="268"/>
        <v>481.29050958904111</v>
      </c>
      <c r="AJ300" s="11">
        <f t="shared" si="269"/>
        <v>329.24949041095886</v>
      </c>
      <c r="AK300" s="33">
        <v>42461</v>
      </c>
      <c r="AL300" s="5">
        <f t="shared" si="223"/>
        <v>42461</v>
      </c>
      <c r="AM300" s="11">
        <f t="shared" si="224"/>
        <v>42461</v>
      </c>
      <c r="AN300" s="11">
        <f t="shared" si="225"/>
        <v>3251</v>
      </c>
      <c r="AO300" s="6">
        <v>534.78</v>
      </c>
      <c r="AP300" s="6">
        <f t="shared" si="226"/>
        <v>53.489490410958865</v>
      </c>
      <c r="AQ300" s="6">
        <f t="shared" si="227"/>
        <v>275.76</v>
      </c>
      <c r="AR300" s="33">
        <v>42826</v>
      </c>
      <c r="AS300" s="5">
        <f t="shared" si="228"/>
        <v>42826</v>
      </c>
      <c r="AT300" s="11">
        <f t="shared" si="229"/>
        <v>42826</v>
      </c>
      <c r="AU300" s="11">
        <f t="shared" si="230"/>
        <v>3982</v>
      </c>
      <c r="AV300" s="6">
        <v>588.81599999999992</v>
      </c>
      <c r="AW300" s="6">
        <v>54.035999999999994</v>
      </c>
      <c r="AX300" s="6">
        <f t="shared" si="213"/>
        <v>221.72400000000005</v>
      </c>
      <c r="AY300" s="33">
        <v>43191</v>
      </c>
      <c r="AZ300" s="5">
        <f t="shared" si="231"/>
        <v>43191</v>
      </c>
      <c r="BA300" s="11">
        <f t="shared" si="232"/>
        <v>4347</v>
      </c>
      <c r="BB300" s="11">
        <f t="shared" si="233"/>
        <v>4017.750509589041</v>
      </c>
      <c r="BC300" s="6">
        <v>644.28283745646979</v>
      </c>
      <c r="BD300" s="6">
        <v>55.46683745646984</v>
      </c>
      <c r="BE300" s="6">
        <f t="shared" si="211"/>
        <v>166.25716254353017</v>
      </c>
      <c r="BF300" s="8"/>
      <c r="BG300" s="33">
        <v>43556</v>
      </c>
      <c r="BH300" s="5">
        <f t="shared" si="234"/>
        <v>43556</v>
      </c>
      <c r="BI300" s="11">
        <f t="shared" si="235"/>
        <v>4712</v>
      </c>
      <c r="BJ300" s="11">
        <f t="shared" si="236"/>
        <v>0</v>
      </c>
      <c r="BK300" s="6">
        <f t="shared" si="261"/>
        <v>697.1199713505174</v>
      </c>
      <c r="BL300" s="6">
        <f t="shared" si="266"/>
        <v>52.837133894047611</v>
      </c>
      <c r="BM300" s="6">
        <f t="shared" si="259"/>
        <v>113.42002864948256</v>
      </c>
      <c r="BN300" s="59"/>
      <c r="BO300" s="58"/>
      <c r="BP300" s="58"/>
      <c r="BQ300" s="61">
        <f t="shared" si="238"/>
        <v>59.384028649482616</v>
      </c>
      <c r="BR300" s="33">
        <v>43922</v>
      </c>
      <c r="BS300" s="5">
        <f t="shared" si="239"/>
        <v>43922</v>
      </c>
      <c r="BT300" s="11">
        <f t="shared" si="240"/>
        <v>5078</v>
      </c>
      <c r="BU300" s="11">
        <f t="shared" si="241"/>
        <v>0</v>
      </c>
      <c r="BV300" s="6">
        <f t="shared" si="264"/>
        <v>751.15597135051735</v>
      </c>
      <c r="BW300" s="6">
        <f t="shared" si="263"/>
        <v>54.035999999999994</v>
      </c>
      <c r="BX300" s="73">
        <f t="shared" si="251"/>
        <v>59.384028649482566</v>
      </c>
      <c r="BY300" s="6">
        <f t="shared" si="260"/>
        <v>59.384028649482566</v>
      </c>
      <c r="BZ300" s="33">
        <v>44287</v>
      </c>
      <c r="CA300" s="5">
        <f t="shared" si="242"/>
        <v>44287</v>
      </c>
      <c r="CB300" s="11">
        <f t="shared" si="243"/>
        <v>5443</v>
      </c>
      <c r="CC300" s="11">
        <f t="shared" si="244"/>
        <v>0</v>
      </c>
      <c r="CD300" s="6">
        <f t="shared" si="245"/>
        <v>805.19197135051729</v>
      </c>
      <c r="CE300" s="62">
        <f t="shared" si="270"/>
        <v>54.035999999999994</v>
      </c>
      <c r="CF300" s="73">
        <f t="shared" si="252"/>
        <v>54.035999999999994</v>
      </c>
      <c r="CG300" s="73">
        <f t="shared" si="253"/>
        <v>5.348028649482572</v>
      </c>
      <c r="CH300" s="6">
        <f t="shared" si="209"/>
        <v>5.348028649482572</v>
      </c>
      <c r="CI300" s="6"/>
      <c r="CJ300" s="33">
        <v>44652</v>
      </c>
      <c r="CK300" s="5">
        <f t="shared" si="246"/>
        <v>44652</v>
      </c>
      <c r="CL300" s="11">
        <f t="shared" si="247"/>
        <v>2557</v>
      </c>
      <c r="CM300" s="11">
        <f t="shared" si="248"/>
        <v>2557</v>
      </c>
      <c r="CN300" s="6">
        <f t="shared" si="249"/>
        <v>809.53999999999985</v>
      </c>
      <c r="CO300" s="6">
        <f t="shared" si="271"/>
        <v>4.348028649482572</v>
      </c>
      <c r="CP300" s="73">
        <f t="shared" si="254"/>
        <v>4.348028649482572</v>
      </c>
      <c r="CQ300" s="73">
        <f t="shared" si="255"/>
        <v>1</v>
      </c>
      <c r="CR300" s="6">
        <f t="shared" si="250"/>
        <v>1</v>
      </c>
    </row>
    <row r="301" spans="1:96">
      <c r="A301" s="30" t="s">
        <v>1916</v>
      </c>
      <c r="B301" s="30" t="s">
        <v>1917</v>
      </c>
      <c r="C301" s="49"/>
      <c r="D301" s="49" t="s">
        <v>3576</v>
      </c>
      <c r="E301" s="30" t="s">
        <v>3128</v>
      </c>
      <c r="F301" s="30" t="s">
        <v>3123</v>
      </c>
      <c r="G301" s="30" t="s">
        <v>4562</v>
      </c>
      <c r="H301" s="30" t="s">
        <v>3129</v>
      </c>
      <c r="I301" s="30" t="s">
        <v>3116</v>
      </c>
      <c r="J301" s="30"/>
      <c r="K301" s="30" t="s">
        <v>1240</v>
      </c>
      <c r="L301" s="30" t="s">
        <v>3102</v>
      </c>
      <c r="M301" s="31">
        <v>188.43</v>
      </c>
      <c r="N301" s="30">
        <v>15</v>
      </c>
      <c r="O301" s="30"/>
      <c r="P301" s="162"/>
      <c r="Q301" s="30">
        <f t="shared" si="214"/>
        <v>180</v>
      </c>
      <c r="R301" s="30">
        <f t="shared" si="215"/>
        <v>5478.6330000000007</v>
      </c>
      <c r="S301" s="30">
        <f t="shared" si="216"/>
        <v>5475</v>
      </c>
      <c r="T301" s="30" t="s">
        <v>6</v>
      </c>
      <c r="U301" s="30"/>
      <c r="V301" s="32">
        <v>38844</v>
      </c>
      <c r="W301" s="30"/>
      <c r="X301" s="31">
        <v>188.43</v>
      </c>
      <c r="Y301" s="30">
        <v>0</v>
      </c>
      <c r="Z301" s="30">
        <v>0</v>
      </c>
      <c r="AA301" s="30">
        <v>0</v>
      </c>
      <c r="AB301" s="31">
        <f t="shared" si="217"/>
        <v>188.43</v>
      </c>
      <c r="AC301" s="33">
        <v>42095</v>
      </c>
      <c r="AD301" s="10">
        <f t="shared" si="218"/>
        <v>38844</v>
      </c>
      <c r="AE301" s="10">
        <f t="shared" si="219"/>
        <v>42095</v>
      </c>
      <c r="AF301" s="11">
        <f t="shared" si="220"/>
        <v>3251</v>
      </c>
      <c r="AG301" s="11">
        <f t="shared" si="221"/>
        <v>5478.75</v>
      </c>
      <c r="AH301" s="11">
        <f t="shared" si="222"/>
        <v>3251</v>
      </c>
      <c r="AI301" s="11">
        <f t="shared" si="268"/>
        <v>111.88784109589041</v>
      </c>
      <c r="AJ301" s="11">
        <f t="shared" si="269"/>
        <v>76.542158904109598</v>
      </c>
      <c r="AK301" s="33">
        <v>42461</v>
      </c>
      <c r="AL301" s="5">
        <f t="shared" si="223"/>
        <v>42461</v>
      </c>
      <c r="AM301" s="11">
        <f t="shared" si="224"/>
        <v>42461</v>
      </c>
      <c r="AN301" s="11">
        <f t="shared" si="225"/>
        <v>3251</v>
      </c>
      <c r="AO301" s="6">
        <v>124.22</v>
      </c>
      <c r="AP301" s="6">
        <f t="shared" si="226"/>
        <v>12.33215890410959</v>
      </c>
      <c r="AQ301" s="6">
        <f t="shared" si="227"/>
        <v>64.210000000000008</v>
      </c>
      <c r="AR301" s="33">
        <v>42826</v>
      </c>
      <c r="AS301" s="5">
        <f t="shared" si="228"/>
        <v>42826</v>
      </c>
      <c r="AT301" s="11">
        <f t="shared" si="229"/>
        <v>42826</v>
      </c>
      <c r="AU301" s="11">
        <f t="shared" si="230"/>
        <v>3982</v>
      </c>
      <c r="AV301" s="6">
        <v>136.78200000000001</v>
      </c>
      <c r="AW301" s="6">
        <v>12.562000000000001</v>
      </c>
      <c r="AX301" s="6">
        <f t="shared" si="213"/>
        <v>51.647999999999996</v>
      </c>
      <c r="AY301" s="33">
        <v>43191</v>
      </c>
      <c r="AZ301" s="5">
        <f t="shared" si="231"/>
        <v>43191</v>
      </c>
      <c r="BA301" s="11">
        <f t="shared" si="232"/>
        <v>4347</v>
      </c>
      <c r="BB301" s="11">
        <f t="shared" si="233"/>
        <v>4270.4578410958902</v>
      </c>
      <c r="BC301" s="6">
        <v>149.51299518511829</v>
      </c>
      <c r="BD301" s="6">
        <v>12.730995185118267</v>
      </c>
      <c r="BE301" s="6">
        <f t="shared" si="211"/>
        <v>38.917004814881722</v>
      </c>
      <c r="BF301" s="8"/>
      <c r="BG301" s="33">
        <v>43556</v>
      </c>
      <c r="BH301" s="5">
        <f t="shared" si="234"/>
        <v>43556</v>
      </c>
      <c r="BI301" s="11">
        <f t="shared" si="235"/>
        <v>4712</v>
      </c>
      <c r="BJ301" s="11">
        <f t="shared" si="236"/>
        <v>0</v>
      </c>
      <c r="BK301" s="6">
        <f t="shared" si="261"/>
        <v>162.06271893006885</v>
      </c>
      <c r="BL301" s="6">
        <f t="shared" si="266"/>
        <v>12.549723744950569</v>
      </c>
      <c r="BM301" s="6">
        <f t="shared" si="259"/>
        <v>26.367281069931153</v>
      </c>
      <c r="BN301" s="59"/>
      <c r="BO301" s="58"/>
      <c r="BP301" s="58"/>
      <c r="BQ301" s="61">
        <f t="shared" si="238"/>
        <v>13.805281069931141</v>
      </c>
      <c r="BR301" s="33">
        <v>43922</v>
      </c>
      <c r="BS301" s="5">
        <f t="shared" si="239"/>
        <v>43922</v>
      </c>
      <c r="BT301" s="11">
        <f t="shared" si="240"/>
        <v>5078</v>
      </c>
      <c r="BU301" s="11">
        <f t="shared" si="241"/>
        <v>0</v>
      </c>
      <c r="BV301" s="6">
        <f t="shared" si="264"/>
        <v>174.62471893006887</v>
      </c>
      <c r="BW301" s="6">
        <f t="shared" si="263"/>
        <v>12.562000000000001</v>
      </c>
      <c r="BX301" s="73">
        <f t="shared" si="251"/>
        <v>13.805281069931151</v>
      </c>
      <c r="BY301" s="6">
        <f t="shared" si="260"/>
        <v>13.805281069931151</v>
      </c>
      <c r="BZ301" s="33">
        <v>44287</v>
      </c>
      <c r="CA301" s="5">
        <f t="shared" si="242"/>
        <v>44287</v>
      </c>
      <c r="CB301" s="11">
        <f t="shared" si="243"/>
        <v>5443</v>
      </c>
      <c r="CC301" s="11">
        <f t="shared" si="244"/>
        <v>0</v>
      </c>
      <c r="CD301" s="6">
        <f t="shared" si="245"/>
        <v>187.18671893006888</v>
      </c>
      <c r="CE301" s="62">
        <f t="shared" si="270"/>
        <v>12.562000000000001</v>
      </c>
      <c r="CF301" s="73">
        <f t="shared" si="252"/>
        <v>12.562000000000001</v>
      </c>
      <c r="CG301" s="73">
        <f t="shared" si="253"/>
        <v>1.2432810699311503</v>
      </c>
      <c r="CH301" s="6">
        <f t="shared" si="209"/>
        <v>1.2432810699311503</v>
      </c>
      <c r="CI301" s="6"/>
      <c r="CJ301" s="33">
        <v>44652</v>
      </c>
      <c r="CK301" s="5">
        <f t="shared" si="246"/>
        <v>44652</v>
      </c>
      <c r="CL301" s="11">
        <f t="shared" si="247"/>
        <v>2557</v>
      </c>
      <c r="CM301" s="11">
        <f t="shared" si="248"/>
        <v>2557</v>
      </c>
      <c r="CN301" s="6">
        <f t="shared" si="249"/>
        <v>187.43000000000004</v>
      </c>
      <c r="CO301" s="6">
        <f t="shared" si="271"/>
        <v>0.24328106993115028</v>
      </c>
      <c r="CP301" s="73">
        <f t="shared" si="254"/>
        <v>0.24328106993115028</v>
      </c>
      <c r="CQ301" s="73">
        <f t="shared" si="255"/>
        <v>1</v>
      </c>
      <c r="CR301" s="6">
        <f t="shared" si="250"/>
        <v>1</v>
      </c>
    </row>
    <row r="302" spans="1:96">
      <c r="A302" s="30" t="s">
        <v>1918</v>
      </c>
      <c r="B302" s="30" t="s">
        <v>1919</v>
      </c>
      <c r="C302" s="49"/>
      <c r="D302" s="49" t="s">
        <v>3577</v>
      </c>
      <c r="E302" s="30" t="s">
        <v>3061</v>
      </c>
      <c r="F302" s="30" t="s">
        <v>4568</v>
      </c>
      <c r="G302" s="30" t="s">
        <v>4574</v>
      </c>
      <c r="H302" s="30" t="s">
        <v>4446</v>
      </c>
      <c r="I302" s="30" t="s">
        <v>4453</v>
      </c>
      <c r="J302" s="30"/>
      <c r="K302" s="30" t="s">
        <v>1240</v>
      </c>
      <c r="L302" s="30" t="s">
        <v>3102</v>
      </c>
      <c r="M302" s="31">
        <v>188.43</v>
      </c>
      <c r="N302" s="30">
        <v>15</v>
      </c>
      <c r="O302" s="30"/>
      <c r="P302" s="162"/>
      <c r="Q302" s="30">
        <f t="shared" si="214"/>
        <v>180</v>
      </c>
      <c r="R302" s="30">
        <f t="shared" si="215"/>
        <v>5478.6330000000007</v>
      </c>
      <c r="S302" s="30">
        <f t="shared" si="216"/>
        <v>5475</v>
      </c>
      <c r="T302" s="30" t="s">
        <v>6</v>
      </c>
      <c r="U302" s="30"/>
      <c r="V302" s="32">
        <v>38844</v>
      </c>
      <c r="W302" s="30"/>
      <c r="X302" s="31">
        <v>188.43</v>
      </c>
      <c r="Y302" s="30">
        <v>0</v>
      </c>
      <c r="Z302" s="30">
        <v>0</v>
      </c>
      <c r="AA302" s="30">
        <v>0</v>
      </c>
      <c r="AB302" s="31">
        <f t="shared" si="217"/>
        <v>188.43</v>
      </c>
      <c r="AC302" s="33">
        <v>42095</v>
      </c>
      <c r="AD302" s="10">
        <f t="shared" si="218"/>
        <v>38844</v>
      </c>
      <c r="AE302" s="10">
        <f t="shared" si="219"/>
        <v>42095</v>
      </c>
      <c r="AF302" s="11">
        <f t="shared" si="220"/>
        <v>3251</v>
      </c>
      <c r="AG302" s="11">
        <f t="shared" si="221"/>
        <v>5478.75</v>
      </c>
      <c r="AH302" s="11">
        <f t="shared" si="222"/>
        <v>3251</v>
      </c>
      <c r="AI302" s="11">
        <f t="shared" si="268"/>
        <v>111.88784109589041</v>
      </c>
      <c r="AJ302" s="11">
        <f t="shared" si="269"/>
        <v>76.542158904109598</v>
      </c>
      <c r="AK302" s="33">
        <v>42461</v>
      </c>
      <c r="AL302" s="5">
        <f t="shared" si="223"/>
        <v>42461</v>
      </c>
      <c r="AM302" s="11">
        <f t="shared" si="224"/>
        <v>42461</v>
      </c>
      <c r="AN302" s="11">
        <f t="shared" si="225"/>
        <v>3251</v>
      </c>
      <c r="AO302" s="6">
        <v>124.22</v>
      </c>
      <c r="AP302" s="6">
        <f t="shared" si="226"/>
        <v>12.33215890410959</v>
      </c>
      <c r="AQ302" s="6">
        <f t="shared" si="227"/>
        <v>64.210000000000008</v>
      </c>
      <c r="AR302" s="33">
        <v>42826</v>
      </c>
      <c r="AS302" s="5">
        <f t="shared" si="228"/>
        <v>42826</v>
      </c>
      <c r="AT302" s="11">
        <f t="shared" si="229"/>
        <v>42826</v>
      </c>
      <c r="AU302" s="11">
        <f t="shared" si="230"/>
        <v>3982</v>
      </c>
      <c r="AV302" s="6">
        <v>136.78200000000001</v>
      </c>
      <c r="AW302" s="6">
        <v>12.562000000000001</v>
      </c>
      <c r="AX302" s="6">
        <f t="shared" si="213"/>
        <v>51.647999999999996</v>
      </c>
      <c r="AY302" s="33">
        <v>43191</v>
      </c>
      <c r="AZ302" s="5">
        <f t="shared" si="231"/>
        <v>43191</v>
      </c>
      <c r="BA302" s="11">
        <f t="shared" si="232"/>
        <v>4347</v>
      </c>
      <c r="BB302" s="11">
        <f t="shared" si="233"/>
        <v>4270.4578410958902</v>
      </c>
      <c r="BC302" s="6">
        <v>149.51299518511829</v>
      </c>
      <c r="BD302" s="6">
        <v>12.730995185118267</v>
      </c>
      <c r="BE302" s="6">
        <f t="shared" si="211"/>
        <v>38.917004814881722</v>
      </c>
      <c r="BF302" s="8"/>
      <c r="BG302" s="33">
        <v>43556</v>
      </c>
      <c r="BH302" s="5">
        <f t="shared" si="234"/>
        <v>43556</v>
      </c>
      <c r="BI302" s="11">
        <f t="shared" si="235"/>
        <v>4712</v>
      </c>
      <c r="BJ302" s="11">
        <f t="shared" si="236"/>
        <v>0</v>
      </c>
      <c r="BK302" s="6">
        <f t="shared" si="261"/>
        <v>162.06271893006885</v>
      </c>
      <c r="BL302" s="6">
        <f t="shared" si="266"/>
        <v>12.549723744950569</v>
      </c>
      <c r="BM302" s="6">
        <f t="shared" si="259"/>
        <v>26.367281069931153</v>
      </c>
      <c r="BN302" s="59"/>
      <c r="BO302" s="58"/>
      <c r="BP302" s="58"/>
      <c r="BQ302" s="61">
        <f t="shared" si="238"/>
        <v>13.805281069931141</v>
      </c>
      <c r="BR302" s="33">
        <v>43922</v>
      </c>
      <c r="BS302" s="5">
        <f t="shared" si="239"/>
        <v>43922</v>
      </c>
      <c r="BT302" s="11">
        <f t="shared" si="240"/>
        <v>5078</v>
      </c>
      <c r="BU302" s="11">
        <f t="shared" si="241"/>
        <v>0</v>
      </c>
      <c r="BV302" s="6">
        <f t="shared" si="264"/>
        <v>174.62471893006887</v>
      </c>
      <c r="BW302" s="6">
        <f t="shared" si="263"/>
        <v>12.562000000000001</v>
      </c>
      <c r="BX302" s="73">
        <f t="shared" si="251"/>
        <v>13.805281069931151</v>
      </c>
      <c r="BY302" s="6">
        <f t="shared" si="260"/>
        <v>13.805281069931151</v>
      </c>
      <c r="BZ302" s="33">
        <v>44287</v>
      </c>
      <c r="CA302" s="5">
        <f t="shared" si="242"/>
        <v>44287</v>
      </c>
      <c r="CB302" s="11">
        <f t="shared" si="243"/>
        <v>5443</v>
      </c>
      <c r="CC302" s="11">
        <f t="shared" si="244"/>
        <v>0</v>
      </c>
      <c r="CD302" s="6">
        <f t="shared" si="245"/>
        <v>187.18671893006888</v>
      </c>
      <c r="CE302" s="62">
        <f t="shared" si="270"/>
        <v>12.562000000000001</v>
      </c>
      <c r="CF302" s="73">
        <f t="shared" si="252"/>
        <v>12.562000000000001</v>
      </c>
      <c r="CG302" s="73">
        <f t="shared" si="253"/>
        <v>1.2432810699311503</v>
      </c>
      <c r="CH302" s="6">
        <f t="shared" ref="CH302:CH365" si="272">BY302-CE302</f>
        <v>1.2432810699311503</v>
      </c>
      <c r="CI302" s="6"/>
      <c r="CJ302" s="33">
        <v>44652</v>
      </c>
      <c r="CK302" s="5">
        <f t="shared" si="246"/>
        <v>44652</v>
      </c>
      <c r="CL302" s="11">
        <f t="shared" si="247"/>
        <v>2557</v>
      </c>
      <c r="CM302" s="11">
        <f t="shared" si="248"/>
        <v>2557</v>
      </c>
      <c r="CN302" s="6">
        <f t="shared" si="249"/>
        <v>187.43000000000004</v>
      </c>
      <c r="CO302" s="6">
        <f t="shared" si="271"/>
        <v>0.24328106993115028</v>
      </c>
      <c r="CP302" s="73">
        <f t="shared" si="254"/>
        <v>0.24328106993115028</v>
      </c>
      <c r="CQ302" s="73">
        <f t="shared" si="255"/>
        <v>1</v>
      </c>
      <c r="CR302" s="6">
        <f t="shared" si="250"/>
        <v>1</v>
      </c>
    </row>
    <row r="303" spans="1:96">
      <c r="A303" s="30" t="s">
        <v>1920</v>
      </c>
      <c r="B303" s="30" t="s">
        <v>1921</v>
      </c>
      <c r="C303" s="49"/>
      <c r="D303" s="49" t="s">
        <v>3578</v>
      </c>
      <c r="E303" s="30" t="s">
        <v>3128</v>
      </c>
      <c r="F303" s="30" t="s">
        <v>3123</v>
      </c>
      <c r="G303" s="30" t="s">
        <v>4562</v>
      </c>
      <c r="H303" s="30" t="s">
        <v>3129</v>
      </c>
      <c r="I303" s="30" t="s">
        <v>3116</v>
      </c>
      <c r="J303" s="30"/>
      <c r="K303" s="30" t="s">
        <v>1240</v>
      </c>
      <c r="L303" s="30" t="s">
        <v>3102</v>
      </c>
      <c r="M303" s="31">
        <v>188.43</v>
      </c>
      <c r="N303" s="30">
        <v>15</v>
      </c>
      <c r="O303" s="30"/>
      <c r="P303" s="162"/>
      <c r="Q303" s="30">
        <f t="shared" si="214"/>
        <v>180</v>
      </c>
      <c r="R303" s="30">
        <f t="shared" si="215"/>
        <v>5478.6330000000007</v>
      </c>
      <c r="S303" s="30">
        <f t="shared" si="216"/>
        <v>5475</v>
      </c>
      <c r="T303" s="30" t="s">
        <v>6</v>
      </c>
      <c r="U303" s="30"/>
      <c r="V303" s="32">
        <v>38844</v>
      </c>
      <c r="W303" s="30"/>
      <c r="X303" s="31">
        <v>188.43</v>
      </c>
      <c r="Y303" s="30">
        <v>0</v>
      </c>
      <c r="Z303" s="30">
        <v>0</v>
      </c>
      <c r="AA303" s="30">
        <v>0</v>
      </c>
      <c r="AB303" s="31">
        <f t="shared" si="217"/>
        <v>188.43</v>
      </c>
      <c r="AC303" s="33">
        <v>42095</v>
      </c>
      <c r="AD303" s="10">
        <f t="shared" si="218"/>
        <v>38844</v>
      </c>
      <c r="AE303" s="10">
        <f t="shared" si="219"/>
        <v>42095</v>
      </c>
      <c r="AF303" s="11">
        <f t="shared" si="220"/>
        <v>3251</v>
      </c>
      <c r="AG303" s="11">
        <f t="shared" si="221"/>
        <v>5478.75</v>
      </c>
      <c r="AH303" s="11">
        <f t="shared" si="222"/>
        <v>3251</v>
      </c>
      <c r="AI303" s="11">
        <f t="shared" si="268"/>
        <v>111.88784109589041</v>
      </c>
      <c r="AJ303" s="11">
        <f t="shared" si="269"/>
        <v>76.542158904109598</v>
      </c>
      <c r="AK303" s="33">
        <v>42461</v>
      </c>
      <c r="AL303" s="5">
        <f t="shared" si="223"/>
        <v>42461</v>
      </c>
      <c r="AM303" s="11">
        <f t="shared" si="224"/>
        <v>42461</v>
      </c>
      <c r="AN303" s="11">
        <f t="shared" si="225"/>
        <v>3251</v>
      </c>
      <c r="AO303" s="6">
        <v>124.22</v>
      </c>
      <c r="AP303" s="6">
        <f t="shared" si="226"/>
        <v>12.33215890410959</v>
      </c>
      <c r="AQ303" s="6">
        <f t="shared" si="227"/>
        <v>64.210000000000008</v>
      </c>
      <c r="AR303" s="33">
        <v>42826</v>
      </c>
      <c r="AS303" s="5">
        <f t="shared" si="228"/>
        <v>42826</v>
      </c>
      <c r="AT303" s="11">
        <f t="shared" si="229"/>
        <v>42826</v>
      </c>
      <c r="AU303" s="11">
        <f t="shared" si="230"/>
        <v>3982</v>
      </c>
      <c r="AV303" s="6">
        <v>136.78200000000001</v>
      </c>
      <c r="AW303" s="6">
        <v>12.562000000000001</v>
      </c>
      <c r="AX303" s="6">
        <f t="shared" si="213"/>
        <v>51.647999999999996</v>
      </c>
      <c r="AY303" s="33">
        <v>43191</v>
      </c>
      <c r="AZ303" s="5">
        <f t="shared" si="231"/>
        <v>43191</v>
      </c>
      <c r="BA303" s="11">
        <f t="shared" si="232"/>
        <v>4347</v>
      </c>
      <c r="BB303" s="11">
        <f t="shared" si="233"/>
        <v>4270.4578410958902</v>
      </c>
      <c r="BC303" s="6">
        <v>149.51299518511829</v>
      </c>
      <c r="BD303" s="6">
        <v>12.730995185118267</v>
      </c>
      <c r="BE303" s="6">
        <f t="shared" si="211"/>
        <v>38.917004814881722</v>
      </c>
      <c r="BF303" s="8"/>
      <c r="BG303" s="33">
        <v>43556</v>
      </c>
      <c r="BH303" s="5">
        <f t="shared" si="234"/>
        <v>43556</v>
      </c>
      <c r="BI303" s="11">
        <f t="shared" si="235"/>
        <v>4712</v>
      </c>
      <c r="BJ303" s="11">
        <f t="shared" si="236"/>
        <v>0</v>
      </c>
      <c r="BK303" s="6">
        <f t="shared" si="261"/>
        <v>162.06271893006885</v>
      </c>
      <c r="BL303" s="6">
        <f t="shared" si="266"/>
        <v>12.549723744950569</v>
      </c>
      <c r="BM303" s="6">
        <f t="shared" si="259"/>
        <v>26.367281069931153</v>
      </c>
      <c r="BN303" s="59"/>
      <c r="BO303" s="58"/>
      <c r="BP303" s="58"/>
      <c r="BQ303" s="61">
        <f t="shared" si="238"/>
        <v>13.805281069931141</v>
      </c>
      <c r="BR303" s="33">
        <v>43922</v>
      </c>
      <c r="BS303" s="5">
        <f t="shared" si="239"/>
        <v>43922</v>
      </c>
      <c r="BT303" s="11">
        <f t="shared" si="240"/>
        <v>5078</v>
      </c>
      <c r="BU303" s="11">
        <f t="shared" si="241"/>
        <v>0</v>
      </c>
      <c r="BV303" s="6">
        <f t="shared" si="264"/>
        <v>174.62471893006887</v>
      </c>
      <c r="BW303" s="6">
        <f t="shared" si="263"/>
        <v>12.562000000000001</v>
      </c>
      <c r="BX303" s="73">
        <f t="shared" si="251"/>
        <v>13.805281069931151</v>
      </c>
      <c r="BY303" s="6">
        <f t="shared" si="260"/>
        <v>13.805281069931151</v>
      </c>
      <c r="BZ303" s="33">
        <v>44287</v>
      </c>
      <c r="CA303" s="5">
        <f t="shared" si="242"/>
        <v>44287</v>
      </c>
      <c r="CB303" s="11">
        <f t="shared" si="243"/>
        <v>5443</v>
      </c>
      <c r="CC303" s="11">
        <f t="shared" si="244"/>
        <v>0</v>
      </c>
      <c r="CD303" s="6">
        <f t="shared" si="245"/>
        <v>187.18671893006888</v>
      </c>
      <c r="CE303" s="62">
        <f t="shared" si="270"/>
        <v>12.562000000000001</v>
      </c>
      <c r="CF303" s="73">
        <f t="shared" si="252"/>
        <v>12.562000000000001</v>
      </c>
      <c r="CG303" s="73">
        <f t="shared" si="253"/>
        <v>1.2432810699311503</v>
      </c>
      <c r="CH303" s="6">
        <f t="shared" si="272"/>
        <v>1.2432810699311503</v>
      </c>
      <c r="CI303" s="6"/>
      <c r="CJ303" s="33">
        <v>44652</v>
      </c>
      <c r="CK303" s="5">
        <f t="shared" si="246"/>
        <v>44652</v>
      </c>
      <c r="CL303" s="11">
        <f t="shared" si="247"/>
        <v>2557</v>
      </c>
      <c r="CM303" s="11">
        <f t="shared" si="248"/>
        <v>2557</v>
      </c>
      <c r="CN303" s="6">
        <f t="shared" si="249"/>
        <v>187.43000000000004</v>
      </c>
      <c r="CO303" s="6">
        <f t="shared" si="271"/>
        <v>0.24328106993115028</v>
      </c>
      <c r="CP303" s="73">
        <f t="shared" si="254"/>
        <v>0.24328106993115028</v>
      </c>
      <c r="CQ303" s="73">
        <f t="shared" si="255"/>
        <v>1</v>
      </c>
      <c r="CR303" s="6">
        <f t="shared" si="250"/>
        <v>1</v>
      </c>
    </row>
    <row r="304" spans="1:96">
      <c r="A304" s="30" t="s">
        <v>1922</v>
      </c>
      <c r="B304" s="30" t="s">
        <v>1923</v>
      </c>
      <c r="C304" s="49"/>
      <c r="D304" s="49" t="s">
        <v>3579</v>
      </c>
      <c r="E304" s="30" t="s">
        <v>3061</v>
      </c>
      <c r="F304" s="30" t="s">
        <v>4568</v>
      </c>
      <c r="G304" s="30" t="s">
        <v>4562</v>
      </c>
      <c r="H304" s="30" t="s">
        <v>4445</v>
      </c>
      <c r="I304" s="30" t="s">
        <v>4339</v>
      </c>
      <c r="J304" s="30"/>
      <c r="K304" s="30" t="s">
        <v>1240</v>
      </c>
      <c r="L304" s="30" t="s">
        <v>3102</v>
      </c>
      <c r="M304" s="31">
        <v>188.43</v>
      </c>
      <c r="N304" s="30">
        <v>15</v>
      </c>
      <c r="O304" s="30"/>
      <c r="P304" s="162"/>
      <c r="Q304" s="30">
        <f t="shared" si="214"/>
        <v>180</v>
      </c>
      <c r="R304" s="30">
        <f t="shared" si="215"/>
        <v>5478.6330000000007</v>
      </c>
      <c r="S304" s="30">
        <f t="shared" si="216"/>
        <v>5475</v>
      </c>
      <c r="T304" s="30" t="s">
        <v>6</v>
      </c>
      <c r="U304" s="30"/>
      <c r="V304" s="32">
        <v>38844</v>
      </c>
      <c r="W304" s="30"/>
      <c r="X304" s="31">
        <v>188.43</v>
      </c>
      <c r="Y304" s="30">
        <v>0</v>
      </c>
      <c r="Z304" s="30">
        <v>0</v>
      </c>
      <c r="AA304" s="30">
        <v>0</v>
      </c>
      <c r="AB304" s="31">
        <f t="shared" si="217"/>
        <v>188.43</v>
      </c>
      <c r="AC304" s="33">
        <v>42095</v>
      </c>
      <c r="AD304" s="10">
        <f t="shared" si="218"/>
        <v>38844</v>
      </c>
      <c r="AE304" s="10">
        <f t="shared" si="219"/>
        <v>42095</v>
      </c>
      <c r="AF304" s="11">
        <f t="shared" si="220"/>
        <v>3251</v>
      </c>
      <c r="AG304" s="11">
        <f t="shared" si="221"/>
        <v>5478.75</v>
      </c>
      <c r="AH304" s="11">
        <f t="shared" si="222"/>
        <v>3251</v>
      </c>
      <c r="AI304" s="11">
        <f t="shared" si="268"/>
        <v>111.88784109589041</v>
      </c>
      <c r="AJ304" s="11">
        <f t="shared" si="269"/>
        <v>76.542158904109598</v>
      </c>
      <c r="AK304" s="33">
        <v>42461</v>
      </c>
      <c r="AL304" s="5">
        <f t="shared" si="223"/>
        <v>42461</v>
      </c>
      <c r="AM304" s="11">
        <f t="shared" si="224"/>
        <v>42461</v>
      </c>
      <c r="AN304" s="11">
        <f t="shared" si="225"/>
        <v>3251</v>
      </c>
      <c r="AO304" s="6">
        <v>124.22</v>
      </c>
      <c r="AP304" s="6">
        <f t="shared" si="226"/>
        <v>12.33215890410959</v>
      </c>
      <c r="AQ304" s="6">
        <f t="shared" si="227"/>
        <v>64.210000000000008</v>
      </c>
      <c r="AR304" s="33">
        <v>42826</v>
      </c>
      <c r="AS304" s="5">
        <f t="shared" si="228"/>
        <v>42826</v>
      </c>
      <c r="AT304" s="11">
        <f t="shared" si="229"/>
        <v>42826</v>
      </c>
      <c r="AU304" s="11">
        <f t="shared" si="230"/>
        <v>3982</v>
      </c>
      <c r="AV304" s="6">
        <v>136.78200000000001</v>
      </c>
      <c r="AW304" s="6">
        <v>12.562000000000001</v>
      </c>
      <c r="AX304" s="6">
        <f t="shared" si="213"/>
        <v>51.647999999999996</v>
      </c>
      <c r="AY304" s="33">
        <v>43191</v>
      </c>
      <c r="AZ304" s="5">
        <f t="shared" si="231"/>
        <v>43191</v>
      </c>
      <c r="BA304" s="11">
        <f t="shared" si="232"/>
        <v>4347</v>
      </c>
      <c r="BB304" s="11">
        <f t="shared" si="233"/>
        <v>4270.4578410958902</v>
      </c>
      <c r="BC304" s="6">
        <v>149.51299518511829</v>
      </c>
      <c r="BD304" s="6">
        <v>12.730995185118267</v>
      </c>
      <c r="BE304" s="6">
        <f t="shared" si="211"/>
        <v>38.917004814881722</v>
      </c>
      <c r="BF304" s="8"/>
      <c r="BG304" s="33">
        <v>43556</v>
      </c>
      <c r="BH304" s="5">
        <f t="shared" si="234"/>
        <v>43556</v>
      </c>
      <c r="BI304" s="11">
        <f t="shared" si="235"/>
        <v>4712</v>
      </c>
      <c r="BJ304" s="11">
        <f t="shared" si="236"/>
        <v>0</v>
      </c>
      <c r="BK304" s="6">
        <f t="shared" si="261"/>
        <v>162.06271893006885</v>
      </c>
      <c r="BL304" s="6">
        <f t="shared" si="266"/>
        <v>12.549723744950569</v>
      </c>
      <c r="BM304" s="6">
        <f t="shared" si="259"/>
        <v>26.367281069931153</v>
      </c>
      <c r="BN304" s="59"/>
      <c r="BO304" s="58"/>
      <c r="BP304" s="58"/>
      <c r="BQ304" s="61">
        <f t="shared" si="238"/>
        <v>13.805281069931141</v>
      </c>
      <c r="BR304" s="33">
        <v>43922</v>
      </c>
      <c r="BS304" s="5">
        <f t="shared" si="239"/>
        <v>43922</v>
      </c>
      <c r="BT304" s="11">
        <f t="shared" si="240"/>
        <v>5078</v>
      </c>
      <c r="BU304" s="11">
        <f t="shared" si="241"/>
        <v>0</v>
      </c>
      <c r="BV304" s="6">
        <f t="shared" si="264"/>
        <v>174.62471893006887</v>
      </c>
      <c r="BW304" s="6">
        <f t="shared" si="263"/>
        <v>12.562000000000001</v>
      </c>
      <c r="BX304" s="73">
        <f t="shared" si="251"/>
        <v>13.805281069931151</v>
      </c>
      <c r="BY304" s="6">
        <f t="shared" si="260"/>
        <v>13.805281069931151</v>
      </c>
      <c r="BZ304" s="33">
        <v>44287</v>
      </c>
      <c r="CA304" s="5">
        <f t="shared" si="242"/>
        <v>44287</v>
      </c>
      <c r="CB304" s="11">
        <f t="shared" si="243"/>
        <v>5443</v>
      </c>
      <c r="CC304" s="11">
        <f t="shared" si="244"/>
        <v>0</v>
      </c>
      <c r="CD304" s="6">
        <f t="shared" si="245"/>
        <v>187.18671893006888</v>
      </c>
      <c r="CE304" s="62">
        <f t="shared" si="270"/>
        <v>12.562000000000001</v>
      </c>
      <c r="CF304" s="73">
        <f t="shared" si="252"/>
        <v>12.562000000000001</v>
      </c>
      <c r="CG304" s="73">
        <f t="shared" si="253"/>
        <v>1.2432810699311503</v>
      </c>
      <c r="CH304" s="6">
        <f t="shared" si="272"/>
        <v>1.2432810699311503</v>
      </c>
      <c r="CI304" s="6"/>
      <c r="CJ304" s="33">
        <v>44652</v>
      </c>
      <c r="CK304" s="5">
        <f t="shared" si="246"/>
        <v>44652</v>
      </c>
      <c r="CL304" s="11">
        <f t="shared" si="247"/>
        <v>2557</v>
      </c>
      <c r="CM304" s="11">
        <f t="shared" si="248"/>
        <v>2557</v>
      </c>
      <c r="CN304" s="6">
        <f t="shared" si="249"/>
        <v>187.43000000000004</v>
      </c>
      <c r="CO304" s="6">
        <f t="shared" si="271"/>
        <v>0.24328106993115028</v>
      </c>
      <c r="CP304" s="73">
        <f t="shared" si="254"/>
        <v>0.24328106993115028</v>
      </c>
      <c r="CQ304" s="73">
        <f t="shared" si="255"/>
        <v>1</v>
      </c>
      <c r="CR304" s="6">
        <f t="shared" si="250"/>
        <v>1</v>
      </c>
    </row>
    <row r="305" spans="1:96">
      <c r="A305" s="30" t="s">
        <v>2407</v>
      </c>
      <c r="B305" s="30" t="s">
        <v>2408</v>
      </c>
      <c r="C305" s="49"/>
      <c r="D305" s="49" t="s">
        <v>3816</v>
      </c>
      <c r="E305" s="30" t="s">
        <v>3061</v>
      </c>
      <c r="F305" s="30" t="s">
        <v>4568</v>
      </c>
      <c r="G305" s="30" t="s">
        <v>4562</v>
      </c>
      <c r="H305" s="30" t="s">
        <v>4445</v>
      </c>
      <c r="I305" s="30" t="s">
        <v>4339</v>
      </c>
      <c r="J305" s="30"/>
      <c r="K305" s="30" t="s">
        <v>1240</v>
      </c>
      <c r="L305" s="30" t="s">
        <v>3102</v>
      </c>
      <c r="M305" s="31">
        <v>188.43</v>
      </c>
      <c r="N305" s="30">
        <v>15</v>
      </c>
      <c r="O305" s="30"/>
      <c r="P305" s="162"/>
      <c r="Q305" s="30">
        <f t="shared" si="214"/>
        <v>180</v>
      </c>
      <c r="R305" s="30">
        <f t="shared" si="215"/>
        <v>5478.6330000000007</v>
      </c>
      <c r="S305" s="30">
        <f t="shared" si="216"/>
        <v>5475</v>
      </c>
      <c r="T305" s="30" t="s">
        <v>6</v>
      </c>
      <c r="U305" s="30"/>
      <c r="V305" s="32">
        <v>38844</v>
      </c>
      <c r="W305" s="30"/>
      <c r="X305" s="31">
        <v>188.43</v>
      </c>
      <c r="Y305" s="30">
        <v>0</v>
      </c>
      <c r="Z305" s="30">
        <v>0</v>
      </c>
      <c r="AA305" s="30">
        <v>0</v>
      </c>
      <c r="AB305" s="31">
        <f t="shared" si="217"/>
        <v>188.43</v>
      </c>
      <c r="AC305" s="33">
        <v>42095</v>
      </c>
      <c r="AD305" s="10">
        <f t="shared" si="218"/>
        <v>38844</v>
      </c>
      <c r="AE305" s="10">
        <f t="shared" si="219"/>
        <v>42095</v>
      </c>
      <c r="AF305" s="11">
        <f t="shared" si="220"/>
        <v>3251</v>
      </c>
      <c r="AG305" s="11">
        <f t="shared" si="221"/>
        <v>5478.75</v>
      </c>
      <c r="AH305" s="11">
        <f t="shared" si="222"/>
        <v>3251</v>
      </c>
      <c r="AI305" s="11">
        <f t="shared" si="268"/>
        <v>111.88784109589041</v>
      </c>
      <c r="AJ305" s="11">
        <f t="shared" si="269"/>
        <v>76.542158904109598</v>
      </c>
      <c r="AK305" s="33">
        <v>42461</v>
      </c>
      <c r="AL305" s="5">
        <f t="shared" si="223"/>
        <v>42461</v>
      </c>
      <c r="AM305" s="11">
        <f t="shared" si="224"/>
        <v>42461</v>
      </c>
      <c r="AN305" s="11">
        <f t="shared" si="225"/>
        <v>3251</v>
      </c>
      <c r="AO305" s="6">
        <v>124.22</v>
      </c>
      <c r="AP305" s="6">
        <f t="shared" si="226"/>
        <v>12.33215890410959</v>
      </c>
      <c r="AQ305" s="6">
        <f t="shared" si="227"/>
        <v>64.210000000000008</v>
      </c>
      <c r="AR305" s="33">
        <v>42826</v>
      </c>
      <c r="AS305" s="5">
        <f t="shared" si="228"/>
        <v>42826</v>
      </c>
      <c r="AT305" s="11">
        <f t="shared" si="229"/>
        <v>42826</v>
      </c>
      <c r="AU305" s="11">
        <f t="shared" si="230"/>
        <v>3982</v>
      </c>
      <c r="AV305" s="6">
        <v>136.78200000000001</v>
      </c>
      <c r="AW305" s="6">
        <v>12.562000000000001</v>
      </c>
      <c r="AX305" s="6">
        <f t="shared" si="213"/>
        <v>51.647999999999996</v>
      </c>
      <c r="AY305" s="33">
        <v>43191</v>
      </c>
      <c r="AZ305" s="5">
        <f t="shared" si="231"/>
        <v>43191</v>
      </c>
      <c r="BA305" s="11">
        <f t="shared" si="232"/>
        <v>4347</v>
      </c>
      <c r="BB305" s="11">
        <f t="shared" si="233"/>
        <v>4270.4578410958902</v>
      </c>
      <c r="BC305" s="6">
        <v>149.78080774650374</v>
      </c>
      <c r="BD305" s="6">
        <v>12.998807746503733</v>
      </c>
      <c r="BE305" s="6">
        <f t="shared" si="211"/>
        <v>38.649192253496267</v>
      </c>
      <c r="BF305" s="8"/>
      <c r="BG305" s="33">
        <v>43556</v>
      </c>
      <c r="BH305" s="5">
        <f t="shared" si="234"/>
        <v>43556</v>
      </c>
      <c r="BI305" s="11">
        <f t="shared" si="235"/>
        <v>4712</v>
      </c>
      <c r="BJ305" s="11">
        <f t="shared" si="236"/>
        <v>0</v>
      </c>
      <c r="BK305" s="6">
        <f t="shared" si="261"/>
        <v>162.06271893006885</v>
      </c>
      <c r="BL305" s="6">
        <f t="shared" si="266"/>
        <v>12.281911183565114</v>
      </c>
      <c r="BM305" s="6">
        <f t="shared" si="259"/>
        <v>26.367281069931153</v>
      </c>
      <c r="BN305" s="59"/>
      <c r="BO305" s="58"/>
      <c r="BP305" s="58"/>
      <c r="BQ305" s="61">
        <f t="shared" si="238"/>
        <v>13.805281069931141</v>
      </c>
      <c r="BR305" s="33">
        <v>43922</v>
      </c>
      <c r="BS305" s="5">
        <f t="shared" si="239"/>
        <v>43922</v>
      </c>
      <c r="BT305" s="11">
        <f t="shared" si="240"/>
        <v>5078</v>
      </c>
      <c r="BU305" s="11">
        <f t="shared" si="241"/>
        <v>0</v>
      </c>
      <c r="BV305" s="6">
        <f t="shared" si="264"/>
        <v>174.62471893006887</v>
      </c>
      <c r="BW305" s="6">
        <f t="shared" si="263"/>
        <v>12.562000000000001</v>
      </c>
      <c r="BX305" s="73">
        <f t="shared" si="251"/>
        <v>13.805281069931151</v>
      </c>
      <c r="BY305" s="6">
        <f t="shared" si="260"/>
        <v>13.805281069931151</v>
      </c>
      <c r="BZ305" s="33">
        <v>44287</v>
      </c>
      <c r="CA305" s="5">
        <f t="shared" si="242"/>
        <v>44287</v>
      </c>
      <c r="CB305" s="11">
        <f t="shared" si="243"/>
        <v>5443</v>
      </c>
      <c r="CC305" s="11">
        <f t="shared" si="244"/>
        <v>0</v>
      </c>
      <c r="CD305" s="6">
        <f t="shared" si="245"/>
        <v>187.18671893006888</v>
      </c>
      <c r="CE305" s="62">
        <f t="shared" si="270"/>
        <v>12.562000000000001</v>
      </c>
      <c r="CF305" s="73">
        <f t="shared" si="252"/>
        <v>12.562000000000001</v>
      </c>
      <c r="CG305" s="73">
        <f t="shared" si="253"/>
        <v>1.2432810699311503</v>
      </c>
      <c r="CH305" s="6">
        <f t="shared" si="272"/>
        <v>1.2432810699311503</v>
      </c>
      <c r="CI305" s="6"/>
      <c r="CJ305" s="33">
        <v>44652</v>
      </c>
      <c r="CK305" s="5">
        <f t="shared" si="246"/>
        <v>44652</v>
      </c>
      <c r="CL305" s="11">
        <f t="shared" si="247"/>
        <v>2557</v>
      </c>
      <c r="CM305" s="11">
        <f t="shared" si="248"/>
        <v>2557</v>
      </c>
      <c r="CN305" s="6">
        <f t="shared" si="249"/>
        <v>187.43000000000004</v>
      </c>
      <c r="CO305" s="6">
        <f t="shared" si="271"/>
        <v>0.24328106993115028</v>
      </c>
      <c r="CP305" s="73">
        <f t="shared" si="254"/>
        <v>0.24328106993115028</v>
      </c>
      <c r="CQ305" s="73">
        <f t="shared" si="255"/>
        <v>1</v>
      </c>
      <c r="CR305" s="6">
        <f t="shared" si="250"/>
        <v>1</v>
      </c>
    </row>
    <row r="306" spans="1:96">
      <c r="A306" s="30" t="s">
        <v>2409</v>
      </c>
      <c r="B306" s="30" t="s">
        <v>2410</v>
      </c>
      <c r="C306" s="49"/>
      <c r="D306" s="49" t="s">
        <v>3817</v>
      </c>
      <c r="E306" s="30" t="s">
        <v>3061</v>
      </c>
      <c r="F306" s="30" t="s">
        <v>3138</v>
      </c>
      <c r="G306" s="30" t="s">
        <v>3115</v>
      </c>
      <c r="H306" s="30" t="s">
        <v>4570</v>
      </c>
      <c r="I306" s="30" t="s">
        <v>3116</v>
      </c>
      <c r="J306" s="30"/>
      <c r="K306" s="30" t="s">
        <v>1240</v>
      </c>
      <c r="L306" s="30" t="s">
        <v>3102</v>
      </c>
      <c r="M306" s="31">
        <v>188.43</v>
      </c>
      <c r="N306" s="30">
        <v>15</v>
      </c>
      <c r="O306" s="30"/>
      <c r="P306" s="162"/>
      <c r="Q306" s="30">
        <f t="shared" si="214"/>
        <v>180</v>
      </c>
      <c r="R306" s="30">
        <f t="shared" si="215"/>
        <v>5478.6330000000007</v>
      </c>
      <c r="S306" s="30">
        <f t="shared" si="216"/>
        <v>5475</v>
      </c>
      <c r="T306" s="30" t="s">
        <v>6</v>
      </c>
      <c r="U306" s="30"/>
      <c r="V306" s="32">
        <v>38844</v>
      </c>
      <c r="W306" s="30"/>
      <c r="X306" s="31">
        <v>188.43</v>
      </c>
      <c r="Y306" s="30">
        <v>0</v>
      </c>
      <c r="Z306" s="30">
        <v>0</v>
      </c>
      <c r="AA306" s="30">
        <v>0</v>
      </c>
      <c r="AB306" s="31">
        <f t="shared" si="217"/>
        <v>188.43</v>
      </c>
      <c r="AC306" s="33">
        <v>42095</v>
      </c>
      <c r="AD306" s="10">
        <f t="shared" si="218"/>
        <v>38844</v>
      </c>
      <c r="AE306" s="10">
        <f t="shared" si="219"/>
        <v>42095</v>
      </c>
      <c r="AF306" s="11">
        <f t="shared" si="220"/>
        <v>3251</v>
      </c>
      <c r="AG306" s="11">
        <f t="shared" si="221"/>
        <v>5478.75</v>
      </c>
      <c r="AH306" s="11">
        <f t="shared" si="222"/>
        <v>3251</v>
      </c>
      <c r="AI306" s="11">
        <f t="shared" si="268"/>
        <v>111.88784109589041</v>
      </c>
      <c r="AJ306" s="11">
        <f t="shared" si="269"/>
        <v>76.542158904109598</v>
      </c>
      <c r="AK306" s="33">
        <v>42461</v>
      </c>
      <c r="AL306" s="5">
        <f t="shared" si="223"/>
        <v>42461</v>
      </c>
      <c r="AM306" s="11">
        <f t="shared" si="224"/>
        <v>42461</v>
      </c>
      <c r="AN306" s="11">
        <f t="shared" si="225"/>
        <v>3251</v>
      </c>
      <c r="AO306" s="6">
        <v>124.22</v>
      </c>
      <c r="AP306" s="6">
        <f t="shared" si="226"/>
        <v>12.33215890410959</v>
      </c>
      <c r="AQ306" s="6">
        <f t="shared" si="227"/>
        <v>64.210000000000008</v>
      </c>
      <c r="AR306" s="33">
        <v>42826</v>
      </c>
      <c r="AS306" s="5">
        <f t="shared" si="228"/>
        <v>42826</v>
      </c>
      <c r="AT306" s="11">
        <f t="shared" si="229"/>
        <v>42826</v>
      </c>
      <c r="AU306" s="11">
        <f t="shared" si="230"/>
        <v>3982</v>
      </c>
      <c r="AV306" s="6">
        <v>136.78200000000001</v>
      </c>
      <c r="AW306" s="6">
        <v>12.562000000000001</v>
      </c>
      <c r="AX306" s="6">
        <f t="shared" si="213"/>
        <v>51.647999999999996</v>
      </c>
      <c r="AY306" s="33">
        <v>43191</v>
      </c>
      <c r="AZ306" s="5">
        <f t="shared" si="231"/>
        <v>43191</v>
      </c>
      <c r="BA306" s="11">
        <f t="shared" si="232"/>
        <v>4347</v>
      </c>
      <c r="BB306" s="11">
        <f t="shared" si="233"/>
        <v>4270.4578410958902</v>
      </c>
      <c r="BC306" s="6">
        <v>149.78080774650374</v>
      </c>
      <c r="BD306" s="6">
        <v>12.998807746503733</v>
      </c>
      <c r="BE306" s="6">
        <f t="shared" si="211"/>
        <v>38.649192253496267</v>
      </c>
      <c r="BF306" s="8"/>
      <c r="BG306" s="33">
        <v>43556</v>
      </c>
      <c r="BH306" s="5">
        <f t="shared" si="234"/>
        <v>43556</v>
      </c>
      <c r="BI306" s="11">
        <f t="shared" si="235"/>
        <v>4712</v>
      </c>
      <c r="BJ306" s="11">
        <f t="shared" si="236"/>
        <v>0</v>
      </c>
      <c r="BK306" s="6">
        <f t="shared" si="261"/>
        <v>162.06271893006885</v>
      </c>
      <c r="BL306" s="6">
        <f t="shared" si="266"/>
        <v>12.281911183565114</v>
      </c>
      <c r="BM306" s="6">
        <f t="shared" si="259"/>
        <v>26.367281069931153</v>
      </c>
      <c r="BN306" s="59"/>
      <c r="BO306" s="58"/>
      <c r="BP306" s="58"/>
      <c r="BQ306" s="61">
        <f t="shared" si="238"/>
        <v>13.805281069931141</v>
      </c>
      <c r="BR306" s="33">
        <v>43922</v>
      </c>
      <c r="BS306" s="5">
        <f t="shared" si="239"/>
        <v>43922</v>
      </c>
      <c r="BT306" s="11">
        <f t="shared" si="240"/>
        <v>5078</v>
      </c>
      <c r="BU306" s="11">
        <f t="shared" si="241"/>
        <v>0</v>
      </c>
      <c r="BV306" s="6">
        <f t="shared" si="264"/>
        <v>174.62471893006887</v>
      </c>
      <c r="BW306" s="6">
        <f t="shared" si="263"/>
        <v>12.562000000000001</v>
      </c>
      <c r="BX306" s="73">
        <f t="shared" si="251"/>
        <v>13.805281069931151</v>
      </c>
      <c r="BY306" s="6">
        <f t="shared" si="260"/>
        <v>13.805281069931151</v>
      </c>
      <c r="BZ306" s="33">
        <v>44287</v>
      </c>
      <c r="CA306" s="5">
        <f t="shared" si="242"/>
        <v>44287</v>
      </c>
      <c r="CB306" s="11">
        <f t="shared" si="243"/>
        <v>5443</v>
      </c>
      <c r="CC306" s="11">
        <f t="shared" si="244"/>
        <v>0</v>
      </c>
      <c r="CD306" s="6">
        <f t="shared" si="245"/>
        <v>187.18671893006888</v>
      </c>
      <c r="CE306" s="62">
        <f t="shared" si="270"/>
        <v>12.562000000000001</v>
      </c>
      <c r="CF306" s="73">
        <f t="shared" si="252"/>
        <v>12.562000000000001</v>
      </c>
      <c r="CG306" s="73">
        <f t="shared" si="253"/>
        <v>1.2432810699311503</v>
      </c>
      <c r="CH306" s="6">
        <f t="shared" si="272"/>
        <v>1.2432810699311503</v>
      </c>
      <c r="CI306" s="6"/>
      <c r="CJ306" s="33">
        <v>44652</v>
      </c>
      <c r="CK306" s="5">
        <f t="shared" si="246"/>
        <v>44652</v>
      </c>
      <c r="CL306" s="11">
        <f t="shared" si="247"/>
        <v>2557</v>
      </c>
      <c r="CM306" s="11">
        <f t="shared" si="248"/>
        <v>2557</v>
      </c>
      <c r="CN306" s="6">
        <f t="shared" si="249"/>
        <v>187.43000000000004</v>
      </c>
      <c r="CO306" s="6">
        <f t="shared" si="271"/>
        <v>0.24328106993115028</v>
      </c>
      <c r="CP306" s="73">
        <f t="shared" si="254"/>
        <v>0.24328106993115028</v>
      </c>
      <c r="CQ306" s="73">
        <f t="shared" si="255"/>
        <v>1</v>
      </c>
      <c r="CR306" s="6">
        <f t="shared" si="250"/>
        <v>1</v>
      </c>
    </row>
    <row r="307" spans="1:96">
      <c r="A307" s="30" t="s">
        <v>2411</v>
      </c>
      <c r="B307" s="30" t="s">
        <v>2412</v>
      </c>
      <c r="C307" s="49"/>
      <c r="D307" s="49" t="s">
        <v>3818</v>
      </c>
      <c r="E307" s="30" t="s">
        <v>3061</v>
      </c>
      <c r="F307" s="30" t="s">
        <v>3138</v>
      </c>
      <c r="G307" s="30" t="s">
        <v>3115</v>
      </c>
      <c r="H307" s="30" t="s">
        <v>4570</v>
      </c>
      <c r="I307" s="30" t="s">
        <v>3116</v>
      </c>
      <c r="J307" s="30"/>
      <c r="K307" s="30" t="s">
        <v>1240</v>
      </c>
      <c r="L307" s="30" t="s">
        <v>3102</v>
      </c>
      <c r="M307" s="31">
        <v>188.43</v>
      </c>
      <c r="N307" s="30">
        <v>15</v>
      </c>
      <c r="O307" s="30"/>
      <c r="P307" s="162"/>
      <c r="Q307" s="30">
        <f t="shared" si="214"/>
        <v>180</v>
      </c>
      <c r="R307" s="30">
        <f t="shared" si="215"/>
        <v>5478.6330000000007</v>
      </c>
      <c r="S307" s="30">
        <f t="shared" si="216"/>
        <v>5475</v>
      </c>
      <c r="T307" s="30" t="s">
        <v>6</v>
      </c>
      <c r="U307" s="30"/>
      <c r="V307" s="32">
        <v>38844</v>
      </c>
      <c r="W307" s="30"/>
      <c r="X307" s="31">
        <v>188.43</v>
      </c>
      <c r="Y307" s="30">
        <v>0</v>
      </c>
      <c r="Z307" s="30">
        <v>0</v>
      </c>
      <c r="AA307" s="30">
        <v>0</v>
      </c>
      <c r="AB307" s="31">
        <f t="shared" si="217"/>
        <v>188.43</v>
      </c>
      <c r="AC307" s="33">
        <v>42095</v>
      </c>
      <c r="AD307" s="10">
        <f t="shared" si="218"/>
        <v>38844</v>
      </c>
      <c r="AE307" s="10">
        <f t="shared" si="219"/>
        <v>42095</v>
      </c>
      <c r="AF307" s="11">
        <f t="shared" si="220"/>
        <v>3251</v>
      </c>
      <c r="AG307" s="11">
        <f t="shared" si="221"/>
        <v>5478.75</v>
      </c>
      <c r="AH307" s="11">
        <f t="shared" si="222"/>
        <v>3251</v>
      </c>
      <c r="AI307" s="11">
        <f t="shared" si="268"/>
        <v>111.88784109589041</v>
      </c>
      <c r="AJ307" s="11">
        <f t="shared" si="269"/>
        <v>76.542158904109598</v>
      </c>
      <c r="AK307" s="33">
        <v>42461</v>
      </c>
      <c r="AL307" s="5">
        <f t="shared" si="223"/>
        <v>42461</v>
      </c>
      <c r="AM307" s="11">
        <f t="shared" si="224"/>
        <v>42461</v>
      </c>
      <c r="AN307" s="11">
        <f t="shared" si="225"/>
        <v>3251</v>
      </c>
      <c r="AO307" s="6">
        <v>124.22</v>
      </c>
      <c r="AP307" s="6">
        <f t="shared" si="226"/>
        <v>12.33215890410959</v>
      </c>
      <c r="AQ307" s="6">
        <f t="shared" si="227"/>
        <v>64.210000000000008</v>
      </c>
      <c r="AR307" s="33">
        <v>42826</v>
      </c>
      <c r="AS307" s="5">
        <f t="shared" si="228"/>
        <v>42826</v>
      </c>
      <c r="AT307" s="11">
        <f t="shared" si="229"/>
        <v>42826</v>
      </c>
      <c r="AU307" s="11">
        <f t="shared" si="230"/>
        <v>3982</v>
      </c>
      <c r="AV307" s="6">
        <v>136.78200000000001</v>
      </c>
      <c r="AW307" s="6">
        <v>12.562000000000001</v>
      </c>
      <c r="AX307" s="6">
        <f t="shared" si="213"/>
        <v>51.647999999999996</v>
      </c>
      <c r="AY307" s="33">
        <v>43191</v>
      </c>
      <c r="AZ307" s="5">
        <f t="shared" si="231"/>
        <v>43191</v>
      </c>
      <c r="BA307" s="11">
        <f t="shared" si="232"/>
        <v>4347</v>
      </c>
      <c r="BB307" s="11">
        <f t="shared" si="233"/>
        <v>4270.4578410958902</v>
      </c>
      <c r="BC307" s="6">
        <v>149.78080774650374</v>
      </c>
      <c r="BD307" s="6">
        <v>12.998807746503733</v>
      </c>
      <c r="BE307" s="6">
        <f t="shared" si="211"/>
        <v>38.649192253496267</v>
      </c>
      <c r="BF307" s="8"/>
      <c r="BG307" s="33">
        <v>43556</v>
      </c>
      <c r="BH307" s="5">
        <f t="shared" si="234"/>
        <v>43556</v>
      </c>
      <c r="BI307" s="11">
        <f t="shared" si="235"/>
        <v>4712</v>
      </c>
      <c r="BJ307" s="11">
        <f t="shared" si="236"/>
        <v>0</v>
      </c>
      <c r="BK307" s="6">
        <f t="shared" si="261"/>
        <v>162.06271893006885</v>
      </c>
      <c r="BL307" s="6">
        <f t="shared" si="266"/>
        <v>12.281911183565114</v>
      </c>
      <c r="BM307" s="6">
        <f t="shared" si="259"/>
        <v>26.367281069931153</v>
      </c>
      <c r="BN307" s="59"/>
      <c r="BO307" s="58"/>
      <c r="BP307" s="58"/>
      <c r="BQ307" s="61">
        <f t="shared" si="238"/>
        <v>13.805281069931141</v>
      </c>
      <c r="BR307" s="33">
        <v>43922</v>
      </c>
      <c r="BS307" s="5">
        <f t="shared" si="239"/>
        <v>43922</v>
      </c>
      <c r="BT307" s="11">
        <f t="shared" si="240"/>
        <v>5078</v>
      </c>
      <c r="BU307" s="11">
        <f t="shared" si="241"/>
        <v>0</v>
      </c>
      <c r="BV307" s="6">
        <f t="shared" si="264"/>
        <v>174.62471893006887</v>
      </c>
      <c r="BW307" s="6">
        <f t="shared" si="263"/>
        <v>12.562000000000001</v>
      </c>
      <c r="BX307" s="73">
        <f t="shared" si="251"/>
        <v>13.805281069931151</v>
      </c>
      <c r="BY307" s="6">
        <f t="shared" si="260"/>
        <v>13.805281069931151</v>
      </c>
      <c r="BZ307" s="33">
        <v>44287</v>
      </c>
      <c r="CA307" s="5">
        <f t="shared" si="242"/>
        <v>44287</v>
      </c>
      <c r="CB307" s="11">
        <f t="shared" si="243"/>
        <v>5443</v>
      </c>
      <c r="CC307" s="11">
        <f t="shared" si="244"/>
        <v>0</v>
      </c>
      <c r="CD307" s="6">
        <f t="shared" si="245"/>
        <v>187.18671893006888</v>
      </c>
      <c r="CE307" s="62">
        <f t="shared" si="270"/>
        <v>12.562000000000001</v>
      </c>
      <c r="CF307" s="73">
        <f t="shared" si="252"/>
        <v>12.562000000000001</v>
      </c>
      <c r="CG307" s="73">
        <f t="shared" si="253"/>
        <v>1.2432810699311503</v>
      </c>
      <c r="CH307" s="6">
        <f t="shared" si="272"/>
        <v>1.2432810699311503</v>
      </c>
      <c r="CI307" s="6"/>
      <c r="CJ307" s="33">
        <v>44652</v>
      </c>
      <c r="CK307" s="5">
        <f t="shared" si="246"/>
        <v>44652</v>
      </c>
      <c r="CL307" s="11">
        <f t="shared" si="247"/>
        <v>2557</v>
      </c>
      <c r="CM307" s="11">
        <f t="shared" si="248"/>
        <v>2557</v>
      </c>
      <c r="CN307" s="6">
        <f t="shared" si="249"/>
        <v>187.43000000000004</v>
      </c>
      <c r="CO307" s="6">
        <f t="shared" si="271"/>
        <v>0.24328106993115028</v>
      </c>
      <c r="CP307" s="73">
        <f t="shared" si="254"/>
        <v>0.24328106993115028</v>
      </c>
      <c r="CQ307" s="73">
        <f t="shared" si="255"/>
        <v>1</v>
      </c>
      <c r="CR307" s="6">
        <f t="shared" si="250"/>
        <v>1</v>
      </c>
    </row>
    <row r="308" spans="1:96">
      <c r="A308" s="30" t="s">
        <v>2413</v>
      </c>
      <c r="B308" s="30" t="s">
        <v>2414</v>
      </c>
      <c r="C308" s="49"/>
      <c r="D308" s="49" t="s">
        <v>3819</v>
      </c>
      <c r="E308" s="30" t="s">
        <v>3061</v>
      </c>
      <c r="F308" s="30" t="s">
        <v>4568</v>
      </c>
      <c r="G308" s="30" t="s">
        <v>4562</v>
      </c>
      <c r="H308" s="30" t="s">
        <v>4445</v>
      </c>
      <c r="I308" s="30" t="s">
        <v>4339</v>
      </c>
      <c r="J308" s="30"/>
      <c r="K308" s="30" t="s">
        <v>1240</v>
      </c>
      <c r="L308" s="30" t="s">
        <v>3102</v>
      </c>
      <c r="M308" s="31">
        <v>188.43</v>
      </c>
      <c r="N308" s="30">
        <v>15</v>
      </c>
      <c r="O308" s="30"/>
      <c r="P308" s="162"/>
      <c r="Q308" s="30">
        <f t="shared" si="214"/>
        <v>180</v>
      </c>
      <c r="R308" s="30">
        <f t="shared" si="215"/>
        <v>5478.6330000000007</v>
      </c>
      <c r="S308" s="30">
        <f t="shared" si="216"/>
        <v>5475</v>
      </c>
      <c r="T308" s="30" t="s">
        <v>6</v>
      </c>
      <c r="U308" s="30"/>
      <c r="V308" s="32">
        <v>38844</v>
      </c>
      <c r="W308" s="30"/>
      <c r="X308" s="31">
        <v>188.43</v>
      </c>
      <c r="Y308" s="30">
        <v>0</v>
      </c>
      <c r="Z308" s="30">
        <v>0</v>
      </c>
      <c r="AA308" s="30">
        <v>0</v>
      </c>
      <c r="AB308" s="31">
        <f t="shared" si="217"/>
        <v>188.43</v>
      </c>
      <c r="AC308" s="33">
        <v>42095</v>
      </c>
      <c r="AD308" s="10">
        <f t="shared" si="218"/>
        <v>38844</v>
      </c>
      <c r="AE308" s="10">
        <f t="shared" si="219"/>
        <v>42095</v>
      </c>
      <c r="AF308" s="11">
        <f t="shared" si="220"/>
        <v>3251</v>
      </c>
      <c r="AG308" s="11">
        <f t="shared" si="221"/>
        <v>5478.75</v>
      </c>
      <c r="AH308" s="11">
        <f t="shared" si="222"/>
        <v>3251</v>
      </c>
      <c r="AI308" s="11">
        <f t="shared" si="268"/>
        <v>111.88784109589041</v>
      </c>
      <c r="AJ308" s="11">
        <f t="shared" si="269"/>
        <v>76.542158904109598</v>
      </c>
      <c r="AK308" s="33">
        <v>42461</v>
      </c>
      <c r="AL308" s="5">
        <f t="shared" si="223"/>
        <v>42461</v>
      </c>
      <c r="AM308" s="11">
        <f t="shared" si="224"/>
        <v>42461</v>
      </c>
      <c r="AN308" s="11">
        <f t="shared" si="225"/>
        <v>3251</v>
      </c>
      <c r="AO308" s="6">
        <v>124.22</v>
      </c>
      <c r="AP308" s="6">
        <f t="shared" si="226"/>
        <v>12.33215890410959</v>
      </c>
      <c r="AQ308" s="6">
        <f t="shared" si="227"/>
        <v>64.210000000000008</v>
      </c>
      <c r="AR308" s="33">
        <v>42826</v>
      </c>
      <c r="AS308" s="5">
        <f t="shared" si="228"/>
        <v>42826</v>
      </c>
      <c r="AT308" s="11">
        <f t="shared" si="229"/>
        <v>42826</v>
      </c>
      <c r="AU308" s="11">
        <f t="shared" si="230"/>
        <v>3982</v>
      </c>
      <c r="AV308" s="6">
        <v>136.78200000000001</v>
      </c>
      <c r="AW308" s="6">
        <v>12.562000000000001</v>
      </c>
      <c r="AX308" s="6">
        <f t="shared" si="213"/>
        <v>51.647999999999996</v>
      </c>
      <c r="AY308" s="33">
        <v>43191</v>
      </c>
      <c r="AZ308" s="5">
        <f t="shared" si="231"/>
        <v>43191</v>
      </c>
      <c r="BA308" s="11">
        <f t="shared" si="232"/>
        <v>4347</v>
      </c>
      <c r="BB308" s="11">
        <f t="shared" si="233"/>
        <v>4270.4578410958902</v>
      </c>
      <c r="BC308" s="6">
        <v>149.78080774650374</v>
      </c>
      <c r="BD308" s="6">
        <v>12.998807746503733</v>
      </c>
      <c r="BE308" s="6">
        <f t="shared" si="211"/>
        <v>38.649192253496267</v>
      </c>
      <c r="BF308" s="8"/>
      <c r="BG308" s="33">
        <v>43556</v>
      </c>
      <c r="BH308" s="5">
        <f t="shared" si="234"/>
        <v>43556</v>
      </c>
      <c r="BI308" s="11">
        <f t="shared" si="235"/>
        <v>4712</v>
      </c>
      <c r="BJ308" s="11">
        <f t="shared" si="236"/>
        <v>0</v>
      </c>
      <c r="BK308" s="6">
        <f t="shared" si="261"/>
        <v>162.06271893006885</v>
      </c>
      <c r="BL308" s="6">
        <f t="shared" si="266"/>
        <v>12.281911183565114</v>
      </c>
      <c r="BM308" s="6">
        <f t="shared" si="259"/>
        <v>26.367281069931153</v>
      </c>
      <c r="BN308" s="59"/>
      <c r="BO308" s="58"/>
      <c r="BP308" s="58"/>
      <c r="BQ308" s="61">
        <f t="shared" si="238"/>
        <v>13.805281069931141</v>
      </c>
      <c r="BR308" s="33">
        <v>43922</v>
      </c>
      <c r="BS308" s="5">
        <f t="shared" si="239"/>
        <v>43922</v>
      </c>
      <c r="BT308" s="11">
        <f t="shared" si="240"/>
        <v>5078</v>
      </c>
      <c r="BU308" s="11">
        <f t="shared" si="241"/>
        <v>0</v>
      </c>
      <c r="BV308" s="6">
        <f t="shared" si="264"/>
        <v>174.62471893006887</v>
      </c>
      <c r="BW308" s="6">
        <f t="shared" si="263"/>
        <v>12.562000000000001</v>
      </c>
      <c r="BX308" s="73">
        <f t="shared" si="251"/>
        <v>13.805281069931151</v>
      </c>
      <c r="BY308" s="6">
        <f t="shared" si="260"/>
        <v>13.805281069931151</v>
      </c>
      <c r="BZ308" s="33">
        <v>44287</v>
      </c>
      <c r="CA308" s="5">
        <f t="shared" si="242"/>
        <v>44287</v>
      </c>
      <c r="CB308" s="11">
        <f t="shared" si="243"/>
        <v>5443</v>
      </c>
      <c r="CC308" s="11">
        <f t="shared" si="244"/>
        <v>0</v>
      </c>
      <c r="CD308" s="6">
        <f t="shared" si="245"/>
        <v>187.18671893006888</v>
      </c>
      <c r="CE308" s="62">
        <f t="shared" si="270"/>
        <v>12.562000000000001</v>
      </c>
      <c r="CF308" s="73">
        <f t="shared" si="252"/>
        <v>12.562000000000001</v>
      </c>
      <c r="CG308" s="73">
        <f t="shared" si="253"/>
        <v>1.2432810699311503</v>
      </c>
      <c r="CH308" s="6">
        <f t="shared" si="272"/>
        <v>1.2432810699311503</v>
      </c>
      <c r="CI308" s="6"/>
      <c r="CJ308" s="33">
        <v>44652</v>
      </c>
      <c r="CK308" s="5">
        <f t="shared" si="246"/>
        <v>44652</v>
      </c>
      <c r="CL308" s="11">
        <f t="shared" si="247"/>
        <v>2557</v>
      </c>
      <c r="CM308" s="11">
        <f t="shared" si="248"/>
        <v>2557</v>
      </c>
      <c r="CN308" s="6">
        <f t="shared" si="249"/>
        <v>187.43000000000004</v>
      </c>
      <c r="CO308" s="6">
        <f t="shared" si="271"/>
        <v>0.24328106993115028</v>
      </c>
      <c r="CP308" s="73">
        <f t="shared" si="254"/>
        <v>0.24328106993115028</v>
      </c>
      <c r="CQ308" s="73">
        <f t="shared" si="255"/>
        <v>1</v>
      </c>
      <c r="CR308" s="6">
        <f t="shared" si="250"/>
        <v>1</v>
      </c>
    </row>
    <row r="309" spans="1:96">
      <c r="A309" s="30" t="s">
        <v>2415</v>
      </c>
      <c r="B309" s="30" t="s">
        <v>2416</v>
      </c>
      <c r="C309" s="49"/>
      <c r="D309" s="49" t="s">
        <v>3820</v>
      </c>
      <c r="E309" s="30" t="s">
        <v>3061</v>
      </c>
      <c r="F309" s="30" t="s">
        <v>4568</v>
      </c>
      <c r="G309" s="30" t="s">
        <v>4562</v>
      </c>
      <c r="H309" s="30" t="s">
        <v>4445</v>
      </c>
      <c r="I309" s="30" t="s">
        <v>4339</v>
      </c>
      <c r="J309" s="30"/>
      <c r="K309" s="30" t="s">
        <v>1240</v>
      </c>
      <c r="L309" s="30" t="s">
        <v>3102</v>
      </c>
      <c r="M309" s="31">
        <v>188.43</v>
      </c>
      <c r="N309" s="30">
        <v>15</v>
      </c>
      <c r="O309" s="30"/>
      <c r="P309" s="162"/>
      <c r="Q309" s="30">
        <f t="shared" si="214"/>
        <v>180</v>
      </c>
      <c r="R309" s="30">
        <f t="shared" si="215"/>
        <v>5478.6330000000007</v>
      </c>
      <c r="S309" s="30">
        <f t="shared" si="216"/>
        <v>5475</v>
      </c>
      <c r="T309" s="30" t="s">
        <v>6</v>
      </c>
      <c r="U309" s="30"/>
      <c r="V309" s="32">
        <v>38844</v>
      </c>
      <c r="W309" s="30"/>
      <c r="X309" s="31">
        <v>188.43</v>
      </c>
      <c r="Y309" s="30">
        <v>0</v>
      </c>
      <c r="Z309" s="30">
        <v>0</v>
      </c>
      <c r="AA309" s="30">
        <v>0</v>
      </c>
      <c r="AB309" s="31">
        <f t="shared" si="217"/>
        <v>188.43</v>
      </c>
      <c r="AC309" s="33">
        <v>42095</v>
      </c>
      <c r="AD309" s="10">
        <f t="shared" si="218"/>
        <v>38844</v>
      </c>
      <c r="AE309" s="10">
        <f t="shared" si="219"/>
        <v>42095</v>
      </c>
      <c r="AF309" s="11">
        <f t="shared" si="220"/>
        <v>3251</v>
      </c>
      <c r="AG309" s="11">
        <f t="shared" si="221"/>
        <v>5478.75</v>
      </c>
      <c r="AH309" s="11">
        <f t="shared" si="222"/>
        <v>3251</v>
      </c>
      <c r="AI309" s="11">
        <f t="shared" si="268"/>
        <v>111.88784109589041</v>
      </c>
      <c r="AJ309" s="11">
        <f t="shared" si="269"/>
        <v>76.542158904109598</v>
      </c>
      <c r="AK309" s="33">
        <v>42461</v>
      </c>
      <c r="AL309" s="5">
        <f t="shared" si="223"/>
        <v>42461</v>
      </c>
      <c r="AM309" s="11">
        <f t="shared" si="224"/>
        <v>42461</v>
      </c>
      <c r="AN309" s="11">
        <f t="shared" si="225"/>
        <v>3251</v>
      </c>
      <c r="AO309" s="6">
        <v>124.22</v>
      </c>
      <c r="AP309" s="6">
        <f t="shared" si="226"/>
        <v>12.33215890410959</v>
      </c>
      <c r="AQ309" s="6">
        <f t="shared" si="227"/>
        <v>64.210000000000008</v>
      </c>
      <c r="AR309" s="33">
        <v>42826</v>
      </c>
      <c r="AS309" s="5">
        <f t="shared" si="228"/>
        <v>42826</v>
      </c>
      <c r="AT309" s="11">
        <f t="shared" si="229"/>
        <v>42826</v>
      </c>
      <c r="AU309" s="11">
        <f t="shared" si="230"/>
        <v>3982</v>
      </c>
      <c r="AV309" s="6">
        <v>136.78200000000001</v>
      </c>
      <c r="AW309" s="6">
        <v>12.562000000000001</v>
      </c>
      <c r="AX309" s="6">
        <f t="shared" si="213"/>
        <v>51.647999999999996</v>
      </c>
      <c r="AY309" s="33">
        <v>43191</v>
      </c>
      <c r="AZ309" s="5">
        <f t="shared" si="231"/>
        <v>43191</v>
      </c>
      <c r="BA309" s="11">
        <f t="shared" si="232"/>
        <v>4347</v>
      </c>
      <c r="BB309" s="11">
        <f t="shared" si="233"/>
        <v>4270.4578410958902</v>
      </c>
      <c r="BC309" s="6">
        <v>149.78080774650374</v>
      </c>
      <c r="BD309" s="6">
        <v>12.998807746503733</v>
      </c>
      <c r="BE309" s="6">
        <f t="shared" ref="BE309:BE338" si="273">AB309-BC309</f>
        <v>38.649192253496267</v>
      </c>
      <c r="BF309" s="8"/>
      <c r="BG309" s="33">
        <v>43556</v>
      </c>
      <c r="BH309" s="5">
        <f t="shared" si="234"/>
        <v>43556</v>
      </c>
      <c r="BI309" s="11">
        <f t="shared" si="235"/>
        <v>4712</v>
      </c>
      <c r="BJ309" s="11">
        <f t="shared" si="236"/>
        <v>0</v>
      </c>
      <c r="BK309" s="6">
        <f t="shared" si="261"/>
        <v>162.06271893006885</v>
      </c>
      <c r="BL309" s="6">
        <f t="shared" si="266"/>
        <v>12.281911183565114</v>
      </c>
      <c r="BM309" s="6">
        <f t="shared" si="259"/>
        <v>26.367281069931153</v>
      </c>
      <c r="BN309" s="59"/>
      <c r="BO309" s="58"/>
      <c r="BP309" s="58"/>
      <c r="BQ309" s="61">
        <f t="shared" si="238"/>
        <v>13.805281069931141</v>
      </c>
      <c r="BR309" s="33">
        <v>43922</v>
      </c>
      <c r="BS309" s="5">
        <f t="shared" si="239"/>
        <v>43922</v>
      </c>
      <c r="BT309" s="11">
        <f t="shared" si="240"/>
        <v>5078</v>
      </c>
      <c r="BU309" s="11">
        <f t="shared" si="241"/>
        <v>0</v>
      </c>
      <c r="BV309" s="6">
        <f t="shared" si="264"/>
        <v>174.62471893006887</v>
      </c>
      <c r="BW309" s="6">
        <f t="shared" si="263"/>
        <v>12.562000000000001</v>
      </c>
      <c r="BX309" s="73">
        <f t="shared" si="251"/>
        <v>13.805281069931151</v>
      </c>
      <c r="BY309" s="6">
        <f t="shared" si="260"/>
        <v>13.805281069931151</v>
      </c>
      <c r="BZ309" s="33">
        <v>44287</v>
      </c>
      <c r="CA309" s="5">
        <f t="shared" si="242"/>
        <v>44287</v>
      </c>
      <c r="CB309" s="11">
        <f t="shared" si="243"/>
        <v>5443</v>
      </c>
      <c r="CC309" s="11">
        <f t="shared" si="244"/>
        <v>0</v>
      </c>
      <c r="CD309" s="6">
        <f t="shared" si="245"/>
        <v>187.18671893006888</v>
      </c>
      <c r="CE309" s="62">
        <f t="shared" si="270"/>
        <v>12.562000000000001</v>
      </c>
      <c r="CF309" s="73">
        <f t="shared" si="252"/>
        <v>12.562000000000001</v>
      </c>
      <c r="CG309" s="73">
        <f t="shared" si="253"/>
        <v>1.2432810699311503</v>
      </c>
      <c r="CH309" s="6">
        <f t="shared" si="272"/>
        <v>1.2432810699311503</v>
      </c>
      <c r="CI309" s="6"/>
      <c r="CJ309" s="33">
        <v>44652</v>
      </c>
      <c r="CK309" s="5">
        <f t="shared" si="246"/>
        <v>44652</v>
      </c>
      <c r="CL309" s="11">
        <f t="shared" si="247"/>
        <v>2557</v>
      </c>
      <c r="CM309" s="11">
        <f t="shared" si="248"/>
        <v>2557</v>
      </c>
      <c r="CN309" s="6">
        <f t="shared" si="249"/>
        <v>187.43000000000004</v>
      </c>
      <c r="CO309" s="6">
        <f t="shared" si="271"/>
        <v>0.24328106993115028</v>
      </c>
      <c r="CP309" s="73">
        <f t="shared" si="254"/>
        <v>0.24328106993115028</v>
      </c>
      <c r="CQ309" s="73">
        <f t="shared" si="255"/>
        <v>1</v>
      </c>
      <c r="CR309" s="6">
        <f t="shared" si="250"/>
        <v>1</v>
      </c>
    </row>
    <row r="310" spans="1:96">
      <c r="A310" s="30" t="s">
        <v>2417</v>
      </c>
      <c r="B310" s="30" t="s">
        <v>2418</v>
      </c>
      <c r="C310" s="49"/>
      <c r="D310" s="49" t="s">
        <v>3821</v>
      </c>
      <c r="E310" s="30" t="s">
        <v>3061</v>
      </c>
      <c r="F310" s="30" t="s">
        <v>4568</v>
      </c>
      <c r="G310" s="30" t="s">
        <v>4562</v>
      </c>
      <c r="H310" s="30" t="s">
        <v>4445</v>
      </c>
      <c r="I310" s="30" t="s">
        <v>4339</v>
      </c>
      <c r="J310" s="30"/>
      <c r="K310" s="30" t="s">
        <v>1240</v>
      </c>
      <c r="L310" s="30" t="s">
        <v>3102</v>
      </c>
      <c r="M310" s="31">
        <v>188.43</v>
      </c>
      <c r="N310" s="30">
        <v>15</v>
      </c>
      <c r="O310" s="30"/>
      <c r="P310" s="162"/>
      <c r="Q310" s="30">
        <f t="shared" si="214"/>
        <v>180</v>
      </c>
      <c r="R310" s="30">
        <f t="shared" si="215"/>
        <v>5478.6330000000007</v>
      </c>
      <c r="S310" s="30">
        <f t="shared" si="216"/>
        <v>5475</v>
      </c>
      <c r="T310" s="30" t="s">
        <v>6</v>
      </c>
      <c r="U310" s="30"/>
      <c r="V310" s="32">
        <v>38844</v>
      </c>
      <c r="W310" s="30"/>
      <c r="X310" s="31">
        <v>188.43</v>
      </c>
      <c r="Y310" s="30">
        <v>0</v>
      </c>
      <c r="Z310" s="30">
        <v>0</v>
      </c>
      <c r="AA310" s="30">
        <v>0</v>
      </c>
      <c r="AB310" s="31">
        <f t="shared" si="217"/>
        <v>188.43</v>
      </c>
      <c r="AC310" s="33">
        <v>42095</v>
      </c>
      <c r="AD310" s="10">
        <f t="shared" si="218"/>
        <v>38844</v>
      </c>
      <c r="AE310" s="10">
        <f t="shared" si="219"/>
        <v>42095</v>
      </c>
      <c r="AF310" s="11">
        <f t="shared" si="220"/>
        <v>3251</v>
      </c>
      <c r="AG310" s="11">
        <f t="shared" si="221"/>
        <v>5478.75</v>
      </c>
      <c r="AH310" s="11">
        <f t="shared" si="222"/>
        <v>3251</v>
      </c>
      <c r="AI310" s="11">
        <f t="shared" si="268"/>
        <v>111.88784109589041</v>
      </c>
      <c r="AJ310" s="11">
        <f t="shared" si="269"/>
        <v>76.542158904109598</v>
      </c>
      <c r="AK310" s="33">
        <v>42461</v>
      </c>
      <c r="AL310" s="5">
        <f t="shared" si="223"/>
        <v>42461</v>
      </c>
      <c r="AM310" s="11">
        <f t="shared" si="224"/>
        <v>42461</v>
      </c>
      <c r="AN310" s="11">
        <f t="shared" si="225"/>
        <v>3251</v>
      </c>
      <c r="AO310" s="6">
        <v>124.22</v>
      </c>
      <c r="AP310" s="6">
        <f t="shared" si="226"/>
        <v>12.33215890410959</v>
      </c>
      <c r="AQ310" s="6">
        <f t="shared" si="227"/>
        <v>64.210000000000008</v>
      </c>
      <c r="AR310" s="33">
        <v>42826</v>
      </c>
      <c r="AS310" s="5">
        <f t="shared" si="228"/>
        <v>42826</v>
      </c>
      <c r="AT310" s="11">
        <f t="shared" si="229"/>
        <v>42826</v>
      </c>
      <c r="AU310" s="11">
        <f t="shared" si="230"/>
        <v>3982</v>
      </c>
      <c r="AV310" s="6">
        <v>136.78200000000001</v>
      </c>
      <c r="AW310" s="6">
        <v>12.562000000000001</v>
      </c>
      <c r="AX310" s="6">
        <f t="shared" si="213"/>
        <v>51.647999999999996</v>
      </c>
      <c r="AY310" s="33">
        <v>43191</v>
      </c>
      <c r="AZ310" s="5">
        <f t="shared" si="231"/>
        <v>43191</v>
      </c>
      <c r="BA310" s="11">
        <f t="shared" si="232"/>
        <v>4347</v>
      </c>
      <c r="BB310" s="11">
        <f t="shared" si="233"/>
        <v>4270.4578410958902</v>
      </c>
      <c r="BC310" s="6">
        <v>149.78080774650374</v>
      </c>
      <c r="BD310" s="6">
        <v>12.998807746503733</v>
      </c>
      <c r="BE310" s="6">
        <f t="shared" si="273"/>
        <v>38.649192253496267</v>
      </c>
      <c r="BF310" s="8"/>
      <c r="BG310" s="33">
        <v>43556</v>
      </c>
      <c r="BH310" s="5">
        <f t="shared" si="234"/>
        <v>43556</v>
      </c>
      <c r="BI310" s="11">
        <f t="shared" si="235"/>
        <v>4712</v>
      </c>
      <c r="BJ310" s="11">
        <f t="shared" si="236"/>
        <v>0</v>
      </c>
      <c r="BK310" s="6">
        <f t="shared" si="261"/>
        <v>162.06271893006885</v>
      </c>
      <c r="BL310" s="6">
        <f t="shared" si="266"/>
        <v>12.281911183565114</v>
      </c>
      <c r="BM310" s="6">
        <f t="shared" si="259"/>
        <v>26.367281069931153</v>
      </c>
      <c r="BN310" s="59"/>
      <c r="BO310" s="58"/>
      <c r="BP310" s="58"/>
      <c r="BQ310" s="61">
        <f t="shared" si="238"/>
        <v>13.805281069931141</v>
      </c>
      <c r="BR310" s="33">
        <v>43922</v>
      </c>
      <c r="BS310" s="5">
        <f t="shared" si="239"/>
        <v>43922</v>
      </c>
      <c r="BT310" s="11">
        <f t="shared" si="240"/>
        <v>5078</v>
      </c>
      <c r="BU310" s="11">
        <f t="shared" si="241"/>
        <v>0</v>
      </c>
      <c r="BV310" s="6">
        <f t="shared" si="264"/>
        <v>174.62471893006887</v>
      </c>
      <c r="BW310" s="6">
        <f t="shared" si="263"/>
        <v>12.562000000000001</v>
      </c>
      <c r="BX310" s="73">
        <f t="shared" si="251"/>
        <v>13.805281069931151</v>
      </c>
      <c r="BY310" s="6">
        <f t="shared" si="260"/>
        <v>13.805281069931151</v>
      </c>
      <c r="BZ310" s="33">
        <v>44287</v>
      </c>
      <c r="CA310" s="5">
        <f t="shared" si="242"/>
        <v>44287</v>
      </c>
      <c r="CB310" s="11">
        <f t="shared" si="243"/>
        <v>5443</v>
      </c>
      <c r="CC310" s="11">
        <f t="shared" si="244"/>
        <v>0</v>
      </c>
      <c r="CD310" s="6">
        <f t="shared" si="245"/>
        <v>187.18671893006888</v>
      </c>
      <c r="CE310" s="62">
        <f t="shared" si="270"/>
        <v>12.562000000000001</v>
      </c>
      <c r="CF310" s="73">
        <f t="shared" si="252"/>
        <v>12.562000000000001</v>
      </c>
      <c r="CG310" s="73">
        <f t="shared" si="253"/>
        <v>1.2432810699311503</v>
      </c>
      <c r="CH310" s="6">
        <f t="shared" si="272"/>
        <v>1.2432810699311503</v>
      </c>
      <c r="CI310" s="6"/>
      <c r="CJ310" s="33">
        <v>44652</v>
      </c>
      <c r="CK310" s="5">
        <f t="shared" si="246"/>
        <v>44652</v>
      </c>
      <c r="CL310" s="11">
        <f t="shared" si="247"/>
        <v>2557</v>
      </c>
      <c r="CM310" s="11">
        <f t="shared" si="248"/>
        <v>2557</v>
      </c>
      <c r="CN310" s="6">
        <f t="shared" si="249"/>
        <v>187.43000000000004</v>
      </c>
      <c r="CO310" s="6">
        <f t="shared" si="271"/>
        <v>0.24328106993115028</v>
      </c>
      <c r="CP310" s="73">
        <f t="shared" si="254"/>
        <v>0.24328106993115028</v>
      </c>
      <c r="CQ310" s="73">
        <f t="shared" si="255"/>
        <v>1</v>
      </c>
      <c r="CR310" s="6">
        <f t="shared" si="250"/>
        <v>1</v>
      </c>
    </row>
    <row r="311" spans="1:96">
      <c r="A311" s="30" t="s">
        <v>2419</v>
      </c>
      <c r="B311" s="30" t="s">
        <v>2420</v>
      </c>
      <c r="C311" s="49"/>
      <c r="D311" s="49" t="s">
        <v>3822</v>
      </c>
      <c r="E311" s="30" t="s">
        <v>3061</v>
      </c>
      <c r="F311" s="30" t="s">
        <v>4568</v>
      </c>
      <c r="G311" s="30" t="s">
        <v>4562</v>
      </c>
      <c r="H311" s="30" t="s">
        <v>4445</v>
      </c>
      <c r="I311" s="30" t="s">
        <v>4339</v>
      </c>
      <c r="J311" s="30"/>
      <c r="K311" s="30" t="s">
        <v>1240</v>
      </c>
      <c r="L311" s="30" t="s">
        <v>3102</v>
      </c>
      <c r="M311" s="31">
        <v>188.37</v>
      </c>
      <c r="N311" s="30">
        <v>15</v>
      </c>
      <c r="O311" s="30"/>
      <c r="P311" s="162"/>
      <c r="Q311" s="30">
        <f t="shared" si="214"/>
        <v>180</v>
      </c>
      <c r="R311" s="30">
        <f t="shared" si="215"/>
        <v>5478.6330000000007</v>
      </c>
      <c r="S311" s="30">
        <f t="shared" si="216"/>
        <v>5475</v>
      </c>
      <c r="T311" s="30" t="s">
        <v>6</v>
      </c>
      <c r="U311" s="30"/>
      <c r="V311" s="32">
        <v>38844</v>
      </c>
      <c r="W311" s="30"/>
      <c r="X311" s="31">
        <v>188.37</v>
      </c>
      <c r="Y311" s="30">
        <v>0</v>
      </c>
      <c r="Z311" s="30">
        <v>0</v>
      </c>
      <c r="AA311" s="30">
        <v>0</v>
      </c>
      <c r="AB311" s="31">
        <f t="shared" si="217"/>
        <v>188.37</v>
      </c>
      <c r="AC311" s="33">
        <v>42095</v>
      </c>
      <c r="AD311" s="10">
        <f t="shared" si="218"/>
        <v>38844</v>
      </c>
      <c r="AE311" s="10">
        <f t="shared" si="219"/>
        <v>42095</v>
      </c>
      <c r="AF311" s="11">
        <f t="shared" si="220"/>
        <v>3251</v>
      </c>
      <c r="AG311" s="11">
        <f t="shared" si="221"/>
        <v>5478.75</v>
      </c>
      <c r="AH311" s="11">
        <f t="shared" si="222"/>
        <v>3251</v>
      </c>
      <c r="AI311" s="11">
        <f t="shared" si="268"/>
        <v>111.85221369863012</v>
      </c>
      <c r="AJ311" s="11">
        <f t="shared" si="269"/>
        <v>76.517786301369881</v>
      </c>
      <c r="AK311" s="33">
        <v>42461</v>
      </c>
      <c r="AL311" s="5">
        <f t="shared" si="223"/>
        <v>42461</v>
      </c>
      <c r="AM311" s="11">
        <f t="shared" si="224"/>
        <v>42461</v>
      </c>
      <c r="AN311" s="11">
        <f t="shared" si="225"/>
        <v>3251</v>
      </c>
      <c r="AO311" s="6">
        <v>124.19</v>
      </c>
      <c r="AP311" s="6">
        <f t="shared" si="226"/>
        <v>12.337786301369874</v>
      </c>
      <c r="AQ311" s="6">
        <f t="shared" si="227"/>
        <v>64.180000000000007</v>
      </c>
      <c r="AR311" s="33">
        <v>42826</v>
      </c>
      <c r="AS311" s="5">
        <f t="shared" si="228"/>
        <v>42826</v>
      </c>
      <c r="AT311" s="11">
        <f t="shared" si="229"/>
        <v>42826</v>
      </c>
      <c r="AU311" s="11">
        <f t="shared" si="230"/>
        <v>3982</v>
      </c>
      <c r="AV311" s="6">
        <v>136.74799999999999</v>
      </c>
      <c r="AW311" s="6">
        <v>12.558</v>
      </c>
      <c r="AX311" s="6">
        <f t="shared" si="213"/>
        <v>51.622000000000014</v>
      </c>
      <c r="AY311" s="33">
        <v>43191</v>
      </c>
      <c r="AZ311" s="5">
        <f t="shared" si="231"/>
        <v>43191</v>
      </c>
      <c r="BA311" s="11">
        <f t="shared" si="232"/>
        <v>4347</v>
      </c>
      <c r="BB311" s="11">
        <f t="shared" si="233"/>
        <v>4270.4822136986304</v>
      </c>
      <c r="BC311" s="6">
        <v>149.7329859150548</v>
      </c>
      <c r="BD311" s="6">
        <v>12.984985915054805</v>
      </c>
      <c r="BE311" s="6">
        <f t="shared" si="273"/>
        <v>38.637014084945207</v>
      </c>
      <c r="BF311" s="8"/>
      <c r="BG311" s="33">
        <v>43556</v>
      </c>
      <c r="BH311" s="5">
        <f t="shared" si="234"/>
        <v>43556</v>
      </c>
      <c r="BI311" s="11">
        <f t="shared" si="235"/>
        <v>4712</v>
      </c>
      <c r="BJ311" s="11">
        <f t="shared" si="236"/>
        <v>0</v>
      </c>
      <c r="BK311" s="6">
        <f t="shared" si="261"/>
        <v>162.01111481641493</v>
      </c>
      <c r="BL311" s="6">
        <f t="shared" si="266"/>
        <v>12.278128901360134</v>
      </c>
      <c r="BM311" s="6">
        <f t="shared" si="259"/>
        <v>26.358885183585073</v>
      </c>
      <c r="BN311" s="59"/>
      <c r="BO311" s="58"/>
      <c r="BP311" s="58"/>
      <c r="BQ311" s="61">
        <f t="shared" si="238"/>
        <v>13.800885183585081</v>
      </c>
      <c r="BR311" s="33">
        <v>43922</v>
      </c>
      <c r="BS311" s="5">
        <f t="shared" si="239"/>
        <v>43922</v>
      </c>
      <c r="BT311" s="11">
        <f t="shared" si="240"/>
        <v>5078</v>
      </c>
      <c r="BU311" s="11">
        <f t="shared" si="241"/>
        <v>0</v>
      </c>
      <c r="BV311" s="6">
        <f t="shared" si="264"/>
        <v>174.56911481641492</v>
      </c>
      <c r="BW311" s="6">
        <f t="shared" si="263"/>
        <v>12.558</v>
      </c>
      <c r="BX311" s="73">
        <f t="shared" si="251"/>
        <v>13.800885183585073</v>
      </c>
      <c r="BY311" s="6">
        <f t="shared" si="260"/>
        <v>13.800885183585073</v>
      </c>
      <c r="BZ311" s="33">
        <v>44287</v>
      </c>
      <c r="CA311" s="5">
        <f t="shared" si="242"/>
        <v>44287</v>
      </c>
      <c r="CB311" s="11">
        <f t="shared" si="243"/>
        <v>5443</v>
      </c>
      <c r="CC311" s="11">
        <f t="shared" si="244"/>
        <v>0</v>
      </c>
      <c r="CD311" s="6">
        <f t="shared" si="245"/>
        <v>187.12711481641492</v>
      </c>
      <c r="CE311" s="62">
        <f t="shared" si="270"/>
        <v>12.558</v>
      </c>
      <c r="CF311" s="73">
        <f t="shared" si="252"/>
        <v>12.558</v>
      </c>
      <c r="CG311" s="73">
        <f t="shared" si="253"/>
        <v>1.2428851835850736</v>
      </c>
      <c r="CH311" s="6">
        <f t="shared" si="272"/>
        <v>1.2428851835850736</v>
      </c>
      <c r="CI311" s="6"/>
      <c r="CJ311" s="33">
        <v>44652</v>
      </c>
      <c r="CK311" s="5">
        <f t="shared" si="246"/>
        <v>44652</v>
      </c>
      <c r="CL311" s="11">
        <f t="shared" si="247"/>
        <v>2557</v>
      </c>
      <c r="CM311" s="11">
        <f t="shared" si="248"/>
        <v>2557</v>
      </c>
      <c r="CN311" s="6">
        <f t="shared" si="249"/>
        <v>187.37</v>
      </c>
      <c r="CO311" s="6">
        <f t="shared" si="271"/>
        <v>0.24288518358507361</v>
      </c>
      <c r="CP311" s="73">
        <f t="shared" si="254"/>
        <v>0.24288518358507361</v>
      </c>
      <c r="CQ311" s="73">
        <f t="shared" si="255"/>
        <v>1</v>
      </c>
      <c r="CR311" s="6">
        <f t="shared" si="250"/>
        <v>1</v>
      </c>
    </row>
    <row r="312" spans="1:96">
      <c r="A312" s="30" t="s">
        <v>2421</v>
      </c>
      <c r="B312" s="30" t="s">
        <v>2422</v>
      </c>
      <c r="C312" s="49"/>
      <c r="D312" s="49" t="s">
        <v>3823</v>
      </c>
      <c r="E312" s="30" t="s">
        <v>3061</v>
      </c>
      <c r="F312" s="30" t="s">
        <v>4568</v>
      </c>
      <c r="G312" s="30" t="s">
        <v>4562</v>
      </c>
      <c r="H312" s="30" t="s">
        <v>4513</v>
      </c>
      <c r="I312" s="30" t="s">
        <v>4477</v>
      </c>
      <c r="J312" s="30"/>
      <c r="K312" s="30" t="s">
        <v>1240</v>
      </c>
      <c r="L312" s="30" t="s">
        <v>3102</v>
      </c>
      <c r="M312" s="31">
        <v>188.43</v>
      </c>
      <c r="N312" s="30">
        <v>15</v>
      </c>
      <c r="O312" s="30"/>
      <c r="P312" s="162"/>
      <c r="Q312" s="30">
        <f t="shared" si="214"/>
        <v>180</v>
      </c>
      <c r="R312" s="30">
        <f t="shared" si="215"/>
        <v>5478.6330000000007</v>
      </c>
      <c r="S312" s="30">
        <f t="shared" si="216"/>
        <v>5475</v>
      </c>
      <c r="T312" s="30" t="s">
        <v>6</v>
      </c>
      <c r="U312" s="30"/>
      <c r="V312" s="32">
        <v>38844</v>
      </c>
      <c r="W312" s="30"/>
      <c r="X312" s="31">
        <v>188.43</v>
      </c>
      <c r="Y312" s="30">
        <v>0</v>
      </c>
      <c r="Z312" s="30">
        <v>0</v>
      </c>
      <c r="AA312" s="30">
        <v>0</v>
      </c>
      <c r="AB312" s="31">
        <f t="shared" si="217"/>
        <v>188.43</v>
      </c>
      <c r="AC312" s="33">
        <v>42095</v>
      </c>
      <c r="AD312" s="10">
        <f t="shared" si="218"/>
        <v>38844</v>
      </c>
      <c r="AE312" s="10">
        <f t="shared" si="219"/>
        <v>42095</v>
      </c>
      <c r="AF312" s="11">
        <f t="shared" si="220"/>
        <v>3251</v>
      </c>
      <c r="AG312" s="11">
        <f t="shared" si="221"/>
        <v>5478.75</v>
      </c>
      <c r="AH312" s="11">
        <f t="shared" si="222"/>
        <v>3251</v>
      </c>
      <c r="AI312" s="11">
        <f t="shared" si="268"/>
        <v>111.88784109589041</v>
      </c>
      <c r="AJ312" s="11">
        <f t="shared" si="269"/>
        <v>76.542158904109598</v>
      </c>
      <c r="AK312" s="33">
        <v>42461</v>
      </c>
      <c r="AL312" s="5">
        <f t="shared" si="223"/>
        <v>42461</v>
      </c>
      <c r="AM312" s="11">
        <f t="shared" si="224"/>
        <v>42461</v>
      </c>
      <c r="AN312" s="11">
        <f t="shared" si="225"/>
        <v>3251</v>
      </c>
      <c r="AO312" s="6">
        <v>124.22</v>
      </c>
      <c r="AP312" s="6">
        <f t="shared" si="226"/>
        <v>12.33215890410959</v>
      </c>
      <c r="AQ312" s="6">
        <f t="shared" si="227"/>
        <v>64.210000000000008</v>
      </c>
      <c r="AR312" s="33">
        <v>42826</v>
      </c>
      <c r="AS312" s="5">
        <f t="shared" si="228"/>
        <v>42826</v>
      </c>
      <c r="AT312" s="11">
        <f t="shared" si="229"/>
        <v>42826</v>
      </c>
      <c r="AU312" s="11">
        <f t="shared" si="230"/>
        <v>3982</v>
      </c>
      <c r="AV312" s="6">
        <v>136.78200000000001</v>
      </c>
      <c r="AW312" s="6">
        <v>12.562000000000001</v>
      </c>
      <c r="AX312" s="6">
        <f t="shared" si="213"/>
        <v>51.647999999999996</v>
      </c>
      <c r="AY312" s="33">
        <v>43191</v>
      </c>
      <c r="AZ312" s="5">
        <f t="shared" si="231"/>
        <v>43191</v>
      </c>
      <c r="BA312" s="11">
        <f t="shared" si="232"/>
        <v>4347</v>
      </c>
      <c r="BB312" s="11">
        <f t="shared" si="233"/>
        <v>4270.4578410958902</v>
      </c>
      <c r="BC312" s="6">
        <v>149.78080774650374</v>
      </c>
      <c r="BD312" s="6">
        <v>12.998807746503733</v>
      </c>
      <c r="BE312" s="6">
        <f t="shared" si="273"/>
        <v>38.649192253496267</v>
      </c>
      <c r="BF312" s="8"/>
      <c r="BG312" s="33">
        <v>43556</v>
      </c>
      <c r="BH312" s="5">
        <f t="shared" si="234"/>
        <v>43556</v>
      </c>
      <c r="BI312" s="11">
        <f t="shared" si="235"/>
        <v>4712</v>
      </c>
      <c r="BJ312" s="11">
        <f t="shared" si="236"/>
        <v>0</v>
      </c>
      <c r="BK312" s="6">
        <f t="shared" si="261"/>
        <v>162.06271893006885</v>
      </c>
      <c r="BL312" s="6">
        <f t="shared" si="266"/>
        <v>12.281911183565114</v>
      </c>
      <c r="BM312" s="6">
        <f t="shared" si="259"/>
        <v>26.367281069931153</v>
      </c>
      <c r="BN312" s="59"/>
      <c r="BO312" s="58"/>
      <c r="BP312" s="58"/>
      <c r="BQ312" s="61">
        <f t="shared" si="238"/>
        <v>13.805281069931141</v>
      </c>
      <c r="BR312" s="33">
        <v>43922</v>
      </c>
      <c r="BS312" s="5">
        <f t="shared" si="239"/>
        <v>43922</v>
      </c>
      <c r="BT312" s="11">
        <f t="shared" si="240"/>
        <v>5078</v>
      </c>
      <c r="BU312" s="11">
        <f t="shared" si="241"/>
        <v>0</v>
      </c>
      <c r="BV312" s="6">
        <f t="shared" si="264"/>
        <v>174.62471893006887</v>
      </c>
      <c r="BW312" s="6">
        <f t="shared" si="263"/>
        <v>12.562000000000001</v>
      </c>
      <c r="BX312" s="73">
        <f t="shared" si="251"/>
        <v>13.805281069931151</v>
      </c>
      <c r="BY312" s="6">
        <f t="shared" si="260"/>
        <v>13.805281069931151</v>
      </c>
      <c r="BZ312" s="33">
        <v>44287</v>
      </c>
      <c r="CA312" s="5">
        <f t="shared" si="242"/>
        <v>44287</v>
      </c>
      <c r="CB312" s="11">
        <f t="shared" si="243"/>
        <v>5443</v>
      </c>
      <c r="CC312" s="11">
        <f t="shared" si="244"/>
        <v>0</v>
      </c>
      <c r="CD312" s="6">
        <f t="shared" si="245"/>
        <v>187.18671893006888</v>
      </c>
      <c r="CE312" s="62">
        <f t="shared" si="270"/>
        <v>12.562000000000001</v>
      </c>
      <c r="CF312" s="73">
        <f t="shared" si="252"/>
        <v>12.562000000000001</v>
      </c>
      <c r="CG312" s="73">
        <f t="shared" si="253"/>
        <v>1.2432810699311503</v>
      </c>
      <c r="CH312" s="6">
        <f t="shared" si="272"/>
        <v>1.2432810699311503</v>
      </c>
      <c r="CI312" s="6"/>
      <c r="CJ312" s="33">
        <v>44652</v>
      </c>
      <c r="CK312" s="5">
        <f t="shared" si="246"/>
        <v>44652</v>
      </c>
      <c r="CL312" s="11">
        <f t="shared" si="247"/>
        <v>2557</v>
      </c>
      <c r="CM312" s="11">
        <f t="shared" si="248"/>
        <v>2557</v>
      </c>
      <c r="CN312" s="6">
        <f t="shared" si="249"/>
        <v>187.43000000000004</v>
      </c>
      <c r="CO312" s="6">
        <f t="shared" si="271"/>
        <v>0.24328106993115028</v>
      </c>
      <c r="CP312" s="73">
        <f t="shared" si="254"/>
        <v>0.24328106993115028</v>
      </c>
      <c r="CQ312" s="73">
        <f t="shared" si="255"/>
        <v>1</v>
      </c>
      <c r="CR312" s="6">
        <f t="shared" si="250"/>
        <v>1</v>
      </c>
    </row>
    <row r="313" spans="1:96">
      <c r="A313" s="30" t="s">
        <v>2557</v>
      </c>
      <c r="B313" s="30" t="s">
        <v>2558</v>
      </c>
      <c r="C313" s="49"/>
      <c r="D313" s="49" t="s">
        <v>3892</v>
      </c>
      <c r="E313" s="30" t="s">
        <v>3128</v>
      </c>
      <c r="F313" s="30" t="s">
        <v>3123</v>
      </c>
      <c r="G313" s="30" t="s">
        <v>4562</v>
      </c>
      <c r="H313" s="30" t="s">
        <v>3129</v>
      </c>
      <c r="I313" s="30" t="s">
        <v>3116</v>
      </c>
      <c r="J313" s="30"/>
      <c r="K313" s="30" t="s">
        <v>1240</v>
      </c>
      <c r="L313" s="30" t="s">
        <v>3102</v>
      </c>
      <c r="M313" s="31">
        <v>188.43</v>
      </c>
      <c r="N313" s="30">
        <v>15</v>
      </c>
      <c r="O313" s="30"/>
      <c r="P313" s="162"/>
      <c r="Q313" s="30">
        <f t="shared" si="214"/>
        <v>180</v>
      </c>
      <c r="R313" s="30">
        <f t="shared" si="215"/>
        <v>5478.6330000000007</v>
      </c>
      <c r="S313" s="30">
        <f t="shared" si="216"/>
        <v>5475</v>
      </c>
      <c r="T313" s="30" t="s">
        <v>6</v>
      </c>
      <c r="U313" s="30"/>
      <c r="V313" s="32">
        <v>38844</v>
      </c>
      <c r="W313" s="30"/>
      <c r="X313" s="31">
        <v>188.43</v>
      </c>
      <c r="Y313" s="30">
        <v>0</v>
      </c>
      <c r="Z313" s="30">
        <v>0</v>
      </c>
      <c r="AA313" s="30">
        <v>0</v>
      </c>
      <c r="AB313" s="31">
        <f t="shared" si="217"/>
        <v>188.43</v>
      </c>
      <c r="AC313" s="33">
        <v>42095</v>
      </c>
      <c r="AD313" s="10">
        <f t="shared" si="218"/>
        <v>38844</v>
      </c>
      <c r="AE313" s="10">
        <f t="shared" si="219"/>
        <v>42095</v>
      </c>
      <c r="AF313" s="11">
        <f t="shared" si="220"/>
        <v>3251</v>
      </c>
      <c r="AG313" s="11">
        <f t="shared" si="221"/>
        <v>5478.75</v>
      </c>
      <c r="AH313" s="11">
        <f t="shared" si="222"/>
        <v>3251</v>
      </c>
      <c r="AI313" s="11">
        <f t="shared" si="268"/>
        <v>111.88784109589041</v>
      </c>
      <c r="AJ313" s="11">
        <f t="shared" si="269"/>
        <v>76.542158904109598</v>
      </c>
      <c r="AK313" s="33">
        <v>42461</v>
      </c>
      <c r="AL313" s="5">
        <f t="shared" si="223"/>
        <v>42461</v>
      </c>
      <c r="AM313" s="11">
        <f t="shared" si="224"/>
        <v>42461</v>
      </c>
      <c r="AN313" s="11">
        <f t="shared" si="225"/>
        <v>3251</v>
      </c>
      <c r="AO313" s="6">
        <v>124.22</v>
      </c>
      <c r="AP313" s="6">
        <f t="shared" si="226"/>
        <v>12.33215890410959</v>
      </c>
      <c r="AQ313" s="6">
        <f t="shared" si="227"/>
        <v>64.210000000000008</v>
      </c>
      <c r="AR313" s="33">
        <v>42826</v>
      </c>
      <c r="AS313" s="5">
        <f t="shared" si="228"/>
        <v>42826</v>
      </c>
      <c r="AT313" s="11">
        <f t="shared" si="229"/>
        <v>42826</v>
      </c>
      <c r="AU313" s="11">
        <f t="shared" si="230"/>
        <v>3982</v>
      </c>
      <c r="AV313" s="6">
        <v>136.78200000000001</v>
      </c>
      <c r="AW313" s="6">
        <v>12.562000000000001</v>
      </c>
      <c r="AX313" s="6">
        <f t="shared" si="213"/>
        <v>51.647999999999996</v>
      </c>
      <c r="AY313" s="33">
        <v>43191</v>
      </c>
      <c r="AZ313" s="5">
        <f t="shared" si="231"/>
        <v>43191</v>
      </c>
      <c r="BA313" s="11">
        <f t="shared" si="232"/>
        <v>4347</v>
      </c>
      <c r="BB313" s="11">
        <f t="shared" si="233"/>
        <v>4270.4578410958902</v>
      </c>
      <c r="BC313" s="6">
        <v>149.78080774650374</v>
      </c>
      <c r="BD313" s="6">
        <v>12.998807746503733</v>
      </c>
      <c r="BE313" s="6">
        <f t="shared" si="273"/>
        <v>38.649192253496267</v>
      </c>
      <c r="BF313" s="8"/>
      <c r="BG313" s="33">
        <v>43556</v>
      </c>
      <c r="BH313" s="5">
        <f t="shared" si="234"/>
        <v>43556</v>
      </c>
      <c r="BI313" s="11">
        <f t="shared" si="235"/>
        <v>4712</v>
      </c>
      <c r="BJ313" s="11">
        <f t="shared" si="236"/>
        <v>0</v>
      </c>
      <c r="BK313" s="6">
        <f t="shared" si="261"/>
        <v>162.06271893006885</v>
      </c>
      <c r="BL313" s="6">
        <f t="shared" si="266"/>
        <v>12.281911183565114</v>
      </c>
      <c r="BM313" s="6">
        <f t="shared" si="259"/>
        <v>26.367281069931153</v>
      </c>
      <c r="BN313" s="59"/>
      <c r="BO313" s="58"/>
      <c r="BP313" s="58"/>
      <c r="BQ313" s="61">
        <f t="shared" si="238"/>
        <v>13.805281069931141</v>
      </c>
      <c r="BR313" s="33">
        <v>43922</v>
      </c>
      <c r="BS313" s="5">
        <f t="shared" si="239"/>
        <v>43922</v>
      </c>
      <c r="BT313" s="11">
        <f t="shared" si="240"/>
        <v>5078</v>
      </c>
      <c r="BU313" s="11">
        <f t="shared" si="241"/>
        <v>0</v>
      </c>
      <c r="BV313" s="6">
        <f t="shared" si="264"/>
        <v>174.62471893006887</v>
      </c>
      <c r="BW313" s="6">
        <f t="shared" si="263"/>
        <v>12.562000000000001</v>
      </c>
      <c r="BX313" s="73">
        <f t="shared" si="251"/>
        <v>13.805281069931151</v>
      </c>
      <c r="BY313" s="6">
        <f t="shared" si="260"/>
        <v>13.805281069931151</v>
      </c>
      <c r="BZ313" s="33">
        <v>44287</v>
      </c>
      <c r="CA313" s="5">
        <f t="shared" si="242"/>
        <v>44287</v>
      </c>
      <c r="CB313" s="11">
        <f t="shared" si="243"/>
        <v>5443</v>
      </c>
      <c r="CC313" s="11">
        <f t="shared" si="244"/>
        <v>0</v>
      </c>
      <c r="CD313" s="6">
        <f t="shared" si="245"/>
        <v>187.18671893006888</v>
      </c>
      <c r="CE313" s="62">
        <f t="shared" si="270"/>
        <v>12.562000000000001</v>
      </c>
      <c r="CF313" s="73">
        <f t="shared" si="252"/>
        <v>12.562000000000001</v>
      </c>
      <c r="CG313" s="73">
        <f t="shared" si="253"/>
        <v>1.2432810699311503</v>
      </c>
      <c r="CH313" s="6">
        <f t="shared" si="272"/>
        <v>1.2432810699311503</v>
      </c>
      <c r="CI313" s="6"/>
      <c r="CJ313" s="33">
        <v>44652</v>
      </c>
      <c r="CK313" s="5">
        <f t="shared" si="246"/>
        <v>44652</v>
      </c>
      <c r="CL313" s="11">
        <f t="shared" si="247"/>
        <v>2557</v>
      </c>
      <c r="CM313" s="11">
        <f t="shared" si="248"/>
        <v>2557</v>
      </c>
      <c r="CN313" s="6">
        <f t="shared" si="249"/>
        <v>187.43000000000004</v>
      </c>
      <c r="CO313" s="6">
        <f t="shared" si="271"/>
        <v>0.24328106993115028</v>
      </c>
      <c r="CP313" s="73">
        <f t="shared" si="254"/>
        <v>0.24328106993115028</v>
      </c>
      <c r="CQ313" s="73">
        <f t="shared" si="255"/>
        <v>1</v>
      </c>
      <c r="CR313" s="6">
        <f t="shared" si="250"/>
        <v>1</v>
      </c>
    </row>
    <row r="314" spans="1:96">
      <c r="A314" s="30" t="s">
        <v>1984</v>
      </c>
      <c r="B314" s="30" t="s">
        <v>1985</v>
      </c>
      <c r="C314" s="49"/>
      <c r="D314" s="49" t="s">
        <v>3285</v>
      </c>
      <c r="E314" s="30" t="s">
        <v>2998</v>
      </c>
      <c r="F314" s="30" t="s">
        <v>11592</v>
      </c>
      <c r="G314" s="30" t="s">
        <v>4574</v>
      </c>
      <c r="H314" s="30" t="s">
        <v>4265</v>
      </c>
      <c r="I314" s="30" t="s">
        <v>4258</v>
      </c>
      <c r="J314" s="30"/>
      <c r="K314" s="30" t="s">
        <v>1240</v>
      </c>
      <c r="L314" s="30" t="s">
        <v>3102</v>
      </c>
      <c r="M314" s="31">
        <v>949.5</v>
      </c>
      <c r="N314" s="30">
        <v>15</v>
      </c>
      <c r="O314" s="30"/>
      <c r="P314" s="162"/>
      <c r="Q314" s="30">
        <f t="shared" si="214"/>
        <v>180</v>
      </c>
      <c r="R314" s="30">
        <f t="shared" si="215"/>
        <v>5478.6330000000007</v>
      </c>
      <c r="S314" s="30">
        <f t="shared" si="216"/>
        <v>5475</v>
      </c>
      <c r="T314" s="30" t="s">
        <v>6</v>
      </c>
      <c r="U314" s="30"/>
      <c r="V314" s="32">
        <v>38846</v>
      </c>
      <c r="W314" s="30"/>
      <c r="X314" s="31">
        <v>949.5</v>
      </c>
      <c r="Y314" s="30">
        <v>0</v>
      </c>
      <c r="Z314" s="30">
        <v>0</v>
      </c>
      <c r="AA314" s="30">
        <v>0</v>
      </c>
      <c r="AB314" s="31">
        <f t="shared" si="217"/>
        <v>949.5</v>
      </c>
      <c r="AC314" s="33">
        <v>42095</v>
      </c>
      <c r="AD314" s="10">
        <f t="shared" si="218"/>
        <v>38846</v>
      </c>
      <c r="AE314" s="10">
        <f t="shared" si="219"/>
        <v>42095</v>
      </c>
      <c r="AF314" s="11">
        <f t="shared" si="220"/>
        <v>3249</v>
      </c>
      <c r="AG314" s="11">
        <f t="shared" si="221"/>
        <v>5478.75</v>
      </c>
      <c r="AH314" s="11">
        <f t="shared" si="222"/>
        <v>3249</v>
      </c>
      <c r="AI314" s="11">
        <f t="shared" si="268"/>
        <v>563.45671232876714</v>
      </c>
      <c r="AJ314" s="11">
        <f t="shared" si="269"/>
        <v>386.04328767123286</v>
      </c>
      <c r="AK314" s="33">
        <v>42461</v>
      </c>
      <c r="AL314" s="5">
        <f t="shared" si="223"/>
        <v>42461</v>
      </c>
      <c r="AM314" s="11">
        <f t="shared" si="224"/>
        <v>42461</v>
      </c>
      <c r="AN314" s="11">
        <f t="shared" si="225"/>
        <v>3249</v>
      </c>
      <c r="AO314" s="6">
        <v>625.53</v>
      </c>
      <c r="AP314" s="6">
        <f t="shared" si="226"/>
        <v>62.073287671232833</v>
      </c>
      <c r="AQ314" s="6">
        <f t="shared" si="227"/>
        <v>323.97000000000003</v>
      </c>
      <c r="AR314" s="33">
        <v>42826</v>
      </c>
      <c r="AS314" s="5">
        <f t="shared" si="228"/>
        <v>42826</v>
      </c>
      <c r="AT314" s="11">
        <f t="shared" si="229"/>
        <v>42826</v>
      </c>
      <c r="AU314" s="11">
        <f t="shared" si="230"/>
        <v>3980</v>
      </c>
      <c r="AV314" s="6">
        <v>688.82999999999993</v>
      </c>
      <c r="AW314" s="6">
        <v>63.3</v>
      </c>
      <c r="AX314" s="6">
        <f t="shared" si="213"/>
        <v>260.67000000000007</v>
      </c>
      <c r="AY314" s="33">
        <v>43191</v>
      </c>
      <c r="AZ314" s="5">
        <f t="shared" si="231"/>
        <v>43191</v>
      </c>
      <c r="BA314" s="11">
        <f t="shared" si="232"/>
        <v>4345</v>
      </c>
      <c r="BB314" s="11">
        <f t="shared" si="233"/>
        <v>3958.956712328767</v>
      </c>
      <c r="BC314" s="6">
        <v>752.98156784094772</v>
      </c>
      <c r="BD314" s="6">
        <v>64.151567840947791</v>
      </c>
      <c r="BE314" s="6">
        <f t="shared" si="273"/>
        <v>196.51843215905228</v>
      </c>
      <c r="BF314" s="8"/>
      <c r="BG314" s="33">
        <v>43556</v>
      </c>
      <c r="BH314" s="5">
        <f t="shared" si="234"/>
        <v>43556</v>
      </c>
      <c r="BI314" s="11">
        <f t="shared" si="235"/>
        <v>4710</v>
      </c>
      <c r="BJ314" s="11">
        <f t="shared" si="236"/>
        <v>0</v>
      </c>
      <c r="BK314" s="6">
        <f t="shared" si="261"/>
        <v>816.28847926115873</v>
      </c>
      <c r="BL314" s="6">
        <f t="shared" si="266"/>
        <v>63.306911420211009</v>
      </c>
      <c r="BM314" s="6">
        <f t="shared" si="259"/>
        <v>133.21152073884127</v>
      </c>
      <c r="BN314" s="59"/>
      <c r="BO314" s="58"/>
      <c r="BP314" s="58"/>
      <c r="BQ314" s="61">
        <f t="shared" si="238"/>
        <v>69.911520738841318</v>
      </c>
      <c r="BR314" s="33">
        <v>43922</v>
      </c>
      <c r="BS314" s="5">
        <f t="shared" si="239"/>
        <v>43922</v>
      </c>
      <c r="BT314" s="11">
        <f t="shared" si="240"/>
        <v>5076</v>
      </c>
      <c r="BU314" s="11">
        <f t="shared" si="241"/>
        <v>0</v>
      </c>
      <c r="BV314" s="6">
        <f t="shared" si="264"/>
        <v>879.58847926115868</v>
      </c>
      <c r="BW314" s="6">
        <f t="shared" si="263"/>
        <v>63.3</v>
      </c>
      <c r="BX314" s="73">
        <f t="shared" si="251"/>
        <v>69.911520738841276</v>
      </c>
      <c r="BY314" s="6">
        <f t="shared" si="260"/>
        <v>69.911520738841276</v>
      </c>
      <c r="BZ314" s="33">
        <v>44287</v>
      </c>
      <c r="CA314" s="5">
        <f t="shared" si="242"/>
        <v>44287</v>
      </c>
      <c r="CB314" s="11">
        <f t="shared" si="243"/>
        <v>5441</v>
      </c>
      <c r="CC314" s="11">
        <f t="shared" si="244"/>
        <v>0</v>
      </c>
      <c r="CD314" s="6">
        <f t="shared" si="245"/>
        <v>942.88847926115864</v>
      </c>
      <c r="CE314" s="62">
        <f t="shared" si="270"/>
        <v>63.3</v>
      </c>
      <c r="CF314" s="73">
        <f t="shared" si="252"/>
        <v>63.3</v>
      </c>
      <c r="CG314" s="73">
        <f t="shared" si="253"/>
        <v>6.6115207388412784</v>
      </c>
      <c r="CH314" s="6">
        <f t="shared" si="272"/>
        <v>6.6115207388412784</v>
      </c>
      <c r="CI314" s="6"/>
      <c r="CJ314" s="33">
        <v>44652</v>
      </c>
      <c r="CK314" s="5">
        <f t="shared" si="246"/>
        <v>44652</v>
      </c>
      <c r="CL314" s="11">
        <f t="shared" si="247"/>
        <v>2557</v>
      </c>
      <c r="CM314" s="11">
        <f t="shared" si="248"/>
        <v>2557</v>
      </c>
      <c r="CN314" s="6">
        <f t="shared" si="249"/>
        <v>948.49999999999989</v>
      </c>
      <c r="CO314" s="6">
        <f t="shared" si="271"/>
        <v>5.6115207388412784</v>
      </c>
      <c r="CP314" s="73">
        <f t="shared" si="254"/>
        <v>5.6115207388412784</v>
      </c>
      <c r="CQ314" s="73">
        <f t="shared" si="255"/>
        <v>1</v>
      </c>
      <c r="CR314" s="6">
        <f t="shared" si="250"/>
        <v>1</v>
      </c>
    </row>
    <row r="315" spans="1:96">
      <c r="A315" s="30" t="s">
        <v>1986</v>
      </c>
      <c r="B315" s="30" t="s">
        <v>1987</v>
      </c>
      <c r="C315" s="49"/>
      <c r="D315" s="49" t="s">
        <v>3610</v>
      </c>
      <c r="E315" s="30" t="s">
        <v>2998</v>
      </c>
      <c r="F315" s="30" t="s">
        <v>11592</v>
      </c>
      <c r="G315" s="30" t="s">
        <v>4574</v>
      </c>
      <c r="H315" s="30" t="s">
        <v>3113</v>
      </c>
      <c r="I315" s="30" t="s">
        <v>4256</v>
      </c>
      <c r="J315" s="30"/>
      <c r="K315" s="30" t="s">
        <v>1240</v>
      </c>
      <c r="L315" s="30" t="s">
        <v>3102</v>
      </c>
      <c r="M315" s="31">
        <v>1950</v>
      </c>
      <c r="N315" s="30">
        <v>15</v>
      </c>
      <c r="O315" s="30"/>
      <c r="P315" s="162"/>
      <c r="Q315" s="30">
        <f t="shared" si="214"/>
        <v>180</v>
      </c>
      <c r="R315" s="30">
        <f t="shared" si="215"/>
        <v>5478.6330000000007</v>
      </c>
      <c r="S315" s="30">
        <f t="shared" si="216"/>
        <v>5475</v>
      </c>
      <c r="T315" s="30" t="s">
        <v>6</v>
      </c>
      <c r="U315" s="30"/>
      <c r="V315" s="32">
        <v>38846</v>
      </c>
      <c r="W315" s="30"/>
      <c r="X315" s="31">
        <v>1950</v>
      </c>
      <c r="Y315" s="30">
        <v>0</v>
      </c>
      <c r="Z315" s="30">
        <v>0</v>
      </c>
      <c r="AA315" s="30">
        <v>0</v>
      </c>
      <c r="AB315" s="31">
        <f t="shared" si="217"/>
        <v>1950</v>
      </c>
      <c r="AC315" s="33">
        <v>42095</v>
      </c>
      <c r="AD315" s="10">
        <f t="shared" si="218"/>
        <v>38846</v>
      </c>
      <c r="AE315" s="10">
        <f t="shared" si="219"/>
        <v>42095</v>
      </c>
      <c r="AF315" s="11">
        <f t="shared" si="220"/>
        <v>3249</v>
      </c>
      <c r="AG315" s="11">
        <f t="shared" si="221"/>
        <v>5478.75</v>
      </c>
      <c r="AH315" s="11">
        <f t="shared" si="222"/>
        <v>3249</v>
      </c>
      <c r="AI315" s="11">
        <f t="shared" si="268"/>
        <v>1157.1780821917807</v>
      </c>
      <c r="AJ315" s="11">
        <f t="shared" si="269"/>
        <v>792.82191780821927</v>
      </c>
      <c r="AK315" s="33">
        <v>42461</v>
      </c>
      <c r="AL315" s="5">
        <f t="shared" si="223"/>
        <v>42461</v>
      </c>
      <c r="AM315" s="11">
        <f t="shared" si="224"/>
        <v>42461</v>
      </c>
      <c r="AN315" s="11">
        <f t="shared" si="225"/>
        <v>3249</v>
      </c>
      <c r="AO315" s="6">
        <v>1284.3599999999999</v>
      </c>
      <c r="AP315" s="6">
        <f t="shared" si="226"/>
        <v>127.18191780821917</v>
      </c>
      <c r="AQ315" s="6">
        <f t="shared" si="227"/>
        <v>665.6400000000001</v>
      </c>
      <c r="AR315" s="33">
        <v>42826</v>
      </c>
      <c r="AS315" s="5">
        <f t="shared" si="228"/>
        <v>42826</v>
      </c>
      <c r="AT315" s="11">
        <f t="shared" si="229"/>
        <v>42826</v>
      </c>
      <c r="AU315" s="11">
        <f t="shared" si="230"/>
        <v>3980</v>
      </c>
      <c r="AV315" s="6">
        <v>1414.36</v>
      </c>
      <c r="AW315" s="6">
        <v>130</v>
      </c>
      <c r="AX315" s="6">
        <f t="shared" si="213"/>
        <v>535.6400000000001</v>
      </c>
      <c r="AY315" s="33">
        <v>43191</v>
      </c>
      <c r="AZ315" s="5">
        <f t="shared" si="231"/>
        <v>43191</v>
      </c>
      <c r="BA315" s="11">
        <f t="shared" si="232"/>
        <v>4345</v>
      </c>
      <c r="BB315" s="11">
        <f t="shared" si="233"/>
        <v>3552.178082191781</v>
      </c>
      <c r="BC315" s="6">
        <v>1546.1088755027363</v>
      </c>
      <c r="BD315" s="6">
        <v>131.74887550273638</v>
      </c>
      <c r="BE315" s="6">
        <f t="shared" si="273"/>
        <v>403.89112449726372</v>
      </c>
      <c r="BF315" s="8"/>
      <c r="BG315" s="33">
        <v>43556</v>
      </c>
      <c r="BH315" s="5">
        <f t="shared" si="234"/>
        <v>43556</v>
      </c>
      <c r="BI315" s="11">
        <f t="shared" si="235"/>
        <v>4710</v>
      </c>
      <c r="BJ315" s="11">
        <f t="shared" si="236"/>
        <v>0</v>
      </c>
      <c r="BK315" s="6">
        <f>BC315+BL315</f>
        <v>1676.4218373451915</v>
      </c>
      <c r="BL315" s="6">
        <v>130.31296184245525</v>
      </c>
      <c r="BM315" s="6">
        <f t="shared" si="259"/>
        <v>273.57816265480847</v>
      </c>
      <c r="BN315" s="59"/>
      <c r="BO315" s="58"/>
      <c r="BP315" s="58"/>
      <c r="BQ315" s="61">
        <f t="shared" si="238"/>
        <v>143.57816265480847</v>
      </c>
      <c r="BR315" s="33">
        <v>43922</v>
      </c>
      <c r="BS315" s="5">
        <f t="shared" si="239"/>
        <v>43922</v>
      </c>
      <c r="BT315" s="11">
        <f t="shared" si="240"/>
        <v>5076</v>
      </c>
      <c r="BU315" s="11">
        <f t="shared" si="241"/>
        <v>0</v>
      </c>
      <c r="BV315" s="6">
        <f t="shared" si="264"/>
        <v>1806.4218373451915</v>
      </c>
      <c r="BW315" s="6">
        <f t="shared" si="263"/>
        <v>130</v>
      </c>
      <c r="BX315" s="73">
        <f t="shared" si="251"/>
        <v>143.57816265480847</v>
      </c>
      <c r="BY315" s="6">
        <f t="shared" si="260"/>
        <v>143.57816265480847</v>
      </c>
      <c r="BZ315" s="33">
        <v>44287</v>
      </c>
      <c r="CA315" s="5">
        <f t="shared" si="242"/>
        <v>44287</v>
      </c>
      <c r="CB315" s="11">
        <f t="shared" si="243"/>
        <v>5441</v>
      </c>
      <c r="CC315" s="11">
        <f t="shared" si="244"/>
        <v>0</v>
      </c>
      <c r="CD315" s="6">
        <f t="shared" si="245"/>
        <v>1936.4218373451915</v>
      </c>
      <c r="CE315" s="62">
        <f t="shared" si="270"/>
        <v>130</v>
      </c>
      <c r="CF315" s="73">
        <f t="shared" si="252"/>
        <v>130</v>
      </c>
      <c r="CG315" s="73">
        <f t="shared" si="253"/>
        <v>13.578162654808466</v>
      </c>
      <c r="CH315" s="6">
        <f t="shared" si="272"/>
        <v>13.578162654808466</v>
      </c>
      <c r="CI315" s="6"/>
      <c r="CJ315" s="33">
        <v>44652</v>
      </c>
      <c r="CK315" s="5">
        <f t="shared" si="246"/>
        <v>44652</v>
      </c>
      <c r="CL315" s="11">
        <f t="shared" si="247"/>
        <v>2557</v>
      </c>
      <c r="CM315" s="11">
        <f t="shared" si="248"/>
        <v>2557</v>
      </c>
      <c r="CN315" s="6">
        <f t="shared" si="249"/>
        <v>1949</v>
      </c>
      <c r="CO315" s="6">
        <f t="shared" si="271"/>
        <v>12.578162654808466</v>
      </c>
      <c r="CP315" s="73">
        <f t="shared" si="254"/>
        <v>12.578162654808466</v>
      </c>
      <c r="CQ315" s="73">
        <f t="shared" si="255"/>
        <v>1</v>
      </c>
      <c r="CR315" s="6">
        <f t="shared" si="250"/>
        <v>1</v>
      </c>
    </row>
    <row r="316" spans="1:96">
      <c r="A316" s="30" t="s">
        <v>2150</v>
      </c>
      <c r="B316" s="30" t="s">
        <v>2151</v>
      </c>
      <c r="C316" s="49"/>
      <c r="D316" s="49" t="s">
        <v>3687</v>
      </c>
      <c r="E316" s="30" t="s">
        <v>3061</v>
      </c>
      <c r="F316" s="30" t="s">
        <v>3138</v>
      </c>
      <c r="G316" s="30" t="s">
        <v>3115</v>
      </c>
      <c r="H316" s="30" t="s">
        <v>4570</v>
      </c>
      <c r="I316" s="30" t="s">
        <v>3116</v>
      </c>
      <c r="J316" s="30"/>
      <c r="K316" s="30" t="s">
        <v>1240</v>
      </c>
      <c r="L316" s="30" t="s">
        <v>3102</v>
      </c>
      <c r="M316" s="31">
        <v>2974</v>
      </c>
      <c r="N316" s="30">
        <v>15</v>
      </c>
      <c r="O316" s="30"/>
      <c r="P316" s="162"/>
      <c r="Q316" s="30">
        <f t="shared" si="214"/>
        <v>180</v>
      </c>
      <c r="R316" s="30">
        <f t="shared" si="215"/>
        <v>5478.6330000000007</v>
      </c>
      <c r="S316" s="30">
        <f t="shared" si="216"/>
        <v>5475</v>
      </c>
      <c r="T316" s="30" t="s">
        <v>6</v>
      </c>
      <c r="U316" s="30"/>
      <c r="V316" s="32">
        <v>38935</v>
      </c>
      <c r="W316" s="30"/>
      <c r="X316" s="31">
        <v>2974</v>
      </c>
      <c r="Y316" s="30">
        <v>0</v>
      </c>
      <c r="Z316" s="30">
        <v>0</v>
      </c>
      <c r="AA316" s="30">
        <v>0</v>
      </c>
      <c r="AB316" s="31">
        <f t="shared" si="217"/>
        <v>2974</v>
      </c>
      <c r="AC316" s="33">
        <v>42095</v>
      </c>
      <c r="AD316" s="10">
        <f t="shared" si="218"/>
        <v>38935</v>
      </c>
      <c r="AE316" s="10">
        <f t="shared" si="219"/>
        <v>42095</v>
      </c>
      <c r="AF316" s="11">
        <f t="shared" si="220"/>
        <v>3160</v>
      </c>
      <c r="AG316" s="11">
        <f t="shared" si="221"/>
        <v>5478.75</v>
      </c>
      <c r="AH316" s="11">
        <f t="shared" si="222"/>
        <v>3160</v>
      </c>
      <c r="AI316" s="11">
        <f t="shared" si="268"/>
        <v>1716.5004566210048</v>
      </c>
      <c r="AJ316" s="11">
        <f t="shared" si="269"/>
        <v>1257.4995433789952</v>
      </c>
      <c r="AK316" s="33">
        <v>42461</v>
      </c>
      <c r="AL316" s="5">
        <f t="shared" si="223"/>
        <v>42461</v>
      </c>
      <c r="AM316" s="11">
        <f t="shared" si="224"/>
        <v>42461</v>
      </c>
      <c r="AN316" s="11">
        <f t="shared" si="225"/>
        <v>3160</v>
      </c>
      <c r="AO316" s="6">
        <v>1919.74</v>
      </c>
      <c r="AP316" s="6">
        <f t="shared" si="226"/>
        <v>203.23954337899522</v>
      </c>
      <c r="AQ316" s="6">
        <f t="shared" si="227"/>
        <v>1054.26</v>
      </c>
      <c r="AR316" s="33">
        <v>42826</v>
      </c>
      <c r="AS316" s="5">
        <f t="shared" si="228"/>
        <v>42826</v>
      </c>
      <c r="AT316" s="11">
        <f t="shared" si="229"/>
        <v>42826</v>
      </c>
      <c r="AU316" s="11">
        <f t="shared" si="230"/>
        <v>3891</v>
      </c>
      <c r="AV316" s="6">
        <v>2118.0066666666667</v>
      </c>
      <c r="AW316" s="6">
        <v>198.26666666666668</v>
      </c>
      <c r="AX316" s="6">
        <f t="shared" si="213"/>
        <v>855.99333333333334</v>
      </c>
      <c r="AY316" s="33">
        <v>43191</v>
      </c>
      <c r="AZ316" s="5">
        <f t="shared" si="231"/>
        <v>43191</v>
      </c>
      <c r="BA316" s="11">
        <f t="shared" si="232"/>
        <v>4256</v>
      </c>
      <c r="BB316" s="11">
        <f t="shared" si="233"/>
        <v>2998.5004566210046</v>
      </c>
      <c r="BC316" s="6">
        <v>2314.4513203285496</v>
      </c>
      <c r="BD316" s="6">
        <v>196.44465366188317</v>
      </c>
      <c r="BE316" s="6">
        <f t="shared" si="273"/>
        <v>659.54867967145037</v>
      </c>
      <c r="BF316" s="8"/>
      <c r="BG316" s="33">
        <v>43556</v>
      </c>
      <c r="BH316" s="5">
        <f t="shared" si="234"/>
        <v>43556</v>
      </c>
      <c r="BI316" s="11">
        <f t="shared" si="235"/>
        <v>4621</v>
      </c>
      <c r="BJ316" s="11">
        <f t="shared" si="236"/>
        <v>0</v>
      </c>
      <c r="BK316" s="6">
        <f t="shared" ref="BK316:BK338" si="274">(M316-J316)/R316*BI316</f>
        <v>2508.4458112087445</v>
      </c>
      <c r="BL316" s="6">
        <f t="shared" ref="BL316:BL338" si="275">BK316-BC316</f>
        <v>193.99449088019492</v>
      </c>
      <c r="BM316" s="6">
        <f t="shared" si="259"/>
        <v>465.55418879125546</v>
      </c>
      <c r="BN316" s="59"/>
      <c r="BO316" s="58"/>
      <c r="BP316" s="58"/>
      <c r="BQ316" s="61">
        <f t="shared" si="238"/>
        <v>267.28752212458858</v>
      </c>
      <c r="BR316" s="33">
        <v>43922</v>
      </c>
      <c r="BS316" s="5">
        <f t="shared" si="239"/>
        <v>43922</v>
      </c>
      <c r="BT316" s="11">
        <f t="shared" si="240"/>
        <v>4987</v>
      </c>
      <c r="BU316" s="11">
        <f t="shared" si="241"/>
        <v>0</v>
      </c>
      <c r="BV316" s="6">
        <f t="shared" si="264"/>
        <v>2706.7124778754114</v>
      </c>
      <c r="BW316" s="6">
        <f t="shared" si="263"/>
        <v>198.26666666666668</v>
      </c>
      <c r="BX316" s="73">
        <f t="shared" si="251"/>
        <v>267.2875221245888</v>
      </c>
      <c r="BY316" s="6">
        <f t="shared" si="260"/>
        <v>267.2875221245888</v>
      </c>
      <c r="BZ316" s="33">
        <v>44287</v>
      </c>
      <c r="CA316" s="5">
        <f t="shared" si="242"/>
        <v>44287</v>
      </c>
      <c r="CB316" s="11">
        <f t="shared" si="243"/>
        <v>5352</v>
      </c>
      <c r="CC316" s="11">
        <f t="shared" si="244"/>
        <v>0</v>
      </c>
      <c r="CD316" s="6">
        <f t="shared" si="245"/>
        <v>2904.9791445420783</v>
      </c>
      <c r="CE316" s="62">
        <f t="shared" si="270"/>
        <v>198.26666666666668</v>
      </c>
      <c r="CF316" s="73">
        <f t="shared" si="252"/>
        <v>198.26666666666668</v>
      </c>
      <c r="CG316" s="73">
        <f t="shared" si="253"/>
        <v>69.020855457922124</v>
      </c>
      <c r="CH316" s="6">
        <f t="shared" si="272"/>
        <v>69.020855457922124</v>
      </c>
      <c r="CI316" s="6"/>
      <c r="CJ316" s="33">
        <v>44652</v>
      </c>
      <c r="CK316" s="5">
        <f t="shared" si="246"/>
        <v>44652</v>
      </c>
      <c r="CL316" s="11">
        <f t="shared" si="247"/>
        <v>2557</v>
      </c>
      <c r="CM316" s="11">
        <f t="shared" si="248"/>
        <v>2557</v>
      </c>
      <c r="CN316" s="6">
        <f t="shared" si="249"/>
        <v>2973.0000000000005</v>
      </c>
      <c r="CO316" s="6">
        <f t="shared" si="271"/>
        <v>68.020855457922124</v>
      </c>
      <c r="CP316" s="73">
        <f t="shared" si="254"/>
        <v>68.020855457922124</v>
      </c>
      <c r="CQ316" s="73">
        <f t="shared" si="255"/>
        <v>1</v>
      </c>
      <c r="CR316" s="6">
        <f t="shared" si="250"/>
        <v>1</v>
      </c>
    </row>
    <row r="317" spans="1:96">
      <c r="A317" s="30" t="s">
        <v>2313</v>
      </c>
      <c r="B317" s="30" t="s">
        <v>2314</v>
      </c>
      <c r="C317" s="49" t="s">
        <v>4403</v>
      </c>
      <c r="D317" s="49" t="s">
        <v>4456</v>
      </c>
      <c r="E317" s="30" t="s">
        <v>3061</v>
      </c>
      <c r="F317" s="30" t="s">
        <v>4568</v>
      </c>
      <c r="G317" s="30" t="s">
        <v>4574</v>
      </c>
      <c r="H317" s="30" t="s">
        <v>4437</v>
      </c>
      <c r="I317" s="30" t="s">
        <v>11575</v>
      </c>
      <c r="J317" s="30"/>
      <c r="K317" s="30" t="s">
        <v>1240</v>
      </c>
      <c r="L317" s="30" t="s">
        <v>3102</v>
      </c>
      <c r="M317" s="31">
        <v>3853.2</v>
      </c>
      <c r="N317" s="30">
        <v>15</v>
      </c>
      <c r="O317" s="30"/>
      <c r="P317" s="162"/>
      <c r="Q317" s="30">
        <f t="shared" si="214"/>
        <v>180</v>
      </c>
      <c r="R317" s="30">
        <f t="shared" si="215"/>
        <v>5478.6330000000007</v>
      </c>
      <c r="S317" s="30">
        <f t="shared" si="216"/>
        <v>5475</v>
      </c>
      <c r="T317" s="30" t="s">
        <v>6</v>
      </c>
      <c r="U317" s="30"/>
      <c r="V317" s="32">
        <v>38950</v>
      </c>
      <c r="W317" s="30"/>
      <c r="X317" s="31">
        <v>3853.2</v>
      </c>
      <c r="Y317" s="30">
        <v>0</v>
      </c>
      <c r="Z317" s="30">
        <v>0</v>
      </c>
      <c r="AA317" s="30">
        <v>0</v>
      </c>
      <c r="AB317" s="31">
        <f t="shared" si="217"/>
        <v>3853.2</v>
      </c>
      <c r="AC317" s="33">
        <v>42095</v>
      </c>
      <c r="AD317" s="10">
        <f t="shared" si="218"/>
        <v>38950</v>
      </c>
      <c r="AE317" s="10">
        <f t="shared" si="219"/>
        <v>42095</v>
      </c>
      <c r="AF317" s="11">
        <f t="shared" si="220"/>
        <v>3145</v>
      </c>
      <c r="AG317" s="11">
        <f t="shared" si="221"/>
        <v>5478.75</v>
      </c>
      <c r="AH317" s="11">
        <f t="shared" si="222"/>
        <v>3145</v>
      </c>
      <c r="AI317" s="11">
        <f t="shared" si="268"/>
        <v>2213.3906849315067</v>
      </c>
      <c r="AJ317" s="11">
        <f t="shared" si="269"/>
        <v>1639.8093150684931</v>
      </c>
      <c r="AK317" s="33">
        <v>42461</v>
      </c>
      <c r="AL317" s="5">
        <f t="shared" si="223"/>
        <v>42461</v>
      </c>
      <c r="AM317" s="11">
        <f t="shared" si="224"/>
        <v>42461</v>
      </c>
      <c r="AN317" s="11">
        <f t="shared" si="225"/>
        <v>3145</v>
      </c>
      <c r="AO317" s="6">
        <v>2481.52</v>
      </c>
      <c r="AP317" s="6">
        <f t="shared" si="226"/>
        <v>268.12931506849327</v>
      </c>
      <c r="AQ317" s="6">
        <f t="shared" si="227"/>
        <v>1371.6799999999998</v>
      </c>
      <c r="AR317" s="33">
        <v>42826</v>
      </c>
      <c r="AS317" s="5">
        <f t="shared" si="228"/>
        <v>42826</v>
      </c>
      <c r="AT317" s="11">
        <f t="shared" si="229"/>
        <v>42826</v>
      </c>
      <c r="AU317" s="11">
        <f t="shared" si="230"/>
        <v>3876</v>
      </c>
      <c r="AV317" s="6">
        <v>2738.4</v>
      </c>
      <c r="AW317" s="6">
        <v>256.88</v>
      </c>
      <c r="AX317" s="6">
        <f t="shared" si="213"/>
        <v>1114.7999999999997</v>
      </c>
      <c r="AY317" s="33">
        <v>43191</v>
      </c>
      <c r="AZ317" s="5">
        <f t="shared" si="231"/>
        <v>43191</v>
      </c>
      <c r="BA317" s="11">
        <f t="shared" si="232"/>
        <v>4241</v>
      </c>
      <c r="BB317" s="11">
        <f t="shared" si="233"/>
        <v>2601.1906849315069</v>
      </c>
      <c r="BC317" s="6">
        <v>2998.7357779934073</v>
      </c>
      <c r="BD317" s="6">
        <v>260.33577799340708</v>
      </c>
      <c r="BE317" s="6">
        <f t="shared" si="273"/>
        <v>854.46422200659254</v>
      </c>
      <c r="BF317" s="8"/>
      <c r="BG317" s="33">
        <v>43556</v>
      </c>
      <c r="BH317" s="5">
        <f t="shared" si="234"/>
        <v>43556</v>
      </c>
      <c r="BI317" s="11">
        <f t="shared" si="235"/>
        <v>4606</v>
      </c>
      <c r="BJ317" s="11">
        <f t="shared" si="236"/>
        <v>0</v>
      </c>
      <c r="BK317" s="6">
        <f t="shared" si="274"/>
        <v>3239.4648811117659</v>
      </c>
      <c r="BL317" s="6">
        <f t="shared" si="275"/>
        <v>240.72910311835858</v>
      </c>
      <c r="BM317" s="6">
        <f t="shared" si="259"/>
        <v>613.73511888823396</v>
      </c>
      <c r="BN317" s="59"/>
      <c r="BO317" s="58"/>
      <c r="BP317" s="58"/>
      <c r="BQ317" s="61">
        <f t="shared" si="238"/>
        <v>356.85511888823385</v>
      </c>
      <c r="BR317" s="33">
        <v>43922</v>
      </c>
      <c r="BS317" s="5">
        <f t="shared" si="239"/>
        <v>43922</v>
      </c>
      <c r="BT317" s="11">
        <f t="shared" si="240"/>
        <v>4972</v>
      </c>
      <c r="BU317" s="11">
        <f t="shared" si="241"/>
        <v>0</v>
      </c>
      <c r="BV317" s="6">
        <f t="shared" si="264"/>
        <v>3496.344881111766</v>
      </c>
      <c r="BW317" s="6">
        <f t="shared" si="263"/>
        <v>256.88</v>
      </c>
      <c r="BX317" s="73">
        <f t="shared" si="251"/>
        <v>356.85511888823396</v>
      </c>
      <c r="BY317" s="6">
        <f t="shared" si="260"/>
        <v>356.85511888823396</v>
      </c>
      <c r="BZ317" s="33">
        <v>44287</v>
      </c>
      <c r="CA317" s="5">
        <f t="shared" si="242"/>
        <v>44287</v>
      </c>
      <c r="CB317" s="11">
        <f t="shared" si="243"/>
        <v>5337</v>
      </c>
      <c r="CC317" s="11">
        <f t="shared" si="244"/>
        <v>0</v>
      </c>
      <c r="CD317" s="6">
        <f t="shared" si="245"/>
        <v>3753.2248811117661</v>
      </c>
      <c r="CE317" s="62">
        <f t="shared" si="270"/>
        <v>256.88</v>
      </c>
      <c r="CF317" s="73">
        <f t="shared" si="252"/>
        <v>256.88</v>
      </c>
      <c r="CG317" s="73">
        <f t="shared" si="253"/>
        <v>99.975118888233965</v>
      </c>
      <c r="CH317" s="6">
        <f t="shared" si="272"/>
        <v>99.975118888233965</v>
      </c>
      <c r="CI317" s="6"/>
      <c r="CJ317" s="33">
        <v>44652</v>
      </c>
      <c r="CK317" s="5">
        <f t="shared" si="246"/>
        <v>44652</v>
      </c>
      <c r="CL317" s="11">
        <f t="shared" si="247"/>
        <v>2557</v>
      </c>
      <c r="CM317" s="11">
        <f t="shared" si="248"/>
        <v>2557</v>
      </c>
      <c r="CN317" s="6">
        <f t="shared" si="249"/>
        <v>3852.2</v>
      </c>
      <c r="CO317" s="6">
        <f t="shared" si="271"/>
        <v>98.975118888233965</v>
      </c>
      <c r="CP317" s="73">
        <f t="shared" si="254"/>
        <v>98.975118888233965</v>
      </c>
      <c r="CQ317" s="73">
        <f t="shared" si="255"/>
        <v>1</v>
      </c>
      <c r="CR317" s="6">
        <f t="shared" si="250"/>
        <v>1</v>
      </c>
    </row>
    <row r="318" spans="1:96">
      <c r="A318" s="30" t="s">
        <v>1758</v>
      </c>
      <c r="B318" s="30" t="s">
        <v>1759</v>
      </c>
      <c r="C318" s="49"/>
      <c r="D318" s="49" t="s">
        <v>3498</v>
      </c>
      <c r="E318" s="30" t="s">
        <v>11649</v>
      </c>
      <c r="F318" s="30" t="s">
        <v>4255</v>
      </c>
      <c r="G318" s="30" t="s">
        <v>4562</v>
      </c>
      <c r="H318" s="30" t="s">
        <v>3172</v>
      </c>
      <c r="I318" s="30" t="s">
        <v>11645</v>
      </c>
      <c r="J318" s="30"/>
      <c r="K318" s="30" t="s">
        <v>1240</v>
      </c>
      <c r="L318" s="30" t="s">
        <v>3102</v>
      </c>
      <c r="M318" s="31">
        <v>1532.38</v>
      </c>
      <c r="N318" s="30">
        <v>15</v>
      </c>
      <c r="O318" s="30"/>
      <c r="P318" s="162"/>
      <c r="Q318" s="30">
        <f t="shared" si="214"/>
        <v>180</v>
      </c>
      <c r="R318" s="30">
        <f t="shared" si="215"/>
        <v>5478.6330000000007</v>
      </c>
      <c r="S318" s="30">
        <f t="shared" si="216"/>
        <v>5475</v>
      </c>
      <c r="T318" s="30" t="s">
        <v>6</v>
      </c>
      <c r="U318" s="30"/>
      <c r="V318" s="32">
        <v>39034</v>
      </c>
      <c r="W318" s="30"/>
      <c r="X318" s="31">
        <v>1532.38</v>
      </c>
      <c r="Y318" s="30">
        <v>0</v>
      </c>
      <c r="Z318" s="30">
        <v>0</v>
      </c>
      <c r="AA318" s="30">
        <v>0</v>
      </c>
      <c r="AB318" s="31">
        <f t="shared" si="217"/>
        <v>1532.38</v>
      </c>
      <c r="AC318" s="33">
        <v>42095</v>
      </c>
      <c r="AD318" s="10">
        <f t="shared" si="218"/>
        <v>39034</v>
      </c>
      <c r="AE318" s="10">
        <f t="shared" si="219"/>
        <v>42095</v>
      </c>
      <c r="AF318" s="11">
        <f t="shared" si="220"/>
        <v>3061</v>
      </c>
      <c r="AG318" s="11">
        <f t="shared" si="221"/>
        <v>5478.75</v>
      </c>
      <c r="AH318" s="11">
        <f t="shared" si="222"/>
        <v>3061</v>
      </c>
      <c r="AI318" s="11">
        <f t="shared" si="268"/>
        <v>856.73336621004569</v>
      </c>
      <c r="AJ318" s="11">
        <f t="shared" si="269"/>
        <v>675.64663378995442</v>
      </c>
      <c r="AK318" s="33">
        <v>42461</v>
      </c>
      <c r="AL318" s="5">
        <f t="shared" si="223"/>
        <v>42461</v>
      </c>
      <c r="AM318" s="11">
        <f t="shared" si="224"/>
        <v>42461</v>
      </c>
      <c r="AN318" s="11">
        <f t="shared" si="225"/>
        <v>3061</v>
      </c>
      <c r="AO318" s="6">
        <v>961.48</v>
      </c>
      <c r="AP318" s="6">
        <f t="shared" si="226"/>
        <v>104.74663378995433</v>
      </c>
      <c r="AQ318" s="6">
        <f t="shared" si="227"/>
        <v>570.90000000000009</v>
      </c>
      <c r="AR318" s="33">
        <v>42826</v>
      </c>
      <c r="AS318" s="5">
        <f t="shared" si="228"/>
        <v>42826</v>
      </c>
      <c r="AT318" s="11">
        <f t="shared" si="229"/>
        <v>42826</v>
      </c>
      <c r="AU318" s="11">
        <f t="shared" si="230"/>
        <v>3792</v>
      </c>
      <c r="AV318" s="6">
        <v>1063.6386666666667</v>
      </c>
      <c r="AW318" s="6">
        <v>102.15866666666668</v>
      </c>
      <c r="AX318" s="6">
        <f t="shared" si="213"/>
        <v>468.74133333333339</v>
      </c>
      <c r="AY318" s="33">
        <v>43191</v>
      </c>
      <c r="AZ318" s="5">
        <f t="shared" si="231"/>
        <v>43191</v>
      </c>
      <c r="BA318" s="11">
        <f t="shared" si="232"/>
        <v>4157</v>
      </c>
      <c r="BB318" s="11">
        <f t="shared" si="233"/>
        <v>3481.3533662100454</v>
      </c>
      <c r="BC318" s="6">
        <v>1164.83253177047</v>
      </c>
      <c r="BD318" s="6">
        <v>101.19386510380328</v>
      </c>
      <c r="BE318" s="6">
        <f t="shared" si="273"/>
        <v>367.54746822953007</v>
      </c>
      <c r="BF318" s="8"/>
      <c r="BG318" s="33">
        <v>43556</v>
      </c>
      <c r="BH318" s="5">
        <f t="shared" si="234"/>
        <v>43556</v>
      </c>
      <c r="BI318" s="11">
        <f t="shared" si="235"/>
        <v>4522</v>
      </c>
      <c r="BJ318" s="11">
        <f t="shared" si="236"/>
        <v>0</v>
      </c>
      <c r="BK318" s="6">
        <f t="shared" si="274"/>
        <v>1264.8086411336549</v>
      </c>
      <c r="BL318" s="6">
        <f t="shared" si="275"/>
        <v>99.976109363184833</v>
      </c>
      <c r="BM318" s="6">
        <f t="shared" si="259"/>
        <v>267.57135886634524</v>
      </c>
      <c r="BN318" s="59"/>
      <c r="BO318" s="58"/>
      <c r="BP318" s="58"/>
      <c r="BQ318" s="61">
        <f t="shared" si="238"/>
        <v>165.41269219967853</v>
      </c>
      <c r="BR318" s="33">
        <v>43922</v>
      </c>
      <c r="BS318" s="5">
        <f t="shared" si="239"/>
        <v>43922</v>
      </c>
      <c r="BT318" s="11">
        <f t="shared" si="240"/>
        <v>4888</v>
      </c>
      <c r="BU318" s="11">
        <f t="shared" si="241"/>
        <v>0</v>
      </c>
      <c r="BV318" s="6">
        <f t="shared" si="264"/>
        <v>1366.9673078003216</v>
      </c>
      <c r="BW318" s="6">
        <f t="shared" si="263"/>
        <v>102.15866666666668</v>
      </c>
      <c r="BX318" s="73">
        <f t="shared" si="251"/>
        <v>165.41269219967856</v>
      </c>
      <c r="BY318" s="6">
        <f t="shared" si="260"/>
        <v>165.41269219967856</v>
      </c>
      <c r="BZ318" s="33">
        <v>44287</v>
      </c>
      <c r="CA318" s="5">
        <f t="shared" si="242"/>
        <v>44287</v>
      </c>
      <c r="CB318" s="11">
        <f t="shared" si="243"/>
        <v>5253</v>
      </c>
      <c r="CC318" s="11">
        <f t="shared" si="244"/>
        <v>0</v>
      </c>
      <c r="CD318" s="6">
        <f t="shared" si="245"/>
        <v>1469.1259744669883</v>
      </c>
      <c r="CE318" s="62">
        <f t="shared" si="270"/>
        <v>102.15866666666668</v>
      </c>
      <c r="CF318" s="73">
        <f t="shared" si="252"/>
        <v>102.15866666666668</v>
      </c>
      <c r="CG318" s="73">
        <f t="shared" si="253"/>
        <v>63.254025533011884</v>
      </c>
      <c r="CH318" s="6">
        <f t="shared" si="272"/>
        <v>63.254025533011884</v>
      </c>
      <c r="CI318" s="6"/>
      <c r="CJ318" s="33">
        <v>44652</v>
      </c>
      <c r="CK318" s="5">
        <f t="shared" si="246"/>
        <v>44652</v>
      </c>
      <c r="CL318" s="11">
        <f t="shared" si="247"/>
        <v>2557</v>
      </c>
      <c r="CM318" s="11">
        <f t="shared" si="248"/>
        <v>2557</v>
      </c>
      <c r="CN318" s="6">
        <f t="shared" si="249"/>
        <v>1531.38</v>
      </c>
      <c r="CO318" s="6">
        <f t="shared" si="271"/>
        <v>62.254025533011884</v>
      </c>
      <c r="CP318" s="73">
        <f t="shared" si="254"/>
        <v>62.254025533011884</v>
      </c>
      <c r="CQ318" s="73">
        <f t="shared" si="255"/>
        <v>1</v>
      </c>
      <c r="CR318" s="6">
        <f t="shared" si="250"/>
        <v>1</v>
      </c>
    </row>
    <row r="319" spans="1:96">
      <c r="A319" s="30" t="s">
        <v>1760</v>
      </c>
      <c r="B319" s="30" t="s">
        <v>1761</v>
      </c>
      <c r="C319" s="49"/>
      <c r="D319" s="49" t="s">
        <v>3499</v>
      </c>
      <c r="E319" s="30" t="s">
        <v>11649</v>
      </c>
      <c r="F319" s="30" t="s">
        <v>4255</v>
      </c>
      <c r="G319" s="30" t="s">
        <v>4562</v>
      </c>
      <c r="H319" s="30" t="s">
        <v>3172</v>
      </c>
      <c r="I319" s="30" t="s">
        <v>11645</v>
      </c>
      <c r="J319" s="30"/>
      <c r="K319" s="30" t="s">
        <v>1240</v>
      </c>
      <c r="L319" s="30" t="s">
        <v>3102</v>
      </c>
      <c r="M319" s="31">
        <v>809.4</v>
      </c>
      <c r="N319" s="30">
        <v>15</v>
      </c>
      <c r="O319" s="30"/>
      <c r="P319" s="162"/>
      <c r="Q319" s="30">
        <f t="shared" si="214"/>
        <v>180</v>
      </c>
      <c r="R319" s="30">
        <f t="shared" si="215"/>
        <v>5478.6330000000007</v>
      </c>
      <c r="S319" s="30">
        <f t="shared" si="216"/>
        <v>5475</v>
      </c>
      <c r="T319" s="30" t="s">
        <v>6</v>
      </c>
      <c r="U319" s="30"/>
      <c r="V319" s="32">
        <v>39034</v>
      </c>
      <c r="W319" s="30"/>
      <c r="X319" s="31">
        <v>809.4</v>
      </c>
      <c r="Y319" s="30">
        <v>0</v>
      </c>
      <c r="Z319" s="30">
        <v>0</v>
      </c>
      <c r="AA319" s="30">
        <v>0</v>
      </c>
      <c r="AB319" s="31">
        <f t="shared" si="217"/>
        <v>809.4</v>
      </c>
      <c r="AC319" s="33">
        <v>42095</v>
      </c>
      <c r="AD319" s="10">
        <f t="shared" si="218"/>
        <v>39034</v>
      </c>
      <c r="AE319" s="10">
        <f t="shared" si="219"/>
        <v>42095</v>
      </c>
      <c r="AF319" s="11">
        <f t="shared" si="220"/>
        <v>3061</v>
      </c>
      <c r="AG319" s="11">
        <f t="shared" si="221"/>
        <v>5478.75</v>
      </c>
      <c r="AH319" s="11">
        <f t="shared" si="222"/>
        <v>3061</v>
      </c>
      <c r="AI319" s="11">
        <f t="shared" si="268"/>
        <v>452.5248219178082</v>
      </c>
      <c r="AJ319" s="11">
        <f t="shared" si="269"/>
        <v>356.87517808219178</v>
      </c>
      <c r="AK319" s="33">
        <v>42461</v>
      </c>
      <c r="AL319" s="5">
        <f t="shared" si="223"/>
        <v>42461</v>
      </c>
      <c r="AM319" s="11">
        <f t="shared" si="224"/>
        <v>42461</v>
      </c>
      <c r="AN319" s="11">
        <f t="shared" si="225"/>
        <v>3061</v>
      </c>
      <c r="AO319" s="6">
        <v>507.97</v>
      </c>
      <c r="AP319" s="6">
        <f t="shared" si="226"/>
        <v>55.445178082191831</v>
      </c>
      <c r="AQ319" s="6">
        <f t="shared" si="227"/>
        <v>301.42999999999995</v>
      </c>
      <c r="AR319" s="33">
        <v>42826</v>
      </c>
      <c r="AS319" s="5">
        <f t="shared" si="228"/>
        <v>42826</v>
      </c>
      <c r="AT319" s="11">
        <f t="shared" si="229"/>
        <v>42826</v>
      </c>
      <c r="AU319" s="11">
        <f t="shared" si="230"/>
        <v>3792</v>
      </c>
      <c r="AV319" s="6">
        <v>561.93000000000006</v>
      </c>
      <c r="AW319" s="6">
        <v>53.96</v>
      </c>
      <c r="AX319" s="6">
        <f t="shared" si="213"/>
        <v>247.46999999999991</v>
      </c>
      <c r="AY319" s="33">
        <v>43191</v>
      </c>
      <c r="AZ319" s="5">
        <f t="shared" si="231"/>
        <v>43191</v>
      </c>
      <c r="BA319" s="11">
        <f t="shared" si="232"/>
        <v>4157</v>
      </c>
      <c r="BB319" s="11">
        <f t="shared" si="233"/>
        <v>3800.1248219178083</v>
      </c>
      <c r="BC319" s="6">
        <v>615.26058427771216</v>
      </c>
      <c r="BD319" s="6">
        <v>53.330584277712134</v>
      </c>
      <c r="BE319" s="6">
        <f t="shared" si="273"/>
        <v>194.13941572228782</v>
      </c>
      <c r="BF319" s="8"/>
      <c r="BG319" s="33">
        <v>43556</v>
      </c>
      <c r="BH319" s="5">
        <f t="shared" si="234"/>
        <v>43556</v>
      </c>
      <c r="BI319" s="11">
        <f t="shared" si="235"/>
        <v>4522</v>
      </c>
      <c r="BJ319" s="11">
        <f t="shared" si="236"/>
        <v>0</v>
      </c>
      <c r="BK319" s="6">
        <f t="shared" si="274"/>
        <v>668.06935233661375</v>
      </c>
      <c r="BL319" s="6">
        <f t="shared" si="275"/>
        <v>52.808768058901592</v>
      </c>
      <c r="BM319" s="6">
        <f t="shared" si="259"/>
        <v>141.33064766338623</v>
      </c>
      <c r="BN319" s="59"/>
      <c r="BO319" s="58"/>
      <c r="BP319" s="58"/>
      <c r="BQ319" s="61">
        <f t="shared" si="238"/>
        <v>87.370647663386194</v>
      </c>
      <c r="BR319" s="33">
        <v>43922</v>
      </c>
      <c r="BS319" s="5">
        <f t="shared" si="239"/>
        <v>43922</v>
      </c>
      <c r="BT319" s="11">
        <f t="shared" si="240"/>
        <v>4888</v>
      </c>
      <c r="BU319" s="11">
        <f t="shared" si="241"/>
        <v>0</v>
      </c>
      <c r="BV319" s="6">
        <f t="shared" si="264"/>
        <v>722.02935233661378</v>
      </c>
      <c r="BW319" s="6">
        <f t="shared" si="263"/>
        <v>53.96</v>
      </c>
      <c r="BX319" s="73">
        <f t="shared" si="251"/>
        <v>87.370647663386222</v>
      </c>
      <c r="BY319" s="6">
        <f t="shared" si="260"/>
        <v>87.370647663386222</v>
      </c>
      <c r="BZ319" s="33">
        <v>44287</v>
      </c>
      <c r="CA319" s="5">
        <f t="shared" si="242"/>
        <v>44287</v>
      </c>
      <c r="CB319" s="11">
        <f t="shared" si="243"/>
        <v>5253</v>
      </c>
      <c r="CC319" s="11">
        <f t="shared" si="244"/>
        <v>0</v>
      </c>
      <c r="CD319" s="6">
        <f t="shared" si="245"/>
        <v>775.98935233661382</v>
      </c>
      <c r="CE319" s="62">
        <f t="shared" si="270"/>
        <v>53.96</v>
      </c>
      <c r="CF319" s="73">
        <f t="shared" si="252"/>
        <v>53.96</v>
      </c>
      <c r="CG319" s="73">
        <f t="shared" si="253"/>
        <v>33.410647663386221</v>
      </c>
      <c r="CH319" s="6">
        <f t="shared" si="272"/>
        <v>33.410647663386221</v>
      </c>
      <c r="CI319" s="6"/>
      <c r="CJ319" s="33">
        <v>44652</v>
      </c>
      <c r="CK319" s="5">
        <f t="shared" si="246"/>
        <v>44652</v>
      </c>
      <c r="CL319" s="11">
        <f t="shared" si="247"/>
        <v>2557</v>
      </c>
      <c r="CM319" s="11">
        <f t="shared" si="248"/>
        <v>2557</v>
      </c>
      <c r="CN319" s="6">
        <f t="shared" si="249"/>
        <v>808.40000000000009</v>
      </c>
      <c r="CO319" s="6">
        <f t="shared" si="271"/>
        <v>32.410647663386221</v>
      </c>
      <c r="CP319" s="73">
        <f t="shared" si="254"/>
        <v>32.410647663386221</v>
      </c>
      <c r="CQ319" s="73">
        <f t="shared" si="255"/>
        <v>1</v>
      </c>
      <c r="CR319" s="6">
        <f t="shared" si="250"/>
        <v>1</v>
      </c>
    </row>
    <row r="320" spans="1:96">
      <c r="A320" s="30" t="s">
        <v>1762</v>
      </c>
      <c r="B320" s="30" t="s">
        <v>1763</v>
      </c>
      <c r="C320" s="49"/>
      <c r="D320" s="49" t="s">
        <v>3500</v>
      </c>
      <c r="E320" s="30" t="s">
        <v>11649</v>
      </c>
      <c r="F320" s="30" t="s">
        <v>4255</v>
      </c>
      <c r="G320" s="30" t="s">
        <v>4562</v>
      </c>
      <c r="H320" s="30" t="s">
        <v>3172</v>
      </c>
      <c r="I320" s="30" t="s">
        <v>11645</v>
      </c>
      <c r="J320" s="30"/>
      <c r="K320" s="30" t="s">
        <v>1240</v>
      </c>
      <c r="L320" s="30" t="s">
        <v>3102</v>
      </c>
      <c r="M320" s="31">
        <v>1758.45</v>
      </c>
      <c r="N320" s="30">
        <v>15</v>
      </c>
      <c r="O320" s="30"/>
      <c r="P320" s="162"/>
      <c r="Q320" s="30">
        <f t="shared" si="214"/>
        <v>180</v>
      </c>
      <c r="R320" s="30">
        <f t="shared" si="215"/>
        <v>5478.6330000000007</v>
      </c>
      <c r="S320" s="30">
        <f t="shared" si="216"/>
        <v>5475</v>
      </c>
      <c r="T320" s="30" t="s">
        <v>6</v>
      </c>
      <c r="U320" s="30"/>
      <c r="V320" s="32">
        <v>39034</v>
      </c>
      <c r="W320" s="30"/>
      <c r="X320" s="31">
        <v>1758.45</v>
      </c>
      <c r="Y320" s="30">
        <v>0</v>
      </c>
      <c r="Z320" s="30">
        <v>0</v>
      </c>
      <c r="AA320" s="30">
        <v>0</v>
      </c>
      <c r="AB320" s="31">
        <f t="shared" si="217"/>
        <v>1758.45</v>
      </c>
      <c r="AC320" s="33">
        <v>42095</v>
      </c>
      <c r="AD320" s="10">
        <f t="shared" si="218"/>
        <v>39034</v>
      </c>
      <c r="AE320" s="10">
        <f t="shared" si="219"/>
        <v>42095</v>
      </c>
      <c r="AF320" s="11">
        <f t="shared" si="220"/>
        <v>3061</v>
      </c>
      <c r="AG320" s="11">
        <f t="shared" si="221"/>
        <v>5478.75</v>
      </c>
      <c r="AH320" s="11">
        <f t="shared" si="222"/>
        <v>3061</v>
      </c>
      <c r="AI320" s="11">
        <f t="shared" si="268"/>
        <v>983.12610958904122</v>
      </c>
      <c r="AJ320" s="11">
        <f t="shared" si="269"/>
        <v>775.32389041095882</v>
      </c>
      <c r="AK320" s="33">
        <v>42461</v>
      </c>
      <c r="AL320" s="5">
        <f t="shared" si="223"/>
        <v>42461</v>
      </c>
      <c r="AM320" s="11">
        <f t="shared" si="224"/>
        <v>42461</v>
      </c>
      <c r="AN320" s="11">
        <f t="shared" si="225"/>
        <v>3061</v>
      </c>
      <c r="AO320" s="6">
        <v>1103.47</v>
      </c>
      <c r="AP320" s="6">
        <f t="shared" si="226"/>
        <v>120.34389041095881</v>
      </c>
      <c r="AQ320" s="6">
        <f t="shared" si="227"/>
        <v>654.98</v>
      </c>
      <c r="AR320" s="33">
        <v>42826</v>
      </c>
      <c r="AS320" s="5">
        <f t="shared" si="228"/>
        <v>42826</v>
      </c>
      <c r="AT320" s="11">
        <f t="shared" si="229"/>
        <v>42826</v>
      </c>
      <c r="AU320" s="11">
        <f t="shared" si="230"/>
        <v>3792</v>
      </c>
      <c r="AV320" s="6">
        <v>1220.7</v>
      </c>
      <c r="AW320" s="6">
        <v>117.23</v>
      </c>
      <c r="AX320" s="6">
        <f t="shared" si="213"/>
        <v>537.75</v>
      </c>
      <c r="AY320" s="33">
        <v>43191</v>
      </c>
      <c r="AZ320" s="5">
        <f t="shared" si="231"/>
        <v>43191</v>
      </c>
      <c r="BA320" s="11">
        <f t="shared" si="232"/>
        <v>4157</v>
      </c>
      <c r="BB320" s="11">
        <f t="shared" si="233"/>
        <v>3381.6761095890411</v>
      </c>
      <c r="BC320" s="6">
        <v>1336.6767997405238</v>
      </c>
      <c r="BD320" s="6">
        <v>115.97679974052387</v>
      </c>
      <c r="BE320" s="6">
        <f t="shared" si="273"/>
        <v>421.7732002594762</v>
      </c>
      <c r="BF320" s="8"/>
      <c r="BG320" s="33">
        <v>43556</v>
      </c>
      <c r="BH320" s="5">
        <f t="shared" si="234"/>
        <v>43556</v>
      </c>
      <c r="BI320" s="11">
        <f t="shared" si="235"/>
        <v>4522</v>
      </c>
      <c r="BJ320" s="11">
        <f t="shared" si="236"/>
        <v>0</v>
      </c>
      <c r="BK320" s="6">
        <f t="shared" si="274"/>
        <v>1451.4041915200378</v>
      </c>
      <c r="BL320" s="6">
        <f t="shared" si="275"/>
        <v>114.72739177951394</v>
      </c>
      <c r="BM320" s="6">
        <f t="shared" si="259"/>
        <v>307.04580847996226</v>
      </c>
      <c r="BN320" s="59"/>
      <c r="BO320" s="58"/>
      <c r="BP320" s="58"/>
      <c r="BQ320" s="61">
        <f t="shared" si="238"/>
        <v>189.81580847996224</v>
      </c>
      <c r="BR320" s="33">
        <v>43922</v>
      </c>
      <c r="BS320" s="5">
        <f t="shared" si="239"/>
        <v>43922</v>
      </c>
      <c r="BT320" s="11">
        <f t="shared" si="240"/>
        <v>4888</v>
      </c>
      <c r="BU320" s="11">
        <f t="shared" si="241"/>
        <v>0</v>
      </c>
      <c r="BV320" s="6">
        <f t="shared" si="264"/>
        <v>1568.6341915200378</v>
      </c>
      <c r="BW320" s="6">
        <f t="shared" si="263"/>
        <v>117.23</v>
      </c>
      <c r="BX320" s="73">
        <f t="shared" si="251"/>
        <v>189.81580847996224</v>
      </c>
      <c r="BY320" s="6">
        <f t="shared" si="260"/>
        <v>189.81580847996224</v>
      </c>
      <c r="BZ320" s="33">
        <v>44287</v>
      </c>
      <c r="CA320" s="5">
        <f t="shared" si="242"/>
        <v>44287</v>
      </c>
      <c r="CB320" s="11">
        <f t="shared" si="243"/>
        <v>5253</v>
      </c>
      <c r="CC320" s="11">
        <f t="shared" si="244"/>
        <v>0</v>
      </c>
      <c r="CD320" s="6">
        <f t="shared" si="245"/>
        <v>1685.8641915200378</v>
      </c>
      <c r="CE320" s="62">
        <f t="shared" si="270"/>
        <v>117.23</v>
      </c>
      <c r="CF320" s="73">
        <f t="shared" si="252"/>
        <v>117.23</v>
      </c>
      <c r="CG320" s="73">
        <f t="shared" si="253"/>
        <v>72.585808479962239</v>
      </c>
      <c r="CH320" s="6">
        <f t="shared" si="272"/>
        <v>72.585808479962239</v>
      </c>
      <c r="CI320" s="6"/>
      <c r="CJ320" s="33">
        <v>44652</v>
      </c>
      <c r="CK320" s="5">
        <f t="shared" si="246"/>
        <v>44652</v>
      </c>
      <c r="CL320" s="11">
        <f t="shared" si="247"/>
        <v>2557</v>
      </c>
      <c r="CM320" s="11">
        <f t="shared" si="248"/>
        <v>2557</v>
      </c>
      <c r="CN320" s="6">
        <f t="shared" si="249"/>
        <v>1757.45</v>
      </c>
      <c r="CO320" s="6">
        <f t="shared" si="271"/>
        <v>71.585808479962239</v>
      </c>
      <c r="CP320" s="73">
        <f t="shared" si="254"/>
        <v>71.585808479962239</v>
      </c>
      <c r="CQ320" s="73">
        <f t="shared" si="255"/>
        <v>1</v>
      </c>
      <c r="CR320" s="6">
        <f t="shared" si="250"/>
        <v>1</v>
      </c>
    </row>
    <row r="321" spans="1:96">
      <c r="A321" s="30" t="s">
        <v>1764</v>
      </c>
      <c r="B321" s="30" t="s">
        <v>1765</v>
      </c>
      <c r="C321" s="49"/>
      <c r="D321" s="49" t="s">
        <v>3501</v>
      </c>
      <c r="E321" s="30" t="s">
        <v>11649</v>
      </c>
      <c r="F321" s="30" t="s">
        <v>4255</v>
      </c>
      <c r="G321" s="30" t="s">
        <v>4562</v>
      </c>
      <c r="H321" s="30" t="s">
        <v>3140</v>
      </c>
      <c r="I321" s="30" t="s">
        <v>11645</v>
      </c>
      <c r="J321" s="30"/>
      <c r="K321" s="30" t="s">
        <v>1240</v>
      </c>
      <c r="L321" s="30" t="s">
        <v>3102</v>
      </c>
      <c r="M321" s="31">
        <v>603.11</v>
      </c>
      <c r="N321" s="30">
        <v>15</v>
      </c>
      <c r="O321" s="30"/>
      <c r="P321" s="162"/>
      <c r="Q321" s="30">
        <f t="shared" si="214"/>
        <v>180</v>
      </c>
      <c r="R321" s="30">
        <f t="shared" si="215"/>
        <v>5478.6330000000007</v>
      </c>
      <c r="S321" s="30">
        <f t="shared" si="216"/>
        <v>5475</v>
      </c>
      <c r="T321" s="30" t="s">
        <v>6</v>
      </c>
      <c r="U321" s="30"/>
      <c r="V321" s="32">
        <v>39034</v>
      </c>
      <c r="W321" s="30"/>
      <c r="X321" s="31">
        <v>603.11</v>
      </c>
      <c r="Y321" s="30">
        <v>0</v>
      </c>
      <c r="Z321" s="30">
        <v>0</v>
      </c>
      <c r="AA321" s="30">
        <v>0</v>
      </c>
      <c r="AB321" s="31">
        <f t="shared" si="217"/>
        <v>603.11</v>
      </c>
      <c r="AC321" s="33">
        <v>42095</v>
      </c>
      <c r="AD321" s="10">
        <f t="shared" si="218"/>
        <v>39034</v>
      </c>
      <c r="AE321" s="10">
        <f t="shared" si="219"/>
        <v>42095</v>
      </c>
      <c r="AF321" s="11">
        <f t="shared" si="220"/>
        <v>3061</v>
      </c>
      <c r="AG321" s="11">
        <f t="shared" si="221"/>
        <v>5478.75</v>
      </c>
      <c r="AH321" s="11">
        <f t="shared" si="222"/>
        <v>3061</v>
      </c>
      <c r="AI321" s="11">
        <f t="shared" si="268"/>
        <v>337.19081461187216</v>
      </c>
      <c r="AJ321" s="11">
        <f t="shared" si="269"/>
        <v>265.91918538812786</v>
      </c>
      <c r="AK321" s="33">
        <v>42461</v>
      </c>
      <c r="AL321" s="5">
        <f t="shared" si="223"/>
        <v>42461</v>
      </c>
      <c r="AM321" s="11">
        <f t="shared" si="224"/>
        <v>42461</v>
      </c>
      <c r="AN321" s="11">
        <f t="shared" si="225"/>
        <v>3061</v>
      </c>
      <c r="AO321" s="6">
        <v>378.44</v>
      </c>
      <c r="AP321" s="6">
        <f t="shared" si="226"/>
        <v>41.249185388127842</v>
      </c>
      <c r="AQ321" s="6">
        <f t="shared" si="227"/>
        <v>224.67000000000002</v>
      </c>
      <c r="AR321" s="33">
        <v>42826</v>
      </c>
      <c r="AS321" s="5">
        <f t="shared" si="228"/>
        <v>42826</v>
      </c>
      <c r="AT321" s="11">
        <f t="shared" si="229"/>
        <v>42826</v>
      </c>
      <c r="AU321" s="11">
        <f t="shared" si="230"/>
        <v>3792</v>
      </c>
      <c r="AV321" s="6">
        <v>418.64733333333334</v>
      </c>
      <c r="AW321" s="6">
        <v>40.207333333333331</v>
      </c>
      <c r="AX321" s="6">
        <f t="shared" ref="AX321:AX338" si="276">AB321-AV321</f>
        <v>184.46266666666668</v>
      </c>
      <c r="AY321" s="33">
        <v>43191</v>
      </c>
      <c r="AZ321" s="5">
        <f t="shared" si="231"/>
        <v>43191</v>
      </c>
      <c r="BA321" s="11">
        <f t="shared" si="232"/>
        <v>4157</v>
      </c>
      <c r="BB321" s="11">
        <f t="shared" si="233"/>
        <v>3891.080814611872</v>
      </c>
      <c r="BC321" s="6">
        <v>458.45134247238565</v>
      </c>
      <c r="BD321" s="6">
        <v>39.804009139052312</v>
      </c>
      <c r="BE321" s="6">
        <f t="shared" si="273"/>
        <v>144.65865752761437</v>
      </c>
      <c r="BF321" s="8"/>
      <c r="BG321" s="33">
        <v>43556</v>
      </c>
      <c r="BH321" s="5">
        <f t="shared" si="234"/>
        <v>43556</v>
      </c>
      <c r="BI321" s="11">
        <f t="shared" si="235"/>
        <v>4522</v>
      </c>
      <c r="BJ321" s="11">
        <f t="shared" si="236"/>
        <v>0</v>
      </c>
      <c r="BK321" s="6">
        <f t="shared" si="274"/>
        <v>497.79998404711534</v>
      </c>
      <c r="BL321" s="6">
        <f t="shared" si="275"/>
        <v>39.348641574729697</v>
      </c>
      <c r="BM321" s="6">
        <f t="shared" si="259"/>
        <v>105.31001595288467</v>
      </c>
      <c r="BN321" s="59"/>
      <c r="BO321" s="58"/>
      <c r="BP321" s="58"/>
      <c r="BQ321" s="61">
        <f t="shared" si="238"/>
        <v>65.102682619551388</v>
      </c>
      <c r="BR321" s="33">
        <v>43922</v>
      </c>
      <c r="BS321" s="5">
        <f t="shared" si="239"/>
        <v>43922</v>
      </c>
      <c r="BT321" s="11">
        <f t="shared" si="240"/>
        <v>4888</v>
      </c>
      <c r="BU321" s="11">
        <f t="shared" si="241"/>
        <v>0</v>
      </c>
      <c r="BV321" s="6">
        <f t="shared" si="264"/>
        <v>538.00731738044863</v>
      </c>
      <c r="BW321" s="6">
        <f t="shared" si="263"/>
        <v>40.207333333333331</v>
      </c>
      <c r="BX321" s="73">
        <f t="shared" si="251"/>
        <v>65.102682619551331</v>
      </c>
      <c r="BY321" s="6">
        <f t="shared" si="260"/>
        <v>65.102682619551331</v>
      </c>
      <c r="BZ321" s="33">
        <v>44287</v>
      </c>
      <c r="CA321" s="5">
        <f t="shared" si="242"/>
        <v>44287</v>
      </c>
      <c r="CB321" s="11">
        <f t="shared" si="243"/>
        <v>5253</v>
      </c>
      <c r="CC321" s="11">
        <f t="shared" si="244"/>
        <v>0</v>
      </c>
      <c r="CD321" s="6">
        <f t="shared" si="245"/>
        <v>578.21465071378191</v>
      </c>
      <c r="CE321" s="62">
        <f t="shared" si="270"/>
        <v>40.207333333333331</v>
      </c>
      <c r="CF321" s="73">
        <f t="shared" si="252"/>
        <v>40.207333333333331</v>
      </c>
      <c r="CG321" s="73">
        <f t="shared" si="253"/>
        <v>24.895349286218</v>
      </c>
      <c r="CH321" s="6">
        <f t="shared" si="272"/>
        <v>24.895349286218</v>
      </c>
      <c r="CI321" s="6"/>
      <c r="CJ321" s="33">
        <v>44652</v>
      </c>
      <c r="CK321" s="5">
        <f t="shared" si="246"/>
        <v>44652</v>
      </c>
      <c r="CL321" s="11">
        <f t="shared" si="247"/>
        <v>2557</v>
      </c>
      <c r="CM321" s="11">
        <f t="shared" si="248"/>
        <v>2557</v>
      </c>
      <c r="CN321" s="6">
        <f t="shared" si="249"/>
        <v>602.1099999999999</v>
      </c>
      <c r="CO321" s="6">
        <f t="shared" si="271"/>
        <v>23.895349286218</v>
      </c>
      <c r="CP321" s="73">
        <f t="shared" si="254"/>
        <v>23.895349286218</v>
      </c>
      <c r="CQ321" s="73">
        <f t="shared" si="255"/>
        <v>1</v>
      </c>
      <c r="CR321" s="6">
        <f t="shared" si="250"/>
        <v>1</v>
      </c>
    </row>
    <row r="322" spans="1:96">
      <c r="A322" s="30" t="s">
        <v>1790</v>
      </c>
      <c r="B322" s="30" t="s">
        <v>1791</v>
      </c>
      <c r="C322" s="49"/>
      <c r="D322" s="49" t="s">
        <v>3514</v>
      </c>
      <c r="E322" s="30" t="s">
        <v>11649</v>
      </c>
      <c r="F322" s="30" t="s">
        <v>4255</v>
      </c>
      <c r="G322" s="30" t="s">
        <v>4562</v>
      </c>
      <c r="H322" s="30" t="s">
        <v>3494</v>
      </c>
      <c r="I322" s="30" t="s">
        <v>11645</v>
      </c>
      <c r="J322" s="30"/>
      <c r="K322" s="30" t="s">
        <v>1240</v>
      </c>
      <c r="L322" s="30" t="s">
        <v>3102</v>
      </c>
      <c r="M322" s="31">
        <v>809.4</v>
      </c>
      <c r="N322" s="30">
        <v>15</v>
      </c>
      <c r="O322" s="30"/>
      <c r="P322" s="162"/>
      <c r="Q322" s="30">
        <f t="shared" si="214"/>
        <v>180</v>
      </c>
      <c r="R322" s="30">
        <f t="shared" si="215"/>
        <v>5478.6330000000007</v>
      </c>
      <c r="S322" s="30">
        <f t="shared" si="216"/>
        <v>5475</v>
      </c>
      <c r="T322" s="30" t="s">
        <v>6</v>
      </c>
      <c r="U322" s="30"/>
      <c r="V322" s="32">
        <v>39034</v>
      </c>
      <c r="W322" s="30"/>
      <c r="X322" s="31">
        <v>809.4</v>
      </c>
      <c r="Y322" s="30">
        <v>0</v>
      </c>
      <c r="Z322" s="30">
        <v>0</v>
      </c>
      <c r="AA322" s="30">
        <v>0</v>
      </c>
      <c r="AB322" s="31">
        <f t="shared" si="217"/>
        <v>809.4</v>
      </c>
      <c r="AC322" s="33">
        <v>42095</v>
      </c>
      <c r="AD322" s="10">
        <f t="shared" si="218"/>
        <v>39034</v>
      </c>
      <c r="AE322" s="10">
        <f t="shared" si="219"/>
        <v>42095</v>
      </c>
      <c r="AF322" s="11">
        <f t="shared" si="220"/>
        <v>3061</v>
      </c>
      <c r="AG322" s="11">
        <f t="shared" si="221"/>
        <v>5478.75</v>
      </c>
      <c r="AH322" s="11">
        <f t="shared" si="222"/>
        <v>3061</v>
      </c>
      <c r="AI322" s="11">
        <f t="shared" si="268"/>
        <v>452.5248219178082</v>
      </c>
      <c r="AJ322" s="11">
        <f t="shared" si="269"/>
        <v>356.87517808219178</v>
      </c>
      <c r="AK322" s="33">
        <v>42461</v>
      </c>
      <c r="AL322" s="5">
        <f t="shared" si="223"/>
        <v>42461</v>
      </c>
      <c r="AM322" s="11">
        <f t="shared" si="224"/>
        <v>42461</v>
      </c>
      <c r="AN322" s="11">
        <f t="shared" si="225"/>
        <v>3061</v>
      </c>
      <c r="AO322" s="6">
        <v>507.97</v>
      </c>
      <c r="AP322" s="6">
        <f t="shared" si="226"/>
        <v>55.445178082191831</v>
      </c>
      <c r="AQ322" s="6">
        <f t="shared" si="227"/>
        <v>301.42999999999995</v>
      </c>
      <c r="AR322" s="33">
        <v>42826</v>
      </c>
      <c r="AS322" s="5">
        <f t="shared" si="228"/>
        <v>42826</v>
      </c>
      <c r="AT322" s="11">
        <f t="shared" si="229"/>
        <v>42826</v>
      </c>
      <c r="AU322" s="11">
        <f t="shared" si="230"/>
        <v>3792</v>
      </c>
      <c r="AV322" s="6">
        <v>561.93000000000006</v>
      </c>
      <c r="AW322" s="6">
        <v>53.96</v>
      </c>
      <c r="AX322" s="6">
        <f t="shared" si="276"/>
        <v>247.46999999999991</v>
      </c>
      <c r="AY322" s="33">
        <v>43191</v>
      </c>
      <c r="AZ322" s="5">
        <f t="shared" si="231"/>
        <v>43191</v>
      </c>
      <c r="BA322" s="11">
        <f t="shared" si="232"/>
        <v>4157</v>
      </c>
      <c r="BB322" s="11">
        <f t="shared" si="233"/>
        <v>3800.1248219178083</v>
      </c>
      <c r="BC322" s="6">
        <v>616.61591786252052</v>
      </c>
      <c r="BD322" s="6">
        <v>54.685917862520427</v>
      </c>
      <c r="BE322" s="6">
        <f t="shared" si="273"/>
        <v>192.78408213747946</v>
      </c>
      <c r="BF322" s="8"/>
      <c r="BG322" s="33">
        <v>43556</v>
      </c>
      <c r="BH322" s="5">
        <f t="shared" si="234"/>
        <v>43556</v>
      </c>
      <c r="BI322" s="11">
        <f t="shared" si="235"/>
        <v>4522</v>
      </c>
      <c r="BJ322" s="11">
        <f t="shared" si="236"/>
        <v>0</v>
      </c>
      <c r="BK322" s="6">
        <f t="shared" si="274"/>
        <v>668.06935233661375</v>
      </c>
      <c r="BL322" s="6">
        <f t="shared" si="275"/>
        <v>51.453434474093228</v>
      </c>
      <c r="BM322" s="6">
        <f t="shared" si="259"/>
        <v>141.33064766338623</v>
      </c>
      <c r="BN322" s="59"/>
      <c r="BO322" s="58"/>
      <c r="BP322" s="58"/>
      <c r="BQ322" s="61">
        <f t="shared" si="238"/>
        <v>87.370647663386194</v>
      </c>
      <c r="BR322" s="33">
        <v>43922</v>
      </c>
      <c r="BS322" s="5">
        <f t="shared" si="239"/>
        <v>43922</v>
      </c>
      <c r="BT322" s="11">
        <f t="shared" si="240"/>
        <v>4888</v>
      </c>
      <c r="BU322" s="11">
        <f t="shared" si="241"/>
        <v>0</v>
      </c>
      <c r="BV322" s="6">
        <f t="shared" si="264"/>
        <v>722.02935233661378</v>
      </c>
      <c r="BW322" s="6">
        <f t="shared" si="263"/>
        <v>53.96</v>
      </c>
      <c r="BX322" s="73">
        <f t="shared" si="251"/>
        <v>87.370647663386222</v>
      </c>
      <c r="BY322" s="6">
        <f t="shared" si="260"/>
        <v>87.370647663386222</v>
      </c>
      <c r="BZ322" s="33">
        <v>44287</v>
      </c>
      <c r="CA322" s="5">
        <f t="shared" si="242"/>
        <v>44287</v>
      </c>
      <c r="CB322" s="11">
        <f t="shared" si="243"/>
        <v>5253</v>
      </c>
      <c r="CC322" s="11">
        <f t="shared" si="244"/>
        <v>0</v>
      </c>
      <c r="CD322" s="6">
        <f t="shared" si="245"/>
        <v>775.98935233661382</v>
      </c>
      <c r="CE322" s="62">
        <f t="shared" si="270"/>
        <v>53.96</v>
      </c>
      <c r="CF322" s="73">
        <f t="shared" si="252"/>
        <v>53.96</v>
      </c>
      <c r="CG322" s="73">
        <f t="shared" si="253"/>
        <v>33.410647663386221</v>
      </c>
      <c r="CH322" s="6">
        <f t="shared" si="272"/>
        <v>33.410647663386221</v>
      </c>
      <c r="CI322" s="6"/>
      <c r="CJ322" s="33">
        <v>44652</v>
      </c>
      <c r="CK322" s="5">
        <f t="shared" si="246"/>
        <v>44652</v>
      </c>
      <c r="CL322" s="11">
        <f t="shared" si="247"/>
        <v>2557</v>
      </c>
      <c r="CM322" s="11">
        <f t="shared" si="248"/>
        <v>2557</v>
      </c>
      <c r="CN322" s="6">
        <f t="shared" si="249"/>
        <v>808.40000000000009</v>
      </c>
      <c r="CO322" s="6">
        <f t="shared" si="271"/>
        <v>32.410647663386221</v>
      </c>
      <c r="CP322" s="73">
        <f t="shared" si="254"/>
        <v>32.410647663386221</v>
      </c>
      <c r="CQ322" s="73">
        <f t="shared" si="255"/>
        <v>1</v>
      </c>
      <c r="CR322" s="6">
        <f t="shared" si="250"/>
        <v>1</v>
      </c>
    </row>
    <row r="323" spans="1:96">
      <c r="A323" s="30" t="s">
        <v>1792</v>
      </c>
      <c r="B323" s="30" t="s">
        <v>1793</v>
      </c>
      <c r="C323" s="49"/>
      <c r="D323" s="49" t="s">
        <v>3515</v>
      </c>
      <c r="E323" s="30" t="s">
        <v>11649</v>
      </c>
      <c r="F323" s="30" t="s">
        <v>4255</v>
      </c>
      <c r="G323" s="30" t="s">
        <v>4562</v>
      </c>
      <c r="H323" s="30" t="s">
        <v>3502</v>
      </c>
      <c r="I323" s="30" t="s">
        <v>11645</v>
      </c>
      <c r="J323" s="30"/>
      <c r="K323" s="30" t="s">
        <v>1240</v>
      </c>
      <c r="L323" s="30" t="s">
        <v>3102</v>
      </c>
      <c r="M323" s="31">
        <v>809.4</v>
      </c>
      <c r="N323" s="30">
        <v>15</v>
      </c>
      <c r="O323" s="30"/>
      <c r="P323" s="162"/>
      <c r="Q323" s="30">
        <f t="shared" si="214"/>
        <v>180</v>
      </c>
      <c r="R323" s="30">
        <f t="shared" si="215"/>
        <v>5478.6330000000007</v>
      </c>
      <c r="S323" s="30">
        <f t="shared" si="216"/>
        <v>5475</v>
      </c>
      <c r="T323" s="30" t="s">
        <v>6</v>
      </c>
      <c r="U323" s="30"/>
      <c r="V323" s="32">
        <v>39034</v>
      </c>
      <c r="W323" s="30"/>
      <c r="X323" s="31">
        <v>809.4</v>
      </c>
      <c r="Y323" s="30">
        <v>0</v>
      </c>
      <c r="Z323" s="30">
        <v>0</v>
      </c>
      <c r="AA323" s="30">
        <v>0</v>
      </c>
      <c r="AB323" s="31">
        <f t="shared" si="217"/>
        <v>809.4</v>
      </c>
      <c r="AC323" s="33">
        <v>42095</v>
      </c>
      <c r="AD323" s="10">
        <f t="shared" si="218"/>
        <v>39034</v>
      </c>
      <c r="AE323" s="10">
        <f t="shared" si="219"/>
        <v>42095</v>
      </c>
      <c r="AF323" s="11">
        <f t="shared" si="220"/>
        <v>3061</v>
      </c>
      <c r="AG323" s="11">
        <f t="shared" si="221"/>
        <v>5478.75</v>
      </c>
      <c r="AH323" s="11">
        <f t="shared" si="222"/>
        <v>3061</v>
      </c>
      <c r="AI323" s="11">
        <f t="shared" si="268"/>
        <v>452.5248219178082</v>
      </c>
      <c r="AJ323" s="11">
        <f t="shared" si="269"/>
        <v>356.87517808219178</v>
      </c>
      <c r="AK323" s="33">
        <v>42461</v>
      </c>
      <c r="AL323" s="5">
        <f t="shared" si="223"/>
        <v>42461</v>
      </c>
      <c r="AM323" s="11">
        <f t="shared" si="224"/>
        <v>42461</v>
      </c>
      <c r="AN323" s="11">
        <f t="shared" si="225"/>
        <v>3061</v>
      </c>
      <c r="AO323" s="6">
        <v>507.97</v>
      </c>
      <c r="AP323" s="6">
        <f t="shared" si="226"/>
        <v>55.445178082191831</v>
      </c>
      <c r="AQ323" s="6">
        <f t="shared" si="227"/>
        <v>301.42999999999995</v>
      </c>
      <c r="AR323" s="33">
        <v>42826</v>
      </c>
      <c r="AS323" s="5">
        <f t="shared" si="228"/>
        <v>42826</v>
      </c>
      <c r="AT323" s="11">
        <f t="shared" si="229"/>
        <v>42826</v>
      </c>
      <c r="AU323" s="11">
        <f t="shared" si="230"/>
        <v>3792</v>
      </c>
      <c r="AV323" s="6">
        <v>561.93000000000006</v>
      </c>
      <c r="AW323" s="6">
        <v>53.96</v>
      </c>
      <c r="AX323" s="6">
        <f t="shared" si="276"/>
        <v>247.46999999999991</v>
      </c>
      <c r="AY323" s="33">
        <v>43191</v>
      </c>
      <c r="AZ323" s="5">
        <f t="shared" si="231"/>
        <v>43191</v>
      </c>
      <c r="BA323" s="11">
        <f t="shared" si="232"/>
        <v>4157</v>
      </c>
      <c r="BB323" s="11">
        <f t="shared" si="233"/>
        <v>3800.1248219178083</v>
      </c>
      <c r="BC323" s="6">
        <v>616.61591786252052</v>
      </c>
      <c r="BD323" s="6">
        <v>54.685917862520427</v>
      </c>
      <c r="BE323" s="6">
        <f t="shared" si="273"/>
        <v>192.78408213747946</v>
      </c>
      <c r="BF323" s="8"/>
      <c r="BG323" s="33">
        <v>43556</v>
      </c>
      <c r="BH323" s="5">
        <f t="shared" si="234"/>
        <v>43556</v>
      </c>
      <c r="BI323" s="11">
        <f t="shared" si="235"/>
        <v>4522</v>
      </c>
      <c r="BJ323" s="11">
        <f t="shared" si="236"/>
        <v>0</v>
      </c>
      <c r="BK323" s="6">
        <f t="shared" si="274"/>
        <v>668.06935233661375</v>
      </c>
      <c r="BL323" s="6">
        <f t="shared" si="275"/>
        <v>51.453434474093228</v>
      </c>
      <c r="BM323" s="6">
        <f t="shared" si="259"/>
        <v>141.33064766338623</v>
      </c>
      <c r="BN323" s="59"/>
      <c r="BO323" s="58"/>
      <c r="BP323" s="58"/>
      <c r="BQ323" s="61">
        <f t="shared" si="238"/>
        <v>87.370647663386194</v>
      </c>
      <c r="BR323" s="33">
        <v>43922</v>
      </c>
      <c r="BS323" s="5">
        <f t="shared" si="239"/>
        <v>43922</v>
      </c>
      <c r="BT323" s="11">
        <f t="shared" si="240"/>
        <v>4888</v>
      </c>
      <c r="BU323" s="11">
        <f t="shared" si="241"/>
        <v>0</v>
      </c>
      <c r="BV323" s="6">
        <f t="shared" si="264"/>
        <v>722.02935233661378</v>
      </c>
      <c r="BW323" s="6">
        <f t="shared" si="263"/>
        <v>53.96</v>
      </c>
      <c r="BX323" s="73">
        <f t="shared" si="251"/>
        <v>87.370647663386222</v>
      </c>
      <c r="BY323" s="6">
        <f t="shared" si="260"/>
        <v>87.370647663386222</v>
      </c>
      <c r="BZ323" s="33">
        <v>44287</v>
      </c>
      <c r="CA323" s="5">
        <f t="shared" si="242"/>
        <v>44287</v>
      </c>
      <c r="CB323" s="11">
        <f t="shared" si="243"/>
        <v>5253</v>
      </c>
      <c r="CC323" s="11">
        <f t="shared" si="244"/>
        <v>0</v>
      </c>
      <c r="CD323" s="6">
        <f t="shared" si="245"/>
        <v>775.98935233661382</v>
      </c>
      <c r="CE323" s="62">
        <f t="shared" si="270"/>
        <v>53.96</v>
      </c>
      <c r="CF323" s="73">
        <f t="shared" si="252"/>
        <v>53.96</v>
      </c>
      <c r="CG323" s="73">
        <f t="shared" si="253"/>
        <v>33.410647663386221</v>
      </c>
      <c r="CH323" s="6">
        <f t="shared" si="272"/>
        <v>33.410647663386221</v>
      </c>
      <c r="CI323" s="6"/>
      <c r="CJ323" s="33">
        <v>44652</v>
      </c>
      <c r="CK323" s="5">
        <f t="shared" si="246"/>
        <v>44652</v>
      </c>
      <c r="CL323" s="11">
        <f t="shared" si="247"/>
        <v>2557</v>
      </c>
      <c r="CM323" s="11">
        <f t="shared" si="248"/>
        <v>2557</v>
      </c>
      <c r="CN323" s="6">
        <f t="shared" si="249"/>
        <v>808.40000000000009</v>
      </c>
      <c r="CO323" s="6">
        <f t="shared" si="271"/>
        <v>32.410647663386221</v>
      </c>
      <c r="CP323" s="73">
        <f t="shared" si="254"/>
        <v>32.410647663386221</v>
      </c>
      <c r="CQ323" s="73">
        <f t="shared" si="255"/>
        <v>1</v>
      </c>
      <c r="CR323" s="6">
        <f t="shared" si="250"/>
        <v>1</v>
      </c>
    </row>
    <row r="324" spans="1:96">
      <c r="A324" s="30" t="s">
        <v>1794</v>
      </c>
      <c r="B324" s="30" t="s">
        <v>1795</v>
      </c>
      <c r="C324" s="49"/>
      <c r="D324" s="49" t="s">
        <v>3516</v>
      </c>
      <c r="E324" s="30" t="s">
        <v>11649</v>
      </c>
      <c r="F324" s="30" t="s">
        <v>4255</v>
      </c>
      <c r="G324" s="30" t="s">
        <v>4562</v>
      </c>
      <c r="H324" s="30" t="s">
        <v>3494</v>
      </c>
      <c r="I324" s="30" t="s">
        <v>11645</v>
      </c>
      <c r="J324" s="30"/>
      <c r="K324" s="30" t="s">
        <v>1240</v>
      </c>
      <c r="L324" s="30" t="s">
        <v>3102</v>
      </c>
      <c r="M324" s="31">
        <v>809.4</v>
      </c>
      <c r="N324" s="30">
        <v>15</v>
      </c>
      <c r="O324" s="30"/>
      <c r="P324" s="162"/>
      <c r="Q324" s="30">
        <f t="shared" si="214"/>
        <v>180</v>
      </c>
      <c r="R324" s="30">
        <f t="shared" si="215"/>
        <v>5478.6330000000007</v>
      </c>
      <c r="S324" s="30">
        <f t="shared" si="216"/>
        <v>5475</v>
      </c>
      <c r="T324" s="30" t="s">
        <v>6</v>
      </c>
      <c r="U324" s="30"/>
      <c r="V324" s="32">
        <v>39034</v>
      </c>
      <c r="W324" s="30"/>
      <c r="X324" s="31">
        <v>809.4</v>
      </c>
      <c r="Y324" s="30">
        <v>0</v>
      </c>
      <c r="Z324" s="30">
        <v>0</v>
      </c>
      <c r="AA324" s="30">
        <v>0</v>
      </c>
      <c r="AB324" s="31">
        <f t="shared" si="217"/>
        <v>809.4</v>
      </c>
      <c r="AC324" s="33">
        <v>42095</v>
      </c>
      <c r="AD324" s="10">
        <f t="shared" si="218"/>
        <v>39034</v>
      </c>
      <c r="AE324" s="10">
        <f t="shared" si="219"/>
        <v>42095</v>
      </c>
      <c r="AF324" s="11">
        <f t="shared" si="220"/>
        <v>3061</v>
      </c>
      <c r="AG324" s="11">
        <f t="shared" si="221"/>
        <v>5478.75</v>
      </c>
      <c r="AH324" s="11">
        <f t="shared" si="222"/>
        <v>3061</v>
      </c>
      <c r="AI324" s="11">
        <f t="shared" si="268"/>
        <v>452.5248219178082</v>
      </c>
      <c r="AJ324" s="11">
        <f t="shared" si="269"/>
        <v>356.87517808219178</v>
      </c>
      <c r="AK324" s="33">
        <v>42461</v>
      </c>
      <c r="AL324" s="5">
        <f t="shared" si="223"/>
        <v>42461</v>
      </c>
      <c r="AM324" s="11">
        <f t="shared" si="224"/>
        <v>42461</v>
      </c>
      <c r="AN324" s="11">
        <f t="shared" si="225"/>
        <v>3061</v>
      </c>
      <c r="AO324" s="6">
        <v>507.97</v>
      </c>
      <c r="AP324" s="6">
        <f t="shared" si="226"/>
        <v>55.445178082191831</v>
      </c>
      <c r="AQ324" s="6">
        <f t="shared" si="227"/>
        <v>301.42999999999995</v>
      </c>
      <c r="AR324" s="33">
        <v>42826</v>
      </c>
      <c r="AS324" s="5">
        <f t="shared" si="228"/>
        <v>42826</v>
      </c>
      <c r="AT324" s="11">
        <f t="shared" si="229"/>
        <v>42826</v>
      </c>
      <c r="AU324" s="11">
        <f t="shared" si="230"/>
        <v>3792</v>
      </c>
      <c r="AV324" s="6">
        <v>561.93000000000006</v>
      </c>
      <c r="AW324" s="6">
        <v>53.96</v>
      </c>
      <c r="AX324" s="6">
        <f t="shared" si="276"/>
        <v>247.46999999999991</v>
      </c>
      <c r="AY324" s="33">
        <v>43191</v>
      </c>
      <c r="AZ324" s="5">
        <f t="shared" si="231"/>
        <v>43191</v>
      </c>
      <c r="BA324" s="11">
        <f t="shared" si="232"/>
        <v>4157</v>
      </c>
      <c r="BB324" s="11">
        <f t="shared" si="233"/>
        <v>3800.1248219178083</v>
      </c>
      <c r="BC324" s="6">
        <v>616.61591786252052</v>
      </c>
      <c r="BD324" s="6">
        <v>54.685917862520427</v>
      </c>
      <c r="BE324" s="6">
        <f t="shared" si="273"/>
        <v>192.78408213747946</v>
      </c>
      <c r="BF324" s="8"/>
      <c r="BG324" s="33">
        <v>43556</v>
      </c>
      <c r="BH324" s="5">
        <f t="shared" si="234"/>
        <v>43556</v>
      </c>
      <c r="BI324" s="11">
        <f t="shared" si="235"/>
        <v>4522</v>
      </c>
      <c r="BJ324" s="11">
        <f t="shared" si="236"/>
        <v>0</v>
      </c>
      <c r="BK324" s="6">
        <f t="shared" si="274"/>
        <v>668.06935233661375</v>
      </c>
      <c r="BL324" s="6">
        <f t="shared" si="275"/>
        <v>51.453434474093228</v>
      </c>
      <c r="BM324" s="6">
        <f t="shared" si="259"/>
        <v>141.33064766338623</v>
      </c>
      <c r="BN324" s="59"/>
      <c r="BO324" s="58"/>
      <c r="BP324" s="58"/>
      <c r="BQ324" s="61">
        <f t="shared" si="238"/>
        <v>87.370647663386194</v>
      </c>
      <c r="BR324" s="33">
        <v>43922</v>
      </c>
      <c r="BS324" s="5">
        <f t="shared" si="239"/>
        <v>43922</v>
      </c>
      <c r="BT324" s="11">
        <f t="shared" si="240"/>
        <v>4888</v>
      </c>
      <c r="BU324" s="11">
        <f t="shared" si="241"/>
        <v>0</v>
      </c>
      <c r="BV324" s="6">
        <f t="shared" si="264"/>
        <v>722.02935233661378</v>
      </c>
      <c r="BW324" s="6">
        <f t="shared" si="263"/>
        <v>53.96</v>
      </c>
      <c r="BX324" s="73">
        <f t="shared" si="251"/>
        <v>87.370647663386222</v>
      </c>
      <c r="BY324" s="6">
        <f t="shared" si="260"/>
        <v>87.370647663386222</v>
      </c>
      <c r="BZ324" s="33">
        <v>44287</v>
      </c>
      <c r="CA324" s="5">
        <f t="shared" si="242"/>
        <v>44287</v>
      </c>
      <c r="CB324" s="11">
        <f t="shared" si="243"/>
        <v>5253</v>
      </c>
      <c r="CC324" s="11">
        <f t="shared" si="244"/>
        <v>0</v>
      </c>
      <c r="CD324" s="6">
        <f t="shared" si="245"/>
        <v>775.98935233661382</v>
      </c>
      <c r="CE324" s="62">
        <f t="shared" si="270"/>
        <v>53.96</v>
      </c>
      <c r="CF324" s="73">
        <f t="shared" si="252"/>
        <v>53.96</v>
      </c>
      <c r="CG324" s="73">
        <f t="shared" si="253"/>
        <v>33.410647663386221</v>
      </c>
      <c r="CH324" s="6">
        <f t="shared" si="272"/>
        <v>33.410647663386221</v>
      </c>
      <c r="CI324" s="6"/>
      <c r="CJ324" s="33">
        <v>44652</v>
      </c>
      <c r="CK324" s="5">
        <f t="shared" si="246"/>
        <v>44652</v>
      </c>
      <c r="CL324" s="11">
        <f t="shared" si="247"/>
        <v>2557</v>
      </c>
      <c r="CM324" s="11">
        <f t="shared" si="248"/>
        <v>2557</v>
      </c>
      <c r="CN324" s="6">
        <f t="shared" si="249"/>
        <v>808.40000000000009</v>
      </c>
      <c r="CO324" s="6">
        <f t="shared" si="271"/>
        <v>32.410647663386221</v>
      </c>
      <c r="CP324" s="73">
        <f t="shared" si="254"/>
        <v>32.410647663386221</v>
      </c>
      <c r="CQ324" s="73">
        <f t="shared" si="255"/>
        <v>1</v>
      </c>
      <c r="CR324" s="6">
        <f t="shared" si="250"/>
        <v>1</v>
      </c>
    </row>
    <row r="325" spans="1:96">
      <c r="A325" s="30" t="s">
        <v>1796</v>
      </c>
      <c r="B325" s="30" t="s">
        <v>1797</v>
      </c>
      <c r="C325" s="49"/>
      <c r="D325" s="49" t="s">
        <v>3517</v>
      </c>
      <c r="E325" s="30" t="s">
        <v>11649</v>
      </c>
      <c r="F325" s="30" t="s">
        <v>4255</v>
      </c>
      <c r="G325" s="30" t="s">
        <v>4562</v>
      </c>
      <c r="H325" s="30" t="s">
        <v>3140</v>
      </c>
      <c r="I325" s="30" t="s">
        <v>11645</v>
      </c>
      <c r="J325" s="30"/>
      <c r="K325" s="30" t="s">
        <v>1240</v>
      </c>
      <c r="L325" s="30" t="s">
        <v>3102</v>
      </c>
      <c r="M325" s="31">
        <v>809.4</v>
      </c>
      <c r="N325" s="30">
        <v>15</v>
      </c>
      <c r="O325" s="30"/>
      <c r="P325" s="162"/>
      <c r="Q325" s="30">
        <f t="shared" si="214"/>
        <v>180</v>
      </c>
      <c r="R325" s="30">
        <f t="shared" si="215"/>
        <v>5478.6330000000007</v>
      </c>
      <c r="S325" s="30">
        <f t="shared" si="216"/>
        <v>5475</v>
      </c>
      <c r="T325" s="30" t="s">
        <v>6</v>
      </c>
      <c r="U325" s="30"/>
      <c r="V325" s="32">
        <v>39034</v>
      </c>
      <c r="W325" s="30"/>
      <c r="X325" s="31">
        <v>809.4</v>
      </c>
      <c r="Y325" s="30">
        <v>0</v>
      </c>
      <c r="Z325" s="30">
        <v>0</v>
      </c>
      <c r="AA325" s="30">
        <v>0</v>
      </c>
      <c r="AB325" s="31">
        <f t="shared" si="217"/>
        <v>809.4</v>
      </c>
      <c r="AC325" s="33">
        <v>42095</v>
      </c>
      <c r="AD325" s="10">
        <f t="shared" si="218"/>
        <v>39034</v>
      </c>
      <c r="AE325" s="10">
        <f t="shared" si="219"/>
        <v>42095</v>
      </c>
      <c r="AF325" s="11">
        <f t="shared" si="220"/>
        <v>3061</v>
      </c>
      <c r="AG325" s="11">
        <f t="shared" si="221"/>
        <v>5478.75</v>
      </c>
      <c r="AH325" s="11">
        <f t="shared" si="222"/>
        <v>3061</v>
      </c>
      <c r="AI325" s="11">
        <f t="shared" si="268"/>
        <v>452.5248219178082</v>
      </c>
      <c r="AJ325" s="11">
        <f t="shared" si="269"/>
        <v>356.87517808219178</v>
      </c>
      <c r="AK325" s="33">
        <v>42461</v>
      </c>
      <c r="AL325" s="5">
        <f t="shared" si="223"/>
        <v>42461</v>
      </c>
      <c r="AM325" s="11">
        <f t="shared" si="224"/>
        <v>42461</v>
      </c>
      <c r="AN325" s="11">
        <f t="shared" si="225"/>
        <v>3061</v>
      </c>
      <c r="AO325" s="6">
        <v>507.96</v>
      </c>
      <c r="AP325" s="6">
        <f t="shared" si="226"/>
        <v>55.435178082191783</v>
      </c>
      <c r="AQ325" s="6">
        <f t="shared" si="227"/>
        <v>301.44</v>
      </c>
      <c r="AR325" s="33">
        <v>42826</v>
      </c>
      <c r="AS325" s="5">
        <f t="shared" si="228"/>
        <v>42826</v>
      </c>
      <c r="AT325" s="11">
        <f t="shared" si="229"/>
        <v>42826</v>
      </c>
      <c r="AU325" s="11">
        <f t="shared" si="230"/>
        <v>3792</v>
      </c>
      <c r="AV325" s="6">
        <v>561.91999999999996</v>
      </c>
      <c r="AW325" s="6">
        <v>53.96</v>
      </c>
      <c r="AX325" s="6">
        <f t="shared" si="276"/>
        <v>247.48000000000002</v>
      </c>
      <c r="AY325" s="33">
        <v>43191</v>
      </c>
      <c r="AZ325" s="5">
        <f t="shared" si="231"/>
        <v>43191</v>
      </c>
      <c r="BA325" s="11">
        <f t="shared" si="232"/>
        <v>4157</v>
      </c>
      <c r="BB325" s="11">
        <f t="shared" si="233"/>
        <v>3800.1248219178083</v>
      </c>
      <c r="BC325" s="6">
        <v>616.60591786252041</v>
      </c>
      <c r="BD325" s="6">
        <v>54.685917862520427</v>
      </c>
      <c r="BE325" s="6">
        <f t="shared" si="273"/>
        <v>192.79408213747956</v>
      </c>
      <c r="BF325" s="8"/>
      <c r="BG325" s="33">
        <v>43556</v>
      </c>
      <c r="BH325" s="5">
        <f t="shared" si="234"/>
        <v>43556</v>
      </c>
      <c r="BI325" s="11">
        <f t="shared" si="235"/>
        <v>4522</v>
      </c>
      <c r="BJ325" s="11">
        <f t="shared" si="236"/>
        <v>0</v>
      </c>
      <c r="BK325" s="6">
        <f t="shared" si="274"/>
        <v>668.06935233661375</v>
      </c>
      <c r="BL325" s="6">
        <f t="shared" si="275"/>
        <v>51.463434474093333</v>
      </c>
      <c r="BM325" s="6">
        <f t="shared" si="259"/>
        <v>141.33064766338623</v>
      </c>
      <c r="BN325" s="59"/>
      <c r="BO325" s="58"/>
      <c r="BP325" s="58"/>
      <c r="BQ325" s="61">
        <f t="shared" si="238"/>
        <v>87.370647663386194</v>
      </c>
      <c r="BR325" s="33">
        <v>43922</v>
      </c>
      <c r="BS325" s="5">
        <f t="shared" si="239"/>
        <v>43922</v>
      </c>
      <c r="BT325" s="11">
        <f t="shared" si="240"/>
        <v>4888</v>
      </c>
      <c r="BU325" s="11">
        <f t="shared" si="241"/>
        <v>0</v>
      </c>
      <c r="BV325" s="6">
        <f t="shared" si="264"/>
        <v>722.02935233661378</v>
      </c>
      <c r="BW325" s="6">
        <f t="shared" si="263"/>
        <v>53.96</v>
      </c>
      <c r="BX325" s="73">
        <f t="shared" si="251"/>
        <v>87.370647663386222</v>
      </c>
      <c r="BY325" s="6">
        <f t="shared" si="260"/>
        <v>87.370647663386222</v>
      </c>
      <c r="BZ325" s="33">
        <v>44287</v>
      </c>
      <c r="CA325" s="5">
        <f t="shared" si="242"/>
        <v>44287</v>
      </c>
      <c r="CB325" s="11">
        <f t="shared" si="243"/>
        <v>5253</v>
      </c>
      <c r="CC325" s="11">
        <f t="shared" si="244"/>
        <v>0</v>
      </c>
      <c r="CD325" s="6">
        <f t="shared" si="245"/>
        <v>775.98935233661382</v>
      </c>
      <c r="CE325" s="62">
        <f t="shared" si="270"/>
        <v>53.96</v>
      </c>
      <c r="CF325" s="73">
        <f t="shared" si="252"/>
        <v>53.96</v>
      </c>
      <c r="CG325" s="73">
        <f t="shared" si="253"/>
        <v>33.410647663386221</v>
      </c>
      <c r="CH325" s="6">
        <f t="shared" si="272"/>
        <v>33.410647663386221</v>
      </c>
      <c r="CI325" s="6"/>
      <c r="CJ325" s="33">
        <v>44652</v>
      </c>
      <c r="CK325" s="5">
        <f t="shared" si="246"/>
        <v>44652</v>
      </c>
      <c r="CL325" s="11">
        <f t="shared" si="247"/>
        <v>2557</v>
      </c>
      <c r="CM325" s="11">
        <f t="shared" si="248"/>
        <v>2557</v>
      </c>
      <c r="CN325" s="6">
        <f t="shared" si="249"/>
        <v>808.40000000000009</v>
      </c>
      <c r="CO325" s="6">
        <f t="shared" si="271"/>
        <v>32.410647663386221</v>
      </c>
      <c r="CP325" s="73">
        <f t="shared" si="254"/>
        <v>32.410647663386221</v>
      </c>
      <c r="CQ325" s="73">
        <f t="shared" si="255"/>
        <v>1</v>
      </c>
      <c r="CR325" s="6">
        <f t="shared" si="250"/>
        <v>1</v>
      </c>
    </row>
    <row r="326" spans="1:96">
      <c r="A326" s="30" t="s">
        <v>1798</v>
      </c>
      <c r="B326" s="30" t="s">
        <v>1799</v>
      </c>
      <c r="C326" s="49"/>
      <c r="D326" s="49" t="s">
        <v>3518</v>
      </c>
      <c r="E326" s="30" t="s">
        <v>11649</v>
      </c>
      <c r="F326" s="30" t="s">
        <v>4255</v>
      </c>
      <c r="G326" s="30" t="s">
        <v>4562</v>
      </c>
      <c r="H326" s="30" t="s">
        <v>3140</v>
      </c>
      <c r="I326" s="30" t="s">
        <v>11645</v>
      </c>
      <c r="J326" s="30"/>
      <c r="K326" s="30" t="s">
        <v>1240</v>
      </c>
      <c r="L326" s="30" t="s">
        <v>3102</v>
      </c>
      <c r="M326" s="31">
        <v>603.11</v>
      </c>
      <c r="N326" s="30">
        <v>15</v>
      </c>
      <c r="O326" s="30"/>
      <c r="P326" s="162"/>
      <c r="Q326" s="30">
        <f t="shared" ref="Q326:Q389" si="277">N326*12</f>
        <v>180</v>
      </c>
      <c r="R326" s="30">
        <f t="shared" ref="R326:R389" si="278">N326*365.2422</f>
        <v>5478.6330000000007</v>
      </c>
      <c r="S326" s="30">
        <f t="shared" ref="S326:S389" si="279">N326*365</f>
        <v>5475</v>
      </c>
      <c r="T326" s="30" t="s">
        <v>6</v>
      </c>
      <c r="U326" s="30"/>
      <c r="V326" s="32">
        <v>39034</v>
      </c>
      <c r="W326" s="30"/>
      <c r="X326" s="31">
        <v>603.11</v>
      </c>
      <c r="Y326" s="30">
        <v>0</v>
      </c>
      <c r="Z326" s="30">
        <v>0</v>
      </c>
      <c r="AA326" s="30">
        <v>0</v>
      </c>
      <c r="AB326" s="31">
        <f t="shared" ref="AB326:AB389" si="280">SUBTOTAL(9,X326:AA326)</f>
        <v>603.11</v>
      </c>
      <c r="AC326" s="33">
        <v>42095</v>
      </c>
      <c r="AD326" s="10">
        <f t="shared" ref="AD326:AD389" si="281">V326</f>
        <v>39034</v>
      </c>
      <c r="AE326" s="10">
        <f t="shared" ref="AE326:AE389" si="282">AC326</f>
        <v>42095</v>
      </c>
      <c r="AF326" s="11">
        <f t="shared" ref="AF326:AF389" si="283">AC326-V326</f>
        <v>3061</v>
      </c>
      <c r="AG326" s="11">
        <f t="shared" ref="AG326:AG389" si="284">+N326*365.25</f>
        <v>5478.75</v>
      </c>
      <c r="AH326" s="11">
        <f t="shared" ref="AH326:AH389" si="285">IF(AG326&lt;AF326,AG326,AF326)</f>
        <v>3061</v>
      </c>
      <c r="AI326" s="11">
        <f t="shared" si="268"/>
        <v>337.19081461187216</v>
      </c>
      <c r="AJ326" s="11">
        <f t="shared" si="269"/>
        <v>265.91918538812786</v>
      </c>
      <c r="AK326" s="33">
        <v>42461</v>
      </c>
      <c r="AL326" s="5">
        <f t="shared" ref="AL326:AL389" si="286">AK326</f>
        <v>42461</v>
      </c>
      <c r="AM326" s="11">
        <f t="shared" ref="AM326:AM389" si="287">AL326-W326</f>
        <v>42461</v>
      </c>
      <c r="AN326" s="11">
        <f t="shared" ref="AN326:AN389" si="288">IF(AG326&lt;AM326,AH326,AM326)</f>
        <v>3061</v>
      </c>
      <c r="AO326" s="6">
        <v>378.44</v>
      </c>
      <c r="AP326" s="6">
        <f t="shared" ref="AP326:AP389" si="289">AO326-AI326</f>
        <v>41.249185388127842</v>
      </c>
      <c r="AQ326" s="6">
        <f t="shared" ref="AQ326:AQ389" si="290">AB326-AO326</f>
        <v>224.67000000000002</v>
      </c>
      <c r="AR326" s="33">
        <v>42826</v>
      </c>
      <c r="AS326" s="5">
        <f t="shared" ref="AS326:AS389" si="291">AR326</f>
        <v>42826</v>
      </c>
      <c r="AT326" s="11">
        <f t="shared" ref="AT326:AT389" si="292">AS326-W326</f>
        <v>42826</v>
      </c>
      <c r="AU326" s="11">
        <f t="shared" ref="AU326:AU389" si="293">IF(AD326 &lt;&gt; "N/a",IF(AT326&lt;AD326,0,AT326-AD326),0)</f>
        <v>3792</v>
      </c>
      <c r="AV326" s="6">
        <v>418.64733333333334</v>
      </c>
      <c r="AW326" s="6">
        <v>40.207333333333331</v>
      </c>
      <c r="AX326" s="6">
        <f t="shared" si="276"/>
        <v>184.46266666666668</v>
      </c>
      <c r="AY326" s="33">
        <v>43191</v>
      </c>
      <c r="AZ326" s="5">
        <f t="shared" ref="AZ326:AZ389" si="294">AY326</f>
        <v>43191</v>
      </c>
      <c r="BA326" s="11">
        <f t="shared" ref="BA326:BA389" si="295">IF(AJ326 &lt;&gt; "N/a",IF(AZ326&lt;AD326,0,AZ326-AD326),0)</f>
        <v>4157</v>
      </c>
      <c r="BB326" s="11">
        <f t="shared" ref="BB326:BB389" si="296">IF(AJ326 &lt;&gt; "N/a",IF(BA326&lt;AJ326,0,BA326-AJ326),0)</f>
        <v>3891.080814611872</v>
      </c>
      <c r="BC326" s="6">
        <v>459.39557143818223</v>
      </c>
      <c r="BD326" s="6">
        <v>40.748238104848895</v>
      </c>
      <c r="BE326" s="6">
        <f t="shared" si="273"/>
        <v>143.71442856181778</v>
      </c>
      <c r="BF326" s="8"/>
      <c r="BG326" s="33">
        <v>43556</v>
      </c>
      <c r="BH326" s="5">
        <f t="shared" ref="BH326:BH389" si="297">BG326</f>
        <v>43556</v>
      </c>
      <c r="BI326" s="11">
        <f t="shared" ref="BI326:BI389" si="298">IF(R326 &lt;&gt; "N/a",IF(BG326&lt;V326,0,BG326-V326),0)</f>
        <v>4522</v>
      </c>
      <c r="BJ326" s="11">
        <f t="shared" ref="BJ326:BJ389" si="299">IF(AR326 &lt;&gt; "N/a",IF(BI326&lt;AR326,0,BI326-AR326),0)</f>
        <v>0</v>
      </c>
      <c r="BK326" s="6">
        <f t="shared" si="274"/>
        <v>497.79998404711534</v>
      </c>
      <c r="BL326" s="6">
        <f t="shared" si="275"/>
        <v>38.404412608933114</v>
      </c>
      <c r="BM326" s="6">
        <f t="shared" si="259"/>
        <v>105.31001595288467</v>
      </c>
      <c r="BN326" s="59"/>
      <c r="BO326" s="58"/>
      <c r="BP326" s="58"/>
      <c r="BQ326" s="61">
        <f t="shared" ref="BQ326:BQ389" si="300">AB326-BV326</f>
        <v>65.102682619551388</v>
      </c>
      <c r="BR326" s="33">
        <v>43922</v>
      </c>
      <c r="BS326" s="5">
        <f t="shared" ref="BS326:BS389" si="301">BR326</f>
        <v>43922</v>
      </c>
      <c r="BT326" s="11">
        <f t="shared" ref="BT326:BT389" si="302">IF(Z326 &lt;&gt; "N/a",IF(BR326&lt;AD326,0,BR326-AD326),0)</f>
        <v>4888</v>
      </c>
      <c r="BU326" s="11">
        <f t="shared" ref="BU326:BU389" si="303">IF(AZ326 &lt;&gt; "N/a",IF(BT326&lt;AZ326,0,BT326-AZ326),0)</f>
        <v>0</v>
      </c>
      <c r="BV326" s="6">
        <f t="shared" si="264"/>
        <v>538.00731738044863</v>
      </c>
      <c r="BW326" s="6">
        <f t="shared" si="263"/>
        <v>40.207333333333331</v>
      </c>
      <c r="BX326" s="73">
        <f t="shared" si="251"/>
        <v>65.102682619551331</v>
      </c>
      <c r="BY326" s="6">
        <f t="shared" si="260"/>
        <v>65.102682619551331</v>
      </c>
      <c r="BZ326" s="33">
        <v>44287</v>
      </c>
      <c r="CA326" s="5">
        <f t="shared" ref="CA326:CA389" si="304">BZ326</f>
        <v>44287</v>
      </c>
      <c r="CB326" s="11">
        <f t="shared" ref="CB326:CB389" si="305">BZ326-V326</f>
        <v>5253</v>
      </c>
      <c r="CC326" s="11">
        <f t="shared" ref="CC326:CC389" si="306">IF(BG326 &lt;&gt; "N/a",IF(CB326&lt;BG326,0,CB326-BG326),0)</f>
        <v>0</v>
      </c>
      <c r="CD326" s="6">
        <f t="shared" ref="CD326:CD389" si="307">BV326+CE326</f>
        <v>578.21465071378191</v>
      </c>
      <c r="CE326" s="62">
        <f t="shared" si="270"/>
        <v>40.207333333333331</v>
      </c>
      <c r="CF326" s="73">
        <f t="shared" si="252"/>
        <v>40.207333333333331</v>
      </c>
      <c r="CG326" s="73">
        <f t="shared" si="253"/>
        <v>24.895349286218</v>
      </c>
      <c r="CH326" s="6">
        <f t="shared" si="272"/>
        <v>24.895349286218</v>
      </c>
      <c r="CI326" s="6"/>
      <c r="CJ326" s="33">
        <v>44652</v>
      </c>
      <c r="CK326" s="5">
        <f t="shared" ref="CK326:CK389" si="308">CJ326</f>
        <v>44652</v>
      </c>
      <c r="CL326" s="11">
        <f t="shared" ref="CL326:CL389" si="309">CJ326-AC326</f>
        <v>2557</v>
      </c>
      <c r="CM326" s="11">
        <f t="shared" ref="CM326:CM389" si="310">IF(BN326 &lt;&gt; "N/a",IF(CL326&lt;BN326,0,CL326-BN326),0)</f>
        <v>2557</v>
      </c>
      <c r="CN326" s="6">
        <f t="shared" ref="CN326:CN389" si="311">CD326+CO326</f>
        <v>602.1099999999999</v>
      </c>
      <c r="CO326" s="6">
        <f t="shared" si="271"/>
        <v>23.895349286218</v>
      </c>
      <c r="CP326" s="73">
        <f t="shared" si="254"/>
        <v>23.895349286218</v>
      </c>
      <c r="CQ326" s="73">
        <f t="shared" si="255"/>
        <v>1</v>
      </c>
      <c r="CR326" s="6">
        <f t="shared" ref="CR326:CR389" si="312">CH326-CO326</f>
        <v>1</v>
      </c>
    </row>
    <row r="327" spans="1:96">
      <c r="A327" s="30" t="s">
        <v>1800</v>
      </c>
      <c r="B327" s="30" t="s">
        <v>1801</v>
      </c>
      <c r="C327" s="49"/>
      <c r="D327" s="49" t="s">
        <v>3519</v>
      </c>
      <c r="E327" s="30" t="s">
        <v>11649</v>
      </c>
      <c r="F327" s="30" t="s">
        <v>4255</v>
      </c>
      <c r="G327" s="30" t="s">
        <v>4562</v>
      </c>
      <c r="H327" s="30" t="s">
        <v>3140</v>
      </c>
      <c r="I327" s="30" t="s">
        <v>11645</v>
      </c>
      <c r="J327" s="30"/>
      <c r="K327" s="30" t="s">
        <v>1240</v>
      </c>
      <c r="L327" s="30" t="s">
        <v>3102</v>
      </c>
      <c r="M327" s="31">
        <v>603.11</v>
      </c>
      <c r="N327" s="30">
        <v>15</v>
      </c>
      <c r="O327" s="30"/>
      <c r="P327" s="162"/>
      <c r="Q327" s="30">
        <f t="shared" si="277"/>
        <v>180</v>
      </c>
      <c r="R327" s="30">
        <f t="shared" si="278"/>
        <v>5478.6330000000007</v>
      </c>
      <c r="S327" s="30">
        <f t="shared" si="279"/>
        <v>5475</v>
      </c>
      <c r="T327" s="30" t="s">
        <v>6</v>
      </c>
      <c r="U327" s="30"/>
      <c r="V327" s="32">
        <v>39034</v>
      </c>
      <c r="W327" s="30"/>
      <c r="X327" s="31">
        <v>603.11</v>
      </c>
      <c r="Y327" s="30">
        <v>0</v>
      </c>
      <c r="Z327" s="30">
        <v>0</v>
      </c>
      <c r="AA327" s="30">
        <v>0</v>
      </c>
      <c r="AB327" s="31">
        <f t="shared" si="280"/>
        <v>603.11</v>
      </c>
      <c r="AC327" s="33">
        <v>42095</v>
      </c>
      <c r="AD327" s="10">
        <f t="shared" si="281"/>
        <v>39034</v>
      </c>
      <c r="AE327" s="10">
        <f t="shared" si="282"/>
        <v>42095</v>
      </c>
      <c r="AF327" s="11">
        <f t="shared" si="283"/>
        <v>3061</v>
      </c>
      <c r="AG327" s="11">
        <f t="shared" si="284"/>
        <v>5478.75</v>
      </c>
      <c r="AH327" s="11">
        <f t="shared" si="285"/>
        <v>3061</v>
      </c>
      <c r="AI327" s="11">
        <f t="shared" si="268"/>
        <v>337.19081461187216</v>
      </c>
      <c r="AJ327" s="11">
        <f t="shared" si="269"/>
        <v>265.91918538812786</v>
      </c>
      <c r="AK327" s="33">
        <v>42461</v>
      </c>
      <c r="AL327" s="5">
        <f t="shared" si="286"/>
        <v>42461</v>
      </c>
      <c r="AM327" s="11">
        <f t="shared" si="287"/>
        <v>42461</v>
      </c>
      <c r="AN327" s="11">
        <f t="shared" si="288"/>
        <v>3061</v>
      </c>
      <c r="AO327" s="6">
        <v>378.44</v>
      </c>
      <c r="AP327" s="6">
        <f t="shared" si="289"/>
        <v>41.249185388127842</v>
      </c>
      <c r="AQ327" s="6">
        <f t="shared" si="290"/>
        <v>224.67000000000002</v>
      </c>
      <c r="AR327" s="33">
        <v>42826</v>
      </c>
      <c r="AS327" s="5">
        <f t="shared" si="291"/>
        <v>42826</v>
      </c>
      <c r="AT327" s="11">
        <f t="shared" si="292"/>
        <v>42826</v>
      </c>
      <c r="AU327" s="11">
        <f t="shared" si="293"/>
        <v>3792</v>
      </c>
      <c r="AV327" s="6">
        <v>418.64733333333334</v>
      </c>
      <c r="AW327" s="6">
        <v>40.207333333333331</v>
      </c>
      <c r="AX327" s="6">
        <f t="shared" si="276"/>
        <v>184.46266666666668</v>
      </c>
      <c r="AY327" s="33">
        <v>43191</v>
      </c>
      <c r="AZ327" s="5">
        <f t="shared" si="294"/>
        <v>43191</v>
      </c>
      <c r="BA327" s="11">
        <f t="shared" si="295"/>
        <v>4157</v>
      </c>
      <c r="BB327" s="11">
        <f t="shared" si="296"/>
        <v>3891.080814611872</v>
      </c>
      <c r="BC327" s="6">
        <v>459.39557143818223</v>
      </c>
      <c r="BD327" s="6">
        <v>40.748238104848895</v>
      </c>
      <c r="BE327" s="6">
        <f t="shared" si="273"/>
        <v>143.71442856181778</v>
      </c>
      <c r="BF327" s="8"/>
      <c r="BG327" s="33">
        <v>43556</v>
      </c>
      <c r="BH327" s="5">
        <f t="shared" si="297"/>
        <v>43556</v>
      </c>
      <c r="BI327" s="11">
        <f t="shared" si="298"/>
        <v>4522</v>
      </c>
      <c r="BJ327" s="11">
        <f t="shared" si="299"/>
        <v>0</v>
      </c>
      <c r="BK327" s="6">
        <f t="shared" si="274"/>
        <v>497.79998404711534</v>
      </c>
      <c r="BL327" s="6">
        <f t="shared" si="275"/>
        <v>38.404412608933114</v>
      </c>
      <c r="BM327" s="6">
        <f t="shared" si="259"/>
        <v>105.31001595288467</v>
      </c>
      <c r="BN327" s="59"/>
      <c r="BO327" s="58"/>
      <c r="BP327" s="58"/>
      <c r="BQ327" s="61">
        <f t="shared" si="300"/>
        <v>65.102682619551388</v>
      </c>
      <c r="BR327" s="33">
        <v>43922</v>
      </c>
      <c r="BS327" s="5">
        <f t="shared" si="301"/>
        <v>43922</v>
      </c>
      <c r="BT327" s="11">
        <f t="shared" si="302"/>
        <v>4888</v>
      </c>
      <c r="BU327" s="11">
        <f t="shared" si="303"/>
        <v>0</v>
      </c>
      <c r="BV327" s="6">
        <f t="shared" si="264"/>
        <v>538.00731738044863</v>
      </c>
      <c r="BW327" s="6">
        <f t="shared" si="263"/>
        <v>40.207333333333331</v>
      </c>
      <c r="BX327" s="73">
        <f t="shared" ref="BX327:BX390" si="313">BY327</f>
        <v>65.102682619551331</v>
      </c>
      <c r="BY327" s="6">
        <f t="shared" si="260"/>
        <v>65.102682619551331</v>
      </c>
      <c r="BZ327" s="33">
        <v>44287</v>
      </c>
      <c r="CA327" s="5">
        <f t="shared" si="304"/>
        <v>44287</v>
      </c>
      <c r="CB327" s="11">
        <f t="shared" si="305"/>
        <v>5253</v>
      </c>
      <c r="CC327" s="11">
        <f t="shared" si="306"/>
        <v>0</v>
      </c>
      <c r="CD327" s="6">
        <f t="shared" si="307"/>
        <v>578.21465071378191</v>
      </c>
      <c r="CE327" s="62">
        <f t="shared" si="270"/>
        <v>40.207333333333331</v>
      </c>
      <c r="CF327" s="73">
        <f t="shared" ref="CF327:CF390" si="314">CE327</f>
        <v>40.207333333333331</v>
      </c>
      <c r="CG327" s="73">
        <f t="shared" ref="CG327:CG390" si="315">BX327-CF327</f>
        <v>24.895349286218</v>
      </c>
      <c r="CH327" s="6">
        <f t="shared" si="272"/>
        <v>24.895349286218</v>
      </c>
      <c r="CI327" s="6"/>
      <c r="CJ327" s="33">
        <v>44652</v>
      </c>
      <c r="CK327" s="5">
        <f t="shared" si="308"/>
        <v>44652</v>
      </c>
      <c r="CL327" s="11">
        <f t="shared" si="309"/>
        <v>2557</v>
      </c>
      <c r="CM327" s="11">
        <f t="shared" si="310"/>
        <v>2557</v>
      </c>
      <c r="CN327" s="6">
        <f t="shared" si="311"/>
        <v>602.1099999999999</v>
      </c>
      <c r="CO327" s="6">
        <f t="shared" si="271"/>
        <v>23.895349286218</v>
      </c>
      <c r="CP327" s="73">
        <f t="shared" ref="CP327:CP390" si="316">CO327</f>
        <v>23.895349286218</v>
      </c>
      <c r="CQ327" s="73">
        <f t="shared" ref="CQ327:CQ390" si="317">CG327-CP327</f>
        <v>1</v>
      </c>
      <c r="CR327" s="6">
        <f t="shared" si="312"/>
        <v>1</v>
      </c>
    </row>
    <row r="328" spans="1:96">
      <c r="A328" s="30" t="s">
        <v>1802</v>
      </c>
      <c r="B328" s="30" t="s">
        <v>1803</v>
      </c>
      <c r="C328" s="49"/>
      <c r="D328" s="49" t="s">
        <v>3520</v>
      </c>
      <c r="E328" s="30" t="s">
        <v>11649</v>
      </c>
      <c r="F328" s="30" t="s">
        <v>4255</v>
      </c>
      <c r="G328" s="30" t="s">
        <v>4562</v>
      </c>
      <c r="H328" s="30" t="s">
        <v>3140</v>
      </c>
      <c r="I328" s="30" t="s">
        <v>11645</v>
      </c>
      <c r="J328" s="30"/>
      <c r="K328" s="30" t="s">
        <v>1240</v>
      </c>
      <c r="L328" s="30" t="s">
        <v>3102</v>
      </c>
      <c r="M328" s="31">
        <v>603.11</v>
      </c>
      <c r="N328" s="30">
        <v>15</v>
      </c>
      <c r="O328" s="30"/>
      <c r="P328" s="162"/>
      <c r="Q328" s="30">
        <f t="shared" si="277"/>
        <v>180</v>
      </c>
      <c r="R328" s="30">
        <f t="shared" si="278"/>
        <v>5478.6330000000007</v>
      </c>
      <c r="S328" s="30">
        <f t="shared" si="279"/>
        <v>5475</v>
      </c>
      <c r="T328" s="30" t="s">
        <v>6</v>
      </c>
      <c r="U328" s="30"/>
      <c r="V328" s="32">
        <v>39034</v>
      </c>
      <c r="W328" s="30"/>
      <c r="X328" s="31">
        <v>603.11</v>
      </c>
      <c r="Y328" s="30">
        <v>0</v>
      </c>
      <c r="Z328" s="30">
        <v>0</v>
      </c>
      <c r="AA328" s="30">
        <v>0</v>
      </c>
      <c r="AB328" s="31">
        <f t="shared" si="280"/>
        <v>603.11</v>
      </c>
      <c r="AC328" s="33">
        <v>42095</v>
      </c>
      <c r="AD328" s="10">
        <f t="shared" si="281"/>
        <v>39034</v>
      </c>
      <c r="AE328" s="10">
        <f t="shared" si="282"/>
        <v>42095</v>
      </c>
      <c r="AF328" s="11">
        <f t="shared" si="283"/>
        <v>3061</v>
      </c>
      <c r="AG328" s="11">
        <f t="shared" si="284"/>
        <v>5478.75</v>
      </c>
      <c r="AH328" s="11">
        <f t="shared" si="285"/>
        <v>3061</v>
      </c>
      <c r="AI328" s="11">
        <f t="shared" si="268"/>
        <v>337.19081461187216</v>
      </c>
      <c r="AJ328" s="11">
        <f t="shared" si="269"/>
        <v>265.91918538812786</v>
      </c>
      <c r="AK328" s="33">
        <v>42461</v>
      </c>
      <c r="AL328" s="5">
        <f t="shared" si="286"/>
        <v>42461</v>
      </c>
      <c r="AM328" s="11">
        <f t="shared" si="287"/>
        <v>42461</v>
      </c>
      <c r="AN328" s="11">
        <f t="shared" si="288"/>
        <v>3061</v>
      </c>
      <c r="AO328" s="6">
        <v>378.44</v>
      </c>
      <c r="AP328" s="6">
        <f t="shared" si="289"/>
        <v>41.249185388127842</v>
      </c>
      <c r="AQ328" s="6">
        <f t="shared" si="290"/>
        <v>224.67000000000002</v>
      </c>
      <c r="AR328" s="33">
        <v>42826</v>
      </c>
      <c r="AS328" s="5">
        <f t="shared" si="291"/>
        <v>42826</v>
      </c>
      <c r="AT328" s="11">
        <f t="shared" si="292"/>
        <v>42826</v>
      </c>
      <c r="AU328" s="11">
        <f t="shared" si="293"/>
        <v>3792</v>
      </c>
      <c r="AV328" s="6">
        <v>418.64733333333334</v>
      </c>
      <c r="AW328" s="6">
        <v>40.207333333333331</v>
      </c>
      <c r="AX328" s="6">
        <f t="shared" si="276"/>
        <v>184.46266666666668</v>
      </c>
      <c r="AY328" s="33">
        <v>43191</v>
      </c>
      <c r="AZ328" s="5">
        <f t="shared" si="294"/>
        <v>43191</v>
      </c>
      <c r="BA328" s="11">
        <f t="shared" si="295"/>
        <v>4157</v>
      </c>
      <c r="BB328" s="11">
        <f t="shared" si="296"/>
        <v>3891.080814611872</v>
      </c>
      <c r="BC328" s="6">
        <v>459.39557143818223</v>
      </c>
      <c r="BD328" s="6">
        <v>40.748238104848895</v>
      </c>
      <c r="BE328" s="6">
        <f t="shared" si="273"/>
        <v>143.71442856181778</v>
      </c>
      <c r="BF328" s="8"/>
      <c r="BG328" s="33">
        <v>43556</v>
      </c>
      <c r="BH328" s="5">
        <f t="shared" si="297"/>
        <v>43556</v>
      </c>
      <c r="BI328" s="11">
        <f t="shared" si="298"/>
        <v>4522</v>
      </c>
      <c r="BJ328" s="11">
        <f t="shared" si="299"/>
        <v>0</v>
      </c>
      <c r="BK328" s="6">
        <f t="shared" si="274"/>
        <v>497.79998404711534</v>
      </c>
      <c r="BL328" s="6">
        <f t="shared" si="275"/>
        <v>38.404412608933114</v>
      </c>
      <c r="BM328" s="6">
        <f t="shared" si="259"/>
        <v>105.31001595288467</v>
      </c>
      <c r="BN328" s="59"/>
      <c r="BO328" s="58"/>
      <c r="BP328" s="58"/>
      <c r="BQ328" s="61">
        <f t="shared" si="300"/>
        <v>65.102682619551388</v>
      </c>
      <c r="BR328" s="33">
        <v>43922</v>
      </c>
      <c r="BS328" s="5">
        <f t="shared" si="301"/>
        <v>43922</v>
      </c>
      <c r="BT328" s="11">
        <f t="shared" si="302"/>
        <v>4888</v>
      </c>
      <c r="BU328" s="11">
        <f t="shared" si="303"/>
        <v>0</v>
      </c>
      <c r="BV328" s="6">
        <f t="shared" si="264"/>
        <v>538.00731738044863</v>
      </c>
      <c r="BW328" s="6">
        <f t="shared" si="263"/>
        <v>40.207333333333331</v>
      </c>
      <c r="BX328" s="73">
        <f t="shared" si="313"/>
        <v>65.102682619551331</v>
      </c>
      <c r="BY328" s="6">
        <f t="shared" si="260"/>
        <v>65.102682619551331</v>
      </c>
      <c r="BZ328" s="33">
        <v>44287</v>
      </c>
      <c r="CA328" s="5">
        <f t="shared" si="304"/>
        <v>44287</v>
      </c>
      <c r="CB328" s="11">
        <f t="shared" si="305"/>
        <v>5253</v>
      </c>
      <c r="CC328" s="11">
        <f t="shared" si="306"/>
        <v>0</v>
      </c>
      <c r="CD328" s="6">
        <f t="shared" si="307"/>
        <v>578.21465071378191</v>
      </c>
      <c r="CE328" s="62">
        <f t="shared" si="270"/>
        <v>40.207333333333331</v>
      </c>
      <c r="CF328" s="73">
        <f t="shared" si="314"/>
        <v>40.207333333333331</v>
      </c>
      <c r="CG328" s="73">
        <f t="shared" si="315"/>
        <v>24.895349286218</v>
      </c>
      <c r="CH328" s="6">
        <f t="shared" si="272"/>
        <v>24.895349286218</v>
      </c>
      <c r="CI328" s="6"/>
      <c r="CJ328" s="33">
        <v>44652</v>
      </c>
      <c r="CK328" s="5">
        <f t="shared" si="308"/>
        <v>44652</v>
      </c>
      <c r="CL328" s="11">
        <f t="shared" si="309"/>
        <v>2557</v>
      </c>
      <c r="CM328" s="11">
        <f t="shared" si="310"/>
        <v>2557</v>
      </c>
      <c r="CN328" s="6">
        <f t="shared" si="311"/>
        <v>602.1099999999999</v>
      </c>
      <c r="CO328" s="6">
        <f t="shared" si="271"/>
        <v>23.895349286218</v>
      </c>
      <c r="CP328" s="73">
        <f t="shared" si="316"/>
        <v>23.895349286218</v>
      </c>
      <c r="CQ328" s="73">
        <f t="shared" si="317"/>
        <v>1</v>
      </c>
      <c r="CR328" s="6">
        <f t="shared" si="312"/>
        <v>1</v>
      </c>
    </row>
    <row r="329" spans="1:96">
      <c r="A329" s="30" t="s">
        <v>1804</v>
      </c>
      <c r="B329" s="30" t="s">
        <v>1805</v>
      </c>
      <c r="C329" s="49"/>
      <c r="D329" s="49" t="s">
        <v>3521</v>
      </c>
      <c r="E329" s="30" t="s">
        <v>11649</v>
      </c>
      <c r="F329" s="30" t="s">
        <v>4255</v>
      </c>
      <c r="G329" s="30" t="s">
        <v>4562</v>
      </c>
      <c r="H329" s="30" t="s">
        <v>3140</v>
      </c>
      <c r="I329" s="30" t="s">
        <v>11645</v>
      </c>
      <c r="J329" s="30"/>
      <c r="K329" s="30" t="s">
        <v>1240</v>
      </c>
      <c r="L329" s="30" t="s">
        <v>3102</v>
      </c>
      <c r="M329" s="31">
        <v>603.11</v>
      </c>
      <c r="N329" s="30">
        <v>15</v>
      </c>
      <c r="O329" s="30"/>
      <c r="P329" s="162"/>
      <c r="Q329" s="30">
        <f t="shared" si="277"/>
        <v>180</v>
      </c>
      <c r="R329" s="30">
        <f t="shared" si="278"/>
        <v>5478.6330000000007</v>
      </c>
      <c r="S329" s="30">
        <f t="shared" si="279"/>
        <v>5475</v>
      </c>
      <c r="T329" s="30" t="s">
        <v>6</v>
      </c>
      <c r="U329" s="30"/>
      <c r="V329" s="32">
        <v>39034</v>
      </c>
      <c r="W329" s="30"/>
      <c r="X329" s="31">
        <v>603.11</v>
      </c>
      <c r="Y329" s="30">
        <v>0</v>
      </c>
      <c r="Z329" s="30">
        <v>0</v>
      </c>
      <c r="AA329" s="30">
        <v>0</v>
      </c>
      <c r="AB329" s="31">
        <f t="shared" si="280"/>
        <v>603.11</v>
      </c>
      <c r="AC329" s="33">
        <v>42095</v>
      </c>
      <c r="AD329" s="10">
        <f t="shared" si="281"/>
        <v>39034</v>
      </c>
      <c r="AE329" s="10">
        <f t="shared" si="282"/>
        <v>42095</v>
      </c>
      <c r="AF329" s="11">
        <f t="shared" si="283"/>
        <v>3061</v>
      </c>
      <c r="AG329" s="11">
        <f t="shared" si="284"/>
        <v>5478.75</v>
      </c>
      <c r="AH329" s="11">
        <f t="shared" si="285"/>
        <v>3061</v>
      </c>
      <c r="AI329" s="11">
        <f t="shared" si="268"/>
        <v>337.19081461187216</v>
      </c>
      <c r="AJ329" s="11">
        <f t="shared" si="269"/>
        <v>265.91918538812786</v>
      </c>
      <c r="AK329" s="33">
        <v>42461</v>
      </c>
      <c r="AL329" s="5">
        <f t="shared" si="286"/>
        <v>42461</v>
      </c>
      <c r="AM329" s="11">
        <f t="shared" si="287"/>
        <v>42461</v>
      </c>
      <c r="AN329" s="11">
        <f t="shared" si="288"/>
        <v>3061</v>
      </c>
      <c r="AO329" s="6">
        <v>378.44</v>
      </c>
      <c r="AP329" s="6">
        <f t="shared" si="289"/>
        <v>41.249185388127842</v>
      </c>
      <c r="AQ329" s="6">
        <f t="shared" si="290"/>
        <v>224.67000000000002</v>
      </c>
      <c r="AR329" s="33">
        <v>42826</v>
      </c>
      <c r="AS329" s="5">
        <f t="shared" si="291"/>
        <v>42826</v>
      </c>
      <c r="AT329" s="11">
        <f t="shared" si="292"/>
        <v>42826</v>
      </c>
      <c r="AU329" s="11">
        <f t="shared" si="293"/>
        <v>3792</v>
      </c>
      <c r="AV329" s="6">
        <v>418.64733333333334</v>
      </c>
      <c r="AW329" s="6">
        <v>40.207333333333331</v>
      </c>
      <c r="AX329" s="6">
        <f t="shared" si="276"/>
        <v>184.46266666666668</v>
      </c>
      <c r="AY329" s="33">
        <v>43191</v>
      </c>
      <c r="AZ329" s="5">
        <f t="shared" si="294"/>
        <v>43191</v>
      </c>
      <c r="BA329" s="11">
        <f t="shared" si="295"/>
        <v>4157</v>
      </c>
      <c r="BB329" s="11">
        <f t="shared" si="296"/>
        <v>3891.080814611872</v>
      </c>
      <c r="BC329" s="6">
        <v>459.39557143818223</v>
      </c>
      <c r="BD329" s="6">
        <v>40.748238104848895</v>
      </c>
      <c r="BE329" s="6">
        <f t="shared" si="273"/>
        <v>143.71442856181778</v>
      </c>
      <c r="BF329" s="8"/>
      <c r="BG329" s="33">
        <v>43556</v>
      </c>
      <c r="BH329" s="5">
        <f t="shared" si="297"/>
        <v>43556</v>
      </c>
      <c r="BI329" s="11">
        <f t="shared" si="298"/>
        <v>4522</v>
      </c>
      <c r="BJ329" s="11">
        <f t="shared" si="299"/>
        <v>0</v>
      </c>
      <c r="BK329" s="6">
        <f t="shared" si="274"/>
        <v>497.79998404711534</v>
      </c>
      <c r="BL329" s="6">
        <f t="shared" si="275"/>
        <v>38.404412608933114</v>
      </c>
      <c r="BM329" s="6">
        <f t="shared" si="259"/>
        <v>105.31001595288467</v>
      </c>
      <c r="BN329" s="59"/>
      <c r="BO329" s="58"/>
      <c r="BP329" s="58"/>
      <c r="BQ329" s="61">
        <f t="shared" si="300"/>
        <v>65.102682619551388</v>
      </c>
      <c r="BR329" s="33">
        <v>43922</v>
      </c>
      <c r="BS329" s="5">
        <f t="shared" si="301"/>
        <v>43922</v>
      </c>
      <c r="BT329" s="11">
        <f t="shared" si="302"/>
        <v>4888</v>
      </c>
      <c r="BU329" s="11">
        <f t="shared" si="303"/>
        <v>0</v>
      </c>
      <c r="BV329" s="6">
        <f t="shared" si="264"/>
        <v>538.00731738044863</v>
      </c>
      <c r="BW329" s="6">
        <f t="shared" si="263"/>
        <v>40.207333333333331</v>
      </c>
      <c r="BX329" s="73">
        <f t="shared" si="313"/>
        <v>65.102682619551331</v>
      </c>
      <c r="BY329" s="6">
        <f t="shared" si="260"/>
        <v>65.102682619551331</v>
      </c>
      <c r="BZ329" s="33">
        <v>44287</v>
      </c>
      <c r="CA329" s="5">
        <f t="shared" si="304"/>
        <v>44287</v>
      </c>
      <c r="CB329" s="11">
        <f t="shared" si="305"/>
        <v>5253</v>
      </c>
      <c r="CC329" s="11">
        <f t="shared" si="306"/>
        <v>0</v>
      </c>
      <c r="CD329" s="6">
        <f t="shared" si="307"/>
        <v>578.21465071378191</v>
      </c>
      <c r="CE329" s="62">
        <f t="shared" si="270"/>
        <v>40.207333333333331</v>
      </c>
      <c r="CF329" s="73">
        <f t="shared" si="314"/>
        <v>40.207333333333331</v>
      </c>
      <c r="CG329" s="73">
        <f t="shared" si="315"/>
        <v>24.895349286218</v>
      </c>
      <c r="CH329" s="6">
        <f t="shared" si="272"/>
        <v>24.895349286218</v>
      </c>
      <c r="CI329" s="6"/>
      <c r="CJ329" s="33">
        <v>44652</v>
      </c>
      <c r="CK329" s="5">
        <f t="shared" si="308"/>
        <v>44652</v>
      </c>
      <c r="CL329" s="11">
        <f t="shared" si="309"/>
        <v>2557</v>
      </c>
      <c r="CM329" s="11">
        <f t="shared" si="310"/>
        <v>2557</v>
      </c>
      <c r="CN329" s="6">
        <f t="shared" si="311"/>
        <v>602.1099999999999</v>
      </c>
      <c r="CO329" s="6">
        <f t="shared" si="271"/>
        <v>23.895349286218</v>
      </c>
      <c r="CP329" s="73">
        <f t="shared" si="316"/>
        <v>23.895349286218</v>
      </c>
      <c r="CQ329" s="73">
        <f t="shared" si="317"/>
        <v>1</v>
      </c>
      <c r="CR329" s="6">
        <f t="shared" si="312"/>
        <v>1</v>
      </c>
    </row>
    <row r="330" spans="1:96">
      <c r="A330" s="30" t="s">
        <v>1806</v>
      </c>
      <c r="B330" s="30" t="s">
        <v>1807</v>
      </c>
      <c r="C330" s="49"/>
      <c r="D330" s="49" t="s">
        <v>3522</v>
      </c>
      <c r="E330" s="30" t="s">
        <v>11649</v>
      </c>
      <c r="F330" s="30" t="s">
        <v>4255</v>
      </c>
      <c r="G330" s="30" t="s">
        <v>4562</v>
      </c>
      <c r="H330" s="30" t="s">
        <v>3140</v>
      </c>
      <c r="I330" s="30" t="s">
        <v>11645</v>
      </c>
      <c r="J330" s="30"/>
      <c r="K330" s="30" t="s">
        <v>1240</v>
      </c>
      <c r="L330" s="30" t="s">
        <v>3102</v>
      </c>
      <c r="M330" s="31">
        <v>603.11</v>
      </c>
      <c r="N330" s="30">
        <v>15</v>
      </c>
      <c r="O330" s="30"/>
      <c r="P330" s="162"/>
      <c r="Q330" s="30">
        <f t="shared" si="277"/>
        <v>180</v>
      </c>
      <c r="R330" s="30">
        <f t="shared" si="278"/>
        <v>5478.6330000000007</v>
      </c>
      <c r="S330" s="30">
        <f t="shared" si="279"/>
        <v>5475</v>
      </c>
      <c r="T330" s="30" t="s">
        <v>6</v>
      </c>
      <c r="U330" s="30"/>
      <c r="V330" s="32">
        <v>39034</v>
      </c>
      <c r="W330" s="30"/>
      <c r="X330" s="31">
        <v>603.11</v>
      </c>
      <c r="Y330" s="30">
        <v>0</v>
      </c>
      <c r="Z330" s="30">
        <v>0</v>
      </c>
      <c r="AA330" s="30">
        <v>0</v>
      </c>
      <c r="AB330" s="31">
        <f t="shared" si="280"/>
        <v>603.11</v>
      </c>
      <c r="AC330" s="33">
        <v>42095</v>
      </c>
      <c r="AD330" s="10">
        <f t="shared" si="281"/>
        <v>39034</v>
      </c>
      <c r="AE330" s="10">
        <f t="shared" si="282"/>
        <v>42095</v>
      </c>
      <c r="AF330" s="11">
        <f t="shared" si="283"/>
        <v>3061</v>
      </c>
      <c r="AG330" s="11">
        <f t="shared" si="284"/>
        <v>5478.75</v>
      </c>
      <c r="AH330" s="11">
        <f t="shared" si="285"/>
        <v>3061</v>
      </c>
      <c r="AI330" s="11">
        <f t="shared" si="268"/>
        <v>337.19081461187216</v>
      </c>
      <c r="AJ330" s="11">
        <f t="shared" si="269"/>
        <v>265.91918538812786</v>
      </c>
      <c r="AK330" s="33">
        <v>42461</v>
      </c>
      <c r="AL330" s="5">
        <f t="shared" si="286"/>
        <v>42461</v>
      </c>
      <c r="AM330" s="11">
        <f t="shared" si="287"/>
        <v>42461</v>
      </c>
      <c r="AN330" s="11">
        <f t="shared" si="288"/>
        <v>3061</v>
      </c>
      <c r="AO330" s="6">
        <v>378.44</v>
      </c>
      <c r="AP330" s="6">
        <f t="shared" si="289"/>
        <v>41.249185388127842</v>
      </c>
      <c r="AQ330" s="6">
        <f t="shared" si="290"/>
        <v>224.67000000000002</v>
      </c>
      <c r="AR330" s="33">
        <v>42826</v>
      </c>
      <c r="AS330" s="5">
        <f t="shared" si="291"/>
        <v>42826</v>
      </c>
      <c r="AT330" s="11">
        <f t="shared" si="292"/>
        <v>42826</v>
      </c>
      <c r="AU330" s="11">
        <f t="shared" si="293"/>
        <v>3792</v>
      </c>
      <c r="AV330" s="6">
        <v>418.64733333333334</v>
      </c>
      <c r="AW330" s="6">
        <v>40.207333333333331</v>
      </c>
      <c r="AX330" s="6">
        <f t="shared" si="276"/>
        <v>184.46266666666668</v>
      </c>
      <c r="AY330" s="33">
        <v>43191</v>
      </c>
      <c r="AZ330" s="5">
        <f t="shared" si="294"/>
        <v>43191</v>
      </c>
      <c r="BA330" s="11">
        <f t="shared" si="295"/>
        <v>4157</v>
      </c>
      <c r="BB330" s="11">
        <f t="shared" si="296"/>
        <v>3891.080814611872</v>
      </c>
      <c r="BC330" s="6">
        <v>459.39557143818223</v>
      </c>
      <c r="BD330" s="6">
        <v>40.748238104848895</v>
      </c>
      <c r="BE330" s="6">
        <f t="shared" si="273"/>
        <v>143.71442856181778</v>
      </c>
      <c r="BF330" s="8"/>
      <c r="BG330" s="33">
        <v>43556</v>
      </c>
      <c r="BH330" s="5">
        <f t="shared" si="297"/>
        <v>43556</v>
      </c>
      <c r="BI330" s="11">
        <f t="shared" si="298"/>
        <v>4522</v>
      </c>
      <c r="BJ330" s="11">
        <f t="shared" si="299"/>
        <v>0</v>
      </c>
      <c r="BK330" s="6">
        <f t="shared" si="274"/>
        <v>497.79998404711534</v>
      </c>
      <c r="BL330" s="6">
        <f t="shared" si="275"/>
        <v>38.404412608933114</v>
      </c>
      <c r="BM330" s="6">
        <f t="shared" si="259"/>
        <v>105.31001595288467</v>
      </c>
      <c r="BN330" s="59"/>
      <c r="BO330" s="58"/>
      <c r="BP330" s="58"/>
      <c r="BQ330" s="61">
        <f t="shared" si="300"/>
        <v>65.102682619551388</v>
      </c>
      <c r="BR330" s="33">
        <v>43922</v>
      </c>
      <c r="BS330" s="5">
        <f t="shared" si="301"/>
        <v>43922</v>
      </c>
      <c r="BT330" s="11">
        <f t="shared" si="302"/>
        <v>4888</v>
      </c>
      <c r="BU330" s="11">
        <f t="shared" si="303"/>
        <v>0</v>
      </c>
      <c r="BV330" s="6">
        <f t="shared" si="264"/>
        <v>538.00731738044863</v>
      </c>
      <c r="BW330" s="6">
        <f t="shared" si="263"/>
        <v>40.207333333333331</v>
      </c>
      <c r="BX330" s="73">
        <f t="shared" si="313"/>
        <v>65.102682619551331</v>
      </c>
      <c r="BY330" s="6">
        <f t="shared" si="260"/>
        <v>65.102682619551331</v>
      </c>
      <c r="BZ330" s="33">
        <v>44287</v>
      </c>
      <c r="CA330" s="5">
        <f t="shared" si="304"/>
        <v>44287</v>
      </c>
      <c r="CB330" s="11">
        <f t="shared" si="305"/>
        <v>5253</v>
      </c>
      <c r="CC330" s="11">
        <f t="shared" si="306"/>
        <v>0</v>
      </c>
      <c r="CD330" s="6">
        <f t="shared" si="307"/>
        <v>578.21465071378191</v>
      </c>
      <c r="CE330" s="62">
        <f t="shared" si="270"/>
        <v>40.207333333333331</v>
      </c>
      <c r="CF330" s="73">
        <f t="shared" si="314"/>
        <v>40.207333333333331</v>
      </c>
      <c r="CG330" s="73">
        <f t="shared" si="315"/>
        <v>24.895349286218</v>
      </c>
      <c r="CH330" s="6">
        <f t="shared" si="272"/>
        <v>24.895349286218</v>
      </c>
      <c r="CI330" s="6"/>
      <c r="CJ330" s="33">
        <v>44652</v>
      </c>
      <c r="CK330" s="5">
        <f t="shared" si="308"/>
        <v>44652</v>
      </c>
      <c r="CL330" s="11">
        <f t="shared" si="309"/>
        <v>2557</v>
      </c>
      <c r="CM330" s="11">
        <f t="shared" si="310"/>
        <v>2557</v>
      </c>
      <c r="CN330" s="6">
        <f t="shared" si="311"/>
        <v>602.1099999999999</v>
      </c>
      <c r="CO330" s="6">
        <f t="shared" si="271"/>
        <v>23.895349286218</v>
      </c>
      <c r="CP330" s="73">
        <f t="shared" si="316"/>
        <v>23.895349286218</v>
      </c>
      <c r="CQ330" s="73">
        <f t="shared" si="317"/>
        <v>1</v>
      </c>
      <c r="CR330" s="6">
        <f t="shared" si="312"/>
        <v>1</v>
      </c>
    </row>
    <row r="331" spans="1:96">
      <c r="A331" s="30" t="s">
        <v>1808</v>
      </c>
      <c r="B331" s="30" t="s">
        <v>1809</v>
      </c>
      <c r="C331" s="49"/>
      <c r="D331" s="49" t="s">
        <v>3523</v>
      </c>
      <c r="E331" s="30" t="s">
        <v>11649</v>
      </c>
      <c r="F331" s="30" t="s">
        <v>4255</v>
      </c>
      <c r="G331" s="30" t="s">
        <v>4562</v>
      </c>
      <c r="H331" s="30" t="s">
        <v>3140</v>
      </c>
      <c r="I331" s="30" t="s">
        <v>11645</v>
      </c>
      <c r="J331" s="30"/>
      <c r="K331" s="30" t="s">
        <v>1240</v>
      </c>
      <c r="L331" s="30" t="s">
        <v>3102</v>
      </c>
      <c r="M331" s="31">
        <v>603.11</v>
      </c>
      <c r="N331" s="30">
        <v>15</v>
      </c>
      <c r="O331" s="30"/>
      <c r="P331" s="162"/>
      <c r="Q331" s="30">
        <f t="shared" si="277"/>
        <v>180</v>
      </c>
      <c r="R331" s="30">
        <f t="shared" si="278"/>
        <v>5478.6330000000007</v>
      </c>
      <c r="S331" s="30">
        <f t="shared" si="279"/>
        <v>5475</v>
      </c>
      <c r="T331" s="30" t="s">
        <v>6</v>
      </c>
      <c r="U331" s="30"/>
      <c r="V331" s="32">
        <v>39034</v>
      </c>
      <c r="W331" s="30"/>
      <c r="X331" s="31">
        <v>603.11</v>
      </c>
      <c r="Y331" s="30">
        <v>0</v>
      </c>
      <c r="Z331" s="30">
        <v>0</v>
      </c>
      <c r="AA331" s="30">
        <v>0</v>
      </c>
      <c r="AB331" s="31">
        <f t="shared" si="280"/>
        <v>603.11</v>
      </c>
      <c r="AC331" s="33">
        <v>42095</v>
      </c>
      <c r="AD331" s="10">
        <f t="shared" si="281"/>
        <v>39034</v>
      </c>
      <c r="AE331" s="10">
        <f t="shared" si="282"/>
        <v>42095</v>
      </c>
      <c r="AF331" s="11">
        <f t="shared" si="283"/>
        <v>3061</v>
      </c>
      <c r="AG331" s="11">
        <f t="shared" si="284"/>
        <v>5478.75</v>
      </c>
      <c r="AH331" s="11">
        <f t="shared" si="285"/>
        <v>3061</v>
      </c>
      <c r="AI331" s="11">
        <f t="shared" si="268"/>
        <v>337.19081461187216</v>
      </c>
      <c r="AJ331" s="11">
        <f t="shared" si="269"/>
        <v>265.91918538812786</v>
      </c>
      <c r="AK331" s="33">
        <v>42461</v>
      </c>
      <c r="AL331" s="5">
        <f t="shared" si="286"/>
        <v>42461</v>
      </c>
      <c r="AM331" s="11">
        <f t="shared" si="287"/>
        <v>42461</v>
      </c>
      <c r="AN331" s="11">
        <f t="shared" si="288"/>
        <v>3061</v>
      </c>
      <c r="AO331" s="6">
        <v>378.44</v>
      </c>
      <c r="AP331" s="6">
        <f t="shared" si="289"/>
        <v>41.249185388127842</v>
      </c>
      <c r="AQ331" s="6">
        <f t="shared" si="290"/>
        <v>224.67000000000002</v>
      </c>
      <c r="AR331" s="33">
        <v>42826</v>
      </c>
      <c r="AS331" s="5">
        <f t="shared" si="291"/>
        <v>42826</v>
      </c>
      <c r="AT331" s="11">
        <f t="shared" si="292"/>
        <v>42826</v>
      </c>
      <c r="AU331" s="11">
        <f t="shared" si="293"/>
        <v>3792</v>
      </c>
      <c r="AV331" s="6">
        <v>418.64733333333334</v>
      </c>
      <c r="AW331" s="6">
        <v>40.207333333333331</v>
      </c>
      <c r="AX331" s="6">
        <f t="shared" si="276"/>
        <v>184.46266666666668</v>
      </c>
      <c r="AY331" s="33">
        <v>43191</v>
      </c>
      <c r="AZ331" s="5">
        <f t="shared" si="294"/>
        <v>43191</v>
      </c>
      <c r="BA331" s="11">
        <f t="shared" si="295"/>
        <v>4157</v>
      </c>
      <c r="BB331" s="11">
        <f t="shared" si="296"/>
        <v>3891.080814611872</v>
      </c>
      <c r="BC331" s="6">
        <v>459.39557143818223</v>
      </c>
      <c r="BD331" s="6">
        <v>40.748238104848895</v>
      </c>
      <c r="BE331" s="6">
        <f t="shared" si="273"/>
        <v>143.71442856181778</v>
      </c>
      <c r="BF331" s="8"/>
      <c r="BG331" s="33">
        <v>43556</v>
      </c>
      <c r="BH331" s="5">
        <f t="shared" si="297"/>
        <v>43556</v>
      </c>
      <c r="BI331" s="11">
        <f t="shared" si="298"/>
        <v>4522</v>
      </c>
      <c r="BJ331" s="11">
        <f t="shared" si="299"/>
        <v>0</v>
      </c>
      <c r="BK331" s="6">
        <f t="shared" si="274"/>
        <v>497.79998404711534</v>
      </c>
      <c r="BL331" s="6">
        <f t="shared" si="275"/>
        <v>38.404412608933114</v>
      </c>
      <c r="BM331" s="6">
        <f t="shared" si="259"/>
        <v>105.31001595288467</v>
      </c>
      <c r="BN331" s="59"/>
      <c r="BO331" s="58"/>
      <c r="BP331" s="58"/>
      <c r="BQ331" s="61">
        <f t="shared" si="300"/>
        <v>65.102682619551388</v>
      </c>
      <c r="BR331" s="33">
        <v>43922</v>
      </c>
      <c r="BS331" s="5">
        <f t="shared" si="301"/>
        <v>43922</v>
      </c>
      <c r="BT331" s="11">
        <f t="shared" si="302"/>
        <v>4888</v>
      </c>
      <c r="BU331" s="11">
        <f t="shared" si="303"/>
        <v>0</v>
      </c>
      <c r="BV331" s="6">
        <f t="shared" si="264"/>
        <v>538.00731738044863</v>
      </c>
      <c r="BW331" s="6">
        <f t="shared" si="263"/>
        <v>40.207333333333331</v>
      </c>
      <c r="BX331" s="73">
        <f t="shared" si="313"/>
        <v>65.102682619551331</v>
      </c>
      <c r="BY331" s="6">
        <f t="shared" si="260"/>
        <v>65.102682619551331</v>
      </c>
      <c r="BZ331" s="33">
        <v>44287</v>
      </c>
      <c r="CA331" s="5">
        <f t="shared" si="304"/>
        <v>44287</v>
      </c>
      <c r="CB331" s="11">
        <f t="shared" si="305"/>
        <v>5253</v>
      </c>
      <c r="CC331" s="11">
        <f t="shared" si="306"/>
        <v>0</v>
      </c>
      <c r="CD331" s="6">
        <f t="shared" si="307"/>
        <v>578.21465071378191</v>
      </c>
      <c r="CE331" s="62">
        <f t="shared" si="270"/>
        <v>40.207333333333331</v>
      </c>
      <c r="CF331" s="73">
        <f t="shared" si="314"/>
        <v>40.207333333333331</v>
      </c>
      <c r="CG331" s="73">
        <f t="shared" si="315"/>
        <v>24.895349286218</v>
      </c>
      <c r="CH331" s="6">
        <f t="shared" si="272"/>
        <v>24.895349286218</v>
      </c>
      <c r="CI331" s="6"/>
      <c r="CJ331" s="33">
        <v>44652</v>
      </c>
      <c r="CK331" s="5">
        <f t="shared" si="308"/>
        <v>44652</v>
      </c>
      <c r="CL331" s="11">
        <f t="shared" si="309"/>
        <v>2557</v>
      </c>
      <c r="CM331" s="11">
        <f t="shared" si="310"/>
        <v>2557</v>
      </c>
      <c r="CN331" s="6">
        <f t="shared" si="311"/>
        <v>602.1099999999999</v>
      </c>
      <c r="CO331" s="6">
        <f t="shared" si="271"/>
        <v>23.895349286218</v>
      </c>
      <c r="CP331" s="73">
        <f t="shared" si="316"/>
        <v>23.895349286218</v>
      </c>
      <c r="CQ331" s="73">
        <f t="shared" si="317"/>
        <v>1</v>
      </c>
      <c r="CR331" s="6">
        <f t="shared" si="312"/>
        <v>1</v>
      </c>
    </row>
    <row r="332" spans="1:96">
      <c r="A332" s="30" t="s">
        <v>1810</v>
      </c>
      <c r="B332" s="30" t="s">
        <v>1811</v>
      </c>
      <c r="C332" s="49"/>
      <c r="D332" s="49" t="s">
        <v>3524</v>
      </c>
      <c r="E332" s="30" t="s">
        <v>11649</v>
      </c>
      <c r="F332" s="30" t="s">
        <v>4255</v>
      </c>
      <c r="G332" s="30" t="s">
        <v>4562</v>
      </c>
      <c r="H332" s="30" t="s">
        <v>3140</v>
      </c>
      <c r="I332" s="30" t="s">
        <v>11645</v>
      </c>
      <c r="J332" s="30"/>
      <c r="K332" s="30" t="s">
        <v>1240</v>
      </c>
      <c r="L332" s="30" t="s">
        <v>3102</v>
      </c>
      <c r="M332" s="31">
        <v>603.11</v>
      </c>
      <c r="N332" s="30">
        <v>15</v>
      </c>
      <c r="O332" s="30"/>
      <c r="P332" s="162"/>
      <c r="Q332" s="30">
        <f t="shared" si="277"/>
        <v>180</v>
      </c>
      <c r="R332" s="30">
        <f t="shared" si="278"/>
        <v>5478.6330000000007</v>
      </c>
      <c r="S332" s="30">
        <f t="shared" si="279"/>
        <v>5475</v>
      </c>
      <c r="T332" s="30" t="s">
        <v>6</v>
      </c>
      <c r="U332" s="30"/>
      <c r="V332" s="32">
        <v>39034</v>
      </c>
      <c r="W332" s="30"/>
      <c r="X332" s="31">
        <v>603.11</v>
      </c>
      <c r="Y332" s="30">
        <v>0</v>
      </c>
      <c r="Z332" s="30">
        <v>0</v>
      </c>
      <c r="AA332" s="30">
        <v>0</v>
      </c>
      <c r="AB332" s="31">
        <f t="shared" si="280"/>
        <v>603.11</v>
      </c>
      <c r="AC332" s="33">
        <v>42095</v>
      </c>
      <c r="AD332" s="10">
        <f t="shared" si="281"/>
        <v>39034</v>
      </c>
      <c r="AE332" s="10">
        <f t="shared" si="282"/>
        <v>42095</v>
      </c>
      <c r="AF332" s="11">
        <f t="shared" si="283"/>
        <v>3061</v>
      </c>
      <c r="AG332" s="11">
        <f t="shared" si="284"/>
        <v>5478.75</v>
      </c>
      <c r="AH332" s="11">
        <f t="shared" si="285"/>
        <v>3061</v>
      </c>
      <c r="AI332" s="11">
        <f t="shared" si="268"/>
        <v>337.19081461187216</v>
      </c>
      <c r="AJ332" s="11">
        <f t="shared" si="269"/>
        <v>265.91918538812786</v>
      </c>
      <c r="AK332" s="33">
        <v>42461</v>
      </c>
      <c r="AL332" s="5">
        <f t="shared" si="286"/>
        <v>42461</v>
      </c>
      <c r="AM332" s="11">
        <f t="shared" si="287"/>
        <v>42461</v>
      </c>
      <c r="AN332" s="11">
        <f t="shared" si="288"/>
        <v>3061</v>
      </c>
      <c r="AO332" s="6">
        <v>378.44</v>
      </c>
      <c r="AP332" s="6">
        <f t="shared" si="289"/>
        <v>41.249185388127842</v>
      </c>
      <c r="AQ332" s="6">
        <f t="shared" si="290"/>
        <v>224.67000000000002</v>
      </c>
      <c r="AR332" s="33">
        <v>42826</v>
      </c>
      <c r="AS332" s="5">
        <f t="shared" si="291"/>
        <v>42826</v>
      </c>
      <c r="AT332" s="11">
        <f t="shared" si="292"/>
        <v>42826</v>
      </c>
      <c r="AU332" s="11">
        <f t="shared" si="293"/>
        <v>3792</v>
      </c>
      <c r="AV332" s="6">
        <v>418.64733333333334</v>
      </c>
      <c r="AW332" s="6">
        <v>40.207333333333331</v>
      </c>
      <c r="AX332" s="6">
        <f t="shared" si="276"/>
        <v>184.46266666666668</v>
      </c>
      <c r="AY332" s="33">
        <v>43191</v>
      </c>
      <c r="AZ332" s="5">
        <f t="shared" si="294"/>
        <v>43191</v>
      </c>
      <c r="BA332" s="11">
        <f t="shared" si="295"/>
        <v>4157</v>
      </c>
      <c r="BB332" s="11">
        <f t="shared" si="296"/>
        <v>3891.080814611872</v>
      </c>
      <c r="BC332" s="6">
        <v>459.39557143818223</v>
      </c>
      <c r="BD332" s="6">
        <v>40.748238104848895</v>
      </c>
      <c r="BE332" s="6">
        <f t="shared" si="273"/>
        <v>143.71442856181778</v>
      </c>
      <c r="BF332" s="8"/>
      <c r="BG332" s="33">
        <v>43556</v>
      </c>
      <c r="BH332" s="5">
        <f t="shared" si="297"/>
        <v>43556</v>
      </c>
      <c r="BI332" s="11">
        <f t="shared" si="298"/>
        <v>4522</v>
      </c>
      <c r="BJ332" s="11">
        <f t="shared" si="299"/>
        <v>0</v>
      </c>
      <c r="BK332" s="6">
        <f t="shared" si="274"/>
        <v>497.79998404711534</v>
      </c>
      <c r="BL332" s="6">
        <f t="shared" si="275"/>
        <v>38.404412608933114</v>
      </c>
      <c r="BM332" s="6">
        <f t="shared" ref="BM332:BM338" si="318">BE332-BL332</f>
        <v>105.31001595288467</v>
      </c>
      <c r="BN332" s="59"/>
      <c r="BO332" s="58"/>
      <c r="BP332" s="58"/>
      <c r="BQ332" s="61">
        <f t="shared" si="300"/>
        <v>65.102682619551388</v>
      </c>
      <c r="BR332" s="33">
        <v>43922</v>
      </c>
      <c r="BS332" s="5">
        <f t="shared" si="301"/>
        <v>43922</v>
      </c>
      <c r="BT332" s="11">
        <f t="shared" si="302"/>
        <v>4888</v>
      </c>
      <c r="BU332" s="11">
        <f t="shared" si="303"/>
        <v>0</v>
      </c>
      <c r="BV332" s="6">
        <f t="shared" si="264"/>
        <v>538.00731738044863</v>
      </c>
      <c r="BW332" s="6">
        <f t="shared" si="263"/>
        <v>40.207333333333331</v>
      </c>
      <c r="BX332" s="73">
        <f t="shared" si="313"/>
        <v>65.102682619551331</v>
      </c>
      <c r="BY332" s="6">
        <f t="shared" ref="BY332:BY338" si="319">BM332-BW332</f>
        <v>65.102682619551331</v>
      </c>
      <c r="BZ332" s="33">
        <v>44287</v>
      </c>
      <c r="CA332" s="5">
        <f t="shared" si="304"/>
        <v>44287</v>
      </c>
      <c r="CB332" s="11">
        <f t="shared" si="305"/>
        <v>5253</v>
      </c>
      <c r="CC332" s="11">
        <f t="shared" si="306"/>
        <v>0</v>
      </c>
      <c r="CD332" s="6">
        <f t="shared" si="307"/>
        <v>578.21465071378191</v>
      </c>
      <c r="CE332" s="62">
        <f t="shared" si="270"/>
        <v>40.207333333333331</v>
      </c>
      <c r="CF332" s="73">
        <f t="shared" si="314"/>
        <v>40.207333333333331</v>
      </c>
      <c r="CG332" s="73">
        <f t="shared" si="315"/>
        <v>24.895349286218</v>
      </c>
      <c r="CH332" s="6">
        <f t="shared" si="272"/>
        <v>24.895349286218</v>
      </c>
      <c r="CI332" s="6"/>
      <c r="CJ332" s="33">
        <v>44652</v>
      </c>
      <c r="CK332" s="5">
        <f t="shared" si="308"/>
        <v>44652</v>
      </c>
      <c r="CL332" s="11">
        <f t="shared" si="309"/>
        <v>2557</v>
      </c>
      <c r="CM332" s="11">
        <f t="shared" si="310"/>
        <v>2557</v>
      </c>
      <c r="CN332" s="6">
        <f t="shared" si="311"/>
        <v>602.1099999999999</v>
      </c>
      <c r="CO332" s="6">
        <f t="shared" si="271"/>
        <v>23.895349286218</v>
      </c>
      <c r="CP332" s="73">
        <f t="shared" si="316"/>
        <v>23.895349286218</v>
      </c>
      <c r="CQ332" s="73">
        <f t="shared" si="317"/>
        <v>1</v>
      </c>
      <c r="CR332" s="6">
        <f t="shared" si="312"/>
        <v>1</v>
      </c>
    </row>
    <row r="333" spans="1:96">
      <c r="A333" s="30" t="s">
        <v>1812</v>
      </c>
      <c r="B333" s="30" t="s">
        <v>1813</v>
      </c>
      <c r="C333" s="49"/>
      <c r="D333" s="49" t="s">
        <v>3525</v>
      </c>
      <c r="E333" s="30" t="s">
        <v>11649</v>
      </c>
      <c r="F333" s="30" t="s">
        <v>4255</v>
      </c>
      <c r="G333" s="30" t="s">
        <v>4562</v>
      </c>
      <c r="H333" s="30" t="s">
        <v>3140</v>
      </c>
      <c r="I333" s="30" t="s">
        <v>11645</v>
      </c>
      <c r="J333" s="30"/>
      <c r="K333" s="30" t="s">
        <v>1240</v>
      </c>
      <c r="L333" s="30" t="s">
        <v>3102</v>
      </c>
      <c r="M333" s="31">
        <v>603.11</v>
      </c>
      <c r="N333" s="30">
        <v>15</v>
      </c>
      <c r="O333" s="30"/>
      <c r="P333" s="162"/>
      <c r="Q333" s="30">
        <f t="shared" si="277"/>
        <v>180</v>
      </c>
      <c r="R333" s="30">
        <f t="shared" si="278"/>
        <v>5478.6330000000007</v>
      </c>
      <c r="S333" s="30">
        <f t="shared" si="279"/>
        <v>5475</v>
      </c>
      <c r="T333" s="30" t="s">
        <v>6</v>
      </c>
      <c r="U333" s="30"/>
      <c r="V333" s="32">
        <v>39034</v>
      </c>
      <c r="W333" s="30"/>
      <c r="X333" s="31">
        <v>603.11</v>
      </c>
      <c r="Y333" s="30">
        <v>0</v>
      </c>
      <c r="Z333" s="30">
        <v>0</v>
      </c>
      <c r="AA333" s="30">
        <v>0</v>
      </c>
      <c r="AB333" s="31">
        <f t="shared" si="280"/>
        <v>603.11</v>
      </c>
      <c r="AC333" s="33">
        <v>42095</v>
      </c>
      <c r="AD333" s="10">
        <f t="shared" si="281"/>
        <v>39034</v>
      </c>
      <c r="AE333" s="10">
        <f t="shared" si="282"/>
        <v>42095</v>
      </c>
      <c r="AF333" s="11">
        <f t="shared" si="283"/>
        <v>3061</v>
      </c>
      <c r="AG333" s="11">
        <f t="shared" si="284"/>
        <v>5478.75</v>
      </c>
      <c r="AH333" s="11">
        <f t="shared" si="285"/>
        <v>3061</v>
      </c>
      <c r="AI333" s="11">
        <f t="shared" si="268"/>
        <v>337.19081461187216</v>
      </c>
      <c r="AJ333" s="11">
        <f t="shared" si="269"/>
        <v>265.91918538812786</v>
      </c>
      <c r="AK333" s="33">
        <v>42461</v>
      </c>
      <c r="AL333" s="5">
        <f t="shared" si="286"/>
        <v>42461</v>
      </c>
      <c r="AM333" s="11">
        <f t="shared" si="287"/>
        <v>42461</v>
      </c>
      <c r="AN333" s="11">
        <f t="shared" si="288"/>
        <v>3061</v>
      </c>
      <c r="AO333" s="6">
        <v>378.44</v>
      </c>
      <c r="AP333" s="6">
        <f t="shared" si="289"/>
        <v>41.249185388127842</v>
      </c>
      <c r="AQ333" s="6">
        <f t="shared" si="290"/>
        <v>224.67000000000002</v>
      </c>
      <c r="AR333" s="33">
        <v>42826</v>
      </c>
      <c r="AS333" s="5">
        <f t="shared" si="291"/>
        <v>42826</v>
      </c>
      <c r="AT333" s="11">
        <f t="shared" si="292"/>
        <v>42826</v>
      </c>
      <c r="AU333" s="11">
        <f t="shared" si="293"/>
        <v>3792</v>
      </c>
      <c r="AV333" s="6">
        <v>418.64733333333334</v>
      </c>
      <c r="AW333" s="6">
        <v>40.207333333333331</v>
      </c>
      <c r="AX333" s="6">
        <f t="shared" si="276"/>
        <v>184.46266666666668</v>
      </c>
      <c r="AY333" s="33">
        <v>43191</v>
      </c>
      <c r="AZ333" s="5">
        <f t="shared" si="294"/>
        <v>43191</v>
      </c>
      <c r="BA333" s="11">
        <f t="shared" si="295"/>
        <v>4157</v>
      </c>
      <c r="BB333" s="11">
        <f t="shared" si="296"/>
        <v>3891.080814611872</v>
      </c>
      <c r="BC333" s="6">
        <v>459.39557143818223</v>
      </c>
      <c r="BD333" s="6">
        <v>40.748238104848895</v>
      </c>
      <c r="BE333" s="6">
        <f t="shared" si="273"/>
        <v>143.71442856181778</v>
      </c>
      <c r="BF333" s="8"/>
      <c r="BG333" s="33">
        <v>43556</v>
      </c>
      <c r="BH333" s="5">
        <f t="shared" si="297"/>
        <v>43556</v>
      </c>
      <c r="BI333" s="11">
        <f t="shared" si="298"/>
        <v>4522</v>
      </c>
      <c r="BJ333" s="11">
        <f t="shared" si="299"/>
        <v>0</v>
      </c>
      <c r="BK333" s="6">
        <f t="shared" si="274"/>
        <v>497.79998404711534</v>
      </c>
      <c r="BL333" s="6">
        <f t="shared" si="275"/>
        <v>38.404412608933114</v>
      </c>
      <c r="BM333" s="6">
        <f t="shared" si="318"/>
        <v>105.31001595288467</v>
      </c>
      <c r="BN333" s="59"/>
      <c r="BO333" s="58"/>
      <c r="BP333" s="58"/>
      <c r="BQ333" s="61">
        <f t="shared" si="300"/>
        <v>65.102682619551388</v>
      </c>
      <c r="BR333" s="33">
        <v>43922</v>
      </c>
      <c r="BS333" s="5">
        <f t="shared" si="301"/>
        <v>43922</v>
      </c>
      <c r="BT333" s="11">
        <f t="shared" si="302"/>
        <v>4888</v>
      </c>
      <c r="BU333" s="11">
        <f t="shared" si="303"/>
        <v>0</v>
      </c>
      <c r="BV333" s="6">
        <f t="shared" si="264"/>
        <v>538.00731738044863</v>
      </c>
      <c r="BW333" s="6">
        <f t="shared" si="263"/>
        <v>40.207333333333331</v>
      </c>
      <c r="BX333" s="73">
        <f t="shared" si="313"/>
        <v>65.102682619551331</v>
      </c>
      <c r="BY333" s="6">
        <f t="shared" si="319"/>
        <v>65.102682619551331</v>
      </c>
      <c r="BZ333" s="33">
        <v>44287</v>
      </c>
      <c r="CA333" s="5">
        <f t="shared" si="304"/>
        <v>44287</v>
      </c>
      <c r="CB333" s="11">
        <f t="shared" si="305"/>
        <v>5253</v>
      </c>
      <c r="CC333" s="11">
        <f t="shared" si="306"/>
        <v>0</v>
      </c>
      <c r="CD333" s="6">
        <f t="shared" si="307"/>
        <v>578.21465071378191</v>
      </c>
      <c r="CE333" s="62">
        <f t="shared" si="270"/>
        <v>40.207333333333331</v>
      </c>
      <c r="CF333" s="73">
        <f t="shared" si="314"/>
        <v>40.207333333333331</v>
      </c>
      <c r="CG333" s="73">
        <f t="shared" si="315"/>
        <v>24.895349286218</v>
      </c>
      <c r="CH333" s="6">
        <f t="shared" si="272"/>
        <v>24.895349286218</v>
      </c>
      <c r="CI333" s="6"/>
      <c r="CJ333" s="33">
        <v>44652</v>
      </c>
      <c r="CK333" s="5">
        <f t="shared" si="308"/>
        <v>44652</v>
      </c>
      <c r="CL333" s="11">
        <f t="shared" si="309"/>
        <v>2557</v>
      </c>
      <c r="CM333" s="11">
        <f t="shared" si="310"/>
        <v>2557</v>
      </c>
      <c r="CN333" s="6">
        <f t="shared" si="311"/>
        <v>602.1099999999999</v>
      </c>
      <c r="CO333" s="6">
        <f t="shared" si="271"/>
        <v>23.895349286218</v>
      </c>
      <c r="CP333" s="73">
        <f t="shared" si="316"/>
        <v>23.895349286218</v>
      </c>
      <c r="CQ333" s="73">
        <f t="shared" si="317"/>
        <v>1</v>
      </c>
      <c r="CR333" s="6">
        <f t="shared" si="312"/>
        <v>1</v>
      </c>
    </row>
    <row r="334" spans="1:96">
      <c r="A334" s="30" t="s">
        <v>1814</v>
      </c>
      <c r="B334" s="30" t="s">
        <v>1815</v>
      </c>
      <c r="C334" s="49"/>
      <c r="D334" s="49" t="s">
        <v>3526</v>
      </c>
      <c r="E334" s="30" t="s">
        <v>11649</v>
      </c>
      <c r="F334" s="30" t="s">
        <v>4255</v>
      </c>
      <c r="G334" s="30" t="s">
        <v>4562</v>
      </c>
      <c r="H334" s="30" t="s">
        <v>3487</v>
      </c>
      <c r="I334" s="30" t="s">
        <v>11645</v>
      </c>
      <c r="J334" s="30"/>
      <c r="K334" s="30" t="s">
        <v>1240</v>
      </c>
      <c r="L334" s="30" t="s">
        <v>3102</v>
      </c>
      <c r="M334" s="31">
        <v>603.11</v>
      </c>
      <c r="N334" s="30">
        <v>15</v>
      </c>
      <c r="O334" s="30"/>
      <c r="P334" s="162"/>
      <c r="Q334" s="30">
        <f t="shared" si="277"/>
        <v>180</v>
      </c>
      <c r="R334" s="30">
        <f t="shared" si="278"/>
        <v>5478.6330000000007</v>
      </c>
      <c r="S334" s="30">
        <f t="shared" si="279"/>
        <v>5475</v>
      </c>
      <c r="T334" s="30" t="s">
        <v>6</v>
      </c>
      <c r="U334" s="30"/>
      <c r="V334" s="32">
        <v>39034</v>
      </c>
      <c r="W334" s="30"/>
      <c r="X334" s="31">
        <v>603.11</v>
      </c>
      <c r="Y334" s="30">
        <v>0</v>
      </c>
      <c r="Z334" s="30">
        <v>0</v>
      </c>
      <c r="AA334" s="30">
        <v>0</v>
      </c>
      <c r="AB334" s="31">
        <f t="shared" si="280"/>
        <v>603.11</v>
      </c>
      <c r="AC334" s="33">
        <v>42095</v>
      </c>
      <c r="AD334" s="10">
        <f t="shared" si="281"/>
        <v>39034</v>
      </c>
      <c r="AE334" s="10">
        <f t="shared" si="282"/>
        <v>42095</v>
      </c>
      <c r="AF334" s="11">
        <f t="shared" si="283"/>
        <v>3061</v>
      </c>
      <c r="AG334" s="11">
        <f t="shared" si="284"/>
        <v>5478.75</v>
      </c>
      <c r="AH334" s="11">
        <f t="shared" si="285"/>
        <v>3061</v>
      </c>
      <c r="AI334" s="11">
        <f t="shared" si="268"/>
        <v>337.19081461187216</v>
      </c>
      <c r="AJ334" s="11">
        <f t="shared" si="269"/>
        <v>265.91918538812786</v>
      </c>
      <c r="AK334" s="33">
        <v>42461</v>
      </c>
      <c r="AL334" s="5">
        <f t="shared" si="286"/>
        <v>42461</v>
      </c>
      <c r="AM334" s="11">
        <f t="shared" si="287"/>
        <v>42461</v>
      </c>
      <c r="AN334" s="11">
        <f t="shared" si="288"/>
        <v>3061</v>
      </c>
      <c r="AO334" s="6">
        <v>378.44</v>
      </c>
      <c r="AP334" s="6">
        <f t="shared" si="289"/>
        <v>41.249185388127842</v>
      </c>
      <c r="AQ334" s="6">
        <f t="shared" si="290"/>
        <v>224.67000000000002</v>
      </c>
      <c r="AR334" s="33">
        <v>42826</v>
      </c>
      <c r="AS334" s="5">
        <f t="shared" si="291"/>
        <v>42826</v>
      </c>
      <c r="AT334" s="11">
        <f t="shared" si="292"/>
        <v>42826</v>
      </c>
      <c r="AU334" s="11">
        <f t="shared" si="293"/>
        <v>3792</v>
      </c>
      <c r="AV334" s="6">
        <v>418.64733333333334</v>
      </c>
      <c r="AW334" s="6">
        <v>40.207333333333331</v>
      </c>
      <c r="AX334" s="6">
        <f t="shared" si="276"/>
        <v>184.46266666666668</v>
      </c>
      <c r="AY334" s="33">
        <v>43191</v>
      </c>
      <c r="AZ334" s="5">
        <f t="shared" si="294"/>
        <v>43191</v>
      </c>
      <c r="BA334" s="11">
        <f t="shared" si="295"/>
        <v>4157</v>
      </c>
      <c r="BB334" s="11">
        <f t="shared" si="296"/>
        <v>3891.080814611872</v>
      </c>
      <c r="BC334" s="6">
        <v>459.39557143818223</v>
      </c>
      <c r="BD334" s="6">
        <v>40.748238104848895</v>
      </c>
      <c r="BE334" s="6">
        <f t="shared" si="273"/>
        <v>143.71442856181778</v>
      </c>
      <c r="BF334" s="8"/>
      <c r="BG334" s="33">
        <v>43556</v>
      </c>
      <c r="BH334" s="5">
        <f t="shared" si="297"/>
        <v>43556</v>
      </c>
      <c r="BI334" s="11">
        <f t="shared" si="298"/>
        <v>4522</v>
      </c>
      <c r="BJ334" s="11">
        <f t="shared" si="299"/>
        <v>0</v>
      </c>
      <c r="BK334" s="6">
        <f t="shared" si="274"/>
        <v>497.79998404711534</v>
      </c>
      <c r="BL334" s="6">
        <f t="shared" si="275"/>
        <v>38.404412608933114</v>
      </c>
      <c r="BM334" s="6">
        <f t="shared" si="318"/>
        <v>105.31001595288467</v>
      </c>
      <c r="BN334" s="59"/>
      <c r="BO334" s="58"/>
      <c r="BP334" s="58"/>
      <c r="BQ334" s="61">
        <f t="shared" si="300"/>
        <v>65.102682619551388</v>
      </c>
      <c r="BR334" s="33">
        <v>43922</v>
      </c>
      <c r="BS334" s="5">
        <f t="shared" si="301"/>
        <v>43922</v>
      </c>
      <c r="BT334" s="11">
        <f t="shared" si="302"/>
        <v>4888</v>
      </c>
      <c r="BU334" s="11">
        <f t="shared" si="303"/>
        <v>0</v>
      </c>
      <c r="BV334" s="6">
        <f t="shared" si="264"/>
        <v>538.00731738044863</v>
      </c>
      <c r="BW334" s="6">
        <f t="shared" si="263"/>
        <v>40.207333333333331</v>
      </c>
      <c r="BX334" s="73">
        <f t="shared" si="313"/>
        <v>65.102682619551331</v>
      </c>
      <c r="BY334" s="6">
        <f t="shared" si="319"/>
        <v>65.102682619551331</v>
      </c>
      <c r="BZ334" s="33">
        <v>44287</v>
      </c>
      <c r="CA334" s="5">
        <f t="shared" si="304"/>
        <v>44287</v>
      </c>
      <c r="CB334" s="11">
        <f t="shared" si="305"/>
        <v>5253</v>
      </c>
      <c r="CC334" s="11">
        <f t="shared" si="306"/>
        <v>0</v>
      </c>
      <c r="CD334" s="6">
        <f t="shared" si="307"/>
        <v>578.21465071378191</v>
      </c>
      <c r="CE334" s="62">
        <f t="shared" si="270"/>
        <v>40.207333333333331</v>
      </c>
      <c r="CF334" s="73">
        <f t="shared" si="314"/>
        <v>40.207333333333331</v>
      </c>
      <c r="CG334" s="73">
        <f t="shared" si="315"/>
        <v>24.895349286218</v>
      </c>
      <c r="CH334" s="6">
        <f t="shared" si="272"/>
        <v>24.895349286218</v>
      </c>
      <c r="CI334" s="6"/>
      <c r="CJ334" s="33">
        <v>44652</v>
      </c>
      <c r="CK334" s="5">
        <f t="shared" si="308"/>
        <v>44652</v>
      </c>
      <c r="CL334" s="11">
        <f t="shared" si="309"/>
        <v>2557</v>
      </c>
      <c r="CM334" s="11">
        <f t="shared" si="310"/>
        <v>2557</v>
      </c>
      <c r="CN334" s="6">
        <f t="shared" si="311"/>
        <v>602.1099999999999</v>
      </c>
      <c r="CO334" s="6">
        <f t="shared" si="271"/>
        <v>23.895349286218</v>
      </c>
      <c r="CP334" s="73">
        <f t="shared" si="316"/>
        <v>23.895349286218</v>
      </c>
      <c r="CQ334" s="73">
        <f t="shared" si="317"/>
        <v>1</v>
      </c>
      <c r="CR334" s="6">
        <f t="shared" si="312"/>
        <v>1</v>
      </c>
    </row>
    <row r="335" spans="1:96">
      <c r="A335" s="30" t="s">
        <v>1816</v>
      </c>
      <c r="B335" s="30" t="s">
        <v>1817</v>
      </c>
      <c r="C335" s="49"/>
      <c r="D335" s="49" t="s">
        <v>3527</v>
      </c>
      <c r="E335" s="30" t="s">
        <v>11649</v>
      </c>
      <c r="F335" s="30" t="s">
        <v>4255</v>
      </c>
      <c r="G335" s="30" t="s">
        <v>4562</v>
      </c>
      <c r="H335" s="30" t="s">
        <v>3487</v>
      </c>
      <c r="I335" s="30" t="s">
        <v>11645</v>
      </c>
      <c r="J335" s="30"/>
      <c r="K335" s="30" t="s">
        <v>1240</v>
      </c>
      <c r="L335" s="30" t="s">
        <v>3102</v>
      </c>
      <c r="M335" s="31">
        <v>603.11</v>
      </c>
      <c r="N335" s="30">
        <v>15</v>
      </c>
      <c r="O335" s="30"/>
      <c r="P335" s="162"/>
      <c r="Q335" s="30">
        <f t="shared" si="277"/>
        <v>180</v>
      </c>
      <c r="R335" s="30">
        <f t="shared" si="278"/>
        <v>5478.6330000000007</v>
      </c>
      <c r="S335" s="30">
        <f t="shared" si="279"/>
        <v>5475</v>
      </c>
      <c r="T335" s="30" t="s">
        <v>6</v>
      </c>
      <c r="U335" s="30"/>
      <c r="V335" s="32">
        <v>39034</v>
      </c>
      <c r="W335" s="30"/>
      <c r="X335" s="31">
        <v>603.11</v>
      </c>
      <c r="Y335" s="30">
        <v>0</v>
      </c>
      <c r="Z335" s="30">
        <v>0</v>
      </c>
      <c r="AA335" s="30">
        <v>0</v>
      </c>
      <c r="AB335" s="31">
        <f t="shared" si="280"/>
        <v>603.11</v>
      </c>
      <c r="AC335" s="33">
        <v>42095</v>
      </c>
      <c r="AD335" s="10">
        <f t="shared" si="281"/>
        <v>39034</v>
      </c>
      <c r="AE335" s="10">
        <f t="shared" si="282"/>
        <v>42095</v>
      </c>
      <c r="AF335" s="11">
        <f t="shared" si="283"/>
        <v>3061</v>
      </c>
      <c r="AG335" s="11">
        <f t="shared" si="284"/>
        <v>5478.75</v>
      </c>
      <c r="AH335" s="11">
        <f t="shared" si="285"/>
        <v>3061</v>
      </c>
      <c r="AI335" s="11">
        <f t="shared" si="268"/>
        <v>337.19081461187216</v>
      </c>
      <c r="AJ335" s="11">
        <f t="shared" si="269"/>
        <v>265.91918538812786</v>
      </c>
      <c r="AK335" s="33">
        <v>42461</v>
      </c>
      <c r="AL335" s="5">
        <f t="shared" si="286"/>
        <v>42461</v>
      </c>
      <c r="AM335" s="11">
        <f t="shared" si="287"/>
        <v>42461</v>
      </c>
      <c r="AN335" s="11">
        <f t="shared" si="288"/>
        <v>3061</v>
      </c>
      <c r="AO335" s="6">
        <v>378.44</v>
      </c>
      <c r="AP335" s="6">
        <f t="shared" si="289"/>
        <v>41.249185388127842</v>
      </c>
      <c r="AQ335" s="6">
        <f t="shared" si="290"/>
        <v>224.67000000000002</v>
      </c>
      <c r="AR335" s="33">
        <v>42826</v>
      </c>
      <c r="AS335" s="5">
        <f t="shared" si="291"/>
        <v>42826</v>
      </c>
      <c r="AT335" s="11">
        <f t="shared" si="292"/>
        <v>42826</v>
      </c>
      <c r="AU335" s="11">
        <f t="shared" si="293"/>
        <v>3792</v>
      </c>
      <c r="AV335" s="6">
        <v>418.64733333333334</v>
      </c>
      <c r="AW335" s="6">
        <v>40.207333333333331</v>
      </c>
      <c r="AX335" s="6">
        <f t="shared" si="276"/>
        <v>184.46266666666668</v>
      </c>
      <c r="AY335" s="33">
        <v>43191</v>
      </c>
      <c r="AZ335" s="5">
        <f t="shared" si="294"/>
        <v>43191</v>
      </c>
      <c r="BA335" s="11">
        <f t="shared" si="295"/>
        <v>4157</v>
      </c>
      <c r="BB335" s="11">
        <f t="shared" si="296"/>
        <v>3891.080814611872</v>
      </c>
      <c r="BC335" s="6">
        <v>459.39557143818223</v>
      </c>
      <c r="BD335" s="6">
        <v>40.748238104848895</v>
      </c>
      <c r="BE335" s="6">
        <f t="shared" si="273"/>
        <v>143.71442856181778</v>
      </c>
      <c r="BF335" s="8"/>
      <c r="BG335" s="33">
        <v>43556</v>
      </c>
      <c r="BH335" s="5">
        <f t="shared" si="297"/>
        <v>43556</v>
      </c>
      <c r="BI335" s="11">
        <f t="shared" si="298"/>
        <v>4522</v>
      </c>
      <c r="BJ335" s="11">
        <f t="shared" si="299"/>
        <v>0</v>
      </c>
      <c r="BK335" s="6">
        <f t="shared" si="274"/>
        <v>497.79998404711534</v>
      </c>
      <c r="BL335" s="6">
        <f t="shared" si="275"/>
        <v>38.404412608933114</v>
      </c>
      <c r="BM335" s="6">
        <f t="shared" si="318"/>
        <v>105.31001595288467</v>
      </c>
      <c r="BN335" s="59"/>
      <c r="BO335" s="58"/>
      <c r="BP335" s="58"/>
      <c r="BQ335" s="61">
        <f t="shared" si="300"/>
        <v>65.102682619551388</v>
      </c>
      <c r="BR335" s="33">
        <v>43922</v>
      </c>
      <c r="BS335" s="5">
        <f t="shared" si="301"/>
        <v>43922</v>
      </c>
      <c r="BT335" s="11">
        <f t="shared" si="302"/>
        <v>4888</v>
      </c>
      <c r="BU335" s="11">
        <f t="shared" si="303"/>
        <v>0</v>
      </c>
      <c r="BV335" s="6">
        <f t="shared" si="264"/>
        <v>538.00731738044863</v>
      </c>
      <c r="BW335" s="6">
        <f t="shared" si="263"/>
        <v>40.207333333333331</v>
      </c>
      <c r="BX335" s="73">
        <f t="shared" si="313"/>
        <v>65.102682619551331</v>
      </c>
      <c r="BY335" s="6">
        <f t="shared" si="319"/>
        <v>65.102682619551331</v>
      </c>
      <c r="BZ335" s="33">
        <v>44287</v>
      </c>
      <c r="CA335" s="5">
        <f t="shared" si="304"/>
        <v>44287</v>
      </c>
      <c r="CB335" s="11">
        <f t="shared" si="305"/>
        <v>5253</v>
      </c>
      <c r="CC335" s="11">
        <f t="shared" si="306"/>
        <v>0</v>
      </c>
      <c r="CD335" s="6">
        <f t="shared" si="307"/>
        <v>578.21465071378191</v>
      </c>
      <c r="CE335" s="62">
        <f t="shared" si="270"/>
        <v>40.207333333333331</v>
      </c>
      <c r="CF335" s="73">
        <f t="shared" si="314"/>
        <v>40.207333333333331</v>
      </c>
      <c r="CG335" s="73">
        <f t="shared" si="315"/>
        <v>24.895349286218</v>
      </c>
      <c r="CH335" s="6">
        <f t="shared" si="272"/>
        <v>24.895349286218</v>
      </c>
      <c r="CI335" s="6"/>
      <c r="CJ335" s="33">
        <v>44652</v>
      </c>
      <c r="CK335" s="5">
        <f t="shared" si="308"/>
        <v>44652</v>
      </c>
      <c r="CL335" s="11">
        <f t="shared" si="309"/>
        <v>2557</v>
      </c>
      <c r="CM335" s="11">
        <f t="shared" si="310"/>
        <v>2557</v>
      </c>
      <c r="CN335" s="6">
        <f t="shared" si="311"/>
        <v>602.1099999999999</v>
      </c>
      <c r="CO335" s="6">
        <f t="shared" si="271"/>
        <v>23.895349286218</v>
      </c>
      <c r="CP335" s="73">
        <f t="shared" si="316"/>
        <v>23.895349286218</v>
      </c>
      <c r="CQ335" s="73">
        <f t="shared" si="317"/>
        <v>1</v>
      </c>
      <c r="CR335" s="6">
        <f t="shared" si="312"/>
        <v>1</v>
      </c>
    </row>
    <row r="336" spans="1:96">
      <c r="A336" s="30" t="s">
        <v>1818</v>
      </c>
      <c r="B336" s="30" t="s">
        <v>1819</v>
      </c>
      <c r="C336" s="49"/>
      <c r="D336" s="49" t="s">
        <v>3528</v>
      </c>
      <c r="E336" s="30" t="s">
        <v>11649</v>
      </c>
      <c r="F336" s="30" t="s">
        <v>4255</v>
      </c>
      <c r="G336" s="30" t="s">
        <v>4562</v>
      </c>
      <c r="H336" s="30" t="s">
        <v>3487</v>
      </c>
      <c r="I336" s="30" t="s">
        <v>11645</v>
      </c>
      <c r="J336" s="30"/>
      <c r="K336" s="30" t="s">
        <v>1240</v>
      </c>
      <c r="L336" s="30" t="s">
        <v>3102</v>
      </c>
      <c r="M336" s="31">
        <v>603.07000000000005</v>
      </c>
      <c r="N336" s="30">
        <v>15</v>
      </c>
      <c r="O336" s="30"/>
      <c r="P336" s="162"/>
      <c r="Q336" s="30">
        <f t="shared" si="277"/>
        <v>180</v>
      </c>
      <c r="R336" s="30">
        <f t="shared" si="278"/>
        <v>5478.6330000000007</v>
      </c>
      <c r="S336" s="30">
        <f t="shared" si="279"/>
        <v>5475</v>
      </c>
      <c r="T336" s="30" t="s">
        <v>6</v>
      </c>
      <c r="U336" s="30"/>
      <c r="V336" s="32">
        <v>39034</v>
      </c>
      <c r="W336" s="30"/>
      <c r="X336" s="31">
        <v>603.07000000000005</v>
      </c>
      <c r="Y336" s="30">
        <v>0</v>
      </c>
      <c r="Z336" s="30">
        <v>0</v>
      </c>
      <c r="AA336" s="30">
        <v>0</v>
      </c>
      <c r="AB336" s="31">
        <f t="shared" si="280"/>
        <v>603.07000000000005</v>
      </c>
      <c r="AC336" s="33">
        <v>42095</v>
      </c>
      <c r="AD336" s="10">
        <f t="shared" si="281"/>
        <v>39034</v>
      </c>
      <c r="AE336" s="10">
        <f t="shared" si="282"/>
        <v>42095</v>
      </c>
      <c r="AF336" s="11">
        <f t="shared" si="283"/>
        <v>3061</v>
      </c>
      <c r="AG336" s="11">
        <f t="shared" si="284"/>
        <v>5478.75</v>
      </c>
      <c r="AH336" s="11">
        <f t="shared" si="285"/>
        <v>3061</v>
      </c>
      <c r="AI336" s="11">
        <f t="shared" si="268"/>
        <v>337.16845114155257</v>
      </c>
      <c r="AJ336" s="11">
        <f t="shared" si="269"/>
        <v>265.90154885844748</v>
      </c>
      <c r="AK336" s="33">
        <v>42461</v>
      </c>
      <c r="AL336" s="5">
        <f t="shared" si="286"/>
        <v>42461</v>
      </c>
      <c r="AM336" s="11">
        <f t="shared" si="287"/>
        <v>42461</v>
      </c>
      <c r="AN336" s="11">
        <f t="shared" si="288"/>
        <v>3061</v>
      </c>
      <c r="AO336" s="6">
        <v>378.42</v>
      </c>
      <c r="AP336" s="6">
        <f t="shared" si="289"/>
        <v>41.25154885844745</v>
      </c>
      <c r="AQ336" s="6">
        <f t="shared" si="290"/>
        <v>224.65000000000003</v>
      </c>
      <c r="AR336" s="33">
        <v>42826</v>
      </c>
      <c r="AS336" s="5">
        <f t="shared" si="291"/>
        <v>42826</v>
      </c>
      <c r="AT336" s="11">
        <f t="shared" si="292"/>
        <v>42826</v>
      </c>
      <c r="AU336" s="11">
        <f t="shared" si="293"/>
        <v>3792</v>
      </c>
      <c r="AV336" s="6">
        <v>418.62466666666671</v>
      </c>
      <c r="AW336" s="6">
        <v>40.204666666666668</v>
      </c>
      <c r="AX336" s="6">
        <f t="shared" si="276"/>
        <v>184.44533333333334</v>
      </c>
      <c r="AY336" s="33">
        <v>43191</v>
      </c>
      <c r="AZ336" s="5">
        <f t="shared" si="294"/>
        <v>43191</v>
      </c>
      <c r="BA336" s="11">
        <f t="shared" si="295"/>
        <v>4157</v>
      </c>
      <c r="BB336" s="11">
        <f t="shared" si="296"/>
        <v>3891.0984511415527</v>
      </c>
      <c r="BC336" s="6">
        <v>459.37020223047966</v>
      </c>
      <c r="BD336" s="6">
        <v>40.745535563812943</v>
      </c>
      <c r="BE336" s="6">
        <f t="shared" si="273"/>
        <v>143.69979776952039</v>
      </c>
      <c r="BF336" s="8"/>
      <c r="BG336" s="33">
        <v>43556</v>
      </c>
      <c r="BH336" s="5">
        <f t="shared" si="297"/>
        <v>43556</v>
      </c>
      <c r="BI336" s="11">
        <f t="shared" si="298"/>
        <v>4522</v>
      </c>
      <c r="BJ336" s="11">
        <f t="shared" si="299"/>
        <v>0</v>
      </c>
      <c r="BK336" s="6">
        <f t="shared" si="274"/>
        <v>497.7669685120357</v>
      </c>
      <c r="BL336" s="6">
        <f t="shared" si="275"/>
        <v>38.39676628155604</v>
      </c>
      <c r="BM336" s="6">
        <f t="shared" si="318"/>
        <v>105.30303148796435</v>
      </c>
      <c r="BN336" s="59"/>
      <c r="BO336" s="58"/>
      <c r="BP336" s="58"/>
      <c r="BQ336" s="61">
        <f t="shared" si="300"/>
        <v>65.09836482129765</v>
      </c>
      <c r="BR336" s="33">
        <v>43922</v>
      </c>
      <c r="BS336" s="5">
        <f t="shared" si="301"/>
        <v>43922</v>
      </c>
      <c r="BT336" s="11">
        <f t="shared" si="302"/>
        <v>4888</v>
      </c>
      <c r="BU336" s="11">
        <f t="shared" si="303"/>
        <v>0</v>
      </c>
      <c r="BV336" s="6">
        <f t="shared" si="264"/>
        <v>537.9716351787024</v>
      </c>
      <c r="BW336" s="6">
        <f t="shared" si="263"/>
        <v>40.204666666666668</v>
      </c>
      <c r="BX336" s="73">
        <f t="shared" si="313"/>
        <v>65.098364821297679</v>
      </c>
      <c r="BY336" s="6">
        <f t="shared" si="319"/>
        <v>65.098364821297679</v>
      </c>
      <c r="BZ336" s="33">
        <v>44287</v>
      </c>
      <c r="CA336" s="5">
        <f t="shared" si="304"/>
        <v>44287</v>
      </c>
      <c r="CB336" s="11">
        <f t="shared" si="305"/>
        <v>5253</v>
      </c>
      <c r="CC336" s="11">
        <f t="shared" si="306"/>
        <v>0</v>
      </c>
      <c r="CD336" s="6">
        <f t="shared" si="307"/>
        <v>578.17630184536904</v>
      </c>
      <c r="CE336" s="62">
        <f t="shared" si="270"/>
        <v>40.204666666666668</v>
      </c>
      <c r="CF336" s="73">
        <f t="shared" si="314"/>
        <v>40.204666666666668</v>
      </c>
      <c r="CG336" s="73">
        <f t="shared" si="315"/>
        <v>24.893698154631011</v>
      </c>
      <c r="CH336" s="6">
        <f t="shared" si="272"/>
        <v>24.893698154631011</v>
      </c>
      <c r="CI336" s="6"/>
      <c r="CJ336" s="33">
        <v>44652</v>
      </c>
      <c r="CK336" s="5">
        <f t="shared" si="308"/>
        <v>44652</v>
      </c>
      <c r="CL336" s="11">
        <f t="shared" si="309"/>
        <v>2557</v>
      </c>
      <c r="CM336" s="11">
        <f t="shared" si="310"/>
        <v>2557</v>
      </c>
      <c r="CN336" s="6">
        <f t="shared" si="311"/>
        <v>602.07000000000005</v>
      </c>
      <c r="CO336" s="6">
        <f t="shared" si="271"/>
        <v>23.893698154631011</v>
      </c>
      <c r="CP336" s="73">
        <f t="shared" si="316"/>
        <v>23.893698154631011</v>
      </c>
      <c r="CQ336" s="73">
        <f t="shared" si="317"/>
        <v>1</v>
      </c>
      <c r="CR336" s="6">
        <f t="shared" si="312"/>
        <v>1</v>
      </c>
    </row>
    <row r="337" spans="1:96">
      <c r="A337" s="30" t="s">
        <v>1820</v>
      </c>
      <c r="B337" s="30" t="s">
        <v>1821</v>
      </c>
      <c r="C337" s="49"/>
      <c r="D337" s="49" t="s">
        <v>3529</v>
      </c>
      <c r="E337" s="30" t="s">
        <v>11649</v>
      </c>
      <c r="F337" s="30" t="s">
        <v>4255</v>
      </c>
      <c r="G337" s="30" t="s">
        <v>4562</v>
      </c>
      <c r="H337" s="30" t="s">
        <v>3487</v>
      </c>
      <c r="I337" s="30" t="s">
        <v>11645</v>
      </c>
      <c r="J337" s="30"/>
      <c r="K337" s="30" t="s">
        <v>1240</v>
      </c>
      <c r="L337" s="30" t="s">
        <v>3102</v>
      </c>
      <c r="M337" s="31">
        <v>1758.45</v>
      </c>
      <c r="N337" s="30">
        <v>15</v>
      </c>
      <c r="O337" s="30"/>
      <c r="P337" s="162"/>
      <c r="Q337" s="30">
        <f t="shared" si="277"/>
        <v>180</v>
      </c>
      <c r="R337" s="30">
        <f t="shared" si="278"/>
        <v>5478.6330000000007</v>
      </c>
      <c r="S337" s="30">
        <f t="shared" si="279"/>
        <v>5475</v>
      </c>
      <c r="T337" s="30" t="s">
        <v>6</v>
      </c>
      <c r="U337" s="30"/>
      <c r="V337" s="32">
        <v>39034</v>
      </c>
      <c r="W337" s="30"/>
      <c r="X337" s="31">
        <v>1758.45</v>
      </c>
      <c r="Y337" s="30">
        <v>0</v>
      </c>
      <c r="Z337" s="30">
        <v>0</v>
      </c>
      <c r="AA337" s="30">
        <v>0</v>
      </c>
      <c r="AB337" s="31">
        <f t="shared" si="280"/>
        <v>1758.45</v>
      </c>
      <c r="AC337" s="33">
        <v>42095</v>
      </c>
      <c r="AD337" s="10">
        <f t="shared" si="281"/>
        <v>39034</v>
      </c>
      <c r="AE337" s="10">
        <f t="shared" si="282"/>
        <v>42095</v>
      </c>
      <c r="AF337" s="11">
        <f t="shared" si="283"/>
        <v>3061</v>
      </c>
      <c r="AG337" s="11">
        <f t="shared" si="284"/>
        <v>5478.75</v>
      </c>
      <c r="AH337" s="11">
        <f t="shared" si="285"/>
        <v>3061</v>
      </c>
      <c r="AI337" s="11">
        <f t="shared" si="268"/>
        <v>983.12610958904122</v>
      </c>
      <c r="AJ337" s="11">
        <f t="shared" si="269"/>
        <v>775.32389041095882</v>
      </c>
      <c r="AK337" s="33">
        <v>42461</v>
      </c>
      <c r="AL337" s="5">
        <f t="shared" si="286"/>
        <v>42461</v>
      </c>
      <c r="AM337" s="11">
        <f t="shared" si="287"/>
        <v>42461</v>
      </c>
      <c r="AN337" s="11">
        <f t="shared" si="288"/>
        <v>3061</v>
      </c>
      <c r="AO337" s="6">
        <v>1103.47</v>
      </c>
      <c r="AP337" s="6">
        <f t="shared" si="289"/>
        <v>120.34389041095881</v>
      </c>
      <c r="AQ337" s="6">
        <f t="shared" si="290"/>
        <v>654.98</v>
      </c>
      <c r="AR337" s="33">
        <v>42826</v>
      </c>
      <c r="AS337" s="5">
        <f t="shared" si="291"/>
        <v>42826</v>
      </c>
      <c r="AT337" s="11">
        <f t="shared" si="292"/>
        <v>42826</v>
      </c>
      <c r="AU337" s="11">
        <f t="shared" si="293"/>
        <v>3792</v>
      </c>
      <c r="AV337" s="6">
        <v>1220.7</v>
      </c>
      <c r="AW337" s="6">
        <v>117.23</v>
      </c>
      <c r="AX337" s="6">
        <f t="shared" si="276"/>
        <v>537.75</v>
      </c>
      <c r="AY337" s="33">
        <v>43191</v>
      </c>
      <c r="AZ337" s="5">
        <f t="shared" si="294"/>
        <v>43191</v>
      </c>
      <c r="BA337" s="11">
        <f t="shared" si="295"/>
        <v>4157</v>
      </c>
      <c r="BB337" s="11">
        <f t="shared" si="296"/>
        <v>3381.6761095890411</v>
      </c>
      <c r="BC337" s="6">
        <v>1339.5070821168138</v>
      </c>
      <c r="BD337" s="6">
        <v>118.80708211681375</v>
      </c>
      <c r="BE337" s="6">
        <f t="shared" si="273"/>
        <v>418.94291788318628</v>
      </c>
      <c r="BF337" s="8"/>
      <c r="BG337" s="33">
        <v>43556</v>
      </c>
      <c r="BH337" s="5">
        <f t="shared" si="297"/>
        <v>43556</v>
      </c>
      <c r="BI337" s="11">
        <f t="shared" si="298"/>
        <v>4522</v>
      </c>
      <c r="BJ337" s="11">
        <f t="shared" si="299"/>
        <v>0</v>
      </c>
      <c r="BK337" s="6">
        <f t="shared" si="274"/>
        <v>1451.4041915200378</v>
      </c>
      <c r="BL337" s="6">
        <f t="shared" si="275"/>
        <v>111.89710940322402</v>
      </c>
      <c r="BM337" s="6">
        <f t="shared" si="318"/>
        <v>307.04580847996226</v>
      </c>
      <c r="BN337" s="59"/>
      <c r="BO337" s="58"/>
      <c r="BP337" s="58"/>
      <c r="BQ337" s="61">
        <f t="shared" si="300"/>
        <v>189.81580847996224</v>
      </c>
      <c r="BR337" s="33">
        <v>43922</v>
      </c>
      <c r="BS337" s="5">
        <f t="shared" si="301"/>
        <v>43922</v>
      </c>
      <c r="BT337" s="11">
        <f t="shared" si="302"/>
        <v>4888</v>
      </c>
      <c r="BU337" s="11">
        <f t="shared" si="303"/>
        <v>0</v>
      </c>
      <c r="BV337" s="6">
        <f t="shared" si="264"/>
        <v>1568.6341915200378</v>
      </c>
      <c r="BW337" s="6">
        <f t="shared" si="263"/>
        <v>117.23</v>
      </c>
      <c r="BX337" s="73">
        <f t="shared" si="313"/>
        <v>189.81580847996224</v>
      </c>
      <c r="BY337" s="6">
        <f t="shared" si="319"/>
        <v>189.81580847996224</v>
      </c>
      <c r="BZ337" s="33">
        <v>44287</v>
      </c>
      <c r="CA337" s="5">
        <f t="shared" si="304"/>
        <v>44287</v>
      </c>
      <c r="CB337" s="11">
        <f t="shared" si="305"/>
        <v>5253</v>
      </c>
      <c r="CC337" s="11">
        <f t="shared" si="306"/>
        <v>0</v>
      </c>
      <c r="CD337" s="6">
        <f t="shared" si="307"/>
        <v>1685.8641915200378</v>
      </c>
      <c r="CE337" s="62">
        <f t="shared" si="270"/>
        <v>117.23</v>
      </c>
      <c r="CF337" s="73">
        <f t="shared" si="314"/>
        <v>117.23</v>
      </c>
      <c r="CG337" s="73">
        <f t="shared" si="315"/>
        <v>72.585808479962239</v>
      </c>
      <c r="CH337" s="6">
        <f t="shared" si="272"/>
        <v>72.585808479962239</v>
      </c>
      <c r="CI337" s="6"/>
      <c r="CJ337" s="33">
        <v>44652</v>
      </c>
      <c r="CK337" s="5">
        <f t="shared" si="308"/>
        <v>44652</v>
      </c>
      <c r="CL337" s="11">
        <f t="shared" si="309"/>
        <v>2557</v>
      </c>
      <c r="CM337" s="11">
        <f t="shared" si="310"/>
        <v>2557</v>
      </c>
      <c r="CN337" s="6">
        <f t="shared" si="311"/>
        <v>1757.45</v>
      </c>
      <c r="CO337" s="6">
        <f t="shared" si="271"/>
        <v>71.585808479962239</v>
      </c>
      <c r="CP337" s="73">
        <f t="shared" si="316"/>
        <v>71.585808479962239</v>
      </c>
      <c r="CQ337" s="73">
        <f t="shared" si="317"/>
        <v>1</v>
      </c>
      <c r="CR337" s="6">
        <f t="shared" si="312"/>
        <v>1</v>
      </c>
    </row>
    <row r="338" spans="1:96">
      <c r="A338" s="30" t="s">
        <v>1826</v>
      </c>
      <c r="B338" s="30" t="s">
        <v>1827</v>
      </c>
      <c r="C338" s="49"/>
      <c r="D338" s="49" t="s">
        <v>3532</v>
      </c>
      <c r="E338" s="30" t="s">
        <v>3061</v>
      </c>
      <c r="F338" s="30" t="s">
        <v>4568</v>
      </c>
      <c r="G338" s="30" t="s">
        <v>4574</v>
      </c>
      <c r="H338" s="30" t="s">
        <v>3180</v>
      </c>
      <c r="I338" s="30" t="s">
        <v>4329</v>
      </c>
      <c r="J338" s="30"/>
      <c r="K338" s="30" t="s">
        <v>1240</v>
      </c>
      <c r="L338" s="30" t="s">
        <v>3102</v>
      </c>
      <c r="M338" s="31">
        <v>1838.25</v>
      </c>
      <c r="N338" s="30">
        <v>15</v>
      </c>
      <c r="O338" s="30"/>
      <c r="P338" s="162"/>
      <c r="Q338" s="30">
        <f t="shared" si="277"/>
        <v>180</v>
      </c>
      <c r="R338" s="30">
        <f t="shared" si="278"/>
        <v>5478.6330000000007</v>
      </c>
      <c r="S338" s="30">
        <f t="shared" si="279"/>
        <v>5475</v>
      </c>
      <c r="T338" s="30" t="s">
        <v>6</v>
      </c>
      <c r="U338" s="30"/>
      <c r="V338" s="32">
        <v>39171</v>
      </c>
      <c r="W338" s="30"/>
      <c r="X338" s="31">
        <v>1838.25</v>
      </c>
      <c r="Y338" s="30">
        <v>0</v>
      </c>
      <c r="Z338" s="30">
        <v>0</v>
      </c>
      <c r="AA338" s="30">
        <v>0</v>
      </c>
      <c r="AB338" s="31">
        <f t="shared" si="280"/>
        <v>1838.25</v>
      </c>
      <c r="AC338" s="33">
        <v>42095</v>
      </c>
      <c r="AD338" s="10">
        <f t="shared" si="281"/>
        <v>39171</v>
      </c>
      <c r="AE338" s="10">
        <f t="shared" si="282"/>
        <v>42095</v>
      </c>
      <c r="AF338" s="11">
        <f t="shared" si="283"/>
        <v>2924</v>
      </c>
      <c r="AG338" s="11">
        <f t="shared" si="284"/>
        <v>5478.75</v>
      </c>
      <c r="AH338" s="11">
        <f t="shared" si="285"/>
        <v>2924</v>
      </c>
      <c r="AI338" s="11">
        <f t="shared" si="268"/>
        <v>981.74301369863019</v>
      </c>
      <c r="AJ338" s="11">
        <f t="shared" si="269"/>
        <v>856.50698630136981</v>
      </c>
      <c r="AK338" s="33">
        <v>42461</v>
      </c>
      <c r="AL338" s="5">
        <f t="shared" si="286"/>
        <v>42461</v>
      </c>
      <c r="AM338" s="11">
        <f t="shared" si="287"/>
        <v>42461</v>
      </c>
      <c r="AN338" s="11">
        <f t="shared" si="288"/>
        <v>2924</v>
      </c>
      <c r="AO338" s="6">
        <v>1112.02</v>
      </c>
      <c r="AP338" s="6">
        <f t="shared" si="289"/>
        <v>130.27698630136979</v>
      </c>
      <c r="AQ338" s="6">
        <f t="shared" si="290"/>
        <v>726.23</v>
      </c>
      <c r="AR338" s="33">
        <v>42826</v>
      </c>
      <c r="AS338" s="5">
        <f t="shared" si="291"/>
        <v>42826</v>
      </c>
      <c r="AT338" s="11">
        <f t="shared" si="292"/>
        <v>42826</v>
      </c>
      <c r="AU338" s="11">
        <f t="shared" si="293"/>
        <v>3655</v>
      </c>
      <c r="AV338" s="6">
        <v>1234.57</v>
      </c>
      <c r="AW338" s="6">
        <v>122.55</v>
      </c>
      <c r="AX338" s="6">
        <f t="shared" si="276"/>
        <v>603.68000000000006</v>
      </c>
      <c r="AY338" s="33">
        <v>43191</v>
      </c>
      <c r="AZ338" s="5">
        <f t="shared" si="294"/>
        <v>43191</v>
      </c>
      <c r="BA338" s="11">
        <f t="shared" si="295"/>
        <v>4020</v>
      </c>
      <c r="BB338" s="11">
        <f t="shared" si="296"/>
        <v>3163.4930136986304</v>
      </c>
      <c r="BC338" s="6">
        <v>1358.7686514835411</v>
      </c>
      <c r="BD338" s="6">
        <v>124.19865148354111</v>
      </c>
      <c r="BE338" s="6">
        <f t="shared" si="273"/>
        <v>479.48134851645887</v>
      </c>
      <c r="BF338" s="8"/>
      <c r="BG338" s="33">
        <v>43556</v>
      </c>
      <c r="BH338" s="5">
        <f t="shared" si="297"/>
        <v>43556</v>
      </c>
      <c r="BI338" s="11">
        <f t="shared" si="298"/>
        <v>4385</v>
      </c>
      <c r="BJ338" s="11">
        <f t="shared" si="299"/>
        <v>0</v>
      </c>
      <c r="BK338" s="6">
        <f t="shared" si="274"/>
        <v>1471.3024672395468</v>
      </c>
      <c r="BL338" s="6">
        <f t="shared" si="275"/>
        <v>112.53381575600565</v>
      </c>
      <c r="BM338" s="6">
        <f t="shared" si="318"/>
        <v>366.94753276045321</v>
      </c>
      <c r="BN338" s="59"/>
      <c r="BO338" s="58"/>
      <c r="BP338" s="58"/>
      <c r="BQ338" s="61">
        <f t="shared" si="300"/>
        <v>244.39753276045326</v>
      </c>
      <c r="BR338" s="33">
        <v>43922</v>
      </c>
      <c r="BS338" s="5">
        <f t="shared" si="301"/>
        <v>43922</v>
      </c>
      <c r="BT338" s="11">
        <f t="shared" si="302"/>
        <v>4751</v>
      </c>
      <c r="BU338" s="11">
        <f t="shared" si="303"/>
        <v>0</v>
      </c>
      <c r="BV338" s="6">
        <f t="shared" si="264"/>
        <v>1593.8524672395467</v>
      </c>
      <c r="BW338" s="6">
        <f t="shared" si="263"/>
        <v>122.55</v>
      </c>
      <c r="BX338" s="73">
        <f t="shared" si="313"/>
        <v>244.3975327604532</v>
      </c>
      <c r="BY338" s="6">
        <f t="shared" si="319"/>
        <v>244.3975327604532</v>
      </c>
      <c r="BZ338" s="33">
        <v>44287</v>
      </c>
      <c r="CA338" s="5">
        <f t="shared" si="304"/>
        <v>44287</v>
      </c>
      <c r="CB338" s="11">
        <f t="shared" si="305"/>
        <v>5116</v>
      </c>
      <c r="CC338" s="11">
        <f t="shared" si="306"/>
        <v>0</v>
      </c>
      <c r="CD338" s="6">
        <f t="shared" si="307"/>
        <v>1716.4024672395467</v>
      </c>
      <c r="CE338" s="62">
        <f t="shared" si="270"/>
        <v>122.55</v>
      </c>
      <c r="CF338" s="73">
        <f t="shared" si="314"/>
        <v>122.55</v>
      </c>
      <c r="CG338" s="73">
        <f t="shared" si="315"/>
        <v>121.84753276045321</v>
      </c>
      <c r="CH338" s="6">
        <f t="shared" si="272"/>
        <v>121.84753276045321</v>
      </c>
      <c r="CI338" s="6"/>
      <c r="CJ338" s="33">
        <v>44652</v>
      </c>
      <c r="CK338" s="5">
        <f t="shared" si="308"/>
        <v>44652</v>
      </c>
      <c r="CL338" s="11">
        <f t="shared" si="309"/>
        <v>2557</v>
      </c>
      <c r="CM338" s="11">
        <f t="shared" si="310"/>
        <v>2557</v>
      </c>
      <c r="CN338" s="6">
        <f t="shared" si="311"/>
        <v>1837.25</v>
      </c>
      <c r="CO338" s="6">
        <f t="shared" si="271"/>
        <v>120.84753276045321</v>
      </c>
      <c r="CP338" s="73">
        <f t="shared" si="316"/>
        <v>120.84753276045321</v>
      </c>
      <c r="CQ338" s="73">
        <f t="shared" si="317"/>
        <v>1</v>
      </c>
      <c r="CR338" s="6">
        <f t="shared" si="312"/>
        <v>1</v>
      </c>
    </row>
    <row r="339" spans="1:96">
      <c r="A339" s="150" t="s">
        <v>1988</v>
      </c>
      <c r="B339" s="150" t="s">
        <v>1989</v>
      </c>
      <c r="C339" s="151"/>
      <c r="D339" s="151" t="s">
        <v>2116</v>
      </c>
      <c r="E339" s="150" t="s">
        <v>2998</v>
      </c>
      <c r="F339" s="150" t="s">
        <v>11592</v>
      </c>
      <c r="G339" s="150" t="s">
        <v>4574</v>
      </c>
      <c r="H339" s="150" t="s">
        <v>3118</v>
      </c>
      <c r="I339" s="150" t="s">
        <v>4256</v>
      </c>
      <c r="J339" s="150"/>
      <c r="K339" s="150" t="s">
        <v>1240</v>
      </c>
      <c r="L339" s="150" t="s">
        <v>3102</v>
      </c>
      <c r="M339" s="152">
        <v>8892</v>
      </c>
      <c r="N339" s="150">
        <v>15</v>
      </c>
      <c r="O339" s="150"/>
      <c r="P339" s="150"/>
      <c r="Q339" s="150">
        <f t="shared" si="277"/>
        <v>180</v>
      </c>
      <c r="R339" s="150">
        <f t="shared" si="278"/>
        <v>5478.6330000000007</v>
      </c>
      <c r="S339" s="150">
        <f t="shared" si="279"/>
        <v>5475</v>
      </c>
      <c r="T339" s="150" t="s">
        <v>6</v>
      </c>
      <c r="U339" s="150"/>
      <c r="V339" s="153">
        <v>39234</v>
      </c>
      <c r="W339" s="150"/>
      <c r="X339" s="152">
        <v>8892</v>
      </c>
      <c r="Y339" s="150">
        <v>0</v>
      </c>
      <c r="Z339" s="150">
        <v>0</v>
      </c>
      <c r="AA339" s="150">
        <v>0</v>
      </c>
      <c r="AB339" s="152">
        <f t="shared" si="280"/>
        <v>8892</v>
      </c>
      <c r="AC339" s="154">
        <v>42095</v>
      </c>
      <c r="AD339" s="155">
        <f t="shared" si="281"/>
        <v>39234</v>
      </c>
      <c r="AE339" s="155">
        <f t="shared" si="282"/>
        <v>42095</v>
      </c>
      <c r="AF339" s="156">
        <f t="shared" si="283"/>
        <v>2861</v>
      </c>
      <c r="AG339" s="156">
        <f t="shared" si="284"/>
        <v>5478.75</v>
      </c>
      <c r="AH339" s="156">
        <f t="shared" si="285"/>
        <v>2861</v>
      </c>
      <c r="AI339" s="156">
        <f t="shared" si="268"/>
        <v>4646.5775342465759</v>
      </c>
      <c r="AJ339" s="156">
        <f t="shared" si="269"/>
        <v>4245.4224657534241</v>
      </c>
      <c r="AK339" s="154">
        <v>42461</v>
      </c>
      <c r="AL339" s="157">
        <f t="shared" si="286"/>
        <v>42461</v>
      </c>
      <c r="AM339" s="156">
        <f t="shared" si="287"/>
        <v>42461</v>
      </c>
      <c r="AN339" s="156">
        <f t="shared" si="288"/>
        <v>2861</v>
      </c>
      <c r="AO339" s="158">
        <v>8712.16</v>
      </c>
      <c r="AP339" s="158">
        <f t="shared" si="289"/>
        <v>4065.582465753424</v>
      </c>
      <c r="AQ339" s="158">
        <f t="shared" si="290"/>
        <v>179.84000000000015</v>
      </c>
      <c r="AR339" s="154">
        <v>42826</v>
      </c>
      <c r="AS339" s="157">
        <f t="shared" si="291"/>
        <v>42826</v>
      </c>
      <c r="AT339" s="156">
        <f t="shared" si="292"/>
        <v>42826</v>
      </c>
      <c r="AU339" s="156">
        <f t="shared" si="293"/>
        <v>3592</v>
      </c>
      <c r="AV339" s="158">
        <v>9304.9599999999991</v>
      </c>
      <c r="AW339" s="158">
        <v>592.79999999999995</v>
      </c>
      <c r="AX339" s="158">
        <v>0</v>
      </c>
      <c r="AY339" s="154">
        <v>43191</v>
      </c>
      <c r="AZ339" s="157">
        <f t="shared" si="294"/>
        <v>43191</v>
      </c>
      <c r="BA339" s="156">
        <f t="shared" si="295"/>
        <v>3957</v>
      </c>
      <c r="BB339" s="156">
        <f t="shared" si="296"/>
        <v>0</v>
      </c>
      <c r="BC339" s="158">
        <v>9304.9599999999991</v>
      </c>
      <c r="BD339" s="158">
        <v>0</v>
      </c>
      <c r="BE339" s="158">
        <v>-0.2</v>
      </c>
      <c r="BF339" s="164"/>
      <c r="BG339" s="154">
        <v>43556</v>
      </c>
      <c r="BH339" s="157">
        <f t="shared" si="297"/>
        <v>43556</v>
      </c>
      <c r="BI339" s="156">
        <f t="shared" si="298"/>
        <v>4322</v>
      </c>
      <c r="BJ339" s="156">
        <f t="shared" si="299"/>
        <v>0</v>
      </c>
      <c r="BK339" s="158">
        <f>BC339+BL339</f>
        <v>9306.0399999999991</v>
      </c>
      <c r="BL339" s="158">
        <v>1.08</v>
      </c>
      <c r="BM339" s="158">
        <v>0.08</v>
      </c>
      <c r="BN339" s="159"/>
      <c r="BO339" s="160"/>
      <c r="BP339" s="160"/>
      <c r="BQ339" s="161">
        <f t="shared" si="300"/>
        <v>-414.11999999999898</v>
      </c>
      <c r="BR339" s="154">
        <v>43922</v>
      </c>
      <c r="BS339" s="157">
        <f t="shared" si="301"/>
        <v>43922</v>
      </c>
      <c r="BT339" s="156">
        <f t="shared" si="302"/>
        <v>4688</v>
      </c>
      <c r="BU339" s="156">
        <f t="shared" si="303"/>
        <v>0</v>
      </c>
      <c r="BV339" s="158">
        <f t="shared" si="264"/>
        <v>9306.119999999999</v>
      </c>
      <c r="BW339" s="158">
        <f>BM339</f>
        <v>0.08</v>
      </c>
      <c r="BX339" s="158">
        <f t="shared" si="313"/>
        <v>0.08</v>
      </c>
      <c r="BY339" s="158">
        <v>0.08</v>
      </c>
      <c r="BZ339" s="154">
        <v>44287</v>
      </c>
      <c r="CA339" s="157">
        <f t="shared" si="304"/>
        <v>44287</v>
      </c>
      <c r="CB339" s="156">
        <f t="shared" si="305"/>
        <v>5053</v>
      </c>
      <c r="CC339" s="156">
        <f t="shared" si="306"/>
        <v>0</v>
      </c>
      <c r="CD339" s="158">
        <f t="shared" si="307"/>
        <v>9306.1999999999989</v>
      </c>
      <c r="CE339" s="158">
        <f>BY339</f>
        <v>0.08</v>
      </c>
      <c r="CF339" s="158">
        <f t="shared" si="314"/>
        <v>0.08</v>
      </c>
      <c r="CG339" s="158">
        <f t="shared" si="315"/>
        <v>0</v>
      </c>
      <c r="CH339" s="158">
        <f t="shared" si="272"/>
        <v>0</v>
      </c>
      <c r="CI339" s="158"/>
      <c r="CJ339" s="154">
        <v>44652</v>
      </c>
      <c r="CK339" s="157">
        <f t="shared" si="308"/>
        <v>44652</v>
      </c>
      <c r="CL339" s="156">
        <f t="shared" si="309"/>
        <v>2557</v>
      </c>
      <c r="CM339" s="156">
        <f t="shared" si="310"/>
        <v>2557</v>
      </c>
      <c r="CN339" s="158">
        <f t="shared" si="311"/>
        <v>9306.1999999999989</v>
      </c>
      <c r="CO339" s="158">
        <f>CH339</f>
        <v>0</v>
      </c>
      <c r="CP339" s="158">
        <f t="shared" si="316"/>
        <v>0</v>
      </c>
      <c r="CQ339" s="158">
        <f t="shared" si="317"/>
        <v>0</v>
      </c>
      <c r="CR339" s="158">
        <f t="shared" si="312"/>
        <v>0</v>
      </c>
    </row>
    <row r="340" spans="1:96">
      <c r="A340" s="216" t="s">
        <v>1990</v>
      </c>
      <c r="B340" s="216" t="s">
        <v>1991</v>
      </c>
      <c r="C340" s="217"/>
      <c r="D340" s="217" t="s">
        <v>3611</v>
      </c>
      <c r="E340" s="216" t="s">
        <v>2998</v>
      </c>
      <c r="F340" s="216" t="s">
        <v>11592</v>
      </c>
      <c r="G340" s="216" t="s">
        <v>4574</v>
      </c>
      <c r="H340" s="216" t="s">
        <v>4266</v>
      </c>
      <c r="I340" s="216" t="s">
        <v>4256</v>
      </c>
      <c r="J340" s="216"/>
      <c r="K340" s="216" t="s">
        <v>1240</v>
      </c>
      <c r="L340" s="216" t="s">
        <v>3102</v>
      </c>
      <c r="M340" s="218">
        <v>969</v>
      </c>
      <c r="N340" s="216">
        <v>15</v>
      </c>
      <c r="O340" s="216"/>
      <c r="P340" s="216"/>
      <c r="Q340" s="216">
        <f t="shared" si="277"/>
        <v>180</v>
      </c>
      <c r="R340" s="216">
        <f t="shared" si="278"/>
        <v>5478.6330000000007</v>
      </c>
      <c r="S340" s="216">
        <f t="shared" si="279"/>
        <v>5475</v>
      </c>
      <c r="T340" s="216" t="s">
        <v>6</v>
      </c>
      <c r="U340" s="216"/>
      <c r="V340" s="219">
        <v>39234</v>
      </c>
      <c r="W340" s="216"/>
      <c r="X340" s="218">
        <v>969</v>
      </c>
      <c r="Y340" s="216">
        <v>0</v>
      </c>
      <c r="Z340" s="216">
        <v>0</v>
      </c>
      <c r="AA340" s="216">
        <v>0</v>
      </c>
      <c r="AB340" s="218">
        <f t="shared" si="280"/>
        <v>969</v>
      </c>
      <c r="AC340" s="220">
        <v>42095</v>
      </c>
      <c r="AD340" s="221">
        <f t="shared" si="281"/>
        <v>39234</v>
      </c>
      <c r="AE340" s="221">
        <f t="shared" si="282"/>
        <v>42095</v>
      </c>
      <c r="AF340" s="222">
        <f t="shared" si="283"/>
        <v>2861</v>
      </c>
      <c r="AG340" s="222">
        <f t="shared" si="284"/>
        <v>5478.75</v>
      </c>
      <c r="AH340" s="222">
        <f t="shared" si="285"/>
        <v>2861</v>
      </c>
      <c r="AI340" s="222">
        <f t="shared" si="268"/>
        <v>506.35780821917808</v>
      </c>
      <c r="AJ340" s="222">
        <f t="shared" si="269"/>
        <v>462.64219178082192</v>
      </c>
      <c r="AK340" s="220">
        <v>42461</v>
      </c>
      <c r="AL340" s="223">
        <f t="shared" si="286"/>
        <v>42461</v>
      </c>
      <c r="AM340" s="222">
        <f t="shared" si="287"/>
        <v>42461</v>
      </c>
      <c r="AN340" s="222">
        <f t="shared" si="288"/>
        <v>2861</v>
      </c>
      <c r="AO340" s="166">
        <v>969</v>
      </c>
      <c r="AP340" s="166">
        <f t="shared" si="289"/>
        <v>462.64219178082192</v>
      </c>
      <c r="AQ340" s="166">
        <f t="shared" si="290"/>
        <v>0</v>
      </c>
      <c r="AR340" s="220">
        <v>42826</v>
      </c>
      <c r="AS340" s="223">
        <f t="shared" si="291"/>
        <v>42826</v>
      </c>
      <c r="AT340" s="222">
        <f t="shared" si="292"/>
        <v>42826</v>
      </c>
      <c r="AU340" s="222">
        <f t="shared" si="293"/>
        <v>3592</v>
      </c>
      <c r="AV340" s="166">
        <v>1033.5999999999999</v>
      </c>
      <c r="AW340" s="166">
        <v>64.599999999999994</v>
      </c>
      <c r="AX340" s="166">
        <v>0</v>
      </c>
      <c r="AY340" s="220">
        <v>43191</v>
      </c>
      <c r="AZ340" s="223">
        <f t="shared" si="294"/>
        <v>43191</v>
      </c>
      <c r="BA340" s="222">
        <f t="shared" si="295"/>
        <v>3957</v>
      </c>
      <c r="BB340" s="222">
        <f t="shared" si="296"/>
        <v>3494.357808219178</v>
      </c>
      <c r="BC340" s="166">
        <v>1033.5999999999999</v>
      </c>
      <c r="BD340" s="166">
        <v>0</v>
      </c>
      <c r="BE340" s="166">
        <v>-0.2</v>
      </c>
      <c r="BF340" s="224"/>
      <c r="BG340" s="220">
        <v>43556</v>
      </c>
      <c r="BH340" s="223">
        <f t="shared" si="297"/>
        <v>43556</v>
      </c>
      <c r="BI340" s="222">
        <f t="shared" si="298"/>
        <v>4322</v>
      </c>
      <c r="BJ340" s="222">
        <f t="shared" si="299"/>
        <v>0</v>
      </c>
      <c r="BK340" s="166">
        <f>BC340+BL340</f>
        <v>1034.6799999999998</v>
      </c>
      <c r="BL340" s="166">
        <v>1.08</v>
      </c>
      <c r="BM340" s="166">
        <v>0.08</v>
      </c>
      <c r="BN340" s="225"/>
      <c r="BO340" s="226"/>
      <c r="BP340" s="226"/>
      <c r="BQ340" s="227">
        <f t="shared" si="300"/>
        <v>-65.759999999999764</v>
      </c>
      <c r="BR340" s="220">
        <v>43922</v>
      </c>
      <c r="BS340" s="223">
        <f t="shared" si="301"/>
        <v>43922</v>
      </c>
      <c r="BT340" s="222">
        <f t="shared" si="302"/>
        <v>4688</v>
      </c>
      <c r="BU340" s="222">
        <f t="shared" si="303"/>
        <v>0</v>
      </c>
      <c r="BV340" s="166">
        <f t="shared" si="264"/>
        <v>1034.7599999999998</v>
      </c>
      <c r="BW340" s="166">
        <f>BM340</f>
        <v>0.08</v>
      </c>
      <c r="BX340" s="166">
        <f t="shared" si="313"/>
        <v>0.08</v>
      </c>
      <c r="BY340" s="166">
        <v>0.08</v>
      </c>
      <c r="BZ340" s="220">
        <v>44287</v>
      </c>
      <c r="CA340" s="223">
        <f t="shared" si="304"/>
        <v>44287</v>
      </c>
      <c r="CB340" s="222">
        <f t="shared" si="305"/>
        <v>5053</v>
      </c>
      <c r="CC340" s="222">
        <f t="shared" si="306"/>
        <v>0</v>
      </c>
      <c r="CD340" s="166">
        <f t="shared" si="307"/>
        <v>1034.8399999999997</v>
      </c>
      <c r="CE340" s="166">
        <f>BY340</f>
        <v>0.08</v>
      </c>
      <c r="CF340" s="166">
        <f t="shared" si="314"/>
        <v>0.08</v>
      </c>
      <c r="CG340" s="166">
        <f t="shared" si="315"/>
        <v>0</v>
      </c>
      <c r="CH340" s="166">
        <f t="shared" si="272"/>
        <v>0</v>
      </c>
      <c r="CI340" s="166"/>
      <c r="CJ340" s="220">
        <v>44652</v>
      </c>
      <c r="CK340" s="223">
        <f t="shared" si="308"/>
        <v>44652</v>
      </c>
      <c r="CL340" s="222">
        <f t="shared" si="309"/>
        <v>2557</v>
      </c>
      <c r="CM340" s="222">
        <f t="shared" si="310"/>
        <v>2557</v>
      </c>
      <c r="CN340" s="166">
        <f t="shared" si="311"/>
        <v>1034.8399999999997</v>
      </c>
      <c r="CO340" s="166">
        <f>CH340</f>
        <v>0</v>
      </c>
      <c r="CP340" s="166">
        <f t="shared" si="316"/>
        <v>0</v>
      </c>
      <c r="CQ340" s="166">
        <f t="shared" si="317"/>
        <v>0</v>
      </c>
      <c r="CR340" s="166">
        <f t="shared" si="312"/>
        <v>0</v>
      </c>
    </row>
    <row r="341" spans="1:96">
      <c r="A341" s="216" t="s">
        <v>1992</v>
      </c>
      <c r="B341" s="216" t="s">
        <v>1993</v>
      </c>
      <c r="C341" s="217"/>
      <c r="D341" s="217" t="s">
        <v>4603</v>
      </c>
      <c r="E341" s="216" t="s">
        <v>2998</v>
      </c>
      <c r="F341" s="216" t="s">
        <v>11592</v>
      </c>
      <c r="G341" s="216" t="s">
        <v>4574</v>
      </c>
      <c r="H341" s="216" t="s">
        <v>4265</v>
      </c>
      <c r="I341" s="216" t="s">
        <v>4256</v>
      </c>
      <c r="J341" s="216"/>
      <c r="K341" s="216" t="s">
        <v>1240</v>
      </c>
      <c r="L341" s="216" t="s">
        <v>3102</v>
      </c>
      <c r="M341" s="218">
        <v>2200</v>
      </c>
      <c r="N341" s="216">
        <v>15</v>
      </c>
      <c r="O341" s="216"/>
      <c r="P341" s="216"/>
      <c r="Q341" s="216">
        <f t="shared" si="277"/>
        <v>180</v>
      </c>
      <c r="R341" s="216">
        <f t="shared" si="278"/>
        <v>5478.6330000000007</v>
      </c>
      <c r="S341" s="216">
        <f t="shared" si="279"/>
        <v>5475</v>
      </c>
      <c r="T341" s="216" t="s">
        <v>6</v>
      </c>
      <c r="U341" s="216"/>
      <c r="V341" s="219">
        <v>39234</v>
      </c>
      <c r="W341" s="216"/>
      <c r="X341" s="218">
        <v>2200</v>
      </c>
      <c r="Y341" s="216">
        <v>0</v>
      </c>
      <c r="Z341" s="216">
        <v>0</v>
      </c>
      <c r="AA341" s="216">
        <v>0</v>
      </c>
      <c r="AB341" s="218">
        <f t="shared" si="280"/>
        <v>2200</v>
      </c>
      <c r="AC341" s="220">
        <v>42095</v>
      </c>
      <c r="AD341" s="221">
        <f t="shared" si="281"/>
        <v>39234</v>
      </c>
      <c r="AE341" s="221">
        <f t="shared" si="282"/>
        <v>42095</v>
      </c>
      <c r="AF341" s="222">
        <f t="shared" si="283"/>
        <v>2861</v>
      </c>
      <c r="AG341" s="222">
        <f t="shared" si="284"/>
        <v>5478.75</v>
      </c>
      <c r="AH341" s="222">
        <f t="shared" si="285"/>
        <v>2861</v>
      </c>
      <c r="AI341" s="222">
        <f t="shared" si="268"/>
        <v>1149.6255707762557</v>
      </c>
      <c r="AJ341" s="222">
        <f t="shared" si="269"/>
        <v>1050.3744292237443</v>
      </c>
      <c r="AK341" s="220">
        <v>42461</v>
      </c>
      <c r="AL341" s="223">
        <f t="shared" si="286"/>
        <v>42461</v>
      </c>
      <c r="AM341" s="222">
        <f t="shared" si="287"/>
        <v>42461</v>
      </c>
      <c r="AN341" s="222">
        <f t="shared" si="288"/>
        <v>2861</v>
      </c>
      <c r="AO341" s="166">
        <v>2200</v>
      </c>
      <c r="AP341" s="166">
        <f t="shared" si="289"/>
        <v>1050.3744292237443</v>
      </c>
      <c r="AQ341" s="166">
        <f t="shared" si="290"/>
        <v>0</v>
      </c>
      <c r="AR341" s="220">
        <v>42826</v>
      </c>
      <c r="AS341" s="223">
        <f t="shared" si="291"/>
        <v>42826</v>
      </c>
      <c r="AT341" s="222">
        <f t="shared" si="292"/>
        <v>42826</v>
      </c>
      <c r="AU341" s="222">
        <f t="shared" si="293"/>
        <v>3592</v>
      </c>
      <c r="AV341" s="166">
        <v>2346.6666666666665</v>
      </c>
      <c r="AW341" s="166">
        <v>146.66666666666666</v>
      </c>
      <c r="AX341" s="166">
        <v>0</v>
      </c>
      <c r="AY341" s="220">
        <v>43191</v>
      </c>
      <c r="AZ341" s="223">
        <f t="shared" si="294"/>
        <v>43191</v>
      </c>
      <c r="BA341" s="222">
        <f t="shared" si="295"/>
        <v>3957</v>
      </c>
      <c r="BB341" s="222">
        <f t="shared" si="296"/>
        <v>2906.6255707762557</v>
      </c>
      <c r="BC341" s="166">
        <v>2346.6666666666665</v>
      </c>
      <c r="BD341" s="166">
        <v>0</v>
      </c>
      <c r="BE341" s="166">
        <v>-0.2</v>
      </c>
      <c r="BF341" s="224"/>
      <c r="BG341" s="220">
        <v>43556</v>
      </c>
      <c r="BH341" s="223">
        <f t="shared" si="297"/>
        <v>43556</v>
      </c>
      <c r="BI341" s="222">
        <f t="shared" si="298"/>
        <v>4322</v>
      </c>
      <c r="BJ341" s="222">
        <f t="shared" si="299"/>
        <v>0</v>
      </c>
      <c r="BK341" s="166">
        <f>BC341+BL341</f>
        <v>2347.7466666666664</v>
      </c>
      <c r="BL341" s="166">
        <v>1.08</v>
      </c>
      <c r="BM341" s="166">
        <v>0.08</v>
      </c>
      <c r="BN341" s="225"/>
      <c r="BO341" s="226"/>
      <c r="BP341" s="226"/>
      <c r="BQ341" s="227">
        <f t="shared" si="300"/>
        <v>-147.82666666666637</v>
      </c>
      <c r="BR341" s="220">
        <v>43922</v>
      </c>
      <c r="BS341" s="223">
        <f t="shared" si="301"/>
        <v>43922</v>
      </c>
      <c r="BT341" s="222">
        <f t="shared" si="302"/>
        <v>4688</v>
      </c>
      <c r="BU341" s="222">
        <f t="shared" si="303"/>
        <v>0</v>
      </c>
      <c r="BV341" s="166">
        <f t="shared" ref="BV341:BV404" si="320">BK341+BW341</f>
        <v>2347.8266666666664</v>
      </c>
      <c r="BW341" s="166">
        <f>BM341</f>
        <v>0.08</v>
      </c>
      <c r="BX341" s="166">
        <f t="shared" si="313"/>
        <v>0.08</v>
      </c>
      <c r="BY341" s="166">
        <v>0.08</v>
      </c>
      <c r="BZ341" s="220">
        <v>44287</v>
      </c>
      <c r="CA341" s="223">
        <f t="shared" si="304"/>
        <v>44287</v>
      </c>
      <c r="CB341" s="222">
        <f t="shared" si="305"/>
        <v>5053</v>
      </c>
      <c r="CC341" s="222">
        <f t="shared" si="306"/>
        <v>0</v>
      </c>
      <c r="CD341" s="166">
        <f t="shared" si="307"/>
        <v>2347.9066666666663</v>
      </c>
      <c r="CE341" s="166">
        <f>BY341</f>
        <v>0.08</v>
      </c>
      <c r="CF341" s="166">
        <f t="shared" si="314"/>
        <v>0.08</v>
      </c>
      <c r="CG341" s="166">
        <f t="shared" si="315"/>
        <v>0</v>
      </c>
      <c r="CH341" s="166">
        <f t="shared" si="272"/>
        <v>0</v>
      </c>
      <c r="CI341" s="166"/>
      <c r="CJ341" s="220">
        <v>44652</v>
      </c>
      <c r="CK341" s="223">
        <f t="shared" si="308"/>
        <v>44652</v>
      </c>
      <c r="CL341" s="222">
        <f t="shared" si="309"/>
        <v>2557</v>
      </c>
      <c r="CM341" s="222">
        <f t="shared" si="310"/>
        <v>2557</v>
      </c>
      <c r="CN341" s="166">
        <f t="shared" si="311"/>
        <v>2347.9066666666663</v>
      </c>
      <c r="CO341" s="166">
        <f>CH341</f>
        <v>0</v>
      </c>
      <c r="CP341" s="166">
        <f t="shared" si="316"/>
        <v>0</v>
      </c>
      <c r="CQ341" s="166">
        <f t="shared" si="317"/>
        <v>0</v>
      </c>
      <c r="CR341" s="166">
        <f t="shared" si="312"/>
        <v>0</v>
      </c>
    </row>
    <row r="342" spans="1:96">
      <c r="A342" s="216" t="s">
        <v>1994</v>
      </c>
      <c r="B342" s="216" t="s">
        <v>1995</v>
      </c>
      <c r="C342" s="217"/>
      <c r="D342" s="217" t="s">
        <v>3612</v>
      </c>
      <c r="E342" s="216" t="s">
        <v>2998</v>
      </c>
      <c r="F342" s="216" t="s">
        <v>11592</v>
      </c>
      <c r="G342" s="216" t="s">
        <v>4574</v>
      </c>
      <c r="H342" s="216" t="s">
        <v>4585</v>
      </c>
      <c r="I342" s="216" t="s">
        <v>4256</v>
      </c>
      <c r="J342" s="216"/>
      <c r="K342" s="216" t="s">
        <v>1240</v>
      </c>
      <c r="L342" s="216" t="s">
        <v>3102</v>
      </c>
      <c r="M342" s="218">
        <v>1026</v>
      </c>
      <c r="N342" s="216">
        <v>15</v>
      </c>
      <c r="O342" s="216"/>
      <c r="P342" s="216"/>
      <c r="Q342" s="216">
        <f t="shared" si="277"/>
        <v>180</v>
      </c>
      <c r="R342" s="216">
        <f t="shared" si="278"/>
        <v>5478.6330000000007</v>
      </c>
      <c r="S342" s="216">
        <f t="shared" si="279"/>
        <v>5475</v>
      </c>
      <c r="T342" s="216" t="s">
        <v>6</v>
      </c>
      <c r="U342" s="216"/>
      <c r="V342" s="219">
        <v>39234</v>
      </c>
      <c r="W342" s="216"/>
      <c r="X342" s="218">
        <v>1026</v>
      </c>
      <c r="Y342" s="216">
        <v>0</v>
      </c>
      <c r="Z342" s="216">
        <v>0</v>
      </c>
      <c r="AA342" s="216">
        <v>0</v>
      </c>
      <c r="AB342" s="218">
        <f t="shared" si="280"/>
        <v>1026</v>
      </c>
      <c r="AC342" s="220">
        <v>42095</v>
      </c>
      <c r="AD342" s="221">
        <f t="shared" si="281"/>
        <v>39234</v>
      </c>
      <c r="AE342" s="221">
        <f t="shared" si="282"/>
        <v>42095</v>
      </c>
      <c r="AF342" s="222">
        <f t="shared" si="283"/>
        <v>2861</v>
      </c>
      <c r="AG342" s="222">
        <f t="shared" si="284"/>
        <v>5478.75</v>
      </c>
      <c r="AH342" s="222">
        <f t="shared" si="285"/>
        <v>2861</v>
      </c>
      <c r="AI342" s="222">
        <f t="shared" si="268"/>
        <v>536.1435616438356</v>
      </c>
      <c r="AJ342" s="222">
        <f t="shared" si="269"/>
        <v>489.8564383561644</v>
      </c>
      <c r="AK342" s="220">
        <v>42461</v>
      </c>
      <c r="AL342" s="223">
        <f t="shared" si="286"/>
        <v>42461</v>
      </c>
      <c r="AM342" s="222">
        <f t="shared" si="287"/>
        <v>42461</v>
      </c>
      <c r="AN342" s="222">
        <f t="shared" si="288"/>
        <v>2861</v>
      </c>
      <c r="AO342" s="166">
        <v>1026</v>
      </c>
      <c r="AP342" s="166">
        <f t="shared" si="289"/>
        <v>489.8564383561644</v>
      </c>
      <c r="AQ342" s="166">
        <f t="shared" si="290"/>
        <v>0</v>
      </c>
      <c r="AR342" s="220">
        <v>42826</v>
      </c>
      <c r="AS342" s="223">
        <f t="shared" si="291"/>
        <v>42826</v>
      </c>
      <c r="AT342" s="222">
        <f t="shared" si="292"/>
        <v>42826</v>
      </c>
      <c r="AU342" s="222">
        <f t="shared" si="293"/>
        <v>3592</v>
      </c>
      <c r="AV342" s="166">
        <v>1094.4000000000001</v>
      </c>
      <c r="AW342" s="166">
        <v>68.400000000000006</v>
      </c>
      <c r="AX342" s="166">
        <v>0</v>
      </c>
      <c r="AY342" s="220">
        <v>43191</v>
      </c>
      <c r="AZ342" s="223">
        <f t="shared" si="294"/>
        <v>43191</v>
      </c>
      <c r="BA342" s="222">
        <f t="shared" si="295"/>
        <v>3957</v>
      </c>
      <c r="BB342" s="222">
        <f t="shared" si="296"/>
        <v>3467.1435616438357</v>
      </c>
      <c r="BC342" s="166">
        <v>1094.4000000000001</v>
      </c>
      <c r="BD342" s="166">
        <v>0</v>
      </c>
      <c r="BE342" s="166">
        <v>-0.2</v>
      </c>
      <c r="BF342" s="224"/>
      <c r="BG342" s="220">
        <v>43556</v>
      </c>
      <c r="BH342" s="223">
        <f t="shared" si="297"/>
        <v>43556</v>
      </c>
      <c r="BI342" s="222">
        <f t="shared" si="298"/>
        <v>4322</v>
      </c>
      <c r="BJ342" s="222">
        <f t="shared" si="299"/>
        <v>0</v>
      </c>
      <c r="BK342" s="166">
        <f>BC342+BL342</f>
        <v>1095.48</v>
      </c>
      <c r="BL342" s="166">
        <v>1.08</v>
      </c>
      <c r="BM342" s="166">
        <v>0.08</v>
      </c>
      <c r="BN342" s="225"/>
      <c r="BO342" s="226"/>
      <c r="BP342" s="226"/>
      <c r="BQ342" s="227">
        <f t="shared" si="300"/>
        <v>-69.559999999999945</v>
      </c>
      <c r="BR342" s="220">
        <v>43922</v>
      </c>
      <c r="BS342" s="223">
        <f t="shared" si="301"/>
        <v>43922</v>
      </c>
      <c r="BT342" s="222">
        <f t="shared" si="302"/>
        <v>4688</v>
      </c>
      <c r="BU342" s="222">
        <f t="shared" si="303"/>
        <v>0</v>
      </c>
      <c r="BV342" s="166">
        <f t="shared" si="320"/>
        <v>1095.56</v>
      </c>
      <c r="BW342" s="166">
        <f>BM342</f>
        <v>0.08</v>
      </c>
      <c r="BX342" s="166">
        <f t="shared" si="313"/>
        <v>0.08</v>
      </c>
      <c r="BY342" s="166">
        <v>0.08</v>
      </c>
      <c r="BZ342" s="220">
        <v>44287</v>
      </c>
      <c r="CA342" s="223">
        <f t="shared" si="304"/>
        <v>44287</v>
      </c>
      <c r="CB342" s="222">
        <f t="shared" si="305"/>
        <v>5053</v>
      </c>
      <c r="CC342" s="222">
        <f t="shared" si="306"/>
        <v>0</v>
      </c>
      <c r="CD342" s="166">
        <f t="shared" si="307"/>
        <v>1095.6399999999999</v>
      </c>
      <c r="CE342" s="166">
        <f>BY342</f>
        <v>0.08</v>
      </c>
      <c r="CF342" s="166">
        <f t="shared" si="314"/>
        <v>0.08</v>
      </c>
      <c r="CG342" s="166">
        <f t="shared" si="315"/>
        <v>0</v>
      </c>
      <c r="CH342" s="166">
        <f t="shared" si="272"/>
        <v>0</v>
      </c>
      <c r="CI342" s="166"/>
      <c r="CJ342" s="220">
        <v>44652</v>
      </c>
      <c r="CK342" s="223">
        <f t="shared" si="308"/>
        <v>44652</v>
      </c>
      <c r="CL342" s="222">
        <f t="shared" si="309"/>
        <v>2557</v>
      </c>
      <c r="CM342" s="222">
        <f t="shared" si="310"/>
        <v>2557</v>
      </c>
      <c r="CN342" s="166">
        <f t="shared" si="311"/>
        <v>1095.6399999999999</v>
      </c>
      <c r="CO342" s="166">
        <f>CH342</f>
        <v>0</v>
      </c>
      <c r="CP342" s="166">
        <f t="shared" si="316"/>
        <v>0</v>
      </c>
      <c r="CQ342" s="166">
        <f t="shared" si="317"/>
        <v>0</v>
      </c>
      <c r="CR342" s="166">
        <f t="shared" si="312"/>
        <v>0</v>
      </c>
    </row>
    <row r="343" spans="1:96">
      <c r="A343" s="216" t="s">
        <v>1996</v>
      </c>
      <c r="B343" s="216" t="s">
        <v>1997</v>
      </c>
      <c r="C343" s="217"/>
      <c r="D343" s="217" t="s">
        <v>3613</v>
      </c>
      <c r="E343" s="216" t="s">
        <v>2998</v>
      </c>
      <c r="F343" s="216" t="s">
        <v>11592</v>
      </c>
      <c r="G343" s="216" t="s">
        <v>4574</v>
      </c>
      <c r="H343" s="216" t="s">
        <v>4585</v>
      </c>
      <c r="I343" s="216" t="s">
        <v>4256</v>
      </c>
      <c r="J343" s="216"/>
      <c r="K343" s="216" t="s">
        <v>1240</v>
      </c>
      <c r="L343" s="216" t="s">
        <v>3102</v>
      </c>
      <c r="M343" s="218">
        <v>2667.6</v>
      </c>
      <c r="N343" s="216">
        <v>15</v>
      </c>
      <c r="O343" s="216"/>
      <c r="P343" s="216"/>
      <c r="Q343" s="216">
        <f t="shared" si="277"/>
        <v>180</v>
      </c>
      <c r="R343" s="216">
        <f t="shared" si="278"/>
        <v>5478.6330000000007</v>
      </c>
      <c r="S343" s="216">
        <f t="shared" si="279"/>
        <v>5475</v>
      </c>
      <c r="T343" s="216" t="s">
        <v>6</v>
      </c>
      <c r="U343" s="216"/>
      <c r="V343" s="219">
        <v>39234</v>
      </c>
      <c r="W343" s="216"/>
      <c r="X343" s="218">
        <v>2667.6</v>
      </c>
      <c r="Y343" s="216">
        <v>0</v>
      </c>
      <c r="Z343" s="216">
        <v>0</v>
      </c>
      <c r="AA343" s="216">
        <v>0</v>
      </c>
      <c r="AB343" s="218">
        <f t="shared" si="280"/>
        <v>2667.6</v>
      </c>
      <c r="AC343" s="220">
        <v>42095</v>
      </c>
      <c r="AD343" s="221">
        <f t="shared" si="281"/>
        <v>39234</v>
      </c>
      <c r="AE343" s="221">
        <f t="shared" si="282"/>
        <v>42095</v>
      </c>
      <c r="AF343" s="222">
        <f t="shared" si="283"/>
        <v>2861</v>
      </c>
      <c r="AG343" s="222">
        <f t="shared" si="284"/>
        <v>5478.75</v>
      </c>
      <c r="AH343" s="222">
        <f t="shared" si="285"/>
        <v>2861</v>
      </c>
      <c r="AI343" s="222">
        <f t="shared" si="268"/>
        <v>1393.9732602739725</v>
      </c>
      <c r="AJ343" s="222">
        <f t="shared" si="269"/>
        <v>1273.6267397260274</v>
      </c>
      <c r="AK343" s="220">
        <v>42461</v>
      </c>
      <c r="AL343" s="223">
        <f t="shared" si="286"/>
        <v>42461</v>
      </c>
      <c r="AM343" s="222">
        <f t="shared" si="287"/>
        <v>42461</v>
      </c>
      <c r="AN343" s="222">
        <f t="shared" si="288"/>
        <v>2861</v>
      </c>
      <c r="AO343" s="166">
        <v>2667.6</v>
      </c>
      <c r="AP343" s="166">
        <f t="shared" si="289"/>
        <v>1273.6267397260274</v>
      </c>
      <c r="AQ343" s="166">
        <f t="shared" si="290"/>
        <v>0</v>
      </c>
      <c r="AR343" s="220">
        <v>42826</v>
      </c>
      <c r="AS343" s="223">
        <f t="shared" si="291"/>
        <v>42826</v>
      </c>
      <c r="AT343" s="222">
        <f t="shared" si="292"/>
        <v>42826</v>
      </c>
      <c r="AU343" s="222">
        <f t="shared" si="293"/>
        <v>3592</v>
      </c>
      <c r="AV343" s="166">
        <v>2845.44</v>
      </c>
      <c r="AW343" s="166">
        <v>177.84</v>
      </c>
      <c r="AX343" s="166">
        <v>0</v>
      </c>
      <c r="AY343" s="220">
        <v>43191</v>
      </c>
      <c r="AZ343" s="223">
        <f t="shared" si="294"/>
        <v>43191</v>
      </c>
      <c r="BA343" s="222">
        <f t="shared" si="295"/>
        <v>3957</v>
      </c>
      <c r="BB343" s="222">
        <f t="shared" si="296"/>
        <v>2683.3732602739728</v>
      </c>
      <c r="BC343" s="166">
        <v>2845.44</v>
      </c>
      <c r="BD343" s="166">
        <v>0</v>
      </c>
      <c r="BE343" s="166">
        <v>-0.2</v>
      </c>
      <c r="BF343" s="224"/>
      <c r="BG343" s="220">
        <v>43556</v>
      </c>
      <c r="BH343" s="223">
        <f t="shared" si="297"/>
        <v>43556</v>
      </c>
      <c r="BI343" s="222">
        <f t="shared" si="298"/>
        <v>4322</v>
      </c>
      <c r="BJ343" s="222">
        <f t="shared" si="299"/>
        <v>0</v>
      </c>
      <c r="BK343" s="166">
        <f>BC343+BL343</f>
        <v>2846.52</v>
      </c>
      <c r="BL343" s="166">
        <v>1.08</v>
      </c>
      <c r="BM343" s="166">
        <v>0.08</v>
      </c>
      <c r="BN343" s="225"/>
      <c r="BO343" s="226"/>
      <c r="BP343" s="226"/>
      <c r="BQ343" s="227">
        <f t="shared" si="300"/>
        <v>-179</v>
      </c>
      <c r="BR343" s="220">
        <v>43922</v>
      </c>
      <c r="BS343" s="223">
        <f t="shared" si="301"/>
        <v>43922</v>
      </c>
      <c r="BT343" s="222">
        <f t="shared" si="302"/>
        <v>4688</v>
      </c>
      <c r="BU343" s="222">
        <f t="shared" si="303"/>
        <v>0</v>
      </c>
      <c r="BV343" s="166">
        <f t="shared" si="320"/>
        <v>2846.6</v>
      </c>
      <c r="BW343" s="166">
        <f>BM343</f>
        <v>0.08</v>
      </c>
      <c r="BX343" s="166">
        <f t="shared" si="313"/>
        <v>0.08</v>
      </c>
      <c r="BY343" s="166">
        <v>0.08</v>
      </c>
      <c r="BZ343" s="220">
        <v>44287</v>
      </c>
      <c r="CA343" s="223">
        <f t="shared" si="304"/>
        <v>44287</v>
      </c>
      <c r="CB343" s="222">
        <f t="shared" si="305"/>
        <v>5053</v>
      </c>
      <c r="CC343" s="222">
        <f t="shared" si="306"/>
        <v>0</v>
      </c>
      <c r="CD343" s="166">
        <f t="shared" si="307"/>
        <v>2846.68</v>
      </c>
      <c r="CE343" s="166">
        <f>BY343</f>
        <v>0.08</v>
      </c>
      <c r="CF343" s="166">
        <f t="shared" si="314"/>
        <v>0.08</v>
      </c>
      <c r="CG343" s="166">
        <f t="shared" si="315"/>
        <v>0</v>
      </c>
      <c r="CH343" s="166">
        <f t="shared" si="272"/>
        <v>0</v>
      </c>
      <c r="CI343" s="166"/>
      <c r="CJ343" s="220">
        <v>44652</v>
      </c>
      <c r="CK343" s="223">
        <f t="shared" si="308"/>
        <v>44652</v>
      </c>
      <c r="CL343" s="222">
        <f t="shared" si="309"/>
        <v>2557</v>
      </c>
      <c r="CM343" s="222">
        <f t="shared" si="310"/>
        <v>2557</v>
      </c>
      <c r="CN343" s="166">
        <f t="shared" si="311"/>
        <v>2846.68</v>
      </c>
      <c r="CO343" s="166">
        <f>CH343</f>
        <v>0</v>
      </c>
      <c r="CP343" s="166">
        <f t="shared" si="316"/>
        <v>0</v>
      </c>
      <c r="CQ343" s="166">
        <f t="shared" si="317"/>
        <v>0</v>
      </c>
      <c r="CR343" s="166">
        <f t="shared" si="312"/>
        <v>0</v>
      </c>
    </row>
    <row r="344" spans="1:96">
      <c r="A344" s="30" t="s">
        <v>1998</v>
      </c>
      <c r="B344" s="30" t="s">
        <v>1999</v>
      </c>
      <c r="C344" s="49"/>
      <c r="D344" s="49" t="s">
        <v>3614</v>
      </c>
      <c r="E344" s="30" t="s">
        <v>2998</v>
      </c>
      <c r="F344" s="30" t="s">
        <v>11592</v>
      </c>
      <c r="G344" s="30" t="s">
        <v>4574</v>
      </c>
      <c r="H344" s="30" t="s">
        <v>4265</v>
      </c>
      <c r="I344" s="30" t="s">
        <v>4258</v>
      </c>
      <c r="J344" s="30"/>
      <c r="K344" s="30" t="s">
        <v>1240</v>
      </c>
      <c r="L344" s="30" t="s">
        <v>3102</v>
      </c>
      <c r="M344" s="31">
        <v>2667.6</v>
      </c>
      <c r="N344" s="30">
        <v>15</v>
      </c>
      <c r="O344" s="30"/>
      <c r="P344" s="162"/>
      <c r="Q344" s="30">
        <f t="shared" si="277"/>
        <v>180</v>
      </c>
      <c r="R344" s="30">
        <f t="shared" si="278"/>
        <v>5478.6330000000007</v>
      </c>
      <c r="S344" s="30">
        <f t="shared" si="279"/>
        <v>5475</v>
      </c>
      <c r="T344" s="30" t="s">
        <v>6</v>
      </c>
      <c r="U344" s="30"/>
      <c r="V344" s="32">
        <v>39234</v>
      </c>
      <c r="W344" s="30"/>
      <c r="X344" s="31">
        <v>2667.6</v>
      </c>
      <c r="Y344" s="30">
        <v>0</v>
      </c>
      <c r="Z344" s="30">
        <v>0</v>
      </c>
      <c r="AA344" s="30">
        <v>0</v>
      </c>
      <c r="AB344" s="31">
        <f t="shared" si="280"/>
        <v>2667.6</v>
      </c>
      <c r="AC344" s="33">
        <v>42095</v>
      </c>
      <c r="AD344" s="10">
        <f t="shared" si="281"/>
        <v>39234</v>
      </c>
      <c r="AE344" s="10">
        <f t="shared" si="282"/>
        <v>42095</v>
      </c>
      <c r="AF344" s="11">
        <f t="shared" si="283"/>
        <v>2861</v>
      </c>
      <c r="AG344" s="11">
        <f t="shared" si="284"/>
        <v>5478.75</v>
      </c>
      <c r="AH344" s="11">
        <f t="shared" si="285"/>
        <v>2861</v>
      </c>
      <c r="AI344" s="11">
        <f t="shared" si="268"/>
        <v>1393.9732602739725</v>
      </c>
      <c r="AJ344" s="11">
        <f t="shared" si="269"/>
        <v>1273.6267397260274</v>
      </c>
      <c r="AK344" s="33">
        <v>42461</v>
      </c>
      <c r="AL344" s="5">
        <f t="shared" si="286"/>
        <v>42461</v>
      </c>
      <c r="AM344" s="11">
        <f t="shared" si="287"/>
        <v>42461</v>
      </c>
      <c r="AN344" s="11">
        <f t="shared" si="288"/>
        <v>2861</v>
      </c>
      <c r="AO344" s="6">
        <v>1570.94</v>
      </c>
      <c r="AP344" s="6">
        <f t="shared" si="289"/>
        <v>176.96673972602753</v>
      </c>
      <c r="AQ344" s="6">
        <f t="shared" si="290"/>
        <v>1096.6599999999999</v>
      </c>
      <c r="AR344" s="33">
        <v>42826</v>
      </c>
      <c r="AS344" s="5">
        <f t="shared" si="291"/>
        <v>42826</v>
      </c>
      <c r="AT344" s="11">
        <f t="shared" si="292"/>
        <v>42826</v>
      </c>
      <c r="AU344" s="11">
        <f t="shared" si="293"/>
        <v>3592</v>
      </c>
      <c r="AV344" s="6">
        <v>1748.78</v>
      </c>
      <c r="AW344" s="6">
        <v>177.84</v>
      </c>
      <c r="AX344" s="6">
        <f>AB344-AV344</f>
        <v>918.81999999999994</v>
      </c>
      <c r="AY344" s="33">
        <v>43191</v>
      </c>
      <c r="AZ344" s="5">
        <f t="shared" si="294"/>
        <v>43191</v>
      </c>
      <c r="BA344" s="11">
        <f t="shared" si="295"/>
        <v>3957</v>
      </c>
      <c r="BB344" s="11">
        <f t="shared" si="296"/>
        <v>2683.3732602739728</v>
      </c>
      <c r="BC344" s="6">
        <v>1929.0124616877433</v>
      </c>
      <c r="BD344" s="6">
        <v>180.23246168774338</v>
      </c>
      <c r="BE344" s="6">
        <f>AB344-BC344</f>
        <v>738.58753831225658</v>
      </c>
      <c r="BF344" s="8"/>
      <c r="BG344" s="33">
        <v>43556</v>
      </c>
      <c r="BH344" s="5">
        <f t="shared" si="297"/>
        <v>43556</v>
      </c>
      <c r="BI344" s="11">
        <f t="shared" si="298"/>
        <v>4322</v>
      </c>
      <c r="BJ344" s="11">
        <f t="shared" si="299"/>
        <v>0</v>
      </c>
      <c r="BK344" s="6">
        <f>(M344-J344)/R344*BI344</f>
        <v>2104.4240780501264</v>
      </c>
      <c r="BL344" s="6">
        <f>BK344-BC344</f>
        <v>175.41161636238303</v>
      </c>
      <c r="BM344" s="6">
        <f>BE344-BL344</f>
        <v>563.17592194987355</v>
      </c>
      <c r="BN344" s="59"/>
      <c r="BO344" s="58"/>
      <c r="BP344" s="58"/>
      <c r="BQ344" s="61">
        <f t="shared" si="300"/>
        <v>385.33592194987341</v>
      </c>
      <c r="BR344" s="33">
        <v>43922</v>
      </c>
      <c r="BS344" s="5">
        <f t="shared" si="301"/>
        <v>43922</v>
      </c>
      <c r="BT344" s="11">
        <f t="shared" si="302"/>
        <v>4688</v>
      </c>
      <c r="BU344" s="11">
        <f t="shared" si="303"/>
        <v>0</v>
      </c>
      <c r="BV344" s="6">
        <f t="shared" si="320"/>
        <v>2282.2640780501265</v>
      </c>
      <c r="BW344" s="6">
        <f>SLN(M344,J344,N344)</f>
        <v>177.84</v>
      </c>
      <c r="BX344" s="73">
        <f t="shared" si="313"/>
        <v>385.33592194987352</v>
      </c>
      <c r="BY344" s="6">
        <f>BM344-BW344</f>
        <v>385.33592194987352</v>
      </c>
      <c r="BZ344" s="33">
        <v>44287</v>
      </c>
      <c r="CA344" s="5">
        <f t="shared" si="304"/>
        <v>44287</v>
      </c>
      <c r="CB344" s="11">
        <f t="shared" si="305"/>
        <v>5053</v>
      </c>
      <c r="CC344" s="11">
        <f t="shared" si="306"/>
        <v>0</v>
      </c>
      <c r="CD344" s="6">
        <f t="shared" si="307"/>
        <v>2460.1040780501266</v>
      </c>
      <c r="CE344" s="62">
        <f>SLN(M344,J344,N344)</f>
        <v>177.84</v>
      </c>
      <c r="CF344" s="73">
        <f t="shared" si="314"/>
        <v>177.84</v>
      </c>
      <c r="CG344" s="73">
        <f t="shared" si="315"/>
        <v>207.49592194987352</v>
      </c>
      <c r="CH344" s="6">
        <f t="shared" si="272"/>
        <v>207.49592194987352</v>
      </c>
      <c r="CI344" s="6"/>
      <c r="CJ344" s="33">
        <v>44652</v>
      </c>
      <c r="CK344" s="5">
        <f t="shared" si="308"/>
        <v>44652</v>
      </c>
      <c r="CL344" s="11">
        <f t="shared" si="309"/>
        <v>2557</v>
      </c>
      <c r="CM344" s="11">
        <f t="shared" si="310"/>
        <v>2557</v>
      </c>
      <c r="CN344" s="6">
        <f t="shared" si="311"/>
        <v>2637.9440780501268</v>
      </c>
      <c r="CO344" s="6">
        <f>SLN(M344,J344,N344)</f>
        <v>177.84</v>
      </c>
      <c r="CP344" s="73">
        <f t="shared" si="316"/>
        <v>177.84</v>
      </c>
      <c r="CQ344" s="73">
        <f t="shared" si="317"/>
        <v>29.655921949873516</v>
      </c>
      <c r="CR344" s="6">
        <f t="shared" si="312"/>
        <v>29.655921949873516</v>
      </c>
    </row>
    <row r="345" spans="1:96">
      <c r="A345" s="216" t="s">
        <v>2000</v>
      </c>
      <c r="B345" s="216" t="s">
        <v>2001</v>
      </c>
      <c r="C345" s="217" t="s">
        <v>4602</v>
      </c>
      <c r="D345" s="217" t="s">
        <v>3615</v>
      </c>
      <c r="E345" s="216" t="s">
        <v>2998</v>
      </c>
      <c r="F345" s="216" t="s">
        <v>11592</v>
      </c>
      <c r="G345" s="216" t="s">
        <v>4574</v>
      </c>
      <c r="H345" s="216" t="s">
        <v>4265</v>
      </c>
      <c r="I345" s="216" t="s">
        <v>4258</v>
      </c>
      <c r="J345" s="216"/>
      <c r="K345" s="216" t="s">
        <v>1240</v>
      </c>
      <c r="L345" s="216" t="s">
        <v>3102</v>
      </c>
      <c r="M345" s="218">
        <v>969</v>
      </c>
      <c r="N345" s="216">
        <v>15</v>
      </c>
      <c r="O345" s="216"/>
      <c r="P345" s="216"/>
      <c r="Q345" s="216">
        <f t="shared" si="277"/>
        <v>180</v>
      </c>
      <c r="R345" s="216">
        <f t="shared" si="278"/>
        <v>5478.6330000000007</v>
      </c>
      <c r="S345" s="216">
        <f t="shared" si="279"/>
        <v>5475</v>
      </c>
      <c r="T345" s="216" t="s">
        <v>6</v>
      </c>
      <c r="U345" s="216"/>
      <c r="V345" s="219">
        <v>39234</v>
      </c>
      <c r="W345" s="216"/>
      <c r="X345" s="218">
        <v>969</v>
      </c>
      <c r="Y345" s="216">
        <v>0</v>
      </c>
      <c r="Z345" s="216">
        <v>0</v>
      </c>
      <c r="AA345" s="216">
        <v>0</v>
      </c>
      <c r="AB345" s="218">
        <f t="shared" si="280"/>
        <v>969</v>
      </c>
      <c r="AC345" s="220">
        <v>42095</v>
      </c>
      <c r="AD345" s="221">
        <f t="shared" si="281"/>
        <v>39234</v>
      </c>
      <c r="AE345" s="221">
        <f t="shared" si="282"/>
        <v>42095</v>
      </c>
      <c r="AF345" s="222">
        <f t="shared" si="283"/>
        <v>2861</v>
      </c>
      <c r="AG345" s="222">
        <f t="shared" si="284"/>
        <v>5478.75</v>
      </c>
      <c r="AH345" s="222">
        <f t="shared" si="285"/>
        <v>2861</v>
      </c>
      <c r="AI345" s="222">
        <f t="shared" si="268"/>
        <v>506.35780821917808</v>
      </c>
      <c r="AJ345" s="222">
        <f t="shared" si="269"/>
        <v>462.64219178082192</v>
      </c>
      <c r="AK345" s="220">
        <v>42461</v>
      </c>
      <c r="AL345" s="223">
        <f t="shared" si="286"/>
        <v>42461</v>
      </c>
      <c r="AM345" s="222">
        <f t="shared" si="287"/>
        <v>42461</v>
      </c>
      <c r="AN345" s="222">
        <f t="shared" si="288"/>
        <v>2861</v>
      </c>
      <c r="AO345" s="166">
        <v>969</v>
      </c>
      <c r="AP345" s="166">
        <f t="shared" si="289"/>
        <v>462.64219178082192</v>
      </c>
      <c r="AQ345" s="166">
        <f t="shared" si="290"/>
        <v>0</v>
      </c>
      <c r="AR345" s="220">
        <v>42826</v>
      </c>
      <c r="AS345" s="223">
        <f t="shared" si="291"/>
        <v>42826</v>
      </c>
      <c r="AT345" s="222">
        <f t="shared" si="292"/>
        <v>42826</v>
      </c>
      <c r="AU345" s="222">
        <f t="shared" si="293"/>
        <v>3592</v>
      </c>
      <c r="AV345" s="166">
        <v>1033.5999999999999</v>
      </c>
      <c r="AW345" s="166">
        <v>64.599999999999994</v>
      </c>
      <c r="AX345" s="166">
        <v>0</v>
      </c>
      <c r="AY345" s="220">
        <v>43191</v>
      </c>
      <c r="AZ345" s="223">
        <f t="shared" si="294"/>
        <v>43191</v>
      </c>
      <c r="BA345" s="222">
        <f t="shared" si="295"/>
        <v>3957</v>
      </c>
      <c r="BB345" s="222">
        <f t="shared" si="296"/>
        <v>3494.357808219178</v>
      </c>
      <c r="BC345" s="166">
        <v>1033.5999999999999</v>
      </c>
      <c r="BD345" s="166">
        <v>0</v>
      </c>
      <c r="BE345" s="166">
        <v>-0.2</v>
      </c>
      <c r="BF345" s="224"/>
      <c r="BG345" s="220">
        <v>43556</v>
      </c>
      <c r="BH345" s="223">
        <f t="shared" si="297"/>
        <v>43556</v>
      </c>
      <c r="BI345" s="222">
        <f t="shared" si="298"/>
        <v>4322</v>
      </c>
      <c r="BJ345" s="222">
        <f t="shared" si="299"/>
        <v>0</v>
      </c>
      <c r="BK345" s="166">
        <f>BC345+BL345</f>
        <v>1034.6799999999998</v>
      </c>
      <c r="BL345" s="166">
        <v>1.08</v>
      </c>
      <c r="BM345" s="166">
        <v>0.08</v>
      </c>
      <c r="BN345" s="225"/>
      <c r="BO345" s="226"/>
      <c r="BP345" s="226"/>
      <c r="BQ345" s="227">
        <f t="shared" si="300"/>
        <v>-65.759999999999764</v>
      </c>
      <c r="BR345" s="220">
        <v>43922</v>
      </c>
      <c r="BS345" s="223">
        <f t="shared" si="301"/>
        <v>43922</v>
      </c>
      <c r="BT345" s="222">
        <f t="shared" si="302"/>
        <v>4688</v>
      </c>
      <c r="BU345" s="222">
        <f t="shared" si="303"/>
        <v>0</v>
      </c>
      <c r="BV345" s="166">
        <f t="shared" si="320"/>
        <v>1034.7599999999998</v>
      </c>
      <c r="BW345" s="166">
        <f>BM345</f>
        <v>0.08</v>
      </c>
      <c r="BX345" s="166">
        <f t="shared" si="313"/>
        <v>0.08</v>
      </c>
      <c r="BY345" s="166">
        <v>0.08</v>
      </c>
      <c r="BZ345" s="220">
        <v>44287</v>
      </c>
      <c r="CA345" s="223">
        <f t="shared" si="304"/>
        <v>44287</v>
      </c>
      <c r="CB345" s="222">
        <f t="shared" si="305"/>
        <v>5053</v>
      </c>
      <c r="CC345" s="222">
        <f t="shared" si="306"/>
        <v>0</v>
      </c>
      <c r="CD345" s="166">
        <f t="shared" si="307"/>
        <v>1034.8399999999997</v>
      </c>
      <c r="CE345" s="166">
        <f>BY345</f>
        <v>0.08</v>
      </c>
      <c r="CF345" s="166">
        <f t="shared" si="314"/>
        <v>0.08</v>
      </c>
      <c r="CG345" s="166">
        <f t="shared" si="315"/>
        <v>0</v>
      </c>
      <c r="CH345" s="166">
        <f t="shared" si="272"/>
        <v>0</v>
      </c>
      <c r="CI345" s="166"/>
      <c r="CJ345" s="220">
        <v>44652</v>
      </c>
      <c r="CK345" s="223">
        <f t="shared" si="308"/>
        <v>44652</v>
      </c>
      <c r="CL345" s="222">
        <f t="shared" si="309"/>
        <v>2557</v>
      </c>
      <c r="CM345" s="222">
        <f t="shared" si="310"/>
        <v>2557</v>
      </c>
      <c r="CN345" s="166">
        <f t="shared" si="311"/>
        <v>1034.8399999999997</v>
      </c>
      <c r="CO345" s="166">
        <f>CH345</f>
        <v>0</v>
      </c>
      <c r="CP345" s="166">
        <f t="shared" si="316"/>
        <v>0</v>
      </c>
      <c r="CQ345" s="166">
        <f t="shared" si="317"/>
        <v>0</v>
      </c>
      <c r="CR345" s="166">
        <f t="shared" si="312"/>
        <v>0</v>
      </c>
    </row>
    <row r="346" spans="1:96">
      <c r="A346" s="216" t="s">
        <v>2002</v>
      </c>
      <c r="B346" s="216" t="s">
        <v>2003</v>
      </c>
      <c r="C346" s="217"/>
      <c r="D346" s="217" t="s">
        <v>3616</v>
      </c>
      <c r="E346" s="216" t="s">
        <v>2998</v>
      </c>
      <c r="F346" s="216" t="s">
        <v>11592</v>
      </c>
      <c r="G346" s="216" t="s">
        <v>4574</v>
      </c>
      <c r="H346" s="216" t="s">
        <v>3427</v>
      </c>
      <c r="I346" s="216" t="s">
        <v>4257</v>
      </c>
      <c r="J346" s="216"/>
      <c r="K346" s="216" t="s">
        <v>1240</v>
      </c>
      <c r="L346" s="216" t="s">
        <v>3102</v>
      </c>
      <c r="M346" s="218">
        <v>1026</v>
      </c>
      <c r="N346" s="216">
        <v>15</v>
      </c>
      <c r="O346" s="216"/>
      <c r="P346" s="216"/>
      <c r="Q346" s="216">
        <f t="shared" si="277"/>
        <v>180</v>
      </c>
      <c r="R346" s="216">
        <f t="shared" si="278"/>
        <v>5478.6330000000007</v>
      </c>
      <c r="S346" s="216">
        <f t="shared" si="279"/>
        <v>5475</v>
      </c>
      <c r="T346" s="216" t="s">
        <v>6</v>
      </c>
      <c r="U346" s="216"/>
      <c r="V346" s="219">
        <v>39234</v>
      </c>
      <c r="W346" s="216"/>
      <c r="X346" s="218">
        <v>1026</v>
      </c>
      <c r="Y346" s="216">
        <v>0</v>
      </c>
      <c r="Z346" s="216">
        <v>0</v>
      </c>
      <c r="AA346" s="216">
        <v>0</v>
      </c>
      <c r="AB346" s="218">
        <f t="shared" si="280"/>
        <v>1026</v>
      </c>
      <c r="AC346" s="220">
        <v>42095</v>
      </c>
      <c r="AD346" s="221">
        <f t="shared" si="281"/>
        <v>39234</v>
      </c>
      <c r="AE346" s="221">
        <f t="shared" si="282"/>
        <v>42095</v>
      </c>
      <c r="AF346" s="222">
        <f t="shared" si="283"/>
        <v>2861</v>
      </c>
      <c r="AG346" s="222">
        <f t="shared" si="284"/>
        <v>5478.75</v>
      </c>
      <c r="AH346" s="222">
        <f t="shared" si="285"/>
        <v>2861</v>
      </c>
      <c r="AI346" s="222">
        <f t="shared" si="268"/>
        <v>536.1435616438356</v>
      </c>
      <c r="AJ346" s="222">
        <f t="shared" si="269"/>
        <v>489.8564383561644</v>
      </c>
      <c r="AK346" s="220">
        <v>42461</v>
      </c>
      <c r="AL346" s="223">
        <f t="shared" si="286"/>
        <v>42461</v>
      </c>
      <c r="AM346" s="222">
        <f t="shared" si="287"/>
        <v>42461</v>
      </c>
      <c r="AN346" s="222">
        <f t="shared" si="288"/>
        <v>2861</v>
      </c>
      <c r="AO346" s="166">
        <v>1026</v>
      </c>
      <c r="AP346" s="166">
        <f t="shared" si="289"/>
        <v>489.8564383561644</v>
      </c>
      <c r="AQ346" s="166">
        <f t="shared" si="290"/>
        <v>0</v>
      </c>
      <c r="AR346" s="220">
        <v>42826</v>
      </c>
      <c r="AS346" s="223">
        <f t="shared" si="291"/>
        <v>42826</v>
      </c>
      <c r="AT346" s="222">
        <f t="shared" si="292"/>
        <v>42826</v>
      </c>
      <c r="AU346" s="222">
        <f t="shared" si="293"/>
        <v>3592</v>
      </c>
      <c r="AV346" s="166">
        <v>1094.4000000000001</v>
      </c>
      <c r="AW346" s="166">
        <v>68.400000000000006</v>
      </c>
      <c r="AX346" s="166">
        <v>0</v>
      </c>
      <c r="AY346" s="220">
        <v>43191</v>
      </c>
      <c r="AZ346" s="223">
        <f t="shared" si="294"/>
        <v>43191</v>
      </c>
      <c r="BA346" s="222">
        <f t="shared" si="295"/>
        <v>3957</v>
      </c>
      <c r="BB346" s="222">
        <f t="shared" si="296"/>
        <v>3467.1435616438357</v>
      </c>
      <c r="BC346" s="166">
        <v>1094.4000000000001</v>
      </c>
      <c r="BD346" s="166">
        <v>0</v>
      </c>
      <c r="BE346" s="166">
        <v>-0.2</v>
      </c>
      <c r="BF346" s="224"/>
      <c r="BG346" s="220">
        <v>43556</v>
      </c>
      <c r="BH346" s="223">
        <f t="shared" si="297"/>
        <v>43556</v>
      </c>
      <c r="BI346" s="222">
        <f t="shared" si="298"/>
        <v>4322</v>
      </c>
      <c r="BJ346" s="222">
        <f t="shared" si="299"/>
        <v>0</v>
      </c>
      <c r="BK346" s="166">
        <f>BC346+BL346</f>
        <v>1095.48</v>
      </c>
      <c r="BL346" s="166">
        <v>1.08</v>
      </c>
      <c r="BM346" s="166">
        <v>0.08</v>
      </c>
      <c r="BN346" s="225"/>
      <c r="BO346" s="226"/>
      <c r="BP346" s="226"/>
      <c r="BQ346" s="227">
        <f t="shared" si="300"/>
        <v>-69.559999999999945</v>
      </c>
      <c r="BR346" s="220">
        <v>43922</v>
      </c>
      <c r="BS346" s="223">
        <f t="shared" si="301"/>
        <v>43922</v>
      </c>
      <c r="BT346" s="222">
        <f t="shared" si="302"/>
        <v>4688</v>
      </c>
      <c r="BU346" s="222">
        <f t="shared" si="303"/>
        <v>0</v>
      </c>
      <c r="BV346" s="166">
        <f t="shared" si="320"/>
        <v>1095.56</v>
      </c>
      <c r="BW346" s="166">
        <f>BM346</f>
        <v>0.08</v>
      </c>
      <c r="BX346" s="166">
        <f t="shared" si="313"/>
        <v>0.08</v>
      </c>
      <c r="BY346" s="166">
        <v>0.08</v>
      </c>
      <c r="BZ346" s="220">
        <v>44287</v>
      </c>
      <c r="CA346" s="223">
        <f t="shared" si="304"/>
        <v>44287</v>
      </c>
      <c r="CB346" s="222">
        <f t="shared" si="305"/>
        <v>5053</v>
      </c>
      <c r="CC346" s="222">
        <f t="shared" si="306"/>
        <v>0</v>
      </c>
      <c r="CD346" s="166">
        <f t="shared" si="307"/>
        <v>1095.6399999999999</v>
      </c>
      <c r="CE346" s="166">
        <f>BY346</f>
        <v>0.08</v>
      </c>
      <c r="CF346" s="166">
        <f t="shared" si="314"/>
        <v>0.08</v>
      </c>
      <c r="CG346" s="166">
        <f t="shared" si="315"/>
        <v>0</v>
      </c>
      <c r="CH346" s="166">
        <f t="shared" si="272"/>
        <v>0</v>
      </c>
      <c r="CI346" s="166"/>
      <c r="CJ346" s="220">
        <v>44652</v>
      </c>
      <c r="CK346" s="223">
        <f t="shared" si="308"/>
        <v>44652</v>
      </c>
      <c r="CL346" s="222">
        <f t="shared" si="309"/>
        <v>2557</v>
      </c>
      <c r="CM346" s="222">
        <f t="shared" si="310"/>
        <v>2557</v>
      </c>
      <c r="CN346" s="166">
        <f t="shared" si="311"/>
        <v>1095.6399999999999</v>
      </c>
      <c r="CO346" s="166">
        <f>CH346</f>
        <v>0</v>
      </c>
      <c r="CP346" s="166">
        <f t="shared" si="316"/>
        <v>0</v>
      </c>
      <c r="CQ346" s="166">
        <f t="shared" si="317"/>
        <v>0</v>
      </c>
      <c r="CR346" s="166">
        <f t="shared" si="312"/>
        <v>0</v>
      </c>
    </row>
    <row r="347" spans="1:96">
      <c r="A347" s="216" t="s">
        <v>2004</v>
      </c>
      <c r="B347" s="216" t="s">
        <v>2005</v>
      </c>
      <c r="C347" s="217"/>
      <c r="D347" s="217" t="s">
        <v>11723</v>
      </c>
      <c r="E347" s="216" t="s">
        <v>2998</v>
      </c>
      <c r="F347" s="216" t="s">
        <v>11592</v>
      </c>
      <c r="G347" s="216" t="s">
        <v>4574</v>
      </c>
      <c r="H347" s="216" t="s">
        <v>4271</v>
      </c>
      <c r="I347" s="216" t="s">
        <v>4263</v>
      </c>
      <c r="J347" s="216"/>
      <c r="K347" s="216" t="s">
        <v>1240</v>
      </c>
      <c r="L347" s="216" t="s">
        <v>3102</v>
      </c>
      <c r="M347" s="218">
        <v>2667.6</v>
      </c>
      <c r="N347" s="216">
        <v>15</v>
      </c>
      <c r="O347" s="216"/>
      <c r="P347" s="216"/>
      <c r="Q347" s="216">
        <f t="shared" si="277"/>
        <v>180</v>
      </c>
      <c r="R347" s="216">
        <f t="shared" si="278"/>
        <v>5478.6330000000007</v>
      </c>
      <c r="S347" s="216">
        <f t="shared" si="279"/>
        <v>5475</v>
      </c>
      <c r="T347" s="216" t="s">
        <v>6</v>
      </c>
      <c r="U347" s="216"/>
      <c r="V347" s="219">
        <v>39234</v>
      </c>
      <c r="W347" s="216"/>
      <c r="X347" s="218">
        <v>2667.6</v>
      </c>
      <c r="Y347" s="216">
        <v>0</v>
      </c>
      <c r="Z347" s="216">
        <v>0</v>
      </c>
      <c r="AA347" s="216">
        <v>0</v>
      </c>
      <c r="AB347" s="218">
        <f t="shared" si="280"/>
        <v>2667.6</v>
      </c>
      <c r="AC347" s="220">
        <v>42095</v>
      </c>
      <c r="AD347" s="221">
        <f t="shared" si="281"/>
        <v>39234</v>
      </c>
      <c r="AE347" s="221">
        <f t="shared" si="282"/>
        <v>42095</v>
      </c>
      <c r="AF347" s="222">
        <f t="shared" si="283"/>
        <v>2861</v>
      </c>
      <c r="AG347" s="222">
        <f t="shared" si="284"/>
        <v>5478.75</v>
      </c>
      <c r="AH347" s="222">
        <f t="shared" si="285"/>
        <v>2861</v>
      </c>
      <c r="AI347" s="222">
        <f t="shared" si="268"/>
        <v>1393.9732602739725</v>
      </c>
      <c r="AJ347" s="222">
        <f t="shared" si="269"/>
        <v>1273.6267397260274</v>
      </c>
      <c r="AK347" s="220">
        <v>42461</v>
      </c>
      <c r="AL347" s="223">
        <f t="shared" si="286"/>
        <v>42461</v>
      </c>
      <c r="AM347" s="222">
        <f t="shared" si="287"/>
        <v>42461</v>
      </c>
      <c r="AN347" s="222">
        <f t="shared" si="288"/>
        <v>2861</v>
      </c>
      <c r="AO347" s="166">
        <v>2667.6</v>
      </c>
      <c r="AP347" s="166">
        <f t="shared" si="289"/>
        <v>1273.6267397260274</v>
      </c>
      <c r="AQ347" s="166">
        <f t="shared" si="290"/>
        <v>0</v>
      </c>
      <c r="AR347" s="220">
        <v>42826</v>
      </c>
      <c r="AS347" s="223">
        <f t="shared" si="291"/>
        <v>42826</v>
      </c>
      <c r="AT347" s="222">
        <f t="shared" si="292"/>
        <v>42826</v>
      </c>
      <c r="AU347" s="222">
        <f t="shared" si="293"/>
        <v>3592</v>
      </c>
      <c r="AV347" s="166">
        <v>2845.44</v>
      </c>
      <c r="AW347" s="166">
        <v>177.84</v>
      </c>
      <c r="AX347" s="166">
        <v>0</v>
      </c>
      <c r="AY347" s="220">
        <v>43191</v>
      </c>
      <c r="AZ347" s="223">
        <f t="shared" si="294"/>
        <v>43191</v>
      </c>
      <c r="BA347" s="222">
        <f t="shared" si="295"/>
        <v>3957</v>
      </c>
      <c r="BB347" s="222">
        <f t="shared" si="296"/>
        <v>2683.3732602739728</v>
      </c>
      <c r="BC347" s="166">
        <v>2845.44</v>
      </c>
      <c r="BD347" s="166">
        <v>0</v>
      </c>
      <c r="BE347" s="166">
        <v>-0.2</v>
      </c>
      <c r="BF347" s="224"/>
      <c r="BG347" s="220">
        <v>43556</v>
      </c>
      <c r="BH347" s="223">
        <f t="shared" si="297"/>
        <v>43556</v>
      </c>
      <c r="BI347" s="222">
        <f t="shared" si="298"/>
        <v>4322</v>
      </c>
      <c r="BJ347" s="222">
        <f t="shared" si="299"/>
        <v>0</v>
      </c>
      <c r="BK347" s="166">
        <f>BC347+BL347</f>
        <v>2846.52</v>
      </c>
      <c r="BL347" s="166">
        <v>1.08</v>
      </c>
      <c r="BM347" s="166">
        <v>0.08</v>
      </c>
      <c r="BN347" s="225"/>
      <c r="BO347" s="226"/>
      <c r="BP347" s="226"/>
      <c r="BQ347" s="227">
        <f t="shared" si="300"/>
        <v>-179</v>
      </c>
      <c r="BR347" s="220">
        <v>43922</v>
      </c>
      <c r="BS347" s="223">
        <f t="shared" si="301"/>
        <v>43922</v>
      </c>
      <c r="BT347" s="222">
        <f t="shared" si="302"/>
        <v>4688</v>
      </c>
      <c r="BU347" s="222">
        <f t="shared" si="303"/>
        <v>0</v>
      </c>
      <c r="BV347" s="166">
        <f t="shared" si="320"/>
        <v>2846.6</v>
      </c>
      <c r="BW347" s="166">
        <f>BM347</f>
        <v>0.08</v>
      </c>
      <c r="BX347" s="166">
        <f t="shared" si="313"/>
        <v>0.08</v>
      </c>
      <c r="BY347" s="166">
        <v>0.08</v>
      </c>
      <c r="BZ347" s="220">
        <v>44287</v>
      </c>
      <c r="CA347" s="223">
        <f t="shared" si="304"/>
        <v>44287</v>
      </c>
      <c r="CB347" s="222">
        <f t="shared" si="305"/>
        <v>5053</v>
      </c>
      <c r="CC347" s="222">
        <f t="shared" si="306"/>
        <v>0</v>
      </c>
      <c r="CD347" s="166">
        <f t="shared" si="307"/>
        <v>2846.68</v>
      </c>
      <c r="CE347" s="166">
        <f>BY347</f>
        <v>0.08</v>
      </c>
      <c r="CF347" s="166">
        <f t="shared" si="314"/>
        <v>0.08</v>
      </c>
      <c r="CG347" s="166">
        <f t="shared" si="315"/>
        <v>0</v>
      </c>
      <c r="CH347" s="166">
        <f t="shared" si="272"/>
        <v>0</v>
      </c>
      <c r="CI347" s="166"/>
      <c r="CJ347" s="220">
        <v>44652</v>
      </c>
      <c r="CK347" s="223">
        <f t="shared" si="308"/>
        <v>44652</v>
      </c>
      <c r="CL347" s="222">
        <f t="shared" si="309"/>
        <v>2557</v>
      </c>
      <c r="CM347" s="222">
        <f t="shared" si="310"/>
        <v>2557</v>
      </c>
      <c r="CN347" s="166">
        <f t="shared" si="311"/>
        <v>2846.68</v>
      </c>
      <c r="CO347" s="166">
        <f>CH347</f>
        <v>0</v>
      </c>
      <c r="CP347" s="166">
        <f t="shared" si="316"/>
        <v>0</v>
      </c>
      <c r="CQ347" s="166">
        <f t="shared" si="317"/>
        <v>0</v>
      </c>
      <c r="CR347" s="166">
        <f t="shared" si="312"/>
        <v>0</v>
      </c>
    </row>
    <row r="348" spans="1:96">
      <c r="A348" s="216" t="s">
        <v>2006</v>
      </c>
      <c r="B348" s="216" t="s">
        <v>2007</v>
      </c>
      <c r="C348" s="217"/>
      <c r="D348" s="217" t="s">
        <v>3618</v>
      </c>
      <c r="E348" s="216" t="s">
        <v>2998</v>
      </c>
      <c r="F348" s="216" t="s">
        <v>11592</v>
      </c>
      <c r="G348" s="216" t="s">
        <v>4574</v>
      </c>
      <c r="H348" s="216" t="s">
        <v>3131</v>
      </c>
      <c r="I348" s="216" t="s">
        <v>4256</v>
      </c>
      <c r="J348" s="216"/>
      <c r="K348" s="216" t="s">
        <v>1240</v>
      </c>
      <c r="L348" s="216" t="s">
        <v>3102</v>
      </c>
      <c r="M348" s="218">
        <v>1026</v>
      </c>
      <c r="N348" s="216">
        <v>15</v>
      </c>
      <c r="O348" s="216"/>
      <c r="P348" s="216"/>
      <c r="Q348" s="216">
        <f t="shared" si="277"/>
        <v>180</v>
      </c>
      <c r="R348" s="216">
        <f t="shared" si="278"/>
        <v>5478.6330000000007</v>
      </c>
      <c r="S348" s="216">
        <f t="shared" si="279"/>
        <v>5475</v>
      </c>
      <c r="T348" s="216" t="s">
        <v>6</v>
      </c>
      <c r="U348" s="216"/>
      <c r="V348" s="219">
        <v>39234</v>
      </c>
      <c r="W348" s="216"/>
      <c r="X348" s="218">
        <v>1026</v>
      </c>
      <c r="Y348" s="216">
        <v>0</v>
      </c>
      <c r="Z348" s="216">
        <v>0</v>
      </c>
      <c r="AA348" s="216">
        <v>0</v>
      </c>
      <c r="AB348" s="218">
        <f t="shared" si="280"/>
        <v>1026</v>
      </c>
      <c r="AC348" s="220">
        <v>42095</v>
      </c>
      <c r="AD348" s="221">
        <f t="shared" si="281"/>
        <v>39234</v>
      </c>
      <c r="AE348" s="221">
        <f t="shared" si="282"/>
        <v>42095</v>
      </c>
      <c r="AF348" s="222">
        <f t="shared" si="283"/>
        <v>2861</v>
      </c>
      <c r="AG348" s="222">
        <f t="shared" si="284"/>
        <v>5478.75</v>
      </c>
      <c r="AH348" s="222">
        <f t="shared" si="285"/>
        <v>2861</v>
      </c>
      <c r="AI348" s="222">
        <f t="shared" si="268"/>
        <v>536.1435616438356</v>
      </c>
      <c r="AJ348" s="222">
        <f t="shared" si="269"/>
        <v>489.8564383561644</v>
      </c>
      <c r="AK348" s="220">
        <v>42461</v>
      </c>
      <c r="AL348" s="223">
        <f t="shared" si="286"/>
        <v>42461</v>
      </c>
      <c r="AM348" s="222">
        <f t="shared" si="287"/>
        <v>42461</v>
      </c>
      <c r="AN348" s="222">
        <f t="shared" si="288"/>
        <v>2861</v>
      </c>
      <c r="AO348" s="166">
        <v>1026</v>
      </c>
      <c r="AP348" s="166">
        <f t="shared" si="289"/>
        <v>489.8564383561644</v>
      </c>
      <c r="AQ348" s="166">
        <f t="shared" si="290"/>
        <v>0</v>
      </c>
      <c r="AR348" s="220">
        <v>42826</v>
      </c>
      <c r="AS348" s="223">
        <f t="shared" si="291"/>
        <v>42826</v>
      </c>
      <c r="AT348" s="222">
        <f t="shared" si="292"/>
        <v>42826</v>
      </c>
      <c r="AU348" s="222">
        <f t="shared" si="293"/>
        <v>3592</v>
      </c>
      <c r="AV348" s="166">
        <v>1094.4000000000001</v>
      </c>
      <c r="AW348" s="166">
        <v>68.400000000000006</v>
      </c>
      <c r="AX348" s="166">
        <v>0</v>
      </c>
      <c r="AY348" s="220">
        <v>43191</v>
      </c>
      <c r="AZ348" s="223">
        <f t="shared" si="294"/>
        <v>43191</v>
      </c>
      <c r="BA348" s="222">
        <f t="shared" si="295"/>
        <v>3957</v>
      </c>
      <c r="BB348" s="222">
        <f t="shared" si="296"/>
        <v>3467.1435616438357</v>
      </c>
      <c r="BC348" s="166">
        <v>1094.4000000000001</v>
      </c>
      <c r="BD348" s="166">
        <v>0</v>
      </c>
      <c r="BE348" s="166">
        <v>-0.2</v>
      </c>
      <c r="BF348" s="224"/>
      <c r="BG348" s="220">
        <v>43556</v>
      </c>
      <c r="BH348" s="223">
        <f t="shared" si="297"/>
        <v>43556</v>
      </c>
      <c r="BI348" s="222">
        <f t="shared" si="298"/>
        <v>4322</v>
      </c>
      <c r="BJ348" s="222">
        <f t="shared" si="299"/>
        <v>0</v>
      </c>
      <c r="BK348" s="166">
        <f>BC348+BL348</f>
        <v>1095.48</v>
      </c>
      <c r="BL348" s="166">
        <v>1.08</v>
      </c>
      <c r="BM348" s="166">
        <v>0.08</v>
      </c>
      <c r="BN348" s="225"/>
      <c r="BO348" s="226"/>
      <c r="BP348" s="226"/>
      <c r="BQ348" s="227">
        <f t="shared" si="300"/>
        <v>-69.559999999999945</v>
      </c>
      <c r="BR348" s="220">
        <v>43922</v>
      </c>
      <c r="BS348" s="223">
        <f t="shared" si="301"/>
        <v>43922</v>
      </c>
      <c r="BT348" s="222">
        <f t="shared" si="302"/>
        <v>4688</v>
      </c>
      <c r="BU348" s="222">
        <f t="shared" si="303"/>
        <v>0</v>
      </c>
      <c r="BV348" s="166">
        <f t="shared" si="320"/>
        <v>1095.56</v>
      </c>
      <c r="BW348" s="166">
        <f>BM348</f>
        <v>0.08</v>
      </c>
      <c r="BX348" s="166">
        <f t="shared" si="313"/>
        <v>0.08</v>
      </c>
      <c r="BY348" s="166">
        <v>0.08</v>
      </c>
      <c r="BZ348" s="220">
        <v>44287</v>
      </c>
      <c r="CA348" s="223">
        <f t="shared" si="304"/>
        <v>44287</v>
      </c>
      <c r="CB348" s="222">
        <f t="shared" si="305"/>
        <v>5053</v>
      </c>
      <c r="CC348" s="222">
        <f t="shared" si="306"/>
        <v>0</v>
      </c>
      <c r="CD348" s="166">
        <f t="shared" si="307"/>
        <v>1095.6399999999999</v>
      </c>
      <c r="CE348" s="166">
        <f>BY348</f>
        <v>0.08</v>
      </c>
      <c r="CF348" s="166">
        <f t="shared" si="314"/>
        <v>0.08</v>
      </c>
      <c r="CG348" s="166">
        <f t="shared" si="315"/>
        <v>0</v>
      </c>
      <c r="CH348" s="166">
        <f t="shared" si="272"/>
        <v>0</v>
      </c>
      <c r="CI348" s="166"/>
      <c r="CJ348" s="220">
        <v>44652</v>
      </c>
      <c r="CK348" s="223">
        <f t="shared" si="308"/>
        <v>44652</v>
      </c>
      <c r="CL348" s="222">
        <f t="shared" si="309"/>
        <v>2557</v>
      </c>
      <c r="CM348" s="222">
        <f t="shared" si="310"/>
        <v>2557</v>
      </c>
      <c r="CN348" s="166">
        <f t="shared" si="311"/>
        <v>1095.6399999999999</v>
      </c>
      <c r="CO348" s="166">
        <f>CH348</f>
        <v>0</v>
      </c>
      <c r="CP348" s="166">
        <f t="shared" si="316"/>
        <v>0</v>
      </c>
      <c r="CQ348" s="166">
        <f t="shared" si="317"/>
        <v>0</v>
      </c>
      <c r="CR348" s="166">
        <f t="shared" si="312"/>
        <v>0</v>
      </c>
    </row>
    <row r="349" spans="1:96">
      <c r="A349" s="216" t="s">
        <v>2008</v>
      </c>
      <c r="B349" s="216" t="s">
        <v>2009</v>
      </c>
      <c r="C349" s="217"/>
      <c r="D349" s="217" t="s">
        <v>4278</v>
      </c>
      <c r="E349" s="216" t="s">
        <v>2998</v>
      </c>
      <c r="F349" s="216" t="s">
        <v>11592</v>
      </c>
      <c r="G349" s="216" t="s">
        <v>4574</v>
      </c>
      <c r="H349" s="216" t="s">
        <v>4294</v>
      </c>
      <c r="I349" s="216" t="s">
        <v>11625</v>
      </c>
      <c r="J349" s="216"/>
      <c r="K349" s="216" t="s">
        <v>1240</v>
      </c>
      <c r="L349" s="216" t="s">
        <v>3102</v>
      </c>
      <c r="M349" s="218">
        <v>2667.6</v>
      </c>
      <c r="N349" s="216">
        <v>15</v>
      </c>
      <c r="O349" s="216"/>
      <c r="P349" s="216"/>
      <c r="Q349" s="216">
        <f t="shared" si="277"/>
        <v>180</v>
      </c>
      <c r="R349" s="216">
        <f t="shared" si="278"/>
        <v>5478.6330000000007</v>
      </c>
      <c r="S349" s="216">
        <f t="shared" si="279"/>
        <v>5475</v>
      </c>
      <c r="T349" s="216" t="s">
        <v>6</v>
      </c>
      <c r="U349" s="216"/>
      <c r="V349" s="219">
        <v>39234</v>
      </c>
      <c r="W349" s="216"/>
      <c r="X349" s="218">
        <v>2667.6</v>
      </c>
      <c r="Y349" s="216">
        <v>0</v>
      </c>
      <c r="Z349" s="216">
        <v>0</v>
      </c>
      <c r="AA349" s="216">
        <v>0</v>
      </c>
      <c r="AB349" s="218">
        <f t="shared" si="280"/>
        <v>2667.6</v>
      </c>
      <c r="AC349" s="220">
        <v>42095</v>
      </c>
      <c r="AD349" s="221">
        <f t="shared" si="281"/>
        <v>39234</v>
      </c>
      <c r="AE349" s="221">
        <f t="shared" si="282"/>
        <v>42095</v>
      </c>
      <c r="AF349" s="222">
        <f t="shared" si="283"/>
        <v>2861</v>
      </c>
      <c r="AG349" s="222">
        <f t="shared" si="284"/>
        <v>5478.75</v>
      </c>
      <c r="AH349" s="222">
        <f t="shared" si="285"/>
        <v>2861</v>
      </c>
      <c r="AI349" s="222">
        <f t="shared" si="268"/>
        <v>1393.9732602739725</v>
      </c>
      <c r="AJ349" s="222">
        <f t="shared" si="269"/>
        <v>1273.6267397260274</v>
      </c>
      <c r="AK349" s="220">
        <v>42461</v>
      </c>
      <c r="AL349" s="223">
        <f t="shared" si="286"/>
        <v>42461</v>
      </c>
      <c r="AM349" s="222">
        <f t="shared" si="287"/>
        <v>42461</v>
      </c>
      <c r="AN349" s="222">
        <f t="shared" si="288"/>
        <v>2861</v>
      </c>
      <c r="AO349" s="166">
        <v>2667.6</v>
      </c>
      <c r="AP349" s="166">
        <f t="shared" si="289"/>
        <v>1273.6267397260274</v>
      </c>
      <c r="AQ349" s="166">
        <f t="shared" si="290"/>
        <v>0</v>
      </c>
      <c r="AR349" s="220">
        <v>42826</v>
      </c>
      <c r="AS349" s="223">
        <f t="shared" si="291"/>
        <v>42826</v>
      </c>
      <c r="AT349" s="222">
        <f t="shared" si="292"/>
        <v>42826</v>
      </c>
      <c r="AU349" s="222">
        <f t="shared" si="293"/>
        <v>3592</v>
      </c>
      <c r="AV349" s="166">
        <v>2845.44</v>
      </c>
      <c r="AW349" s="166">
        <v>177.84</v>
      </c>
      <c r="AX349" s="166">
        <v>0</v>
      </c>
      <c r="AY349" s="220">
        <v>43191</v>
      </c>
      <c r="AZ349" s="223">
        <f t="shared" si="294"/>
        <v>43191</v>
      </c>
      <c r="BA349" s="222">
        <f t="shared" si="295"/>
        <v>3957</v>
      </c>
      <c r="BB349" s="222">
        <f t="shared" si="296"/>
        <v>2683.3732602739728</v>
      </c>
      <c r="BC349" s="166">
        <v>2845.44</v>
      </c>
      <c r="BD349" s="166">
        <v>0</v>
      </c>
      <c r="BE349" s="166">
        <v>-0.2</v>
      </c>
      <c r="BF349" s="224"/>
      <c r="BG349" s="220">
        <v>43556</v>
      </c>
      <c r="BH349" s="223">
        <f t="shared" si="297"/>
        <v>43556</v>
      </c>
      <c r="BI349" s="222">
        <f t="shared" si="298"/>
        <v>4322</v>
      </c>
      <c r="BJ349" s="222">
        <f t="shared" si="299"/>
        <v>0</v>
      </c>
      <c r="BK349" s="166">
        <f>BC349+BL349</f>
        <v>2846.52</v>
      </c>
      <c r="BL349" s="166">
        <v>1.08</v>
      </c>
      <c r="BM349" s="166">
        <v>0.08</v>
      </c>
      <c r="BN349" s="225"/>
      <c r="BO349" s="226"/>
      <c r="BP349" s="226"/>
      <c r="BQ349" s="227">
        <f t="shared" si="300"/>
        <v>-179</v>
      </c>
      <c r="BR349" s="220">
        <v>43922</v>
      </c>
      <c r="BS349" s="223">
        <f t="shared" si="301"/>
        <v>43922</v>
      </c>
      <c r="BT349" s="222">
        <f t="shared" si="302"/>
        <v>4688</v>
      </c>
      <c r="BU349" s="222">
        <f t="shared" si="303"/>
        <v>0</v>
      </c>
      <c r="BV349" s="166">
        <f t="shared" si="320"/>
        <v>2846.6</v>
      </c>
      <c r="BW349" s="166">
        <f>BM349</f>
        <v>0.08</v>
      </c>
      <c r="BX349" s="166">
        <f t="shared" si="313"/>
        <v>0.08</v>
      </c>
      <c r="BY349" s="166">
        <v>0.08</v>
      </c>
      <c r="BZ349" s="220">
        <v>44287</v>
      </c>
      <c r="CA349" s="223">
        <f t="shared" si="304"/>
        <v>44287</v>
      </c>
      <c r="CB349" s="222">
        <f t="shared" si="305"/>
        <v>5053</v>
      </c>
      <c r="CC349" s="222">
        <f t="shared" si="306"/>
        <v>0</v>
      </c>
      <c r="CD349" s="166">
        <f t="shared" si="307"/>
        <v>2846.68</v>
      </c>
      <c r="CE349" s="166">
        <f>BY349</f>
        <v>0.08</v>
      </c>
      <c r="CF349" s="166">
        <f t="shared" si="314"/>
        <v>0.08</v>
      </c>
      <c r="CG349" s="166">
        <f t="shared" si="315"/>
        <v>0</v>
      </c>
      <c r="CH349" s="166">
        <f t="shared" si="272"/>
        <v>0</v>
      </c>
      <c r="CI349" s="166"/>
      <c r="CJ349" s="220">
        <v>44652</v>
      </c>
      <c r="CK349" s="223">
        <f t="shared" si="308"/>
        <v>44652</v>
      </c>
      <c r="CL349" s="222">
        <f t="shared" si="309"/>
        <v>2557</v>
      </c>
      <c r="CM349" s="222">
        <f t="shared" si="310"/>
        <v>2557</v>
      </c>
      <c r="CN349" s="166">
        <f t="shared" si="311"/>
        <v>2846.68</v>
      </c>
      <c r="CO349" s="166">
        <f>CH349</f>
        <v>0</v>
      </c>
      <c r="CP349" s="166">
        <f t="shared" si="316"/>
        <v>0</v>
      </c>
      <c r="CQ349" s="166">
        <f t="shared" si="317"/>
        <v>0</v>
      </c>
      <c r="CR349" s="166">
        <f t="shared" si="312"/>
        <v>0</v>
      </c>
    </row>
    <row r="350" spans="1:96">
      <c r="A350" s="30" t="s">
        <v>2010</v>
      </c>
      <c r="B350" s="30" t="s">
        <v>2011</v>
      </c>
      <c r="C350" s="49"/>
      <c r="D350" s="49" t="s">
        <v>2126</v>
      </c>
      <c r="E350" s="30" t="s">
        <v>2998</v>
      </c>
      <c r="F350" s="30" t="s">
        <v>11592</v>
      </c>
      <c r="G350" s="30" t="s">
        <v>4574</v>
      </c>
      <c r="H350" s="30" t="s">
        <v>3118</v>
      </c>
      <c r="I350" s="30" t="s">
        <v>4256</v>
      </c>
      <c r="J350" s="30"/>
      <c r="K350" s="30" t="s">
        <v>1240</v>
      </c>
      <c r="L350" s="30" t="s">
        <v>3102</v>
      </c>
      <c r="M350" s="31">
        <v>770.64</v>
      </c>
      <c r="N350" s="30">
        <v>15</v>
      </c>
      <c r="O350" s="30"/>
      <c r="P350" s="162"/>
      <c r="Q350" s="30">
        <f t="shared" si="277"/>
        <v>180</v>
      </c>
      <c r="R350" s="30">
        <f t="shared" si="278"/>
        <v>5478.6330000000007</v>
      </c>
      <c r="S350" s="30">
        <f t="shared" si="279"/>
        <v>5475</v>
      </c>
      <c r="T350" s="30" t="s">
        <v>6</v>
      </c>
      <c r="U350" s="30"/>
      <c r="V350" s="32">
        <v>39234</v>
      </c>
      <c r="W350" s="30"/>
      <c r="X350" s="31">
        <v>770.64</v>
      </c>
      <c r="Y350" s="30">
        <v>0</v>
      </c>
      <c r="Z350" s="30">
        <v>0</v>
      </c>
      <c r="AA350" s="30">
        <v>0</v>
      </c>
      <c r="AB350" s="31">
        <f t="shared" si="280"/>
        <v>770.64</v>
      </c>
      <c r="AC350" s="33">
        <v>42095</v>
      </c>
      <c r="AD350" s="10">
        <f t="shared" si="281"/>
        <v>39234</v>
      </c>
      <c r="AE350" s="10">
        <f t="shared" si="282"/>
        <v>42095</v>
      </c>
      <c r="AF350" s="11">
        <f t="shared" si="283"/>
        <v>2861</v>
      </c>
      <c r="AG350" s="11">
        <f t="shared" si="284"/>
        <v>5478.75</v>
      </c>
      <c r="AH350" s="11">
        <f t="shared" si="285"/>
        <v>2861</v>
      </c>
      <c r="AI350" s="11">
        <f t="shared" si="268"/>
        <v>402.70338630136985</v>
      </c>
      <c r="AJ350" s="11">
        <f t="shared" si="269"/>
        <v>367.93661369863014</v>
      </c>
      <c r="AK350" s="33">
        <v>42461</v>
      </c>
      <c r="AL350" s="5">
        <f t="shared" si="286"/>
        <v>42461</v>
      </c>
      <c r="AM350" s="11">
        <f t="shared" si="287"/>
        <v>42461</v>
      </c>
      <c r="AN350" s="11">
        <f t="shared" si="288"/>
        <v>2861</v>
      </c>
      <c r="AO350" s="6">
        <v>453.81</v>
      </c>
      <c r="AP350" s="6">
        <f t="shared" si="289"/>
        <v>51.106613698630156</v>
      </c>
      <c r="AQ350" s="6">
        <f t="shared" si="290"/>
        <v>316.83</v>
      </c>
      <c r="AR350" s="33">
        <v>42826</v>
      </c>
      <c r="AS350" s="5">
        <f t="shared" si="291"/>
        <v>42826</v>
      </c>
      <c r="AT350" s="11">
        <f t="shared" si="292"/>
        <v>42826</v>
      </c>
      <c r="AU350" s="11">
        <f t="shared" si="293"/>
        <v>3592</v>
      </c>
      <c r="AV350" s="6">
        <v>505.18599999999998</v>
      </c>
      <c r="AW350" s="6">
        <v>51.375999999999998</v>
      </c>
      <c r="AX350" s="6">
        <f>AB350-AV350</f>
        <v>265.45400000000001</v>
      </c>
      <c r="AY350" s="33">
        <v>43191</v>
      </c>
      <c r="AZ350" s="5">
        <f t="shared" si="294"/>
        <v>43191</v>
      </c>
      <c r="BA350" s="11">
        <f t="shared" si="295"/>
        <v>3957</v>
      </c>
      <c r="BB350" s="11">
        <f t="shared" si="296"/>
        <v>3589.06338630137</v>
      </c>
      <c r="BC350" s="6">
        <v>557.66881566528866</v>
      </c>
      <c r="BD350" s="6">
        <v>52.482815665288648</v>
      </c>
      <c r="BE350" s="6">
        <f>AB350-BC350</f>
        <v>212.97118433471132</v>
      </c>
      <c r="BF350" s="8"/>
      <c r="BG350" s="33">
        <v>43556</v>
      </c>
      <c r="BH350" s="5">
        <f t="shared" si="297"/>
        <v>43556</v>
      </c>
      <c r="BI350" s="11">
        <f t="shared" si="298"/>
        <v>4322</v>
      </c>
      <c r="BJ350" s="11">
        <f t="shared" si="299"/>
        <v>0</v>
      </c>
      <c r="BK350" s="6">
        <f>(M350-J350)/R350*BI350</f>
        <v>607.94473365892543</v>
      </c>
      <c r="BL350" s="6">
        <f>BK350-BC350</f>
        <v>50.275917993636767</v>
      </c>
      <c r="BM350" s="6">
        <f>BE350-BL350</f>
        <v>162.69526634107456</v>
      </c>
      <c r="BN350" s="59"/>
      <c r="BO350" s="58"/>
      <c r="BP350" s="58"/>
      <c r="BQ350" s="61">
        <f t="shared" si="300"/>
        <v>111.31926634107458</v>
      </c>
      <c r="BR350" s="33">
        <v>43922</v>
      </c>
      <c r="BS350" s="5">
        <f t="shared" si="301"/>
        <v>43922</v>
      </c>
      <c r="BT350" s="11">
        <f t="shared" si="302"/>
        <v>4688</v>
      </c>
      <c r="BU350" s="11">
        <f t="shared" si="303"/>
        <v>0</v>
      </c>
      <c r="BV350" s="6">
        <f t="shared" si="320"/>
        <v>659.32073365892541</v>
      </c>
      <c r="BW350" s="6">
        <f>SLN(M350,J350,N350)</f>
        <v>51.375999999999998</v>
      </c>
      <c r="BX350" s="73">
        <f t="shared" si="313"/>
        <v>111.31926634107455</v>
      </c>
      <c r="BY350" s="6">
        <f>BM350-BW350</f>
        <v>111.31926634107455</v>
      </c>
      <c r="BZ350" s="33">
        <v>44287</v>
      </c>
      <c r="CA350" s="5">
        <f t="shared" si="304"/>
        <v>44287</v>
      </c>
      <c r="CB350" s="11">
        <f t="shared" si="305"/>
        <v>5053</v>
      </c>
      <c r="CC350" s="11">
        <f t="shared" si="306"/>
        <v>0</v>
      </c>
      <c r="CD350" s="6">
        <f t="shared" si="307"/>
        <v>710.69673365892538</v>
      </c>
      <c r="CE350" s="62">
        <f>SLN(M350,J350,N350)</f>
        <v>51.375999999999998</v>
      </c>
      <c r="CF350" s="73">
        <f t="shared" si="314"/>
        <v>51.375999999999998</v>
      </c>
      <c r="CG350" s="73">
        <f t="shared" si="315"/>
        <v>59.943266341074555</v>
      </c>
      <c r="CH350" s="6">
        <f t="shared" si="272"/>
        <v>59.943266341074555</v>
      </c>
      <c r="CI350" s="6"/>
      <c r="CJ350" s="33">
        <v>44652</v>
      </c>
      <c r="CK350" s="5">
        <f t="shared" si="308"/>
        <v>44652</v>
      </c>
      <c r="CL350" s="11">
        <f t="shared" si="309"/>
        <v>2557</v>
      </c>
      <c r="CM350" s="11">
        <f t="shared" si="310"/>
        <v>2557</v>
      </c>
      <c r="CN350" s="6">
        <f t="shared" si="311"/>
        <v>762.07273365892536</v>
      </c>
      <c r="CO350" s="6">
        <f>SLN(M350,J350,N350)</f>
        <v>51.375999999999998</v>
      </c>
      <c r="CP350" s="73">
        <f t="shared" si="316"/>
        <v>51.375999999999998</v>
      </c>
      <c r="CQ350" s="73">
        <f t="shared" si="317"/>
        <v>8.5672663410745571</v>
      </c>
      <c r="CR350" s="6">
        <f t="shared" si="312"/>
        <v>8.5672663410745571</v>
      </c>
    </row>
    <row r="351" spans="1:96">
      <c r="A351" s="216" t="s">
        <v>2012</v>
      </c>
      <c r="B351" s="216" t="s">
        <v>2013</v>
      </c>
      <c r="C351" s="217"/>
      <c r="D351" s="217" t="s">
        <v>2128</v>
      </c>
      <c r="E351" s="216" t="s">
        <v>2998</v>
      </c>
      <c r="F351" s="216" t="s">
        <v>11592</v>
      </c>
      <c r="G351" s="216" t="s">
        <v>4574</v>
      </c>
      <c r="H351" s="216" t="s">
        <v>3118</v>
      </c>
      <c r="I351" s="216" t="s">
        <v>4256</v>
      </c>
      <c r="J351" s="216"/>
      <c r="K351" s="216" t="s">
        <v>1240</v>
      </c>
      <c r="L351" s="216" t="s">
        <v>3102</v>
      </c>
      <c r="M351" s="218">
        <v>2667.6</v>
      </c>
      <c r="N351" s="216">
        <v>15</v>
      </c>
      <c r="O351" s="216"/>
      <c r="P351" s="216"/>
      <c r="Q351" s="216">
        <f t="shared" si="277"/>
        <v>180</v>
      </c>
      <c r="R351" s="216">
        <f t="shared" si="278"/>
        <v>5478.6330000000007</v>
      </c>
      <c r="S351" s="216">
        <f t="shared" si="279"/>
        <v>5475</v>
      </c>
      <c r="T351" s="216" t="s">
        <v>6</v>
      </c>
      <c r="U351" s="216"/>
      <c r="V351" s="219">
        <v>39234</v>
      </c>
      <c r="W351" s="216"/>
      <c r="X351" s="218">
        <v>2667.6</v>
      </c>
      <c r="Y351" s="216">
        <v>0</v>
      </c>
      <c r="Z351" s="216">
        <v>0</v>
      </c>
      <c r="AA351" s="216">
        <v>0</v>
      </c>
      <c r="AB351" s="218">
        <f t="shared" si="280"/>
        <v>2667.6</v>
      </c>
      <c r="AC351" s="220">
        <v>42095</v>
      </c>
      <c r="AD351" s="221">
        <f t="shared" si="281"/>
        <v>39234</v>
      </c>
      <c r="AE351" s="221">
        <f t="shared" si="282"/>
        <v>42095</v>
      </c>
      <c r="AF351" s="222">
        <f t="shared" si="283"/>
        <v>2861</v>
      </c>
      <c r="AG351" s="222">
        <f t="shared" si="284"/>
        <v>5478.75</v>
      </c>
      <c r="AH351" s="222">
        <f t="shared" si="285"/>
        <v>2861</v>
      </c>
      <c r="AI351" s="222">
        <f t="shared" si="268"/>
        <v>1393.9732602739725</v>
      </c>
      <c r="AJ351" s="222">
        <f t="shared" si="269"/>
        <v>1273.6267397260274</v>
      </c>
      <c r="AK351" s="220">
        <v>42461</v>
      </c>
      <c r="AL351" s="223">
        <f t="shared" si="286"/>
        <v>42461</v>
      </c>
      <c r="AM351" s="222">
        <f t="shared" si="287"/>
        <v>42461</v>
      </c>
      <c r="AN351" s="222">
        <f t="shared" si="288"/>
        <v>2861</v>
      </c>
      <c r="AO351" s="166">
        <v>2667.6</v>
      </c>
      <c r="AP351" s="166">
        <f t="shared" si="289"/>
        <v>1273.6267397260274</v>
      </c>
      <c r="AQ351" s="166">
        <f t="shared" si="290"/>
        <v>0</v>
      </c>
      <c r="AR351" s="220">
        <v>42826</v>
      </c>
      <c r="AS351" s="223">
        <f t="shared" si="291"/>
        <v>42826</v>
      </c>
      <c r="AT351" s="222">
        <f t="shared" si="292"/>
        <v>42826</v>
      </c>
      <c r="AU351" s="222">
        <f t="shared" si="293"/>
        <v>3592</v>
      </c>
      <c r="AV351" s="166">
        <v>2845.44</v>
      </c>
      <c r="AW351" s="166">
        <v>177.84</v>
      </c>
      <c r="AX351" s="166">
        <v>0</v>
      </c>
      <c r="AY351" s="220">
        <v>43191</v>
      </c>
      <c r="AZ351" s="223">
        <f t="shared" si="294"/>
        <v>43191</v>
      </c>
      <c r="BA351" s="222">
        <f t="shared" si="295"/>
        <v>3957</v>
      </c>
      <c r="BB351" s="222">
        <f t="shared" si="296"/>
        <v>2683.3732602739728</v>
      </c>
      <c r="BC351" s="166">
        <v>2845.44</v>
      </c>
      <c r="BD351" s="166">
        <v>0</v>
      </c>
      <c r="BE351" s="166">
        <v>-0.2</v>
      </c>
      <c r="BF351" s="224"/>
      <c r="BG351" s="220">
        <v>43556</v>
      </c>
      <c r="BH351" s="223">
        <f t="shared" si="297"/>
        <v>43556</v>
      </c>
      <c r="BI351" s="222">
        <f t="shared" si="298"/>
        <v>4322</v>
      </c>
      <c r="BJ351" s="222">
        <f t="shared" si="299"/>
        <v>0</v>
      </c>
      <c r="BK351" s="166">
        <f>BC351+BL351</f>
        <v>2846.52</v>
      </c>
      <c r="BL351" s="166">
        <v>1.08</v>
      </c>
      <c r="BM351" s="166">
        <v>0.08</v>
      </c>
      <c r="BN351" s="225"/>
      <c r="BO351" s="226"/>
      <c r="BP351" s="226"/>
      <c r="BQ351" s="227">
        <f t="shared" si="300"/>
        <v>-179</v>
      </c>
      <c r="BR351" s="220">
        <v>43922</v>
      </c>
      <c r="BS351" s="223">
        <f t="shared" si="301"/>
        <v>43922</v>
      </c>
      <c r="BT351" s="222">
        <f t="shared" si="302"/>
        <v>4688</v>
      </c>
      <c r="BU351" s="222">
        <f t="shared" si="303"/>
        <v>0</v>
      </c>
      <c r="BV351" s="166">
        <f t="shared" si="320"/>
        <v>2846.6</v>
      </c>
      <c r="BW351" s="166">
        <f t="shared" ref="BW351:BW366" si="321">BM351</f>
        <v>0.08</v>
      </c>
      <c r="BX351" s="166">
        <f t="shared" si="313"/>
        <v>0.08</v>
      </c>
      <c r="BY351" s="166">
        <v>0.08</v>
      </c>
      <c r="BZ351" s="220">
        <v>44287</v>
      </c>
      <c r="CA351" s="223">
        <f t="shared" si="304"/>
        <v>44287</v>
      </c>
      <c r="CB351" s="222">
        <f t="shared" si="305"/>
        <v>5053</v>
      </c>
      <c r="CC351" s="222">
        <f t="shared" si="306"/>
        <v>0</v>
      </c>
      <c r="CD351" s="166">
        <f t="shared" si="307"/>
        <v>2846.68</v>
      </c>
      <c r="CE351" s="166">
        <f t="shared" ref="CE351:CE366" si="322">BY351</f>
        <v>0.08</v>
      </c>
      <c r="CF351" s="166">
        <f t="shared" si="314"/>
        <v>0.08</v>
      </c>
      <c r="CG351" s="166">
        <f t="shared" si="315"/>
        <v>0</v>
      </c>
      <c r="CH351" s="166">
        <f t="shared" si="272"/>
        <v>0</v>
      </c>
      <c r="CI351" s="166"/>
      <c r="CJ351" s="220">
        <v>44652</v>
      </c>
      <c r="CK351" s="223">
        <f t="shared" si="308"/>
        <v>44652</v>
      </c>
      <c r="CL351" s="222">
        <f t="shared" si="309"/>
        <v>2557</v>
      </c>
      <c r="CM351" s="222">
        <f t="shared" si="310"/>
        <v>2557</v>
      </c>
      <c r="CN351" s="166">
        <f t="shared" si="311"/>
        <v>2846.68</v>
      </c>
      <c r="CO351" s="166">
        <f t="shared" ref="CO351:CO366" si="323">CH351</f>
        <v>0</v>
      </c>
      <c r="CP351" s="166">
        <f t="shared" si="316"/>
        <v>0</v>
      </c>
      <c r="CQ351" s="166">
        <f t="shared" si="317"/>
        <v>0</v>
      </c>
      <c r="CR351" s="166">
        <f t="shared" si="312"/>
        <v>0</v>
      </c>
    </row>
    <row r="352" spans="1:96">
      <c r="A352" s="216" t="s">
        <v>2078</v>
      </c>
      <c r="B352" s="216" t="s">
        <v>2079</v>
      </c>
      <c r="C352" s="217"/>
      <c r="D352" s="217" t="s">
        <v>3653</v>
      </c>
      <c r="E352" s="216" t="s">
        <v>2998</v>
      </c>
      <c r="F352" s="216" t="s">
        <v>11592</v>
      </c>
      <c r="G352" s="216" t="s">
        <v>4574</v>
      </c>
      <c r="H352" s="216" t="s">
        <v>3140</v>
      </c>
      <c r="I352" s="216" t="s">
        <v>4256</v>
      </c>
      <c r="J352" s="216"/>
      <c r="K352" s="216" t="s">
        <v>1240</v>
      </c>
      <c r="L352" s="216" t="s">
        <v>3102</v>
      </c>
      <c r="M352" s="218">
        <v>969</v>
      </c>
      <c r="N352" s="216">
        <v>15</v>
      </c>
      <c r="O352" s="216"/>
      <c r="P352" s="216"/>
      <c r="Q352" s="216">
        <f t="shared" si="277"/>
        <v>180</v>
      </c>
      <c r="R352" s="216">
        <f t="shared" si="278"/>
        <v>5478.6330000000007</v>
      </c>
      <c r="S352" s="216">
        <f t="shared" si="279"/>
        <v>5475</v>
      </c>
      <c r="T352" s="216" t="s">
        <v>6</v>
      </c>
      <c r="U352" s="216"/>
      <c r="V352" s="219">
        <v>39234</v>
      </c>
      <c r="W352" s="216"/>
      <c r="X352" s="218">
        <v>969</v>
      </c>
      <c r="Y352" s="216">
        <v>0</v>
      </c>
      <c r="Z352" s="216">
        <v>0</v>
      </c>
      <c r="AA352" s="216">
        <v>0</v>
      </c>
      <c r="AB352" s="218">
        <f t="shared" si="280"/>
        <v>969</v>
      </c>
      <c r="AC352" s="220">
        <v>42095</v>
      </c>
      <c r="AD352" s="221">
        <f t="shared" si="281"/>
        <v>39234</v>
      </c>
      <c r="AE352" s="221">
        <f t="shared" si="282"/>
        <v>42095</v>
      </c>
      <c r="AF352" s="222">
        <f t="shared" si="283"/>
        <v>2861</v>
      </c>
      <c r="AG352" s="222">
        <f t="shared" si="284"/>
        <v>5478.75</v>
      </c>
      <c r="AH352" s="222">
        <f t="shared" si="285"/>
        <v>2861</v>
      </c>
      <c r="AI352" s="222">
        <f t="shared" ref="AI352:AI415" si="324">(AB352/S352)*AF352</f>
        <v>506.35780821917808</v>
      </c>
      <c r="AJ352" s="222">
        <f t="shared" ref="AJ352:AJ415" si="325">+AB352-AI352</f>
        <v>462.64219178082192</v>
      </c>
      <c r="AK352" s="220">
        <v>42461</v>
      </c>
      <c r="AL352" s="223">
        <f t="shared" si="286"/>
        <v>42461</v>
      </c>
      <c r="AM352" s="222">
        <f t="shared" si="287"/>
        <v>42461</v>
      </c>
      <c r="AN352" s="222">
        <f t="shared" si="288"/>
        <v>2861</v>
      </c>
      <c r="AO352" s="166">
        <v>969</v>
      </c>
      <c r="AP352" s="166">
        <f t="shared" si="289"/>
        <v>462.64219178082192</v>
      </c>
      <c r="AQ352" s="166">
        <f t="shared" si="290"/>
        <v>0</v>
      </c>
      <c r="AR352" s="220">
        <v>42826</v>
      </c>
      <c r="AS352" s="223">
        <f t="shared" si="291"/>
        <v>42826</v>
      </c>
      <c r="AT352" s="222">
        <f t="shared" si="292"/>
        <v>42826</v>
      </c>
      <c r="AU352" s="222">
        <f t="shared" si="293"/>
        <v>3592</v>
      </c>
      <c r="AV352" s="166">
        <v>1033.5999999999999</v>
      </c>
      <c r="AW352" s="166">
        <v>64.599999999999994</v>
      </c>
      <c r="AX352" s="166">
        <v>0</v>
      </c>
      <c r="AY352" s="220">
        <v>43191</v>
      </c>
      <c r="AZ352" s="223">
        <f t="shared" si="294"/>
        <v>43191</v>
      </c>
      <c r="BA352" s="222">
        <f t="shared" si="295"/>
        <v>3957</v>
      </c>
      <c r="BB352" s="222">
        <f t="shared" si="296"/>
        <v>3494.357808219178</v>
      </c>
      <c r="BC352" s="166">
        <v>1033.5999999999999</v>
      </c>
      <c r="BD352" s="166">
        <v>0</v>
      </c>
      <c r="BE352" s="166">
        <v>-0.2</v>
      </c>
      <c r="BF352" s="224"/>
      <c r="BG352" s="220">
        <v>43556</v>
      </c>
      <c r="BH352" s="223">
        <f t="shared" si="297"/>
        <v>43556</v>
      </c>
      <c r="BI352" s="222">
        <f t="shared" si="298"/>
        <v>4322</v>
      </c>
      <c r="BJ352" s="222">
        <f t="shared" si="299"/>
        <v>0</v>
      </c>
      <c r="BK352" s="166">
        <f>(M352-J352)/R352*BI352</f>
        <v>764.42754971906299</v>
      </c>
      <c r="BL352" s="166">
        <v>1.08</v>
      </c>
      <c r="BM352" s="166">
        <v>0.08</v>
      </c>
      <c r="BN352" s="225"/>
      <c r="BO352" s="226"/>
      <c r="BP352" s="226"/>
      <c r="BQ352" s="227">
        <f t="shared" si="300"/>
        <v>204.49245028093696</v>
      </c>
      <c r="BR352" s="220">
        <v>43922</v>
      </c>
      <c r="BS352" s="223">
        <f t="shared" si="301"/>
        <v>43922</v>
      </c>
      <c r="BT352" s="222">
        <f t="shared" si="302"/>
        <v>4688</v>
      </c>
      <c r="BU352" s="222">
        <f t="shared" si="303"/>
        <v>0</v>
      </c>
      <c r="BV352" s="166">
        <f t="shared" si="320"/>
        <v>764.50754971906304</v>
      </c>
      <c r="BW352" s="166">
        <f t="shared" si="321"/>
        <v>0.08</v>
      </c>
      <c r="BX352" s="166">
        <f t="shared" si="313"/>
        <v>0.08</v>
      </c>
      <c r="BY352" s="166">
        <v>0.08</v>
      </c>
      <c r="BZ352" s="220">
        <v>44287</v>
      </c>
      <c r="CA352" s="223">
        <f t="shared" si="304"/>
        <v>44287</v>
      </c>
      <c r="CB352" s="222">
        <f t="shared" si="305"/>
        <v>5053</v>
      </c>
      <c r="CC352" s="222">
        <f t="shared" si="306"/>
        <v>0</v>
      </c>
      <c r="CD352" s="166">
        <f t="shared" si="307"/>
        <v>764.58754971906308</v>
      </c>
      <c r="CE352" s="166">
        <f t="shared" si="322"/>
        <v>0.08</v>
      </c>
      <c r="CF352" s="166">
        <f t="shared" si="314"/>
        <v>0.08</v>
      </c>
      <c r="CG352" s="166">
        <f t="shared" si="315"/>
        <v>0</v>
      </c>
      <c r="CH352" s="166">
        <f t="shared" si="272"/>
        <v>0</v>
      </c>
      <c r="CI352" s="166"/>
      <c r="CJ352" s="220">
        <v>44652</v>
      </c>
      <c r="CK352" s="223">
        <f t="shared" si="308"/>
        <v>44652</v>
      </c>
      <c r="CL352" s="222">
        <f t="shared" si="309"/>
        <v>2557</v>
      </c>
      <c r="CM352" s="222">
        <f t="shared" si="310"/>
        <v>2557</v>
      </c>
      <c r="CN352" s="166">
        <f t="shared" si="311"/>
        <v>764.58754971906308</v>
      </c>
      <c r="CO352" s="166">
        <f t="shared" si="323"/>
        <v>0</v>
      </c>
      <c r="CP352" s="166">
        <f t="shared" si="316"/>
        <v>0</v>
      </c>
      <c r="CQ352" s="166">
        <f t="shared" si="317"/>
        <v>0</v>
      </c>
      <c r="CR352" s="166">
        <f t="shared" si="312"/>
        <v>0</v>
      </c>
    </row>
    <row r="353" spans="1:96">
      <c r="A353" s="216" t="s">
        <v>2100</v>
      </c>
      <c r="B353" s="216" t="s">
        <v>2101</v>
      </c>
      <c r="C353" s="217"/>
      <c r="D353" s="217" t="s">
        <v>3662</v>
      </c>
      <c r="E353" s="216" t="s">
        <v>2998</v>
      </c>
      <c r="F353" s="216" t="s">
        <v>11592</v>
      </c>
      <c r="G353" s="216" t="s">
        <v>4574</v>
      </c>
      <c r="H353" s="216" t="s">
        <v>4585</v>
      </c>
      <c r="I353" s="216" t="s">
        <v>4256</v>
      </c>
      <c r="J353" s="216"/>
      <c r="K353" s="216" t="s">
        <v>1240</v>
      </c>
      <c r="L353" s="216" t="s">
        <v>3102</v>
      </c>
      <c r="M353" s="218">
        <v>1026</v>
      </c>
      <c r="N353" s="216">
        <v>15</v>
      </c>
      <c r="O353" s="216"/>
      <c r="P353" s="216"/>
      <c r="Q353" s="216">
        <f t="shared" si="277"/>
        <v>180</v>
      </c>
      <c r="R353" s="216">
        <f t="shared" si="278"/>
        <v>5478.6330000000007</v>
      </c>
      <c r="S353" s="216">
        <f t="shared" si="279"/>
        <v>5475</v>
      </c>
      <c r="T353" s="216" t="s">
        <v>6</v>
      </c>
      <c r="U353" s="216"/>
      <c r="V353" s="219">
        <v>39234</v>
      </c>
      <c r="W353" s="216"/>
      <c r="X353" s="218">
        <v>1026</v>
      </c>
      <c r="Y353" s="216">
        <v>0</v>
      </c>
      <c r="Z353" s="216">
        <v>0</v>
      </c>
      <c r="AA353" s="216">
        <v>0</v>
      </c>
      <c r="AB353" s="218">
        <f t="shared" si="280"/>
        <v>1026</v>
      </c>
      <c r="AC353" s="220">
        <v>42095</v>
      </c>
      <c r="AD353" s="221">
        <f t="shared" si="281"/>
        <v>39234</v>
      </c>
      <c r="AE353" s="221">
        <f t="shared" si="282"/>
        <v>42095</v>
      </c>
      <c r="AF353" s="222">
        <f t="shared" si="283"/>
        <v>2861</v>
      </c>
      <c r="AG353" s="222">
        <f t="shared" si="284"/>
        <v>5478.75</v>
      </c>
      <c r="AH353" s="222">
        <f t="shared" si="285"/>
        <v>2861</v>
      </c>
      <c r="AI353" s="222">
        <f t="shared" si="324"/>
        <v>536.1435616438356</v>
      </c>
      <c r="AJ353" s="222">
        <f t="shared" si="325"/>
        <v>489.8564383561644</v>
      </c>
      <c r="AK353" s="220">
        <v>42461</v>
      </c>
      <c r="AL353" s="223">
        <f t="shared" si="286"/>
        <v>42461</v>
      </c>
      <c r="AM353" s="222">
        <f t="shared" si="287"/>
        <v>42461</v>
      </c>
      <c r="AN353" s="222">
        <f t="shared" si="288"/>
        <v>2861</v>
      </c>
      <c r="AO353" s="166">
        <v>1026</v>
      </c>
      <c r="AP353" s="166">
        <f t="shared" si="289"/>
        <v>489.8564383561644</v>
      </c>
      <c r="AQ353" s="166">
        <f t="shared" si="290"/>
        <v>0</v>
      </c>
      <c r="AR353" s="220">
        <v>42826</v>
      </c>
      <c r="AS353" s="223">
        <f t="shared" si="291"/>
        <v>42826</v>
      </c>
      <c r="AT353" s="222">
        <f t="shared" si="292"/>
        <v>42826</v>
      </c>
      <c r="AU353" s="222">
        <f t="shared" si="293"/>
        <v>3592</v>
      </c>
      <c r="AV353" s="166">
        <v>1094.4000000000001</v>
      </c>
      <c r="AW353" s="166">
        <v>68.400000000000006</v>
      </c>
      <c r="AX353" s="166">
        <v>0</v>
      </c>
      <c r="AY353" s="220">
        <v>43191</v>
      </c>
      <c r="AZ353" s="223">
        <f t="shared" si="294"/>
        <v>43191</v>
      </c>
      <c r="BA353" s="222">
        <f t="shared" si="295"/>
        <v>3957</v>
      </c>
      <c r="BB353" s="222">
        <f t="shared" si="296"/>
        <v>3467.1435616438357</v>
      </c>
      <c r="BC353" s="166">
        <v>1094.4000000000001</v>
      </c>
      <c r="BD353" s="166">
        <v>0</v>
      </c>
      <c r="BE353" s="166">
        <v>-0.2</v>
      </c>
      <c r="BF353" s="224"/>
      <c r="BG353" s="220">
        <v>43556</v>
      </c>
      <c r="BH353" s="223">
        <f t="shared" si="297"/>
        <v>43556</v>
      </c>
      <c r="BI353" s="222">
        <f t="shared" si="298"/>
        <v>4322</v>
      </c>
      <c r="BJ353" s="222">
        <f t="shared" si="299"/>
        <v>0</v>
      </c>
      <c r="BK353" s="166">
        <f>BC353+BL353</f>
        <v>1095.48</v>
      </c>
      <c r="BL353" s="166">
        <v>1.08</v>
      </c>
      <c r="BM353" s="166">
        <v>0.08</v>
      </c>
      <c r="BN353" s="225"/>
      <c r="BO353" s="226"/>
      <c r="BP353" s="226"/>
      <c r="BQ353" s="227">
        <f t="shared" si="300"/>
        <v>-69.559999999999945</v>
      </c>
      <c r="BR353" s="220">
        <v>43922</v>
      </c>
      <c r="BS353" s="223">
        <f t="shared" si="301"/>
        <v>43922</v>
      </c>
      <c r="BT353" s="222">
        <f t="shared" si="302"/>
        <v>4688</v>
      </c>
      <c r="BU353" s="222">
        <f t="shared" si="303"/>
        <v>0</v>
      </c>
      <c r="BV353" s="166">
        <f t="shared" si="320"/>
        <v>1095.56</v>
      </c>
      <c r="BW353" s="166">
        <f t="shared" si="321"/>
        <v>0.08</v>
      </c>
      <c r="BX353" s="166">
        <f t="shared" si="313"/>
        <v>0.08</v>
      </c>
      <c r="BY353" s="166">
        <v>0.08</v>
      </c>
      <c r="BZ353" s="220">
        <v>44287</v>
      </c>
      <c r="CA353" s="223">
        <f t="shared" si="304"/>
        <v>44287</v>
      </c>
      <c r="CB353" s="222">
        <f t="shared" si="305"/>
        <v>5053</v>
      </c>
      <c r="CC353" s="222">
        <f t="shared" si="306"/>
        <v>0</v>
      </c>
      <c r="CD353" s="166">
        <f t="shared" si="307"/>
        <v>1095.6399999999999</v>
      </c>
      <c r="CE353" s="166">
        <f t="shared" si="322"/>
        <v>0.08</v>
      </c>
      <c r="CF353" s="166">
        <f t="shared" si="314"/>
        <v>0.08</v>
      </c>
      <c r="CG353" s="166">
        <f t="shared" si="315"/>
        <v>0</v>
      </c>
      <c r="CH353" s="166">
        <f t="shared" si="272"/>
        <v>0</v>
      </c>
      <c r="CI353" s="166"/>
      <c r="CJ353" s="220">
        <v>44652</v>
      </c>
      <c r="CK353" s="223">
        <f t="shared" si="308"/>
        <v>44652</v>
      </c>
      <c r="CL353" s="222">
        <f t="shared" si="309"/>
        <v>2557</v>
      </c>
      <c r="CM353" s="222">
        <f t="shared" si="310"/>
        <v>2557</v>
      </c>
      <c r="CN353" s="166">
        <f t="shared" si="311"/>
        <v>1095.6399999999999</v>
      </c>
      <c r="CO353" s="166">
        <f t="shared" si="323"/>
        <v>0</v>
      </c>
      <c r="CP353" s="166">
        <f t="shared" si="316"/>
        <v>0</v>
      </c>
      <c r="CQ353" s="166">
        <f t="shared" si="317"/>
        <v>0</v>
      </c>
      <c r="CR353" s="166">
        <f t="shared" si="312"/>
        <v>0</v>
      </c>
    </row>
    <row r="354" spans="1:96">
      <c r="A354" s="216" t="s">
        <v>2104</v>
      </c>
      <c r="B354" s="216" t="s">
        <v>2105</v>
      </c>
      <c r="C354" s="217"/>
      <c r="D354" s="217" t="s">
        <v>3664</v>
      </c>
      <c r="E354" s="216" t="s">
        <v>2998</v>
      </c>
      <c r="F354" s="216" t="s">
        <v>11592</v>
      </c>
      <c r="G354" s="216" t="s">
        <v>4574</v>
      </c>
      <c r="H354" s="216" t="s">
        <v>4565</v>
      </c>
      <c r="I354" s="216" t="s">
        <v>4256</v>
      </c>
      <c r="J354" s="216"/>
      <c r="K354" s="216" t="s">
        <v>1240</v>
      </c>
      <c r="L354" s="216" t="s">
        <v>3102</v>
      </c>
      <c r="M354" s="218">
        <v>2200</v>
      </c>
      <c r="N354" s="216">
        <v>15</v>
      </c>
      <c r="O354" s="216"/>
      <c r="P354" s="216"/>
      <c r="Q354" s="216">
        <f t="shared" si="277"/>
        <v>180</v>
      </c>
      <c r="R354" s="216">
        <f t="shared" si="278"/>
        <v>5478.6330000000007</v>
      </c>
      <c r="S354" s="216">
        <f t="shared" si="279"/>
        <v>5475</v>
      </c>
      <c r="T354" s="216" t="s">
        <v>6</v>
      </c>
      <c r="U354" s="216"/>
      <c r="V354" s="219">
        <v>39234</v>
      </c>
      <c r="W354" s="216"/>
      <c r="X354" s="218">
        <v>2200</v>
      </c>
      <c r="Y354" s="216">
        <v>0</v>
      </c>
      <c r="Z354" s="216">
        <v>0</v>
      </c>
      <c r="AA354" s="216">
        <v>0</v>
      </c>
      <c r="AB354" s="218">
        <f t="shared" si="280"/>
        <v>2200</v>
      </c>
      <c r="AC354" s="220">
        <v>42095</v>
      </c>
      <c r="AD354" s="221">
        <f t="shared" si="281"/>
        <v>39234</v>
      </c>
      <c r="AE354" s="221">
        <f t="shared" si="282"/>
        <v>42095</v>
      </c>
      <c r="AF354" s="222">
        <f t="shared" si="283"/>
        <v>2861</v>
      </c>
      <c r="AG354" s="222">
        <f t="shared" si="284"/>
        <v>5478.75</v>
      </c>
      <c r="AH354" s="222">
        <f t="shared" si="285"/>
        <v>2861</v>
      </c>
      <c r="AI354" s="222">
        <f t="shared" si="324"/>
        <v>1149.6255707762557</v>
      </c>
      <c r="AJ354" s="222">
        <f t="shared" si="325"/>
        <v>1050.3744292237443</v>
      </c>
      <c r="AK354" s="220">
        <v>42461</v>
      </c>
      <c r="AL354" s="223">
        <f t="shared" si="286"/>
        <v>42461</v>
      </c>
      <c r="AM354" s="222">
        <f t="shared" si="287"/>
        <v>42461</v>
      </c>
      <c r="AN354" s="222">
        <f t="shared" si="288"/>
        <v>2861</v>
      </c>
      <c r="AO354" s="166">
        <v>2200</v>
      </c>
      <c r="AP354" s="166">
        <f t="shared" si="289"/>
        <v>1050.3744292237443</v>
      </c>
      <c r="AQ354" s="166">
        <f t="shared" si="290"/>
        <v>0</v>
      </c>
      <c r="AR354" s="220">
        <v>42826</v>
      </c>
      <c r="AS354" s="223">
        <f t="shared" si="291"/>
        <v>42826</v>
      </c>
      <c r="AT354" s="222">
        <f t="shared" si="292"/>
        <v>42826</v>
      </c>
      <c r="AU354" s="222">
        <f t="shared" si="293"/>
        <v>3592</v>
      </c>
      <c r="AV354" s="166">
        <v>2346.6666666666665</v>
      </c>
      <c r="AW354" s="166">
        <v>146.66666666666666</v>
      </c>
      <c r="AX354" s="166">
        <v>0</v>
      </c>
      <c r="AY354" s="220">
        <v>43191</v>
      </c>
      <c r="AZ354" s="223">
        <f t="shared" si="294"/>
        <v>43191</v>
      </c>
      <c r="BA354" s="222">
        <f t="shared" si="295"/>
        <v>3957</v>
      </c>
      <c r="BB354" s="222">
        <f t="shared" si="296"/>
        <v>2906.6255707762557</v>
      </c>
      <c r="BC354" s="166">
        <v>2346.6666666666665</v>
      </c>
      <c r="BD354" s="166">
        <v>0</v>
      </c>
      <c r="BE354" s="166">
        <v>-0.2</v>
      </c>
      <c r="BF354" s="224"/>
      <c r="BG354" s="220">
        <v>43556</v>
      </c>
      <c r="BH354" s="223">
        <f t="shared" si="297"/>
        <v>43556</v>
      </c>
      <c r="BI354" s="222">
        <f t="shared" si="298"/>
        <v>4322</v>
      </c>
      <c r="BJ354" s="222">
        <f t="shared" si="299"/>
        <v>0</v>
      </c>
      <c r="BK354" s="166">
        <f>BC354</f>
        <v>2346.6666666666665</v>
      </c>
      <c r="BL354" s="166">
        <v>1.08</v>
      </c>
      <c r="BM354" s="166">
        <v>0.08</v>
      </c>
      <c r="BN354" s="225"/>
      <c r="BO354" s="226"/>
      <c r="BP354" s="226"/>
      <c r="BQ354" s="227">
        <f t="shared" si="300"/>
        <v>-146.74666666666644</v>
      </c>
      <c r="BR354" s="220">
        <v>43922</v>
      </c>
      <c r="BS354" s="223">
        <f t="shared" si="301"/>
        <v>43922</v>
      </c>
      <c r="BT354" s="222">
        <f t="shared" si="302"/>
        <v>4688</v>
      </c>
      <c r="BU354" s="222">
        <f t="shared" si="303"/>
        <v>0</v>
      </c>
      <c r="BV354" s="166">
        <f t="shared" si="320"/>
        <v>2346.7466666666664</v>
      </c>
      <c r="BW354" s="166">
        <f t="shared" si="321"/>
        <v>0.08</v>
      </c>
      <c r="BX354" s="166">
        <f t="shared" si="313"/>
        <v>0.08</v>
      </c>
      <c r="BY354" s="166">
        <v>0.08</v>
      </c>
      <c r="BZ354" s="220">
        <v>44287</v>
      </c>
      <c r="CA354" s="223">
        <f t="shared" si="304"/>
        <v>44287</v>
      </c>
      <c r="CB354" s="222">
        <f t="shared" si="305"/>
        <v>5053</v>
      </c>
      <c r="CC354" s="222">
        <f t="shared" si="306"/>
        <v>0</v>
      </c>
      <c r="CD354" s="166">
        <f t="shared" si="307"/>
        <v>2346.8266666666664</v>
      </c>
      <c r="CE354" s="166">
        <f t="shared" si="322"/>
        <v>0.08</v>
      </c>
      <c r="CF354" s="166">
        <f t="shared" si="314"/>
        <v>0.08</v>
      </c>
      <c r="CG354" s="166">
        <f t="shared" si="315"/>
        <v>0</v>
      </c>
      <c r="CH354" s="166">
        <f t="shared" si="272"/>
        <v>0</v>
      </c>
      <c r="CI354" s="166"/>
      <c r="CJ354" s="220">
        <v>44652</v>
      </c>
      <c r="CK354" s="223">
        <f t="shared" si="308"/>
        <v>44652</v>
      </c>
      <c r="CL354" s="222">
        <f t="shared" si="309"/>
        <v>2557</v>
      </c>
      <c r="CM354" s="222">
        <f t="shared" si="310"/>
        <v>2557</v>
      </c>
      <c r="CN354" s="166">
        <f t="shared" si="311"/>
        <v>2346.8266666666664</v>
      </c>
      <c r="CO354" s="166">
        <f t="shared" si="323"/>
        <v>0</v>
      </c>
      <c r="CP354" s="166">
        <f t="shared" si="316"/>
        <v>0</v>
      </c>
      <c r="CQ354" s="166">
        <f t="shared" si="317"/>
        <v>0</v>
      </c>
      <c r="CR354" s="166">
        <f t="shared" si="312"/>
        <v>0</v>
      </c>
    </row>
    <row r="355" spans="1:96">
      <c r="A355" s="216" t="s">
        <v>2465</v>
      </c>
      <c r="B355" s="216" t="s">
        <v>2466</v>
      </c>
      <c r="C355" s="217"/>
      <c r="D355" s="217" t="s">
        <v>3845</v>
      </c>
      <c r="E355" s="216" t="s">
        <v>3061</v>
      </c>
      <c r="F355" s="216" t="s">
        <v>4568</v>
      </c>
      <c r="G355" s="216" t="s">
        <v>4562</v>
      </c>
      <c r="H355" s="216" t="s">
        <v>3152</v>
      </c>
      <c r="I355" s="216" t="s">
        <v>4359</v>
      </c>
      <c r="J355" s="216"/>
      <c r="K355" s="216" t="s">
        <v>1240</v>
      </c>
      <c r="L355" s="216" t="s">
        <v>3102</v>
      </c>
      <c r="M355" s="218">
        <v>1026</v>
      </c>
      <c r="N355" s="216">
        <v>15</v>
      </c>
      <c r="O355" s="216"/>
      <c r="P355" s="216"/>
      <c r="Q355" s="216">
        <f t="shared" si="277"/>
        <v>180</v>
      </c>
      <c r="R355" s="216">
        <f t="shared" si="278"/>
        <v>5478.6330000000007</v>
      </c>
      <c r="S355" s="216">
        <f t="shared" si="279"/>
        <v>5475</v>
      </c>
      <c r="T355" s="216" t="s">
        <v>6</v>
      </c>
      <c r="U355" s="216"/>
      <c r="V355" s="219">
        <v>39234</v>
      </c>
      <c r="W355" s="216"/>
      <c r="X355" s="218">
        <v>1026</v>
      </c>
      <c r="Y355" s="216">
        <v>0</v>
      </c>
      <c r="Z355" s="216">
        <v>0</v>
      </c>
      <c r="AA355" s="216">
        <v>0</v>
      </c>
      <c r="AB355" s="218">
        <f t="shared" si="280"/>
        <v>1026</v>
      </c>
      <c r="AC355" s="220">
        <v>42095</v>
      </c>
      <c r="AD355" s="221">
        <f t="shared" si="281"/>
        <v>39234</v>
      </c>
      <c r="AE355" s="221">
        <f t="shared" si="282"/>
        <v>42095</v>
      </c>
      <c r="AF355" s="222">
        <f t="shared" si="283"/>
        <v>2861</v>
      </c>
      <c r="AG355" s="222">
        <f t="shared" si="284"/>
        <v>5478.75</v>
      </c>
      <c r="AH355" s="222">
        <f t="shared" si="285"/>
        <v>2861</v>
      </c>
      <c r="AI355" s="222">
        <f t="shared" si="324"/>
        <v>536.1435616438356</v>
      </c>
      <c r="AJ355" s="222">
        <f t="shared" si="325"/>
        <v>489.8564383561644</v>
      </c>
      <c r="AK355" s="220">
        <v>42461</v>
      </c>
      <c r="AL355" s="223">
        <f t="shared" si="286"/>
        <v>42461</v>
      </c>
      <c r="AM355" s="222">
        <f t="shared" si="287"/>
        <v>42461</v>
      </c>
      <c r="AN355" s="222">
        <f t="shared" si="288"/>
        <v>2861</v>
      </c>
      <c r="AO355" s="166">
        <v>1026</v>
      </c>
      <c r="AP355" s="166">
        <f t="shared" si="289"/>
        <v>489.8564383561644</v>
      </c>
      <c r="AQ355" s="166">
        <f t="shared" si="290"/>
        <v>0</v>
      </c>
      <c r="AR355" s="220">
        <v>42826</v>
      </c>
      <c r="AS355" s="223">
        <f t="shared" si="291"/>
        <v>42826</v>
      </c>
      <c r="AT355" s="222">
        <f t="shared" si="292"/>
        <v>42826</v>
      </c>
      <c r="AU355" s="222">
        <f t="shared" si="293"/>
        <v>3592</v>
      </c>
      <c r="AV355" s="166">
        <v>1094.4000000000001</v>
      </c>
      <c r="AW355" s="166">
        <v>68.400000000000006</v>
      </c>
      <c r="AX355" s="166">
        <v>0</v>
      </c>
      <c r="AY355" s="220">
        <v>43191</v>
      </c>
      <c r="AZ355" s="223">
        <f t="shared" si="294"/>
        <v>43191</v>
      </c>
      <c r="BA355" s="222">
        <f t="shared" si="295"/>
        <v>3957</v>
      </c>
      <c r="BB355" s="222">
        <f t="shared" si="296"/>
        <v>3467.1435616438357</v>
      </c>
      <c r="BC355" s="166">
        <v>1094.4000000000001</v>
      </c>
      <c r="BD355" s="166">
        <v>0</v>
      </c>
      <c r="BE355" s="166">
        <v>-0.2</v>
      </c>
      <c r="BF355" s="224"/>
      <c r="BG355" s="220">
        <v>43556</v>
      </c>
      <c r="BH355" s="223">
        <f t="shared" si="297"/>
        <v>43556</v>
      </c>
      <c r="BI355" s="222">
        <f t="shared" si="298"/>
        <v>4322</v>
      </c>
      <c r="BJ355" s="222">
        <f t="shared" si="299"/>
        <v>0</v>
      </c>
      <c r="BK355" s="166">
        <f t="shared" ref="BK355:BK360" si="326">BC355+BL355</f>
        <v>1095.48</v>
      </c>
      <c r="BL355" s="166">
        <v>1.08</v>
      </c>
      <c r="BM355" s="166">
        <v>0.08</v>
      </c>
      <c r="BN355" s="225"/>
      <c r="BO355" s="226"/>
      <c r="BP355" s="226"/>
      <c r="BQ355" s="227">
        <f t="shared" si="300"/>
        <v>-69.559999999999945</v>
      </c>
      <c r="BR355" s="220">
        <v>43922</v>
      </c>
      <c r="BS355" s="223">
        <f t="shared" si="301"/>
        <v>43922</v>
      </c>
      <c r="BT355" s="222">
        <f t="shared" si="302"/>
        <v>4688</v>
      </c>
      <c r="BU355" s="222">
        <f t="shared" si="303"/>
        <v>0</v>
      </c>
      <c r="BV355" s="166">
        <f t="shared" si="320"/>
        <v>1095.56</v>
      </c>
      <c r="BW355" s="166">
        <f t="shared" si="321"/>
        <v>0.08</v>
      </c>
      <c r="BX355" s="166">
        <f t="shared" si="313"/>
        <v>0.08</v>
      </c>
      <c r="BY355" s="166">
        <v>0.08</v>
      </c>
      <c r="BZ355" s="220">
        <v>44287</v>
      </c>
      <c r="CA355" s="223">
        <f t="shared" si="304"/>
        <v>44287</v>
      </c>
      <c r="CB355" s="222">
        <f t="shared" si="305"/>
        <v>5053</v>
      </c>
      <c r="CC355" s="222">
        <f t="shared" si="306"/>
        <v>0</v>
      </c>
      <c r="CD355" s="166">
        <f t="shared" si="307"/>
        <v>1095.6399999999999</v>
      </c>
      <c r="CE355" s="166">
        <f t="shared" si="322"/>
        <v>0.08</v>
      </c>
      <c r="CF355" s="166">
        <f t="shared" si="314"/>
        <v>0.08</v>
      </c>
      <c r="CG355" s="166">
        <f t="shared" si="315"/>
        <v>0</v>
      </c>
      <c r="CH355" s="166">
        <f t="shared" si="272"/>
        <v>0</v>
      </c>
      <c r="CI355" s="166"/>
      <c r="CJ355" s="220">
        <v>44652</v>
      </c>
      <c r="CK355" s="223">
        <f t="shared" si="308"/>
        <v>44652</v>
      </c>
      <c r="CL355" s="222">
        <f t="shared" si="309"/>
        <v>2557</v>
      </c>
      <c r="CM355" s="222">
        <f t="shared" si="310"/>
        <v>2557</v>
      </c>
      <c r="CN355" s="166">
        <f t="shared" si="311"/>
        <v>1095.6399999999999</v>
      </c>
      <c r="CO355" s="166">
        <f t="shared" si="323"/>
        <v>0</v>
      </c>
      <c r="CP355" s="166">
        <f t="shared" si="316"/>
        <v>0</v>
      </c>
      <c r="CQ355" s="166">
        <f t="shared" si="317"/>
        <v>0</v>
      </c>
      <c r="CR355" s="166">
        <f t="shared" si="312"/>
        <v>0</v>
      </c>
    </row>
    <row r="356" spans="1:96">
      <c r="A356" s="216" t="s">
        <v>2014</v>
      </c>
      <c r="B356" s="216" t="s">
        <v>2015</v>
      </c>
      <c r="C356" s="217"/>
      <c r="D356" s="217" t="s">
        <v>3619</v>
      </c>
      <c r="E356" s="216" t="s">
        <v>2998</v>
      </c>
      <c r="F356" s="216" t="s">
        <v>11592</v>
      </c>
      <c r="G356" s="216" t="s">
        <v>4574</v>
      </c>
      <c r="H356" s="216" t="s">
        <v>3118</v>
      </c>
      <c r="I356" s="216" t="s">
        <v>4256</v>
      </c>
      <c r="J356" s="216"/>
      <c r="K356" s="216" t="s">
        <v>1240</v>
      </c>
      <c r="L356" s="216" t="s">
        <v>3102</v>
      </c>
      <c r="M356" s="218">
        <v>3707.28</v>
      </c>
      <c r="N356" s="216">
        <v>15</v>
      </c>
      <c r="O356" s="216"/>
      <c r="P356" s="216"/>
      <c r="Q356" s="216">
        <f t="shared" si="277"/>
        <v>180</v>
      </c>
      <c r="R356" s="216">
        <f t="shared" si="278"/>
        <v>5478.6330000000007</v>
      </c>
      <c r="S356" s="216">
        <f t="shared" si="279"/>
        <v>5475</v>
      </c>
      <c r="T356" s="216" t="s">
        <v>6</v>
      </c>
      <c r="U356" s="216"/>
      <c r="V356" s="219">
        <v>39264</v>
      </c>
      <c r="W356" s="216"/>
      <c r="X356" s="218">
        <v>3707.28</v>
      </c>
      <c r="Y356" s="216">
        <v>0</v>
      </c>
      <c r="Z356" s="216">
        <v>0</v>
      </c>
      <c r="AA356" s="216">
        <v>0</v>
      </c>
      <c r="AB356" s="218">
        <f t="shared" si="280"/>
        <v>3707.28</v>
      </c>
      <c r="AC356" s="220">
        <v>42095</v>
      </c>
      <c r="AD356" s="221">
        <f t="shared" si="281"/>
        <v>39264</v>
      </c>
      <c r="AE356" s="221">
        <f t="shared" si="282"/>
        <v>42095</v>
      </c>
      <c r="AF356" s="222">
        <f t="shared" si="283"/>
        <v>2831</v>
      </c>
      <c r="AG356" s="222">
        <f t="shared" si="284"/>
        <v>5478.75</v>
      </c>
      <c r="AH356" s="222">
        <f t="shared" si="285"/>
        <v>2831</v>
      </c>
      <c r="AI356" s="222">
        <f t="shared" si="324"/>
        <v>1916.9515397260275</v>
      </c>
      <c r="AJ356" s="222">
        <f t="shared" si="325"/>
        <v>1790.3284602739727</v>
      </c>
      <c r="AK356" s="220">
        <v>42461</v>
      </c>
      <c r="AL356" s="223">
        <f t="shared" si="286"/>
        <v>42461</v>
      </c>
      <c r="AM356" s="222">
        <f t="shared" si="287"/>
        <v>42461</v>
      </c>
      <c r="AN356" s="222">
        <f t="shared" si="288"/>
        <v>2831</v>
      </c>
      <c r="AO356" s="166">
        <v>3594.32</v>
      </c>
      <c r="AP356" s="166">
        <f t="shared" si="289"/>
        <v>1677.3684602739727</v>
      </c>
      <c r="AQ356" s="166">
        <f t="shared" si="290"/>
        <v>112.96000000000004</v>
      </c>
      <c r="AR356" s="220">
        <v>42826</v>
      </c>
      <c r="AS356" s="223">
        <f t="shared" si="291"/>
        <v>42826</v>
      </c>
      <c r="AT356" s="222">
        <f t="shared" si="292"/>
        <v>42826</v>
      </c>
      <c r="AU356" s="222">
        <f t="shared" si="293"/>
        <v>3562</v>
      </c>
      <c r="AV356" s="166">
        <v>3841.4720000000002</v>
      </c>
      <c r="AW356" s="166">
        <v>247.15200000000002</v>
      </c>
      <c r="AX356" s="166">
        <v>0</v>
      </c>
      <c r="AY356" s="220">
        <v>43191</v>
      </c>
      <c r="AZ356" s="223">
        <f t="shared" si="294"/>
        <v>43191</v>
      </c>
      <c r="BA356" s="222">
        <f t="shared" si="295"/>
        <v>3927</v>
      </c>
      <c r="BB356" s="222">
        <f t="shared" si="296"/>
        <v>2136.6715397260273</v>
      </c>
      <c r="BC356" s="166">
        <v>3841.4720000000002</v>
      </c>
      <c r="BD356" s="166">
        <v>0</v>
      </c>
      <c r="BE356" s="166">
        <v>-0.2</v>
      </c>
      <c r="BF356" s="224"/>
      <c r="BG356" s="220">
        <v>43556</v>
      </c>
      <c r="BH356" s="223">
        <f t="shared" si="297"/>
        <v>43556</v>
      </c>
      <c r="BI356" s="222">
        <f t="shared" si="298"/>
        <v>4292</v>
      </c>
      <c r="BJ356" s="222">
        <f t="shared" si="299"/>
        <v>0</v>
      </c>
      <c r="BK356" s="166">
        <f t="shared" si="326"/>
        <v>3842.5520000000001</v>
      </c>
      <c r="BL356" s="166">
        <v>1.08</v>
      </c>
      <c r="BM356" s="166">
        <v>0.08</v>
      </c>
      <c r="BN356" s="225"/>
      <c r="BO356" s="226"/>
      <c r="BP356" s="226"/>
      <c r="BQ356" s="227">
        <f t="shared" si="300"/>
        <v>-135.35199999999986</v>
      </c>
      <c r="BR356" s="220">
        <v>43922</v>
      </c>
      <c r="BS356" s="223">
        <f t="shared" si="301"/>
        <v>43922</v>
      </c>
      <c r="BT356" s="222">
        <f t="shared" si="302"/>
        <v>4658</v>
      </c>
      <c r="BU356" s="222">
        <f t="shared" si="303"/>
        <v>0</v>
      </c>
      <c r="BV356" s="166">
        <f t="shared" si="320"/>
        <v>3842.6320000000001</v>
      </c>
      <c r="BW356" s="166">
        <f t="shared" si="321"/>
        <v>0.08</v>
      </c>
      <c r="BX356" s="166">
        <f t="shared" si="313"/>
        <v>0.08</v>
      </c>
      <c r="BY356" s="166">
        <v>0.08</v>
      </c>
      <c r="BZ356" s="220">
        <v>44287</v>
      </c>
      <c r="CA356" s="223">
        <f t="shared" si="304"/>
        <v>44287</v>
      </c>
      <c r="CB356" s="222">
        <f t="shared" si="305"/>
        <v>5023</v>
      </c>
      <c r="CC356" s="222">
        <f t="shared" si="306"/>
        <v>0</v>
      </c>
      <c r="CD356" s="166">
        <f t="shared" si="307"/>
        <v>3842.712</v>
      </c>
      <c r="CE356" s="166">
        <f t="shared" si="322"/>
        <v>0.08</v>
      </c>
      <c r="CF356" s="166">
        <f t="shared" si="314"/>
        <v>0.08</v>
      </c>
      <c r="CG356" s="166">
        <f t="shared" si="315"/>
        <v>0</v>
      </c>
      <c r="CH356" s="166">
        <f t="shared" si="272"/>
        <v>0</v>
      </c>
      <c r="CI356" s="166"/>
      <c r="CJ356" s="220">
        <v>44652</v>
      </c>
      <c r="CK356" s="223">
        <f t="shared" si="308"/>
        <v>44652</v>
      </c>
      <c r="CL356" s="222">
        <f t="shared" si="309"/>
        <v>2557</v>
      </c>
      <c r="CM356" s="222">
        <f t="shared" si="310"/>
        <v>2557</v>
      </c>
      <c r="CN356" s="166">
        <f t="shared" si="311"/>
        <v>3842.712</v>
      </c>
      <c r="CO356" s="166">
        <f t="shared" si="323"/>
        <v>0</v>
      </c>
      <c r="CP356" s="166">
        <f t="shared" si="316"/>
        <v>0</v>
      </c>
      <c r="CQ356" s="166">
        <f t="shared" si="317"/>
        <v>0</v>
      </c>
      <c r="CR356" s="166">
        <f t="shared" si="312"/>
        <v>0</v>
      </c>
    </row>
    <row r="357" spans="1:96">
      <c r="A357" s="216" t="s">
        <v>2116</v>
      </c>
      <c r="B357" s="216" t="s">
        <v>2117</v>
      </c>
      <c r="C357" s="217"/>
      <c r="D357" s="217" t="s">
        <v>3670</v>
      </c>
      <c r="E357" s="216" t="s">
        <v>3061</v>
      </c>
      <c r="F357" s="216" t="s">
        <v>4568</v>
      </c>
      <c r="G357" s="216" t="s">
        <v>4574</v>
      </c>
      <c r="H357" s="216" t="s">
        <v>4473</v>
      </c>
      <c r="I357" s="216" t="s">
        <v>11641</v>
      </c>
      <c r="J357" s="216"/>
      <c r="K357" s="216" t="s">
        <v>1240</v>
      </c>
      <c r="L357" s="216" t="s">
        <v>3102</v>
      </c>
      <c r="M357" s="218">
        <v>1731.45</v>
      </c>
      <c r="N357" s="216">
        <v>15</v>
      </c>
      <c r="O357" s="216"/>
      <c r="P357" s="216"/>
      <c r="Q357" s="216">
        <f t="shared" si="277"/>
        <v>180</v>
      </c>
      <c r="R357" s="216">
        <f t="shared" si="278"/>
        <v>5478.6330000000007</v>
      </c>
      <c r="S357" s="216">
        <f t="shared" si="279"/>
        <v>5475</v>
      </c>
      <c r="T357" s="216" t="s">
        <v>6</v>
      </c>
      <c r="U357" s="216"/>
      <c r="V357" s="219">
        <v>39329</v>
      </c>
      <c r="W357" s="216"/>
      <c r="X357" s="218">
        <v>1731.45</v>
      </c>
      <c r="Y357" s="216">
        <v>0</v>
      </c>
      <c r="Z357" s="216">
        <v>0</v>
      </c>
      <c r="AA357" s="216">
        <v>0</v>
      </c>
      <c r="AB357" s="218">
        <f t="shared" si="280"/>
        <v>1731.45</v>
      </c>
      <c r="AC357" s="220">
        <v>42095</v>
      </c>
      <c r="AD357" s="221">
        <f t="shared" si="281"/>
        <v>39329</v>
      </c>
      <c r="AE357" s="221">
        <f t="shared" si="282"/>
        <v>42095</v>
      </c>
      <c r="AF357" s="222">
        <f t="shared" si="283"/>
        <v>2766</v>
      </c>
      <c r="AG357" s="222">
        <f t="shared" si="284"/>
        <v>5478.75</v>
      </c>
      <c r="AH357" s="222">
        <f t="shared" si="285"/>
        <v>2766</v>
      </c>
      <c r="AI357" s="222">
        <f t="shared" si="324"/>
        <v>874.73802739726023</v>
      </c>
      <c r="AJ357" s="222">
        <f t="shared" si="325"/>
        <v>856.71197260273982</v>
      </c>
      <c r="AK357" s="220">
        <v>42461</v>
      </c>
      <c r="AL357" s="223">
        <f t="shared" si="286"/>
        <v>42461</v>
      </c>
      <c r="AM357" s="222">
        <f t="shared" si="287"/>
        <v>42461</v>
      </c>
      <c r="AN357" s="222">
        <f t="shared" si="288"/>
        <v>2766</v>
      </c>
      <c r="AO357" s="166">
        <v>1723.24</v>
      </c>
      <c r="AP357" s="166">
        <f t="shared" si="289"/>
        <v>848.50197260273978</v>
      </c>
      <c r="AQ357" s="166">
        <f t="shared" si="290"/>
        <v>8.2100000000000364</v>
      </c>
      <c r="AR357" s="220">
        <v>42826</v>
      </c>
      <c r="AS357" s="223">
        <f t="shared" si="291"/>
        <v>42826</v>
      </c>
      <c r="AT357" s="222">
        <f t="shared" si="292"/>
        <v>42826</v>
      </c>
      <c r="AU357" s="222">
        <f t="shared" si="293"/>
        <v>3497</v>
      </c>
      <c r="AV357" s="166">
        <v>1838.67</v>
      </c>
      <c r="AW357" s="166">
        <v>115.43</v>
      </c>
      <c r="AX357" s="166">
        <v>0</v>
      </c>
      <c r="AY357" s="220">
        <v>43191</v>
      </c>
      <c r="AZ357" s="223">
        <f t="shared" si="294"/>
        <v>43191</v>
      </c>
      <c r="BA357" s="222">
        <f t="shared" si="295"/>
        <v>3862</v>
      </c>
      <c r="BB357" s="222">
        <f t="shared" si="296"/>
        <v>3005.2880273972601</v>
      </c>
      <c r="BC357" s="166">
        <v>1838.67</v>
      </c>
      <c r="BD357" s="166">
        <v>0</v>
      </c>
      <c r="BE357" s="166">
        <v>-0.2</v>
      </c>
      <c r="BF357" s="224"/>
      <c r="BG357" s="220">
        <v>43556</v>
      </c>
      <c r="BH357" s="223">
        <f t="shared" si="297"/>
        <v>43556</v>
      </c>
      <c r="BI357" s="222">
        <f t="shared" si="298"/>
        <v>4227</v>
      </c>
      <c r="BJ357" s="222">
        <f t="shared" si="299"/>
        <v>0</v>
      </c>
      <c r="BK357" s="166">
        <f t="shared" si="326"/>
        <v>1839.75</v>
      </c>
      <c r="BL357" s="166">
        <v>1.08</v>
      </c>
      <c r="BM357" s="166">
        <v>0.08</v>
      </c>
      <c r="BN357" s="225"/>
      <c r="BO357" s="226"/>
      <c r="BP357" s="226"/>
      <c r="BQ357" s="227">
        <f t="shared" si="300"/>
        <v>-108.37999999999988</v>
      </c>
      <c r="BR357" s="220">
        <v>43922</v>
      </c>
      <c r="BS357" s="223">
        <f t="shared" si="301"/>
        <v>43922</v>
      </c>
      <c r="BT357" s="222">
        <f t="shared" si="302"/>
        <v>4593</v>
      </c>
      <c r="BU357" s="222">
        <f t="shared" si="303"/>
        <v>0</v>
      </c>
      <c r="BV357" s="166">
        <f t="shared" si="320"/>
        <v>1839.83</v>
      </c>
      <c r="BW357" s="166">
        <f t="shared" si="321"/>
        <v>0.08</v>
      </c>
      <c r="BX357" s="166">
        <f t="shared" si="313"/>
        <v>0.08</v>
      </c>
      <c r="BY357" s="166">
        <v>0.08</v>
      </c>
      <c r="BZ357" s="220">
        <v>44287</v>
      </c>
      <c r="CA357" s="223">
        <f t="shared" si="304"/>
        <v>44287</v>
      </c>
      <c r="CB357" s="222">
        <f t="shared" si="305"/>
        <v>4958</v>
      </c>
      <c r="CC357" s="222">
        <f t="shared" si="306"/>
        <v>0</v>
      </c>
      <c r="CD357" s="166">
        <f t="shared" si="307"/>
        <v>1839.9099999999999</v>
      </c>
      <c r="CE357" s="166">
        <f t="shared" si="322"/>
        <v>0.08</v>
      </c>
      <c r="CF357" s="166">
        <f t="shared" si="314"/>
        <v>0.08</v>
      </c>
      <c r="CG357" s="166">
        <f t="shared" si="315"/>
        <v>0</v>
      </c>
      <c r="CH357" s="166">
        <f t="shared" si="272"/>
        <v>0</v>
      </c>
      <c r="CI357" s="166"/>
      <c r="CJ357" s="220">
        <v>44652</v>
      </c>
      <c r="CK357" s="223">
        <f t="shared" si="308"/>
        <v>44652</v>
      </c>
      <c r="CL357" s="222">
        <f t="shared" si="309"/>
        <v>2557</v>
      </c>
      <c r="CM357" s="222">
        <f t="shared" si="310"/>
        <v>2557</v>
      </c>
      <c r="CN357" s="166">
        <f t="shared" si="311"/>
        <v>1839.9099999999999</v>
      </c>
      <c r="CO357" s="166">
        <f t="shared" si="323"/>
        <v>0</v>
      </c>
      <c r="CP357" s="166">
        <f t="shared" si="316"/>
        <v>0</v>
      </c>
      <c r="CQ357" s="166">
        <f t="shared" si="317"/>
        <v>0</v>
      </c>
      <c r="CR357" s="166">
        <f t="shared" si="312"/>
        <v>0</v>
      </c>
    </row>
    <row r="358" spans="1:96">
      <c r="A358" s="216" t="s">
        <v>2164</v>
      </c>
      <c r="B358" s="216" t="s">
        <v>2165</v>
      </c>
      <c r="C358" s="217"/>
      <c r="D358" s="217" t="s">
        <v>3694</v>
      </c>
      <c r="E358" s="216" t="s">
        <v>3061</v>
      </c>
      <c r="F358" s="216" t="s">
        <v>4568</v>
      </c>
      <c r="G358" s="216" t="s">
        <v>4574</v>
      </c>
      <c r="H358" s="216" t="s">
        <v>3159</v>
      </c>
      <c r="I358" s="216" t="s">
        <v>4297</v>
      </c>
      <c r="J358" s="216"/>
      <c r="K358" s="216" t="s">
        <v>1240</v>
      </c>
      <c r="L358" s="216" t="s">
        <v>3102</v>
      </c>
      <c r="M358" s="218">
        <v>1731.45</v>
      </c>
      <c r="N358" s="216">
        <v>15</v>
      </c>
      <c r="O358" s="216"/>
      <c r="P358" s="216"/>
      <c r="Q358" s="216">
        <f t="shared" si="277"/>
        <v>180</v>
      </c>
      <c r="R358" s="216">
        <f t="shared" si="278"/>
        <v>5478.6330000000007</v>
      </c>
      <c r="S358" s="216">
        <f t="shared" si="279"/>
        <v>5475</v>
      </c>
      <c r="T358" s="216" t="s">
        <v>6</v>
      </c>
      <c r="U358" s="216"/>
      <c r="V358" s="219">
        <v>39329</v>
      </c>
      <c r="W358" s="216"/>
      <c r="X358" s="218">
        <v>1731.45</v>
      </c>
      <c r="Y358" s="216">
        <v>0</v>
      </c>
      <c r="Z358" s="216">
        <v>0</v>
      </c>
      <c r="AA358" s="216">
        <v>0</v>
      </c>
      <c r="AB358" s="218">
        <f t="shared" si="280"/>
        <v>1731.45</v>
      </c>
      <c r="AC358" s="220">
        <v>42095</v>
      </c>
      <c r="AD358" s="221">
        <f t="shared" si="281"/>
        <v>39329</v>
      </c>
      <c r="AE358" s="221">
        <f t="shared" si="282"/>
        <v>42095</v>
      </c>
      <c r="AF358" s="222">
        <f t="shared" si="283"/>
        <v>2766</v>
      </c>
      <c r="AG358" s="222">
        <f t="shared" si="284"/>
        <v>5478.75</v>
      </c>
      <c r="AH358" s="222">
        <f t="shared" si="285"/>
        <v>2766</v>
      </c>
      <c r="AI358" s="222">
        <f t="shared" si="324"/>
        <v>874.73802739726023</v>
      </c>
      <c r="AJ358" s="222">
        <f t="shared" si="325"/>
        <v>856.71197260273982</v>
      </c>
      <c r="AK358" s="220">
        <v>42461</v>
      </c>
      <c r="AL358" s="223">
        <f t="shared" si="286"/>
        <v>42461</v>
      </c>
      <c r="AM358" s="222">
        <f t="shared" si="287"/>
        <v>42461</v>
      </c>
      <c r="AN358" s="222">
        <f t="shared" si="288"/>
        <v>2766</v>
      </c>
      <c r="AO358" s="166">
        <v>1723.24</v>
      </c>
      <c r="AP358" s="166">
        <f t="shared" si="289"/>
        <v>848.50197260273978</v>
      </c>
      <c r="AQ358" s="166">
        <f t="shared" si="290"/>
        <v>8.2100000000000364</v>
      </c>
      <c r="AR358" s="220">
        <v>42826</v>
      </c>
      <c r="AS358" s="223">
        <f t="shared" si="291"/>
        <v>42826</v>
      </c>
      <c r="AT358" s="222">
        <f t="shared" si="292"/>
        <v>42826</v>
      </c>
      <c r="AU358" s="222">
        <f t="shared" si="293"/>
        <v>3497</v>
      </c>
      <c r="AV358" s="166">
        <v>1838.67</v>
      </c>
      <c r="AW358" s="166">
        <v>115.43</v>
      </c>
      <c r="AX358" s="166">
        <v>0</v>
      </c>
      <c r="AY358" s="220">
        <v>43191</v>
      </c>
      <c r="AZ358" s="223">
        <f t="shared" si="294"/>
        <v>43191</v>
      </c>
      <c r="BA358" s="222">
        <f t="shared" si="295"/>
        <v>3862</v>
      </c>
      <c r="BB358" s="222">
        <f t="shared" si="296"/>
        <v>3005.2880273972601</v>
      </c>
      <c r="BC358" s="166">
        <v>1838.67</v>
      </c>
      <c r="BD358" s="166">
        <v>0</v>
      </c>
      <c r="BE358" s="166">
        <v>-0.2</v>
      </c>
      <c r="BF358" s="224"/>
      <c r="BG358" s="220">
        <v>43556</v>
      </c>
      <c r="BH358" s="223">
        <f t="shared" si="297"/>
        <v>43556</v>
      </c>
      <c r="BI358" s="222">
        <f t="shared" si="298"/>
        <v>4227</v>
      </c>
      <c r="BJ358" s="222">
        <f t="shared" si="299"/>
        <v>0</v>
      </c>
      <c r="BK358" s="166">
        <f t="shared" si="326"/>
        <v>1839.75</v>
      </c>
      <c r="BL358" s="166">
        <v>1.08</v>
      </c>
      <c r="BM358" s="166">
        <v>0.08</v>
      </c>
      <c r="BN358" s="225"/>
      <c r="BO358" s="226"/>
      <c r="BP358" s="226"/>
      <c r="BQ358" s="227">
        <f t="shared" si="300"/>
        <v>-108.37999999999988</v>
      </c>
      <c r="BR358" s="220">
        <v>43922</v>
      </c>
      <c r="BS358" s="223">
        <f t="shared" si="301"/>
        <v>43922</v>
      </c>
      <c r="BT358" s="222">
        <f t="shared" si="302"/>
        <v>4593</v>
      </c>
      <c r="BU358" s="222">
        <f t="shared" si="303"/>
        <v>0</v>
      </c>
      <c r="BV358" s="166">
        <f t="shared" si="320"/>
        <v>1839.83</v>
      </c>
      <c r="BW358" s="166">
        <f t="shared" si="321"/>
        <v>0.08</v>
      </c>
      <c r="BX358" s="166">
        <f t="shared" si="313"/>
        <v>0.08</v>
      </c>
      <c r="BY358" s="166">
        <v>0.08</v>
      </c>
      <c r="BZ358" s="220">
        <v>44287</v>
      </c>
      <c r="CA358" s="223">
        <f t="shared" si="304"/>
        <v>44287</v>
      </c>
      <c r="CB358" s="222">
        <f t="shared" si="305"/>
        <v>4958</v>
      </c>
      <c r="CC358" s="222">
        <f t="shared" si="306"/>
        <v>0</v>
      </c>
      <c r="CD358" s="166">
        <f t="shared" si="307"/>
        <v>1839.9099999999999</v>
      </c>
      <c r="CE358" s="166">
        <f t="shared" si="322"/>
        <v>0.08</v>
      </c>
      <c r="CF358" s="166">
        <f t="shared" si="314"/>
        <v>0.08</v>
      </c>
      <c r="CG358" s="166">
        <f t="shared" si="315"/>
        <v>0</v>
      </c>
      <c r="CH358" s="166">
        <f t="shared" si="272"/>
        <v>0</v>
      </c>
      <c r="CI358" s="166"/>
      <c r="CJ358" s="220">
        <v>44652</v>
      </c>
      <c r="CK358" s="223">
        <f t="shared" si="308"/>
        <v>44652</v>
      </c>
      <c r="CL358" s="222">
        <f t="shared" si="309"/>
        <v>2557</v>
      </c>
      <c r="CM358" s="222">
        <f t="shared" si="310"/>
        <v>2557</v>
      </c>
      <c r="CN358" s="166">
        <f t="shared" si="311"/>
        <v>1839.9099999999999</v>
      </c>
      <c r="CO358" s="166">
        <f t="shared" si="323"/>
        <v>0</v>
      </c>
      <c r="CP358" s="166">
        <f t="shared" si="316"/>
        <v>0</v>
      </c>
      <c r="CQ358" s="166">
        <f t="shared" si="317"/>
        <v>0</v>
      </c>
      <c r="CR358" s="166">
        <f t="shared" si="312"/>
        <v>0</v>
      </c>
    </row>
    <row r="359" spans="1:96">
      <c r="A359" s="216" t="s">
        <v>2186</v>
      </c>
      <c r="B359" s="216" t="s">
        <v>2187</v>
      </c>
      <c r="C359" s="217"/>
      <c r="D359" s="217" t="s">
        <v>3705</v>
      </c>
      <c r="E359" s="216" t="s">
        <v>3061</v>
      </c>
      <c r="F359" s="216" t="s">
        <v>4568</v>
      </c>
      <c r="G359" s="216" t="s">
        <v>4562</v>
      </c>
      <c r="H359" s="216" t="s">
        <v>4445</v>
      </c>
      <c r="I359" s="216" t="s">
        <v>4339</v>
      </c>
      <c r="J359" s="216"/>
      <c r="K359" s="216" t="s">
        <v>1240</v>
      </c>
      <c r="L359" s="216" t="s">
        <v>3102</v>
      </c>
      <c r="M359" s="218">
        <v>1193.81</v>
      </c>
      <c r="N359" s="216">
        <v>15</v>
      </c>
      <c r="O359" s="216"/>
      <c r="P359" s="216"/>
      <c r="Q359" s="216">
        <f t="shared" si="277"/>
        <v>180</v>
      </c>
      <c r="R359" s="216">
        <f t="shared" si="278"/>
        <v>5478.6330000000007</v>
      </c>
      <c r="S359" s="216">
        <f t="shared" si="279"/>
        <v>5475</v>
      </c>
      <c r="T359" s="216" t="s">
        <v>6</v>
      </c>
      <c r="U359" s="216"/>
      <c r="V359" s="219">
        <v>39329</v>
      </c>
      <c r="W359" s="216"/>
      <c r="X359" s="218">
        <v>1193.81</v>
      </c>
      <c r="Y359" s="216">
        <v>0</v>
      </c>
      <c r="Z359" s="216">
        <v>0</v>
      </c>
      <c r="AA359" s="216">
        <v>0</v>
      </c>
      <c r="AB359" s="218">
        <f t="shared" si="280"/>
        <v>1193.81</v>
      </c>
      <c r="AC359" s="220">
        <v>42095</v>
      </c>
      <c r="AD359" s="221">
        <f t="shared" si="281"/>
        <v>39329</v>
      </c>
      <c r="AE359" s="221">
        <f t="shared" si="282"/>
        <v>42095</v>
      </c>
      <c r="AF359" s="222">
        <f t="shared" si="283"/>
        <v>2766</v>
      </c>
      <c r="AG359" s="222">
        <f t="shared" si="284"/>
        <v>5478.75</v>
      </c>
      <c r="AH359" s="222">
        <f t="shared" si="285"/>
        <v>2766</v>
      </c>
      <c r="AI359" s="222">
        <f t="shared" si="324"/>
        <v>603.11935342465745</v>
      </c>
      <c r="AJ359" s="222">
        <f t="shared" si="325"/>
        <v>590.6906465753425</v>
      </c>
      <c r="AK359" s="220">
        <v>42461</v>
      </c>
      <c r="AL359" s="223">
        <f t="shared" si="286"/>
        <v>42461</v>
      </c>
      <c r="AM359" s="222">
        <f t="shared" si="287"/>
        <v>42461</v>
      </c>
      <c r="AN359" s="222">
        <f t="shared" si="288"/>
        <v>2766</v>
      </c>
      <c r="AO359" s="166">
        <v>1188.1600000000001</v>
      </c>
      <c r="AP359" s="166">
        <f t="shared" si="289"/>
        <v>585.04064657534263</v>
      </c>
      <c r="AQ359" s="166">
        <f t="shared" si="290"/>
        <v>5.6499999999998636</v>
      </c>
      <c r="AR359" s="220">
        <v>42826</v>
      </c>
      <c r="AS359" s="223">
        <f t="shared" si="291"/>
        <v>42826</v>
      </c>
      <c r="AT359" s="222">
        <f t="shared" si="292"/>
        <v>42826</v>
      </c>
      <c r="AU359" s="222">
        <f t="shared" si="293"/>
        <v>3497</v>
      </c>
      <c r="AV359" s="166">
        <v>1267.7473333333335</v>
      </c>
      <c r="AW359" s="166">
        <v>79.587333333333333</v>
      </c>
      <c r="AX359" s="166">
        <v>0</v>
      </c>
      <c r="AY359" s="220">
        <v>43191</v>
      </c>
      <c r="AZ359" s="223">
        <f t="shared" si="294"/>
        <v>43191</v>
      </c>
      <c r="BA359" s="222">
        <f t="shared" si="295"/>
        <v>3862</v>
      </c>
      <c r="BB359" s="222">
        <f t="shared" si="296"/>
        <v>3271.3093534246573</v>
      </c>
      <c r="BC359" s="166">
        <v>1267.7473333333335</v>
      </c>
      <c r="BD359" s="166">
        <v>0</v>
      </c>
      <c r="BE359" s="166">
        <v>-0.2</v>
      </c>
      <c r="BF359" s="224"/>
      <c r="BG359" s="220">
        <v>43556</v>
      </c>
      <c r="BH359" s="223">
        <f t="shared" si="297"/>
        <v>43556</v>
      </c>
      <c r="BI359" s="222">
        <f t="shared" si="298"/>
        <v>4227</v>
      </c>
      <c r="BJ359" s="222">
        <f t="shared" si="299"/>
        <v>0</v>
      </c>
      <c r="BK359" s="166">
        <f t="shared" si="326"/>
        <v>1268.8273333333334</v>
      </c>
      <c r="BL359" s="166">
        <v>1.08</v>
      </c>
      <c r="BM359" s="166">
        <v>0.08</v>
      </c>
      <c r="BN359" s="225"/>
      <c r="BO359" s="226"/>
      <c r="BP359" s="226"/>
      <c r="BQ359" s="227">
        <f t="shared" si="300"/>
        <v>-75.097333333333381</v>
      </c>
      <c r="BR359" s="220">
        <v>43922</v>
      </c>
      <c r="BS359" s="223">
        <f t="shared" si="301"/>
        <v>43922</v>
      </c>
      <c r="BT359" s="222">
        <f t="shared" si="302"/>
        <v>4593</v>
      </c>
      <c r="BU359" s="222">
        <f t="shared" si="303"/>
        <v>0</v>
      </c>
      <c r="BV359" s="166">
        <f t="shared" si="320"/>
        <v>1268.9073333333333</v>
      </c>
      <c r="BW359" s="166">
        <f t="shared" si="321"/>
        <v>0.08</v>
      </c>
      <c r="BX359" s="166">
        <f t="shared" si="313"/>
        <v>0.08</v>
      </c>
      <c r="BY359" s="166">
        <v>0.08</v>
      </c>
      <c r="BZ359" s="220">
        <v>44287</v>
      </c>
      <c r="CA359" s="223">
        <f t="shared" si="304"/>
        <v>44287</v>
      </c>
      <c r="CB359" s="222">
        <f t="shared" si="305"/>
        <v>4958</v>
      </c>
      <c r="CC359" s="222">
        <f t="shared" si="306"/>
        <v>0</v>
      </c>
      <c r="CD359" s="166">
        <f t="shared" si="307"/>
        <v>1268.9873333333333</v>
      </c>
      <c r="CE359" s="166">
        <f t="shared" si="322"/>
        <v>0.08</v>
      </c>
      <c r="CF359" s="166">
        <f t="shared" si="314"/>
        <v>0.08</v>
      </c>
      <c r="CG359" s="166">
        <f t="shared" si="315"/>
        <v>0</v>
      </c>
      <c r="CH359" s="166">
        <f t="shared" si="272"/>
        <v>0</v>
      </c>
      <c r="CI359" s="166"/>
      <c r="CJ359" s="220">
        <v>44652</v>
      </c>
      <c r="CK359" s="223">
        <f t="shared" si="308"/>
        <v>44652</v>
      </c>
      <c r="CL359" s="222">
        <f t="shared" si="309"/>
        <v>2557</v>
      </c>
      <c r="CM359" s="222">
        <f t="shared" si="310"/>
        <v>2557</v>
      </c>
      <c r="CN359" s="166">
        <f t="shared" si="311"/>
        <v>1268.9873333333333</v>
      </c>
      <c r="CO359" s="166">
        <f t="shared" si="323"/>
        <v>0</v>
      </c>
      <c r="CP359" s="166">
        <f t="shared" si="316"/>
        <v>0</v>
      </c>
      <c r="CQ359" s="166">
        <f t="shared" si="317"/>
        <v>0</v>
      </c>
      <c r="CR359" s="166">
        <f t="shared" si="312"/>
        <v>0</v>
      </c>
    </row>
    <row r="360" spans="1:96">
      <c r="A360" s="216" t="s">
        <v>2192</v>
      </c>
      <c r="B360" s="216" t="s">
        <v>2193</v>
      </c>
      <c r="C360" s="217"/>
      <c r="D360" s="217" t="s">
        <v>3708</v>
      </c>
      <c r="E360" s="216" t="s">
        <v>3061</v>
      </c>
      <c r="F360" s="216" t="s">
        <v>4568</v>
      </c>
      <c r="G360" s="216" t="s">
        <v>4574</v>
      </c>
      <c r="H360" s="216" t="s">
        <v>4441</v>
      </c>
      <c r="I360" s="216" t="s">
        <v>4305</v>
      </c>
      <c r="J360" s="216"/>
      <c r="K360" s="216" t="s">
        <v>1240</v>
      </c>
      <c r="L360" s="216" t="s">
        <v>3102</v>
      </c>
      <c r="M360" s="218">
        <v>1524.86</v>
      </c>
      <c r="N360" s="216">
        <v>15</v>
      </c>
      <c r="O360" s="216"/>
      <c r="P360" s="216"/>
      <c r="Q360" s="216">
        <f t="shared" si="277"/>
        <v>180</v>
      </c>
      <c r="R360" s="216">
        <f t="shared" si="278"/>
        <v>5478.6330000000007</v>
      </c>
      <c r="S360" s="216">
        <f t="shared" si="279"/>
        <v>5475</v>
      </c>
      <c r="T360" s="216" t="s">
        <v>6</v>
      </c>
      <c r="U360" s="216"/>
      <c r="V360" s="219">
        <v>39329</v>
      </c>
      <c r="W360" s="216"/>
      <c r="X360" s="218">
        <v>1524.86</v>
      </c>
      <c r="Y360" s="216">
        <v>0</v>
      </c>
      <c r="Z360" s="216">
        <v>0</v>
      </c>
      <c r="AA360" s="216">
        <v>0</v>
      </c>
      <c r="AB360" s="218">
        <f t="shared" si="280"/>
        <v>1524.86</v>
      </c>
      <c r="AC360" s="220">
        <v>42095</v>
      </c>
      <c r="AD360" s="221">
        <f t="shared" si="281"/>
        <v>39329</v>
      </c>
      <c r="AE360" s="221">
        <f t="shared" si="282"/>
        <v>42095</v>
      </c>
      <c r="AF360" s="222">
        <f t="shared" si="283"/>
        <v>2766</v>
      </c>
      <c r="AG360" s="222">
        <f t="shared" si="284"/>
        <v>5478.75</v>
      </c>
      <c r="AH360" s="222">
        <f t="shared" si="285"/>
        <v>2766</v>
      </c>
      <c r="AI360" s="222">
        <f t="shared" si="324"/>
        <v>770.36762739726021</v>
      </c>
      <c r="AJ360" s="222">
        <f t="shared" si="325"/>
        <v>754.49237260273969</v>
      </c>
      <c r="AK360" s="220">
        <v>42461</v>
      </c>
      <c r="AL360" s="223">
        <f t="shared" si="286"/>
        <v>42461</v>
      </c>
      <c r="AM360" s="222">
        <f t="shared" si="287"/>
        <v>42461</v>
      </c>
      <c r="AN360" s="222">
        <f t="shared" si="288"/>
        <v>2766</v>
      </c>
      <c r="AO360" s="166">
        <v>1517.64</v>
      </c>
      <c r="AP360" s="166">
        <f t="shared" si="289"/>
        <v>747.27237260273989</v>
      </c>
      <c r="AQ360" s="166">
        <f t="shared" si="290"/>
        <v>7.2199999999997999</v>
      </c>
      <c r="AR360" s="220">
        <v>42826</v>
      </c>
      <c r="AS360" s="223">
        <f t="shared" si="291"/>
        <v>42826</v>
      </c>
      <c r="AT360" s="222">
        <f t="shared" si="292"/>
        <v>42826</v>
      </c>
      <c r="AU360" s="222">
        <f t="shared" si="293"/>
        <v>3497</v>
      </c>
      <c r="AV360" s="166">
        <v>1619.2973333333334</v>
      </c>
      <c r="AW360" s="166">
        <v>101.65733333333333</v>
      </c>
      <c r="AX360" s="166">
        <v>0</v>
      </c>
      <c r="AY360" s="220">
        <v>43191</v>
      </c>
      <c r="AZ360" s="223">
        <f t="shared" si="294"/>
        <v>43191</v>
      </c>
      <c r="BA360" s="222">
        <f t="shared" si="295"/>
        <v>3862</v>
      </c>
      <c r="BB360" s="222">
        <f t="shared" si="296"/>
        <v>3107.5076273972604</v>
      </c>
      <c r="BC360" s="166">
        <v>1619.2973333333334</v>
      </c>
      <c r="BD360" s="166">
        <v>0</v>
      </c>
      <c r="BE360" s="166">
        <v>-0.2</v>
      </c>
      <c r="BF360" s="224"/>
      <c r="BG360" s="220">
        <v>43556</v>
      </c>
      <c r="BH360" s="223">
        <f t="shared" si="297"/>
        <v>43556</v>
      </c>
      <c r="BI360" s="222">
        <f t="shared" si="298"/>
        <v>4227</v>
      </c>
      <c r="BJ360" s="222">
        <f t="shared" si="299"/>
        <v>0</v>
      </c>
      <c r="BK360" s="166">
        <f t="shared" si="326"/>
        <v>1620.3773333333334</v>
      </c>
      <c r="BL360" s="166">
        <v>1.08</v>
      </c>
      <c r="BM360" s="166">
        <v>0.08</v>
      </c>
      <c r="BN360" s="225"/>
      <c r="BO360" s="226"/>
      <c r="BP360" s="226"/>
      <c r="BQ360" s="227">
        <f t="shared" si="300"/>
        <v>-95.597333333333381</v>
      </c>
      <c r="BR360" s="220">
        <v>43922</v>
      </c>
      <c r="BS360" s="223">
        <f t="shared" si="301"/>
        <v>43922</v>
      </c>
      <c r="BT360" s="222">
        <f t="shared" si="302"/>
        <v>4593</v>
      </c>
      <c r="BU360" s="222">
        <f t="shared" si="303"/>
        <v>0</v>
      </c>
      <c r="BV360" s="166">
        <f t="shared" si="320"/>
        <v>1620.4573333333333</v>
      </c>
      <c r="BW360" s="166">
        <f t="shared" si="321"/>
        <v>0.08</v>
      </c>
      <c r="BX360" s="166">
        <f t="shared" si="313"/>
        <v>0.08</v>
      </c>
      <c r="BY360" s="166">
        <v>0.08</v>
      </c>
      <c r="BZ360" s="220">
        <v>44287</v>
      </c>
      <c r="CA360" s="223">
        <f t="shared" si="304"/>
        <v>44287</v>
      </c>
      <c r="CB360" s="222">
        <f t="shared" si="305"/>
        <v>4958</v>
      </c>
      <c r="CC360" s="222">
        <f t="shared" si="306"/>
        <v>0</v>
      </c>
      <c r="CD360" s="166">
        <f t="shared" si="307"/>
        <v>1620.5373333333332</v>
      </c>
      <c r="CE360" s="166">
        <f t="shared" si="322"/>
        <v>0.08</v>
      </c>
      <c r="CF360" s="166">
        <f t="shared" si="314"/>
        <v>0.08</v>
      </c>
      <c r="CG360" s="166">
        <f t="shared" si="315"/>
        <v>0</v>
      </c>
      <c r="CH360" s="166">
        <f t="shared" si="272"/>
        <v>0</v>
      </c>
      <c r="CI360" s="166"/>
      <c r="CJ360" s="220">
        <v>44652</v>
      </c>
      <c r="CK360" s="223">
        <f t="shared" si="308"/>
        <v>44652</v>
      </c>
      <c r="CL360" s="222">
        <f t="shared" si="309"/>
        <v>2557</v>
      </c>
      <c r="CM360" s="222">
        <f t="shared" si="310"/>
        <v>2557</v>
      </c>
      <c r="CN360" s="166">
        <f t="shared" si="311"/>
        <v>1620.5373333333332</v>
      </c>
      <c r="CO360" s="166">
        <f t="shared" si="323"/>
        <v>0</v>
      </c>
      <c r="CP360" s="166">
        <f t="shared" si="316"/>
        <v>0</v>
      </c>
      <c r="CQ360" s="166">
        <f t="shared" si="317"/>
        <v>0</v>
      </c>
      <c r="CR360" s="166">
        <f t="shared" si="312"/>
        <v>0</v>
      </c>
    </row>
    <row r="361" spans="1:96">
      <c r="A361" s="216" t="s">
        <v>2224</v>
      </c>
      <c r="B361" s="216" t="s">
        <v>2225</v>
      </c>
      <c r="C361" s="217"/>
      <c r="D361" s="217" t="s">
        <v>3724</v>
      </c>
      <c r="E361" s="216" t="s">
        <v>3061</v>
      </c>
      <c r="F361" s="216" t="s">
        <v>4568</v>
      </c>
      <c r="G361" s="216" t="s">
        <v>4574</v>
      </c>
      <c r="H361" s="216" t="s">
        <v>4583</v>
      </c>
      <c r="I361" s="216" t="s">
        <v>4335</v>
      </c>
      <c r="J361" s="216"/>
      <c r="K361" s="216" t="s">
        <v>1240</v>
      </c>
      <c r="L361" s="216" t="s">
        <v>3102</v>
      </c>
      <c r="M361" s="218">
        <v>1731.45</v>
      </c>
      <c r="N361" s="216">
        <v>15</v>
      </c>
      <c r="O361" s="216"/>
      <c r="P361" s="216"/>
      <c r="Q361" s="216">
        <f t="shared" si="277"/>
        <v>180</v>
      </c>
      <c r="R361" s="216">
        <f t="shared" si="278"/>
        <v>5478.6330000000007</v>
      </c>
      <c r="S361" s="216">
        <f t="shared" si="279"/>
        <v>5475</v>
      </c>
      <c r="T361" s="216" t="s">
        <v>6</v>
      </c>
      <c r="U361" s="216"/>
      <c r="V361" s="219">
        <v>39329</v>
      </c>
      <c r="W361" s="216"/>
      <c r="X361" s="218">
        <v>1731.45</v>
      </c>
      <c r="Y361" s="216">
        <v>0</v>
      </c>
      <c r="Z361" s="216">
        <v>0</v>
      </c>
      <c r="AA361" s="216">
        <v>0</v>
      </c>
      <c r="AB361" s="218">
        <f t="shared" si="280"/>
        <v>1731.45</v>
      </c>
      <c r="AC361" s="220">
        <v>42095</v>
      </c>
      <c r="AD361" s="221">
        <f t="shared" si="281"/>
        <v>39329</v>
      </c>
      <c r="AE361" s="221">
        <f t="shared" si="282"/>
        <v>42095</v>
      </c>
      <c r="AF361" s="222">
        <f t="shared" si="283"/>
        <v>2766</v>
      </c>
      <c r="AG361" s="222">
        <f t="shared" si="284"/>
        <v>5478.75</v>
      </c>
      <c r="AH361" s="222">
        <f t="shared" si="285"/>
        <v>2766</v>
      </c>
      <c r="AI361" s="222">
        <f t="shared" si="324"/>
        <v>874.73802739726023</v>
      </c>
      <c r="AJ361" s="222">
        <f t="shared" si="325"/>
        <v>856.71197260273982</v>
      </c>
      <c r="AK361" s="220">
        <v>42461</v>
      </c>
      <c r="AL361" s="223">
        <f t="shared" si="286"/>
        <v>42461</v>
      </c>
      <c r="AM361" s="222">
        <f t="shared" si="287"/>
        <v>42461</v>
      </c>
      <c r="AN361" s="222">
        <f t="shared" si="288"/>
        <v>2766</v>
      </c>
      <c r="AO361" s="166">
        <v>1723.24</v>
      </c>
      <c r="AP361" s="166">
        <f t="shared" si="289"/>
        <v>848.50197260273978</v>
      </c>
      <c r="AQ361" s="166">
        <f t="shared" si="290"/>
        <v>8.2100000000000364</v>
      </c>
      <c r="AR361" s="220">
        <v>42826</v>
      </c>
      <c r="AS361" s="223">
        <f t="shared" si="291"/>
        <v>42826</v>
      </c>
      <c r="AT361" s="222">
        <f t="shared" si="292"/>
        <v>42826</v>
      </c>
      <c r="AU361" s="222">
        <f t="shared" si="293"/>
        <v>3497</v>
      </c>
      <c r="AV361" s="166">
        <v>1838.67</v>
      </c>
      <c r="AW361" s="166">
        <v>115.43</v>
      </c>
      <c r="AX361" s="166">
        <v>0</v>
      </c>
      <c r="AY361" s="220">
        <v>43191</v>
      </c>
      <c r="AZ361" s="223">
        <f t="shared" si="294"/>
        <v>43191</v>
      </c>
      <c r="BA361" s="222">
        <f t="shared" si="295"/>
        <v>3862</v>
      </c>
      <c r="BB361" s="222">
        <f t="shared" si="296"/>
        <v>3005.2880273972601</v>
      </c>
      <c r="BC361" s="166">
        <v>1838.67</v>
      </c>
      <c r="BD361" s="166">
        <v>0</v>
      </c>
      <c r="BE361" s="166">
        <v>-0.2</v>
      </c>
      <c r="BF361" s="224"/>
      <c r="BG361" s="220">
        <v>43556</v>
      </c>
      <c r="BH361" s="223">
        <f t="shared" si="297"/>
        <v>43556</v>
      </c>
      <c r="BI361" s="222">
        <f t="shared" si="298"/>
        <v>4227</v>
      </c>
      <c r="BJ361" s="222">
        <f t="shared" si="299"/>
        <v>0</v>
      </c>
      <c r="BK361" s="166">
        <f>BC361</f>
        <v>1838.67</v>
      </c>
      <c r="BL361" s="166">
        <v>1.08</v>
      </c>
      <c r="BM361" s="166">
        <v>0.08</v>
      </c>
      <c r="BN361" s="225"/>
      <c r="BO361" s="226"/>
      <c r="BP361" s="226"/>
      <c r="BQ361" s="227">
        <f t="shared" si="300"/>
        <v>-107.29999999999995</v>
      </c>
      <c r="BR361" s="220">
        <v>43922</v>
      </c>
      <c r="BS361" s="223">
        <f t="shared" si="301"/>
        <v>43922</v>
      </c>
      <c r="BT361" s="222">
        <f t="shared" si="302"/>
        <v>4593</v>
      </c>
      <c r="BU361" s="222">
        <f t="shared" si="303"/>
        <v>0</v>
      </c>
      <c r="BV361" s="166">
        <f t="shared" si="320"/>
        <v>1838.75</v>
      </c>
      <c r="BW361" s="166">
        <f t="shared" si="321"/>
        <v>0.08</v>
      </c>
      <c r="BX361" s="166">
        <f t="shared" si="313"/>
        <v>0.08</v>
      </c>
      <c r="BY361" s="166">
        <v>0.08</v>
      </c>
      <c r="BZ361" s="220">
        <v>44287</v>
      </c>
      <c r="CA361" s="223">
        <f t="shared" si="304"/>
        <v>44287</v>
      </c>
      <c r="CB361" s="222">
        <f t="shared" si="305"/>
        <v>4958</v>
      </c>
      <c r="CC361" s="222">
        <f t="shared" si="306"/>
        <v>0</v>
      </c>
      <c r="CD361" s="166">
        <f t="shared" si="307"/>
        <v>1838.83</v>
      </c>
      <c r="CE361" s="166">
        <f t="shared" si="322"/>
        <v>0.08</v>
      </c>
      <c r="CF361" s="166">
        <f t="shared" si="314"/>
        <v>0.08</v>
      </c>
      <c r="CG361" s="166">
        <f t="shared" si="315"/>
        <v>0</v>
      </c>
      <c r="CH361" s="166">
        <f t="shared" si="272"/>
        <v>0</v>
      </c>
      <c r="CI361" s="166"/>
      <c r="CJ361" s="220">
        <v>44652</v>
      </c>
      <c r="CK361" s="223">
        <f t="shared" si="308"/>
        <v>44652</v>
      </c>
      <c r="CL361" s="222">
        <f t="shared" si="309"/>
        <v>2557</v>
      </c>
      <c r="CM361" s="222">
        <f t="shared" si="310"/>
        <v>2557</v>
      </c>
      <c r="CN361" s="166">
        <f t="shared" si="311"/>
        <v>1838.83</v>
      </c>
      <c r="CO361" s="166">
        <f t="shared" si="323"/>
        <v>0</v>
      </c>
      <c r="CP361" s="166">
        <f t="shared" si="316"/>
        <v>0</v>
      </c>
      <c r="CQ361" s="166">
        <f t="shared" si="317"/>
        <v>0</v>
      </c>
      <c r="CR361" s="166">
        <f t="shared" si="312"/>
        <v>0</v>
      </c>
    </row>
    <row r="362" spans="1:96">
      <c r="A362" s="216" t="s">
        <v>2284</v>
      </c>
      <c r="B362" s="216" t="s">
        <v>2285</v>
      </c>
      <c r="C362" s="217"/>
      <c r="D362" s="217" t="s">
        <v>3756</v>
      </c>
      <c r="E362" s="216" t="s">
        <v>3061</v>
      </c>
      <c r="F362" s="216" t="s">
        <v>4568</v>
      </c>
      <c r="G362" s="216" t="s">
        <v>4562</v>
      </c>
      <c r="H362" s="216" t="s">
        <v>4443</v>
      </c>
      <c r="I362" s="216" t="s">
        <v>4339</v>
      </c>
      <c r="J362" s="216"/>
      <c r="K362" s="216" t="s">
        <v>1240</v>
      </c>
      <c r="L362" s="216" t="s">
        <v>3102</v>
      </c>
      <c r="M362" s="218">
        <v>1155.5</v>
      </c>
      <c r="N362" s="216">
        <v>15</v>
      </c>
      <c r="O362" s="216"/>
      <c r="P362" s="216"/>
      <c r="Q362" s="216">
        <f t="shared" si="277"/>
        <v>180</v>
      </c>
      <c r="R362" s="216">
        <f t="shared" si="278"/>
        <v>5478.6330000000007</v>
      </c>
      <c r="S362" s="216">
        <f t="shared" si="279"/>
        <v>5475</v>
      </c>
      <c r="T362" s="216" t="s">
        <v>6</v>
      </c>
      <c r="U362" s="216"/>
      <c r="V362" s="219">
        <v>39329</v>
      </c>
      <c r="W362" s="216"/>
      <c r="X362" s="218">
        <v>1155.5</v>
      </c>
      <c r="Y362" s="216">
        <v>0</v>
      </c>
      <c r="Z362" s="216">
        <v>0</v>
      </c>
      <c r="AA362" s="216">
        <v>0</v>
      </c>
      <c r="AB362" s="218">
        <f t="shared" si="280"/>
        <v>1155.5</v>
      </c>
      <c r="AC362" s="220">
        <v>42095</v>
      </c>
      <c r="AD362" s="221">
        <f t="shared" si="281"/>
        <v>39329</v>
      </c>
      <c r="AE362" s="221">
        <f t="shared" si="282"/>
        <v>42095</v>
      </c>
      <c r="AF362" s="222">
        <f t="shared" si="283"/>
        <v>2766</v>
      </c>
      <c r="AG362" s="222">
        <f t="shared" si="284"/>
        <v>5478.75</v>
      </c>
      <c r="AH362" s="222">
        <f t="shared" si="285"/>
        <v>2766</v>
      </c>
      <c r="AI362" s="222">
        <f t="shared" si="324"/>
        <v>583.76493150684939</v>
      </c>
      <c r="AJ362" s="222">
        <f t="shared" si="325"/>
        <v>571.73506849315061</v>
      </c>
      <c r="AK362" s="220">
        <v>42461</v>
      </c>
      <c r="AL362" s="223">
        <f t="shared" si="286"/>
        <v>42461</v>
      </c>
      <c r="AM362" s="222">
        <f t="shared" si="287"/>
        <v>42461</v>
      </c>
      <c r="AN362" s="222">
        <f t="shared" si="288"/>
        <v>2766</v>
      </c>
      <c r="AO362" s="166">
        <v>1150.1400000000001</v>
      </c>
      <c r="AP362" s="166">
        <f t="shared" si="289"/>
        <v>566.37506849315071</v>
      </c>
      <c r="AQ362" s="166">
        <f t="shared" si="290"/>
        <v>5.3599999999999</v>
      </c>
      <c r="AR362" s="220">
        <v>42826</v>
      </c>
      <c r="AS362" s="223">
        <f t="shared" si="291"/>
        <v>42826</v>
      </c>
      <c r="AT362" s="222">
        <f t="shared" si="292"/>
        <v>42826</v>
      </c>
      <c r="AU362" s="222">
        <f t="shared" si="293"/>
        <v>3497</v>
      </c>
      <c r="AV362" s="166">
        <v>1227.1733333333334</v>
      </c>
      <c r="AW362" s="166">
        <v>77.033333333333331</v>
      </c>
      <c r="AX362" s="166">
        <v>0</v>
      </c>
      <c r="AY362" s="220">
        <v>43191</v>
      </c>
      <c r="AZ362" s="223">
        <f t="shared" si="294"/>
        <v>43191</v>
      </c>
      <c r="BA362" s="222">
        <f t="shared" si="295"/>
        <v>3862</v>
      </c>
      <c r="BB362" s="222">
        <f t="shared" si="296"/>
        <v>3290.2649315068493</v>
      </c>
      <c r="BC362" s="166">
        <v>1227.1733333333334</v>
      </c>
      <c r="BD362" s="166">
        <v>0</v>
      </c>
      <c r="BE362" s="166">
        <v>-0.2</v>
      </c>
      <c r="BF362" s="224"/>
      <c r="BG362" s="220">
        <v>43556</v>
      </c>
      <c r="BH362" s="223">
        <f t="shared" si="297"/>
        <v>43556</v>
      </c>
      <c r="BI362" s="222">
        <f t="shared" si="298"/>
        <v>4227</v>
      </c>
      <c r="BJ362" s="222">
        <f t="shared" si="299"/>
        <v>0</v>
      </c>
      <c r="BK362" s="166">
        <f>(M362-J362)/R362*BI362</f>
        <v>891.51773809269559</v>
      </c>
      <c r="BL362" s="166">
        <v>1.08</v>
      </c>
      <c r="BM362" s="166">
        <v>0.08</v>
      </c>
      <c r="BN362" s="225"/>
      <c r="BO362" s="226"/>
      <c r="BP362" s="226"/>
      <c r="BQ362" s="227">
        <f t="shared" si="300"/>
        <v>263.90226190730436</v>
      </c>
      <c r="BR362" s="220">
        <v>43922</v>
      </c>
      <c r="BS362" s="223">
        <f t="shared" si="301"/>
        <v>43922</v>
      </c>
      <c r="BT362" s="222">
        <f t="shared" si="302"/>
        <v>4593</v>
      </c>
      <c r="BU362" s="222">
        <f t="shared" si="303"/>
        <v>0</v>
      </c>
      <c r="BV362" s="166">
        <f t="shared" si="320"/>
        <v>891.59773809269564</v>
      </c>
      <c r="BW362" s="166">
        <f t="shared" si="321"/>
        <v>0.08</v>
      </c>
      <c r="BX362" s="166">
        <f t="shared" si="313"/>
        <v>0.08</v>
      </c>
      <c r="BY362" s="166">
        <v>0.08</v>
      </c>
      <c r="BZ362" s="220">
        <v>44287</v>
      </c>
      <c r="CA362" s="223">
        <f t="shared" si="304"/>
        <v>44287</v>
      </c>
      <c r="CB362" s="222">
        <f t="shared" si="305"/>
        <v>4958</v>
      </c>
      <c r="CC362" s="222">
        <f t="shared" si="306"/>
        <v>0</v>
      </c>
      <c r="CD362" s="166">
        <f t="shared" si="307"/>
        <v>891.67773809269568</v>
      </c>
      <c r="CE362" s="166">
        <f t="shared" si="322"/>
        <v>0.08</v>
      </c>
      <c r="CF362" s="166">
        <f t="shared" si="314"/>
        <v>0.08</v>
      </c>
      <c r="CG362" s="166">
        <f t="shared" si="315"/>
        <v>0</v>
      </c>
      <c r="CH362" s="166">
        <f t="shared" si="272"/>
        <v>0</v>
      </c>
      <c r="CI362" s="166"/>
      <c r="CJ362" s="220">
        <v>44652</v>
      </c>
      <c r="CK362" s="223">
        <f t="shared" si="308"/>
        <v>44652</v>
      </c>
      <c r="CL362" s="222">
        <f t="shared" si="309"/>
        <v>2557</v>
      </c>
      <c r="CM362" s="222">
        <f t="shared" si="310"/>
        <v>2557</v>
      </c>
      <c r="CN362" s="166">
        <f t="shared" si="311"/>
        <v>891.67773809269568</v>
      </c>
      <c r="CO362" s="166">
        <f t="shared" si="323"/>
        <v>0</v>
      </c>
      <c r="CP362" s="166">
        <f t="shared" si="316"/>
        <v>0</v>
      </c>
      <c r="CQ362" s="166">
        <f t="shared" si="317"/>
        <v>0</v>
      </c>
      <c r="CR362" s="166">
        <f t="shared" si="312"/>
        <v>0</v>
      </c>
    </row>
    <row r="363" spans="1:96">
      <c r="A363" s="216" t="s">
        <v>2286</v>
      </c>
      <c r="B363" s="216" t="s">
        <v>2287</v>
      </c>
      <c r="C363" s="217"/>
      <c r="D363" s="217" t="s">
        <v>3757</v>
      </c>
      <c r="E363" s="216" t="s">
        <v>3061</v>
      </c>
      <c r="F363" s="216" t="s">
        <v>4568</v>
      </c>
      <c r="G363" s="216" t="s">
        <v>4562</v>
      </c>
      <c r="H363" s="216" t="s">
        <v>4443</v>
      </c>
      <c r="I363" s="216" t="s">
        <v>4339</v>
      </c>
      <c r="J363" s="216"/>
      <c r="K363" s="216" t="s">
        <v>1240</v>
      </c>
      <c r="L363" s="216" t="s">
        <v>3102</v>
      </c>
      <c r="M363" s="218">
        <v>1524.86</v>
      </c>
      <c r="N363" s="216">
        <v>15</v>
      </c>
      <c r="O363" s="216"/>
      <c r="P363" s="216"/>
      <c r="Q363" s="216">
        <f t="shared" si="277"/>
        <v>180</v>
      </c>
      <c r="R363" s="216">
        <f t="shared" si="278"/>
        <v>5478.6330000000007</v>
      </c>
      <c r="S363" s="216">
        <f t="shared" si="279"/>
        <v>5475</v>
      </c>
      <c r="T363" s="216" t="s">
        <v>6</v>
      </c>
      <c r="U363" s="216"/>
      <c r="V363" s="219">
        <v>39329</v>
      </c>
      <c r="W363" s="216"/>
      <c r="X363" s="218">
        <v>1524.86</v>
      </c>
      <c r="Y363" s="216">
        <v>0</v>
      </c>
      <c r="Z363" s="216">
        <v>0</v>
      </c>
      <c r="AA363" s="216">
        <v>0</v>
      </c>
      <c r="AB363" s="218">
        <f t="shared" si="280"/>
        <v>1524.86</v>
      </c>
      <c r="AC363" s="220">
        <v>42095</v>
      </c>
      <c r="AD363" s="221">
        <f t="shared" si="281"/>
        <v>39329</v>
      </c>
      <c r="AE363" s="221">
        <f t="shared" si="282"/>
        <v>42095</v>
      </c>
      <c r="AF363" s="222">
        <f t="shared" si="283"/>
        <v>2766</v>
      </c>
      <c r="AG363" s="222">
        <f t="shared" si="284"/>
        <v>5478.75</v>
      </c>
      <c r="AH363" s="222">
        <f t="shared" si="285"/>
        <v>2766</v>
      </c>
      <c r="AI363" s="222">
        <f t="shared" si="324"/>
        <v>770.36762739726021</v>
      </c>
      <c r="AJ363" s="222">
        <f t="shared" si="325"/>
        <v>754.49237260273969</v>
      </c>
      <c r="AK363" s="220">
        <v>42461</v>
      </c>
      <c r="AL363" s="223">
        <f t="shared" si="286"/>
        <v>42461</v>
      </c>
      <c r="AM363" s="222">
        <f t="shared" si="287"/>
        <v>42461</v>
      </c>
      <c r="AN363" s="222">
        <f t="shared" si="288"/>
        <v>2766</v>
      </c>
      <c r="AO363" s="166">
        <v>1517.64</v>
      </c>
      <c r="AP363" s="166">
        <f t="shared" si="289"/>
        <v>747.27237260273989</v>
      </c>
      <c r="AQ363" s="166">
        <f t="shared" si="290"/>
        <v>7.2199999999997999</v>
      </c>
      <c r="AR363" s="220">
        <v>42826</v>
      </c>
      <c r="AS363" s="223">
        <f t="shared" si="291"/>
        <v>42826</v>
      </c>
      <c r="AT363" s="222">
        <f t="shared" si="292"/>
        <v>42826</v>
      </c>
      <c r="AU363" s="222">
        <f t="shared" si="293"/>
        <v>3497</v>
      </c>
      <c r="AV363" s="166">
        <v>1619.2973333333334</v>
      </c>
      <c r="AW363" s="166">
        <v>101.65733333333333</v>
      </c>
      <c r="AX363" s="166">
        <v>0</v>
      </c>
      <c r="AY363" s="220">
        <v>43191</v>
      </c>
      <c r="AZ363" s="223">
        <f t="shared" si="294"/>
        <v>43191</v>
      </c>
      <c r="BA363" s="222">
        <f t="shared" si="295"/>
        <v>3862</v>
      </c>
      <c r="BB363" s="222">
        <f t="shared" si="296"/>
        <v>3107.5076273972604</v>
      </c>
      <c r="BC363" s="166">
        <v>1619.2973333333334</v>
      </c>
      <c r="BD363" s="166">
        <v>0</v>
      </c>
      <c r="BE363" s="166">
        <v>-0.2</v>
      </c>
      <c r="BF363" s="224"/>
      <c r="BG363" s="220">
        <v>43556</v>
      </c>
      <c r="BH363" s="223">
        <f t="shared" si="297"/>
        <v>43556</v>
      </c>
      <c r="BI363" s="222">
        <f t="shared" si="298"/>
        <v>4227</v>
      </c>
      <c r="BJ363" s="222">
        <f t="shared" si="299"/>
        <v>0</v>
      </c>
      <c r="BK363" s="166">
        <f>(M363-J363)/R363*BI363</f>
        <v>1176.494797151041</v>
      </c>
      <c r="BL363" s="166">
        <v>1.08</v>
      </c>
      <c r="BM363" s="166">
        <v>0.08</v>
      </c>
      <c r="BN363" s="225"/>
      <c r="BO363" s="226"/>
      <c r="BP363" s="226"/>
      <c r="BQ363" s="227">
        <f t="shared" si="300"/>
        <v>348.28520284895899</v>
      </c>
      <c r="BR363" s="220">
        <v>43922</v>
      </c>
      <c r="BS363" s="223">
        <f t="shared" si="301"/>
        <v>43922</v>
      </c>
      <c r="BT363" s="222">
        <f t="shared" si="302"/>
        <v>4593</v>
      </c>
      <c r="BU363" s="222">
        <f t="shared" si="303"/>
        <v>0</v>
      </c>
      <c r="BV363" s="166">
        <f t="shared" si="320"/>
        <v>1176.5747971510409</v>
      </c>
      <c r="BW363" s="166">
        <f t="shared" si="321"/>
        <v>0.08</v>
      </c>
      <c r="BX363" s="166">
        <f t="shared" si="313"/>
        <v>0.08</v>
      </c>
      <c r="BY363" s="166">
        <v>0.08</v>
      </c>
      <c r="BZ363" s="220">
        <v>44287</v>
      </c>
      <c r="CA363" s="223">
        <f t="shared" si="304"/>
        <v>44287</v>
      </c>
      <c r="CB363" s="222">
        <f t="shared" si="305"/>
        <v>4958</v>
      </c>
      <c r="CC363" s="222">
        <f t="shared" si="306"/>
        <v>0</v>
      </c>
      <c r="CD363" s="166">
        <f t="shared" si="307"/>
        <v>1176.6547971510408</v>
      </c>
      <c r="CE363" s="166">
        <f t="shared" si="322"/>
        <v>0.08</v>
      </c>
      <c r="CF363" s="166">
        <f t="shared" si="314"/>
        <v>0.08</v>
      </c>
      <c r="CG363" s="166">
        <f t="shared" si="315"/>
        <v>0</v>
      </c>
      <c r="CH363" s="166">
        <f t="shared" si="272"/>
        <v>0</v>
      </c>
      <c r="CI363" s="166"/>
      <c r="CJ363" s="220">
        <v>44652</v>
      </c>
      <c r="CK363" s="223">
        <f t="shared" si="308"/>
        <v>44652</v>
      </c>
      <c r="CL363" s="222">
        <f t="shared" si="309"/>
        <v>2557</v>
      </c>
      <c r="CM363" s="222">
        <f t="shared" si="310"/>
        <v>2557</v>
      </c>
      <c r="CN363" s="166">
        <f t="shared" si="311"/>
        <v>1176.6547971510408</v>
      </c>
      <c r="CO363" s="166">
        <f t="shared" si="323"/>
        <v>0</v>
      </c>
      <c r="CP363" s="166">
        <f t="shared" si="316"/>
        <v>0</v>
      </c>
      <c r="CQ363" s="166">
        <f t="shared" si="317"/>
        <v>0</v>
      </c>
      <c r="CR363" s="166">
        <f t="shared" si="312"/>
        <v>0</v>
      </c>
    </row>
    <row r="364" spans="1:96">
      <c r="A364" s="216" t="s">
        <v>2451</v>
      </c>
      <c r="B364" s="216" t="s">
        <v>2452</v>
      </c>
      <c r="C364" s="217"/>
      <c r="D364" s="217" t="s">
        <v>3838</v>
      </c>
      <c r="E364" s="216" t="s">
        <v>3061</v>
      </c>
      <c r="F364" s="216" t="s">
        <v>4568</v>
      </c>
      <c r="G364" s="216" t="s">
        <v>4562</v>
      </c>
      <c r="H364" s="216" t="s">
        <v>4452</v>
      </c>
      <c r="I364" s="216" t="s">
        <v>4333</v>
      </c>
      <c r="J364" s="216"/>
      <c r="K364" s="216" t="s">
        <v>1240</v>
      </c>
      <c r="L364" s="216" t="s">
        <v>3102</v>
      </c>
      <c r="M364" s="218">
        <v>1193.81</v>
      </c>
      <c r="N364" s="216">
        <v>15</v>
      </c>
      <c r="O364" s="216"/>
      <c r="P364" s="216"/>
      <c r="Q364" s="216">
        <f t="shared" si="277"/>
        <v>180</v>
      </c>
      <c r="R364" s="216">
        <f t="shared" si="278"/>
        <v>5478.6330000000007</v>
      </c>
      <c r="S364" s="216">
        <f t="shared" si="279"/>
        <v>5475</v>
      </c>
      <c r="T364" s="216" t="s">
        <v>6</v>
      </c>
      <c r="U364" s="216"/>
      <c r="V364" s="219">
        <v>39329</v>
      </c>
      <c r="W364" s="216"/>
      <c r="X364" s="218">
        <v>1193.81</v>
      </c>
      <c r="Y364" s="216">
        <v>0</v>
      </c>
      <c r="Z364" s="216">
        <v>0</v>
      </c>
      <c r="AA364" s="216">
        <v>0</v>
      </c>
      <c r="AB364" s="218">
        <f t="shared" si="280"/>
        <v>1193.81</v>
      </c>
      <c r="AC364" s="220">
        <v>42095</v>
      </c>
      <c r="AD364" s="221">
        <f t="shared" si="281"/>
        <v>39329</v>
      </c>
      <c r="AE364" s="221">
        <f t="shared" si="282"/>
        <v>42095</v>
      </c>
      <c r="AF364" s="222">
        <f t="shared" si="283"/>
        <v>2766</v>
      </c>
      <c r="AG364" s="222">
        <f t="shared" si="284"/>
        <v>5478.75</v>
      </c>
      <c r="AH364" s="222">
        <f t="shared" si="285"/>
        <v>2766</v>
      </c>
      <c r="AI364" s="222">
        <f t="shared" si="324"/>
        <v>603.11935342465745</v>
      </c>
      <c r="AJ364" s="222">
        <f t="shared" si="325"/>
        <v>590.6906465753425</v>
      </c>
      <c r="AK364" s="220">
        <v>42461</v>
      </c>
      <c r="AL364" s="223">
        <f t="shared" si="286"/>
        <v>42461</v>
      </c>
      <c r="AM364" s="222">
        <f t="shared" si="287"/>
        <v>42461</v>
      </c>
      <c r="AN364" s="222">
        <f t="shared" si="288"/>
        <v>2766</v>
      </c>
      <c r="AO364" s="166">
        <v>1188.1600000000001</v>
      </c>
      <c r="AP364" s="166">
        <f t="shared" si="289"/>
        <v>585.04064657534263</v>
      </c>
      <c r="AQ364" s="166">
        <f t="shared" si="290"/>
        <v>5.6499999999998636</v>
      </c>
      <c r="AR364" s="220">
        <v>42826</v>
      </c>
      <c r="AS364" s="223">
        <f t="shared" si="291"/>
        <v>42826</v>
      </c>
      <c r="AT364" s="222">
        <f t="shared" si="292"/>
        <v>42826</v>
      </c>
      <c r="AU364" s="222">
        <f t="shared" si="293"/>
        <v>3497</v>
      </c>
      <c r="AV364" s="166">
        <v>1267.7473333333335</v>
      </c>
      <c r="AW364" s="166">
        <v>79.587333333333333</v>
      </c>
      <c r="AX364" s="166">
        <v>0</v>
      </c>
      <c r="AY364" s="220">
        <v>43191</v>
      </c>
      <c r="AZ364" s="223">
        <f t="shared" si="294"/>
        <v>43191</v>
      </c>
      <c r="BA364" s="222">
        <f t="shared" si="295"/>
        <v>3862</v>
      </c>
      <c r="BB364" s="222">
        <f t="shared" si="296"/>
        <v>3271.3093534246573</v>
      </c>
      <c r="BC364" s="166">
        <v>1267.7473333333335</v>
      </c>
      <c r="BD364" s="166">
        <v>0</v>
      </c>
      <c r="BE364" s="166">
        <v>-0.2</v>
      </c>
      <c r="BF364" s="224"/>
      <c r="BG364" s="220">
        <v>43556</v>
      </c>
      <c r="BH364" s="223">
        <f t="shared" si="297"/>
        <v>43556</v>
      </c>
      <c r="BI364" s="222">
        <f t="shared" si="298"/>
        <v>4227</v>
      </c>
      <c r="BJ364" s="222">
        <f t="shared" si="299"/>
        <v>0</v>
      </c>
      <c r="BK364" s="166">
        <f>BC364+BL364</f>
        <v>1268.8273333333334</v>
      </c>
      <c r="BL364" s="166">
        <v>1.08</v>
      </c>
      <c r="BM364" s="166">
        <v>0.08</v>
      </c>
      <c r="BN364" s="225"/>
      <c r="BO364" s="226"/>
      <c r="BP364" s="226"/>
      <c r="BQ364" s="227">
        <f t="shared" si="300"/>
        <v>-75.097333333333381</v>
      </c>
      <c r="BR364" s="220">
        <v>43922</v>
      </c>
      <c r="BS364" s="223">
        <f t="shared" si="301"/>
        <v>43922</v>
      </c>
      <c r="BT364" s="222">
        <f t="shared" si="302"/>
        <v>4593</v>
      </c>
      <c r="BU364" s="222">
        <f t="shared" si="303"/>
        <v>0</v>
      </c>
      <c r="BV364" s="166">
        <f t="shared" si="320"/>
        <v>1268.9073333333333</v>
      </c>
      <c r="BW364" s="166">
        <f t="shared" si="321"/>
        <v>0.08</v>
      </c>
      <c r="BX364" s="166">
        <f t="shared" si="313"/>
        <v>0.08</v>
      </c>
      <c r="BY364" s="166">
        <v>0.08</v>
      </c>
      <c r="BZ364" s="220">
        <v>44287</v>
      </c>
      <c r="CA364" s="223">
        <f t="shared" si="304"/>
        <v>44287</v>
      </c>
      <c r="CB364" s="222">
        <f t="shared" si="305"/>
        <v>4958</v>
      </c>
      <c r="CC364" s="222">
        <f t="shared" si="306"/>
        <v>0</v>
      </c>
      <c r="CD364" s="166">
        <f t="shared" si="307"/>
        <v>1268.9873333333333</v>
      </c>
      <c r="CE364" s="166">
        <f t="shared" si="322"/>
        <v>0.08</v>
      </c>
      <c r="CF364" s="166">
        <f t="shared" si="314"/>
        <v>0.08</v>
      </c>
      <c r="CG364" s="166">
        <f t="shared" si="315"/>
        <v>0</v>
      </c>
      <c r="CH364" s="166">
        <f t="shared" si="272"/>
        <v>0</v>
      </c>
      <c r="CI364" s="166"/>
      <c r="CJ364" s="220">
        <v>44652</v>
      </c>
      <c r="CK364" s="223">
        <f t="shared" si="308"/>
        <v>44652</v>
      </c>
      <c r="CL364" s="222">
        <f t="shared" si="309"/>
        <v>2557</v>
      </c>
      <c r="CM364" s="222">
        <f t="shared" si="310"/>
        <v>2557</v>
      </c>
      <c r="CN364" s="166">
        <f t="shared" si="311"/>
        <v>1268.9873333333333</v>
      </c>
      <c r="CO364" s="166">
        <f t="shared" si="323"/>
        <v>0</v>
      </c>
      <c r="CP364" s="166">
        <f t="shared" si="316"/>
        <v>0</v>
      </c>
      <c r="CQ364" s="166">
        <f t="shared" si="317"/>
        <v>0</v>
      </c>
      <c r="CR364" s="166">
        <f t="shared" si="312"/>
        <v>0</v>
      </c>
    </row>
    <row r="365" spans="1:96">
      <c r="A365" s="216" t="s">
        <v>2491</v>
      </c>
      <c r="B365" s="216" t="s">
        <v>2492</v>
      </c>
      <c r="C365" s="217"/>
      <c r="D365" s="217" t="s">
        <v>3858</v>
      </c>
      <c r="E365" s="216" t="s">
        <v>3061</v>
      </c>
      <c r="F365" s="216" t="s">
        <v>4568</v>
      </c>
      <c r="G365" s="216" t="s">
        <v>4562</v>
      </c>
      <c r="H365" s="216" t="s">
        <v>3236</v>
      </c>
      <c r="I365" s="216" t="s">
        <v>4359</v>
      </c>
      <c r="J365" s="216"/>
      <c r="K365" s="216" t="s">
        <v>1240</v>
      </c>
      <c r="L365" s="216" t="s">
        <v>3102</v>
      </c>
      <c r="M365" s="218">
        <v>1024.8599999999999</v>
      </c>
      <c r="N365" s="216">
        <v>15</v>
      </c>
      <c r="O365" s="216"/>
      <c r="P365" s="216"/>
      <c r="Q365" s="216">
        <f t="shared" si="277"/>
        <v>180</v>
      </c>
      <c r="R365" s="216">
        <f t="shared" si="278"/>
        <v>5478.6330000000007</v>
      </c>
      <c r="S365" s="216">
        <f t="shared" si="279"/>
        <v>5475</v>
      </c>
      <c r="T365" s="216" t="s">
        <v>6</v>
      </c>
      <c r="U365" s="216"/>
      <c r="V365" s="219">
        <v>39329</v>
      </c>
      <c r="W365" s="216"/>
      <c r="X365" s="218">
        <v>1024.8599999999999</v>
      </c>
      <c r="Y365" s="216">
        <v>0</v>
      </c>
      <c r="Z365" s="216">
        <v>0</v>
      </c>
      <c r="AA365" s="216">
        <v>0</v>
      </c>
      <c r="AB365" s="218">
        <f t="shared" si="280"/>
        <v>1024.8599999999999</v>
      </c>
      <c r="AC365" s="220">
        <v>42095</v>
      </c>
      <c r="AD365" s="221">
        <f t="shared" si="281"/>
        <v>39329</v>
      </c>
      <c r="AE365" s="221">
        <f t="shared" si="282"/>
        <v>42095</v>
      </c>
      <c r="AF365" s="222">
        <f t="shared" si="283"/>
        <v>2766</v>
      </c>
      <c r="AG365" s="222">
        <f t="shared" si="284"/>
        <v>5478.75</v>
      </c>
      <c r="AH365" s="222">
        <f t="shared" si="285"/>
        <v>2766</v>
      </c>
      <c r="AI365" s="222">
        <f t="shared" si="324"/>
        <v>517.76488767123283</v>
      </c>
      <c r="AJ365" s="222">
        <f t="shared" si="325"/>
        <v>507.09511232876707</v>
      </c>
      <c r="AK365" s="220">
        <v>42461</v>
      </c>
      <c r="AL365" s="223">
        <f t="shared" si="286"/>
        <v>42461</v>
      </c>
      <c r="AM365" s="222">
        <f t="shared" si="287"/>
        <v>42461</v>
      </c>
      <c r="AN365" s="222">
        <f t="shared" si="288"/>
        <v>2766</v>
      </c>
      <c r="AO365" s="166">
        <v>1019.95</v>
      </c>
      <c r="AP365" s="166">
        <f t="shared" si="289"/>
        <v>502.18511232876722</v>
      </c>
      <c r="AQ365" s="166">
        <f t="shared" si="290"/>
        <v>4.9099999999998545</v>
      </c>
      <c r="AR365" s="220">
        <v>42826</v>
      </c>
      <c r="AS365" s="223">
        <f t="shared" si="291"/>
        <v>42826</v>
      </c>
      <c r="AT365" s="222">
        <f t="shared" si="292"/>
        <v>42826</v>
      </c>
      <c r="AU365" s="222">
        <f t="shared" si="293"/>
        <v>3497</v>
      </c>
      <c r="AV365" s="166">
        <v>1088.2740000000001</v>
      </c>
      <c r="AW365" s="166">
        <v>68.323999999999998</v>
      </c>
      <c r="AX365" s="166">
        <v>0</v>
      </c>
      <c r="AY365" s="220">
        <v>43191</v>
      </c>
      <c r="AZ365" s="223">
        <f t="shared" si="294"/>
        <v>43191</v>
      </c>
      <c r="BA365" s="222">
        <f t="shared" si="295"/>
        <v>3862</v>
      </c>
      <c r="BB365" s="222">
        <f t="shared" si="296"/>
        <v>3354.9048876712332</v>
      </c>
      <c r="BC365" s="166">
        <v>1088.2740000000001</v>
      </c>
      <c r="BD365" s="166">
        <v>0</v>
      </c>
      <c r="BE365" s="166">
        <v>-0.2</v>
      </c>
      <c r="BF365" s="224"/>
      <c r="BG365" s="220">
        <v>43556</v>
      </c>
      <c r="BH365" s="223">
        <f t="shared" si="297"/>
        <v>43556</v>
      </c>
      <c r="BI365" s="222">
        <f t="shared" si="298"/>
        <v>4227</v>
      </c>
      <c r="BJ365" s="222">
        <f t="shared" si="299"/>
        <v>0</v>
      </c>
      <c r="BK365" s="166">
        <f>BC365+BL365</f>
        <v>1089.354</v>
      </c>
      <c r="BL365" s="166">
        <v>1.08</v>
      </c>
      <c r="BM365" s="166">
        <v>0.08</v>
      </c>
      <c r="BN365" s="225"/>
      <c r="BO365" s="226"/>
      <c r="BP365" s="226"/>
      <c r="BQ365" s="227">
        <f t="shared" si="300"/>
        <v>-64.574000000000069</v>
      </c>
      <c r="BR365" s="220">
        <v>43922</v>
      </c>
      <c r="BS365" s="223">
        <f t="shared" si="301"/>
        <v>43922</v>
      </c>
      <c r="BT365" s="222">
        <f t="shared" si="302"/>
        <v>4593</v>
      </c>
      <c r="BU365" s="222">
        <f t="shared" si="303"/>
        <v>0</v>
      </c>
      <c r="BV365" s="166">
        <f t="shared" si="320"/>
        <v>1089.434</v>
      </c>
      <c r="BW365" s="166">
        <f t="shared" si="321"/>
        <v>0.08</v>
      </c>
      <c r="BX365" s="166">
        <f t="shared" si="313"/>
        <v>0.08</v>
      </c>
      <c r="BY365" s="166">
        <v>0.08</v>
      </c>
      <c r="BZ365" s="220">
        <v>44287</v>
      </c>
      <c r="CA365" s="223">
        <f t="shared" si="304"/>
        <v>44287</v>
      </c>
      <c r="CB365" s="222">
        <f t="shared" si="305"/>
        <v>4958</v>
      </c>
      <c r="CC365" s="222">
        <f t="shared" si="306"/>
        <v>0</v>
      </c>
      <c r="CD365" s="166">
        <f t="shared" si="307"/>
        <v>1089.5139999999999</v>
      </c>
      <c r="CE365" s="166">
        <f t="shared" si="322"/>
        <v>0.08</v>
      </c>
      <c r="CF365" s="166">
        <f t="shared" si="314"/>
        <v>0.08</v>
      </c>
      <c r="CG365" s="166">
        <f t="shared" si="315"/>
        <v>0</v>
      </c>
      <c r="CH365" s="166">
        <f t="shared" si="272"/>
        <v>0</v>
      </c>
      <c r="CI365" s="166"/>
      <c r="CJ365" s="220">
        <v>44652</v>
      </c>
      <c r="CK365" s="223">
        <f t="shared" si="308"/>
        <v>44652</v>
      </c>
      <c r="CL365" s="222">
        <f t="shared" si="309"/>
        <v>2557</v>
      </c>
      <c r="CM365" s="222">
        <f t="shared" si="310"/>
        <v>2557</v>
      </c>
      <c r="CN365" s="166">
        <f t="shared" si="311"/>
        <v>1089.5139999999999</v>
      </c>
      <c r="CO365" s="166">
        <f t="shared" si="323"/>
        <v>0</v>
      </c>
      <c r="CP365" s="166">
        <f t="shared" si="316"/>
        <v>0</v>
      </c>
      <c r="CQ365" s="166">
        <f t="shared" si="317"/>
        <v>0</v>
      </c>
      <c r="CR365" s="166">
        <f t="shared" si="312"/>
        <v>0</v>
      </c>
    </row>
    <row r="366" spans="1:96">
      <c r="A366" s="216" t="s">
        <v>2660</v>
      </c>
      <c r="B366" s="216" t="s">
        <v>2661</v>
      </c>
      <c r="C366" s="217"/>
      <c r="D366" s="217" t="s">
        <v>3939</v>
      </c>
      <c r="E366" s="216" t="s">
        <v>3061</v>
      </c>
      <c r="F366" s="216" t="s">
        <v>4568</v>
      </c>
      <c r="G366" s="216" t="s">
        <v>4574</v>
      </c>
      <c r="H366" s="216" t="s">
        <v>4517</v>
      </c>
      <c r="I366" s="216" t="s">
        <v>4518</v>
      </c>
      <c r="J366" s="216"/>
      <c r="K366" s="216" t="s">
        <v>1240</v>
      </c>
      <c r="L366" s="216" t="s">
        <v>3102</v>
      </c>
      <c r="M366" s="218">
        <v>1155.5</v>
      </c>
      <c r="N366" s="216">
        <v>15</v>
      </c>
      <c r="O366" s="216"/>
      <c r="P366" s="216"/>
      <c r="Q366" s="216">
        <f t="shared" si="277"/>
        <v>180</v>
      </c>
      <c r="R366" s="216">
        <f t="shared" si="278"/>
        <v>5478.6330000000007</v>
      </c>
      <c r="S366" s="216">
        <f t="shared" si="279"/>
        <v>5475</v>
      </c>
      <c r="T366" s="216" t="s">
        <v>6</v>
      </c>
      <c r="U366" s="216"/>
      <c r="V366" s="219">
        <v>39329</v>
      </c>
      <c r="W366" s="216"/>
      <c r="X366" s="218">
        <v>1155.5</v>
      </c>
      <c r="Y366" s="216">
        <v>0</v>
      </c>
      <c r="Z366" s="216">
        <v>0</v>
      </c>
      <c r="AA366" s="216">
        <v>0</v>
      </c>
      <c r="AB366" s="218">
        <f t="shared" si="280"/>
        <v>1155.5</v>
      </c>
      <c r="AC366" s="220">
        <v>42095</v>
      </c>
      <c r="AD366" s="221">
        <f t="shared" si="281"/>
        <v>39329</v>
      </c>
      <c r="AE366" s="221">
        <f t="shared" si="282"/>
        <v>42095</v>
      </c>
      <c r="AF366" s="222">
        <f t="shared" si="283"/>
        <v>2766</v>
      </c>
      <c r="AG366" s="222">
        <f t="shared" si="284"/>
        <v>5478.75</v>
      </c>
      <c r="AH366" s="222">
        <f t="shared" si="285"/>
        <v>2766</v>
      </c>
      <c r="AI366" s="222">
        <f t="shared" si="324"/>
        <v>583.76493150684939</v>
      </c>
      <c r="AJ366" s="222">
        <f t="shared" si="325"/>
        <v>571.73506849315061</v>
      </c>
      <c r="AK366" s="220">
        <v>42461</v>
      </c>
      <c r="AL366" s="223">
        <f t="shared" si="286"/>
        <v>42461</v>
      </c>
      <c r="AM366" s="222">
        <f t="shared" si="287"/>
        <v>42461</v>
      </c>
      <c r="AN366" s="222">
        <f t="shared" si="288"/>
        <v>2766</v>
      </c>
      <c r="AO366" s="166">
        <v>1150.1400000000001</v>
      </c>
      <c r="AP366" s="166">
        <f t="shared" si="289"/>
        <v>566.37506849315071</v>
      </c>
      <c r="AQ366" s="166">
        <f t="shared" si="290"/>
        <v>5.3599999999999</v>
      </c>
      <c r="AR366" s="220">
        <v>42826</v>
      </c>
      <c r="AS366" s="223">
        <f t="shared" si="291"/>
        <v>42826</v>
      </c>
      <c r="AT366" s="222">
        <f t="shared" si="292"/>
        <v>42826</v>
      </c>
      <c r="AU366" s="222">
        <f t="shared" si="293"/>
        <v>3497</v>
      </c>
      <c r="AV366" s="166">
        <v>1227.1733333333334</v>
      </c>
      <c r="AW366" s="166">
        <v>77.033333333333331</v>
      </c>
      <c r="AX366" s="166">
        <v>0</v>
      </c>
      <c r="AY366" s="220">
        <v>43191</v>
      </c>
      <c r="AZ366" s="223">
        <f t="shared" si="294"/>
        <v>43191</v>
      </c>
      <c r="BA366" s="222">
        <f t="shared" si="295"/>
        <v>3862</v>
      </c>
      <c r="BB366" s="222">
        <f t="shared" si="296"/>
        <v>3290.2649315068493</v>
      </c>
      <c r="BC366" s="166">
        <v>1227.1733333333334</v>
      </c>
      <c r="BD366" s="166">
        <v>0</v>
      </c>
      <c r="BE366" s="166">
        <v>-0.2</v>
      </c>
      <c r="BF366" s="224"/>
      <c r="BG366" s="220">
        <v>43556</v>
      </c>
      <c r="BH366" s="223">
        <f t="shared" si="297"/>
        <v>43556</v>
      </c>
      <c r="BI366" s="222">
        <f t="shared" si="298"/>
        <v>4227</v>
      </c>
      <c r="BJ366" s="222">
        <f t="shared" si="299"/>
        <v>0</v>
      </c>
      <c r="BK366" s="166">
        <f>BC366+BL366</f>
        <v>1228.2533333333333</v>
      </c>
      <c r="BL366" s="166">
        <v>1.08</v>
      </c>
      <c r="BM366" s="166">
        <v>0.08</v>
      </c>
      <c r="BN366" s="225"/>
      <c r="BO366" s="226"/>
      <c r="BP366" s="226"/>
      <c r="BQ366" s="227">
        <f t="shared" si="300"/>
        <v>-72.833333333333258</v>
      </c>
      <c r="BR366" s="220">
        <v>43922</v>
      </c>
      <c r="BS366" s="223">
        <f t="shared" si="301"/>
        <v>43922</v>
      </c>
      <c r="BT366" s="222">
        <f t="shared" si="302"/>
        <v>4593</v>
      </c>
      <c r="BU366" s="222">
        <f t="shared" si="303"/>
        <v>0</v>
      </c>
      <c r="BV366" s="166">
        <f t="shared" si="320"/>
        <v>1228.3333333333333</v>
      </c>
      <c r="BW366" s="166">
        <f t="shared" si="321"/>
        <v>0.08</v>
      </c>
      <c r="BX366" s="166">
        <f t="shared" si="313"/>
        <v>0.08</v>
      </c>
      <c r="BY366" s="166">
        <v>0.08</v>
      </c>
      <c r="BZ366" s="220">
        <v>44287</v>
      </c>
      <c r="CA366" s="223">
        <f t="shared" si="304"/>
        <v>44287</v>
      </c>
      <c r="CB366" s="222">
        <f t="shared" si="305"/>
        <v>4958</v>
      </c>
      <c r="CC366" s="222">
        <f t="shared" si="306"/>
        <v>0</v>
      </c>
      <c r="CD366" s="166">
        <f t="shared" si="307"/>
        <v>1228.4133333333332</v>
      </c>
      <c r="CE366" s="166">
        <f t="shared" si="322"/>
        <v>0.08</v>
      </c>
      <c r="CF366" s="166">
        <f t="shared" si="314"/>
        <v>0.08</v>
      </c>
      <c r="CG366" s="166">
        <f t="shared" si="315"/>
        <v>0</v>
      </c>
      <c r="CH366" s="166">
        <f t="shared" ref="CH366:CH429" si="327">BY366-CE366</f>
        <v>0</v>
      </c>
      <c r="CI366" s="166"/>
      <c r="CJ366" s="220">
        <v>44652</v>
      </c>
      <c r="CK366" s="223">
        <f t="shared" si="308"/>
        <v>44652</v>
      </c>
      <c r="CL366" s="222">
        <f t="shared" si="309"/>
        <v>2557</v>
      </c>
      <c r="CM366" s="222">
        <f t="shared" si="310"/>
        <v>2557</v>
      </c>
      <c r="CN366" s="166">
        <f t="shared" si="311"/>
        <v>1228.4133333333332</v>
      </c>
      <c r="CO366" s="166">
        <f t="shared" si="323"/>
        <v>0</v>
      </c>
      <c r="CP366" s="166">
        <f t="shared" si="316"/>
        <v>0</v>
      </c>
      <c r="CQ366" s="166">
        <f t="shared" si="317"/>
        <v>0</v>
      </c>
      <c r="CR366" s="166">
        <f t="shared" si="312"/>
        <v>0</v>
      </c>
    </row>
    <row r="367" spans="1:96">
      <c r="A367" s="30" t="s">
        <v>2226</v>
      </c>
      <c r="B367" s="30" t="s">
        <v>2227</v>
      </c>
      <c r="C367" s="49"/>
      <c r="D367" s="49" t="s">
        <v>3725</v>
      </c>
      <c r="E367" s="30" t="s">
        <v>3061</v>
      </c>
      <c r="F367" s="30" t="s">
        <v>4568</v>
      </c>
      <c r="G367" s="30" t="s">
        <v>4562</v>
      </c>
      <c r="H367" s="30" t="s">
        <v>4452</v>
      </c>
      <c r="I367" s="30" t="s">
        <v>4333</v>
      </c>
      <c r="J367" s="30"/>
      <c r="K367" s="30" t="s">
        <v>1240</v>
      </c>
      <c r="L367" s="30" t="s">
        <v>3102</v>
      </c>
      <c r="M367" s="31">
        <v>1024.8599999999999</v>
      </c>
      <c r="N367" s="30">
        <v>15</v>
      </c>
      <c r="O367" s="30"/>
      <c r="P367" s="162"/>
      <c r="Q367" s="30">
        <f t="shared" si="277"/>
        <v>180</v>
      </c>
      <c r="R367" s="30">
        <f t="shared" si="278"/>
        <v>5478.6330000000007</v>
      </c>
      <c r="S367" s="30">
        <f t="shared" si="279"/>
        <v>5475</v>
      </c>
      <c r="T367" s="30" t="s">
        <v>6</v>
      </c>
      <c r="U367" s="30"/>
      <c r="V367" s="32">
        <v>39371</v>
      </c>
      <c r="W367" s="30"/>
      <c r="X367" s="31">
        <v>1024.8599999999999</v>
      </c>
      <c r="Y367" s="30">
        <v>0</v>
      </c>
      <c r="Z367" s="30">
        <v>0</v>
      </c>
      <c r="AA367" s="30">
        <v>0</v>
      </c>
      <c r="AB367" s="31">
        <f t="shared" si="280"/>
        <v>1024.8599999999999</v>
      </c>
      <c r="AC367" s="33">
        <v>42095</v>
      </c>
      <c r="AD367" s="10">
        <f t="shared" si="281"/>
        <v>39371</v>
      </c>
      <c r="AE367" s="10">
        <f t="shared" si="282"/>
        <v>42095</v>
      </c>
      <c r="AF367" s="11">
        <f t="shared" si="283"/>
        <v>2724</v>
      </c>
      <c r="AG367" s="11">
        <f t="shared" si="284"/>
        <v>5478.75</v>
      </c>
      <c r="AH367" s="11">
        <f t="shared" si="285"/>
        <v>2724</v>
      </c>
      <c r="AI367" s="11">
        <f t="shared" si="324"/>
        <v>509.90294794520537</v>
      </c>
      <c r="AJ367" s="11">
        <f t="shared" si="325"/>
        <v>514.95705205479453</v>
      </c>
      <c r="AK367" s="33">
        <v>42461</v>
      </c>
      <c r="AL367" s="5">
        <f t="shared" si="286"/>
        <v>42461</v>
      </c>
      <c r="AM367" s="11">
        <f t="shared" si="287"/>
        <v>42461</v>
      </c>
      <c r="AN367" s="11">
        <f t="shared" si="288"/>
        <v>2724</v>
      </c>
      <c r="AO367" s="6">
        <v>579.49</v>
      </c>
      <c r="AP367" s="6">
        <f t="shared" si="289"/>
        <v>69.58705205479464</v>
      </c>
      <c r="AQ367" s="6">
        <f t="shared" si="290"/>
        <v>445.36999999999989</v>
      </c>
      <c r="AR367" s="33">
        <v>42826</v>
      </c>
      <c r="AS367" s="5">
        <f t="shared" si="291"/>
        <v>42826</v>
      </c>
      <c r="AT367" s="11">
        <f t="shared" si="292"/>
        <v>42826</v>
      </c>
      <c r="AU367" s="11">
        <f t="shared" si="293"/>
        <v>3455</v>
      </c>
      <c r="AV367" s="6">
        <v>647.81399999999996</v>
      </c>
      <c r="AW367" s="6">
        <v>68.323999999999998</v>
      </c>
      <c r="AX367" s="6">
        <f t="shared" ref="AX367:AX419" si="328">AB367-AV367</f>
        <v>377.04599999999994</v>
      </c>
      <c r="AY367" s="33">
        <v>43191</v>
      </c>
      <c r="AZ367" s="5">
        <f t="shared" si="294"/>
        <v>43191</v>
      </c>
      <c r="BA367" s="11">
        <f t="shared" si="295"/>
        <v>3820</v>
      </c>
      <c r="BB367" s="11">
        <f t="shared" si="296"/>
        <v>3305.0429479452055</v>
      </c>
      <c r="BC367" s="6">
        <v>715.96681867383973</v>
      </c>
      <c r="BD367" s="6">
        <v>68.152818673839718</v>
      </c>
      <c r="BE367" s="6">
        <f t="shared" ref="BE367:BE419" si="329">AB367-BC367</f>
        <v>308.89318132616017</v>
      </c>
      <c r="BF367" s="8"/>
      <c r="BG367" s="33">
        <v>43556</v>
      </c>
      <c r="BH367" s="5">
        <f t="shared" si="297"/>
        <v>43556</v>
      </c>
      <c r="BI367" s="11">
        <f t="shared" si="298"/>
        <v>4185</v>
      </c>
      <c r="BJ367" s="11">
        <f t="shared" si="299"/>
        <v>0</v>
      </c>
      <c r="BK367" s="6">
        <f>(M367-J367)/R367*BI367</f>
        <v>782.8666567006768</v>
      </c>
      <c r="BL367" s="6">
        <f>BK367-BC367</f>
        <v>66.899838026837074</v>
      </c>
      <c r="BM367" s="6">
        <f t="shared" ref="BM367:BM375" si="330">BE367-BL367</f>
        <v>241.9933432993231</v>
      </c>
      <c r="BN367" s="59"/>
      <c r="BO367" s="58"/>
      <c r="BP367" s="58"/>
      <c r="BQ367" s="61">
        <f t="shared" si="300"/>
        <v>173.66934329932315</v>
      </c>
      <c r="BR367" s="33">
        <v>43922</v>
      </c>
      <c r="BS367" s="5">
        <f t="shared" si="301"/>
        <v>43922</v>
      </c>
      <c r="BT367" s="11">
        <f t="shared" si="302"/>
        <v>4551</v>
      </c>
      <c r="BU367" s="11">
        <f t="shared" si="303"/>
        <v>0</v>
      </c>
      <c r="BV367" s="6">
        <f t="shared" si="320"/>
        <v>851.19065670067675</v>
      </c>
      <c r="BW367" s="6">
        <f>SLN(M367,J367,N367)</f>
        <v>68.323999999999998</v>
      </c>
      <c r="BX367" s="73">
        <f t="shared" si="313"/>
        <v>173.66934329932309</v>
      </c>
      <c r="BY367" s="6">
        <f t="shared" ref="BY367:BY375" si="331">BM367-BW367</f>
        <v>173.66934329932309</v>
      </c>
      <c r="BZ367" s="33">
        <v>44287</v>
      </c>
      <c r="CA367" s="5">
        <f t="shared" si="304"/>
        <v>44287</v>
      </c>
      <c r="CB367" s="11">
        <f t="shared" si="305"/>
        <v>4916</v>
      </c>
      <c r="CC367" s="11">
        <f t="shared" si="306"/>
        <v>0</v>
      </c>
      <c r="CD367" s="6">
        <f t="shared" si="307"/>
        <v>919.51465670067671</v>
      </c>
      <c r="CE367" s="62">
        <f>SLN(M367,J367,N367)</f>
        <v>68.323999999999998</v>
      </c>
      <c r="CF367" s="73">
        <f t="shared" si="314"/>
        <v>68.323999999999998</v>
      </c>
      <c r="CG367" s="73">
        <f t="shared" si="315"/>
        <v>105.34534329932309</v>
      </c>
      <c r="CH367" s="6">
        <f t="shared" si="327"/>
        <v>105.34534329932309</v>
      </c>
      <c r="CI367" s="6"/>
      <c r="CJ367" s="33">
        <v>44652</v>
      </c>
      <c r="CK367" s="5">
        <f t="shared" si="308"/>
        <v>44652</v>
      </c>
      <c r="CL367" s="11">
        <f t="shared" si="309"/>
        <v>2557</v>
      </c>
      <c r="CM367" s="11">
        <f t="shared" si="310"/>
        <v>2557</v>
      </c>
      <c r="CN367" s="6">
        <f t="shared" si="311"/>
        <v>987.83865670067667</v>
      </c>
      <c r="CO367" s="6">
        <f>SLN(M367,J367,N367)</f>
        <v>68.323999999999998</v>
      </c>
      <c r="CP367" s="73">
        <f t="shared" si="316"/>
        <v>68.323999999999998</v>
      </c>
      <c r="CQ367" s="73">
        <f t="shared" si="317"/>
        <v>37.021343299323092</v>
      </c>
      <c r="CR367" s="6">
        <f t="shared" si="312"/>
        <v>37.021343299323092</v>
      </c>
    </row>
    <row r="368" spans="1:96">
      <c r="A368" s="30" t="s">
        <v>2489</v>
      </c>
      <c r="B368" s="30" t="s">
        <v>2490</v>
      </c>
      <c r="C368" s="49"/>
      <c r="D368" s="49" t="s">
        <v>3857</v>
      </c>
      <c r="E368" s="30" t="s">
        <v>3061</v>
      </c>
      <c r="F368" s="30" t="s">
        <v>4568</v>
      </c>
      <c r="G368" s="30" t="s">
        <v>4562</v>
      </c>
      <c r="H368" s="30" t="s">
        <v>4513</v>
      </c>
      <c r="I368" s="30" t="s">
        <v>4352</v>
      </c>
      <c r="J368" s="30"/>
      <c r="K368" s="30" t="s">
        <v>1240</v>
      </c>
      <c r="L368" s="30" t="s">
        <v>3102</v>
      </c>
      <c r="M368" s="31">
        <v>3813.3</v>
      </c>
      <c r="N368" s="30">
        <v>15</v>
      </c>
      <c r="O368" s="30"/>
      <c r="P368" s="162"/>
      <c r="Q368" s="30">
        <f t="shared" si="277"/>
        <v>180</v>
      </c>
      <c r="R368" s="30">
        <f t="shared" si="278"/>
        <v>5478.6330000000007</v>
      </c>
      <c r="S368" s="30">
        <f t="shared" si="279"/>
        <v>5475</v>
      </c>
      <c r="T368" s="30" t="s">
        <v>6</v>
      </c>
      <c r="U368" s="30"/>
      <c r="V368" s="32">
        <v>39408</v>
      </c>
      <c r="W368" s="30"/>
      <c r="X368" s="31">
        <v>3813.3</v>
      </c>
      <c r="Y368" s="30">
        <v>0</v>
      </c>
      <c r="Z368" s="30">
        <v>0</v>
      </c>
      <c r="AA368" s="30">
        <v>0</v>
      </c>
      <c r="AB368" s="31">
        <f t="shared" si="280"/>
        <v>3813.3</v>
      </c>
      <c r="AC368" s="33">
        <v>42095</v>
      </c>
      <c r="AD368" s="10">
        <f t="shared" si="281"/>
        <v>39408</v>
      </c>
      <c r="AE368" s="10">
        <f t="shared" si="282"/>
        <v>42095</v>
      </c>
      <c r="AF368" s="11">
        <f t="shared" si="283"/>
        <v>2687</v>
      </c>
      <c r="AG368" s="11">
        <f t="shared" si="284"/>
        <v>5478.75</v>
      </c>
      <c r="AH368" s="11">
        <f t="shared" si="285"/>
        <v>2687</v>
      </c>
      <c r="AI368" s="11">
        <f t="shared" si="324"/>
        <v>1871.4770958904112</v>
      </c>
      <c r="AJ368" s="11">
        <f t="shared" si="325"/>
        <v>1941.822904109589</v>
      </c>
      <c r="AK368" s="33">
        <v>42461</v>
      </c>
      <c r="AL368" s="5">
        <f t="shared" si="286"/>
        <v>42461</v>
      </c>
      <c r="AM368" s="11">
        <f t="shared" si="287"/>
        <v>42461</v>
      </c>
      <c r="AN368" s="11">
        <f t="shared" si="288"/>
        <v>2687</v>
      </c>
      <c r="AO368" s="6">
        <v>2136.08</v>
      </c>
      <c r="AP368" s="6">
        <f t="shared" si="289"/>
        <v>264.60290410958874</v>
      </c>
      <c r="AQ368" s="6">
        <f t="shared" si="290"/>
        <v>1677.2200000000003</v>
      </c>
      <c r="AR368" s="33">
        <v>42826</v>
      </c>
      <c r="AS368" s="5">
        <f t="shared" si="291"/>
        <v>42826</v>
      </c>
      <c r="AT368" s="11">
        <f t="shared" si="292"/>
        <v>42826</v>
      </c>
      <c r="AU368" s="11">
        <f t="shared" si="293"/>
        <v>3418</v>
      </c>
      <c r="AV368" s="6">
        <v>2390.2999999999997</v>
      </c>
      <c r="AW368" s="6">
        <v>254.22</v>
      </c>
      <c r="AX368" s="6">
        <f t="shared" si="328"/>
        <v>1423.0000000000005</v>
      </c>
      <c r="AY368" s="33">
        <v>43191</v>
      </c>
      <c r="AZ368" s="5">
        <f t="shared" si="294"/>
        <v>43191</v>
      </c>
      <c r="BA368" s="11">
        <f t="shared" si="295"/>
        <v>3783</v>
      </c>
      <c r="BB368" s="11">
        <f t="shared" si="296"/>
        <v>1841.177095890411</v>
      </c>
      <c r="BC368" s="6">
        <v>2638.1232721447132</v>
      </c>
      <c r="BD368" s="6">
        <v>247.82327214471334</v>
      </c>
      <c r="BE368" s="6">
        <f t="shared" si="329"/>
        <v>1175.176727855287</v>
      </c>
      <c r="BF368" s="8"/>
      <c r="BG368" s="33">
        <v>43556</v>
      </c>
      <c r="BH368" s="5">
        <f t="shared" si="297"/>
        <v>43556</v>
      </c>
      <c r="BI368" s="11">
        <f t="shared" si="298"/>
        <v>4148</v>
      </c>
      <c r="BJ368" s="11">
        <f t="shared" si="299"/>
        <v>0</v>
      </c>
      <c r="BK368" s="6">
        <f>(M368-J368)/R368*BI368</f>
        <v>2887.1377951397726</v>
      </c>
      <c r="BL368" s="6">
        <f>BK368-BC368</f>
        <v>249.01452299505945</v>
      </c>
      <c r="BM368" s="6">
        <f t="shared" si="330"/>
        <v>926.16220486022758</v>
      </c>
      <c r="BN368" s="59"/>
      <c r="BO368" s="58"/>
      <c r="BP368" s="58"/>
      <c r="BQ368" s="61">
        <f t="shared" si="300"/>
        <v>671.94220486022778</v>
      </c>
      <c r="BR368" s="33">
        <v>43922</v>
      </c>
      <c r="BS368" s="5">
        <f t="shared" si="301"/>
        <v>43922</v>
      </c>
      <c r="BT368" s="11">
        <f t="shared" si="302"/>
        <v>4514</v>
      </c>
      <c r="BU368" s="11">
        <f t="shared" si="303"/>
        <v>0</v>
      </c>
      <c r="BV368" s="6">
        <f t="shared" si="320"/>
        <v>3141.3577951397724</v>
      </c>
      <c r="BW368" s="6">
        <f>SLN(M368,J368,N368)</f>
        <v>254.22</v>
      </c>
      <c r="BX368" s="73">
        <f t="shared" si="313"/>
        <v>671.94220486022755</v>
      </c>
      <c r="BY368" s="6">
        <f t="shared" si="331"/>
        <v>671.94220486022755</v>
      </c>
      <c r="BZ368" s="33">
        <v>44287</v>
      </c>
      <c r="CA368" s="5">
        <f t="shared" si="304"/>
        <v>44287</v>
      </c>
      <c r="CB368" s="11">
        <f t="shared" si="305"/>
        <v>4879</v>
      </c>
      <c r="CC368" s="11">
        <f t="shared" si="306"/>
        <v>0</v>
      </c>
      <c r="CD368" s="6">
        <f t="shared" si="307"/>
        <v>3395.5777951397722</v>
      </c>
      <c r="CE368" s="62">
        <f>SLN(M368,J368,N368)</f>
        <v>254.22</v>
      </c>
      <c r="CF368" s="73">
        <f t="shared" si="314"/>
        <v>254.22</v>
      </c>
      <c r="CG368" s="73">
        <f t="shared" si="315"/>
        <v>417.72220486022752</v>
      </c>
      <c r="CH368" s="6">
        <f t="shared" si="327"/>
        <v>417.72220486022752</v>
      </c>
      <c r="CI368" s="6"/>
      <c r="CJ368" s="33">
        <v>44652</v>
      </c>
      <c r="CK368" s="5">
        <f t="shared" si="308"/>
        <v>44652</v>
      </c>
      <c r="CL368" s="11">
        <f t="shared" si="309"/>
        <v>2557</v>
      </c>
      <c r="CM368" s="11">
        <f t="shared" si="310"/>
        <v>2557</v>
      </c>
      <c r="CN368" s="6">
        <f t="shared" si="311"/>
        <v>3649.797795139772</v>
      </c>
      <c r="CO368" s="6">
        <f>SLN(M368,J368,N368)</f>
        <v>254.22</v>
      </c>
      <c r="CP368" s="73">
        <f t="shared" si="316"/>
        <v>254.22</v>
      </c>
      <c r="CQ368" s="73">
        <f t="shared" si="317"/>
        <v>163.50220486022752</v>
      </c>
      <c r="CR368" s="6">
        <f t="shared" si="312"/>
        <v>163.50220486022752</v>
      </c>
    </row>
    <row r="369" spans="1:96">
      <c r="A369" s="30" t="s">
        <v>2317</v>
      </c>
      <c r="B369" s="30" t="s">
        <v>2318</v>
      </c>
      <c r="C369" s="49" t="s">
        <v>3062</v>
      </c>
      <c r="D369" s="49" t="s">
        <v>3771</v>
      </c>
      <c r="E369" s="30" t="s">
        <v>3061</v>
      </c>
      <c r="F369" s="30" t="s">
        <v>4568</v>
      </c>
      <c r="G369" s="30" t="s">
        <v>4574</v>
      </c>
      <c r="H369" s="30" t="s">
        <v>4449</v>
      </c>
      <c r="I369" s="30" t="s">
        <v>4253</v>
      </c>
      <c r="J369" s="30"/>
      <c r="K369" s="30" t="s">
        <v>1240</v>
      </c>
      <c r="L369" s="30" t="s">
        <v>3102</v>
      </c>
      <c r="M369" s="31">
        <v>2496.6</v>
      </c>
      <c r="N369" s="30">
        <v>15</v>
      </c>
      <c r="O369" s="30"/>
      <c r="P369" s="162"/>
      <c r="Q369" s="30">
        <f t="shared" si="277"/>
        <v>180</v>
      </c>
      <c r="R369" s="30">
        <f t="shared" si="278"/>
        <v>5478.6330000000007</v>
      </c>
      <c r="S369" s="30">
        <f t="shared" si="279"/>
        <v>5475</v>
      </c>
      <c r="T369" s="30" t="s">
        <v>6</v>
      </c>
      <c r="U369" s="30"/>
      <c r="V369" s="32">
        <v>39428</v>
      </c>
      <c r="W369" s="30"/>
      <c r="X369" s="31">
        <v>2496.6</v>
      </c>
      <c r="Y369" s="30">
        <v>0</v>
      </c>
      <c r="Z369" s="30">
        <v>0</v>
      </c>
      <c r="AA369" s="30">
        <v>0</v>
      </c>
      <c r="AB369" s="31">
        <f t="shared" si="280"/>
        <v>2496.6</v>
      </c>
      <c r="AC369" s="33">
        <v>42095</v>
      </c>
      <c r="AD369" s="10">
        <f t="shared" si="281"/>
        <v>39428</v>
      </c>
      <c r="AE369" s="10">
        <f t="shared" si="282"/>
        <v>42095</v>
      </c>
      <c r="AF369" s="11">
        <f t="shared" si="283"/>
        <v>2667</v>
      </c>
      <c r="AG369" s="11">
        <f t="shared" si="284"/>
        <v>5478.75</v>
      </c>
      <c r="AH369" s="11">
        <f t="shared" si="285"/>
        <v>2667</v>
      </c>
      <c r="AI369" s="11">
        <f t="shared" si="324"/>
        <v>1216.1519999999998</v>
      </c>
      <c r="AJ369" s="11">
        <f t="shared" si="325"/>
        <v>1280.4480000000001</v>
      </c>
      <c r="AK369" s="33">
        <v>42461</v>
      </c>
      <c r="AL369" s="5">
        <f t="shared" si="286"/>
        <v>42461</v>
      </c>
      <c r="AM369" s="11">
        <f t="shared" si="287"/>
        <v>42461</v>
      </c>
      <c r="AN369" s="11">
        <f t="shared" si="288"/>
        <v>2667</v>
      </c>
      <c r="AO369" s="6">
        <v>1385.14</v>
      </c>
      <c r="AP369" s="6">
        <f t="shared" si="289"/>
        <v>168.98800000000028</v>
      </c>
      <c r="AQ369" s="6">
        <f t="shared" si="290"/>
        <v>1111.4599999999998</v>
      </c>
      <c r="AR369" s="33">
        <v>42826</v>
      </c>
      <c r="AS369" s="5">
        <f t="shared" si="291"/>
        <v>42826</v>
      </c>
      <c r="AT369" s="11">
        <f t="shared" si="292"/>
        <v>42826</v>
      </c>
      <c r="AU369" s="11">
        <f t="shared" si="293"/>
        <v>3398</v>
      </c>
      <c r="AV369" s="6">
        <v>1551.5800000000002</v>
      </c>
      <c r="AW369" s="6">
        <v>166.44</v>
      </c>
      <c r="AX369" s="6">
        <f t="shared" si="328"/>
        <v>945.01999999999975</v>
      </c>
      <c r="AY369" s="33">
        <v>43191</v>
      </c>
      <c r="AZ369" s="5">
        <f t="shared" si="294"/>
        <v>43191</v>
      </c>
      <c r="BA369" s="11">
        <f t="shared" si="295"/>
        <v>3763</v>
      </c>
      <c r="BB369" s="11">
        <f t="shared" si="296"/>
        <v>2482.5519999999997</v>
      </c>
      <c r="BC369" s="6">
        <v>1718.1389553163363</v>
      </c>
      <c r="BD369" s="6">
        <v>166.55895531633604</v>
      </c>
      <c r="BE369" s="6">
        <f t="shared" si="329"/>
        <v>778.46104468366366</v>
      </c>
      <c r="BF369" s="8"/>
      <c r="BG369" s="33">
        <v>43556</v>
      </c>
      <c r="BH369" s="5">
        <f t="shared" si="297"/>
        <v>43556</v>
      </c>
      <c r="BI369" s="11">
        <f t="shared" si="298"/>
        <v>4128</v>
      </c>
      <c r="BJ369" s="11">
        <f t="shared" si="299"/>
        <v>0</v>
      </c>
      <c r="BK369" s="6">
        <f>(M369-J369)/R369*BI369</f>
        <v>1881.1197610790864</v>
      </c>
      <c r="BL369" s="6">
        <f>BK369-BC369</f>
        <v>162.98080576275015</v>
      </c>
      <c r="BM369" s="6">
        <f t="shared" si="330"/>
        <v>615.48023892091351</v>
      </c>
      <c r="BN369" s="59"/>
      <c r="BO369" s="58"/>
      <c r="BP369" s="58"/>
      <c r="BQ369" s="61">
        <f t="shared" si="300"/>
        <v>449.04023892091345</v>
      </c>
      <c r="BR369" s="33">
        <v>43922</v>
      </c>
      <c r="BS369" s="5">
        <f t="shared" si="301"/>
        <v>43922</v>
      </c>
      <c r="BT369" s="11">
        <f t="shared" si="302"/>
        <v>4494</v>
      </c>
      <c r="BU369" s="11">
        <f t="shared" si="303"/>
        <v>0</v>
      </c>
      <c r="BV369" s="6">
        <f t="shared" si="320"/>
        <v>2047.5597610790865</v>
      </c>
      <c r="BW369" s="6">
        <f>SLN(M369,J369,N369)</f>
        <v>166.44</v>
      </c>
      <c r="BX369" s="73">
        <f t="shared" si="313"/>
        <v>449.04023892091351</v>
      </c>
      <c r="BY369" s="6">
        <f t="shared" si="331"/>
        <v>449.04023892091351</v>
      </c>
      <c r="BZ369" s="33">
        <v>44287</v>
      </c>
      <c r="CA369" s="5">
        <f t="shared" si="304"/>
        <v>44287</v>
      </c>
      <c r="CB369" s="11">
        <f t="shared" si="305"/>
        <v>4859</v>
      </c>
      <c r="CC369" s="11">
        <f t="shared" si="306"/>
        <v>0</v>
      </c>
      <c r="CD369" s="6">
        <f t="shared" si="307"/>
        <v>2213.9997610790865</v>
      </c>
      <c r="CE369" s="62">
        <f>SLN(M369,J369,N369)</f>
        <v>166.44</v>
      </c>
      <c r="CF369" s="73">
        <f t="shared" si="314"/>
        <v>166.44</v>
      </c>
      <c r="CG369" s="73">
        <f t="shared" si="315"/>
        <v>282.60023892091351</v>
      </c>
      <c r="CH369" s="6">
        <f t="shared" si="327"/>
        <v>282.60023892091351</v>
      </c>
      <c r="CI369" s="6"/>
      <c r="CJ369" s="33">
        <v>44652</v>
      </c>
      <c r="CK369" s="5">
        <f t="shared" si="308"/>
        <v>44652</v>
      </c>
      <c r="CL369" s="11">
        <f t="shared" si="309"/>
        <v>2557</v>
      </c>
      <c r="CM369" s="11">
        <f t="shared" si="310"/>
        <v>2557</v>
      </c>
      <c r="CN369" s="6">
        <f t="shared" si="311"/>
        <v>2380.4397610790866</v>
      </c>
      <c r="CO369" s="6">
        <f>SLN(M369,J369,N369)</f>
        <v>166.44</v>
      </c>
      <c r="CP369" s="73">
        <f t="shared" si="316"/>
        <v>166.44</v>
      </c>
      <c r="CQ369" s="73">
        <f t="shared" si="317"/>
        <v>116.16023892091351</v>
      </c>
      <c r="CR369" s="6">
        <f t="shared" si="312"/>
        <v>116.16023892091351</v>
      </c>
    </row>
    <row r="370" spans="1:96">
      <c r="A370" s="30" t="s">
        <v>2347</v>
      </c>
      <c r="B370" s="30" t="s">
        <v>2348</v>
      </c>
      <c r="C370" s="49"/>
      <c r="D370" s="49" t="s">
        <v>3786</v>
      </c>
      <c r="E370" s="30" t="s">
        <v>3061</v>
      </c>
      <c r="F370" s="30" t="s">
        <v>4568</v>
      </c>
      <c r="G370" s="30" t="s">
        <v>4574</v>
      </c>
      <c r="H370" s="30" t="s">
        <v>3113</v>
      </c>
      <c r="I370" s="30" t="s">
        <v>4332</v>
      </c>
      <c r="J370" s="30"/>
      <c r="K370" s="30" t="s">
        <v>1240</v>
      </c>
      <c r="L370" s="30" t="s">
        <v>3102</v>
      </c>
      <c r="M370" s="31">
        <v>2496.6</v>
      </c>
      <c r="N370" s="30">
        <v>15</v>
      </c>
      <c r="O370" s="30"/>
      <c r="P370" s="162"/>
      <c r="Q370" s="30">
        <f t="shared" si="277"/>
        <v>180</v>
      </c>
      <c r="R370" s="30">
        <f t="shared" si="278"/>
        <v>5478.6330000000007</v>
      </c>
      <c r="S370" s="30">
        <f t="shared" si="279"/>
        <v>5475</v>
      </c>
      <c r="T370" s="30" t="s">
        <v>6</v>
      </c>
      <c r="U370" s="30"/>
      <c r="V370" s="32">
        <v>39428</v>
      </c>
      <c r="W370" s="30"/>
      <c r="X370" s="31">
        <v>2496.6</v>
      </c>
      <c r="Y370" s="30">
        <v>0</v>
      </c>
      <c r="Z370" s="30">
        <v>0</v>
      </c>
      <c r="AA370" s="30">
        <v>0</v>
      </c>
      <c r="AB370" s="31">
        <f t="shared" si="280"/>
        <v>2496.6</v>
      </c>
      <c r="AC370" s="33">
        <v>42095</v>
      </c>
      <c r="AD370" s="10">
        <f t="shared" si="281"/>
        <v>39428</v>
      </c>
      <c r="AE370" s="10">
        <f t="shared" si="282"/>
        <v>42095</v>
      </c>
      <c r="AF370" s="11">
        <f t="shared" si="283"/>
        <v>2667</v>
      </c>
      <c r="AG370" s="11">
        <f t="shared" si="284"/>
        <v>5478.75</v>
      </c>
      <c r="AH370" s="11">
        <f t="shared" si="285"/>
        <v>2667</v>
      </c>
      <c r="AI370" s="11">
        <f t="shared" si="324"/>
        <v>1216.1519999999998</v>
      </c>
      <c r="AJ370" s="11">
        <f t="shared" si="325"/>
        <v>1280.4480000000001</v>
      </c>
      <c r="AK370" s="33">
        <v>42461</v>
      </c>
      <c r="AL370" s="5">
        <f t="shared" si="286"/>
        <v>42461</v>
      </c>
      <c r="AM370" s="11">
        <f t="shared" si="287"/>
        <v>42461</v>
      </c>
      <c r="AN370" s="11">
        <f t="shared" si="288"/>
        <v>2667</v>
      </c>
      <c r="AO370" s="6">
        <v>1385.14</v>
      </c>
      <c r="AP370" s="6">
        <f t="shared" si="289"/>
        <v>168.98800000000028</v>
      </c>
      <c r="AQ370" s="6">
        <f t="shared" si="290"/>
        <v>1111.4599999999998</v>
      </c>
      <c r="AR370" s="33">
        <v>42826</v>
      </c>
      <c r="AS370" s="5">
        <f t="shared" si="291"/>
        <v>42826</v>
      </c>
      <c r="AT370" s="11">
        <f t="shared" si="292"/>
        <v>42826</v>
      </c>
      <c r="AU370" s="11">
        <f t="shared" si="293"/>
        <v>3398</v>
      </c>
      <c r="AV370" s="6">
        <v>1551.58</v>
      </c>
      <c r="AW370" s="6">
        <v>166.44</v>
      </c>
      <c r="AX370" s="6">
        <f t="shared" si="328"/>
        <v>945.02</v>
      </c>
      <c r="AY370" s="33">
        <v>43191</v>
      </c>
      <c r="AZ370" s="5">
        <f t="shared" si="294"/>
        <v>43191</v>
      </c>
      <c r="BA370" s="11">
        <f t="shared" si="295"/>
        <v>3763</v>
      </c>
      <c r="BB370" s="11">
        <f t="shared" si="296"/>
        <v>2482.5519999999997</v>
      </c>
      <c r="BC370" s="6">
        <v>1718.1389553163363</v>
      </c>
      <c r="BD370" s="6">
        <v>166.55895531633627</v>
      </c>
      <c r="BE370" s="6">
        <f t="shared" si="329"/>
        <v>778.46104468366366</v>
      </c>
      <c r="BF370" s="8"/>
      <c r="BG370" s="33">
        <v>43556</v>
      </c>
      <c r="BH370" s="5">
        <f t="shared" si="297"/>
        <v>43556</v>
      </c>
      <c r="BI370" s="11">
        <f t="shared" si="298"/>
        <v>4128</v>
      </c>
      <c r="BJ370" s="11">
        <f t="shared" si="299"/>
        <v>0</v>
      </c>
      <c r="BK370" s="6">
        <f>BC370+BL370</f>
        <v>1884.5789553163363</v>
      </c>
      <c r="BL370" s="6">
        <v>166.44</v>
      </c>
      <c r="BM370" s="6">
        <f t="shared" si="330"/>
        <v>612.0210446836636</v>
      </c>
      <c r="BN370" s="59"/>
      <c r="BO370" s="58"/>
      <c r="BP370" s="58"/>
      <c r="BQ370" s="61">
        <f t="shared" si="300"/>
        <v>445.58104468366355</v>
      </c>
      <c r="BR370" s="33">
        <v>43922</v>
      </c>
      <c r="BS370" s="5">
        <f t="shared" si="301"/>
        <v>43922</v>
      </c>
      <c r="BT370" s="11">
        <f t="shared" si="302"/>
        <v>4494</v>
      </c>
      <c r="BU370" s="11">
        <f t="shared" si="303"/>
        <v>0</v>
      </c>
      <c r="BV370" s="6">
        <f t="shared" si="320"/>
        <v>2051.0189553163364</v>
      </c>
      <c r="BW370" s="6">
        <f>SLN(M370,J370,N370)</f>
        <v>166.44</v>
      </c>
      <c r="BX370" s="73">
        <f t="shared" si="313"/>
        <v>445.58104468366361</v>
      </c>
      <c r="BY370" s="6">
        <f t="shared" si="331"/>
        <v>445.58104468366361</v>
      </c>
      <c r="BZ370" s="33">
        <v>44287</v>
      </c>
      <c r="CA370" s="5">
        <f t="shared" si="304"/>
        <v>44287</v>
      </c>
      <c r="CB370" s="11">
        <f t="shared" si="305"/>
        <v>4859</v>
      </c>
      <c r="CC370" s="11">
        <f t="shared" si="306"/>
        <v>0</v>
      </c>
      <c r="CD370" s="6">
        <f t="shared" si="307"/>
        <v>2217.4589553163364</v>
      </c>
      <c r="CE370" s="62">
        <f>SLN(M370,J370,N370)</f>
        <v>166.44</v>
      </c>
      <c r="CF370" s="73">
        <f t="shared" si="314"/>
        <v>166.44</v>
      </c>
      <c r="CG370" s="73">
        <f t="shared" si="315"/>
        <v>279.14104468366361</v>
      </c>
      <c r="CH370" s="6">
        <f t="shared" si="327"/>
        <v>279.14104468366361</v>
      </c>
      <c r="CI370" s="6"/>
      <c r="CJ370" s="33">
        <v>44652</v>
      </c>
      <c r="CK370" s="5">
        <f t="shared" si="308"/>
        <v>44652</v>
      </c>
      <c r="CL370" s="11">
        <f t="shared" si="309"/>
        <v>2557</v>
      </c>
      <c r="CM370" s="11">
        <f t="shared" si="310"/>
        <v>2557</v>
      </c>
      <c r="CN370" s="6">
        <f t="shared" si="311"/>
        <v>2383.8989553163365</v>
      </c>
      <c r="CO370" s="6">
        <f>SLN(M370,J370,N370)</f>
        <v>166.44</v>
      </c>
      <c r="CP370" s="73">
        <f t="shared" si="316"/>
        <v>166.44</v>
      </c>
      <c r="CQ370" s="73">
        <f t="shared" si="317"/>
        <v>112.70104468366361</v>
      </c>
      <c r="CR370" s="6">
        <f t="shared" si="312"/>
        <v>112.70104468366361</v>
      </c>
    </row>
    <row r="371" spans="1:96">
      <c r="A371" s="216" t="s">
        <v>1715</v>
      </c>
      <c r="B371" s="216" t="s">
        <v>1716</v>
      </c>
      <c r="C371" s="217"/>
      <c r="D371" s="217" t="s">
        <v>3475</v>
      </c>
      <c r="E371" s="216" t="s">
        <v>3128</v>
      </c>
      <c r="F371" s="216" t="s">
        <v>3123</v>
      </c>
      <c r="G371" s="216" t="s">
        <v>4562</v>
      </c>
      <c r="H371" s="216" t="s">
        <v>3129</v>
      </c>
      <c r="I371" s="216" t="s">
        <v>3116</v>
      </c>
      <c r="J371" s="216"/>
      <c r="K371" s="216" t="s">
        <v>1240</v>
      </c>
      <c r="L371" s="216" t="s">
        <v>3102</v>
      </c>
      <c r="M371" s="218">
        <v>1000.16</v>
      </c>
      <c r="N371" s="216">
        <v>15</v>
      </c>
      <c r="O371" s="216"/>
      <c r="P371" s="216"/>
      <c r="Q371" s="216">
        <f t="shared" si="277"/>
        <v>180</v>
      </c>
      <c r="R371" s="216">
        <f t="shared" si="278"/>
        <v>5478.6330000000007</v>
      </c>
      <c r="S371" s="216">
        <f t="shared" si="279"/>
        <v>5475</v>
      </c>
      <c r="T371" s="216" t="s">
        <v>6</v>
      </c>
      <c r="U371" s="216"/>
      <c r="V371" s="219">
        <v>39539</v>
      </c>
      <c r="W371" s="216"/>
      <c r="X371" s="218">
        <v>1000.16</v>
      </c>
      <c r="Y371" s="216">
        <v>0</v>
      </c>
      <c r="Z371" s="216">
        <v>0</v>
      </c>
      <c r="AA371" s="216">
        <v>0</v>
      </c>
      <c r="AB371" s="218">
        <f t="shared" si="280"/>
        <v>1000.16</v>
      </c>
      <c r="AC371" s="220">
        <v>42095</v>
      </c>
      <c r="AD371" s="221">
        <f t="shared" si="281"/>
        <v>39539</v>
      </c>
      <c r="AE371" s="221">
        <f t="shared" si="282"/>
        <v>42095</v>
      </c>
      <c r="AF371" s="222">
        <f t="shared" si="283"/>
        <v>2556</v>
      </c>
      <c r="AG371" s="222">
        <f t="shared" si="284"/>
        <v>5478.75</v>
      </c>
      <c r="AH371" s="222">
        <f t="shared" si="285"/>
        <v>2556</v>
      </c>
      <c r="AI371" s="222">
        <f t="shared" si="324"/>
        <v>466.92401095890409</v>
      </c>
      <c r="AJ371" s="222">
        <f t="shared" si="325"/>
        <v>533.23598904109588</v>
      </c>
      <c r="AK371" s="220">
        <v>42461</v>
      </c>
      <c r="AL371" s="223">
        <f t="shared" si="286"/>
        <v>42461</v>
      </c>
      <c r="AM371" s="222">
        <f t="shared" si="287"/>
        <v>42461</v>
      </c>
      <c r="AN371" s="222">
        <f t="shared" si="288"/>
        <v>2556</v>
      </c>
      <c r="AO371" s="166">
        <v>747.15</v>
      </c>
      <c r="AP371" s="166">
        <f t="shared" si="289"/>
        <v>280.22598904109589</v>
      </c>
      <c r="AQ371" s="166">
        <f t="shared" si="290"/>
        <v>253.01</v>
      </c>
      <c r="AR371" s="220">
        <v>42826</v>
      </c>
      <c r="AS371" s="223">
        <f t="shared" si="291"/>
        <v>42826</v>
      </c>
      <c r="AT371" s="222">
        <f t="shared" si="292"/>
        <v>42826</v>
      </c>
      <c r="AU371" s="222">
        <f t="shared" si="293"/>
        <v>3287</v>
      </c>
      <c r="AV371" s="166">
        <v>813.82733333333329</v>
      </c>
      <c r="AW371" s="166">
        <v>66.677333333333337</v>
      </c>
      <c r="AX371" s="166">
        <f t="shared" si="328"/>
        <v>186.33266666666668</v>
      </c>
      <c r="AY371" s="220">
        <v>43191</v>
      </c>
      <c r="AZ371" s="223">
        <f t="shared" si="294"/>
        <v>43191</v>
      </c>
      <c r="BA371" s="222">
        <f t="shared" si="295"/>
        <v>3652</v>
      </c>
      <c r="BB371" s="222">
        <f t="shared" si="296"/>
        <v>3118.7640109589042</v>
      </c>
      <c r="BC371" s="166">
        <v>881.40166939631627</v>
      </c>
      <c r="BD371" s="166">
        <v>67.574336062982994</v>
      </c>
      <c r="BE371" s="166">
        <f t="shared" si="329"/>
        <v>118.7583306036837</v>
      </c>
      <c r="BF371" s="224"/>
      <c r="BG371" s="220">
        <v>43556</v>
      </c>
      <c r="BH371" s="223">
        <f t="shared" si="297"/>
        <v>43556</v>
      </c>
      <c r="BI371" s="222">
        <f t="shared" si="298"/>
        <v>4017</v>
      </c>
      <c r="BJ371" s="222">
        <f t="shared" si="299"/>
        <v>0</v>
      </c>
      <c r="BK371" s="166">
        <f t="shared" ref="BK371:BK415" si="332">(M371-J371)/R371*BI371</f>
        <v>733.3294126472789</v>
      </c>
      <c r="BL371" s="166">
        <f>AB371/N371</f>
        <v>66.677333333333337</v>
      </c>
      <c r="BM371" s="166">
        <f t="shared" si="330"/>
        <v>52.080997270350366</v>
      </c>
      <c r="BN371" s="225"/>
      <c r="BO371" s="226"/>
      <c r="BP371" s="226"/>
      <c r="BQ371" s="227">
        <f t="shared" si="300"/>
        <v>214.74959008237067</v>
      </c>
      <c r="BR371" s="220">
        <v>43922</v>
      </c>
      <c r="BS371" s="223">
        <f t="shared" si="301"/>
        <v>43922</v>
      </c>
      <c r="BT371" s="222">
        <f t="shared" si="302"/>
        <v>4383</v>
      </c>
      <c r="BU371" s="222">
        <f t="shared" si="303"/>
        <v>0</v>
      </c>
      <c r="BV371" s="166">
        <f t="shared" si="320"/>
        <v>785.41040991762929</v>
      </c>
      <c r="BW371" s="166">
        <f>BM371</f>
        <v>52.080997270350366</v>
      </c>
      <c r="BX371" s="166">
        <f t="shared" si="313"/>
        <v>0</v>
      </c>
      <c r="BY371" s="166">
        <f t="shared" si="331"/>
        <v>0</v>
      </c>
      <c r="BZ371" s="220">
        <v>44287</v>
      </c>
      <c r="CA371" s="223">
        <f t="shared" si="304"/>
        <v>44287</v>
      </c>
      <c r="CB371" s="222">
        <f t="shared" si="305"/>
        <v>4748</v>
      </c>
      <c r="CC371" s="222">
        <f t="shared" si="306"/>
        <v>0</v>
      </c>
      <c r="CD371" s="166">
        <f t="shared" si="307"/>
        <v>785.41040991762929</v>
      </c>
      <c r="CE371" s="166">
        <f>BY371</f>
        <v>0</v>
      </c>
      <c r="CF371" s="166">
        <f t="shared" si="314"/>
        <v>0</v>
      </c>
      <c r="CG371" s="166">
        <f t="shared" si="315"/>
        <v>0</v>
      </c>
      <c r="CH371" s="166">
        <f t="shared" si="327"/>
        <v>0</v>
      </c>
      <c r="CI371" s="166"/>
      <c r="CJ371" s="220">
        <v>44652</v>
      </c>
      <c r="CK371" s="223">
        <f t="shared" si="308"/>
        <v>44652</v>
      </c>
      <c r="CL371" s="222">
        <f t="shared" si="309"/>
        <v>2557</v>
      </c>
      <c r="CM371" s="222">
        <f t="shared" si="310"/>
        <v>2557</v>
      </c>
      <c r="CN371" s="166">
        <f t="shared" si="311"/>
        <v>785.41040991762929</v>
      </c>
      <c r="CO371" s="166">
        <f>CH371</f>
        <v>0</v>
      </c>
      <c r="CP371" s="166">
        <f t="shared" si="316"/>
        <v>0</v>
      </c>
      <c r="CQ371" s="166">
        <f t="shared" si="317"/>
        <v>0</v>
      </c>
      <c r="CR371" s="166">
        <f t="shared" si="312"/>
        <v>0</v>
      </c>
    </row>
    <row r="372" spans="1:96">
      <c r="A372" s="216" t="s">
        <v>1717</v>
      </c>
      <c r="B372" s="216" t="s">
        <v>1718</v>
      </c>
      <c r="C372" s="217"/>
      <c r="D372" s="217" t="s">
        <v>3476</v>
      </c>
      <c r="E372" s="216" t="s">
        <v>3128</v>
      </c>
      <c r="F372" s="216" t="s">
        <v>3123</v>
      </c>
      <c r="G372" s="216" t="s">
        <v>4562</v>
      </c>
      <c r="H372" s="216" t="s">
        <v>3129</v>
      </c>
      <c r="I372" s="216" t="s">
        <v>3116</v>
      </c>
      <c r="J372" s="216"/>
      <c r="K372" s="216" t="s">
        <v>1240</v>
      </c>
      <c r="L372" s="216" t="s">
        <v>3102</v>
      </c>
      <c r="M372" s="218">
        <v>703.63</v>
      </c>
      <c r="N372" s="216">
        <v>15</v>
      </c>
      <c r="O372" s="216"/>
      <c r="P372" s="216"/>
      <c r="Q372" s="216">
        <f t="shared" si="277"/>
        <v>180</v>
      </c>
      <c r="R372" s="216">
        <f t="shared" si="278"/>
        <v>5478.6330000000007</v>
      </c>
      <c r="S372" s="216">
        <f t="shared" si="279"/>
        <v>5475</v>
      </c>
      <c r="T372" s="216" t="s">
        <v>6</v>
      </c>
      <c r="U372" s="216"/>
      <c r="V372" s="219">
        <v>39539</v>
      </c>
      <c r="W372" s="216"/>
      <c r="X372" s="218">
        <v>703.63</v>
      </c>
      <c r="Y372" s="216">
        <v>0</v>
      </c>
      <c r="Z372" s="216">
        <v>0</v>
      </c>
      <c r="AA372" s="216">
        <v>0</v>
      </c>
      <c r="AB372" s="218">
        <f t="shared" si="280"/>
        <v>703.63</v>
      </c>
      <c r="AC372" s="220">
        <v>42095</v>
      </c>
      <c r="AD372" s="221">
        <f t="shared" si="281"/>
        <v>39539</v>
      </c>
      <c r="AE372" s="221">
        <f t="shared" si="282"/>
        <v>42095</v>
      </c>
      <c r="AF372" s="222">
        <f t="shared" si="283"/>
        <v>2556</v>
      </c>
      <c r="AG372" s="222">
        <f t="shared" si="284"/>
        <v>5478.75</v>
      </c>
      <c r="AH372" s="222">
        <f t="shared" si="285"/>
        <v>2556</v>
      </c>
      <c r="AI372" s="222">
        <f t="shared" si="324"/>
        <v>328.48918356164381</v>
      </c>
      <c r="AJ372" s="222">
        <f t="shared" si="325"/>
        <v>375.14081643835618</v>
      </c>
      <c r="AK372" s="220">
        <v>42461</v>
      </c>
      <c r="AL372" s="223">
        <f t="shared" si="286"/>
        <v>42461</v>
      </c>
      <c r="AM372" s="222">
        <f t="shared" si="287"/>
        <v>42461</v>
      </c>
      <c r="AN372" s="222">
        <f t="shared" si="288"/>
        <v>2556</v>
      </c>
      <c r="AO372" s="166">
        <v>445.79</v>
      </c>
      <c r="AP372" s="166">
        <f t="shared" si="289"/>
        <v>117.30081643835621</v>
      </c>
      <c r="AQ372" s="166">
        <f t="shared" si="290"/>
        <v>257.83999999999997</v>
      </c>
      <c r="AR372" s="220">
        <v>42826</v>
      </c>
      <c r="AS372" s="223">
        <f t="shared" si="291"/>
        <v>42826</v>
      </c>
      <c r="AT372" s="222">
        <f t="shared" si="292"/>
        <v>42826</v>
      </c>
      <c r="AU372" s="222">
        <f t="shared" si="293"/>
        <v>3287</v>
      </c>
      <c r="AV372" s="166">
        <v>492.69866666666667</v>
      </c>
      <c r="AW372" s="166">
        <v>46.908666666666669</v>
      </c>
      <c r="AX372" s="166">
        <f t="shared" si="328"/>
        <v>210.93133333333333</v>
      </c>
      <c r="AY372" s="220">
        <v>43191</v>
      </c>
      <c r="AZ372" s="223">
        <f t="shared" si="294"/>
        <v>43191</v>
      </c>
      <c r="BA372" s="222">
        <f t="shared" si="295"/>
        <v>3652</v>
      </c>
      <c r="BB372" s="222">
        <f t="shared" si="296"/>
        <v>3276.8591835616439</v>
      </c>
      <c r="BC372" s="166">
        <v>540.23839039486688</v>
      </c>
      <c r="BD372" s="166">
        <v>47.539723728200208</v>
      </c>
      <c r="BE372" s="166">
        <f t="shared" si="329"/>
        <v>163.39160960513311</v>
      </c>
      <c r="BF372" s="224"/>
      <c r="BG372" s="220">
        <v>43556</v>
      </c>
      <c r="BH372" s="223">
        <f t="shared" si="297"/>
        <v>43556</v>
      </c>
      <c r="BI372" s="222">
        <f t="shared" si="298"/>
        <v>4017</v>
      </c>
      <c r="BJ372" s="222">
        <f t="shared" si="299"/>
        <v>0</v>
      </c>
      <c r="BK372" s="166">
        <f t="shared" si="332"/>
        <v>515.91002901636227</v>
      </c>
      <c r="BL372" s="166">
        <f>AB372/N372</f>
        <v>46.908666666666669</v>
      </c>
      <c r="BM372" s="166">
        <f t="shared" si="330"/>
        <v>116.48294293846644</v>
      </c>
      <c r="BN372" s="225"/>
      <c r="BO372" s="226"/>
      <c r="BP372" s="226"/>
      <c r="BQ372" s="227">
        <f t="shared" si="300"/>
        <v>140.81130431697102</v>
      </c>
      <c r="BR372" s="220">
        <v>43922</v>
      </c>
      <c r="BS372" s="223">
        <f t="shared" si="301"/>
        <v>43922</v>
      </c>
      <c r="BT372" s="222">
        <f t="shared" si="302"/>
        <v>4383</v>
      </c>
      <c r="BU372" s="222">
        <f t="shared" si="303"/>
        <v>0</v>
      </c>
      <c r="BV372" s="166">
        <f t="shared" si="320"/>
        <v>562.81869568302898</v>
      </c>
      <c r="BW372" s="166">
        <f>SLN(M372,J372,N372)</f>
        <v>46.908666666666669</v>
      </c>
      <c r="BX372" s="166">
        <f t="shared" si="313"/>
        <v>69.574276271799761</v>
      </c>
      <c r="BY372" s="166">
        <f t="shared" si="331"/>
        <v>69.574276271799761</v>
      </c>
      <c r="BZ372" s="220">
        <v>44287</v>
      </c>
      <c r="CA372" s="223">
        <f t="shared" si="304"/>
        <v>44287</v>
      </c>
      <c r="CB372" s="222">
        <f t="shared" si="305"/>
        <v>4748</v>
      </c>
      <c r="CC372" s="222">
        <f t="shared" si="306"/>
        <v>0</v>
      </c>
      <c r="CD372" s="166">
        <f t="shared" si="307"/>
        <v>609.72736234969568</v>
      </c>
      <c r="CE372" s="166">
        <f>SLN(M372,J372,N372)</f>
        <v>46.908666666666669</v>
      </c>
      <c r="CF372" s="166">
        <f t="shared" si="314"/>
        <v>46.908666666666669</v>
      </c>
      <c r="CG372" s="166">
        <f t="shared" si="315"/>
        <v>22.665609605133092</v>
      </c>
      <c r="CH372" s="166">
        <f t="shared" si="327"/>
        <v>22.665609605133092</v>
      </c>
      <c r="CI372" s="166"/>
      <c r="CJ372" s="220">
        <v>44652</v>
      </c>
      <c r="CK372" s="223">
        <f t="shared" si="308"/>
        <v>44652</v>
      </c>
      <c r="CL372" s="222">
        <f t="shared" si="309"/>
        <v>2557</v>
      </c>
      <c r="CM372" s="222">
        <f t="shared" si="310"/>
        <v>2557</v>
      </c>
      <c r="CN372" s="166">
        <f t="shared" si="311"/>
        <v>631.39297195482879</v>
      </c>
      <c r="CO372" s="166">
        <f>CH372-1</f>
        <v>21.665609605133092</v>
      </c>
      <c r="CP372" s="166">
        <f t="shared" si="316"/>
        <v>21.665609605133092</v>
      </c>
      <c r="CQ372" s="166">
        <f t="shared" si="317"/>
        <v>1</v>
      </c>
      <c r="CR372" s="166">
        <f t="shared" si="312"/>
        <v>1</v>
      </c>
    </row>
    <row r="373" spans="1:96">
      <c r="A373" s="216" t="s">
        <v>1719</v>
      </c>
      <c r="B373" s="216" t="s">
        <v>1720</v>
      </c>
      <c r="C373" s="217"/>
      <c r="D373" s="217" t="s">
        <v>3477</v>
      </c>
      <c r="E373" s="216" t="s">
        <v>3128</v>
      </c>
      <c r="F373" s="216" t="s">
        <v>3123</v>
      </c>
      <c r="G373" s="216" t="s">
        <v>4562</v>
      </c>
      <c r="H373" s="216" t="s">
        <v>3129</v>
      </c>
      <c r="I373" s="216" t="s">
        <v>3116</v>
      </c>
      <c r="J373" s="216"/>
      <c r="K373" s="216" t="s">
        <v>1240</v>
      </c>
      <c r="L373" s="216" t="s">
        <v>3102</v>
      </c>
      <c r="M373" s="218">
        <v>235.76</v>
      </c>
      <c r="N373" s="216">
        <v>15</v>
      </c>
      <c r="O373" s="216"/>
      <c r="P373" s="216"/>
      <c r="Q373" s="216">
        <f t="shared" si="277"/>
        <v>180</v>
      </c>
      <c r="R373" s="216">
        <f t="shared" si="278"/>
        <v>5478.6330000000007</v>
      </c>
      <c r="S373" s="216">
        <f t="shared" si="279"/>
        <v>5475</v>
      </c>
      <c r="T373" s="216" t="s">
        <v>6</v>
      </c>
      <c r="U373" s="216"/>
      <c r="V373" s="219">
        <v>39539</v>
      </c>
      <c r="W373" s="216"/>
      <c r="X373" s="218">
        <v>235.76</v>
      </c>
      <c r="Y373" s="216">
        <v>0</v>
      </c>
      <c r="Z373" s="216">
        <v>0</v>
      </c>
      <c r="AA373" s="216">
        <v>0</v>
      </c>
      <c r="AB373" s="218">
        <f t="shared" si="280"/>
        <v>235.76</v>
      </c>
      <c r="AC373" s="220">
        <v>42095</v>
      </c>
      <c r="AD373" s="221">
        <f t="shared" si="281"/>
        <v>39539</v>
      </c>
      <c r="AE373" s="221">
        <f t="shared" si="282"/>
        <v>42095</v>
      </c>
      <c r="AF373" s="222">
        <f t="shared" si="283"/>
        <v>2556</v>
      </c>
      <c r="AG373" s="222">
        <f t="shared" si="284"/>
        <v>5478.75</v>
      </c>
      <c r="AH373" s="222">
        <f t="shared" si="285"/>
        <v>2556</v>
      </c>
      <c r="AI373" s="222">
        <f t="shared" si="324"/>
        <v>110.06439452054794</v>
      </c>
      <c r="AJ373" s="222">
        <f t="shared" si="325"/>
        <v>125.69560547945206</v>
      </c>
      <c r="AK373" s="220">
        <v>42461</v>
      </c>
      <c r="AL373" s="223">
        <f t="shared" si="286"/>
        <v>42461</v>
      </c>
      <c r="AM373" s="222">
        <f t="shared" si="287"/>
        <v>42461</v>
      </c>
      <c r="AN373" s="222">
        <f t="shared" si="288"/>
        <v>2556</v>
      </c>
      <c r="AO373" s="166">
        <v>144.47999999999999</v>
      </c>
      <c r="AP373" s="166">
        <f t="shared" si="289"/>
        <v>34.415605479452054</v>
      </c>
      <c r="AQ373" s="166">
        <f t="shared" si="290"/>
        <v>91.28</v>
      </c>
      <c r="AR373" s="220">
        <v>42826</v>
      </c>
      <c r="AS373" s="223">
        <f t="shared" si="291"/>
        <v>42826</v>
      </c>
      <c r="AT373" s="222">
        <f t="shared" si="292"/>
        <v>42826</v>
      </c>
      <c r="AU373" s="222">
        <f t="shared" si="293"/>
        <v>3287</v>
      </c>
      <c r="AV373" s="166">
        <v>160.19733333333332</v>
      </c>
      <c r="AW373" s="166">
        <v>15.717333333333332</v>
      </c>
      <c r="AX373" s="166">
        <f t="shared" si="328"/>
        <v>75.562666666666672</v>
      </c>
      <c r="AY373" s="220">
        <v>43191</v>
      </c>
      <c r="AZ373" s="223">
        <f t="shared" si="294"/>
        <v>43191</v>
      </c>
      <c r="BA373" s="222">
        <f t="shared" si="295"/>
        <v>3652</v>
      </c>
      <c r="BB373" s="222">
        <f t="shared" si="296"/>
        <v>3526.3043945205482</v>
      </c>
      <c r="BC373" s="166">
        <v>176.12611019924364</v>
      </c>
      <c r="BD373" s="166">
        <v>15.928776865910324</v>
      </c>
      <c r="BE373" s="166">
        <f t="shared" si="329"/>
        <v>59.63388980075635</v>
      </c>
      <c r="BF373" s="224"/>
      <c r="BG373" s="220">
        <v>43556</v>
      </c>
      <c r="BH373" s="223">
        <f t="shared" si="297"/>
        <v>43556</v>
      </c>
      <c r="BI373" s="222">
        <f t="shared" si="298"/>
        <v>4017</v>
      </c>
      <c r="BJ373" s="222">
        <f t="shared" si="299"/>
        <v>0</v>
      </c>
      <c r="BK373" s="166">
        <f t="shared" si="332"/>
        <v>172.86208439221971</v>
      </c>
      <c r="BL373" s="166">
        <f>AB373/N373</f>
        <v>15.717333333333332</v>
      </c>
      <c r="BM373" s="166">
        <f t="shared" si="330"/>
        <v>43.916556467423021</v>
      </c>
      <c r="BN373" s="225"/>
      <c r="BO373" s="226"/>
      <c r="BP373" s="226"/>
      <c r="BQ373" s="227">
        <f t="shared" si="300"/>
        <v>47.180582274446948</v>
      </c>
      <c r="BR373" s="220">
        <v>43922</v>
      </c>
      <c r="BS373" s="223">
        <f t="shared" si="301"/>
        <v>43922</v>
      </c>
      <c r="BT373" s="222">
        <f t="shared" si="302"/>
        <v>4383</v>
      </c>
      <c r="BU373" s="222">
        <f t="shared" si="303"/>
        <v>0</v>
      </c>
      <c r="BV373" s="166">
        <f t="shared" si="320"/>
        <v>188.57941772555304</v>
      </c>
      <c r="BW373" s="166">
        <f>SLN(M373,J373,N373)</f>
        <v>15.717333333333332</v>
      </c>
      <c r="BX373" s="166">
        <f t="shared" si="313"/>
        <v>28.199223134089689</v>
      </c>
      <c r="BY373" s="166">
        <f t="shared" si="331"/>
        <v>28.199223134089689</v>
      </c>
      <c r="BZ373" s="220">
        <v>44287</v>
      </c>
      <c r="CA373" s="223">
        <f t="shared" si="304"/>
        <v>44287</v>
      </c>
      <c r="CB373" s="222">
        <f t="shared" si="305"/>
        <v>4748</v>
      </c>
      <c r="CC373" s="222">
        <f t="shared" si="306"/>
        <v>0</v>
      </c>
      <c r="CD373" s="166">
        <f t="shared" si="307"/>
        <v>204.29675105888637</v>
      </c>
      <c r="CE373" s="166">
        <f>SLN(M373,J373,N373)</f>
        <v>15.717333333333332</v>
      </c>
      <c r="CF373" s="166">
        <f t="shared" si="314"/>
        <v>15.717333333333332</v>
      </c>
      <c r="CG373" s="166">
        <f t="shared" si="315"/>
        <v>12.481889800756356</v>
      </c>
      <c r="CH373" s="166">
        <f t="shared" si="327"/>
        <v>12.481889800756356</v>
      </c>
      <c r="CI373" s="166"/>
      <c r="CJ373" s="220">
        <v>44652</v>
      </c>
      <c r="CK373" s="223">
        <f t="shared" si="308"/>
        <v>44652</v>
      </c>
      <c r="CL373" s="222">
        <f t="shared" si="309"/>
        <v>2557</v>
      </c>
      <c r="CM373" s="222">
        <f t="shared" si="310"/>
        <v>2557</v>
      </c>
      <c r="CN373" s="166">
        <f t="shared" si="311"/>
        <v>215.77864085964273</v>
      </c>
      <c r="CO373" s="166">
        <f>CH373-1</f>
        <v>11.481889800756356</v>
      </c>
      <c r="CP373" s="166">
        <f t="shared" si="316"/>
        <v>11.481889800756356</v>
      </c>
      <c r="CQ373" s="166">
        <f t="shared" si="317"/>
        <v>1</v>
      </c>
      <c r="CR373" s="166">
        <f t="shared" si="312"/>
        <v>1</v>
      </c>
    </row>
    <row r="374" spans="1:96">
      <c r="A374" s="30" t="s">
        <v>1721</v>
      </c>
      <c r="B374" s="30" t="s">
        <v>1722</v>
      </c>
      <c r="C374" s="49"/>
      <c r="D374" s="49" t="s">
        <v>3478</v>
      </c>
      <c r="E374" s="30" t="s">
        <v>3128</v>
      </c>
      <c r="F374" s="30" t="s">
        <v>3123</v>
      </c>
      <c r="G374" s="30" t="s">
        <v>4562</v>
      </c>
      <c r="H374" s="30" t="s">
        <v>3129</v>
      </c>
      <c r="I374" s="30" t="s">
        <v>3116</v>
      </c>
      <c r="J374" s="30"/>
      <c r="K374" s="30" t="s">
        <v>1240</v>
      </c>
      <c r="L374" s="30" t="s">
        <v>3102</v>
      </c>
      <c r="M374" s="31">
        <v>1003</v>
      </c>
      <c r="N374" s="30">
        <v>15</v>
      </c>
      <c r="O374" s="30"/>
      <c r="P374" s="162"/>
      <c r="Q374" s="30">
        <f t="shared" si="277"/>
        <v>180</v>
      </c>
      <c r="R374" s="30">
        <f t="shared" si="278"/>
        <v>5478.6330000000007</v>
      </c>
      <c r="S374" s="30">
        <f t="shared" si="279"/>
        <v>5475</v>
      </c>
      <c r="T374" s="30" t="s">
        <v>6</v>
      </c>
      <c r="U374" s="30"/>
      <c r="V374" s="32">
        <v>39539</v>
      </c>
      <c r="W374" s="30"/>
      <c r="X374" s="31">
        <v>1003</v>
      </c>
      <c r="Y374" s="30">
        <v>0</v>
      </c>
      <c r="Z374" s="30">
        <v>0</v>
      </c>
      <c r="AA374" s="30">
        <v>0</v>
      </c>
      <c r="AB374" s="31">
        <f t="shared" si="280"/>
        <v>1003</v>
      </c>
      <c r="AC374" s="33">
        <v>42095</v>
      </c>
      <c r="AD374" s="10">
        <f t="shared" si="281"/>
        <v>39539</v>
      </c>
      <c r="AE374" s="10">
        <f t="shared" si="282"/>
        <v>42095</v>
      </c>
      <c r="AF374" s="11">
        <f t="shared" si="283"/>
        <v>2556</v>
      </c>
      <c r="AG374" s="11">
        <f t="shared" si="284"/>
        <v>5478.75</v>
      </c>
      <c r="AH374" s="11">
        <f t="shared" si="285"/>
        <v>2556</v>
      </c>
      <c r="AI374" s="11">
        <f t="shared" si="324"/>
        <v>468.24986301369864</v>
      </c>
      <c r="AJ374" s="11">
        <f t="shared" si="325"/>
        <v>534.75013698630141</v>
      </c>
      <c r="AK374" s="33">
        <v>42461</v>
      </c>
      <c r="AL374" s="5">
        <f t="shared" si="286"/>
        <v>42461</v>
      </c>
      <c r="AM374" s="11">
        <f t="shared" si="287"/>
        <v>42461</v>
      </c>
      <c r="AN374" s="11">
        <f t="shared" si="288"/>
        <v>2556</v>
      </c>
      <c r="AO374" s="6">
        <v>567.45000000000005</v>
      </c>
      <c r="AP374" s="6">
        <f t="shared" si="289"/>
        <v>99.200136986301402</v>
      </c>
      <c r="AQ374" s="6">
        <f t="shared" si="290"/>
        <v>435.54999999999995</v>
      </c>
      <c r="AR374" s="33">
        <v>42826</v>
      </c>
      <c r="AS374" s="5">
        <f t="shared" si="291"/>
        <v>42826</v>
      </c>
      <c r="AT374" s="11">
        <f t="shared" si="292"/>
        <v>42826</v>
      </c>
      <c r="AU374" s="11">
        <f t="shared" si="293"/>
        <v>3287</v>
      </c>
      <c r="AV374" s="6">
        <v>634.31666666666672</v>
      </c>
      <c r="AW374" s="6">
        <v>66.86666666666666</v>
      </c>
      <c r="AX374" s="6">
        <f t="shared" si="328"/>
        <v>368.68333333333328</v>
      </c>
      <c r="AY374" s="33">
        <v>43191</v>
      </c>
      <c r="AZ374" s="5">
        <f t="shared" si="294"/>
        <v>43191</v>
      </c>
      <c r="BA374" s="11">
        <f t="shared" si="295"/>
        <v>3652</v>
      </c>
      <c r="BB374" s="11">
        <f t="shared" si="296"/>
        <v>3117.2498630136988</v>
      </c>
      <c r="BC374" s="6">
        <v>669.50009512016152</v>
      </c>
      <c r="BD374" s="6">
        <v>35.183428453494834</v>
      </c>
      <c r="BE374" s="6">
        <f t="shared" si="329"/>
        <v>333.49990487983848</v>
      </c>
      <c r="BF374" s="8"/>
      <c r="BG374" s="33">
        <v>43556</v>
      </c>
      <c r="BH374" s="5">
        <f t="shared" si="297"/>
        <v>43556</v>
      </c>
      <c r="BI374" s="11">
        <f t="shared" si="298"/>
        <v>4017</v>
      </c>
      <c r="BJ374" s="11">
        <f t="shared" si="299"/>
        <v>0</v>
      </c>
      <c r="BK374" s="6">
        <f t="shared" si="332"/>
        <v>735.41173500761954</v>
      </c>
      <c r="BL374" s="6">
        <f>BK374-BC374</f>
        <v>65.911639887458023</v>
      </c>
      <c r="BM374" s="6">
        <f t="shared" si="330"/>
        <v>267.58826499238046</v>
      </c>
      <c r="BN374" s="59"/>
      <c r="BO374" s="58"/>
      <c r="BP374" s="58"/>
      <c r="BQ374" s="61">
        <f t="shared" si="300"/>
        <v>200.72159832571379</v>
      </c>
      <c r="BR374" s="33">
        <v>43922</v>
      </c>
      <c r="BS374" s="5">
        <f t="shared" si="301"/>
        <v>43922</v>
      </c>
      <c r="BT374" s="11">
        <f t="shared" si="302"/>
        <v>4383</v>
      </c>
      <c r="BU374" s="11">
        <f t="shared" si="303"/>
        <v>0</v>
      </c>
      <c r="BV374" s="6">
        <f t="shared" si="320"/>
        <v>802.27840167428621</v>
      </c>
      <c r="BW374" s="6">
        <f>SLN(M374,J374,N374)</f>
        <v>66.86666666666666</v>
      </c>
      <c r="BX374" s="73">
        <f t="shared" si="313"/>
        <v>200.72159832571379</v>
      </c>
      <c r="BY374" s="6">
        <f t="shared" si="331"/>
        <v>200.72159832571379</v>
      </c>
      <c r="BZ374" s="33">
        <v>44287</v>
      </c>
      <c r="CA374" s="5">
        <f t="shared" si="304"/>
        <v>44287</v>
      </c>
      <c r="CB374" s="11">
        <f t="shared" si="305"/>
        <v>4748</v>
      </c>
      <c r="CC374" s="11">
        <f t="shared" si="306"/>
        <v>0</v>
      </c>
      <c r="CD374" s="6">
        <f t="shared" si="307"/>
        <v>869.14506834095289</v>
      </c>
      <c r="CE374" s="62">
        <f>SLN(M374,J374,N374)</f>
        <v>66.86666666666666</v>
      </c>
      <c r="CF374" s="73">
        <f t="shared" si="314"/>
        <v>66.86666666666666</v>
      </c>
      <c r="CG374" s="73">
        <f t="shared" si="315"/>
        <v>133.85493165904711</v>
      </c>
      <c r="CH374" s="6">
        <f t="shared" si="327"/>
        <v>133.85493165904711</v>
      </c>
      <c r="CI374" s="6"/>
      <c r="CJ374" s="33">
        <v>44652</v>
      </c>
      <c r="CK374" s="5">
        <f t="shared" si="308"/>
        <v>44652</v>
      </c>
      <c r="CL374" s="11">
        <f t="shared" si="309"/>
        <v>2557</v>
      </c>
      <c r="CM374" s="11">
        <f t="shared" si="310"/>
        <v>2557</v>
      </c>
      <c r="CN374" s="6">
        <f t="shared" si="311"/>
        <v>936.01173500761956</v>
      </c>
      <c r="CO374" s="6">
        <f>SLN(M374,J374,N374)</f>
        <v>66.86666666666666</v>
      </c>
      <c r="CP374" s="73">
        <f t="shared" si="316"/>
        <v>66.86666666666666</v>
      </c>
      <c r="CQ374" s="73">
        <f t="shared" si="317"/>
        <v>66.988264992380451</v>
      </c>
      <c r="CR374" s="6">
        <f t="shared" si="312"/>
        <v>66.988264992380451</v>
      </c>
    </row>
    <row r="375" spans="1:96">
      <c r="A375" s="30" t="s">
        <v>1723</v>
      </c>
      <c r="B375" s="30" t="s">
        <v>1724</v>
      </c>
      <c r="C375" s="49"/>
      <c r="D375" s="49" t="s">
        <v>3479</v>
      </c>
      <c r="E375" s="30" t="s">
        <v>3128</v>
      </c>
      <c r="F375" s="30" t="s">
        <v>3123</v>
      </c>
      <c r="G375" s="30" t="s">
        <v>4562</v>
      </c>
      <c r="H375" s="30" t="s">
        <v>3129</v>
      </c>
      <c r="I375" s="30" t="s">
        <v>3116</v>
      </c>
      <c r="J375" s="30"/>
      <c r="K375" s="30" t="s">
        <v>1240</v>
      </c>
      <c r="L375" s="30" t="s">
        <v>3102</v>
      </c>
      <c r="M375" s="31">
        <v>1003</v>
      </c>
      <c r="N375" s="30">
        <v>15</v>
      </c>
      <c r="O375" s="30"/>
      <c r="P375" s="162"/>
      <c r="Q375" s="30">
        <f t="shared" si="277"/>
        <v>180</v>
      </c>
      <c r="R375" s="30">
        <f t="shared" si="278"/>
        <v>5478.6330000000007</v>
      </c>
      <c r="S375" s="30">
        <f t="shared" si="279"/>
        <v>5475</v>
      </c>
      <c r="T375" s="30" t="s">
        <v>6</v>
      </c>
      <c r="U375" s="30"/>
      <c r="V375" s="32">
        <v>39539</v>
      </c>
      <c r="W375" s="30"/>
      <c r="X375" s="31">
        <v>1003</v>
      </c>
      <c r="Y375" s="30">
        <v>0</v>
      </c>
      <c r="Z375" s="30">
        <v>0</v>
      </c>
      <c r="AA375" s="30">
        <v>0</v>
      </c>
      <c r="AB375" s="31">
        <f t="shared" si="280"/>
        <v>1003</v>
      </c>
      <c r="AC375" s="33">
        <v>42095</v>
      </c>
      <c r="AD375" s="10">
        <f t="shared" si="281"/>
        <v>39539</v>
      </c>
      <c r="AE375" s="10">
        <f t="shared" si="282"/>
        <v>42095</v>
      </c>
      <c r="AF375" s="11">
        <f t="shared" si="283"/>
        <v>2556</v>
      </c>
      <c r="AG375" s="11">
        <f t="shared" si="284"/>
        <v>5478.75</v>
      </c>
      <c r="AH375" s="11">
        <f t="shared" si="285"/>
        <v>2556</v>
      </c>
      <c r="AI375" s="11">
        <f t="shared" si="324"/>
        <v>468.24986301369864</v>
      </c>
      <c r="AJ375" s="11">
        <f t="shared" si="325"/>
        <v>534.75013698630141</v>
      </c>
      <c r="AK375" s="33">
        <v>42461</v>
      </c>
      <c r="AL375" s="5">
        <f t="shared" si="286"/>
        <v>42461</v>
      </c>
      <c r="AM375" s="11">
        <f t="shared" si="287"/>
        <v>42461</v>
      </c>
      <c r="AN375" s="11">
        <f t="shared" si="288"/>
        <v>2556</v>
      </c>
      <c r="AO375" s="6">
        <v>567.45000000000005</v>
      </c>
      <c r="AP375" s="6">
        <f t="shared" si="289"/>
        <v>99.200136986301402</v>
      </c>
      <c r="AQ375" s="6">
        <f t="shared" si="290"/>
        <v>435.54999999999995</v>
      </c>
      <c r="AR375" s="33">
        <v>42826</v>
      </c>
      <c r="AS375" s="5">
        <f t="shared" si="291"/>
        <v>42826</v>
      </c>
      <c r="AT375" s="11">
        <f t="shared" si="292"/>
        <v>42826</v>
      </c>
      <c r="AU375" s="11">
        <f t="shared" si="293"/>
        <v>3287</v>
      </c>
      <c r="AV375" s="6">
        <v>634.31666666666672</v>
      </c>
      <c r="AW375" s="6">
        <v>66.86666666666666</v>
      </c>
      <c r="AX375" s="6">
        <f t="shared" si="328"/>
        <v>368.68333333333328</v>
      </c>
      <c r="AY375" s="33">
        <v>43191</v>
      </c>
      <c r="AZ375" s="5">
        <f t="shared" si="294"/>
        <v>43191</v>
      </c>
      <c r="BA375" s="11">
        <f t="shared" si="295"/>
        <v>3652</v>
      </c>
      <c r="BB375" s="11">
        <f t="shared" si="296"/>
        <v>3117.2498630136988</v>
      </c>
      <c r="BC375" s="6">
        <v>669.50009512016152</v>
      </c>
      <c r="BD375" s="6">
        <v>35.183428453494834</v>
      </c>
      <c r="BE375" s="6">
        <f t="shared" si="329"/>
        <v>333.49990487983848</v>
      </c>
      <c r="BF375" s="8"/>
      <c r="BG375" s="33">
        <v>43556</v>
      </c>
      <c r="BH375" s="5">
        <f t="shared" si="297"/>
        <v>43556</v>
      </c>
      <c r="BI375" s="11">
        <f t="shared" si="298"/>
        <v>4017</v>
      </c>
      <c r="BJ375" s="11">
        <f t="shared" si="299"/>
        <v>0</v>
      </c>
      <c r="BK375" s="6">
        <f t="shared" si="332"/>
        <v>735.41173500761954</v>
      </c>
      <c r="BL375" s="6">
        <f>BK375-BC375</f>
        <v>65.911639887458023</v>
      </c>
      <c r="BM375" s="6">
        <f t="shared" si="330"/>
        <v>267.58826499238046</v>
      </c>
      <c r="BN375" s="59"/>
      <c r="BO375" s="58"/>
      <c r="BP375" s="58"/>
      <c r="BQ375" s="61">
        <f t="shared" si="300"/>
        <v>200.72159832571379</v>
      </c>
      <c r="BR375" s="33">
        <v>43922</v>
      </c>
      <c r="BS375" s="5">
        <f t="shared" si="301"/>
        <v>43922</v>
      </c>
      <c r="BT375" s="11">
        <f t="shared" si="302"/>
        <v>4383</v>
      </c>
      <c r="BU375" s="11">
        <f t="shared" si="303"/>
        <v>0</v>
      </c>
      <c r="BV375" s="6">
        <f t="shared" si="320"/>
        <v>802.27840167428621</v>
      </c>
      <c r="BW375" s="6">
        <f>SLN(M375,J375,N375)</f>
        <v>66.86666666666666</v>
      </c>
      <c r="BX375" s="73">
        <f t="shared" si="313"/>
        <v>200.72159832571379</v>
      </c>
      <c r="BY375" s="6">
        <f t="shared" si="331"/>
        <v>200.72159832571379</v>
      </c>
      <c r="BZ375" s="33">
        <v>44287</v>
      </c>
      <c r="CA375" s="5">
        <f t="shared" si="304"/>
        <v>44287</v>
      </c>
      <c r="CB375" s="11">
        <f t="shared" si="305"/>
        <v>4748</v>
      </c>
      <c r="CC375" s="11">
        <f t="shared" si="306"/>
        <v>0</v>
      </c>
      <c r="CD375" s="6">
        <f t="shared" si="307"/>
        <v>869.14506834095289</v>
      </c>
      <c r="CE375" s="62">
        <f>SLN(M375,J375,N375)</f>
        <v>66.86666666666666</v>
      </c>
      <c r="CF375" s="73">
        <f t="shared" si="314"/>
        <v>66.86666666666666</v>
      </c>
      <c r="CG375" s="73">
        <f t="shared" si="315"/>
        <v>133.85493165904711</v>
      </c>
      <c r="CH375" s="6">
        <f t="shared" si="327"/>
        <v>133.85493165904711</v>
      </c>
      <c r="CI375" s="6"/>
      <c r="CJ375" s="33">
        <v>44652</v>
      </c>
      <c r="CK375" s="5">
        <f t="shared" si="308"/>
        <v>44652</v>
      </c>
      <c r="CL375" s="11">
        <f t="shared" si="309"/>
        <v>2557</v>
      </c>
      <c r="CM375" s="11">
        <f t="shared" si="310"/>
        <v>2557</v>
      </c>
      <c r="CN375" s="6">
        <f t="shared" si="311"/>
        <v>936.01173500761956</v>
      </c>
      <c r="CO375" s="6">
        <f>SLN(M375,J375,N375)</f>
        <v>66.86666666666666</v>
      </c>
      <c r="CP375" s="73">
        <f t="shared" si="316"/>
        <v>66.86666666666666</v>
      </c>
      <c r="CQ375" s="73">
        <f t="shared" si="317"/>
        <v>66.988264992380451</v>
      </c>
      <c r="CR375" s="6">
        <f t="shared" si="312"/>
        <v>66.988264992380451</v>
      </c>
    </row>
    <row r="376" spans="1:96">
      <c r="A376" s="216" t="s">
        <v>1727</v>
      </c>
      <c r="B376" s="216" t="s">
        <v>1728</v>
      </c>
      <c r="C376" s="217"/>
      <c r="D376" s="217" t="s">
        <v>3481</v>
      </c>
      <c r="E376" s="216" t="s">
        <v>3128</v>
      </c>
      <c r="F376" s="216" t="s">
        <v>3123</v>
      </c>
      <c r="G376" s="216" t="s">
        <v>4562</v>
      </c>
      <c r="H376" s="216" t="s">
        <v>3129</v>
      </c>
      <c r="I376" s="216" t="s">
        <v>3116</v>
      </c>
      <c r="J376" s="216"/>
      <c r="K376" s="216" t="s">
        <v>1240</v>
      </c>
      <c r="L376" s="216" t="s">
        <v>3102</v>
      </c>
      <c r="M376" s="218">
        <v>541.4</v>
      </c>
      <c r="N376" s="216">
        <v>15</v>
      </c>
      <c r="O376" s="216"/>
      <c r="P376" s="216"/>
      <c r="Q376" s="216">
        <f t="shared" si="277"/>
        <v>180</v>
      </c>
      <c r="R376" s="216">
        <f t="shared" si="278"/>
        <v>5478.6330000000007</v>
      </c>
      <c r="S376" s="216">
        <f t="shared" si="279"/>
        <v>5475</v>
      </c>
      <c r="T376" s="216" t="s">
        <v>6</v>
      </c>
      <c r="U376" s="216"/>
      <c r="V376" s="219">
        <v>39539</v>
      </c>
      <c r="W376" s="216"/>
      <c r="X376" s="218">
        <v>541.4</v>
      </c>
      <c r="Y376" s="216">
        <v>0</v>
      </c>
      <c r="Z376" s="216">
        <v>0</v>
      </c>
      <c r="AA376" s="216">
        <v>0</v>
      </c>
      <c r="AB376" s="218">
        <f t="shared" si="280"/>
        <v>541.4</v>
      </c>
      <c r="AC376" s="220">
        <v>42095</v>
      </c>
      <c r="AD376" s="221">
        <f t="shared" si="281"/>
        <v>39539</v>
      </c>
      <c r="AE376" s="221">
        <f t="shared" si="282"/>
        <v>42095</v>
      </c>
      <c r="AF376" s="222">
        <f t="shared" si="283"/>
        <v>2556</v>
      </c>
      <c r="AG376" s="222">
        <f t="shared" si="284"/>
        <v>5478.75</v>
      </c>
      <c r="AH376" s="222">
        <f t="shared" si="285"/>
        <v>2556</v>
      </c>
      <c r="AI376" s="222">
        <f t="shared" si="324"/>
        <v>252.75221917808219</v>
      </c>
      <c r="AJ376" s="222">
        <f t="shared" si="325"/>
        <v>288.64778082191776</v>
      </c>
      <c r="AK376" s="220">
        <v>42461</v>
      </c>
      <c r="AL376" s="223">
        <f t="shared" si="286"/>
        <v>42461</v>
      </c>
      <c r="AM376" s="222">
        <f t="shared" si="287"/>
        <v>42461</v>
      </c>
      <c r="AN376" s="222">
        <f t="shared" si="288"/>
        <v>2556</v>
      </c>
      <c r="AO376" s="166">
        <v>489.55</v>
      </c>
      <c r="AP376" s="166">
        <f t="shared" si="289"/>
        <v>236.79778082191783</v>
      </c>
      <c r="AQ376" s="166">
        <f t="shared" si="290"/>
        <v>51.849999999999966</v>
      </c>
      <c r="AR376" s="220">
        <v>42826</v>
      </c>
      <c r="AS376" s="223">
        <f t="shared" si="291"/>
        <v>42826</v>
      </c>
      <c r="AT376" s="222">
        <f t="shared" si="292"/>
        <v>42826</v>
      </c>
      <c r="AU376" s="222">
        <f t="shared" si="293"/>
        <v>3287</v>
      </c>
      <c r="AV376" s="166">
        <v>525.64333333333332</v>
      </c>
      <c r="AW376" s="166">
        <v>36.093333333333334</v>
      </c>
      <c r="AX376" s="166">
        <f t="shared" si="328"/>
        <v>15.756666666666661</v>
      </c>
      <c r="AY376" s="220">
        <v>43191</v>
      </c>
      <c r="AZ376" s="223">
        <f t="shared" si="294"/>
        <v>43191</v>
      </c>
      <c r="BA376" s="222">
        <f t="shared" si="295"/>
        <v>3652</v>
      </c>
      <c r="BB376" s="222">
        <f t="shared" si="296"/>
        <v>3363.3522191780821</v>
      </c>
      <c r="BC376" s="166">
        <v>541.611972679524</v>
      </c>
      <c r="BD376" s="166">
        <v>15.968639346190633</v>
      </c>
      <c r="BE376" s="166">
        <f t="shared" si="329"/>
        <v>-0.21197267952402399</v>
      </c>
      <c r="BF376" s="224"/>
      <c r="BG376" s="220">
        <v>43556</v>
      </c>
      <c r="BH376" s="223">
        <f t="shared" si="297"/>
        <v>43556</v>
      </c>
      <c r="BI376" s="222">
        <f t="shared" si="298"/>
        <v>4017</v>
      </c>
      <c r="BJ376" s="222">
        <f t="shared" si="299"/>
        <v>0</v>
      </c>
      <c r="BK376" s="166">
        <f t="shared" si="332"/>
        <v>396.96103024239801</v>
      </c>
      <c r="BL376" s="166">
        <v>1.08</v>
      </c>
      <c r="BM376" s="166">
        <v>0.08</v>
      </c>
      <c r="BN376" s="225"/>
      <c r="BO376" s="226"/>
      <c r="BP376" s="226"/>
      <c r="BQ376" s="227">
        <f t="shared" si="300"/>
        <v>144.35896975760198</v>
      </c>
      <c r="BR376" s="220">
        <v>43922</v>
      </c>
      <c r="BS376" s="223">
        <f t="shared" si="301"/>
        <v>43922</v>
      </c>
      <c r="BT376" s="222">
        <f t="shared" si="302"/>
        <v>4383</v>
      </c>
      <c r="BU376" s="222">
        <f t="shared" si="303"/>
        <v>0</v>
      </c>
      <c r="BV376" s="166">
        <f t="shared" si="320"/>
        <v>397.04103024239799</v>
      </c>
      <c r="BW376" s="166">
        <f>BM376</f>
        <v>0.08</v>
      </c>
      <c r="BX376" s="166">
        <f t="shared" si="313"/>
        <v>0.08</v>
      </c>
      <c r="BY376" s="166">
        <v>0.08</v>
      </c>
      <c r="BZ376" s="220">
        <v>44287</v>
      </c>
      <c r="CA376" s="223">
        <f t="shared" si="304"/>
        <v>44287</v>
      </c>
      <c r="CB376" s="222">
        <f t="shared" si="305"/>
        <v>4748</v>
      </c>
      <c r="CC376" s="222">
        <f t="shared" si="306"/>
        <v>0</v>
      </c>
      <c r="CD376" s="166">
        <f t="shared" si="307"/>
        <v>397.12103024239798</v>
      </c>
      <c r="CE376" s="166">
        <v>0.08</v>
      </c>
      <c r="CF376" s="166">
        <f t="shared" si="314"/>
        <v>0.08</v>
      </c>
      <c r="CG376" s="166">
        <f t="shared" si="315"/>
        <v>0</v>
      </c>
      <c r="CH376" s="166">
        <f t="shared" si="327"/>
        <v>0</v>
      </c>
      <c r="CI376" s="166"/>
      <c r="CJ376" s="220">
        <v>44652</v>
      </c>
      <c r="CK376" s="223">
        <f t="shared" si="308"/>
        <v>44652</v>
      </c>
      <c r="CL376" s="222">
        <f t="shared" si="309"/>
        <v>2557</v>
      </c>
      <c r="CM376" s="222">
        <f t="shared" si="310"/>
        <v>2557</v>
      </c>
      <c r="CN376" s="166">
        <f t="shared" si="311"/>
        <v>397.12103024239798</v>
      </c>
      <c r="CO376" s="166"/>
      <c r="CP376" s="166">
        <f t="shared" si="316"/>
        <v>0</v>
      </c>
      <c r="CQ376" s="166">
        <f t="shared" si="317"/>
        <v>0</v>
      </c>
      <c r="CR376" s="166">
        <f t="shared" si="312"/>
        <v>0</v>
      </c>
    </row>
    <row r="377" spans="1:96">
      <c r="A377" s="30" t="s">
        <v>1729</v>
      </c>
      <c r="B377" s="30" t="s">
        <v>1730</v>
      </c>
      <c r="C377" s="49"/>
      <c r="D377" s="49" t="s">
        <v>3482</v>
      </c>
      <c r="E377" s="30" t="s">
        <v>3128</v>
      </c>
      <c r="F377" s="30" t="s">
        <v>3123</v>
      </c>
      <c r="G377" s="30" t="s">
        <v>4562</v>
      </c>
      <c r="H377" s="30" t="s">
        <v>3129</v>
      </c>
      <c r="I377" s="30" t="s">
        <v>3116</v>
      </c>
      <c r="J377" s="30"/>
      <c r="K377" s="30" t="s">
        <v>1240</v>
      </c>
      <c r="L377" s="30" t="s">
        <v>3102</v>
      </c>
      <c r="M377" s="31">
        <v>856.76</v>
      </c>
      <c r="N377" s="30">
        <v>15</v>
      </c>
      <c r="O377" s="30"/>
      <c r="P377" s="162"/>
      <c r="Q377" s="30">
        <f t="shared" si="277"/>
        <v>180</v>
      </c>
      <c r="R377" s="30">
        <f t="shared" si="278"/>
        <v>5478.6330000000007</v>
      </c>
      <c r="S377" s="30">
        <f t="shared" si="279"/>
        <v>5475</v>
      </c>
      <c r="T377" s="30" t="s">
        <v>6</v>
      </c>
      <c r="U377" s="30"/>
      <c r="V377" s="32">
        <v>39539</v>
      </c>
      <c r="W377" s="30"/>
      <c r="X377" s="31">
        <v>856.76</v>
      </c>
      <c r="Y377" s="30">
        <v>0</v>
      </c>
      <c r="Z377" s="30">
        <v>0</v>
      </c>
      <c r="AA377" s="30">
        <v>0</v>
      </c>
      <c r="AB377" s="31">
        <f t="shared" si="280"/>
        <v>856.76</v>
      </c>
      <c r="AC377" s="33">
        <v>42095</v>
      </c>
      <c r="AD377" s="10">
        <f t="shared" si="281"/>
        <v>39539</v>
      </c>
      <c r="AE377" s="10">
        <f t="shared" si="282"/>
        <v>42095</v>
      </c>
      <c r="AF377" s="11">
        <f t="shared" si="283"/>
        <v>2556</v>
      </c>
      <c r="AG377" s="11">
        <f t="shared" si="284"/>
        <v>5478.75</v>
      </c>
      <c r="AH377" s="11">
        <f t="shared" si="285"/>
        <v>2556</v>
      </c>
      <c r="AI377" s="11">
        <f t="shared" si="324"/>
        <v>399.97781917808214</v>
      </c>
      <c r="AJ377" s="11">
        <f t="shared" si="325"/>
        <v>456.78218082191785</v>
      </c>
      <c r="AK377" s="33">
        <v>42461</v>
      </c>
      <c r="AL377" s="5">
        <f t="shared" si="286"/>
        <v>42461</v>
      </c>
      <c r="AM377" s="11">
        <f t="shared" si="287"/>
        <v>42461</v>
      </c>
      <c r="AN377" s="11">
        <f t="shared" si="288"/>
        <v>2556</v>
      </c>
      <c r="AO377" s="6">
        <v>494</v>
      </c>
      <c r="AP377" s="6">
        <f t="shared" si="289"/>
        <v>94.022180821917857</v>
      </c>
      <c r="AQ377" s="6">
        <f t="shared" si="290"/>
        <v>362.76</v>
      </c>
      <c r="AR377" s="33">
        <v>42826</v>
      </c>
      <c r="AS377" s="5">
        <f t="shared" si="291"/>
        <v>42826</v>
      </c>
      <c r="AT377" s="11">
        <f t="shared" si="292"/>
        <v>42826</v>
      </c>
      <c r="AU377" s="11">
        <f t="shared" si="293"/>
        <v>3287</v>
      </c>
      <c r="AV377" s="6">
        <v>551.11733333333336</v>
      </c>
      <c r="AW377" s="6">
        <v>57.117333333333335</v>
      </c>
      <c r="AX377" s="6">
        <f t="shared" si="328"/>
        <v>305.64266666666663</v>
      </c>
      <c r="AY377" s="33">
        <v>43191</v>
      </c>
      <c r="AZ377" s="5">
        <f t="shared" si="294"/>
        <v>43191</v>
      </c>
      <c r="BA377" s="11">
        <f t="shared" si="295"/>
        <v>3652</v>
      </c>
      <c r="BB377" s="11">
        <f t="shared" si="296"/>
        <v>3195.2178191780822</v>
      </c>
      <c r="BC377" s="6">
        <v>571.76032652747472</v>
      </c>
      <c r="BD377" s="6">
        <v>20.642993194141379</v>
      </c>
      <c r="BE377" s="6">
        <f t="shared" si="329"/>
        <v>284.99967347252527</v>
      </c>
      <c r="BF377" s="8"/>
      <c r="BG377" s="33">
        <v>43556</v>
      </c>
      <c r="BH377" s="5">
        <f t="shared" si="297"/>
        <v>43556</v>
      </c>
      <c r="BI377" s="11">
        <f t="shared" si="298"/>
        <v>4017</v>
      </c>
      <c r="BJ377" s="11">
        <f t="shared" si="299"/>
        <v>0</v>
      </c>
      <c r="BK377" s="6">
        <f t="shared" si="332"/>
        <v>628.18679769205187</v>
      </c>
      <c r="BL377" s="6">
        <f>BK377-BC377</f>
        <v>56.426471164577151</v>
      </c>
      <c r="BM377" s="6">
        <f>BE377-BL377</f>
        <v>228.57320230794812</v>
      </c>
      <c r="BN377" s="59"/>
      <c r="BO377" s="58"/>
      <c r="BP377" s="58"/>
      <c r="BQ377" s="61">
        <f t="shared" si="300"/>
        <v>171.45586897461476</v>
      </c>
      <c r="BR377" s="33">
        <v>43922</v>
      </c>
      <c r="BS377" s="5">
        <f t="shared" si="301"/>
        <v>43922</v>
      </c>
      <c r="BT377" s="11">
        <f t="shared" si="302"/>
        <v>4383</v>
      </c>
      <c r="BU377" s="11">
        <f t="shared" si="303"/>
        <v>0</v>
      </c>
      <c r="BV377" s="6">
        <f t="shared" si="320"/>
        <v>685.30413102538523</v>
      </c>
      <c r="BW377" s="6">
        <f>SLN(M377,J377,N377)</f>
        <v>57.117333333333335</v>
      </c>
      <c r="BX377" s="73">
        <f t="shared" si="313"/>
        <v>171.45586897461479</v>
      </c>
      <c r="BY377" s="6">
        <f>BM377-BW377</f>
        <v>171.45586897461479</v>
      </c>
      <c r="BZ377" s="33">
        <v>44287</v>
      </c>
      <c r="CA377" s="5">
        <f t="shared" si="304"/>
        <v>44287</v>
      </c>
      <c r="CB377" s="11">
        <f t="shared" si="305"/>
        <v>4748</v>
      </c>
      <c r="CC377" s="11">
        <f t="shared" si="306"/>
        <v>0</v>
      </c>
      <c r="CD377" s="6">
        <f t="shared" si="307"/>
        <v>742.42146435871859</v>
      </c>
      <c r="CE377" s="62">
        <f>SLN(M377,J377,N377)</f>
        <v>57.117333333333335</v>
      </c>
      <c r="CF377" s="73">
        <f t="shared" si="314"/>
        <v>57.117333333333335</v>
      </c>
      <c r="CG377" s="73">
        <f t="shared" si="315"/>
        <v>114.33853564128145</v>
      </c>
      <c r="CH377" s="6">
        <f t="shared" si="327"/>
        <v>114.33853564128145</v>
      </c>
      <c r="CI377" s="6"/>
      <c r="CJ377" s="33">
        <v>44652</v>
      </c>
      <c r="CK377" s="5">
        <f t="shared" si="308"/>
        <v>44652</v>
      </c>
      <c r="CL377" s="11">
        <f t="shared" si="309"/>
        <v>2557</v>
      </c>
      <c r="CM377" s="11">
        <f t="shared" si="310"/>
        <v>2557</v>
      </c>
      <c r="CN377" s="6">
        <f t="shared" si="311"/>
        <v>799.53879769205196</v>
      </c>
      <c r="CO377" s="6">
        <f>SLN(M377,J377,N377)</f>
        <v>57.117333333333335</v>
      </c>
      <c r="CP377" s="73">
        <f t="shared" si="316"/>
        <v>57.117333333333335</v>
      </c>
      <c r="CQ377" s="73">
        <f t="shared" si="317"/>
        <v>57.221202307948118</v>
      </c>
      <c r="CR377" s="6">
        <f t="shared" si="312"/>
        <v>57.221202307948118</v>
      </c>
    </row>
    <row r="378" spans="1:96">
      <c r="A378" s="30" t="s">
        <v>1731</v>
      </c>
      <c r="B378" s="30" t="s">
        <v>1732</v>
      </c>
      <c r="C378" s="49"/>
      <c r="D378" s="49" t="s">
        <v>3483</v>
      </c>
      <c r="E378" s="30" t="s">
        <v>3128</v>
      </c>
      <c r="F378" s="30" t="s">
        <v>3123</v>
      </c>
      <c r="G378" s="30" t="s">
        <v>4562</v>
      </c>
      <c r="H378" s="30" t="s">
        <v>3129</v>
      </c>
      <c r="I378" s="30" t="s">
        <v>3116</v>
      </c>
      <c r="J378" s="30"/>
      <c r="K378" s="30" t="s">
        <v>1240</v>
      </c>
      <c r="L378" s="30" t="s">
        <v>3102</v>
      </c>
      <c r="M378" s="31">
        <v>1993.02</v>
      </c>
      <c r="N378" s="30">
        <v>15</v>
      </c>
      <c r="O378" s="30"/>
      <c r="P378" s="162"/>
      <c r="Q378" s="30">
        <f t="shared" si="277"/>
        <v>180</v>
      </c>
      <c r="R378" s="30">
        <f t="shared" si="278"/>
        <v>5478.6330000000007</v>
      </c>
      <c r="S378" s="30">
        <f t="shared" si="279"/>
        <v>5475</v>
      </c>
      <c r="T378" s="30" t="s">
        <v>6</v>
      </c>
      <c r="U378" s="30"/>
      <c r="V378" s="32">
        <v>39539</v>
      </c>
      <c r="W378" s="30"/>
      <c r="X378" s="31">
        <v>1993.02</v>
      </c>
      <c r="Y378" s="30">
        <v>0</v>
      </c>
      <c r="Z378" s="30">
        <v>0</v>
      </c>
      <c r="AA378" s="30">
        <v>0</v>
      </c>
      <c r="AB378" s="31">
        <f t="shared" si="280"/>
        <v>1993.02</v>
      </c>
      <c r="AC378" s="33">
        <v>42095</v>
      </c>
      <c r="AD378" s="10">
        <f t="shared" si="281"/>
        <v>39539</v>
      </c>
      <c r="AE378" s="10">
        <f t="shared" si="282"/>
        <v>42095</v>
      </c>
      <c r="AF378" s="11">
        <f t="shared" si="283"/>
        <v>2556</v>
      </c>
      <c r="AG378" s="11">
        <f t="shared" si="284"/>
        <v>5478.75</v>
      </c>
      <c r="AH378" s="11">
        <f t="shared" si="285"/>
        <v>2556</v>
      </c>
      <c r="AI378" s="11">
        <f t="shared" si="324"/>
        <v>930.44002191780828</v>
      </c>
      <c r="AJ378" s="11">
        <f t="shared" si="325"/>
        <v>1062.5799780821917</v>
      </c>
      <c r="AK378" s="33">
        <v>42461</v>
      </c>
      <c r="AL378" s="5">
        <f t="shared" si="286"/>
        <v>42461</v>
      </c>
      <c r="AM378" s="11">
        <f t="shared" si="287"/>
        <v>42461</v>
      </c>
      <c r="AN378" s="11">
        <f t="shared" si="288"/>
        <v>2556</v>
      </c>
      <c r="AO378" s="6">
        <v>1140.1400000000001</v>
      </c>
      <c r="AP378" s="6">
        <f t="shared" si="289"/>
        <v>209.69997808219182</v>
      </c>
      <c r="AQ378" s="6">
        <f t="shared" si="290"/>
        <v>852.87999999999988</v>
      </c>
      <c r="AR378" s="33">
        <v>42826</v>
      </c>
      <c r="AS378" s="5">
        <f t="shared" si="291"/>
        <v>42826</v>
      </c>
      <c r="AT378" s="11">
        <f t="shared" si="292"/>
        <v>42826</v>
      </c>
      <c r="AU378" s="11">
        <f t="shared" si="293"/>
        <v>3287</v>
      </c>
      <c r="AV378" s="6">
        <v>1273.008</v>
      </c>
      <c r="AW378" s="6">
        <v>132.86799999999999</v>
      </c>
      <c r="AX378" s="6">
        <f t="shared" si="328"/>
        <v>720.01199999999994</v>
      </c>
      <c r="AY378" s="33">
        <v>43191</v>
      </c>
      <c r="AZ378" s="5">
        <f t="shared" si="294"/>
        <v>43191</v>
      </c>
      <c r="BA378" s="11">
        <f t="shared" si="295"/>
        <v>3652</v>
      </c>
      <c r="BB378" s="11">
        <f t="shared" si="296"/>
        <v>2589.4200219178083</v>
      </c>
      <c r="BC378" s="6">
        <v>1330.1667873357501</v>
      </c>
      <c r="BD378" s="6">
        <v>57.158787335750148</v>
      </c>
      <c r="BE378" s="6">
        <f t="shared" si="329"/>
        <v>662.8532126642499</v>
      </c>
      <c r="BF378" s="8"/>
      <c r="BG378" s="33">
        <v>43556</v>
      </c>
      <c r="BH378" s="5">
        <f t="shared" si="297"/>
        <v>43556</v>
      </c>
      <c r="BI378" s="11">
        <f t="shared" si="298"/>
        <v>4017</v>
      </c>
      <c r="BJ378" s="11">
        <f t="shared" si="299"/>
        <v>0</v>
      </c>
      <c r="BK378" s="6">
        <f t="shared" si="332"/>
        <v>1461.306376973964</v>
      </c>
      <c r="BL378" s="6">
        <f>BK378-BC378</f>
        <v>131.13958963821392</v>
      </c>
      <c r="BM378" s="6">
        <f>BE378-BL378</f>
        <v>531.71362302603598</v>
      </c>
      <c r="BN378" s="59"/>
      <c r="BO378" s="58"/>
      <c r="BP378" s="58"/>
      <c r="BQ378" s="61">
        <f t="shared" si="300"/>
        <v>398.84562302603604</v>
      </c>
      <c r="BR378" s="33">
        <v>43922</v>
      </c>
      <c r="BS378" s="5">
        <f t="shared" si="301"/>
        <v>43922</v>
      </c>
      <c r="BT378" s="11">
        <f t="shared" si="302"/>
        <v>4383</v>
      </c>
      <c r="BU378" s="11">
        <f t="shared" si="303"/>
        <v>0</v>
      </c>
      <c r="BV378" s="6">
        <f t="shared" si="320"/>
        <v>1594.1743769739639</v>
      </c>
      <c r="BW378" s="6">
        <f>SLN(M378,J378,N378)</f>
        <v>132.86799999999999</v>
      </c>
      <c r="BX378" s="73">
        <f t="shared" si="313"/>
        <v>398.84562302603598</v>
      </c>
      <c r="BY378" s="6">
        <f>BM378-BW378</f>
        <v>398.84562302603598</v>
      </c>
      <c r="BZ378" s="33">
        <v>44287</v>
      </c>
      <c r="CA378" s="5">
        <f t="shared" si="304"/>
        <v>44287</v>
      </c>
      <c r="CB378" s="11">
        <f t="shared" si="305"/>
        <v>4748</v>
      </c>
      <c r="CC378" s="11">
        <f t="shared" si="306"/>
        <v>0</v>
      </c>
      <c r="CD378" s="6">
        <f t="shared" si="307"/>
        <v>1727.0423769739639</v>
      </c>
      <c r="CE378" s="62">
        <f>SLN(M378,J378,N378)</f>
        <v>132.86799999999999</v>
      </c>
      <c r="CF378" s="73">
        <f t="shared" si="314"/>
        <v>132.86799999999999</v>
      </c>
      <c r="CG378" s="73">
        <f t="shared" si="315"/>
        <v>265.97762302603599</v>
      </c>
      <c r="CH378" s="6">
        <f t="shared" si="327"/>
        <v>265.97762302603599</v>
      </c>
      <c r="CI378" s="6"/>
      <c r="CJ378" s="33">
        <v>44652</v>
      </c>
      <c r="CK378" s="5">
        <f t="shared" si="308"/>
        <v>44652</v>
      </c>
      <c r="CL378" s="11">
        <f t="shared" si="309"/>
        <v>2557</v>
      </c>
      <c r="CM378" s="11">
        <f t="shared" si="310"/>
        <v>2557</v>
      </c>
      <c r="CN378" s="6">
        <f t="shared" si="311"/>
        <v>1859.9103769739638</v>
      </c>
      <c r="CO378" s="6">
        <f>SLN(M378,J378,N378)</f>
        <v>132.86799999999999</v>
      </c>
      <c r="CP378" s="73">
        <f t="shared" si="316"/>
        <v>132.86799999999999</v>
      </c>
      <c r="CQ378" s="73">
        <f t="shared" si="317"/>
        <v>133.10962302603599</v>
      </c>
      <c r="CR378" s="6">
        <f t="shared" si="312"/>
        <v>133.10962302603599</v>
      </c>
    </row>
    <row r="379" spans="1:96">
      <c r="A379" s="30" t="s">
        <v>1733</v>
      </c>
      <c r="B379" s="30" t="s">
        <v>1734</v>
      </c>
      <c r="C379" s="49"/>
      <c r="D379" s="49" t="s">
        <v>3484</v>
      </c>
      <c r="E379" s="30" t="s">
        <v>3128</v>
      </c>
      <c r="F379" s="30" t="s">
        <v>3123</v>
      </c>
      <c r="G379" s="30" t="s">
        <v>4562</v>
      </c>
      <c r="H379" s="30" t="s">
        <v>3129</v>
      </c>
      <c r="I379" s="30" t="s">
        <v>3116</v>
      </c>
      <c r="J379" s="30"/>
      <c r="K379" s="30" t="s">
        <v>1240</v>
      </c>
      <c r="L379" s="30" t="s">
        <v>3102</v>
      </c>
      <c r="M379" s="31">
        <v>1003</v>
      </c>
      <c r="N379" s="30">
        <v>15</v>
      </c>
      <c r="O379" s="30"/>
      <c r="P379" s="162"/>
      <c r="Q379" s="30">
        <f t="shared" si="277"/>
        <v>180</v>
      </c>
      <c r="R379" s="30">
        <f t="shared" si="278"/>
        <v>5478.6330000000007</v>
      </c>
      <c r="S379" s="30">
        <f t="shared" si="279"/>
        <v>5475</v>
      </c>
      <c r="T379" s="30" t="s">
        <v>6</v>
      </c>
      <c r="U379" s="30"/>
      <c r="V379" s="32">
        <v>39539</v>
      </c>
      <c r="W379" s="30"/>
      <c r="X379" s="31">
        <v>1003</v>
      </c>
      <c r="Y379" s="30">
        <v>0</v>
      </c>
      <c r="Z379" s="30">
        <v>0</v>
      </c>
      <c r="AA379" s="30">
        <v>0</v>
      </c>
      <c r="AB379" s="31">
        <f t="shared" si="280"/>
        <v>1003</v>
      </c>
      <c r="AC379" s="33">
        <v>42095</v>
      </c>
      <c r="AD379" s="10">
        <f t="shared" si="281"/>
        <v>39539</v>
      </c>
      <c r="AE379" s="10">
        <f t="shared" si="282"/>
        <v>42095</v>
      </c>
      <c r="AF379" s="11">
        <f t="shared" si="283"/>
        <v>2556</v>
      </c>
      <c r="AG379" s="11">
        <f t="shared" si="284"/>
        <v>5478.75</v>
      </c>
      <c r="AH379" s="11">
        <f t="shared" si="285"/>
        <v>2556</v>
      </c>
      <c r="AI379" s="11">
        <f t="shared" si="324"/>
        <v>468.24986301369864</v>
      </c>
      <c r="AJ379" s="11">
        <f t="shared" si="325"/>
        <v>534.75013698630141</v>
      </c>
      <c r="AK379" s="33">
        <v>42461</v>
      </c>
      <c r="AL379" s="5">
        <f t="shared" si="286"/>
        <v>42461</v>
      </c>
      <c r="AM379" s="11">
        <f t="shared" si="287"/>
        <v>42461</v>
      </c>
      <c r="AN379" s="11">
        <f t="shared" si="288"/>
        <v>2556</v>
      </c>
      <c r="AO379" s="6">
        <v>567.45000000000005</v>
      </c>
      <c r="AP379" s="6">
        <f t="shared" si="289"/>
        <v>99.200136986301402</v>
      </c>
      <c r="AQ379" s="6">
        <f t="shared" si="290"/>
        <v>435.54999999999995</v>
      </c>
      <c r="AR379" s="33">
        <v>42826</v>
      </c>
      <c r="AS379" s="5">
        <f t="shared" si="291"/>
        <v>42826</v>
      </c>
      <c r="AT379" s="11">
        <f t="shared" si="292"/>
        <v>42826</v>
      </c>
      <c r="AU379" s="11">
        <f t="shared" si="293"/>
        <v>3287</v>
      </c>
      <c r="AV379" s="6">
        <v>634.31666666666672</v>
      </c>
      <c r="AW379" s="6">
        <v>66.86666666666666</v>
      </c>
      <c r="AX379" s="6">
        <f t="shared" si="328"/>
        <v>368.68333333333328</v>
      </c>
      <c r="AY379" s="33">
        <v>43191</v>
      </c>
      <c r="AZ379" s="5">
        <f t="shared" si="294"/>
        <v>43191</v>
      </c>
      <c r="BA379" s="11">
        <f t="shared" si="295"/>
        <v>3652</v>
      </c>
      <c r="BB379" s="11">
        <f t="shared" si="296"/>
        <v>3117.2498630136988</v>
      </c>
      <c r="BC379" s="6">
        <v>669.50009512016152</v>
      </c>
      <c r="BD379" s="6">
        <v>35.183428453494834</v>
      </c>
      <c r="BE379" s="6">
        <f t="shared" si="329"/>
        <v>333.49990487983848</v>
      </c>
      <c r="BF379" s="8"/>
      <c r="BG379" s="33">
        <v>43556</v>
      </c>
      <c r="BH379" s="5">
        <f t="shared" si="297"/>
        <v>43556</v>
      </c>
      <c r="BI379" s="11">
        <f t="shared" si="298"/>
        <v>4017</v>
      </c>
      <c r="BJ379" s="11">
        <f t="shared" si="299"/>
        <v>0</v>
      </c>
      <c r="BK379" s="6">
        <f t="shared" si="332"/>
        <v>735.41173500761954</v>
      </c>
      <c r="BL379" s="6">
        <f>BK379-BC379</f>
        <v>65.911639887458023</v>
      </c>
      <c r="BM379" s="6">
        <f>BE379-BL379</f>
        <v>267.58826499238046</v>
      </c>
      <c r="BN379" s="59"/>
      <c r="BO379" s="58"/>
      <c r="BP379" s="58"/>
      <c r="BQ379" s="61">
        <f t="shared" si="300"/>
        <v>200.72159832571379</v>
      </c>
      <c r="BR379" s="33">
        <v>43922</v>
      </c>
      <c r="BS379" s="5">
        <f t="shared" si="301"/>
        <v>43922</v>
      </c>
      <c r="BT379" s="11">
        <f t="shared" si="302"/>
        <v>4383</v>
      </c>
      <c r="BU379" s="11">
        <f t="shared" si="303"/>
        <v>0</v>
      </c>
      <c r="BV379" s="6">
        <f t="shared" si="320"/>
        <v>802.27840167428621</v>
      </c>
      <c r="BW379" s="6">
        <f>SLN(M379,J379,N379)</f>
        <v>66.86666666666666</v>
      </c>
      <c r="BX379" s="73">
        <f t="shared" si="313"/>
        <v>200.72159832571379</v>
      </c>
      <c r="BY379" s="6">
        <f>BM379-BW379</f>
        <v>200.72159832571379</v>
      </c>
      <c r="BZ379" s="33">
        <v>44287</v>
      </c>
      <c r="CA379" s="5">
        <f t="shared" si="304"/>
        <v>44287</v>
      </c>
      <c r="CB379" s="11">
        <f t="shared" si="305"/>
        <v>4748</v>
      </c>
      <c r="CC379" s="11">
        <f t="shared" si="306"/>
        <v>0</v>
      </c>
      <c r="CD379" s="6">
        <f t="shared" si="307"/>
        <v>869.14506834095289</v>
      </c>
      <c r="CE379" s="62">
        <f>SLN(M379,J379,N379)</f>
        <v>66.86666666666666</v>
      </c>
      <c r="CF379" s="73">
        <f t="shared" si="314"/>
        <v>66.86666666666666</v>
      </c>
      <c r="CG379" s="73">
        <f t="shared" si="315"/>
        <v>133.85493165904711</v>
      </c>
      <c r="CH379" s="6">
        <f t="shared" si="327"/>
        <v>133.85493165904711</v>
      </c>
      <c r="CI379" s="6"/>
      <c r="CJ379" s="33">
        <v>44652</v>
      </c>
      <c r="CK379" s="5">
        <f t="shared" si="308"/>
        <v>44652</v>
      </c>
      <c r="CL379" s="11">
        <f t="shared" si="309"/>
        <v>2557</v>
      </c>
      <c r="CM379" s="11">
        <f t="shared" si="310"/>
        <v>2557</v>
      </c>
      <c r="CN379" s="6">
        <f t="shared" si="311"/>
        <v>936.01173500761956</v>
      </c>
      <c r="CO379" s="6">
        <f>SLN(M379,J379,N379)</f>
        <v>66.86666666666666</v>
      </c>
      <c r="CP379" s="73">
        <f t="shared" si="316"/>
        <v>66.86666666666666</v>
      </c>
      <c r="CQ379" s="73">
        <f t="shared" si="317"/>
        <v>66.988264992380451</v>
      </c>
      <c r="CR379" s="6">
        <f t="shared" si="312"/>
        <v>66.988264992380451</v>
      </c>
    </row>
    <row r="380" spans="1:96">
      <c r="A380" s="216" t="s">
        <v>1822</v>
      </c>
      <c r="B380" s="216" t="s">
        <v>1823</v>
      </c>
      <c r="C380" s="217"/>
      <c r="D380" s="217" t="s">
        <v>3530</v>
      </c>
      <c r="E380" s="216" t="s">
        <v>3061</v>
      </c>
      <c r="F380" s="216" t="s">
        <v>4568</v>
      </c>
      <c r="G380" s="216" t="s">
        <v>4574</v>
      </c>
      <c r="H380" s="216" t="s">
        <v>4473</v>
      </c>
      <c r="I380" s="216" t="s">
        <v>11641</v>
      </c>
      <c r="J380" s="216"/>
      <c r="K380" s="216" t="s">
        <v>1240</v>
      </c>
      <c r="L380" s="216" t="s">
        <v>3102</v>
      </c>
      <c r="M380" s="218">
        <v>433.77</v>
      </c>
      <c r="N380" s="216">
        <v>15</v>
      </c>
      <c r="O380" s="216"/>
      <c r="P380" s="216"/>
      <c r="Q380" s="216">
        <f t="shared" si="277"/>
        <v>180</v>
      </c>
      <c r="R380" s="216">
        <f t="shared" si="278"/>
        <v>5478.6330000000007</v>
      </c>
      <c r="S380" s="216">
        <f t="shared" si="279"/>
        <v>5475</v>
      </c>
      <c r="T380" s="216" t="s">
        <v>6</v>
      </c>
      <c r="U380" s="216"/>
      <c r="V380" s="219">
        <v>39539</v>
      </c>
      <c r="W380" s="216"/>
      <c r="X380" s="218">
        <v>433.77</v>
      </c>
      <c r="Y380" s="216">
        <v>0</v>
      </c>
      <c r="Z380" s="216">
        <v>0</v>
      </c>
      <c r="AA380" s="216">
        <v>0</v>
      </c>
      <c r="AB380" s="218">
        <f t="shared" si="280"/>
        <v>433.77</v>
      </c>
      <c r="AC380" s="220">
        <v>42095</v>
      </c>
      <c r="AD380" s="221">
        <f t="shared" si="281"/>
        <v>39539</v>
      </c>
      <c r="AE380" s="221">
        <f t="shared" si="282"/>
        <v>42095</v>
      </c>
      <c r="AF380" s="222">
        <f t="shared" si="283"/>
        <v>2556</v>
      </c>
      <c r="AG380" s="222">
        <f t="shared" si="284"/>
        <v>5478.75</v>
      </c>
      <c r="AH380" s="222">
        <f t="shared" si="285"/>
        <v>2556</v>
      </c>
      <c r="AI380" s="222">
        <f t="shared" si="324"/>
        <v>202.50522739726028</v>
      </c>
      <c r="AJ380" s="222">
        <f t="shared" si="325"/>
        <v>231.2647726027397</v>
      </c>
      <c r="AK380" s="220">
        <v>42461</v>
      </c>
      <c r="AL380" s="223">
        <f t="shared" si="286"/>
        <v>42461</v>
      </c>
      <c r="AM380" s="222">
        <f t="shared" si="287"/>
        <v>42461</v>
      </c>
      <c r="AN380" s="222">
        <f t="shared" si="288"/>
        <v>2556</v>
      </c>
      <c r="AO380" s="166">
        <v>265.91000000000003</v>
      </c>
      <c r="AP380" s="166">
        <f t="shared" si="289"/>
        <v>63.40477260273974</v>
      </c>
      <c r="AQ380" s="166">
        <f t="shared" si="290"/>
        <v>167.85999999999996</v>
      </c>
      <c r="AR380" s="220">
        <v>42826</v>
      </c>
      <c r="AS380" s="223">
        <f t="shared" si="291"/>
        <v>42826</v>
      </c>
      <c r="AT380" s="222">
        <f t="shared" si="292"/>
        <v>42826</v>
      </c>
      <c r="AU380" s="222">
        <f t="shared" si="293"/>
        <v>3287</v>
      </c>
      <c r="AV380" s="166">
        <v>294.82800000000003</v>
      </c>
      <c r="AW380" s="166">
        <v>28.917999999999999</v>
      </c>
      <c r="AX380" s="166">
        <f t="shared" si="328"/>
        <v>138.94199999999995</v>
      </c>
      <c r="AY380" s="220">
        <v>43191</v>
      </c>
      <c r="AZ380" s="223">
        <f t="shared" si="294"/>
        <v>43191</v>
      </c>
      <c r="BA380" s="222">
        <f t="shared" si="295"/>
        <v>3652</v>
      </c>
      <c r="BB380" s="222">
        <f t="shared" si="296"/>
        <v>3420.7352273972601</v>
      </c>
      <c r="BC380" s="166">
        <v>324.13503062913952</v>
      </c>
      <c r="BD380" s="166">
        <v>29.307030629139469</v>
      </c>
      <c r="BE380" s="166">
        <f t="shared" si="329"/>
        <v>109.63496937086046</v>
      </c>
      <c r="BF380" s="224"/>
      <c r="BG380" s="220">
        <v>43556</v>
      </c>
      <c r="BH380" s="223">
        <f t="shared" si="297"/>
        <v>43556</v>
      </c>
      <c r="BI380" s="222">
        <f t="shared" si="298"/>
        <v>4017</v>
      </c>
      <c r="BJ380" s="222">
        <f t="shared" si="299"/>
        <v>0</v>
      </c>
      <c r="BK380" s="166">
        <f t="shared" si="332"/>
        <v>318.04541205808084</v>
      </c>
      <c r="BL380" s="166">
        <f>AB380/N380</f>
        <v>28.917999999999999</v>
      </c>
      <c r="BM380" s="166">
        <f>BE380-BL380</f>
        <v>80.716969370860454</v>
      </c>
      <c r="BN380" s="225"/>
      <c r="BO380" s="226"/>
      <c r="BP380" s="226"/>
      <c r="BQ380" s="227">
        <f t="shared" si="300"/>
        <v>86.806587941919133</v>
      </c>
      <c r="BR380" s="220">
        <v>43922</v>
      </c>
      <c r="BS380" s="223">
        <f t="shared" si="301"/>
        <v>43922</v>
      </c>
      <c r="BT380" s="222">
        <f t="shared" si="302"/>
        <v>4383</v>
      </c>
      <c r="BU380" s="222">
        <f t="shared" si="303"/>
        <v>0</v>
      </c>
      <c r="BV380" s="166">
        <f t="shared" si="320"/>
        <v>346.96341205808085</v>
      </c>
      <c r="BW380" s="166">
        <f>SLN(M380,J380,N380)</f>
        <v>28.917999999999999</v>
      </c>
      <c r="BX380" s="166">
        <f t="shared" si="313"/>
        <v>51.798969370860455</v>
      </c>
      <c r="BY380" s="166">
        <f>BM380-BW380</f>
        <v>51.798969370860455</v>
      </c>
      <c r="BZ380" s="220">
        <v>44287</v>
      </c>
      <c r="CA380" s="223">
        <f t="shared" si="304"/>
        <v>44287</v>
      </c>
      <c r="CB380" s="222">
        <f t="shared" si="305"/>
        <v>4748</v>
      </c>
      <c r="CC380" s="222">
        <f t="shared" si="306"/>
        <v>0</v>
      </c>
      <c r="CD380" s="166">
        <f t="shared" si="307"/>
        <v>375.88141205808085</v>
      </c>
      <c r="CE380" s="166">
        <f>SLN(M380,J380,N380)</f>
        <v>28.917999999999999</v>
      </c>
      <c r="CF380" s="166">
        <f t="shared" si="314"/>
        <v>28.917999999999999</v>
      </c>
      <c r="CG380" s="166">
        <f t="shared" si="315"/>
        <v>22.880969370860456</v>
      </c>
      <c r="CH380" s="166">
        <f t="shared" si="327"/>
        <v>22.880969370860456</v>
      </c>
      <c r="CI380" s="166"/>
      <c r="CJ380" s="220">
        <v>44652</v>
      </c>
      <c r="CK380" s="223">
        <f t="shared" si="308"/>
        <v>44652</v>
      </c>
      <c r="CL380" s="222">
        <f t="shared" si="309"/>
        <v>2557</v>
      </c>
      <c r="CM380" s="222">
        <f t="shared" si="310"/>
        <v>2557</v>
      </c>
      <c r="CN380" s="166">
        <f t="shared" si="311"/>
        <v>397.7623814289413</v>
      </c>
      <c r="CO380" s="166">
        <f>CH380-1</f>
        <v>21.880969370860456</v>
      </c>
      <c r="CP380" s="166">
        <f t="shared" si="316"/>
        <v>21.880969370860456</v>
      </c>
      <c r="CQ380" s="166">
        <f t="shared" si="317"/>
        <v>1</v>
      </c>
      <c r="CR380" s="166">
        <f t="shared" si="312"/>
        <v>1</v>
      </c>
    </row>
    <row r="381" spans="1:96">
      <c r="A381" s="216" t="s">
        <v>1840</v>
      </c>
      <c r="B381" s="216" t="s">
        <v>1841</v>
      </c>
      <c r="C381" s="217"/>
      <c r="D381" s="217" t="s">
        <v>3539</v>
      </c>
      <c r="E381" s="216" t="s">
        <v>3061</v>
      </c>
      <c r="F381" s="216" t="s">
        <v>4568</v>
      </c>
      <c r="G381" s="216"/>
      <c r="H381" s="216" t="s">
        <v>3140</v>
      </c>
      <c r="I381" s="216" t="s">
        <v>3116</v>
      </c>
      <c r="J381" s="216"/>
      <c r="K381" s="216" t="s">
        <v>1240</v>
      </c>
      <c r="L381" s="216" t="s">
        <v>3102</v>
      </c>
      <c r="M381" s="218">
        <v>922.04</v>
      </c>
      <c r="N381" s="216">
        <v>15</v>
      </c>
      <c r="O381" s="216"/>
      <c r="P381" s="216"/>
      <c r="Q381" s="216">
        <f t="shared" si="277"/>
        <v>180</v>
      </c>
      <c r="R381" s="216">
        <f t="shared" si="278"/>
        <v>5478.6330000000007</v>
      </c>
      <c r="S381" s="216">
        <f t="shared" si="279"/>
        <v>5475</v>
      </c>
      <c r="T381" s="216" t="s">
        <v>6</v>
      </c>
      <c r="U381" s="216"/>
      <c r="V381" s="219">
        <v>39539</v>
      </c>
      <c r="W381" s="216"/>
      <c r="X381" s="218">
        <v>922.04</v>
      </c>
      <c r="Y381" s="216">
        <v>0</v>
      </c>
      <c r="Z381" s="216">
        <v>0</v>
      </c>
      <c r="AA381" s="216">
        <v>0</v>
      </c>
      <c r="AB381" s="218">
        <f t="shared" si="280"/>
        <v>922.04</v>
      </c>
      <c r="AC381" s="220">
        <v>42095</v>
      </c>
      <c r="AD381" s="221">
        <f t="shared" si="281"/>
        <v>39539</v>
      </c>
      <c r="AE381" s="221">
        <f t="shared" si="282"/>
        <v>42095</v>
      </c>
      <c r="AF381" s="222">
        <f t="shared" si="283"/>
        <v>2556</v>
      </c>
      <c r="AG381" s="222">
        <f t="shared" si="284"/>
        <v>5478.75</v>
      </c>
      <c r="AH381" s="222">
        <f t="shared" si="285"/>
        <v>2556</v>
      </c>
      <c r="AI381" s="222">
        <f t="shared" si="324"/>
        <v>430.45374246575341</v>
      </c>
      <c r="AJ381" s="222">
        <f t="shared" si="325"/>
        <v>491.58625753424656</v>
      </c>
      <c r="AK381" s="220">
        <v>42461</v>
      </c>
      <c r="AL381" s="223">
        <f t="shared" si="286"/>
        <v>42461</v>
      </c>
      <c r="AM381" s="222">
        <f t="shared" si="287"/>
        <v>42461</v>
      </c>
      <c r="AN381" s="222">
        <f t="shared" si="288"/>
        <v>2556</v>
      </c>
      <c r="AO381" s="166">
        <v>608.69000000000005</v>
      </c>
      <c r="AP381" s="166">
        <f t="shared" si="289"/>
        <v>178.23625753424665</v>
      </c>
      <c r="AQ381" s="166">
        <f t="shared" si="290"/>
        <v>313.34999999999991</v>
      </c>
      <c r="AR381" s="220">
        <v>42826</v>
      </c>
      <c r="AS381" s="223">
        <f t="shared" si="291"/>
        <v>42826</v>
      </c>
      <c r="AT381" s="222">
        <f t="shared" si="292"/>
        <v>42826</v>
      </c>
      <c r="AU381" s="222">
        <f t="shared" si="293"/>
        <v>3287</v>
      </c>
      <c r="AV381" s="166">
        <v>670.15933333333339</v>
      </c>
      <c r="AW381" s="166">
        <v>61.469333333333331</v>
      </c>
      <c r="AX381" s="166">
        <f t="shared" si="328"/>
        <v>251.88066666666657</v>
      </c>
      <c r="AY381" s="220">
        <v>43191</v>
      </c>
      <c r="AZ381" s="223">
        <f t="shared" si="294"/>
        <v>43191</v>
      </c>
      <c r="BA381" s="222">
        <f t="shared" si="295"/>
        <v>3652</v>
      </c>
      <c r="BB381" s="222">
        <f t="shared" si="296"/>
        <v>3160.4137424657533</v>
      </c>
      <c r="BC381" s="166">
        <v>732.45560675309912</v>
      </c>
      <c r="BD381" s="166">
        <v>62.296273419765669</v>
      </c>
      <c r="BE381" s="166">
        <f t="shared" si="329"/>
        <v>189.58439324690085</v>
      </c>
      <c r="BF381" s="224"/>
      <c r="BG381" s="220">
        <v>43556</v>
      </c>
      <c r="BH381" s="223">
        <f t="shared" si="297"/>
        <v>43556</v>
      </c>
      <c r="BI381" s="222">
        <f t="shared" si="298"/>
        <v>4017</v>
      </c>
      <c r="BJ381" s="222">
        <f t="shared" si="299"/>
        <v>0</v>
      </c>
      <c r="BK381" s="166">
        <f t="shared" si="332"/>
        <v>676.05088349593768</v>
      </c>
      <c r="BL381" s="166">
        <f>AB381/N381</f>
        <v>61.469333333333331</v>
      </c>
      <c r="BM381" s="166">
        <f>BE381-BL381</f>
        <v>128.11505991356751</v>
      </c>
      <c r="BN381" s="225"/>
      <c r="BO381" s="226"/>
      <c r="BP381" s="226"/>
      <c r="BQ381" s="227">
        <f t="shared" si="300"/>
        <v>184.51978317072894</v>
      </c>
      <c r="BR381" s="220">
        <v>43922</v>
      </c>
      <c r="BS381" s="223">
        <f t="shared" si="301"/>
        <v>43922</v>
      </c>
      <c r="BT381" s="222">
        <f t="shared" si="302"/>
        <v>4383</v>
      </c>
      <c r="BU381" s="222">
        <f t="shared" si="303"/>
        <v>0</v>
      </c>
      <c r="BV381" s="166">
        <f t="shared" si="320"/>
        <v>737.52021682927102</v>
      </c>
      <c r="BW381" s="166">
        <f>SLN(M381,J381,N381)</f>
        <v>61.469333333333331</v>
      </c>
      <c r="BX381" s="166">
        <f t="shared" si="313"/>
        <v>66.645726580234168</v>
      </c>
      <c r="BY381" s="166">
        <f>BM381-BW381</f>
        <v>66.645726580234168</v>
      </c>
      <c r="BZ381" s="220">
        <v>44287</v>
      </c>
      <c r="CA381" s="223">
        <f t="shared" si="304"/>
        <v>44287</v>
      </c>
      <c r="CB381" s="222">
        <f t="shared" si="305"/>
        <v>4748</v>
      </c>
      <c r="CC381" s="222">
        <f t="shared" si="306"/>
        <v>0</v>
      </c>
      <c r="CD381" s="166">
        <f t="shared" si="307"/>
        <v>798.98955016260436</v>
      </c>
      <c r="CE381" s="166">
        <f>SLN(M381,J381,N381)</f>
        <v>61.469333333333331</v>
      </c>
      <c r="CF381" s="166">
        <f t="shared" si="314"/>
        <v>61.469333333333331</v>
      </c>
      <c r="CG381" s="166">
        <f t="shared" si="315"/>
        <v>5.1763932469008367</v>
      </c>
      <c r="CH381" s="166">
        <f t="shared" si="327"/>
        <v>5.1763932469008367</v>
      </c>
      <c r="CI381" s="166"/>
      <c r="CJ381" s="220">
        <v>44652</v>
      </c>
      <c r="CK381" s="223">
        <f t="shared" si="308"/>
        <v>44652</v>
      </c>
      <c r="CL381" s="222">
        <f t="shared" si="309"/>
        <v>2557</v>
      </c>
      <c r="CM381" s="222">
        <f t="shared" si="310"/>
        <v>2557</v>
      </c>
      <c r="CN381" s="166">
        <f t="shared" si="311"/>
        <v>803.16594340950519</v>
      </c>
      <c r="CO381" s="166">
        <f>CH381-1</f>
        <v>4.1763932469008367</v>
      </c>
      <c r="CP381" s="166">
        <f t="shared" si="316"/>
        <v>4.1763932469008367</v>
      </c>
      <c r="CQ381" s="166">
        <f t="shared" si="317"/>
        <v>1</v>
      </c>
      <c r="CR381" s="166">
        <f t="shared" si="312"/>
        <v>1</v>
      </c>
    </row>
    <row r="382" spans="1:96">
      <c r="A382" s="216" t="s">
        <v>1854</v>
      </c>
      <c r="B382" s="216" t="s">
        <v>1855</v>
      </c>
      <c r="C382" s="217"/>
      <c r="D382" s="217" t="s">
        <v>3545</v>
      </c>
      <c r="E382" s="216" t="s">
        <v>3128</v>
      </c>
      <c r="F382" s="216" t="s">
        <v>3123</v>
      </c>
      <c r="G382" s="216" t="s">
        <v>4562</v>
      </c>
      <c r="H382" s="216" t="s">
        <v>3129</v>
      </c>
      <c r="I382" s="216" t="s">
        <v>3116</v>
      </c>
      <c r="J382" s="216"/>
      <c r="K382" s="216" t="s">
        <v>1240</v>
      </c>
      <c r="L382" s="216" t="s">
        <v>3102</v>
      </c>
      <c r="M382" s="218">
        <v>813.98</v>
      </c>
      <c r="N382" s="216">
        <v>15</v>
      </c>
      <c r="O382" s="216"/>
      <c r="P382" s="216"/>
      <c r="Q382" s="216">
        <f t="shared" si="277"/>
        <v>180</v>
      </c>
      <c r="R382" s="216">
        <f t="shared" si="278"/>
        <v>5478.6330000000007</v>
      </c>
      <c r="S382" s="216">
        <f t="shared" si="279"/>
        <v>5475</v>
      </c>
      <c r="T382" s="216" t="s">
        <v>6</v>
      </c>
      <c r="U382" s="216"/>
      <c r="V382" s="219">
        <v>39539</v>
      </c>
      <c r="W382" s="216"/>
      <c r="X382" s="218">
        <v>813.98</v>
      </c>
      <c r="Y382" s="216">
        <v>0</v>
      </c>
      <c r="Z382" s="216">
        <v>0</v>
      </c>
      <c r="AA382" s="216">
        <v>0</v>
      </c>
      <c r="AB382" s="218">
        <f t="shared" si="280"/>
        <v>813.98</v>
      </c>
      <c r="AC382" s="220">
        <v>42095</v>
      </c>
      <c r="AD382" s="221">
        <f t="shared" si="281"/>
        <v>39539</v>
      </c>
      <c r="AE382" s="221">
        <f t="shared" si="282"/>
        <v>42095</v>
      </c>
      <c r="AF382" s="222">
        <f t="shared" si="283"/>
        <v>2556</v>
      </c>
      <c r="AG382" s="222">
        <f t="shared" si="284"/>
        <v>5478.75</v>
      </c>
      <c r="AH382" s="222">
        <f t="shared" si="285"/>
        <v>2556</v>
      </c>
      <c r="AI382" s="222">
        <f t="shared" si="324"/>
        <v>380.00600547945203</v>
      </c>
      <c r="AJ382" s="222">
        <f t="shared" si="325"/>
        <v>433.97399452054799</v>
      </c>
      <c r="AK382" s="220">
        <v>42461</v>
      </c>
      <c r="AL382" s="223">
        <f t="shared" si="286"/>
        <v>42461</v>
      </c>
      <c r="AM382" s="222">
        <f t="shared" si="287"/>
        <v>42461</v>
      </c>
      <c r="AN382" s="222">
        <f t="shared" si="288"/>
        <v>2556</v>
      </c>
      <c r="AO382" s="166">
        <v>742.68</v>
      </c>
      <c r="AP382" s="166">
        <f t="shared" si="289"/>
        <v>362.67399452054792</v>
      </c>
      <c r="AQ382" s="166">
        <f t="shared" si="290"/>
        <v>71.300000000000068</v>
      </c>
      <c r="AR382" s="220">
        <v>42826</v>
      </c>
      <c r="AS382" s="223">
        <f t="shared" si="291"/>
        <v>42826</v>
      </c>
      <c r="AT382" s="222">
        <f t="shared" si="292"/>
        <v>42826</v>
      </c>
      <c r="AU382" s="222">
        <f t="shared" si="293"/>
        <v>3287</v>
      </c>
      <c r="AV382" s="166">
        <v>796.94533333333334</v>
      </c>
      <c r="AW382" s="166">
        <v>54.265333333333338</v>
      </c>
      <c r="AX382" s="166">
        <f t="shared" si="328"/>
        <v>17.034666666666681</v>
      </c>
      <c r="AY382" s="220">
        <v>43191</v>
      </c>
      <c r="AZ382" s="223">
        <f t="shared" si="294"/>
        <v>43191</v>
      </c>
      <c r="BA382" s="222">
        <f t="shared" si="295"/>
        <v>3652</v>
      </c>
      <c r="BB382" s="222">
        <f t="shared" si="296"/>
        <v>3218.0260054794521</v>
      </c>
      <c r="BC382" s="166">
        <v>814.20916547100478</v>
      </c>
      <c r="BD382" s="166">
        <v>17.2638321376714</v>
      </c>
      <c r="BE382" s="166">
        <f t="shared" si="329"/>
        <v>-0.22916547100476237</v>
      </c>
      <c r="BF382" s="224"/>
      <c r="BG382" s="220">
        <v>43556</v>
      </c>
      <c r="BH382" s="223">
        <f t="shared" si="297"/>
        <v>43556</v>
      </c>
      <c r="BI382" s="222">
        <f t="shared" si="298"/>
        <v>4017</v>
      </c>
      <c r="BJ382" s="222">
        <f t="shared" si="299"/>
        <v>0</v>
      </c>
      <c r="BK382" s="166">
        <f t="shared" si="332"/>
        <v>596.81998410917458</v>
      </c>
      <c r="BL382" s="166">
        <v>1.08</v>
      </c>
      <c r="BM382" s="166">
        <v>0.08</v>
      </c>
      <c r="BN382" s="225"/>
      <c r="BO382" s="226"/>
      <c r="BP382" s="226"/>
      <c r="BQ382" s="227">
        <f t="shared" si="300"/>
        <v>217.08001589082539</v>
      </c>
      <c r="BR382" s="220">
        <v>43922</v>
      </c>
      <c r="BS382" s="223">
        <f t="shared" si="301"/>
        <v>43922</v>
      </c>
      <c r="BT382" s="222">
        <f t="shared" si="302"/>
        <v>4383</v>
      </c>
      <c r="BU382" s="222">
        <f t="shared" si="303"/>
        <v>0</v>
      </c>
      <c r="BV382" s="166">
        <f t="shared" si="320"/>
        <v>596.89998410917462</v>
      </c>
      <c r="BW382" s="166">
        <f>BM382</f>
        <v>0.08</v>
      </c>
      <c r="BX382" s="166">
        <f t="shared" si="313"/>
        <v>0.08</v>
      </c>
      <c r="BY382" s="166">
        <v>0.08</v>
      </c>
      <c r="BZ382" s="220">
        <v>44287</v>
      </c>
      <c r="CA382" s="223">
        <f t="shared" si="304"/>
        <v>44287</v>
      </c>
      <c r="CB382" s="222">
        <f t="shared" si="305"/>
        <v>4748</v>
      </c>
      <c r="CC382" s="222">
        <f t="shared" si="306"/>
        <v>0</v>
      </c>
      <c r="CD382" s="166">
        <f t="shared" si="307"/>
        <v>596.97998410917467</v>
      </c>
      <c r="CE382" s="166">
        <f>BY382</f>
        <v>0.08</v>
      </c>
      <c r="CF382" s="166">
        <f t="shared" si="314"/>
        <v>0.08</v>
      </c>
      <c r="CG382" s="166">
        <f t="shared" si="315"/>
        <v>0</v>
      </c>
      <c r="CH382" s="166">
        <f t="shared" si="327"/>
        <v>0</v>
      </c>
      <c r="CI382" s="166"/>
      <c r="CJ382" s="220">
        <v>44652</v>
      </c>
      <c r="CK382" s="223">
        <f t="shared" si="308"/>
        <v>44652</v>
      </c>
      <c r="CL382" s="222">
        <f t="shared" si="309"/>
        <v>2557</v>
      </c>
      <c r="CM382" s="222">
        <f t="shared" si="310"/>
        <v>2557</v>
      </c>
      <c r="CN382" s="166">
        <f t="shared" si="311"/>
        <v>596.97998410917467</v>
      </c>
      <c r="CO382" s="166">
        <f>CH382</f>
        <v>0</v>
      </c>
      <c r="CP382" s="166">
        <f t="shared" si="316"/>
        <v>0</v>
      </c>
      <c r="CQ382" s="166">
        <f t="shared" si="317"/>
        <v>0</v>
      </c>
      <c r="CR382" s="166">
        <f t="shared" si="312"/>
        <v>0</v>
      </c>
    </row>
    <row r="383" spans="1:96">
      <c r="A383" s="216" t="s">
        <v>1856</v>
      </c>
      <c r="B383" s="216" t="s">
        <v>1857</v>
      </c>
      <c r="C383" s="217"/>
      <c r="D383" s="217" t="s">
        <v>3546</v>
      </c>
      <c r="E383" s="216" t="s">
        <v>3061</v>
      </c>
      <c r="F383" s="216" t="s">
        <v>3138</v>
      </c>
      <c r="G383" s="216" t="s">
        <v>4562</v>
      </c>
      <c r="H383" s="216" t="s">
        <v>3581</v>
      </c>
      <c r="I383" s="216" t="s">
        <v>4453</v>
      </c>
      <c r="J383" s="216"/>
      <c r="K383" s="216" t="s">
        <v>1240</v>
      </c>
      <c r="L383" s="216" t="s">
        <v>3102</v>
      </c>
      <c r="M383" s="218">
        <v>267.36</v>
      </c>
      <c r="N383" s="216">
        <v>15</v>
      </c>
      <c r="O383" s="216"/>
      <c r="P383" s="216"/>
      <c r="Q383" s="216">
        <f t="shared" si="277"/>
        <v>180</v>
      </c>
      <c r="R383" s="216">
        <f t="shared" si="278"/>
        <v>5478.6330000000007</v>
      </c>
      <c r="S383" s="216">
        <f t="shared" si="279"/>
        <v>5475</v>
      </c>
      <c r="T383" s="216" t="s">
        <v>6</v>
      </c>
      <c r="U383" s="216"/>
      <c r="V383" s="219">
        <v>39539</v>
      </c>
      <c r="W383" s="216"/>
      <c r="X383" s="218">
        <v>267.36</v>
      </c>
      <c r="Y383" s="216">
        <v>0</v>
      </c>
      <c r="Z383" s="216">
        <v>0</v>
      </c>
      <c r="AA383" s="216">
        <v>0</v>
      </c>
      <c r="AB383" s="218">
        <f t="shared" si="280"/>
        <v>267.36</v>
      </c>
      <c r="AC383" s="220">
        <v>42095</v>
      </c>
      <c r="AD383" s="221">
        <f t="shared" si="281"/>
        <v>39539</v>
      </c>
      <c r="AE383" s="221">
        <f t="shared" si="282"/>
        <v>42095</v>
      </c>
      <c r="AF383" s="222">
        <f t="shared" si="283"/>
        <v>2556</v>
      </c>
      <c r="AG383" s="222">
        <f t="shared" si="284"/>
        <v>5478.75</v>
      </c>
      <c r="AH383" s="222">
        <f t="shared" si="285"/>
        <v>2556</v>
      </c>
      <c r="AI383" s="222">
        <f t="shared" si="324"/>
        <v>124.81683287671234</v>
      </c>
      <c r="AJ383" s="222">
        <f t="shared" si="325"/>
        <v>142.54316712328767</v>
      </c>
      <c r="AK383" s="220">
        <v>42461</v>
      </c>
      <c r="AL383" s="223">
        <f t="shared" si="286"/>
        <v>42461</v>
      </c>
      <c r="AM383" s="222">
        <f t="shared" si="287"/>
        <v>42461</v>
      </c>
      <c r="AN383" s="222">
        <f t="shared" si="288"/>
        <v>2556</v>
      </c>
      <c r="AO383" s="166">
        <v>201.1</v>
      </c>
      <c r="AP383" s="166">
        <f t="shared" si="289"/>
        <v>76.283167123287654</v>
      </c>
      <c r="AQ383" s="166">
        <f t="shared" si="290"/>
        <v>66.260000000000019</v>
      </c>
      <c r="AR383" s="220">
        <v>42826</v>
      </c>
      <c r="AS383" s="223">
        <f t="shared" si="291"/>
        <v>42826</v>
      </c>
      <c r="AT383" s="222">
        <f t="shared" si="292"/>
        <v>42826</v>
      </c>
      <c r="AU383" s="222">
        <f t="shared" si="293"/>
        <v>3287</v>
      </c>
      <c r="AV383" s="166">
        <v>218.92400000000001</v>
      </c>
      <c r="AW383" s="166">
        <v>17.824000000000002</v>
      </c>
      <c r="AX383" s="166">
        <f t="shared" si="328"/>
        <v>48.436000000000007</v>
      </c>
      <c r="AY383" s="220">
        <v>43191</v>
      </c>
      <c r="AZ383" s="223">
        <f t="shared" si="294"/>
        <v>43191</v>
      </c>
      <c r="BA383" s="222">
        <f t="shared" si="295"/>
        <v>3652</v>
      </c>
      <c r="BB383" s="222">
        <f t="shared" si="296"/>
        <v>3509.4568328767123</v>
      </c>
      <c r="BC383" s="166">
        <v>236.98778428431365</v>
      </c>
      <c r="BD383" s="166">
        <v>18.063784284313645</v>
      </c>
      <c r="BE383" s="166">
        <f t="shared" si="329"/>
        <v>30.372215715686366</v>
      </c>
      <c r="BF383" s="224"/>
      <c r="BG383" s="220">
        <v>43556</v>
      </c>
      <c r="BH383" s="223">
        <f t="shared" si="297"/>
        <v>43556</v>
      </c>
      <c r="BI383" s="222">
        <f t="shared" si="298"/>
        <v>4017</v>
      </c>
      <c r="BJ383" s="222">
        <f t="shared" si="299"/>
        <v>0</v>
      </c>
      <c r="BK383" s="166">
        <f t="shared" si="332"/>
        <v>196.03158671150265</v>
      </c>
      <c r="BL383" s="166">
        <f t="shared" ref="BL383:BL388" si="333">AB383/N383</f>
        <v>17.824000000000002</v>
      </c>
      <c r="BM383" s="166">
        <f t="shared" ref="BM383:BM412" si="334">BE383-BL383</f>
        <v>12.548215715686364</v>
      </c>
      <c r="BN383" s="225"/>
      <c r="BO383" s="226"/>
      <c r="BP383" s="226"/>
      <c r="BQ383" s="227">
        <f t="shared" si="300"/>
        <v>58.780197572811005</v>
      </c>
      <c r="BR383" s="220">
        <v>43922</v>
      </c>
      <c r="BS383" s="223">
        <f t="shared" si="301"/>
        <v>43922</v>
      </c>
      <c r="BT383" s="222">
        <f t="shared" si="302"/>
        <v>4383</v>
      </c>
      <c r="BU383" s="222">
        <f t="shared" si="303"/>
        <v>0</v>
      </c>
      <c r="BV383" s="166">
        <f t="shared" si="320"/>
        <v>208.57980242718901</v>
      </c>
      <c r="BW383" s="166">
        <f>BM383</f>
        <v>12.548215715686364</v>
      </c>
      <c r="BX383" s="166">
        <f t="shared" si="313"/>
        <v>0</v>
      </c>
      <c r="BY383" s="166">
        <f t="shared" ref="BY383:BY412" si="335">BM383-BW383</f>
        <v>0</v>
      </c>
      <c r="BZ383" s="220">
        <v>44287</v>
      </c>
      <c r="CA383" s="223">
        <f t="shared" si="304"/>
        <v>44287</v>
      </c>
      <c r="CB383" s="222">
        <f t="shared" si="305"/>
        <v>4748</v>
      </c>
      <c r="CC383" s="222">
        <f t="shared" si="306"/>
        <v>0</v>
      </c>
      <c r="CD383" s="166">
        <f t="shared" si="307"/>
        <v>208.57980242718901</v>
      </c>
      <c r="CE383" s="166">
        <f>BY383</f>
        <v>0</v>
      </c>
      <c r="CF383" s="166">
        <f t="shared" si="314"/>
        <v>0</v>
      </c>
      <c r="CG383" s="166">
        <f t="shared" si="315"/>
        <v>0</v>
      </c>
      <c r="CH383" s="166">
        <f t="shared" si="327"/>
        <v>0</v>
      </c>
      <c r="CI383" s="166"/>
      <c r="CJ383" s="220">
        <v>44652</v>
      </c>
      <c r="CK383" s="223">
        <f t="shared" si="308"/>
        <v>44652</v>
      </c>
      <c r="CL383" s="222">
        <f t="shared" si="309"/>
        <v>2557</v>
      </c>
      <c r="CM383" s="222">
        <f t="shared" si="310"/>
        <v>2557</v>
      </c>
      <c r="CN383" s="166">
        <f t="shared" si="311"/>
        <v>208.57980242718901</v>
      </c>
      <c r="CO383" s="166">
        <f>CH383</f>
        <v>0</v>
      </c>
      <c r="CP383" s="166">
        <f t="shared" si="316"/>
        <v>0</v>
      </c>
      <c r="CQ383" s="166">
        <f t="shared" si="317"/>
        <v>0</v>
      </c>
      <c r="CR383" s="166">
        <f t="shared" si="312"/>
        <v>0</v>
      </c>
    </row>
    <row r="384" spans="1:96">
      <c r="A384" s="30" t="s">
        <v>1858</v>
      </c>
      <c r="B384" s="30" t="s">
        <v>1859</v>
      </c>
      <c r="C384" s="49"/>
      <c r="D384" s="49" t="s">
        <v>3547</v>
      </c>
      <c r="E384" s="30" t="s">
        <v>3128</v>
      </c>
      <c r="F384" s="30" t="s">
        <v>3123</v>
      </c>
      <c r="G384" s="30" t="s">
        <v>4562</v>
      </c>
      <c r="H384" s="30" t="s">
        <v>3129</v>
      </c>
      <c r="I384" s="30" t="s">
        <v>3116</v>
      </c>
      <c r="J384" s="30"/>
      <c r="K384" s="30" t="s">
        <v>1240</v>
      </c>
      <c r="L384" s="30" t="s">
        <v>3102</v>
      </c>
      <c r="M384" s="31">
        <v>777.76</v>
      </c>
      <c r="N384" s="30">
        <v>15</v>
      </c>
      <c r="O384" s="30"/>
      <c r="P384" s="162"/>
      <c r="Q384" s="30">
        <f t="shared" si="277"/>
        <v>180</v>
      </c>
      <c r="R384" s="30">
        <f t="shared" si="278"/>
        <v>5478.6330000000007</v>
      </c>
      <c r="S384" s="30">
        <f t="shared" si="279"/>
        <v>5475</v>
      </c>
      <c r="T384" s="30" t="s">
        <v>6</v>
      </c>
      <c r="U384" s="30"/>
      <c r="V384" s="32">
        <v>39539</v>
      </c>
      <c r="W384" s="30"/>
      <c r="X384" s="31">
        <v>777.76</v>
      </c>
      <c r="Y384" s="30">
        <v>0</v>
      </c>
      <c r="Z384" s="30">
        <v>0</v>
      </c>
      <c r="AA384" s="30">
        <v>0</v>
      </c>
      <c r="AB384" s="31">
        <f t="shared" si="280"/>
        <v>777.76</v>
      </c>
      <c r="AC384" s="33">
        <v>42095</v>
      </c>
      <c r="AD384" s="10">
        <f t="shared" si="281"/>
        <v>39539</v>
      </c>
      <c r="AE384" s="10">
        <f t="shared" si="282"/>
        <v>42095</v>
      </c>
      <c r="AF384" s="11">
        <f t="shared" si="283"/>
        <v>2556</v>
      </c>
      <c r="AG384" s="11">
        <f t="shared" si="284"/>
        <v>5478.75</v>
      </c>
      <c r="AH384" s="11">
        <f t="shared" si="285"/>
        <v>2556</v>
      </c>
      <c r="AI384" s="11">
        <f t="shared" si="324"/>
        <v>363.09672328767124</v>
      </c>
      <c r="AJ384" s="11">
        <f t="shared" si="325"/>
        <v>414.66327671232875</v>
      </c>
      <c r="AK384" s="33">
        <v>42461</v>
      </c>
      <c r="AL384" s="5">
        <f t="shared" si="286"/>
        <v>42461</v>
      </c>
      <c r="AM384" s="11">
        <f t="shared" si="287"/>
        <v>42461</v>
      </c>
      <c r="AN384" s="11">
        <f t="shared" si="288"/>
        <v>2556</v>
      </c>
      <c r="AO384" s="6">
        <v>540.96</v>
      </c>
      <c r="AP384" s="6">
        <f t="shared" si="289"/>
        <v>177.8632767123288</v>
      </c>
      <c r="AQ384" s="6">
        <f t="shared" si="290"/>
        <v>236.79999999999995</v>
      </c>
      <c r="AR384" s="33">
        <v>42826</v>
      </c>
      <c r="AS384" s="5">
        <f t="shared" si="291"/>
        <v>42826</v>
      </c>
      <c r="AT384" s="11">
        <f t="shared" si="292"/>
        <v>42826</v>
      </c>
      <c r="AU384" s="11">
        <f t="shared" si="293"/>
        <v>3287</v>
      </c>
      <c r="AV384" s="6">
        <v>592.81066666666675</v>
      </c>
      <c r="AW384" s="6">
        <v>51.850666666666669</v>
      </c>
      <c r="AX384" s="6">
        <f t="shared" si="328"/>
        <v>184.94933333333324</v>
      </c>
      <c r="AY384" s="33">
        <v>43191</v>
      </c>
      <c r="AZ384" s="5">
        <f t="shared" si="294"/>
        <v>43191</v>
      </c>
      <c r="BA384" s="11">
        <f t="shared" si="295"/>
        <v>3652</v>
      </c>
      <c r="BB384" s="11">
        <f t="shared" si="296"/>
        <v>3237.3367232876712</v>
      </c>
      <c r="BC384" s="6">
        <v>645.35887456974785</v>
      </c>
      <c r="BD384" s="6">
        <v>52.548207903081156</v>
      </c>
      <c r="BE384" s="6">
        <f t="shared" si="329"/>
        <v>132.40112543025214</v>
      </c>
      <c r="BF384" s="8"/>
      <c r="BG384" s="33">
        <v>43556</v>
      </c>
      <c r="BH384" s="5">
        <f t="shared" si="297"/>
        <v>43556</v>
      </c>
      <c r="BI384" s="11">
        <f t="shared" si="298"/>
        <v>4017</v>
      </c>
      <c r="BJ384" s="11">
        <f t="shared" si="299"/>
        <v>0</v>
      </c>
      <c r="BK384" s="6">
        <f t="shared" si="332"/>
        <v>570.26304189384462</v>
      </c>
      <c r="BL384" s="6">
        <f t="shared" si="333"/>
        <v>51.850666666666669</v>
      </c>
      <c r="BM384" s="6">
        <f t="shared" si="334"/>
        <v>80.550458763585468</v>
      </c>
      <c r="BN384" s="59"/>
      <c r="BO384" s="58"/>
      <c r="BP384" s="58"/>
      <c r="BQ384" s="61">
        <f t="shared" si="300"/>
        <v>155.64629143948866</v>
      </c>
      <c r="BR384" s="33">
        <v>43922</v>
      </c>
      <c r="BS384" s="5">
        <f t="shared" si="301"/>
        <v>43922</v>
      </c>
      <c r="BT384" s="11">
        <f t="shared" si="302"/>
        <v>4383</v>
      </c>
      <c r="BU384" s="11">
        <f t="shared" si="303"/>
        <v>0</v>
      </c>
      <c r="BV384" s="6">
        <f t="shared" si="320"/>
        <v>622.11370856051133</v>
      </c>
      <c r="BW384" s="6">
        <f t="shared" ref="BW384:BW390" si="336">SLN(M384,J384,N384)</f>
        <v>51.850666666666669</v>
      </c>
      <c r="BX384" s="73">
        <f t="shared" si="313"/>
        <v>28.699792096918799</v>
      </c>
      <c r="BY384" s="6">
        <f t="shared" si="335"/>
        <v>28.699792096918799</v>
      </c>
      <c r="BZ384" s="33">
        <v>44287</v>
      </c>
      <c r="CA384" s="5">
        <f t="shared" si="304"/>
        <v>44287</v>
      </c>
      <c r="CB384" s="11">
        <f t="shared" si="305"/>
        <v>4748</v>
      </c>
      <c r="CC384" s="11">
        <f t="shared" si="306"/>
        <v>0</v>
      </c>
      <c r="CD384" s="6">
        <f t="shared" si="307"/>
        <v>625.69872708048922</v>
      </c>
      <c r="CE384" s="62">
        <v>3.5850185199778788</v>
      </c>
      <c r="CF384" s="73">
        <f t="shared" si="314"/>
        <v>3.5850185199778788</v>
      </c>
      <c r="CG384" s="73">
        <f t="shared" si="315"/>
        <v>25.114773576940919</v>
      </c>
      <c r="CH384" s="6">
        <f t="shared" si="327"/>
        <v>25.114773576940919</v>
      </c>
      <c r="CI384" s="6"/>
      <c r="CJ384" s="33">
        <v>44652</v>
      </c>
      <c r="CK384" s="5">
        <f t="shared" si="308"/>
        <v>44652</v>
      </c>
      <c r="CL384" s="11">
        <f t="shared" si="309"/>
        <v>2557</v>
      </c>
      <c r="CM384" s="11">
        <f t="shared" si="310"/>
        <v>2557</v>
      </c>
      <c r="CN384" s="6">
        <f t="shared" si="311"/>
        <v>629.28374560046711</v>
      </c>
      <c r="CO384" s="6">
        <f>CE384</f>
        <v>3.5850185199778788</v>
      </c>
      <c r="CP384" s="73">
        <f t="shared" si="316"/>
        <v>3.5850185199778788</v>
      </c>
      <c r="CQ384" s="73">
        <f t="shared" si="317"/>
        <v>21.52975505696304</v>
      </c>
      <c r="CR384" s="6">
        <f t="shared" si="312"/>
        <v>21.52975505696304</v>
      </c>
    </row>
    <row r="385" spans="1:96">
      <c r="A385" s="30" t="s">
        <v>1860</v>
      </c>
      <c r="B385" s="30" t="s">
        <v>1861</v>
      </c>
      <c r="C385" s="49"/>
      <c r="D385" s="49" t="s">
        <v>3548</v>
      </c>
      <c r="E385" s="30" t="s">
        <v>3128</v>
      </c>
      <c r="F385" s="30" t="s">
        <v>3123</v>
      </c>
      <c r="G385" s="30" t="s">
        <v>4562</v>
      </c>
      <c r="H385" s="30" t="s">
        <v>3129</v>
      </c>
      <c r="I385" s="30" t="s">
        <v>3116</v>
      </c>
      <c r="J385" s="30"/>
      <c r="K385" s="30" t="s">
        <v>1240</v>
      </c>
      <c r="L385" s="30" t="s">
        <v>3102</v>
      </c>
      <c r="M385" s="31">
        <v>777.76</v>
      </c>
      <c r="N385" s="30">
        <v>15</v>
      </c>
      <c r="O385" s="30"/>
      <c r="P385" s="162"/>
      <c r="Q385" s="30">
        <f t="shared" si="277"/>
        <v>180</v>
      </c>
      <c r="R385" s="30">
        <f t="shared" si="278"/>
        <v>5478.6330000000007</v>
      </c>
      <c r="S385" s="30">
        <f t="shared" si="279"/>
        <v>5475</v>
      </c>
      <c r="T385" s="30" t="s">
        <v>6</v>
      </c>
      <c r="U385" s="30"/>
      <c r="V385" s="32">
        <v>39539</v>
      </c>
      <c r="W385" s="30"/>
      <c r="X385" s="31">
        <v>777.76</v>
      </c>
      <c r="Y385" s="30">
        <v>0</v>
      </c>
      <c r="Z385" s="30">
        <v>0</v>
      </c>
      <c r="AA385" s="30">
        <v>0</v>
      </c>
      <c r="AB385" s="31">
        <f t="shared" si="280"/>
        <v>777.76</v>
      </c>
      <c r="AC385" s="33">
        <v>42095</v>
      </c>
      <c r="AD385" s="10">
        <f t="shared" si="281"/>
        <v>39539</v>
      </c>
      <c r="AE385" s="10">
        <f t="shared" si="282"/>
        <v>42095</v>
      </c>
      <c r="AF385" s="11">
        <f t="shared" si="283"/>
        <v>2556</v>
      </c>
      <c r="AG385" s="11">
        <f t="shared" si="284"/>
        <v>5478.75</v>
      </c>
      <c r="AH385" s="11">
        <f t="shared" si="285"/>
        <v>2556</v>
      </c>
      <c r="AI385" s="11">
        <f t="shared" si="324"/>
        <v>363.09672328767124</v>
      </c>
      <c r="AJ385" s="11">
        <f t="shared" si="325"/>
        <v>414.66327671232875</v>
      </c>
      <c r="AK385" s="33">
        <v>42461</v>
      </c>
      <c r="AL385" s="5">
        <f t="shared" si="286"/>
        <v>42461</v>
      </c>
      <c r="AM385" s="11">
        <f t="shared" si="287"/>
        <v>42461</v>
      </c>
      <c r="AN385" s="11">
        <f t="shared" si="288"/>
        <v>2556</v>
      </c>
      <c r="AO385" s="6">
        <v>540.96</v>
      </c>
      <c r="AP385" s="6">
        <f t="shared" si="289"/>
        <v>177.8632767123288</v>
      </c>
      <c r="AQ385" s="6">
        <f t="shared" si="290"/>
        <v>236.79999999999995</v>
      </c>
      <c r="AR385" s="33">
        <v>42826</v>
      </c>
      <c r="AS385" s="5">
        <f t="shared" si="291"/>
        <v>42826</v>
      </c>
      <c r="AT385" s="11">
        <f t="shared" si="292"/>
        <v>42826</v>
      </c>
      <c r="AU385" s="11">
        <f t="shared" si="293"/>
        <v>3287</v>
      </c>
      <c r="AV385" s="6">
        <v>592.81066666666675</v>
      </c>
      <c r="AW385" s="6">
        <v>51.850666666666669</v>
      </c>
      <c r="AX385" s="6">
        <f t="shared" si="328"/>
        <v>184.94933333333324</v>
      </c>
      <c r="AY385" s="33">
        <v>43191</v>
      </c>
      <c r="AZ385" s="5">
        <f t="shared" si="294"/>
        <v>43191</v>
      </c>
      <c r="BA385" s="11">
        <f t="shared" si="295"/>
        <v>3652</v>
      </c>
      <c r="BB385" s="11">
        <f t="shared" si="296"/>
        <v>3237.3367232876712</v>
      </c>
      <c r="BC385" s="6">
        <v>645.35887456974785</v>
      </c>
      <c r="BD385" s="6">
        <v>52.548207903081156</v>
      </c>
      <c r="BE385" s="6">
        <f t="shared" si="329"/>
        <v>132.40112543025214</v>
      </c>
      <c r="BF385" s="8"/>
      <c r="BG385" s="33">
        <v>43556</v>
      </c>
      <c r="BH385" s="5">
        <f t="shared" si="297"/>
        <v>43556</v>
      </c>
      <c r="BI385" s="11">
        <f t="shared" si="298"/>
        <v>4017</v>
      </c>
      <c r="BJ385" s="11">
        <f t="shared" si="299"/>
        <v>0</v>
      </c>
      <c r="BK385" s="6">
        <f t="shared" si="332"/>
        <v>570.26304189384462</v>
      </c>
      <c r="BL385" s="6">
        <f t="shared" si="333"/>
        <v>51.850666666666669</v>
      </c>
      <c r="BM385" s="6">
        <f t="shared" si="334"/>
        <v>80.550458763585468</v>
      </c>
      <c r="BN385" s="59"/>
      <c r="BO385" s="58"/>
      <c r="BP385" s="58"/>
      <c r="BQ385" s="61">
        <f t="shared" si="300"/>
        <v>155.64629143948866</v>
      </c>
      <c r="BR385" s="33">
        <v>43922</v>
      </c>
      <c r="BS385" s="5">
        <f t="shared" si="301"/>
        <v>43922</v>
      </c>
      <c r="BT385" s="11">
        <f t="shared" si="302"/>
        <v>4383</v>
      </c>
      <c r="BU385" s="11">
        <f t="shared" si="303"/>
        <v>0</v>
      </c>
      <c r="BV385" s="6">
        <f t="shared" si="320"/>
        <v>622.11370856051133</v>
      </c>
      <c r="BW385" s="6">
        <f t="shared" si="336"/>
        <v>51.850666666666669</v>
      </c>
      <c r="BX385" s="73">
        <f t="shared" si="313"/>
        <v>28.699792096918799</v>
      </c>
      <c r="BY385" s="6">
        <f t="shared" si="335"/>
        <v>28.699792096918799</v>
      </c>
      <c r="BZ385" s="33">
        <v>44287</v>
      </c>
      <c r="CA385" s="5">
        <f t="shared" si="304"/>
        <v>44287</v>
      </c>
      <c r="CB385" s="11">
        <f t="shared" si="305"/>
        <v>4748</v>
      </c>
      <c r="CC385" s="11">
        <f t="shared" si="306"/>
        <v>0</v>
      </c>
      <c r="CD385" s="6">
        <f t="shared" si="307"/>
        <v>625.69872708048922</v>
      </c>
      <c r="CE385" s="62">
        <v>3.5850185199778788</v>
      </c>
      <c r="CF385" s="73">
        <f t="shared" si="314"/>
        <v>3.5850185199778788</v>
      </c>
      <c r="CG385" s="73">
        <f t="shared" si="315"/>
        <v>25.114773576940919</v>
      </c>
      <c r="CH385" s="6">
        <f t="shared" si="327"/>
        <v>25.114773576940919</v>
      </c>
      <c r="CI385" s="6"/>
      <c r="CJ385" s="33">
        <v>44652</v>
      </c>
      <c r="CK385" s="5">
        <f t="shared" si="308"/>
        <v>44652</v>
      </c>
      <c r="CL385" s="11">
        <f t="shared" si="309"/>
        <v>2557</v>
      </c>
      <c r="CM385" s="11">
        <f t="shared" si="310"/>
        <v>2557</v>
      </c>
      <c r="CN385" s="6">
        <f t="shared" si="311"/>
        <v>629.28374560046711</v>
      </c>
      <c r="CO385" s="6">
        <f>CE385</f>
        <v>3.5850185199778788</v>
      </c>
      <c r="CP385" s="73">
        <f t="shared" si="316"/>
        <v>3.5850185199778788</v>
      </c>
      <c r="CQ385" s="73">
        <f t="shared" si="317"/>
        <v>21.52975505696304</v>
      </c>
      <c r="CR385" s="6">
        <f t="shared" si="312"/>
        <v>21.52975505696304</v>
      </c>
    </row>
    <row r="386" spans="1:96">
      <c r="A386" s="30" t="s">
        <v>1862</v>
      </c>
      <c r="B386" s="30" t="s">
        <v>1863</v>
      </c>
      <c r="C386" s="49"/>
      <c r="D386" s="49" t="s">
        <v>3549</v>
      </c>
      <c r="E386" s="30" t="s">
        <v>3061</v>
      </c>
      <c r="F386" s="30" t="s">
        <v>4568</v>
      </c>
      <c r="G386" s="30" t="s">
        <v>4574</v>
      </c>
      <c r="H386" s="30" t="s">
        <v>4446</v>
      </c>
      <c r="I386" s="30" t="s">
        <v>4453</v>
      </c>
      <c r="J386" s="30"/>
      <c r="K386" s="30" t="s">
        <v>1240</v>
      </c>
      <c r="L386" s="30" t="s">
        <v>3102</v>
      </c>
      <c r="M386" s="31">
        <v>328.12</v>
      </c>
      <c r="N386" s="30">
        <v>15</v>
      </c>
      <c r="O386" s="30"/>
      <c r="P386" s="162"/>
      <c r="Q386" s="30">
        <f t="shared" si="277"/>
        <v>180</v>
      </c>
      <c r="R386" s="30">
        <f t="shared" si="278"/>
        <v>5478.6330000000007</v>
      </c>
      <c r="S386" s="30">
        <f t="shared" si="279"/>
        <v>5475</v>
      </c>
      <c r="T386" s="30" t="s">
        <v>6</v>
      </c>
      <c r="U386" s="30"/>
      <c r="V386" s="32">
        <v>39539</v>
      </c>
      <c r="W386" s="30"/>
      <c r="X386" s="31">
        <v>328.12</v>
      </c>
      <c r="Y386" s="30">
        <v>0</v>
      </c>
      <c r="Z386" s="30">
        <v>0</v>
      </c>
      <c r="AA386" s="30">
        <v>0</v>
      </c>
      <c r="AB386" s="31">
        <f t="shared" si="280"/>
        <v>328.12</v>
      </c>
      <c r="AC386" s="33">
        <v>42095</v>
      </c>
      <c r="AD386" s="10">
        <f t="shared" si="281"/>
        <v>39539</v>
      </c>
      <c r="AE386" s="10">
        <f t="shared" si="282"/>
        <v>42095</v>
      </c>
      <c r="AF386" s="11">
        <f t="shared" si="283"/>
        <v>2556</v>
      </c>
      <c r="AG386" s="11">
        <f t="shared" si="284"/>
        <v>5478.75</v>
      </c>
      <c r="AH386" s="11">
        <f t="shared" si="285"/>
        <v>2556</v>
      </c>
      <c r="AI386" s="11">
        <f t="shared" si="324"/>
        <v>153.18259726027398</v>
      </c>
      <c r="AJ386" s="11">
        <f t="shared" si="325"/>
        <v>174.93740273972602</v>
      </c>
      <c r="AK386" s="33">
        <v>42461</v>
      </c>
      <c r="AL386" s="5">
        <f t="shared" si="286"/>
        <v>42461</v>
      </c>
      <c r="AM386" s="11">
        <f t="shared" si="287"/>
        <v>42461</v>
      </c>
      <c r="AN386" s="11">
        <f t="shared" si="288"/>
        <v>2556</v>
      </c>
      <c r="AO386" s="6">
        <v>218.96</v>
      </c>
      <c r="AP386" s="6">
        <f t="shared" si="289"/>
        <v>65.777402739726028</v>
      </c>
      <c r="AQ386" s="6">
        <f t="shared" si="290"/>
        <v>109.16</v>
      </c>
      <c r="AR386" s="33">
        <v>42826</v>
      </c>
      <c r="AS386" s="5">
        <f t="shared" si="291"/>
        <v>42826</v>
      </c>
      <c r="AT386" s="11">
        <f t="shared" si="292"/>
        <v>42826</v>
      </c>
      <c r="AU386" s="11">
        <f t="shared" si="293"/>
        <v>3287</v>
      </c>
      <c r="AV386" s="6">
        <v>240.83466666666666</v>
      </c>
      <c r="AW386" s="6">
        <v>21.874666666666666</v>
      </c>
      <c r="AX386" s="6">
        <f t="shared" si="328"/>
        <v>87.285333333333341</v>
      </c>
      <c r="AY386" s="33">
        <v>43191</v>
      </c>
      <c r="AZ386" s="5">
        <f t="shared" si="294"/>
        <v>43191</v>
      </c>
      <c r="BA386" s="11">
        <f t="shared" si="295"/>
        <v>3652</v>
      </c>
      <c r="BB386" s="11">
        <f t="shared" si="296"/>
        <v>3477.0625972602738</v>
      </c>
      <c r="BC386" s="6">
        <v>263.00361078459377</v>
      </c>
      <c r="BD386" s="6">
        <v>22.168944117927111</v>
      </c>
      <c r="BE386" s="6">
        <f t="shared" si="329"/>
        <v>65.11638921540623</v>
      </c>
      <c r="BF386" s="8"/>
      <c r="BG386" s="33">
        <v>43556</v>
      </c>
      <c r="BH386" s="5">
        <f t="shared" si="297"/>
        <v>43556</v>
      </c>
      <c r="BI386" s="11">
        <f t="shared" si="298"/>
        <v>4017</v>
      </c>
      <c r="BJ386" s="11">
        <f t="shared" si="299"/>
        <v>0</v>
      </c>
      <c r="BK386" s="6">
        <f t="shared" si="332"/>
        <v>240.58155382921248</v>
      </c>
      <c r="BL386" s="6">
        <f t="shared" si="333"/>
        <v>21.874666666666666</v>
      </c>
      <c r="BM386" s="6">
        <f t="shared" si="334"/>
        <v>43.24172254873956</v>
      </c>
      <c r="BN386" s="59"/>
      <c r="BO386" s="58"/>
      <c r="BP386" s="58"/>
      <c r="BQ386" s="61">
        <f t="shared" si="300"/>
        <v>65.663779504120839</v>
      </c>
      <c r="BR386" s="33">
        <v>43922</v>
      </c>
      <c r="BS386" s="5">
        <f t="shared" si="301"/>
        <v>43922</v>
      </c>
      <c r="BT386" s="11">
        <f t="shared" si="302"/>
        <v>4383</v>
      </c>
      <c r="BU386" s="11">
        <f t="shared" si="303"/>
        <v>0</v>
      </c>
      <c r="BV386" s="6">
        <f t="shared" si="320"/>
        <v>262.45622049587917</v>
      </c>
      <c r="BW386" s="6">
        <f t="shared" si="336"/>
        <v>21.874666666666666</v>
      </c>
      <c r="BX386" s="73">
        <f t="shared" si="313"/>
        <v>21.367055882072894</v>
      </c>
      <c r="BY386" s="6">
        <f t="shared" si="335"/>
        <v>21.367055882072894</v>
      </c>
      <c r="BZ386" s="33">
        <v>44287</v>
      </c>
      <c r="CA386" s="5">
        <f t="shared" si="304"/>
        <v>44287</v>
      </c>
      <c r="CB386" s="11">
        <f t="shared" si="305"/>
        <v>4748</v>
      </c>
      <c r="CC386" s="11">
        <f t="shared" si="306"/>
        <v>0</v>
      </c>
      <c r="CD386" s="6">
        <f t="shared" si="307"/>
        <v>265.12527436205187</v>
      </c>
      <c r="CE386" s="62">
        <v>2.6690538661726921</v>
      </c>
      <c r="CF386" s="73">
        <f t="shared" si="314"/>
        <v>2.6690538661726921</v>
      </c>
      <c r="CG386" s="73">
        <f t="shared" si="315"/>
        <v>18.698002015900201</v>
      </c>
      <c r="CH386" s="6">
        <f t="shared" si="327"/>
        <v>18.698002015900201</v>
      </c>
      <c r="CI386" s="6"/>
      <c r="CJ386" s="33">
        <v>44652</v>
      </c>
      <c r="CK386" s="5">
        <f t="shared" si="308"/>
        <v>44652</v>
      </c>
      <c r="CL386" s="11">
        <f t="shared" si="309"/>
        <v>2557</v>
      </c>
      <c r="CM386" s="11">
        <f t="shared" si="310"/>
        <v>2557</v>
      </c>
      <c r="CN386" s="6">
        <f t="shared" si="311"/>
        <v>267.79432822822457</v>
      </c>
      <c r="CO386" s="6">
        <f>CE386</f>
        <v>2.6690538661726921</v>
      </c>
      <c r="CP386" s="73">
        <f t="shared" si="316"/>
        <v>2.6690538661726921</v>
      </c>
      <c r="CQ386" s="73">
        <f t="shared" si="317"/>
        <v>16.028948149727508</v>
      </c>
      <c r="CR386" s="6">
        <f t="shared" si="312"/>
        <v>16.028948149727508</v>
      </c>
    </row>
    <row r="387" spans="1:96">
      <c r="A387" s="30" t="s">
        <v>1864</v>
      </c>
      <c r="B387" s="30" t="s">
        <v>1865</v>
      </c>
      <c r="C387" s="49"/>
      <c r="D387" s="49" t="s">
        <v>3550</v>
      </c>
      <c r="E387" s="30" t="s">
        <v>3061</v>
      </c>
      <c r="F387" s="30" t="s">
        <v>4568</v>
      </c>
      <c r="G387" s="30"/>
      <c r="H387" s="30"/>
      <c r="I387" s="30" t="s">
        <v>3116</v>
      </c>
      <c r="J387" s="30"/>
      <c r="K387" s="30" t="s">
        <v>1240</v>
      </c>
      <c r="L387" s="30" t="s">
        <v>3102</v>
      </c>
      <c r="M387" s="31">
        <v>433.77</v>
      </c>
      <c r="N387" s="30">
        <v>15</v>
      </c>
      <c r="O387" s="30"/>
      <c r="P387" s="162"/>
      <c r="Q387" s="30">
        <f t="shared" si="277"/>
        <v>180</v>
      </c>
      <c r="R387" s="30">
        <f t="shared" si="278"/>
        <v>5478.6330000000007</v>
      </c>
      <c r="S387" s="30">
        <f t="shared" si="279"/>
        <v>5475</v>
      </c>
      <c r="T387" s="30" t="s">
        <v>6</v>
      </c>
      <c r="U387" s="30"/>
      <c r="V387" s="32">
        <v>39539</v>
      </c>
      <c r="W387" s="30"/>
      <c r="X387" s="31">
        <v>433.77</v>
      </c>
      <c r="Y387" s="30">
        <v>0</v>
      </c>
      <c r="Z387" s="30">
        <v>0</v>
      </c>
      <c r="AA387" s="30">
        <v>0</v>
      </c>
      <c r="AB387" s="31">
        <f t="shared" si="280"/>
        <v>433.77</v>
      </c>
      <c r="AC387" s="33">
        <v>42095</v>
      </c>
      <c r="AD387" s="10">
        <f t="shared" si="281"/>
        <v>39539</v>
      </c>
      <c r="AE387" s="10">
        <f t="shared" si="282"/>
        <v>42095</v>
      </c>
      <c r="AF387" s="11">
        <f t="shared" si="283"/>
        <v>2556</v>
      </c>
      <c r="AG387" s="11">
        <f t="shared" si="284"/>
        <v>5478.75</v>
      </c>
      <c r="AH387" s="11">
        <f t="shared" si="285"/>
        <v>2556</v>
      </c>
      <c r="AI387" s="11">
        <f t="shared" si="324"/>
        <v>202.50522739726028</v>
      </c>
      <c r="AJ387" s="11">
        <f t="shared" si="325"/>
        <v>231.2647726027397</v>
      </c>
      <c r="AK387" s="33">
        <v>42461</v>
      </c>
      <c r="AL387" s="5">
        <f t="shared" si="286"/>
        <v>42461</v>
      </c>
      <c r="AM387" s="11">
        <f t="shared" si="287"/>
        <v>42461</v>
      </c>
      <c r="AN387" s="11">
        <f t="shared" si="288"/>
        <v>2556</v>
      </c>
      <c r="AO387" s="6">
        <v>265.91000000000003</v>
      </c>
      <c r="AP387" s="6">
        <f t="shared" si="289"/>
        <v>63.40477260273974</v>
      </c>
      <c r="AQ387" s="6">
        <f t="shared" si="290"/>
        <v>167.85999999999996</v>
      </c>
      <c r="AR387" s="33">
        <v>42826</v>
      </c>
      <c r="AS387" s="5">
        <f t="shared" si="291"/>
        <v>42826</v>
      </c>
      <c r="AT387" s="11">
        <f t="shared" si="292"/>
        <v>42826</v>
      </c>
      <c r="AU387" s="11">
        <f t="shared" si="293"/>
        <v>3287</v>
      </c>
      <c r="AV387" s="6">
        <v>294.82800000000003</v>
      </c>
      <c r="AW387" s="6">
        <v>28.917999999999999</v>
      </c>
      <c r="AX387" s="6">
        <f t="shared" si="328"/>
        <v>138.94199999999995</v>
      </c>
      <c r="AY387" s="33">
        <v>43191</v>
      </c>
      <c r="AZ387" s="5">
        <f t="shared" si="294"/>
        <v>43191</v>
      </c>
      <c r="BA387" s="11">
        <f t="shared" si="295"/>
        <v>3652</v>
      </c>
      <c r="BB387" s="11">
        <f t="shared" si="296"/>
        <v>3420.7352273972601</v>
      </c>
      <c r="BC387" s="6">
        <v>324.13503062913952</v>
      </c>
      <c r="BD387" s="6">
        <v>29.307030629139469</v>
      </c>
      <c r="BE387" s="6">
        <f t="shared" si="329"/>
        <v>109.63496937086046</v>
      </c>
      <c r="BF387" s="8"/>
      <c r="BG387" s="33">
        <v>43556</v>
      </c>
      <c r="BH387" s="5">
        <f t="shared" si="297"/>
        <v>43556</v>
      </c>
      <c r="BI387" s="11">
        <f t="shared" si="298"/>
        <v>4017</v>
      </c>
      <c r="BJ387" s="11">
        <f t="shared" si="299"/>
        <v>0</v>
      </c>
      <c r="BK387" s="6">
        <f t="shared" si="332"/>
        <v>318.04541205808084</v>
      </c>
      <c r="BL387" s="6">
        <f t="shared" si="333"/>
        <v>28.917999999999999</v>
      </c>
      <c r="BM387" s="6">
        <f t="shared" si="334"/>
        <v>80.716969370860454</v>
      </c>
      <c r="BN387" s="59"/>
      <c r="BO387" s="58"/>
      <c r="BP387" s="58"/>
      <c r="BQ387" s="61">
        <f t="shared" si="300"/>
        <v>86.806587941919133</v>
      </c>
      <c r="BR387" s="33">
        <v>43922</v>
      </c>
      <c r="BS387" s="5">
        <f t="shared" si="301"/>
        <v>43922</v>
      </c>
      <c r="BT387" s="11">
        <f t="shared" si="302"/>
        <v>4383</v>
      </c>
      <c r="BU387" s="11">
        <f t="shared" si="303"/>
        <v>0</v>
      </c>
      <c r="BV387" s="6">
        <f t="shared" si="320"/>
        <v>346.96341205808085</v>
      </c>
      <c r="BW387" s="6">
        <f t="shared" si="336"/>
        <v>28.917999999999999</v>
      </c>
      <c r="BX387" s="73">
        <f t="shared" si="313"/>
        <v>51.798969370860455</v>
      </c>
      <c r="BY387" s="6">
        <f t="shared" si="335"/>
        <v>51.798969370860455</v>
      </c>
      <c r="BZ387" s="33">
        <v>44287</v>
      </c>
      <c r="CA387" s="5">
        <f t="shared" si="304"/>
        <v>44287</v>
      </c>
      <c r="CB387" s="11">
        <f t="shared" si="305"/>
        <v>4748</v>
      </c>
      <c r="CC387" s="11">
        <f t="shared" si="306"/>
        <v>0</v>
      </c>
      <c r="CD387" s="6">
        <f t="shared" si="307"/>
        <v>375.88141205808085</v>
      </c>
      <c r="CE387" s="62">
        <f t="shared" ref="CE387:CE412" si="337">SLN(M387,J387,N387)</f>
        <v>28.917999999999999</v>
      </c>
      <c r="CF387" s="73">
        <f t="shared" si="314"/>
        <v>28.917999999999999</v>
      </c>
      <c r="CG387" s="73">
        <f t="shared" si="315"/>
        <v>22.880969370860456</v>
      </c>
      <c r="CH387" s="6">
        <f t="shared" si="327"/>
        <v>22.880969370860456</v>
      </c>
      <c r="CI387" s="6"/>
      <c r="CJ387" s="33">
        <v>44652</v>
      </c>
      <c r="CK387" s="5">
        <f t="shared" si="308"/>
        <v>44652</v>
      </c>
      <c r="CL387" s="11">
        <f t="shared" si="309"/>
        <v>2557</v>
      </c>
      <c r="CM387" s="11">
        <f t="shared" si="310"/>
        <v>2557</v>
      </c>
      <c r="CN387" s="6">
        <f t="shared" si="311"/>
        <v>397.7623814289413</v>
      </c>
      <c r="CO387" s="6">
        <f>CH387-1</f>
        <v>21.880969370860456</v>
      </c>
      <c r="CP387" s="73">
        <f t="shared" si="316"/>
        <v>21.880969370860456</v>
      </c>
      <c r="CQ387" s="73">
        <f t="shared" si="317"/>
        <v>1</v>
      </c>
      <c r="CR387" s="6">
        <f t="shared" si="312"/>
        <v>1</v>
      </c>
    </row>
    <row r="388" spans="1:96">
      <c r="A388" s="30" t="s">
        <v>1866</v>
      </c>
      <c r="B388" s="30" t="s">
        <v>1867</v>
      </c>
      <c r="C388" s="49"/>
      <c r="D388" s="49" t="s">
        <v>3551</v>
      </c>
      <c r="E388" s="30" t="s">
        <v>3128</v>
      </c>
      <c r="F388" s="30" t="s">
        <v>3123</v>
      </c>
      <c r="G388" s="30" t="s">
        <v>4562</v>
      </c>
      <c r="H388" s="30" t="s">
        <v>3129</v>
      </c>
      <c r="I388" s="30" t="s">
        <v>3116</v>
      </c>
      <c r="J388" s="30"/>
      <c r="K388" s="30" t="s">
        <v>1240</v>
      </c>
      <c r="L388" s="30" t="s">
        <v>3102</v>
      </c>
      <c r="M388" s="31">
        <v>235.76</v>
      </c>
      <c r="N388" s="30">
        <v>15</v>
      </c>
      <c r="O388" s="30"/>
      <c r="P388" s="162"/>
      <c r="Q388" s="30">
        <f t="shared" si="277"/>
        <v>180</v>
      </c>
      <c r="R388" s="30">
        <f t="shared" si="278"/>
        <v>5478.6330000000007</v>
      </c>
      <c r="S388" s="30">
        <f t="shared" si="279"/>
        <v>5475</v>
      </c>
      <c r="T388" s="30" t="s">
        <v>6</v>
      </c>
      <c r="U388" s="30"/>
      <c r="V388" s="32">
        <v>39539</v>
      </c>
      <c r="W388" s="30"/>
      <c r="X388" s="31">
        <v>235.76</v>
      </c>
      <c r="Y388" s="30">
        <v>0</v>
      </c>
      <c r="Z388" s="30">
        <v>0</v>
      </c>
      <c r="AA388" s="30">
        <v>0</v>
      </c>
      <c r="AB388" s="31">
        <f t="shared" si="280"/>
        <v>235.76</v>
      </c>
      <c r="AC388" s="33">
        <v>42095</v>
      </c>
      <c r="AD388" s="10">
        <f t="shared" si="281"/>
        <v>39539</v>
      </c>
      <c r="AE388" s="10">
        <f t="shared" si="282"/>
        <v>42095</v>
      </c>
      <c r="AF388" s="11">
        <f t="shared" si="283"/>
        <v>2556</v>
      </c>
      <c r="AG388" s="11">
        <f t="shared" si="284"/>
        <v>5478.75</v>
      </c>
      <c r="AH388" s="11">
        <f t="shared" si="285"/>
        <v>2556</v>
      </c>
      <c r="AI388" s="11">
        <f t="shared" si="324"/>
        <v>110.06439452054794</v>
      </c>
      <c r="AJ388" s="11">
        <f t="shared" si="325"/>
        <v>125.69560547945206</v>
      </c>
      <c r="AK388" s="33">
        <v>42461</v>
      </c>
      <c r="AL388" s="5">
        <f t="shared" si="286"/>
        <v>42461</v>
      </c>
      <c r="AM388" s="11">
        <f t="shared" si="287"/>
        <v>42461</v>
      </c>
      <c r="AN388" s="11">
        <f t="shared" si="288"/>
        <v>2556</v>
      </c>
      <c r="AO388" s="6">
        <v>144.47999999999999</v>
      </c>
      <c r="AP388" s="6">
        <f t="shared" si="289"/>
        <v>34.415605479452054</v>
      </c>
      <c r="AQ388" s="6">
        <f t="shared" si="290"/>
        <v>91.28</v>
      </c>
      <c r="AR388" s="33">
        <v>42826</v>
      </c>
      <c r="AS388" s="5">
        <f t="shared" si="291"/>
        <v>42826</v>
      </c>
      <c r="AT388" s="11">
        <f t="shared" si="292"/>
        <v>42826</v>
      </c>
      <c r="AU388" s="11">
        <f t="shared" si="293"/>
        <v>3287</v>
      </c>
      <c r="AV388" s="6">
        <v>160.19733333333332</v>
      </c>
      <c r="AW388" s="6">
        <v>15.717333333333332</v>
      </c>
      <c r="AX388" s="6">
        <f t="shared" si="328"/>
        <v>75.562666666666672</v>
      </c>
      <c r="AY388" s="33">
        <v>43191</v>
      </c>
      <c r="AZ388" s="5">
        <f t="shared" si="294"/>
        <v>43191</v>
      </c>
      <c r="BA388" s="11">
        <f t="shared" si="295"/>
        <v>3652</v>
      </c>
      <c r="BB388" s="11">
        <f t="shared" si="296"/>
        <v>3526.3043945205482</v>
      </c>
      <c r="BC388" s="6">
        <v>176.12611019924364</v>
      </c>
      <c r="BD388" s="6">
        <v>15.928776865910324</v>
      </c>
      <c r="BE388" s="6">
        <f t="shared" si="329"/>
        <v>59.63388980075635</v>
      </c>
      <c r="BF388" s="8"/>
      <c r="BG388" s="33">
        <v>43556</v>
      </c>
      <c r="BH388" s="5">
        <f t="shared" si="297"/>
        <v>43556</v>
      </c>
      <c r="BI388" s="11">
        <f t="shared" si="298"/>
        <v>4017</v>
      </c>
      <c r="BJ388" s="11">
        <f t="shared" si="299"/>
        <v>0</v>
      </c>
      <c r="BK388" s="6">
        <f t="shared" si="332"/>
        <v>172.86208439221971</v>
      </c>
      <c r="BL388" s="6">
        <f t="shared" si="333"/>
        <v>15.717333333333332</v>
      </c>
      <c r="BM388" s="6">
        <f t="shared" si="334"/>
        <v>43.916556467423021</v>
      </c>
      <c r="BN388" s="59"/>
      <c r="BO388" s="58"/>
      <c r="BP388" s="58"/>
      <c r="BQ388" s="61">
        <f t="shared" si="300"/>
        <v>47.180582274446948</v>
      </c>
      <c r="BR388" s="33">
        <v>43922</v>
      </c>
      <c r="BS388" s="5">
        <f t="shared" si="301"/>
        <v>43922</v>
      </c>
      <c r="BT388" s="11">
        <f t="shared" si="302"/>
        <v>4383</v>
      </c>
      <c r="BU388" s="11">
        <f t="shared" si="303"/>
        <v>0</v>
      </c>
      <c r="BV388" s="6">
        <f t="shared" si="320"/>
        <v>188.57941772555304</v>
      </c>
      <c r="BW388" s="6">
        <f t="shared" si="336"/>
        <v>15.717333333333332</v>
      </c>
      <c r="BX388" s="73">
        <f t="shared" si="313"/>
        <v>28.199223134089689</v>
      </c>
      <c r="BY388" s="6">
        <f t="shared" si="335"/>
        <v>28.199223134089689</v>
      </c>
      <c r="BZ388" s="33">
        <v>44287</v>
      </c>
      <c r="CA388" s="5">
        <f t="shared" si="304"/>
        <v>44287</v>
      </c>
      <c r="CB388" s="11">
        <f t="shared" si="305"/>
        <v>4748</v>
      </c>
      <c r="CC388" s="11">
        <f t="shared" si="306"/>
        <v>0</v>
      </c>
      <c r="CD388" s="6">
        <f t="shared" si="307"/>
        <v>204.29675105888637</v>
      </c>
      <c r="CE388" s="62">
        <f t="shared" si="337"/>
        <v>15.717333333333332</v>
      </c>
      <c r="CF388" s="73">
        <f t="shared" si="314"/>
        <v>15.717333333333332</v>
      </c>
      <c r="CG388" s="73">
        <f t="shared" si="315"/>
        <v>12.481889800756356</v>
      </c>
      <c r="CH388" s="6">
        <f t="shared" si="327"/>
        <v>12.481889800756356</v>
      </c>
      <c r="CI388" s="6"/>
      <c r="CJ388" s="33">
        <v>44652</v>
      </c>
      <c r="CK388" s="5">
        <f t="shared" si="308"/>
        <v>44652</v>
      </c>
      <c r="CL388" s="11">
        <f t="shared" si="309"/>
        <v>2557</v>
      </c>
      <c r="CM388" s="11">
        <f t="shared" si="310"/>
        <v>2557</v>
      </c>
      <c r="CN388" s="6">
        <f t="shared" si="311"/>
        <v>215.77864085964273</v>
      </c>
      <c r="CO388" s="6">
        <f>CH388-1</f>
        <v>11.481889800756356</v>
      </c>
      <c r="CP388" s="73">
        <f t="shared" si="316"/>
        <v>11.481889800756356</v>
      </c>
      <c r="CQ388" s="73">
        <f t="shared" si="317"/>
        <v>1</v>
      </c>
      <c r="CR388" s="6">
        <f t="shared" si="312"/>
        <v>1</v>
      </c>
    </row>
    <row r="389" spans="1:96">
      <c r="A389" s="30" t="s">
        <v>1868</v>
      </c>
      <c r="B389" s="30" t="s">
        <v>1869</v>
      </c>
      <c r="C389" s="49"/>
      <c r="D389" s="49" t="s">
        <v>3552</v>
      </c>
      <c r="E389" s="30" t="s">
        <v>3128</v>
      </c>
      <c r="F389" s="30" t="s">
        <v>3123</v>
      </c>
      <c r="G389" s="30" t="s">
        <v>4562</v>
      </c>
      <c r="H389" s="30" t="s">
        <v>3129</v>
      </c>
      <c r="I389" s="30" t="s">
        <v>3116</v>
      </c>
      <c r="J389" s="30"/>
      <c r="K389" s="30" t="s">
        <v>1240</v>
      </c>
      <c r="L389" s="30" t="s">
        <v>3102</v>
      </c>
      <c r="M389" s="31">
        <v>856.76</v>
      </c>
      <c r="N389" s="30">
        <v>15</v>
      </c>
      <c r="O389" s="30"/>
      <c r="P389" s="162"/>
      <c r="Q389" s="30">
        <f t="shared" si="277"/>
        <v>180</v>
      </c>
      <c r="R389" s="30">
        <f t="shared" si="278"/>
        <v>5478.6330000000007</v>
      </c>
      <c r="S389" s="30">
        <f t="shared" si="279"/>
        <v>5475</v>
      </c>
      <c r="T389" s="30" t="s">
        <v>6</v>
      </c>
      <c r="U389" s="30"/>
      <c r="V389" s="32">
        <v>39539</v>
      </c>
      <c r="W389" s="30"/>
      <c r="X389" s="31">
        <v>856.76</v>
      </c>
      <c r="Y389" s="30">
        <v>0</v>
      </c>
      <c r="Z389" s="30">
        <v>0</v>
      </c>
      <c r="AA389" s="30">
        <v>0</v>
      </c>
      <c r="AB389" s="31">
        <f t="shared" si="280"/>
        <v>856.76</v>
      </c>
      <c r="AC389" s="33">
        <v>42095</v>
      </c>
      <c r="AD389" s="10">
        <f t="shared" si="281"/>
        <v>39539</v>
      </c>
      <c r="AE389" s="10">
        <f t="shared" si="282"/>
        <v>42095</v>
      </c>
      <c r="AF389" s="11">
        <f t="shared" si="283"/>
        <v>2556</v>
      </c>
      <c r="AG389" s="11">
        <f t="shared" si="284"/>
        <v>5478.75</v>
      </c>
      <c r="AH389" s="11">
        <f t="shared" si="285"/>
        <v>2556</v>
      </c>
      <c r="AI389" s="11">
        <f t="shared" si="324"/>
        <v>399.97781917808214</v>
      </c>
      <c r="AJ389" s="11">
        <f t="shared" si="325"/>
        <v>456.78218082191785</v>
      </c>
      <c r="AK389" s="33">
        <v>42461</v>
      </c>
      <c r="AL389" s="5">
        <f t="shared" si="286"/>
        <v>42461</v>
      </c>
      <c r="AM389" s="11">
        <f t="shared" si="287"/>
        <v>42461</v>
      </c>
      <c r="AN389" s="11">
        <f t="shared" si="288"/>
        <v>2556</v>
      </c>
      <c r="AO389" s="6">
        <v>494</v>
      </c>
      <c r="AP389" s="6">
        <f t="shared" si="289"/>
        <v>94.022180821917857</v>
      </c>
      <c r="AQ389" s="6">
        <f t="shared" si="290"/>
        <v>362.76</v>
      </c>
      <c r="AR389" s="33">
        <v>42826</v>
      </c>
      <c r="AS389" s="5">
        <f t="shared" si="291"/>
        <v>42826</v>
      </c>
      <c r="AT389" s="11">
        <f t="shared" si="292"/>
        <v>42826</v>
      </c>
      <c r="AU389" s="11">
        <f t="shared" si="293"/>
        <v>3287</v>
      </c>
      <c r="AV389" s="6">
        <v>551.11733333333336</v>
      </c>
      <c r="AW389" s="6">
        <v>57.117333333333335</v>
      </c>
      <c r="AX389" s="6">
        <f t="shared" si="328"/>
        <v>305.64266666666663</v>
      </c>
      <c r="AY389" s="33">
        <v>43191</v>
      </c>
      <c r="AZ389" s="5">
        <f t="shared" si="294"/>
        <v>43191</v>
      </c>
      <c r="BA389" s="11">
        <f t="shared" si="295"/>
        <v>3652</v>
      </c>
      <c r="BB389" s="11">
        <f t="shared" si="296"/>
        <v>3195.2178191780822</v>
      </c>
      <c r="BC389" s="6">
        <v>609.00305978242284</v>
      </c>
      <c r="BD389" s="6">
        <v>57.885726449089454</v>
      </c>
      <c r="BE389" s="6">
        <f t="shared" si="329"/>
        <v>247.75694021757715</v>
      </c>
      <c r="BF389" s="8"/>
      <c r="BG389" s="33">
        <v>43556</v>
      </c>
      <c r="BH389" s="5">
        <f t="shared" si="297"/>
        <v>43556</v>
      </c>
      <c r="BI389" s="11">
        <f t="shared" si="298"/>
        <v>4017</v>
      </c>
      <c r="BJ389" s="11">
        <f t="shared" si="299"/>
        <v>0</v>
      </c>
      <c r="BK389" s="6">
        <f t="shared" si="332"/>
        <v>628.18679769205187</v>
      </c>
      <c r="BL389" s="6">
        <f t="shared" ref="BL389:BL412" si="338">BK389-BC389</f>
        <v>19.183737909629031</v>
      </c>
      <c r="BM389" s="6">
        <f t="shared" si="334"/>
        <v>228.57320230794812</v>
      </c>
      <c r="BN389" s="59"/>
      <c r="BO389" s="58"/>
      <c r="BP389" s="58"/>
      <c r="BQ389" s="61">
        <f t="shared" si="300"/>
        <v>171.45586897461476</v>
      </c>
      <c r="BR389" s="33">
        <v>43922</v>
      </c>
      <c r="BS389" s="5">
        <f t="shared" si="301"/>
        <v>43922</v>
      </c>
      <c r="BT389" s="11">
        <f t="shared" si="302"/>
        <v>4383</v>
      </c>
      <c r="BU389" s="11">
        <f t="shared" si="303"/>
        <v>0</v>
      </c>
      <c r="BV389" s="6">
        <f t="shared" si="320"/>
        <v>685.30413102538523</v>
      </c>
      <c r="BW389" s="6">
        <f t="shared" si="336"/>
        <v>57.117333333333335</v>
      </c>
      <c r="BX389" s="73">
        <f t="shared" si="313"/>
        <v>171.45586897461479</v>
      </c>
      <c r="BY389" s="6">
        <f t="shared" si="335"/>
        <v>171.45586897461479</v>
      </c>
      <c r="BZ389" s="33">
        <v>44287</v>
      </c>
      <c r="CA389" s="5">
        <f t="shared" si="304"/>
        <v>44287</v>
      </c>
      <c r="CB389" s="11">
        <f t="shared" si="305"/>
        <v>4748</v>
      </c>
      <c r="CC389" s="11">
        <f t="shared" si="306"/>
        <v>0</v>
      </c>
      <c r="CD389" s="6">
        <f t="shared" si="307"/>
        <v>742.42146435871859</v>
      </c>
      <c r="CE389" s="62">
        <f t="shared" si="337"/>
        <v>57.117333333333335</v>
      </c>
      <c r="CF389" s="73">
        <f t="shared" si="314"/>
        <v>57.117333333333335</v>
      </c>
      <c r="CG389" s="73">
        <f t="shared" si="315"/>
        <v>114.33853564128145</v>
      </c>
      <c r="CH389" s="6">
        <f t="shared" si="327"/>
        <v>114.33853564128145</v>
      </c>
      <c r="CI389" s="6"/>
      <c r="CJ389" s="33">
        <v>44652</v>
      </c>
      <c r="CK389" s="5">
        <f t="shared" si="308"/>
        <v>44652</v>
      </c>
      <c r="CL389" s="11">
        <f t="shared" si="309"/>
        <v>2557</v>
      </c>
      <c r="CM389" s="11">
        <f t="shared" si="310"/>
        <v>2557</v>
      </c>
      <c r="CN389" s="6">
        <f t="shared" si="311"/>
        <v>799.53879769205196</v>
      </c>
      <c r="CO389" s="6">
        <f t="shared" ref="CO389:CO412" si="339">SLN(M389,J389,N389)</f>
        <v>57.117333333333335</v>
      </c>
      <c r="CP389" s="73">
        <f t="shared" si="316"/>
        <v>57.117333333333335</v>
      </c>
      <c r="CQ389" s="73">
        <f t="shared" si="317"/>
        <v>57.221202307948118</v>
      </c>
      <c r="CR389" s="6">
        <f t="shared" si="312"/>
        <v>57.221202307948118</v>
      </c>
    </row>
    <row r="390" spans="1:96">
      <c r="A390" s="30" t="s">
        <v>1870</v>
      </c>
      <c r="B390" s="30" t="s">
        <v>1871</v>
      </c>
      <c r="C390" s="49"/>
      <c r="D390" s="49" t="s">
        <v>3553</v>
      </c>
      <c r="E390" s="30" t="s">
        <v>3061</v>
      </c>
      <c r="F390" s="30" t="s">
        <v>3138</v>
      </c>
      <c r="G390" s="30" t="s">
        <v>3115</v>
      </c>
      <c r="H390" s="30" t="s">
        <v>3964</v>
      </c>
      <c r="I390" s="30" t="s">
        <v>3116</v>
      </c>
      <c r="J390" s="30"/>
      <c r="K390" s="30" t="s">
        <v>1240</v>
      </c>
      <c r="L390" s="30" t="s">
        <v>3102</v>
      </c>
      <c r="M390" s="31">
        <v>856.76</v>
      </c>
      <c r="N390" s="30">
        <v>15</v>
      </c>
      <c r="O390" s="30"/>
      <c r="P390" s="162"/>
      <c r="Q390" s="30">
        <f t="shared" ref="Q390:Q453" si="340">N390*12</f>
        <v>180</v>
      </c>
      <c r="R390" s="30">
        <f t="shared" ref="R390:R453" si="341">N390*365.2422</f>
        <v>5478.6330000000007</v>
      </c>
      <c r="S390" s="30">
        <f t="shared" ref="S390:S453" si="342">N390*365</f>
        <v>5475</v>
      </c>
      <c r="T390" s="30" t="s">
        <v>6</v>
      </c>
      <c r="U390" s="30"/>
      <c r="V390" s="32">
        <v>39539</v>
      </c>
      <c r="W390" s="30"/>
      <c r="X390" s="31">
        <v>856.76</v>
      </c>
      <c r="Y390" s="30">
        <v>0</v>
      </c>
      <c r="Z390" s="30">
        <v>0</v>
      </c>
      <c r="AA390" s="30">
        <v>0</v>
      </c>
      <c r="AB390" s="31">
        <f t="shared" ref="AB390:AB453" si="343">SUBTOTAL(9,X390:AA390)</f>
        <v>856.76</v>
      </c>
      <c r="AC390" s="33">
        <v>42095</v>
      </c>
      <c r="AD390" s="10">
        <f t="shared" ref="AD390:AD453" si="344">V390</f>
        <v>39539</v>
      </c>
      <c r="AE390" s="10">
        <f t="shared" ref="AE390:AE453" si="345">AC390</f>
        <v>42095</v>
      </c>
      <c r="AF390" s="11">
        <f t="shared" ref="AF390:AF453" si="346">AC390-V390</f>
        <v>2556</v>
      </c>
      <c r="AG390" s="11">
        <f t="shared" ref="AG390:AG453" si="347">+N390*365.25</f>
        <v>5478.75</v>
      </c>
      <c r="AH390" s="11">
        <f t="shared" ref="AH390:AH453" si="348">IF(AG390&lt;AF390,AG390,AF390)</f>
        <v>2556</v>
      </c>
      <c r="AI390" s="11">
        <f t="shared" si="324"/>
        <v>399.97781917808214</v>
      </c>
      <c r="AJ390" s="11">
        <f t="shared" si="325"/>
        <v>456.78218082191785</v>
      </c>
      <c r="AK390" s="33">
        <v>42461</v>
      </c>
      <c r="AL390" s="5">
        <f t="shared" ref="AL390:AL453" si="349">AK390</f>
        <v>42461</v>
      </c>
      <c r="AM390" s="11">
        <f t="shared" ref="AM390:AM453" si="350">AL390-W390</f>
        <v>42461</v>
      </c>
      <c r="AN390" s="11">
        <f t="shared" ref="AN390:AN453" si="351">IF(AG390&lt;AM390,AH390,AM390)</f>
        <v>2556</v>
      </c>
      <c r="AO390" s="6">
        <v>494</v>
      </c>
      <c r="AP390" s="6">
        <f t="shared" ref="AP390:AP453" si="352">AO390-AI390</f>
        <v>94.022180821917857</v>
      </c>
      <c r="AQ390" s="6">
        <f t="shared" ref="AQ390:AQ453" si="353">AB390-AO390</f>
        <v>362.76</v>
      </c>
      <c r="AR390" s="33">
        <v>42826</v>
      </c>
      <c r="AS390" s="5">
        <f t="shared" ref="AS390:AS453" si="354">AR390</f>
        <v>42826</v>
      </c>
      <c r="AT390" s="11">
        <f t="shared" ref="AT390:AT453" si="355">AS390-W390</f>
        <v>42826</v>
      </c>
      <c r="AU390" s="11">
        <f t="shared" ref="AU390:AU453" si="356">IF(AD390 &lt;&gt; "N/a",IF(AT390&lt;AD390,0,AT390-AD390),0)</f>
        <v>3287</v>
      </c>
      <c r="AV390" s="6">
        <v>551.11733333333336</v>
      </c>
      <c r="AW390" s="6">
        <v>57.117333333333335</v>
      </c>
      <c r="AX390" s="6">
        <f t="shared" si="328"/>
        <v>305.64266666666663</v>
      </c>
      <c r="AY390" s="33">
        <v>43191</v>
      </c>
      <c r="AZ390" s="5">
        <f t="shared" ref="AZ390:AZ453" si="357">AY390</f>
        <v>43191</v>
      </c>
      <c r="BA390" s="11">
        <f t="shared" ref="BA390:BA453" si="358">IF(AJ390 &lt;&gt; "N/a",IF(AZ390&lt;AD390,0,AZ390-AD390),0)</f>
        <v>3652</v>
      </c>
      <c r="BB390" s="11">
        <f t="shared" ref="BB390:BB453" si="359">IF(AJ390 &lt;&gt; "N/a",IF(BA390&lt;AJ390,0,BA390-AJ390),0)</f>
        <v>3195.2178191780822</v>
      </c>
      <c r="BC390" s="6">
        <v>609.00305978242284</v>
      </c>
      <c r="BD390" s="6">
        <v>57.885726449089454</v>
      </c>
      <c r="BE390" s="6">
        <f t="shared" si="329"/>
        <v>247.75694021757715</v>
      </c>
      <c r="BF390" s="8"/>
      <c r="BG390" s="33">
        <v>43556</v>
      </c>
      <c r="BH390" s="5">
        <f t="shared" ref="BH390:BH453" si="360">BG390</f>
        <v>43556</v>
      </c>
      <c r="BI390" s="11">
        <f t="shared" ref="BI390:BI453" si="361">IF(R390 &lt;&gt; "N/a",IF(BG390&lt;V390,0,BG390-V390),0)</f>
        <v>4017</v>
      </c>
      <c r="BJ390" s="11">
        <f t="shared" ref="BJ390:BJ453" si="362">IF(AR390 &lt;&gt; "N/a",IF(BI390&lt;AR390,0,BI390-AR390),0)</f>
        <v>0</v>
      </c>
      <c r="BK390" s="6">
        <f t="shared" si="332"/>
        <v>628.18679769205187</v>
      </c>
      <c r="BL390" s="6">
        <f t="shared" si="338"/>
        <v>19.183737909629031</v>
      </c>
      <c r="BM390" s="6">
        <f t="shared" si="334"/>
        <v>228.57320230794812</v>
      </c>
      <c r="BN390" s="59"/>
      <c r="BO390" s="58"/>
      <c r="BP390" s="58"/>
      <c r="BQ390" s="61">
        <f t="shared" ref="BQ390:BQ453" si="363">AB390-BV390</f>
        <v>171.45586897461476</v>
      </c>
      <c r="BR390" s="33">
        <v>43922</v>
      </c>
      <c r="BS390" s="5">
        <f t="shared" ref="BS390:BS453" si="364">BR390</f>
        <v>43922</v>
      </c>
      <c r="BT390" s="11">
        <f t="shared" ref="BT390:BT453" si="365">IF(Z390 &lt;&gt; "N/a",IF(BR390&lt;AD390,0,BR390-AD390),0)</f>
        <v>4383</v>
      </c>
      <c r="BU390" s="11">
        <f t="shared" ref="BU390:BU453" si="366">IF(AZ390 &lt;&gt; "N/a",IF(BT390&lt;AZ390,0,BT390-AZ390),0)</f>
        <v>0</v>
      </c>
      <c r="BV390" s="6">
        <f t="shared" si="320"/>
        <v>685.30413102538523</v>
      </c>
      <c r="BW390" s="6">
        <f t="shared" si="336"/>
        <v>57.117333333333335</v>
      </c>
      <c r="BX390" s="73">
        <f t="shared" si="313"/>
        <v>171.45586897461479</v>
      </c>
      <c r="BY390" s="6">
        <f t="shared" si="335"/>
        <v>171.45586897461479</v>
      </c>
      <c r="BZ390" s="33">
        <v>44287</v>
      </c>
      <c r="CA390" s="5">
        <f t="shared" ref="CA390:CA453" si="367">BZ390</f>
        <v>44287</v>
      </c>
      <c r="CB390" s="11">
        <f t="shared" ref="CB390:CB453" si="368">BZ390-V390</f>
        <v>4748</v>
      </c>
      <c r="CC390" s="11">
        <f t="shared" ref="CC390:CC453" si="369">IF(BG390 &lt;&gt; "N/a",IF(CB390&lt;BG390,0,CB390-BG390),0)</f>
        <v>0</v>
      </c>
      <c r="CD390" s="6">
        <f t="shared" ref="CD390:CD453" si="370">BV390+CE390</f>
        <v>742.42146435871859</v>
      </c>
      <c r="CE390" s="62">
        <f t="shared" si="337"/>
        <v>57.117333333333335</v>
      </c>
      <c r="CF390" s="73">
        <f t="shared" si="314"/>
        <v>57.117333333333335</v>
      </c>
      <c r="CG390" s="73">
        <f t="shared" si="315"/>
        <v>114.33853564128145</v>
      </c>
      <c r="CH390" s="6">
        <f t="shared" si="327"/>
        <v>114.33853564128145</v>
      </c>
      <c r="CI390" s="6"/>
      <c r="CJ390" s="33">
        <v>44652</v>
      </c>
      <c r="CK390" s="5">
        <f t="shared" ref="CK390:CK453" si="371">CJ390</f>
        <v>44652</v>
      </c>
      <c r="CL390" s="11">
        <f t="shared" ref="CL390:CL453" si="372">CJ390-AC390</f>
        <v>2557</v>
      </c>
      <c r="CM390" s="11">
        <f t="shared" ref="CM390:CM453" si="373">IF(BN390 &lt;&gt; "N/a",IF(CL390&lt;BN390,0,CL390-BN390),0)</f>
        <v>2557</v>
      </c>
      <c r="CN390" s="6">
        <f t="shared" ref="CN390:CN453" si="374">CD390+CO390</f>
        <v>799.53879769205196</v>
      </c>
      <c r="CO390" s="6">
        <f t="shared" si="339"/>
        <v>57.117333333333335</v>
      </c>
      <c r="CP390" s="73">
        <f t="shared" si="316"/>
        <v>57.117333333333335</v>
      </c>
      <c r="CQ390" s="73">
        <f t="shared" si="317"/>
        <v>57.221202307948118</v>
      </c>
      <c r="CR390" s="6">
        <f t="shared" ref="CR390:CR453" si="375">CH390-CO390</f>
        <v>57.221202307948118</v>
      </c>
    </row>
    <row r="391" spans="1:96">
      <c r="A391" s="30" t="s">
        <v>1872</v>
      </c>
      <c r="B391" s="30" t="s">
        <v>1873</v>
      </c>
      <c r="C391" s="49"/>
      <c r="D391" s="49" t="s">
        <v>3554</v>
      </c>
      <c r="E391" s="30" t="s">
        <v>3128</v>
      </c>
      <c r="F391" s="30" t="s">
        <v>3123</v>
      </c>
      <c r="G391" s="30" t="s">
        <v>4562</v>
      </c>
      <c r="H391" s="30" t="s">
        <v>3129</v>
      </c>
      <c r="I391" s="30" t="s">
        <v>3116</v>
      </c>
      <c r="J391" s="30"/>
      <c r="K391" s="30" t="s">
        <v>1240</v>
      </c>
      <c r="L391" s="30" t="s">
        <v>3102</v>
      </c>
      <c r="M391" s="31">
        <v>856.76</v>
      </c>
      <c r="N391" s="30">
        <v>15</v>
      </c>
      <c r="O391" s="30"/>
      <c r="P391" s="162"/>
      <c r="Q391" s="30">
        <f t="shared" si="340"/>
        <v>180</v>
      </c>
      <c r="R391" s="30">
        <f t="shared" si="341"/>
        <v>5478.6330000000007</v>
      </c>
      <c r="S391" s="30">
        <f t="shared" si="342"/>
        <v>5475</v>
      </c>
      <c r="T391" s="30" t="s">
        <v>6</v>
      </c>
      <c r="U391" s="30"/>
      <c r="V391" s="32">
        <v>39539</v>
      </c>
      <c r="W391" s="30"/>
      <c r="X391" s="31">
        <v>856.76</v>
      </c>
      <c r="Y391" s="30">
        <v>0</v>
      </c>
      <c r="Z391" s="30">
        <v>0</v>
      </c>
      <c r="AA391" s="30">
        <v>0</v>
      </c>
      <c r="AB391" s="31">
        <f t="shared" si="343"/>
        <v>856.76</v>
      </c>
      <c r="AC391" s="33">
        <v>42095</v>
      </c>
      <c r="AD391" s="10">
        <f t="shared" si="344"/>
        <v>39539</v>
      </c>
      <c r="AE391" s="10">
        <f t="shared" si="345"/>
        <v>42095</v>
      </c>
      <c r="AF391" s="11">
        <f t="shared" si="346"/>
        <v>2556</v>
      </c>
      <c r="AG391" s="11">
        <f t="shared" si="347"/>
        <v>5478.75</v>
      </c>
      <c r="AH391" s="11">
        <f t="shared" si="348"/>
        <v>2556</v>
      </c>
      <c r="AI391" s="11">
        <f t="shared" si="324"/>
        <v>399.97781917808214</v>
      </c>
      <c r="AJ391" s="11">
        <f t="shared" si="325"/>
        <v>456.78218082191785</v>
      </c>
      <c r="AK391" s="33">
        <v>42461</v>
      </c>
      <c r="AL391" s="5">
        <f t="shared" si="349"/>
        <v>42461</v>
      </c>
      <c r="AM391" s="11">
        <f t="shared" si="350"/>
        <v>42461</v>
      </c>
      <c r="AN391" s="11">
        <f t="shared" si="351"/>
        <v>2556</v>
      </c>
      <c r="AO391" s="6">
        <v>494</v>
      </c>
      <c r="AP391" s="6">
        <f t="shared" si="352"/>
        <v>94.022180821917857</v>
      </c>
      <c r="AQ391" s="6">
        <f t="shared" si="353"/>
        <v>362.76</v>
      </c>
      <c r="AR391" s="33">
        <v>42826</v>
      </c>
      <c r="AS391" s="5">
        <f t="shared" si="354"/>
        <v>42826</v>
      </c>
      <c r="AT391" s="11">
        <f t="shared" si="355"/>
        <v>42826</v>
      </c>
      <c r="AU391" s="11">
        <f t="shared" si="356"/>
        <v>3287</v>
      </c>
      <c r="AV391" s="6">
        <v>551.11733333333336</v>
      </c>
      <c r="AW391" s="6">
        <v>57.117333333333335</v>
      </c>
      <c r="AX391" s="6">
        <f t="shared" si="328"/>
        <v>305.64266666666663</v>
      </c>
      <c r="AY391" s="33">
        <v>43191</v>
      </c>
      <c r="AZ391" s="5">
        <f t="shared" si="357"/>
        <v>43191</v>
      </c>
      <c r="BA391" s="11">
        <f t="shared" si="358"/>
        <v>3652</v>
      </c>
      <c r="BB391" s="11">
        <f t="shared" si="359"/>
        <v>3195.2178191780822</v>
      </c>
      <c r="BC391" s="6">
        <v>609.00305978242284</v>
      </c>
      <c r="BD391" s="6">
        <v>57.885726449089454</v>
      </c>
      <c r="BE391" s="6">
        <f t="shared" si="329"/>
        <v>247.75694021757715</v>
      </c>
      <c r="BF391" s="8"/>
      <c r="BG391" s="33">
        <v>43556</v>
      </c>
      <c r="BH391" s="5">
        <f t="shared" si="360"/>
        <v>43556</v>
      </c>
      <c r="BI391" s="11">
        <f t="shared" si="361"/>
        <v>4017</v>
      </c>
      <c r="BJ391" s="11">
        <f t="shared" si="362"/>
        <v>0</v>
      </c>
      <c r="BK391" s="6">
        <f t="shared" si="332"/>
        <v>628.18679769205187</v>
      </c>
      <c r="BL391" s="6">
        <f t="shared" si="338"/>
        <v>19.183737909629031</v>
      </c>
      <c r="BM391" s="6">
        <f t="shared" si="334"/>
        <v>228.57320230794812</v>
      </c>
      <c r="BN391" s="59"/>
      <c r="BO391" s="58"/>
      <c r="BP391" s="58"/>
      <c r="BQ391" s="61">
        <f t="shared" si="363"/>
        <v>211.45586897461476</v>
      </c>
      <c r="BR391" s="33">
        <v>43922</v>
      </c>
      <c r="BS391" s="5">
        <f t="shared" si="364"/>
        <v>43922</v>
      </c>
      <c r="BT391" s="11">
        <f t="shared" si="365"/>
        <v>4383</v>
      </c>
      <c r="BU391" s="11">
        <f t="shared" si="366"/>
        <v>0</v>
      </c>
      <c r="BV391" s="6">
        <f t="shared" si="320"/>
        <v>645.30413102538523</v>
      </c>
      <c r="BW391" s="6">
        <f>SLN(M391,J391,N391)-40</f>
        <v>17.117333333333335</v>
      </c>
      <c r="BX391" s="73">
        <f t="shared" ref="BX391:BX454" si="376">BY391</f>
        <v>211.45586897461479</v>
      </c>
      <c r="BY391" s="6">
        <f t="shared" si="335"/>
        <v>211.45586897461479</v>
      </c>
      <c r="BZ391" s="33">
        <v>44287</v>
      </c>
      <c r="CA391" s="5">
        <f t="shared" si="367"/>
        <v>44287</v>
      </c>
      <c r="CB391" s="11">
        <f t="shared" si="368"/>
        <v>4748</v>
      </c>
      <c r="CC391" s="11">
        <f t="shared" si="369"/>
        <v>0</v>
      </c>
      <c r="CD391" s="6">
        <f t="shared" si="370"/>
        <v>702.42146435871859</v>
      </c>
      <c r="CE391" s="62">
        <f t="shared" si="337"/>
        <v>57.117333333333335</v>
      </c>
      <c r="CF391" s="73">
        <f t="shared" ref="CF391:CF454" si="377">CE391</f>
        <v>57.117333333333335</v>
      </c>
      <c r="CG391" s="73">
        <f t="shared" ref="CG391:CG454" si="378">BX391-CF391</f>
        <v>154.33853564128145</v>
      </c>
      <c r="CH391" s="6">
        <f t="shared" si="327"/>
        <v>154.33853564128145</v>
      </c>
      <c r="CI391" s="6"/>
      <c r="CJ391" s="33">
        <v>44652</v>
      </c>
      <c r="CK391" s="5">
        <f t="shared" si="371"/>
        <v>44652</v>
      </c>
      <c r="CL391" s="11">
        <f t="shared" si="372"/>
        <v>2557</v>
      </c>
      <c r="CM391" s="11">
        <f t="shared" si="373"/>
        <v>2557</v>
      </c>
      <c r="CN391" s="6">
        <f t="shared" si="374"/>
        <v>759.53879769205196</v>
      </c>
      <c r="CO391" s="6">
        <f t="shared" si="339"/>
        <v>57.117333333333335</v>
      </c>
      <c r="CP391" s="73">
        <f t="shared" ref="CP391:CP454" si="379">CO391</f>
        <v>57.117333333333335</v>
      </c>
      <c r="CQ391" s="73">
        <f t="shared" ref="CQ391:CQ454" si="380">CG391-CP391</f>
        <v>97.221202307948118</v>
      </c>
      <c r="CR391" s="6">
        <f t="shared" si="375"/>
        <v>97.221202307948118</v>
      </c>
    </row>
    <row r="392" spans="1:96">
      <c r="A392" s="30" t="s">
        <v>1874</v>
      </c>
      <c r="B392" s="30" t="s">
        <v>1875</v>
      </c>
      <c r="C392" s="49"/>
      <c r="D392" s="49" t="s">
        <v>3555</v>
      </c>
      <c r="E392" s="30" t="s">
        <v>3128</v>
      </c>
      <c r="F392" s="30" t="s">
        <v>3123</v>
      </c>
      <c r="G392" s="30" t="s">
        <v>4562</v>
      </c>
      <c r="H392" s="30" t="s">
        <v>3129</v>
      </c>
      <c r="I392" s="30" t="s">
        <v>3116</v>
      </c>
      <c r="J392" s="30"/>
      <c r="K392" s="30" t="s">
        <v>1240</v>
      </c>
      <c r="L392" s="30" t="s">
        <v>3102</v>
      </c>
      <c r="M392" s="31">
        <v>1944.41</v>
      </c>
      <c r="N392" s="30">
        <v>15</v>
      </c>
      <c r="O392" s="30"/>
      <c r="P392" s="162"/>
      <c r="Q392" s="30">
        <f t="shared" si="340"/>
        <v>180</v>
      </c>
      <c r="R392" s="30">
        <f t="shared" si="341"/>
        <v>5478.6330000000007</v>
      </c>
      <c r="S392" s="30">
        <f t="shared" si="342"/>
        <v>5475</v>
      </c>
      <c r="T392" s="30" t="s">
        <v>6</v>
      </c>
      <c r="U392" s="30"/>
      <c r="V392" s="32">
        <v>39539</v>
      </c>
      <c r="W392" s="30"/>
      <c r="X392" s="31">
        <v>1944.41</v>
      </c>
      <c r="Y392" s="30">
        <v>0</v>
      </c>
      <c r="Z392" s="30">
        <v>0</v>
      </c>
      <c r="AA392" s="30">
        <v>0</v>
      </c>
      <c r="AB392" s="31">
        <f t="shared" si="343"/>
        <v>1944.41</v>
      </c>
      <c r="AC392" s="33">
        <v>42095</v>
      </c>
      <c r="AD392" s="10">
        <f t="shared" si="344"/>
        <v>39539</v>
      </c>
      <c r="AE392" s="10">
        <f t="shared" si="345"/>
        <v>42095</v>
      </c>
      <c r="AF392" s="11">
        <f t="shared" si="346"/>
        <v>2556</v>
      </c>
      <c r="AG392" s="11">
        <f t="shared" si="347"/>
        <v>5478.75</v>
      </c>
      <c r="AH392" s="11">
        <f t="shared" si="348"/>
        <v>2556</v>
      </c>
      <c r="AI392" s="11">
        <f t="shared" si="324"/>
        <v>907.74647671232879</v>
      </c>
      <c r="AJ392" s="11">
        <f t="shared" si="325"/>
        <v>1036.6635232876713</v>
      </c>
      <c r="AK392" s="33">
        <v>42461</v>
      </c>
      <c r="AL392" s="5">
        <f t="shared" si="349"/>
        <v>42461</v>
      </c>
      <c r="AM392" s="11">
        <f t="shared" si="350"/>
        <v>42461</v>
      </c>
      <c r="AN392" s="11">
        <f t="shared" si="351"/>
        <v>2556</v>
      </c>
      <c r="AO392" s="6">
        <v>1112.3800000000001</v>
      </c>
      <c r="AP392" s="6">
        <f t="shared" si="352"/>
        <v>204.63352328767132</v>
      </c>
      <c r="AQ392" s="6">
        <f t="shared" si="353"/>
        <v>832.03</v>
      </c>
      <c r="AR392" s="33">
        <v>42826</v>
      </c>
      <c r="AS392" s="5">
        <f t="shared" si="354"/>
        <v>42826</v>
      </c>
      <c r="AT392" s="11">
        <f t="shared" si="355"/>
        <v>42826</v>
      </c>
      <c r="AU392" s="11">
        <f t="shared" si="356"/>
        <v>3287</v>
      </c>
      <c r="AV392" s="6">
        <v>1242.0073333333335</v>
      </c>
      <c r="AW392" s="6">
        <v>129.62733333333333</v>
      </c>
      <c r="AX392" s="6">
        <f t="shared" si="328"/>
        <v>702.40266666666662</v>
      </c>
      <c r="AY392" s="33">
        <v>43191</v>
      </c>
      <c r="AZ392" s="5">
        <f t="shared" si="357"/>
        <v>43191</v>
      </c>
      <c r="BA392" s="11">
        <f t="shared" si="358"/>
        <v>3652</v>
      </c>
      <c r="BB392" s="11">
        <f t="shared" si="359"/>
        <v>2615.3364767123285</v>
      </c>
      <c r="BC392" s="6">
        <v>1373.3785287262954</v>
      </c>
      <c r="BD392" s="6">
        <v>131.37119539296188</v>
      </c>
      <c r="BE392" s="6">
        <f t="shared" si="329"/>
        <v>571.03147127370471</v>
      </c>
      <c r="BF392" s="8"/>
      <c r="BG392" s="33">
        <v>43556</v>
      </c>
      <c r="BH392" s="5">
        <f t="shared" si="360"/>
        <v>43556</v>
      </c>
      <c r="BI392" s="11">
        <f t="shared" si="361"/>
        <v>4017</v>
      </c>
      <c r="BJ392" s="11">
        <f t="shared" si="362"/>
        <v>0</v>
      </c>
      <c r="BK392" s="6">
        <f t="shared" si="332"/>
        <v>1425.6649368555986</v>
      </c>
      <c r="BL392" s="6">
        <f t="shared" si="338"/>
        <v>52.286408129303254</v>
      </c>
      <c r="BM392" s="6">
        <f t="shared" si="334"/>
        <v>518.74506314440146</v>
      </c>
      <c r="BN392" s="59"/>
      <c r="BO392" s="58"/>
      <c r="BP392" s="58"/>
      <c r="BQ392" s="61">
        <f t="shared" si="363"/>
        <v>469.1177298110681</v>
      </c>
      <c r="BR392" s="33">
        <v>43922</v>
      </c>
      <c r="BS392" s="5">
        <f t="shared" si="364"/>
        <v>43922</v>
      </c>
      <c r="BT392" s="11">
        <f t="shared" si="365"/>
        <v>4383</v>
      </c>
      <c r="BU392" s="11">
        <f t="shared" si="366"/>
        <v>0</v>
      </c>
      <c r="BV392" s="6">
        <f t="shared" si="320"/>
        <v>1475.292270188932</v>
      </c>
      <c r="BW392" s="6">
        <f>SLN(M392,J392,N392)-80</f>
        <v>49.627333333333326</v>
      </c>
      <c r="BX392" s="73">
        <f t="shared" si="376"/>
        <v>469.1177298110681</v>
      </c>
      <c r="BY392" s="6">
        <f t="shared" si="335"/>
        <v>469.1177298110681</v>
      </c>
      <c r="BZ392" s="33">
        <v>44287</v>
      </c>
      <c r="CA392" s="5">
        <f t="shared" si="367"/>
        <v>44287</v>
      </c>
      <c r="CB392" s="11">
        <f t="shared" si="368"/>
        <v>4748</v>
      </c>
      <c r="CC392" s="11">
        <f t="shared" si="369"/>
        <v>0</v>
      </c>
      <c r="CD392" s="6">
        <f t="shared" si="370"/>
        <v>1604.9196035222653</v>
      </c>
      <c r="CE392" s="62">
        <f t="shared" si="337"/>
        <v>129.62733333333333</v>
      </c>
      <c r="CF392" s="73">
        <f t="shared" si="377"/>
        <v>129.62733333333333</v>
      </c>
      <c r="CG392" s="73">
        <f t="shared" si="378"/>
        <v>339.49039647773475</v>
      </c>
      <c r="CH392" s="6">
        <f t="shared" si="327"/>
        <v>339.49039647773475</v>
      </c>
      <c r="CI392" s="6"/>
      <c r="CJ392" s="33">
        <v>44652</v>
      </c>
      <c r="CK392" s="5">
        <f t="shared" si="371"/>
        <v>44652</v>
      </c>
      <c r="CL392" s="11">
        <f t="shared" si="372"/>
        <v>2557</v>
      </c>
      <c r="CM392" s="11">
        <f t="shared" si="373"/>
        <v>2557</v>
      </c>
      <c r="CN392" s="6">
        <f t="shared" si="374"/>
        <v>1734.5469368555987</v>
      </c>
      <c r="CO392" s="6">
        <f t="shared" si="339"/>
        <v>129.62733333333333</v>
      </c>
      <c r="CP392" s="73">
        <f t="shared" si="379"/>
        <v>129.62733333333333</v>
      </c>
      <c r="CQ392" s="73">
        <f t="shared" si="380"/>
        <v>209.86306314440142</v>
      </c>
      <c r="CR392" s="6">
        <f t="shared" si="375"/>
        <v>209.86306314440142</v>
      </c>
    </row>
    <row r="393" spans="1:96">
      <c r="A393" s="30" t="s">
        <v>1876</v>
      </c>
      <c r="B393" s="30" t="s">
        <v>1877</v>
      </c>
      <c r="C393" s="49"/>
      <c r="D393" s="49" t="s">
        <v>3556</v>
      </c>
      <c r="E393" s="30" t="s">
        <v>3128</v>
      </c>
      <c r="F393" s="30" t="s">
        <v>3123</v>
      </c>
      <c r="G393" s="30" t="s">
        <v>4562</v>
      </c>
      <c r="H393" s="30" t="s">
        <v>3129</v>
      </c>
      <c r="I393" s="30" t="s">
        <v>3116</v>
      </c>
      <c r="J393" s="30"/>
      <c r="K393" s="30" t="s">
        <v>1240</v>
      </c>
      <c r="L393" s="30" t="s">
        <v>3102</v>
      </c>
      <c r="M393" s="31">
        <v>1944.41</v>
      </c>
      <c r="N393" s="30">
        <v>15</v>
      </c>
      <c r="O393" s="30"/>
      <c r="P393" s="162"/>
      <c r="Q393" s="30">
        <f t="shared" si="340"/>
        <v>180</v>
      </c>
      <c r="R393" s="30">
        <f t="shared" si="341"/>
        <v>5478.6330000000007</v>
      </c>
      <c r="S393" s="30">
        <f t="shared" si="342"/>
        <v>5475</v>
      </c>
      <c r="T393" s="30" t="s">
        <v>6</v>
      </c>
      <c r="U393" s="30"/>
      <c r="V393" s="32">
        <v>39539</v>
      </c>
      <c r="W393" s="30"/>
      <c r="X393" s="31">
        <v>1944.41</v>
      </c>
      <c r="Y393" s="30">
        <v>0</v>
      </c>
      <c r="Z393" s="30">
        <v>0</v>
      </c>
      <c r="AA393" s="30">
        <v>0</v>
      </c>
      <c r="AB393" s="31">
        <f t="shared" si="343"/>
        <v>1944.41</v>
      </c>
      <c r="AC393" s="33">
        <v>42095</v>
      </c>
      <c r="AD393" s="10">
        <f t="shared" si="344"/>
        <v>39539</v>
      </c>
      <c r="AE393" s="10">
        <f t="shared" si="345"/>
        <v>42095</v>
      </c>
      <c r="AF393" s="11">
        <f t="shared" si="346"/>
        <v>2556</v>
      </c>
      <c r="AG393" s="11">
        <f t="shared" si="347"/>
        <v>5478.75</v>
      </c>
      <c r="AH393" s="11">
        <f t="shared" si="348"/>
        <v>2556</v>
      </c>
      <c r="AI393" s="11">
        <f t="shared" si="324"/>
        <v>907.74647671232879</v>
      </c>
      <c r="AJ393" s="11">
        <f t="shared" si="325"/>
        <v>1036.6635232876713</v>
      </c>
      <c r="AK393" s="33">
        <v>42461</v>
      </c>
      <c r="AL393" s="5">
        <f t="shared" si="349"/>
        <v>42461</v>
      </c>
      <c r="AM393" s="11">
        <f t="shared" si="350"/>
        <v>42461</v>
      </c>
      <c r="AN393" s="11">
        <f t="shared" si="351"/>
        <v>2556</v>
      </c>
      <c r="AO393" s="6">
        <v>1112.3800000000001</v>
      </c>
      <c r="AP393" s="6">
        <f t="shared" si="352"/>
        <v>204.63352328767132</v>
      </c>
      <c r="AQ393" s="6">
        <f t="shared" si="353"/>
        <v>832.03</v>
      </c>
      <c r="AR393" s="33">
        <v>42826</v>
      </c>
      <c r="AS393" s="5">
        <f t="shared" si="354"/>
        <v>42826</v>
      </c>
      <c r="AT393" s="11">
        <f t="shared" si="355"/>
        <v>42826</v>
      </c>
      <c r="AU393" s="11">
        <f t="shared" si="356"/>
        <v>3287</v>
      </c>
      <c r="AV393" s="6">
        <v>1242.0073333333335</v>
      </c>
      <c r="AW393" s="6">
        <v>129.62733333333333</v>
      </c>
      <c r="AX393" s="6">
        <f t="shared" si="328"/>
        <v>702.40266666666662</v>
      </c>
      <c r="AY393" s="33">
        <v>43191</v>
      </c>
      <c r="AZ393" s="5">
        <f t="shared" si="357"/>
        <v>43191</v>
      </c>
      <c r="BA393" s="11">
        <f t="shared" si="358"/>
        <v>3652</v>
      </c>
      <c r="BB393" s="11">
        <f t="shared" si="359"/>
        <v>2615.3364767123285</v>
      </c>
      <c r="BC393" s="6">
        <v>1373.3785287262954</v>
      </c>
      <c r="BD393" s="6">
        <v>131.37119539296188</v>
      </c>
      <c r="BE393" s="6">
        <f t="shared" si="329"/>
        <v>571.03147127370471</v>
      </c>
      <c r="BF393" s="8"/>
      <c r="BG393" s="33">
        <v>43556</v>
      </c>
      <c r="BH393" s="5">
        <f t="shared" si="360"/>
        <v>43556</v>
      </c>
      <c r="BI393" s="11">
        <f t="shared" si="361"/>
        <v>4017</v>
      </c>
      <c r="BJ393" s="11">
        <f t="shared" si="362"/>
        <v>0</v>
      </c>
      <c r="BK393" s="6">
        <f t="shared" si="332"/>
        <v>1425.6649368555986</v>
      </c>
      <c r="BL393" s="6">
        <f t="shared" si="338"/>
        <v>52.286408129303254</v>
      </c>
      <c r="BM393" s="6">
        <f t="shared" si="334"/>
        <v>518.74506314440146</v>
      </c>
      <c r="BN393" s="59"/>
      <c r="BO393" s="58"/>
      <c r="BP393" s="58"/>
      <c r="BQ393" s="61">
        <f t="shared" si="363"/>
        <v>466.4586550150982</v>
      </c>
      <c r="BR393" s="33">
        <v>43922</v>
      </c>
      <c r="BS393" s="5">
        <f t="shared" si="364"/>
        <v>43922</v>
      </c>
      <c r="BT393" s="11">
        <f t="shared" si="365"/>
        <v>4383</v>
      </c>
      <c r="BU393" s="11">
        <f t="shared" si="366"/>
        <v>0</v>
      </c>
      <c r="BV393" s="6">
        <f t="shared" si="320"/>
        <v>1477.9513449849019</v>
      </c>
      <c r="BW393" s="6">
        <f>BL393</f>
        <v>52.286408129303254</v>
      </c>
      <c r="BX393" s="73">
        <f t="shared" si="376"/>
        <v>466.4586550150982</v>
      </c>
      <c r="BY393" s="6">
        <f t="shared" si="335"/>
        <v>466.4586550150982</v>
      </c>
      <c r="BZ393" s="33">
        <v>44287</v>
      </c>
      <c r="CA393" s="5">
        <f t="shared" si="367"/>
        <v>44287</v>
      </c>
      <c r="CB393" s="11">
        <f t="shared" si="368"/>
        <v>4748</v>
      </c>
      <c r="CC393" s="11">
        <f t="shared" si="369"/>
        <v>0</v>
      </c>
      <c r="CD393" s="6">
        <f t="shared" si="370"/>
        <v>1607.5786783182352</v>
      </c>
      <c r="CE393" s="62">
        <f t="shared" si="337"/>
        <v>129.62733333333333</v>
      </c>
      <c r="CF393" s="73">
        <f t="shared" si="377"/>
        <v>129.62733333333333</v>
      </c>
      <c r="CG393" s="73">
        <f t="shared" si="378"/>
        <v>336.83132168176485</v>
      </c>
      <c r="CH393" s="6">
        <f t="shared" si="327"/>
        <v>336.83132168176485</v>
      </c>
      <c r="CI393" s="6"/>
      <c r="CJ393" s="33">
        <v>44652</v>
      </c>
      <c r="CK393" s="5">
        <f t="shared" si="371"/>
        <v>44652</v>
      </c>
      <c r="CL393" s="11">
        <f t="shared" si="372"/>
        <v>2557</v>
      </c>
      <c r="CM393" s="11">
        <f t="shared" si="373"/>
        <v>2557</v>
      </c>
      <c r="CN393" s="6">
        <f t="shared" si="374"/>
        <v>1737.2060116515686</v>
      </c>
      <c r="CO393" s="6">
        <f t="shared" si="339"/>
        <v>129.62733333333333</v>
      </c>
      <c r="CP393" s="73">
        <f t="shared" si="379"/>
        <v>129.62733333333333</v>
      </c>
      <c r="CQ393" s="73">
        <f t="shared" si="380"/>
        <v>207.20398834843152</v>
      </c>
      <c r="CR393" s="6">
        <f t="shared" si="375"/>
        <v>207.20398834843152</v>
      </c>
    </row>
    <row r="394" spans="1:96">
      <c r="A394" s="30" t="s">
        <v>1878</v>
      </c>
      <c r="B394" s="30" t="s">
        <v>1879</v>
      </c>
      <c r="C394" s="49"/>
      <c r="D394" s="49" t="s">
        <v>3557</v>
      </c>
      <c r="E394" s="30" t="s">
        <v>3128</v>
      </c>
      <c r="F394" s="30" t="s">
        <v>3123</v>
      </c>
      <c r="G394" s="30" t="s">
        <v>4562</v>
      </c>
      <c r="H394" s="30" t="s">
        <v>3129</v>
      </c>
      <c r="I394" s="30" t="s">
        <v>3116</v>
      </c>
      <c r="J394" s="30"/>
      <c r="K394" s="30" t="s">
        <v>1240</v>
      </c>
      <c r="L394" s="30" t="s">
        <v>3102</v>
      </c>
      <c r="M394" s="31">
        <v>1944.41</v>
      </c>
      <c r="N394" s="30">
        <v>15</v>
      </c>
      <c r="O394" s="30"/>
      <c r="P394" s="162"/>
      <c r="Q394" s="30">
        <f t="shared" si="340"/>
        <v>180</v>
      </c>
      <c r="R394" s="30">
        <f t="shared" si="341"/>
        <v>5478.6330000000007</v>
      </c>
      <c r="S394" s="30">
        <f t="shared" si="342"/>
        <v>5475</v>
      </c>
      <c r="T394" s="30" t="s">
        <v>6</v>
      </c>
      <c r="U394" s="30"/>
      <c r="V394" s="32">
        <v>39539</v>
      </c>
      <c r="W394" s="30"/>
      <c r="X394" s="31">
        <v>1944.41</v>
      </c>
      <c r="Y394" s="30">
        <v>0</v>
      </c>
      <c r="Z394" s="30">
        <v>0</v>
      </c>
      <c r="AA394" s="30">
        <v>0</v>
      </c>
      <c r="AB394" s="31">
        <f t="shared" si="343"/>
        <v>1944.41</v>
      </c>
      <c r="AC394" s="33">
        <v>42095</v>
      </c>
      <c r="AD394" s="10">
        <f t="shared" si="344"/>
        <v>39539</v>
      </c>
      <c r="AE394" s="10">
        <f t="shared" si="345"/>
        <v>42095</v>
      </c>
      <c r="AF394" s="11">
        <f t="shared" si="346"/>
        <v>2556</v>
      </c>
      <c r="AG394" s="11">
        <f t="shared" si="347"/>
        <v>5478.75</v>
      </c>
      <c r="AH394" s="11">
        <f t="shared" si="348"/>
        <v>2556</v>
      </c>
      <c r="AI394" s="11">
        <f t="shared" si="324"/>
        <v>907.74647671232879</v>
      </c>
      <c r="AJ394" s="11">
        <f t="shared" si="325"/>
        <v>1036.6635232876713</v>
      </c>
      <c r="AK394" s="33">
        <v>42461</v>
      </c>
      <c r="AL394" s="5">
        <f t="shared" si="349"/>
        <v>42461</v>
      </c>
      <c r="AM394" s="11">
        <f t="shared" si="350"/>
        <v>42461</v>
      </c>
      <c r="AN394" s="11">
        <f t="shared" si="351"/>
        <v>2556</v>
      </c>
      <c r="AO394" s="6">
        <v>1112.3800000000001</v>
      </c>
      <c r="AP394" s="6">
        <f t="shared" si="352"/>
        <v>204.63352328767132</v>
      </c>
      <c r="AQ394" s="6">
        <f t="shared" si="353"/>
        <v>832.03</v>
      </c>
      <c r="AR394" s="33">
        <v>42826</v>
      </c>
      <c r="AS394" s="5">
        <f t="shared" si="354"/>
        <v>42826</v>
      </c>
      <c r="AT394" s="11">
        <f t="shared" si="355"/>
        <v>42826</v>
      </c>
      <c r="AU394" s="11">
        <f t="shared" si="356"/>
        <v>3287</v>
      </c>
      <c r="AV394" s="6">
        <v>1242.0073333333335</v>
      </c>
      <c r="AW394" s="6">
        <v>129.62733333333333</v>
      </c>
      <c r="AX394" s="6">
        <f t="shared" si="328"/>
        <v>702.40266666666662</v>
      </c>
      <c r="AY394" s="33">
        <v>43191</v>
      </c>
      <c r="AZ394" s="5">
        <f t="shared" si="357"/>
        <v>43191</v>
      </c>
      <c r="BA394" s="11">
        <f t="shared" si="358"/>
        <v>3652</v>
      </c>
      <c r="BB394" s="11">
        <f t="shared" si="359"/>
        <v>2615.3364767123285</v>
      </c>
      <c r="BC394" s="6">
        <v>1373.3785287262954</v>
      </c>
      <c r="BD394" s="6">
        <v>131.37119539296188</v>
      </c>
      <c r="BE394" s="6">
        <f t="shared" si="329"/>
        <v>571.03147127370471</v>
      </c>
      <c r="BF394" s="8"/>
      <c r="BG394" s="33">
        <v>43556</v>
      </c>
      <c r="BH394" s="5">
        <f t="shared" si="360"/>
        <v>43556</v>
      </c>
      <c r="BI394" s="11">
        <f t="shared" si="361"/>
        <v>4017</v>
      </c>
      <c r="BJ394" s="11">
        <f t="shared" si="362"/>
        <v>0</v>
      </c>
      <c r="BK394" s="6">
        <f t="shared" si="332"/>
        <v>1425.6649368555986</v>
      </c>
      <c r="BL394" s="6">
        <f t="shared" si="338"/>
        <v>52.286408129303254</v>
      </c>
      <c r="BM394" s="6">
        <f t="shared" si="334"/>
        <v>518.74506314440146</v>
      </c>
      <c r="BN394" s="59"/>
      <c r="BO394" s="58"/>
      <c r="BP394" s="58"/>
      <c r="BQ394" s="61">
        <f t="shared" si="363"/>
        <v>466.4586550150982</v>
      </c>
      <c r="BR394" s="33">
        <v>43922</v>
      </c>
      <c r="BS394" s="5">
        <f t="shared" si="364"/>
        <v>43922</v>
      </c>
      <c r="BT394" s="11">
        <f t="shared" si="365"/>
        <v>4383</v>
      </c>
      <c r="BU394" s="11">
        <f t="shared" si="366"/>
        <v>0</v>
      </c>
      <c r="BV394" s="6">
        <f t="shared" si="320"/>
        <v>1477.9513449849019</v>
      </c>
      <c r="BW394" s="6">
        <f>BL394</f>
        <v>52.286408129303254</v>
      </c>
      <c r="BX394" s="73">
        <f t="shared" si="376"/>
        <v>466.4586550150982</v>
      </c>
      <c r="BY394" s="6">
        <f t="shared" si="335"/>
        <v>466.4586550150982</v>
      </c>
      <c r="BZ394" s="33">
        <v>44287</v>
      </c>
      <c r="CA394" s="5">
        <f t="shared" si="367"/>
        <v>44287</v>
      </c>
      <c r="CB394" s="11">
        <f t="shared" si="368"/>
        <v>4748</v>
      </c>
      <c r="CC394" s="11">
        <f t="shared" si="369"/>
        <v>0</v>
      </c>
      <c r="CD394" s="6">
        <f t="shared" si="370"/>
        <v>1607.5786783182352</v>
      </c>
      <c r="CE394" s="62">
        <f t="shared" si="337"/>
        <v>129.62733333333333</v>
      </c>
      <c r="CF394" s="73">
        <f t="shared" si="377"/>
        <v>129.62733333333333</v>
      </c>
      <c r="CG394" s="73">
        <f t="shared" si="378"/>
        <v>336.83132168176485</v>
      </c>
      <c r="CH394" s="6">
        <f t="shared" si="327"/>
        <v>336.83132168176485</v>
      </c>
      <c r="CI394" s="6"/>
      <c r="CJ394" s="33">
        <v>44652</v>
      </c>
      <c r="CK394" s="5">
        <f t="shared" si="371"/>
        <v>44652</v>
      </c>
      <c r="CL394" s="11">
        <f t="shared" si="372"/>
        <v>2557</v>
      </c>
      <c r="CM394" s="11">
        <f t="shared" si="373"/>
        <v>2557</v>
      </c>
      <c r="CN394" s="6">
        <f t="shared" si="374"/>
        <v>1737.2060116515686</v>
      </c>
      <c r="CO394" s="6">
        <f t="shared" si="339"/>
        <v>129.62733333333333</v>
      </c>
      <c r="CP394" s="73">
        <f t="shared" si="379"/>
        <v>129.62733333333333</v>
      </c>
      <c r="CQ394" s="73">
        <f t="shared" si="380"/>
        <v>207.20398834843152</v>
      </c>
      <c r="CR394" s="6">
        <f t="shared" si="375"/>
        <v>207.20398834843152</v>
      </c>
    </row>
    <row r="395" spans="1:96">
      <c r="A395" s="30" t="s">
        <v>1880</v>
      </c>
      <c r="B395" s="30" t="s">
        <v>1881</v>
      </c>
      <c r="C395" s="49"/>
      <c r="D395" s="49" t="s">
        <v>3558</v>
      </c>
      <c r="E395" s="30" t="s">
        <v>3128</v>
      </c>
      <c r="F395" s="30" t="s">
        <v>3123</v>
      </c>
      <c r="G395" s="30" t="s">
        <v>4562</v>
      </c>
      <c r="H395" s="30" t="s">
        <v>3129</v>
      </c>
      <c r="I395" s="30" t="s">
        <v>3116</v>
      </c>
      <c r="J395" s="30"/>
      <c r="K395" s="30" t="s">
        <v>1240</v>
      </c>
      <c r="L395" s="30" t="s">
        <v>3102</v>
      </c>
      <c r="M395" s="31">
        <v>412.94</v>
      </c>
      <c r="N395" s="30">
        <v>15</v>
      </c>
      <c r="O395" s="30"/>
      <c r="P395" s="162"/>
      <c r="Q395" s="30">
        <f t="shared" si="340"/>
        <v>180</v>
      </c>
      <c r="R395" s="30">
        <f t="shared" si="341"/>
        <v>5478.6330000000007</v>
      </c>
      <c r="S395" s="30">
        <f t="shared" si="342"/>
        <v>5475</v>
      </c>
      <c r="T395" s="30" t="s">
        <v>6</v>
      </c>
      <c r="U395" s="30"/>
      <c r="V395" s="32">
        <v>39539</v>
      </c>
      <c r="W395" s="30"/>
      <c r="X395" s="31">
        <v>412.94</v>
      </c>
      <c r="Y395" s="30">
        <v>0</v>
      </c>
      <c r="Z395" s="30">
        <v>0</v>
      </c>
      <c r="AA395" s="30">
        <v>0</v>
      </c>
      <c r="AB395" s="31">
        <f t="shared" si="343"/>
        <v>412.94</v>
      </c>
      <c r="AC395" s="33">
        <v>42095</v>
      </c>
      <c r="AD395" s="10">
        <f t="shared" si="344"/>
        <v>39539</v>
      </c>
      <c r="AE395" s="10">
        <f t="shared" si="345"/>
        <v>42095</v>
      </c>
      <c r="AF395" s="11">
        <f t="shared" si="346"/>
        <v>2556</v>
      </c>
      <c r="AG395" s="11">
        <f t="shared" si="347"/>
        <v>5478.75</v>
      </c>
      <c r="AH395" s="11">
        <f t="shared" si="348"/>
        <v>2556</v>
      </c>
      <c r="AI395" s="11">
        <f t="shared" si="324"/>
        <v>192.78075616438355</v>
      </c>
      <c r="AJ395" s="11">
        <f t="shared" si="325"/>
        <v>220.15924383561645</v>
      </c>
      <c r="AK395" s="33">
        <v>42461</v>
      </c>
      <c r="AL395" s="5">
        <f t="shared" si="349"/>
        <v>42461</v>
      </c>
      <c r="AM395" s="11">
        <f t="shared" si="350"/>
        <v>42461</v>
      </c>
      <c r="AN395" s="11">
        <f t="shared" si="351"/>
        <v>2556</v>
      </c>
      <c r="AO395" s="6">
        <v>236.22</v>
      </c>
      <c r="AP395" s="6">
        <f t="shared" si="352"/>
        <v>43.439243835616452</v>
      </c>
      <c r="AQ395" s="6">
        <f t="shared" si="353"/>
        <v>176.72</v>
      </c>
      <c r="AR395" s="33">
        <v>42826</v>
      </c>
      <c r="AS395" s="5">
        <f t="shared" si="354"/>
        <v>42826</v>
      </c>
      <c r="AT395" s="11">
        <f t="shared" si="355"/>
        <v>42826</v>
      </c>
      <c r="AU395" s="11">
        <f t="shared" si="356"/>
        <v>3287</v>
      </c>
      <c r="AV395" s="6">
        <v>263.74933333333331</v>
      </c>
      <c r="AW395" s="6">
        <v>27.529333333333334</v>
      </c>
      <c r="AX395" s="6">
        <f t="shared" si="328"/>
        <v>149.19066666666669</v>
      </c>
      <c r="AY395" s="33">
        <v>43191</v>
      </c>
      <c r="AZ395" s="5">
        <f t="shared" si="357"/>
        <v>43191</v>
      </c>
      <c r="BA395" s="11">
        <f t="shared" si="358"/>
        <v>3652</v>
      </c>
      <c r="BB395" s="11">
        <f t="shared" si="359"/>
        <v>3431.8407561643835</v>
      </c>
      <c r="BC395" s="6">
        <v>291.64901571799999</v>
      </c>
      <c r="BD395" s="6">
        <v>27.899682384666651</v>
      </c>
      <c r="BE395" s="6">
        <f t="shared" si="329"/>
        <v>121.29098428200001</v>
      </c>
      <c r="BF395" s="8"/>
      <c r="BG395" s="33">
        <v>43556</v>
      </c>
      <c r="BH395" s="5">
        <f t="shared" si="360"/>
        <v>43556</v>
      </c>
      <c r="BI395" s="11">
        <f t="shared" si="361"/>
        <v>4017</v>
      </c>
      <c r="BJ395" s="11">
        <f t="shared" si="362"/>
        <v>0</v>
      </c>
      <c r="BK395" s="6">
        <f t="shared" si="332"/>
        <v>302.77260404192066</v>
      </c>
      <c r="BL395" s="6">
        <f t="shared" si="338"/>
        <v>11.123588323920671</v>
      </c>
      <c r="BM395" s="6">
        <f t="shared" si="334"/>
        <v>110.16739595807934</v>
      </c>
      <c r="BN395" s="59"/>
      <c r="BO395" s="58"/>
      <c r="BP395" s="58"/>
      <c r="BQ395" s="61">
        <f t="shared" si="363"/>
        <v>82.638062624745999</v>
      </c>
      <c r="BR395" s="33">
        <v>43922</v>
      </c>
      <c r="BS395" s="5">
        <f t="shared" si="364"/>
        <v>43922</v>
      </c>
      <c r="BT395" s="11">
        <f t="shared" si="365"/>
        <v>4383</v>
      </c>
      <c r="BU395" s="11">
        <f t="shared" si="366"/>
        <v>0</v>
      </c>
      <c r="BV395" s="6">
        <f t="shared" si="320"/>
        <v>330.301937375254</v>
      </c>
      <c r="BW395" s="6">
        <f t="shared" ref="BW395:BW400" si="381">SLN(M395,J395,N395)</f>
        <v>27.529333333333334</v>
      </c>
      <c r="BX395" s="73">
        <f t="shared" si="376"/>
        <v>82.638062624745999</v>
      </c>
      <c r="BY395" s="6">
        <f t="shared" si="335"/>
        <v>82.638062624745999</v>
      </c>
      <c r="BZ395" s="33">
        <v>44287</v>
      </c>
      <c r="CA395" s="5">
        <f t="shared" si="367"/>
        <v>44287</v>
      </c>
      <c r="CB395" s="11">
        <f t="shared" si="368"/>
        <v>4748</v>
      </c>
      <c r="CC395" s="11">
        <f t="shared" si="369"/>
        <v>0</v>
      </c>
      <c r="CD395" s="6">
        <f t="shared" si="370"/>
        <v>357.83127070858734</v>
      </c>
      <c r="CE395" s="62">
        <f t="shared" si="337"/>
        <v>27.529333333333334</v>
      </c>
      <c r="CF395" s="73">
        <f t="shared" si="377"/>
        <v>27.529333333333334</v>
      </c>
      <c r="CG395" s="73">
        <f t="shared" si="378"/>
        <v>55.108729291412665</v>
      </c>
      <c r="CH395" s="6">
        <f t="shared" si="327"/>
        <v>55.108729291412665</v>
      </c>
      <c r="CI395" s="6"/>
      <c r="CJ395" s="33">
        <v>44652</v>
      </c>
      <c r="CK395" s="5">
        <f t="shared" si="371"/>
        <v>44652</v>
      </c>
      <c r="CL395" s="11">
        <f t="shared" si="372"/>
        <v>2557</v>
      </c>
      <c r="CM395" s="11">
        <f t="shared" si="373"/>
        <v>2557</v>
      </c>
      <c r="CN395" s="6">
        <f t="shared" si="374"/>
        <v>385.36060404192068</v>
      </c>
      <c r="CO395" s="6">
        <f t="shared" si="339"/>
        <v>27.529333333333334</v>
      </c>
      <c r="CP395" s="73">
        <f t="shared" si="379"/>
        <v>27.529333333333334</v>
      </c>
      <c r="CQ395" s="73">
        <f t="shared" si="380"/>
        <v>27.579395958079331</v>
      </c>
      <c r="CR395" s="6">
        <f t="shared" si="375"/>
        <v>27.579395958079331</v>
      </c>
    </row>
    <row r="396" spans="1:96">
      <c r="A396" s="30" t="s">
        <v>1882</v>
      </c>
      <c r="B396" s="30" t="s">
        <v>1883</v>
      </c>
      <c r="C396" s="49"/>
      <c r="D396" s="49" t="s">
        <v>3559</v>
      </c>
      <c r="E396" s="30" t="s">
        <v>3128</v>
      </c>
      <c r="F396" s="30" t="s">
        <v>3123</v>
      </c>
      <c r="G396" s="30" t="s">
        <v>4562</v>
      </c>
      <c r="H396" s="30" t="s">
        <v>3129</v>
      </c>
      <c r="I396" s="30" t="s">
        <v>3116</v>
      </c>
      <c r="J396" s="30"/>
      <c r="K396" s="30" t="s">
        <v>1240</v>
      </c>
      <c r="L396" s="30" t="s">
        <v>3102</v>
      </c>
      <c r="M396" s="31">
        <v>412.94</v>
      </c>
      <c r="N396" s="30">
        <v>15</v>
      </c>
      <c r="O396" s="30"/>
      <c r="P396" s="162"/>
      <c r="Q396" s="30">
        <f t="shared" si="340"/>
        <v>180</v>
      </c>
      <c r="R396" s="30">
        <f t="shared" si="341"/>
        <v>5478.6330000000007</v>
      </c>
      <c r="S396" s="30">
        <f t="shared" si="342"/>
        <v>5475</v>
      </c>
      <c r="T396" s="30" t="s">
        <v>6</v>
      </c>
      <c r="U396" s="30"/>
      <c r="V396" s="32">
        <v>39539</v>
      </c>
      <c r="W396" s="30"/>
      <c r="X396" s="31">
        <v>412.94</v>
      </c>
      <c r="Y396" s="30">
        <v>0</v>
      </c>
      <c r="Z396" s="30">
        <v>0</v>
      </c>
      <c r="AA396" s="30">
        <v>0</v>
      </c>
      <c r="AB396" s="31">
        <f t="shared" si="343"/>
        <v>412.94</v>
      </c>
      <c r="AC396" s="33">
        <v>42095</v>
      </c>
      <c r="AD396" s="10">
        <f t="shared" si="344"/>
        <v>39539</v>
      </c>
      <c r="AE396" s="10">
        <f t="shared" si="345"/>
        <v>42095</v>
      </c>
      <c r="AF396" s="11">
        <f t="shared" si="346"/>
        <v>2556</v>
      </c>
      <c r="AG396" s="11">
        <f t="shared" si="347"/>
        <v>5478.75</v>
      </c>
      <c r="AH396" s="11">
        <f t="shared" si="348"/>
        <v>2556</v>
      </c>
      <c r="AI396" s="11">
        <f t="shared" si="324"/>
        <v>192.78075616438355</v>
      </c>
      <c r="AJ396" s="11">
        <f t="shared" si="325"/>
        <v>220.15924383561645</v>
      </c>
      <c r="AK396" s="33">
        <v>42461</v>
      </c>
      <c r="AL396" s="5">
        <f t="shared" si="349"/>
        <v>42461</v>
      </c>
      <c r="AM396" s="11">
        <f t="shared" si="350"/>
        <v>42461</v>
      </c>
      <c r="AN396" s="11">
        <f t="shared" si="351"/>
        <v>2556</v>
      </c>
      <c r="AO396" s="6">
        <v>236.22</v>
      </c>
      <c r="AP396" s="6">
        <f t="shared" si="352"/>
        <v>43.439243835616452</v>
      </c>
      <c r="AQ396" s="6">
        <f t="shared" si="353"/>
        <v>176.72</v>
      </c>
      <c r="AR396" s="33">
        <v>42826</v>
      </c>
      <c r="AS396" s="5">
        <f t="shared" si="354"/>
        <v>42826</v>
      </c>
      <c r="AT396" s="11">
        <f t="shared" si="355"/>
        <v>42826</v>
      </c>
      <c r="AU396" s="11">
        <f t="shared" si="356"/>
        <v>3287</v>
      </c>
      <c r="AV396" s="6">
        <v>263.74933333333331</v>
      </c>
      <c r="AW396" s="6">
        <v>27.529333333333334</v>
      </c>
      <c r="AX396" s="6">
        <f t="shared" si="328"/>
        <v>149.19066666666669</v>
      </c>
      <c r="AY396" s="33">
        <v>43191</v>
      </c>
      <c r="AZ396" s="5">
        <f t="shared" si="357"/>
        <v>43191</v>
      </c>
      <c r="BA396" s="11">
        <f t="shared" si="358"/>
        <v>3652</v>
      </c>
      <c r="BB396" s="11">
        <f t="shared" si="359"/>
        <v>3431.8407561643835</v>
      </c>
      <c r="BC396" s="6">
        <v>291.64901571799999</v>
      </c>
      <c r="BD396" s="6">
        <v>27.899682384666651</v>
      </c>
      <c r="BE396" s="6">
        <f t="shared" si="329"/>
        <v>121.29098428200001</v>
      </c>
      <c r="BF396" s="8"/>
      <c r="BG396" s="33">
        <v>43556</v>
      </c>
      <c r="BH396" s="5">
        <f t="shared" si="360"/>
        <v>43556</v>
      </c>
      <c r="BI396" s="11">
        <f t="shared" si="361"/>
        <v>4017</v>
      </c>
      <c r="BJ396" s="11">
        <f t="shared" si="362"/>
        <v>0</v>
      </c>
      <c r="BK396" s="6">
        <f t="shared" si="332"/>
        <v>302.77260404192066</v>
      </c>
      <c r="BL396" s="6">
        <f t="shared" si="338"/>
        <v>11.123588323920671</v>
      </c>
      <c r="BM396" s="6">
        <f t="shared" si="334"/>
        <v>110.16739595807934</v>
      </c>
      <c r="BN396" s="59"/>
      <c r="BO396" s="58"/>
      <c r="BP396" s="58"/>
      <c r="BQ396" s="61">
        <f t="shared" si="363"/>
        <v>82.638062624745999</v>
      </c>
      <c r="BR396" s="33">
        <v>43922</v>
      </c>
      <c r="BS396" s="5">
        <f t="shared" si="364"/>
        <v>43922</v>
      </c>
      <c r="BT396" s="11">
        <f t="shared" si="365"/>
        <v>4383</v>
      </c>
      <c r="BU396" s="11">
        <f t="shared" si="366"/>
        <v>0</v>
      </c>
      <c r="BV396" s="6">
        <f t="shared" si="320"/>
        <v>330.301937375254</v>
      </c>
      <c r="BW396" s="6">
        <f t="shared" si="381"/>
        <v>27.529333333333334</v>
      </c>
      <c r="BX396" s="73">
        <f t="shared" si="376"/>
        <v>82.638062624745999</v>
      </c>
      <c r="BY396" s="6">
        <f t="shared" si="335"/>
        <v>82.638062624745999</v>
      </c>
      <c r="BZ396" s="33">
        <v>44287</v>
      </c>
      <c r="CA396" s="5">
        <f t="shared" si="367"/>
        <v>44287</v>
      </c>
      <c r="CB396" s="11">
        <f t="shared" si="368"/>
        <v>4748</v>
      </c>
      <c r="CC396" s="11">
        <f t="shared" si="369"/>
        <v>0</v>
      </c>
      <c r="CD396" s="6">
        <f t="shared" si="370"/>
        <v>357.83127070858734</v>
      </c>
      <c r="CE396" s="62">
        <f t="shared" si="337"/>
        <v>27.529333333333334</v>
      </c>
      <c r="CF396" s="73">
        <f t="shared" si="377"/>
        <v>27.529333333333334</v>
      </c>
      <c r="CG396" s="73">
        <f t="shared" si="378"/>
        <v>55.108729291412665</v>
      </c>
      <c r="CH396" s="6">
        <f t="shared" si="327"/>
        <v>55.108729291412665</v>
      </c>
      <c r="CI396" s="6"/>
      <c r="CJ396" s="33">
        <v>44652</v>
      </c>
      <c r="CK396" s="5">
        <f t="shared" si="371"/>
        <v>44652</v>
      </c>
      <c r="CL396" s="11">
        <f t="shared" si="372"/>
        <v>2557</v>
      </c>
      <c r="CM396" s="11">
        <f t="shared" si="373"/>
        <v>2557</v>
      </c>
      <c r="CN396" s="6">
        <f t="shared" si="374"/>
        <v>385.36060404192068</v>
      </c>
      <c r="CO396" s="6">
        <f t="shared" si="339"/>
        <v>27.529333333333334</v>
      </c>
      <c r="CP396" s="73">
        <f t="shared" si="379"/>
        <v>27.529333333333334</v>
      </c>
      <c r="CQ396" s="73">
        <f t="shared" si="380"/>
        <v>27.579395958079331</v>
      </c>
      <c r="CR396" s="6">
        <f t="shared" si="375"/>
        <v>27.579395958079331</v>
      </c>
    </row>
    <row r="397" spans="1:96">
      <c r="A397" s="30" t="s">
        <v>1884</v>
      </c>
      <c r="B397" s="30" t="s">
        <v>1885</v>
      </c>
      <c r="C397" s="49"/>
      <c r="D397" s="49" t="s">
        <v>3560</v>
      </c>
      <c r="E397" s="30" t="s">
        <v>3128</v>
      </c>
      <c r="F397" s="30" t="s">
        <v>3123</v>
      </c>
      <c r="G397" s="30" t="s">
        <v>4562</v>
      </c>
      <c r="H397" s="30" t="s">
        <v>3129</v>
      </c>
      <c r="I397" s="30" t="s">
        <v>3116</v>
      </c>
      <c r="J397" s="30"/>
      <c r="K397" s="30" t="s">
        <v>1240</v>
      </c>
      <c r="L397" s="30" t="s">
        <v>3102</v>
      </c>
      <c r="M397" s="31">
        <v>412.94</v>
      </c>
      <c r="N397" s="30">
        <v>15</v>
      </c>
      <c r="O397" s="30"/>
      <c r="P397" s="162"/>
      <c r="Q397" s="30">
        <f t="shared" si="340"/>
        <v>180</v>
      </c>
      <c r="R397" s="30">
        <f t="shared" si="341"/>
        <v>5478.6330000000007</v>
      </c>
      <c r="S397" s="30">
        <f t="shared" si="342"/>
        <v>5475</v>
      </c>
      <c r="T397" s="30" t="s">
        <v>6</v>
      </c>
      <c r="U397" s="30"/>
      <c r="V397" s="32">
        <v>39539</v>
      </c>
      <c r="W397" s="30"/>
      <c r="X397" s="31">
        <v>412.94</v>
      </c>
      <c r="Y397" s="30">
        <v>0</v>
      </c>
      <c r="Z397" s="30">
        <v>0</v>
      </c>
      <c r="AA397" s="30">
        <v>0</v>
      </c>
      <c r="AB397" s="31">
        <f t="shared" si="343"/>
        <v>412.94</v>
      </c>
      <c r="AC397" s="33">
        <v>42095</v>
      </c>
      <c r="AD397" s="10">
        <f t="shared" si="344"/>
        <v>39539</v>
      </c>
      <c r="AE397" s="10">
        <f t="shared" si="345"/>
        <v>42095</v>
      </c>
      <c r="AF397" s="11">
        <f t="shared" si="346"/>
        <v>2556</v>
      </c>
      <c r="AG397" s="11">
        <f t="shared" si="347"/>
        <v>5478.75</v>
      </c>
      <c r="AH397" s="11">
        <f t="shared" si="348"/>
        <v>2556</v>
      </c>
      <c r="AI397" s="11">
        <f t="shared" si="324"/>
        <v>192.78075616438355</v>
      </c>
      <c r="AJ397" s="11">
        <f t="shared" si="325"/>
        <v>220.15924383561645</v>
      </c>
      <c r="AK397" s="33">
        <v>42461</v>
      </c>
      <c r="AL397" s="5">
        <f t="shared" si="349"/>
        <v>42461</v>
      </c>
      <c r="AM397" s="11">
        <f t="shared" si="350"/>
        <v>42461</v>
      </c>
      <c r="AN397" s="11">
        <f t="shared" si="351"/>
        <v>2556</v>
      </c>
      <c r="AO397" s="6">
        <v>236.22</v>
      </c>
      <c r="AP397" s="6">
        <f t="shared" si="352"/>
        <v>43.439243835616452</v>
      </c>
      <c r="AQ397" s="6">
        <f t="shared" si="353"/>
        <v>176.72</v>
      </c>
      <c r="AR397" s="33">
        <v>42826</v>
      </c>
      <c r="AS397" s="5">
        <f t="shared" si="354"/>
        <v>42826</v>
      </c>
      <c r="AT397" s="11">
        <f t="shared" si="355"/>
        <v>42826</v>
      </c>
      <c r="AU397" s="11">
        <f t="shared" si="356"/>
        <v>3287</v>
      </c>
      <c r="AV397" s="6">
        <v>263.74933333333331</v>
      </c>
      <c r="AW397" s="6">
        <v>27.529333333333334</v>
      </c>
      <c r="AX397" s="6">
        <f t="shared" si="328"/>
        <v>149.19066666666669</v>
      </c>
      <c r="AY397" s="33">
        <v>43191</v>
      </c>
      <c r="AZ397" s="5">
        <f t="shared" si="357"/>
        <v>43191</v>
      </c>
      <c r="BA397" s="11">
        <f t="shared" si="358"/>
        <v>3652</v>
      </c>
      <c r="BB397" s="11">
        <f t="shared" si="359"/>
        <v>3431.8407561643835</v>
      </c>
      <c r="BC397" s="6">
        <v>291.64901571799999</v>
      </c>
      <c r="BD397" s="6">
        <v>27.899682384666651</v>
      </c>
      <c r="BE397" s="6">
        <f t="shared" si="329"/>
        <v>121.29098428200001</v>
      </c>
      <c r="BF397" s="8"/>
      <c r="BG397" s="33">
        <v>43556</v>
      </c>
      <c r="BH397" s="5">
        <f t="shared" si="360"/>
        <v>43556</v>
      </c>
      <c r="BI397" s="11">
        <f t="shared" si="361"/>
        <v>4017</v>
      </c>
      <c r="BJ397" s="11">
        <f t="shared" si="362"/>
        <v>0</v>
      </c>
      <c r="BK397" s="6">
        <f t="shared" si="332"/>
        <v>302.77260404192066</v>
      </c>
      <c r="BL397" s="6">
        <f t="shared" si="338"/>
        <v>11.123588323920671</v>
      </c>
      <c r="BM397" s="6">
        <f t="shared" si="334"/>
        <v>110.16739595807934</v>
      </c>
      <c r="BN397" s="59"/>
      <c r="BO397" s="58"/>
      <c r="BP397" s="58"/>
      <c r="BQ397" s="61">
        <f t="shared" si="363"/>
        <v>82.638062624745999</v>
      </c>
      <c r="BR397" s="33">
        <v>43922</v>
      </c>
      <c r="BS397" s="5">
        <f t="shared" si="364"/>
        <v>43922</v>
      </c>
      <c r="BT397" s="11">
        <f t="shared" si="365"/>
        <v>4383</v>
      </c>
      <c r="BU397" s="11">
        <f t="shared" si="366"/>
        <v>0</v>
      </c>
      <c r="BV397" s="6">
        <f t="shared" si="320"/>
        <v>330.301937375254</v>
      </c>
      <c r="BW397" s="6">
        <f t="shared" si="381"/>
        <v>27.529333333333334</v>
      </c>
      <c r="BX397" s="73">
        <f t="shared" si="376"/>
        <v>82.638062624745999</v>
      </c>
      <c r="BY397" s="6">
        <f t="shared" si="335"/>
        <v>82.638062624745999</v>
      </c>
      <c r="BZ397" s="33">
        <v>44287</v>
      </c>
      <c r="CA397" s="5">
        <f t="shared" si="367"/>
        <v>44287</v>
      </c>
      <c r="CB397" s="11">
        <f t="shared" si="368"/>
        <v>4748</v>
      </c>
      <c r="CC397" s="11">
        <f t="shared" si="369"/>
        <v>0</v>
      </c>
      <c r="CD397" s="6">
        <f t="shared" si="370"/>
        <v>357.83127070858734</v>
      </c>
      <c r="CE397" s="62">
        <f t="shared" si="337"/>
        <v>27.529333333333334</v>
      </c>
      <c r="CF397" s="73">
        <f t="shared" si="377"/>
        <v>27.529333333333334</v>
      </c>
      <c r="CG397" s="73">
        <f t="shared" si="378"/>
        <v>55.108729291412665</v>
      </c>
      <c r="CH397" s="6">
        <f t="shared" si="327"/>
        <v>55.108729291412665</v>
      </c>
      <c r="CI397" s="6"/>
      <c r="CJ397" s="33">
        <v>44652</v>
      </c>
      <c r="CK397" s="5">
        <f t="shared" si="371"/>
        <v>44652</v>
      </c>
      <c r="CL397" s="11">
        <f t="shared" si="372"/>
        <v>2557</v>
      </c>
      <c r="CM397" s="11">
        <f t="shared" si="373"/>
        <v>2557</v>
      </c>
      <c r="CN397" s="6">
        <f t="shared" si="374"/>
        <v>385.36060404192068</v>
      </c>
      <c r="CO397" s="6">
        <f t="shared" si="339"/>
        <v>27.529333333333334</v>
      </c>
      <c r="CP397" s="73">
        <f t="shared" si="379"/>
        <v>27.529333333333334</v>
      </c>
      <c r="CQ397" s="73">
        <f t="shared" si="380"/>
        <v>27.579395958079331</v>
      </c>
      <c r="CR397" s="6">
        <f t="shared" si="375"/>
        <v>27.579395958079331</v>
      </c>
    </row>
    <row r="398" spans="1:96">
      <c r="A398" s="30" t="s">
        <v>1886</v>
      </c>
      <c r="B398" s="30" t="s">
        <v>1887</v>
      </c>
      <c r="C398" s="49"/>
      <c r="D398" s="49" t="s">
        <v>3561</v>
      </c>
      <c r="E398" s="30" t="s">
        <v>3128</v>
      </c>
      <c r="F398" s="30" t="s">
        <v>3123</v>
      </c>
      <c r="G398" s="30" t="s">
        <v>4562</v>
      </c>
      <c r="H398" s="30" t="s">
        <v>3129</v>
      </c>
      <c r="I398" s="30" t="s">
        <v>3116</v>
      </c>
      <c r="J398" s="30"/>
      <c r="K398" s="30" t="s">
        <v>1240</v>
      </c>
      <c r="L398" s="30" t="s">
        <v>3102</v>
      </c>
      <c r="M398" s="31">
        <v>412.94</v>
      </c>
      <c r="N398" s="30">
        <v>15</v>
      </c>
      <c r="O398" s="30"/>
      <c r="P398" s="162"/>
      <c r="Q398" s="30">
        <f t="shared" si="340"/>
        <v>180</v>
      </c>
      <c r="R398" s="30">
        <f t="shared" si="341"/>
        <v>5478.6330000000007</v>
      </c>
      <c r="S398" s="30">
        <f t="shared" si="342"/>
        <v>5475</v>
      </c>
      <c r="T398" s="30" t="s">
        <v>6</v>
      </c>
      <c r="U398" s="30"/>
      <c r="V398" s="32">
        <v>39539</v>
      </c>
      <c r="W398" s="30"/>
      <c r="X398" s="31">
        <v>412.94</v>
      </c>
      <c r="Y398" s="30">
        <v>0</v>
      </c>
      <c r="Z398" s="30">
        <v>0</v>
      </c>
      <c r="AA398" s="30">
        <v>0</v>
      </c>
      <c r="AB398" s="31">
        <f t="shared" si="343"/>
        <v>412.94</v>
      </c>
      <c r="AC398" s="33">
        <v>42095</v>
      </c>
      <c r="AD398" s="10">
        <f t="shared" si="344"/>
        <v>39539</v>
      </c>
      <c r="AE398" s="10">
        <f t="shared" si="345"/>
        <v>42095</v>
      </c>
      <c r="AF398" s="11">
        <f t="shared" si="346"/>
        <v>2556</v>
      </c>
      <c r="AG398" s="11">
        <f t="shared" si="347"/>
        <v>5478.75</v>
      </c>
      <c r="AH398" s="11">
        <f t="shared" si="348"/>
        <v>2556</v>
      </c>
      <c r="AI398" s="11">
        <f t="shared" si="324"/>
        <v>192.78075616438355</v>
      </c>
      <c r="AJ398" s="11">
        <f t="shared" si="325"/>
        <v>220.15924383561645</v>
      </c>
      <c r="AK398" s="33">
        <v>42461</v>
      </c>
      <c r="AL398" s="5">
        <f t="shared" si="349"/>
        <v>42461</v>
      </c>
      <c r="AM398" s="11">
        <f t="shared" si="350"/>
        <v>42461</v>
      </c>
      <c r="AN398" s="11">
        <f t="shared" si="351"/>
        <v>2556</v>
      </c>
      <c r="AO398" s="6">
        <v>236.22</v>
      </c>
      <c r="AP398" s="6">
        <f t="shared" si="352"/>
        <v>43.439243835616452</v>
      </c>
      <c r="AQ398" s="6">
        <f t="shared" si="353"/>
        <v>176.72</v>
      </c>
      <c r="AR398" s="33">
        <v>42826</v>
      </c>
      <c r="AS398" s="5">
        <f t="shared" si="354"/>
        <v>42826</v>
      </c>
      <c r="AT398" s="11">
        <f t="shared" si="355"/>
        <v>42826</v>
      </c>
      <c r="AU398" s="11">
        <f t="shared" si="356"/>
        <v>3287</v>
      </c>
      <c r="AV398" s="6">
        <v>263.74933333333331</v>
      </c>
      <c r="AW398" s="6">
        <v>27.529333333333334</v>
      </c>
      <c r="AX398" s="6">
        <f t="shared" si="328"/>
        <v>149.19066666666669</v>
      </c>
      <c r="AY398" s="33">
        <v>43191</v>
      </c>
      <c r="AZ398" s="5">
        <f t="shared" si="357"/>
        <v>43191</v>
      </c>
      <c r="BA398" s="11">
        <f t="shared" si="358"/>
        <v>3652</v>
      </c>
      <c r="BB398" s="11">
        <f t="shared" si="359"/>
        <v>3431.8407561643835</v>
      </c>
      <c r="BC398" s="6">
        <v>291.64901571799999</v>
      </c>
      <c r="BD398" s="6">
        <v>27.899682384666651</v>
      </c>
      <c r="BE398" s="6">
        <f t="shared" si="329"/>
        <v>121.29098428200001</v>
      </c>
      <c r="BF398" s="8"/>
      <c r="BG398" s="33">
        <v>43556</v>
      </c>
      <c r="BH398" s="5">
        <f t="shared" si="360"/>
        <v>43556</v>
      </c>
      <c r="BI398" s="11">
        <f t="shared" si="361"/>
        <v>4017</v>
      </c>
      <c r="BJ398" s="11">
        <f t="shared" si="362"/>
        <v>0</v>
      </c>
      <c r="BK398" s="6">
        <f t="shared" si="332"/>
        <v>302.77260404192066</v>
      </c>
      <c r="BL398" s="6">
        <f t="shared" si="338"/>
        <v>11.123588323920671</v>
      </c>
      <c r="BM398" s="6">
        <f t="shared" si="334"/>
        <v>110.16739595807934</v>
      </c>
      <c r="BN398" s="59"/>
      <c r="BO398" s="58"/>
      <c r="BP398" s="58"/>
      <c r="BQ398" s="61">
        <f t="shared" si="363"/>
        <v>82.638062624745999</v>
      </c>
      <c r="BR398" s="33">
        <v>43922</v>
      </c>
      <c r="BS398" s="5">
        <f t="shared" si="364"/>
        <v>43922</v>
      </c>
      <c r="BT398" s="11">
        <f t="shared" si="365"/>
        <v>4383</v>
      </c>
      <c r="BU398" s="11">
        <f t="shared" si="366"/>
        <v>0</v>
      </c>
      <c r="BV398" s="6">
        <f t="shared" si="320"/>
        <v>330.301937375254</v>
      </c>
      <c r="BW398" s="6">
        <f t="shared" si="381"/>
        <v>27.529333333333334</v>
      </c>
      <c r="BX398" s="73">
        <f t="shared" si="376"/>
        <v>82.638062624745999</v>
      </c>
      <c r="BY398" s="6">
        <f t="shared" si="335"/>
        <v>82.638062624745999</v>
      </c>
      <c r="BZ398" s="33">
        <v>44287</v>
      </c>
      <c r="CA398" s="5">
        <f t="shared" si="367"/>
        <v>44287</v>
      </c>
      <c r="CB398" s="11">
        <f t="shared" si="368"/>
        <v>4748</v>
      </c>
      <c r="CC398" s="11">
        <f t="shared" si="369"/>
        <v>0</v>
      </c>
      <c r="CD398" s="6">
        <f t="shared" si="370"/>
        <v>357.83127070858734</v>
      </c>
      <c r="CE398" s="62">
        <f t="shared" si="337"/>
        <v>27.529333333333334</v>
      </c>
      <c r="CF398" s="73">
        <f t="shared" si="377"/>
        <v>27.529333333333334</v>
      </c>
      <c r="CG398" s="73">
        <f t="shared" si="378"/>
        <v>55.108729291412665</v>
      </c>
      <c r="CH398" s="6">
        <f t="shared" si="327"/>
        <v>55.108729291412665</v>
      </c>
      <c r="CI398" s="6"/>
      <c r="CJ398" s="33">
        <v>44652</v>
      </c>
      <c r="CK398" s="5">
        <f t="shared" si="371"/>
        <v>44652</v>
      </c>
      <c r="CL398" s="11">
        <f t="shared" si="372"/>
        <v>2557</v>
      </c>
      <c r="CM398" s="11">
        <f t="shared" si="373"/>
        <v>2557</v>
      </c>
      <c r="CN398" s="6">
        <f t="shared" si="374"/>
        <v>385.36060404192068</v>
      </c>
      <c r="CO398" s="6">
        <f t="shared" si="339"/>
        <v>27.529333333333334</v>
      </c>
      <c r="CP398" s="73">
        <f t="shared" si="379"/>
        <v>27.529333333333334</v>
      </c>
      <c r="CQ398" s="73">
        <f t="shared" si="380"/>
        <v>27.579395958079331</v>
      </c>
      <c r="CR398" s="6">
        <f t="shared" si="375"/>
        <v>27.579395958079331</v>
      </c>
    </row>
    <row r="399" spans="1:96">
      <c r="A399" s="30" t="s">
        <v>1888</v>
      </c>
      <c r="B399" s="30" t="s">
        <v>1889</v>
      </c>
      <c r="C399" s="49"/>
      <c r="D399" s="49" t="s">
        <v>3562</v>
      </c>
      <c r="E399" s="30" t="s">
        <v>3128</v>
      </c>
      <c r="F399" s="30" t="s">
        <v>3123</v>
      </c>
      <c r="G399" s="30" t="s">
        <v>4562</v>
      </c>
      <c r="H399" s="30" t="s">
        <v>3129</v>
      </c>
      <c r="I399" s="30" t="s">
        <v>3116</v>
      </c>
      <c r="J399" s="30"/>
      <c r="K399" s="30" t="s">
        <v>1240</v>
      </c>
      <c r="L399" s="30" t="s">
        <v>3102</v>
      </c>
      <c r="M399" s="31">
        <v>412.94</v>
      </c>
      <c r="N399" s="30">
        <v>15</v>
      </c>
      <c r="O399" s="30"/>
      <c r="P399" s="162"/>
      <c r="Q399" s="30">
        <f t="shared" si="340"/>
        <v>180</v>
      </c>
      <c r="R399" s="30">
        <f t="shared" si="341"/>
        <v>5478.6330000000007</v>
      </c>
      <c r="S399" s="30">
        <f t="shared" si="342"/>
        <v>5475</v>
      </c>
      <c r="T399" s="30" t="s">
        <v>6</v>
      </c>
      <c r="U399" s="30"/>
      <c r="V399" s="32">
        <v>39539</v>
      </c>
      <c r="W399" s="30"/>
      <c r="X399" s="31">
        <v>412.94</v>
      </c>
      <c r="Y399" s="30">
        <v>0</v>
      </c>
      <c r="Z399" s="30">
        <v>0</v>
      </c>
      <c r="AA399" s="30">
        <v>0</v>
      </c>
      <c r="AB399" s="31">
        <f t="shared" si="343"/>
        <v>412.94</v>
      </c>
      <c r="AC399" s="33">
        <v>42095</v>
      </c>
      <c r="AD399" s="10">
        <f t="shared" si="344"/>
        <v>39539</v>
      </c>
      <c r="AE399" s="10">
        <f t="shared" si="345"/>
        <v>42095</v>
      </c>
      <c r="AF399" s="11">
        <f t="shared" si="346"/>
        <v>2556</v>
      </c>
      <c r="AG399" s="11">
        <f t="shared" si="347"/>
        <v>5478.75</v>
      </c>
      <c r="AH399" s="11">
        <f t="shared" si="348"/>
        <v>2556</v>
      </c>
      <c r="AI399" s="11">
        <f t="shared" si="324"/>
        <v>192.78075616438355</v>
      </c>
      <c r="AJ399" s="11">
        <f t="shared" si="325"/>
        <v>220.15924383561645</v>
      </c>
      <c r="AK399" s="33">
        <v>42461</v>
      </c>
      <c r="AL399" s="5">
        <f t="shared" si="349"/>
        <v>42461</v>
      </c>
      <c r="AM399" s="11">
        <f t="shared" si="350"/>
        <v>42461</v>
      </c>
      <c r="AN399" s="11">
        <f t="shared" si="351"/>
        <v>2556</v>
      </c>
      <c r="AO399" s="6">
        <v>236.22</v>
      </c>
      <c r="AP399" s="6">
        <f t="shared" si="352"/>
        <v>43.439243835616452</v>
      </c>
      <c r="AQ399" s="6">
        <f t="shared" si="353"/>
        <v>176.72</v>
      </c>
      <c r="AR399" s="33">
        <v>42826</v>
      </c>
      <c r="AS399" s="5">
        <f t="shared" si="354"/>
        <v>42826</v>
      </c>
      <c r="AT399" s="11">
        <f t="shared" si="355"/>
        <v>42826</v>
      </c>
      <c r="AU399" s="11">
        <f t="shared" si="356"/>
        <v>3287</v>
      </c>
      <c r="AV399" s="6">
        <v>263.74933333333331</v>
      </c>
      <c r="AW399" s="6">
        <v>27.529333333333334</v>
      </c>
      <c r="AX399" s="6">
        <f t="shared" si="328"/>
        <v>149.19066666666669</v>
      </c>
      <c r="AY399" s="33">
        <v>43191</v>
      </c>
      <c r="AZ399" s="5">
        <f t="shared" si="357"/>
        <v>43191</v>
      </c>
      <c r="BA399" s="11">
        <f t="shared" si="358"/>
        <v>3652</v>
      </c>
      <c r="BB399" s="11">
        <f t="shared" si="359"/>
        <v>3431.8407561643835</v>
      </c>
      <c r="BC399" s="6">
        <v>291.64901571799999</v>
      </c>
      <c r="BD399" s="6">
        <v>27.899682384666651</v>
      </c>
      <c r="BE399" s="6">
        <f t="shared" si="329"/>
        <v>121.29098428200001</v>
      </c>
      <c r="BF399" s="8"/>
      <c r="BG399" s="33">
        <v>43556</v>
      </c>
      <c r="BH399" s="5">
        <f t="shared" si="360"/>
        <v>43556</v>
      </c>
      <c r="BI399" s="11">
        <f t="shared" si="361"/>
        <v>4017</v>
      </c>
      <c r="BJ399" s="11">
        <f t="shared" si="362"/>
        <v>0</v>
      </c>
      <c r="BK399" s="6">
        <f t="shared" si="332"/>
        <v>302.77260404192066</v>
      </c>
      <c r="BL399" s="6">
        <f t="shared" si="338"/>
        <v>11.123588323920671</v>
      </c>
      <c r="BM399" s="6">
        <f t="shared" si="334"/>
        <v>110.16739595807934</v>
      </c>
      <c r="BN399" s="59"/>
      <c r="BO399" s="58"/>
      <c r="BP399" s="58"/>
      <c r="BQ399" s="61">
        <f t="shared" si="363"/>
        <v>82.638062624745999</v>
      </c>
      <c r="BR399" s="33">
        <v>43922</v>
      </c>
      <c r="BS399" s="5">
        <f t="shared" si="364"/>
        <v>43922</v>
      </c>
      <c r="BT399" s="11">
        <f t="shared" si="365"/>
        <v>4383</v>
      </c>
      <c r="BU399" s="11">
        <f t="shared" si="366"/>
        <v>0</v>
      </c>
      <c r="BV399" s="6">
        <f t="shared" si="320"/>
        <v>330.301937375254</v>
      </c>
      <c r="BW399" s="6">
        <f t="shared" si="381"/>
        <v>27.529333333333334</v>
      </c>
      <c r="BX399" s="73">
        <f t="shared" si="376"/>
        <v>82.638062624745999</v>
      </c>
      <c r="BY399" s="6">
        <f t="shared" si="335"/>
        <v>82.638062624745999</v>
      </c>
      <c r="BZ399" s="33">
        <v>44287</v>
      </c>
      <c r="CA399" s="5">
        <f t="shared" si="367"/>
        <v>44287</v>
      </c>
      <c r="CB399" s="11">
        <f t="shared" si="368"/>
        <v>4748</v>
      </c>
      <c r="CC399" s="11">
        <f t="shared" si="369"/>
        <v>0</v>
      </c>
      <c r="CD399" s="6">
        <f t="shared" si="370"/>
        <v>357.83127070858734</v>
      </c>
      <c r="CE399" s="62">
        <f t="shared" si="337"/>
        <v>27.529333333333334</v>
      </c>
      <c r="CF399" s="73">
        <f t="shared" si="377"/>
        <v>27.529333333333334</v>
      </c>
      <c r="CG399" s="73">
        <f t="shared" si="378"/>
        <v>55.108729291412665</v>
      </c>
      <c r="CH399" s="6">
        <f t="shared" si="327"/>
        <v>55.108729291412665</v>
      </c>
      <c r="CI399" s="6"/>
      <c r="CJ399" s="33">
        <v>44652</v>
      </c>
      <c r="CK399" s="5">
        <f t="shared" si="371"/>
        <v>44652</v>
      </c>
      <c r="CL399" s="11">
        <f t="shared" si="372"/>
        <v>2557</v>
      </c>
      <c r="CM399" s="11">
        <f t="shared" si="373"/>
        <v>2557</v>
      </c>
      <c r="CN399" s="6">
        <f t="shared" si="374"/>
        <v>385.36060404192068</v>
      </c>
      <c r="CO399" s="6">
        <f t="shared" si="339"/>
        <v>27.529333333333334</v>
      </c>
      <c r="CP399" s="73">
        <f t="shared" si="379"/>
        <v>27.529333333333334</v>
      </c>
      <c r="CQ399" s="73">
        <f t="shared" si="380"/>
        <v>27.579395958079331</v>
      </c>
      <c r="CR399" s="6">
        <f t="shared" si="375"/>
        <v>27.579395958079331</v>
      </c>
    </row>
    <row r="400" spans="1:96">
      <c r="A400" s="30" t="s">
        <v>1890</v>
      </c>
      <c r="B400" s="30" t="s">
        <v>1891</v>
      </c>
      <c r="C400" s="49"/>
      <c r="D400" s="49" t="s">
        <v>3563</v>
      </c>
      <c r="E400" s="30" t="s">
        <v>3128</v>
      </c>
      <c r="F400" s="30" t="s">
        <v>3123</v>
      </c>
      <c r="G400" s="30" t="s">
        <v>4562</v>
      </c>
      <c r="H400" s="30" t="s">
        <v>3129</v>
      </c>
      <c r="I400" s="30" t="s">
        <v>3116</v>
      </c>
      <c r="J400" s="30"/>
      <c r="K400" s="30" t="s">
        <v>1240</v>
      </c>
      <c r="L400" s="30" t="s">
        <v>3102</v>
      </c>
      <c r="M400" s="31">
        <v>412.94</v>
      </c>
      <c r="N400" s="30">
        <v>15</v>
      </c>
      <c r="O400" s="30"/>
      <c r="P400" s="162"/>
      <c r="Q400" s="30">
        <f t="shared" si="340"/>
        <v>180</v>
      </c>
      <c r="R400" s="30">
        <f t="shared" si="341"/>
        <v>5478.6330000000007</v>
      </c>
      <c r="S400" s="30">
        <f t="shared" si="342"/>
        <v>5475</v>
      </c>
      <c r="T400" s="30" t="s">
        <v>6</v>
      </c>
      <c r="U400" s="30"/>
      <c r="V400" s="32">
        <v>39539</v>
      </c>
      <c r="W400" s="30"/>
      <c r="X400" s="31">
        <v>412.94</v>
      </c>
      <c r="Y400" s="30">
        <v>0</v>
      </c>
      <c r="Z400" s="30">
        <v>0</v>
      </c>
      <c r="AA400" s="30">
        <v>0</v>
      </c>
      <c r="AB400" s="31">
        <f t="shared" si="343"/>
        <v>412.94</v>
      </c>
      <c r="AC400" s="33">
        <v>42095</v>
      </c>
      <c r="AD400" s="10">
        <f t="shared" si="344"/>
        <v>39539</v>
      </c>
      <c r="AE400" s="10">
        <f t="shared" si="345"/>
        <v>42095</v>
      </c>
      <c r="AF400" s="11">
        <f t="shared" si="346"/>
        <v>2556</v>
      </c>
      <c r="AG400" s="11">
        <f t="shared" si="347"/>
        <v>5478.75</v>
      </c>
      <c r="AH400" s="11">
        <f t="shared" si="348"/>
        <v>2556</v>
      </c>
      <c r="AI400" s="11">
        <f t="shared" si="324"/>
        <v>192.78075616438355</v>
      </c>
      <c r="AJ400" s="11">
        <f t="shared" si="325"/>
        <v>220.15924383561645</v>
      </c>
      <c r="AK400" s="33">
        <v>42461</v>
      </c>
      <c r="AL400" s="5">
        <f t="shared" si="349"/>
        <v>42461</v>
      </c>
      <c r="AM400" s="11">
        <f t="shared" si="350"/>
        <v>42461</v>
      </c>
      <c r="AN400" s="11">
        <f t="shared" si="351"/>
        <v>2556</v>
      </c>
      <c r="AO400" s="6">
        <v>236.22</v>
      </c>
      <c r="AP400" s="6">
        <f t="shared" si="352"/>
        <v>43.439243835616452</v>
      </c>
      <c r="AQ400" s="6">
        <f t="shared" si="353"/>
        <v>176.72</v>
      </c>
      <c r="AR400" s="33">
        <v>42826</v>
      </c>
      <c r="AS400" s="5">
        <f t="shared" si="354"/>
        <v>42826</v>
      </c>
      <c r="AT400" s="11">
        <f t="shared" si="355"/>
        <v>42826</v>
      </c>
      <c r="AU400" s="11">
        <f t="shared" si="356"/>
        <v>3287</v>
      </c>
      <c r="AV400" s="6">
        <v>263.74933333333331</v>
      </c>
      <c r="AW400" s="6">
        <v>27.529333333333334</v>
      </c>
      <c r="AX400" s="6">
        <f t="shared" si="328"/>
        <v>149.19066666666669</v>
      </c>
      <c r="AY400" s="33">
        <v>43191</v>
      </c>
      <c r="AZ400" s="5">
        <f t="shared" si="357"/>
        <v>43191</v>
      </c>
      <c r="BA400" s="11">
        <f t="shared" si="358"/>
        <v>3652</v>
      </c>
      <c r="BB400" s="11">
        <f t="shared" si="359"/>
        <v>3431.8407561643835</v>
      </c>
      <c r="BC400" s="6">
        <v>291.64901571799999</v>
      </c>
      <c r="BD400" s="6">
        <v>27.899682384666651</v>
      </c>
      <c r="BE400" s="6">
        <f t="shared" si="329"/>
        <v>121.29098428200001</v>
      </c>
      <c r="BF400" s="8"/>
      <c r="BG400" s="33">
        <v>43556</v>
      </c>
      <c r="BH400" s="5">
        <f t="shared" si="360"/>
        <v>43556</v>
      </c>
      <c r="BI400" s="11">
        <f t="shared" si="361"/>
        <v>4017</v>
      </c>
      <c r="BJ400" s="11">
        <f t="shared" si="362"/>
        <v>0</v>
      </c>
      <c r="BK400" s="6">
        <f t="shared" si="332"/>
        <v>302.77260404192066</v>
      </c>
      <c r="BL400" s="6">
        <f t="shared" si="338"/>
        <v>11.123588323920671</v>
      </c>
      <c r="BM400" s="6">
        <f t="shared" si="334"/>
        <v>110.16739595807934</v>
      </c>
      <c r="BN400" s="59"/>
      <c r="BO400" s="58"/>
      <c r="BP400" s="58"/>
      <c r="BQ400" s="61">
        <f t="shared" si="363"/>
        <v>82.638062624745999</v>
      </c>
      <c r="BR400" s="33">
        <v>43922</v>
      </c>
      <c r="BS400" s="5">
        <f t="shared" si="364"/>
        <v>43922</v>
      </c>
      <c r="BT400" s="11">
        <f t="shared" si="365"/>
        <v>4383</v>
      </c>
      <c r="BU400" s="11">
        <f t="shared" si="366"/>
        <v>0</v>
      </c>
      <c r="BV400" s="6">
        <f t="shared" si="320"/>
        <v>330.301937375254</v>
      </c>
      <c r="BW400" s="6">
        <f t="shared" si="381"/>
        <v>27.529333333333334</v>
      </c>
      <c r="BX400" s="73">
        <f t="shared" si="376"/>
        <v>82.638062624745999</v>
      </c>
      <c r="BY400" s="6">
        <f t="shared" si="335"/>
        <v>82.638062624745999</v>
      </c>
      <c r="BZ400" s="33">
        <v>44287</v>
      </c>
      <c r="CA400" s="5">
        <f t="shared" si="367"/>
        <v>44287</v>
      </c>
      <c r="CB400" s="11">
        <f t="shared" si="368"/>
        <v>4748</v>
      </c>
      <c r="CC400" s="11">
        <f t="shared" si="369"/>
        <v>0</v>
      </c>
      <c r="CD400" s="6">
        <f t="shared" si="370"/>
        <v>357.83127070858734</v>
      </c>
      <c r="CE400" s="62">
        <f t="shared" si="337"/>
        <v>27.529333333333334</v>
      </c>
      <c r="CF400" s="73">
        <f t="shared" si="377"/>
        <v>27.529333333333334</v>
      </c>
      <c r="CG400" s="73">
        <f t="shared" si="378"/>
        <v>55.108729291412665</v>
      </c>
      <c r="CH400" s="6">
        <f t="shared" si="327"/>
        <v>55.108729291412665</v>
      </c>
      <c r="CI400" s="6"/>
      <c r="CJ400" s="33">
        <v>44652</v>
      </c>
      <c r="CK400" s="5">
        <f t="shared" si="371"/>
        <v>44652</v>
      </c>
      <c r="CL400" s="11">
        <f t="shared" si="372"/>
        <v>2557</v>
      </c>
      <c r="CM400" s="11">
        <f t="shared" si="373"/>
        <v>2557</v>
      </c>
      <c r="CN400" s="6">
        <f t="shared" si="374"/>
        <v>385.36060404192068</v>
      </c>
      <c r="CO400" s="6">
        <f t="shared" si="339"/>
        <v>27.529333333333334</v>
      </c>
      <c r="CP400" s="73">
        <f t="shared" si="379"/>
        <v>27.529333333333334</v>
      </c>
      <c r="CQ400" s="73">
        <f t="shared" si="380"/>
        <v>27.579395958079331</v>
      </c>
      <c r="CR400" s="6">
        <f t="shared" si="375"/>
        <v>27.579395958079331</v>
      </c>
    </row>
    <row r="401" spans="1:96">
      <c r="A401" s="30" t="s">
        <v>1892</v>
      </c>
      <c r="B401" s="30" t="s">
        <v>1893</v>
      </c>
      <c r="C401" s="49"/>
      <c r="D401" s="49" t="s">
        <v>3564</v>
      </c>
      <c r="E401" s="30" t="s">
        <v>3128</v>
      </c>
      <c r="F401" s="30" t="s">
        <v>3123</v>
      </c>
      <c r="G401" s="30" t="s">
        <v>4562</v>
      </c>
      <c r="H401" s="30" t="s">
        <v>3129</v>
      </c>
      <c r="I401" s="30" t="s">
        <v>3116</v>
      </c>
      <c r="J401" s="30"/>
      <c r="K401" s="30" t="s">
        <v>1240</v>
      </c>
      <c r="L401" s="30" t="s">
        <v>3102</v>
      </c>
      <c r="M401" s="31">
        <v>1566.34</v>
      </c>
      <c r="N401" s="30">
        <v>15</v>
      </c>
      <c r="O401" s="30"/>
      <c r="P401" s="162"/>
      <c r="Q401" s="30">
        <f t="shared" si="340"/>
        <v>180</v>
      </c>
      <c r="R401" s="30">
        <f t="shared" si="341"/>
        <v>5478.6330000000007</v>
      </c>
      <c r="S401" s="30">
        <f t="shared" si="342"/>
        <v>5475</v>
      </c>
      <c r="T401" s="30" t="s">
        <v>6</v>
      </c>
      <c r="U401" s="30"/>
      <c r="V401" s="32">
        <v>39539</v>
      </c>
      <c r="W401" s="30"/>
      <c r="X401" s="31">
        <v>1566.34</v>
      </c>
      <c r="Y401" s="30">
        <v>0</v>
      </c>
      <c r="Z401" s="30">
        <v>0</v>
      </c>
      <c r="AA401" s="30">
        <v>0</v>
      </c>
      <c r="AB401" s="31">
        <f t="shared" si="343"/>
        <v>1566.34</v>
      </c>
      <c r="AC401" s="33">
        <v>42095</v>
      </c>
      <c r="AD401" s="10">
        <f t="shared" si="344"/>
        <v>39539</v>
      </c>
      <c r="AE401" s="10">
        <f t="shared" si="345"/>
        <v>42095</v>
      </c>
      <c r="AF401" s="11">
        <f t="shared" si="346"/>
        <v>2556</v>
      </c>
      <c r="AG401" s="11">
        <f t="shared" si="347"/>
        <v>5478.75</v>
      </c>
      <c r="AH401" s="11">
        <f t="shared" si="348"/>
        <v>2556</v>
      </c>
      <c r="AI401" s="11">
        <f t="shared" si="324"/>
        <v>731.24475616438349</v>
      </c>
      <c r="AJ401" s="11">
        <f t="shared" si="325"/>
        <v>835.09524383561643</v>
      </c>
      <c r="AK401" s="33">
        <v>42461</v>
      </c>
      <c r="AL401" s="5">
        <f t="shared" si="349"/>
        <v>42461</v>
      </c>
      <c r="AM401" s="11">
        <f t="shared" si="350"/>
        <v>42461</v>
      </c>
      <c r="AN401" s="11">
        <f t="shared" si="351"/>
        <v>2556</v>
      </c>
      <c r="AO401" s="6">
        <v>896.07</v>
      </c>
      <c r="AP401" s="6">
        <f t="shared" si="352"/>
        <v>164.82524383561656</v>
      </c>
      <c r="AQ401" s="6">
        <f t="shared" si="353"/>
        <v>670.26999999999987</v>
      </c>
      <c r="AR401" s="33">
        <v>42826</v>
      </c>
      <c r="AS401" s="5">
        <f t="shared" si="354"/>
        <v>42826</v>
      </c>
      <c r="AT401" s="11">
        <f t="shared" si="355"/>
        <v>42826</v>
      </c>
      <c r="AU401" s="11">
        <f t="shared" si="356"/>
        <v>3287</v>
      </c>
      <c r="AV401" s="6">
        <v>1000.4926666666668</v>
      </c>
      <c r="AW401" s="6">
        <v>104.42266666666666</v>
      </c>
      <c r="AX401" s="6">
        <f t="shared" si="328"/>
        <v>565.84733333333315</v>
      </c>
      <c r="AY401" s="33">
        <v>43191</v>
      </c>
      <c r="AZ401" s="5">
        <f t="shared" si="357"/>
        <v>43191</v>
      </c>
      <c r="BA401" s="11">
        <f t="shared" si="358"/>
        <v>3652</v>
      </c>
      <c r="BB401" s="11">
        <f t="shared" si="359"/>
        <v>2816.9047561643838</v>
      </c>
      <c r="BC401" s="6">
        <v>1106.3201198230545</v>
      </c>
      <c r="BD401" s="6">
        <v>105.82745315638775</v>
      </c>
      <c r="BE401" s="6">
        <f t="shared" si="329"/>
        <v>460.01988017694543</v>
      </c>
      <c r="BF401" s="8"/>
      <c r="BG401" s="33">
        <v>43556</v>
      </c>
      <c r="BH401" s="5">
        <f t="shared" si="360"/>
        <v>43556</v>
      </c>
      <c r="BI401" s="11">
        <f t="shared" si="361"/>
        <v>4017</v>
      </c>
      <c r="BJ401" s="11">
        <f t="shared" si="362"/>
        <v>0</v>
      </c>
      <c r="BK401" s="6">
        <f t="shared" si="332"/>
        <v>1148.4594386957474</v>
      </c>
      <c r="BL401" s="6">
        <f t="shared" si="338"/>
        <v>42.139318872692911</v>
      </c>
      <c r="BM401" s="6">
        <f t="shared" si="334"/>
        <v>417.88056130425252</v>
      </c>
      <c r="BN401" s="59"/>
      <c r="BO401" s="58"/>
      <c r="BP401" s="58"/>
      <c r="BQ401" s="61">
        <f t="shared" si="363"/>
        <v>375.74124243155961</v>
      </c>
      <c r="BR401" s="33">
        <v>43922</v>
      </c>
      <c r="BS401" s="5">
        <f t="shared" si="364"/>
        <v>43922</v>
      </c>
      <c r="BT401" s="11">
        <f t="shared" si="365"/>
        <v>4383</v>
      </c>
      <c r="BU401" s="11">
        <f t="shared" si="366"/>
        <v>0</v>
      </c>
      <c r="BV401" s="6">
        <f t="shared" si="320"/>
        <v>1190.5987575684403</v>
      </c>
      <c r="BW401" s="6">
        <f>BL401</f>
        <v>42.139318872692911</v>
      </c>
      <c r="BX401" s="73">
        <f t="shared" si="376"/>
        <v>375.74124243155961</v>
      </c>
      <c r="BY401" s="6">
        <f t="shared" si="335"/>
        <v>375.74124243155961</v>
      </c>
      <c r="BZ401" s="33">
        <v>44287</v>
      </c>
      <c r="CA401" s="5">
        <f t="shared" si="367"/>
        <v>44287</v>
      </c>
      <c r="CB401" s="11">
        <f t="shared" si="368"/>
        <v>4748</v>
      </c>
      <c r="CC401" s="11">
        <f t="shared" si="369"/>
        <v>0</v>
      </c>
      <c r="CD401" s="6">
        <f t="shared" si="370"/>
        <v>1295.0214242351069</v>
      </c>
      <c r="CE401" s="62">
        <f t="shared" si="337"/>
        <v>104.42266666666666</v>
      </c>
      <c r="CF401" s="73">
        <f t="shared" si="377"/>
        <v>104.42266666666666</v>
      </c>
      <c r="CG401" s="73">
        <f t="shared" si="378"/>
        <v>271.31857576489296</v>
      </c>
      <c r="CH401" s="6">
        <f t="shared" si="327"/>
        <v>271.31857576489296</v>
      </c>
      <c r="CI401" s="6"/>
      <c r="CJ401" s="33">
        <v>44652</v>
      </c>
      <c r="CK401" s="5">
        <f t="shared" si="371"/>
        <v>44652</v>
      </c>
      <c r="CL401" s="11">
        <f t="shared" si="372"/>
        <v>2557</v>
      </c>
      <c r="CM401" s="11">
        <f t="shared" si="373"/>
        <v>2557</v>
      </c>
      <c r="CN401" s="6">
        <f t="shared" si="374"/>
        <v>1399.4440909017735</v>
      </c>
      <c r="CO401" s="6">
        <f t="shared" si="339"/>
        <v>104.42266666666666</v>
      </c>
      <c r="CP401" s="73">
        <f t="shared" si="379"/>
        <v>104.42266666666666</v>
      </c>
      <c r="CQ401" s="73">
        <f t="shared" si="380"/>
        <v>166.8959090982263</v>
      </c>
      <c r="CR401" s="6">
        <f t="shared" si="375"/>
        <v>166.8959090982263</v>
      </c>
    </row>
    <row r="402" spans="1:96">
      <c r="A402" s="30" t="s">
        <v>1894</v>
      </c>
      <c r="B402" s="30" t="s">
        <v>1895</v>
      </c>
      <c r="C402" s="49"/>
      <c r="D402" s="49" t="s">
        <v>3565</v>
      </c>
      <c r="E402" s="30" t="s">
        <v>3128</v>
      </c>
      <c r="F402" s="30" t="s">
        <v>3123</v>
      </c>
      <c r="G402" s="30" t="s">
        <v>4562</v>
      </c>
      <c r="H402" s="30" t="s">
        <v>3129</v>
      </c>
      <c r="I402" s="30" t="s">
        <v>3116</v>
      </c>
      <c r="J402" s="30"/>
      <c r="K402" s="30" t="s">
        <v>1240</v>
      </c>
      <c r="L402" s="30" t="s">
        <v>3102</v>
      </c>
      <c r="M402" s="31">
        <v>2503.4299999999998</v>
      </c>
      <c r="N402" s="30">
        <v>15</v>
      </c>
      <c r="O402" s="30"/>
      <c r="P402" s="162"/>
      <c r="Q402" s="30">
        <f t="shared" si="340"/>
        <v>180</v>
      </c>
      <c r="R402" s="30">
        <f t="shared" si="341"/>
        <v>5478.6330000000007</v>
      </c>
      <c r="S402" s="30">
        <f t="shared" si="342"/>
        <v>5475</v>
      </c>
      <c r="T402" s="30" t="s">
        <v>6</v>
      </c>
      <c r="U402" s="30"/>
      <c r="V402" s="32">
        <v>39539</v>
      </c>
      <c r="W402" s="30"/>
      <c r="X402" s="31">
        <v>2503.4299999999998</v>
      </c>
      <c r="Y402" s="30">
        <v>0</v>
      </c>
      <c r="Z402" s="30">
        <v>0</v>
      </c>
      <c r="AA402" s="30">
        <v>0</v>
      </c>
      <c r="AB402" s="31">
        <f t="shared" si="343"/>
        <v>2503.4299999999998</v>
      </c>
      <c r="AC402" s="33">
        <v>42095</v>
      </c>
      <c r="AD402" s="10">
        <f t="shared" si="344"/>
        <v>39539</v>
      </c>
      <c r="AE402" s="10">
        <f t="shared" si="345"/>
        <v>42095</v>
      </c>
      <c r="AF402" s="11">
        <f t="shared" si="346"/>
        <v>2556</v>
      </c>
      <c r="AG402" s="11">
        <f t="shared" si="347"/>
        <v>5478.75</v>
      </c>
      <c r="AH402" s="11">
        <f t="shared" si="348"/>
        <v>2556</v>
      </c>
      <c r="AI402" s="11">
        <f t="shared" si="324"/>
        <v>1168.7245808219177</v>
      </c>
      <c r="AJ402" s="11">
        <f t="shared" si="325"/>
        <v>1334.7054191780821</v>
      </c>
      <c r="AK402" s="33">
        <v>42461</v>
      </c>
      <c r="AL402" s="5">
        <f t="shared" si="349"/>
        <v>42461</v>
      </c>
      <c r="AM402" s="11">
        <f t="shared" si="350"/>
        <v>42461</v>
      </c>
      <c r="AN402" s="11">
        <f t="shared" si="351"/>
        <v>2556</v>
      </c>
      <c r="AO402" s="6">
        <v>1432.25</v>
      </c>
      <c r="AP402" s="6">
        <f t="shared" si="352"/>
        <v>263.5254191780823</v>
      </c>
      <c r="AQ402" s="6">
        <f t="shared" si="353"/>
        <v>1071.1799999999998</v>
      </c>
      <c r="AR402" s="33">
        <v>42826</v>
      </c>
      <c r="AS402" s="5">
        <f t="shared" si="354"/>
        <v>42826</v>
      </c>
      <c r="AT402" s="11">
        <f t="shared" si="355"/>
        <v>42826</v>
      </c>
      <c r="AU402" s="11">
        <f t="shared" si="356"/>
        <v>3287</v>
      </c>
      <c r="AV402" s="6">
        <v>1599.1453333333334</v>
      </c>
      <c r="AW402" s="6">
        <v>166.89533333333333</v>
      </c>
      <c r="AX402" s="6">
        <f t="shared" si="328"/>
        <v>904.28466666666645</v>
      </c>
      <c r="AY402" s="33">
        <v>43191</v>
      </c>
      <c r="AZ402" s="5">
        <f t="shared" si="357"/>
        <v>43191</v>
      </c>
      <c r="BA402" s="11">
        <f t="shared" si="358"/>
        <v>3652</v>
      </c>
      <c r="BB402" s="11">
        <f t="shared" si="359"/>
        <v>2317.2945808219179</v>
      </c>
      <c r="BC402" s="6">
        <v>1768.2858909742642</v>
      </c>
      <c r="BD402" s="6">
        <v>169.14055764093095</v>
      </c>
      <c r="BE402" s="6">
        <f t="shared" si="329"/>
        <v>735.14410902573559</v>
      </c>
      <c r="BF402" s="8"/>
      <c r="BG402" s="33">
        <v>43556</v>
      </c>
      <c r="BH402" s="5">
        <f t="shared" si="360"/>
        <v>43556</v>
      </c>
      <c r="BI402" s="11">
        <f t="shared" si="361"/>
        <v>4017</v>
      </c>
      <c r="BJ402" s="11">
        <f t="shared" si="362"/>
        <v>0</v>
      </c>
      <c r="BK402" s="6">
        <f t="shared" si="332"/>
        <v>1835.5451642772928</v>
      </c>
      <c r="BL402" s="6">
        <f t="shared" si="338"/>
        <v>67.259273303028522</v>
      </c>
      <c r="BM402" s="6">
        <f t="shared" si="334"/>
        <v>667.88483572270707</v>
      </c>
      <c r="BN402" s="59"/>
      <c r="BO402" s="58"/>
      <c r="BP402" s="58"/>
      <c r="BQ402" s="61">
        <f t="shared" si="363"/>
        <v>600.62556241967854</v>
      </c>
      <c r="BR402" s="33">
        <v>43922</v>
      </c>
      <c r="BS402" s="5">
        <f t="shared" si="364"/>
        <v>43922</v>
      </c>
      <c r="BT402" s="11">
        <f t="shared" si="365"/>
        <v>4383</v>
      </c>
      <c r="BU402" s="11">
        <f t="shared" si="366"/>
        <v>0</v>
      </c>
      <c r="BV402" s="6">
        <f t="shared" si="320"/>
        <v>1902.8044375803213</v>
      </c>
      <c r="BW402" s="6">
        <f>BL402</f>
        <v>67.259273303028522</v>
      </c>
      <c r="BX402" s="73">
        <f t="shared" si="376"/>
        <v>600.62556241967854</v>
      </c>
      <c r="BY402" s="6">
        <f t="shared" si="335"/>
        <v>600.62556241967854</v>
      </c>
      <c r="BZ402" s="33">
        <v>44287</v>
      </c>
      <c r="CA402" s="5">
        <f t="shared" si="367"/>
        <v>44287</v>
      </c>
      <c r="CB402" s="11">
        <f t="shared" si="368"/>
        <v>4748</v>
      </c>
      <c r="CC402" s="11">
        <f t="shared" si="369"/>
        <v>0</v>
      </c>
      <c r="CD402" s="6">
        <f t="shared" si="370"/>
        <v>2069.6997709136544</v>
      </c>
      <c r="CE402" s="62">
        <f t="shared" si="337"/>
        <v>166.89533333333333</v>
      </c>
      <c r="CF402" s="73">
        <f t="shared" si="377"/>
        <v>166.89533333333333</v>
      </c>
      <c r="CG402" s="73">
        <f t="shared" si="378"/>
        <v>433.73022908634522</v>
      </c>
      <c r="CH402" s="6">
        <f t="shared" si="327"/>
        <v>433.73022908634522</v>
      </c>
      <c r="CI402" s="6"/>
      <c r="CJ402" s="33">
        <v>44652</v>
      </c>
      <c r="CK402" s="5">
        <f t="shared" si="371"/>
        <v>44652</v>
      </c>
      <c r="CL402" s="11">
        <f t="shared" si="372"/>
        <v>2557</v>
      </c>
      <c r="CM402" s="11">
        <f t="shared" si="373"/>
        <v>2557</v>
      </c>
      <c r="CN402" s="6">
        <f t="shared" si="374"/>
        <v>2236.5951042469878</v>
      </c>
      <c r="CO402" s="6">
        <f t="shared" si="339"/>
        <v>166.89533333333333</v>
      </c>
      <c r="CP402" s="73">
        <f t="shared" si="379"/>
        <v>166.89533333333333</v>
      </c>
      <c r="CQ402" s="73">
        <f t="shared" si="380"/>
        <v>266.83489575301189</v>
      </c>
      <c r="CR402" s="6">
        <f t="shared" si="375"/>
        <v>266.83489575301189</v>
      </c>
    </row>
    <row r="403" spans="1:96">
      <c r="A403" s="30" t="s">
        <v>1896</v>
      </c>
      <c r="B403" s="30" t="s">
        <v>1897</v>
      </c>
      <c r="C403" s="49"/>
      <c r="D403" s="49" t="s">
        <v>3566</v>
      </c>
      <c r="E403" s="30" t="s">
        <v>3128</v>
      </c>
      <c r="F403" s="30" t="s">
        <v>3123</v>
      </c>
      <c r="G403" s="30" t="s">
        <v>4562</v>
      </c>
      <c r="H403" s="30" t="s">
        <v>3129</v>
      </c>
      <c r="I403" s="30" t="s">
        <v>3116</v>
      </c>
      <c r="J403" s="30"/>
      <c r="K403" s="30" t="s">
        <v>1240</v>
      </c>
      <c r="L403" s="30" t="s">
        <v>3102</v>
      </c>
      <c r="M403" s="31">
        <v>473.22</v>
      </c>
      <c r="N403" s="30">
        <v>15</v>
      </c>
      <c r="O403" s="30"/>
      <c r="P403" s="162"/>
      <c r="Q403" s="30">
        <f t="shared" si="340"/>
        <v>180</v>
      </c>
      <c r="R403" s="30">
        <f t="shared" si="341"/>
        <v>5478.6330000000007</v>
      </c>
      <c r="S403" s="30">
        <f t="shared" si="342"/>
        <v>5475</v>
      </c>
      <c r="T403" s="30" t="s">
        <v>6</v>
      </c>
      <c r="U403" s="30"/>
      <c r="V403" s="32">
        <v>39539</v>
      </c>
      <c r="W403" s="30"/>
      <c r="X403" s="31">
        <v>473.22</v>
      </c>
      <c r="Y403" s="30">
        <v>0</v>
      </c>
      <c r="Z403" s="30">
        <v>0</v>
      </c>
      <c r="AA403" s="30">
        <v>0</v>
      </c>
      <c r="AB403" s="31">
        <f t="shared" si="343"/>
        <v>473.22</v>
      </c>
      <c r="AC403" s="33">
        <v>42095</v>
      </c>
      <c r="AD403" s="10">
        <f t="shared" si="344"/>
        <v>39539</v>
      </c>
      <c r="AE403" s="10">
        <f t="shared" si="345"/>
        <v>42095</v>
      </c>
      <c r="AF403" s="11">
        <f t="shared" si="346"/>
        <v>2556</v>
      </c>
      <c r="AG403" s="11">
        <f t="shared" si="347"/>
        <v>5478.75</v>
      </c>
      <c r="AH403" s="11">
        <f t="shared" si="348"/>
        <v>2556</v>
      </c>
      <c r="AI403" s="11">
        <f t="shared" si="324"/>
        <v>220.92243287671235</v>
      </c>
      <c r="AJ403" s="11">
        <f t="shared" si="325"/>
        <v>252.29756712328768</v>
      </c>
      <c r="AK403" s="33">
        <v>42461</v>
      </c>
      <c r="AL403" s="5">
        <f t="shared" si="349"/>
        <v>42461</v>
      </c>
      <c r="AM403" s="11">
        <f t="shared" si="350"/>
        <v>42461</v>
      </c>
      <c r="AN403" s="11">
        <f t="shared" si="351"/>
        <v>2556</v>
      </c>
      <c r="AO403" s="6">
        <v>252.42</v>
      </c>
      <c r="AP403" s="6">
        <f t="shared" si="352"/>
        <v>31.497567123287638</v>
      </c>
      <c r="AQ403" s="6">
        <f t="shared" si="353"/>
        <v>220.80000000000004</v>
      </c>
      <c r="AR403" s="33">
        <v>42826</v>
      </c>
      <c r="AS403" s="5">
        <f t="shared" si="354"/>
        <v>42826</v>
      </c>
      <c r="AT403" s="11">
        <f t="shared" si="355"/>
        <v>42826</v>
      </c>
      <c r="AU403" s="11">
        <f t="shared" si="356"/>
        <v>3287</v>
      </c>
      <c r="AV403" s="6">
        <v>283.96799999999996</v>
      </c>
      <c r="AW403" s="6">
        <v>31.548000000000002</v>
      </c>
      <c r="AX403" s="6">
        <f t="shared" si="328"/>
        <v>189.25200000000007</v>
      </c>
      <c r="AY403" s="33">
        <v>43191</v>
      </c>
      <c r="AZ403" s="5">
        <f t="shared" si="357"/>
        <v>43191</v>
      </c>
      <c r="BA403" s="11">
        <f t="shared" si="358"/>
        <v>3652</v>
      </c>
      <c r="BB403" s="11">
        <f t="shared" si="359"/>
        <v>3399.7024328767125</v>
      </c>
      <c r="BC403" s="6">
        <v>315.94041172584866</v>
      </c>
      <c r="BD403" s="6">
        <v>31.972411725848676</v>
      </c>
      <c r="BE403" s="6">
        <f t="shared" si="329"/>
        <v>157.27958827415137</v>
      </c>
      <c r="BF403" s="8"/>
      <c r="BG403" s="33">
        <v>43556</v>
      </c>
      <c r="BH403" s="5">
        <f t="shared" si="360"/>
        <v>43556</v>
      </c>
      <c r="BI403" s="11">
        <f t="shared" si="361"/>
        <v>4017</v>
      </c>
      <c r="BJ403" s="11">
        <f t="shared" si="362"/>
        <v>0</v>
      </c>
      <c r="BK403" s="6">
        <f t="shared" si="332"/>
        <v>346.97062935224898</v>
      </c>
      <c r="BL403" s="6">
        <f t="shared" si="338"/>
        <v>31.030217626400315</v>
      </c>
      <c r="BM403" s="6">
        <f t="shared" si="334"/>
        <v>126.24937064775105</v>
      </c>
      <c r="BN403" s="59"/>
      <c r="BO403" s="58"/>
      <c r="BP403" s="58"/>
      <c r="BQ403" s="61">
        <f t="shared" si="363"/>
        <v>94.701370647751048</v>
      </c>
      <c r="BR403" s="33">
        <v>43922</v>
      </c>
      <c r="BS403" s="5">
        <f t="shared" si="364"/>
        <v>43922</v>
      </c>
      <c r="BT403" s="11">
        <f t="shared" si="365"/>
        <v>4383</v>
      </c>
      <c r="BU403" s="11">
        <f t="shared" si="366"/>
        <v>0</v>
      </c>
      <c r="BV403" s="6">
        <f t="shared" si="320"/>
        <v>378.51862935224898</v>
      </c>
      <c r="BW403" s="6">
        <f t="shared" ref="BW403:BW412" si="382">SLN(M403,J403,N403)</f>
        <v>31.548000000000002</v>
      </c>
      <c r="BX403" s="73">
        <f t="shared" si="376"/>
        <v>94.701370647751048</v>
      </c>
      <c r="BY403" s="6">
        <f t="shared" si="335"/>
        <v>94.701370647751048</v>
      </c>
      <c r="BZ403" s="33">
        <v>44287</v>
      </c>
      <c r="CA403" s="5">
        <f t="shared" si="367"/>
        <v>44287</v>
      </c>
      <c r="CB403" s="11">
        <f t="shared" si="368"/>
        <v>4748</v>
      </c>
      <c r="CC403" s="11">
        <f t="shared" si="369"/>
        <v>0</v>
      </c>
      <c r="CD403" s="6">
        <f t="shared" si="370"/>
        <v>410.06662935224898</v>
      </c>
      <c r="CE403" s="62">
        <f t="shared" si="337"/>
        <v>31.548000000000002</v>
      </c>
      <c r="CF403" s="73">
        <f t="shared" si="377"/>
        <v>31.548000000000002</v>
      </c>
      <c r="CG403" s="73">
        <f t="shared" si="378"/>
        <v>63.153370647751046</v>
      </c>
      <c r="CH403" s="6">
        <f t="shared" si="327"/>
        <v>63.153370647751046</v>
      </c>
      <c r="CI403" s="6"/>
      <c r="CJ403" s="33">
        <v>44652</v>
      </c>
      <c r="CK403" s="5">
        <f t="shared" si="371"/>
        <v>44652</v>
      </c>
      <c r="CL403" s="11">
        <f t="shared" si="372"/>
        <v>2557</v>
      </c>
      <c r="CM403" s="11">
        <f t="shared" si="373"/>
        <v>2557</v>
      </c>
      <c r="CN403" s="6">
        <f t="shared" si="374"/>
        <v>441.61462935224898</v>
      </c>
      <c r="CO403" s="6">
        <f t="shared" si="339"/>
        <v>31.548000000000002</v>
      </c>
      <c r="CP403" s="73">
        <f t="shared" si="379"/>
        <v>31.548000000000002</v>
      </c>
      <c r="CQ403" s="73">
        <f t="shared" si="380"/>
        <v>31.605370647751045</v>
      </c>
      <c r="CR403" s="6">
        <f t="shared" si="375"/>
        <v>31.605370647751045</v>
      </c>
    </row>
    <row r="404" spans="1:96">
      <c r="A404" s="30" t="s">
        <v>1898</v>
      </c>
      <c r="B404" s="30" t="s">
        <v>1899</v>
      </c>
      <c r="C404" s="49"/>
      <c r="D404" s="49" t="s">
        <v>3567</v>
      </c>
      <c r="E404" s="30" t="s">
        <v>3128</v>
      </c>
      <c r="F404" s="30" t="s">
        <v>3123</v>
      </c>
      <c r="G404" s="30" t="s">
        <v>4562</v>
      </c>
      <c r="H404" s="30" t="s">
        <v>3129</v>
      </c>
      <c r="I404" s="30" t="s">
        <v>3116</v>
      </c>
      <c r="J404" s="30"/>
      <c r="K404" s="30" t="s">
        <v>1240</v>
      </c>
      <c r="L404" s="30" t="s">
        <v>3102</v>
      </c>
      <c r="M404" s="31">
        <v>1286.96</v>
      </c>
      <c r="N404" s="30">
        <v>15</v>
      </c>
      <c r="O404" s="30"/>
      <c r="P404" s="162"/>
      <c r="Q404" s="30">
        <f t="shared" si="340"/>
        <v>180</v>
      </c>
      <c r="R404" s="30">
        <f t="shared" si="341"/>
        <v>5478.6330000000007</v>
      </c>
      <c r="S404" s="30">
        <f t="shared" si="342"/>
        <v>5475</v>
      </c>
      <c r="T404" s="30" t="s">
        <v>6</v>
      </c>
      <c r="U404" s="30"/>
      <c r="V404" s="32">
        <v>39539</v>
      </c>
      <c r="W404" s="30"/>
      <c r="X404" s="31">
        <v>1286.96</v>
      </c>
      <c r="Y404" s="30">
        <v>0</v>
      </c>
      <c r="Z404" s="30">
        <v>0</v>
      </c>
      <c r="AA404" s="30">
        <v>0</v>
      </c>
      <c r="AB404" s="31">
        <f t="shared" si="343"/>
        <v>1286.96</v>
      </c>
      <c r="AC404" s="33">
        <v>42095</v>
      </c>
      <c r="AD404" s="10">
        <f t="shared" si="344"/>
        <v>39539</v>
      </c>
      <c r="AE404" s="10">
        <f t="shared" si="345"/>
        <v>42095</v>
      </c>
      <c r="AF404" s="11">
        <f t="shared" si="346"/>
        <v>2556</v>
      </c>
      <c r="AG404" s="11">
        <f t="shared" si="347"/>
        <v>5478.75</v>
      </c>
      <c r="AH404" s="11">
        <f t="shared" si="348"/>
        <v>2556</v>
      </c>
      <c r="AI404" s="11">
        <f t="shared" si="324"/>
        <v>600.81639452054799</v>
      </c>
      <c r="AJ404" s="11">
        <f t="shared" si="325"/>
        <v>686.14360547945205</v>
      </c>
      <c r="AK404" s="33">
        <v>42461</v>
      </c>
      <c r="AL404" s="5">
        <f t="shared" si="349"/>
        <v>42461</v>
      </c>
      <c r="AM404" s="11">
        <f t="shared" si="350"/>
        <v>42461</v>
      </c>
      <c r="AN404" s="11">
        <f t="shared" si="351"/>
        <v>2556</v>
      </c>
      <c r="AO404" s="6">
        <v>686.41</v>
      </c>
      <c r="AP404" s="6">
        <f t="shared" si="352"/>
        <v>85.593605479451981</v>
      </c>
      <c r="AQ404" s="6">
        <f t="shared" si="353"/>
        <v>600.55000000000007</v>
      </c>
      <c r="AR404" s="33">
        <v>42826</v>
      </c>
      <c r="AS404" s="5">
        <f t="shared" si="354"/>
        <v>42826</v>
      </c>
      <c r="AT404" s="11">
        <f t="shared" si="355"/>
        <v>42826</v>
      </c>
      <c r="AU404" s="11">
        <f t="shared" si="356"/>
        <v>3287</v>
      </c>
      <c r="AV404" s="6">
        <v>772.20733333333328</v>
      </c>
      <c r="AW404" s="6">
        <v>85.797333333333341</v>
      </c>
      <c r="AX404" s="6">
        <f t="shared" si="328"/>
        <v>514.75266666666676</v>
      </c>
      <c r="AY404" s="33">
        <v>43191</v>
      </c>
      <c r="AZ404" s="5">
        <f t="shared" si="357"/>
        <v>43191</v>
      </c>
      <c r="BA404" s="11">
        <f t="shared" si="358"/>
        <v>3652</v>
      </c>
      <c r="BB404" s="11">
        <f t="shared" si="359"/>
        <v>2965.8563945205478</v>
      </c>
      <c r="BC404" s="6">
        <v>859.15888862410338</v>
      </c>
      <c r="BD404" s="6">
        <v>86.951555290770074</v>
      </c>
      <c r="BE404" s="6">
        <f t="shared" si="329"/>
        <v>427.80111137589665</v>
      </c>
      <c r="BF404" s="8"/>
      <c r="BG404" s="33">
        <v>43556</v>
      </c>
      <c r="BH404" s="5">
        <f t="shared" si="360"/>
        <v>43556</v>
      </c>
      <c r="BI404" s="11">
        <f t="shared" si="361"/>
        <v>4017</v>
      </c>
      <c r="BJ404" s="11">
        <f t="shared" si="362"/>
        <v>0</v>
      </c>
      <c r="BK404" s="6">
        <f t="shared" si="332"/>
        <v>943.61464255773285</v>
      </c>
      <c r="BL404" s="6">
        <f t="shared" si="338"/>
        <v>84.455753933629467</v>
      </c>
      <c r="BM404" s="6">
        <f t="shared" si="334"/>
        <v>343.34535744226719</v>
      </c>
      <c r="BN404" s="59"/>
      <c r="BO404" s="58"/>
      <c r="BP404" s="58"/>
      <c r="BQ404" s="61">
        <f t="shared" si="363"/>
        <v>257.54802410893376</v>
      </c>
      <c r="BR404" s="33">
        <v>43922</v>
      </c>
      <c r="BS404" s="5">
        <f t="shared" si="364"/>
        <v>43922</v>
      </c>
      <c r="BT404" s="11">
        <f t="shared" si="365"/>
        <v>4383</v>
      </c>
      <c r="BU404" s="11">
        <f t="shared" si="366"/>
        <v>0</v>
      </c>
      <c r="BV404" s="6">
        <f t="shared" si="320"/>
        <v>1029.4119758910663</v>
      </c>
      <c r="BW404" s="6">
        <f t="shared" si="382"/>
        <v>85.797333333333341</v>
      </c>
      <c r="BX404" s="73">
        <f t="shared" si="376"/>
        <v>257.54802410893387</v>
      </c>
      <c r="BY404" s="6">
        <f t="shared" si="335"/>
        <v>257.54802410893387</v>
      </c>
      <c r="BZ404" s="33">
        <v>44287</v>
      </c>
      <c r="CA404" s="5">
        <f t="shared" si="367"/>
        <v>44287</v>
      </c>
      <c r="CB404" s="11">
        <f t="shared" si="368"/>
        <v>4748</v>
      </c>
      <c r="CC404" s="11">
        <f t="shared" si="369"/>
        <v>0</v>
      </c>
      <c r="CD404" s="6">
        <f t="shared" si="370"/>
        <v>1115.2093092243997</v>
      </c>
      <c r="CE404" s="62">
        <f t="shared" si="337"/>
        <v>85.797333333333341</v>
      </c>
      <c r="CF404" s="73">
        <f t="shared" si="377"/>
        <v>85.797333333333341</v>
      </c>
      <c r="CG404" s="73">
        <f t="shared" si="378"/>
        <v>171.75069077560053</v>
      </c>
      <c r="CH404" s="6">
        <f t="shared" si="327"/>
        <v>171.75069077560053</v>
      </c>
      <c r="CI404" s="6"/>
      <c r="CJ404" s="33">
        <v>44652</v>
      </c>
      <c r="CK404" s="5">
        <f t="shared" si="371"/>
        <v>44652</v>
      </c>
      <c r="CL404" s="11">
        <f t="shared" si="372"/>
        <v>2557</v>
      </c>
      <c r="CM404" s="11">
        <f t="shared" si="373"/>
        <v>2557</v>
      </c>
      <c r="CN404" s="6">
        <f t="shared" si="374"/>
        <v>1201.0066425577331</v>
      </c>
      <c r="CO404" s="6">
        <f t="shared" si="339"/>
        <v>85.797333333333341</v>
      </c>
      <c r="CP404" s="73">
        <f t="shared" si="379"/>
        <v>85.797333333333341</v>
      </c>
      <c r="CQ404" s="73">
        <f t="shared" si="380"/>
        <v>85.95335744226719</v>
      </c>
      <c r="CR404" s="6">
        <f t="shared" si="375"/>
        <v>85.95335744226719</v>
      </c>
    </row>
    <row r="405" spans="1:96">
      <c r="A405" s="30" t="s">
        <v>1900</v>
      </c>
      <c r="B405" s="30" t="s">
        <v>1901</v>
      </c>
      <c r="C405" s="49"/>
      <c r="D405" s="49" t="s">
        <v>3568</v>
      </c>
      <c r="E405" s="30" t="s">
        <v>3128</v>
      </c>
      <c r="F405" s="30" t="s">
        <v>3123</v>
      </c>
      <c r="G405" s="30" t="s">
        <v>4562</v>
      </c>
      <c r="H405" s="30" t="s">
        <v>3129</v>
      </c>
      <c r="I405" s="30" t="s">
        <v>3116</v>
      </c>
      <c r="J405" s="30"/>
      <c r="K405" s="30" t="s">
        <v>1240</v>
      </c>
      <c r="L405" s="30" t="s">
        <v>3102</v>
      </c>
      <c r="M405" s="31">
        <v>473.22</v>
      </c>
      <c r="N405" s="30">
        <v>15</v>
      </c>
      <c r="O405" s="30"/>
      <c r="P405" s="162"/>
      <c r="Q405" s="30">
        <f t="shared" si="340"/>
        <v>180</v>
      </c>
      <c r="R405" s="30">
        <f t="shared" si="341"/>
        <v>5478.6330000000007</v>
      </c>
      <c r="S405" s="30">
        <f t="shared" si="342"/>
        <v>5475</v>
      </c>
      <c r="T405" s="30" t="s">
        <v>6</v>
      </c>
      <c r="U405" s="30"/>
      <c r="V405" s="32">
        <v>39539</v>
      </c>
      <c r="W405" s="30"/>
      <c r="X405" s="31">
        <v>473.22</v>
      </c>
      <c r="Y405" s="30">
        <v>0</v>
      </c>
      <c r="Z405" s="30">
        <v>0</v>
      </c>
      <c r="AA405" s="30">
        <v>0</v>
      </c>
      <c r="AB405" s="31">
        <f t="shared" si="343"/>
        <v>473.22</v>
      </c>
      <c r="AC405" s="33">
        <v>42095</v>
      </c>
      <c r="AD405" s="10">
        <f t="shared" si="344"/>
        <v>39539</v>
      </c>
      <c r="AE405" s="10">
        <f t="shared" si="345"/>
        <v>42095</v>
      </c>
      <c r="AF405" s="11">
        <f t="shared" si="346"/>
        <v>2556</v>
      </c>
      <c r="AG405" s="11">
        <f t="shared" si="347"/>
        <v>5478.75</v>
      </c>
      <c r="AH405" s="11">
        <f t="shared" si="348"/>
        <v>2556</v>
      </c>
      <c r="AI405" s="11">
        <f t="shared" si="324"/>
        <v>220.92243287671235</v>
      </c>
      <c r="AJ405" s="11">
        <f t="shared" si="325"/>
        <v>252.29756712328768</v>
      </c>
      <c r="AK405" s="33">
        <v>42461</v>
      </c>
      <c r="AL405" s="5">
        <f t="shared" si="349"/>
        <v>42461</v>
      </c>
      <c r="AM405" s="11">
        <f t="shared" si="350"/>
        <v>42461</v>
      </c>
      <c r="AN405" s="11">
        <f t="shared" si="351"/>
        <v>2556</v>
      </c>
      <c r="AO405" s="6">
        <v>252.41</v>
      </c>
      <c r="AP405" s="6">
        <f t="shared" si="352"/>
        <v>31.487567123287647</v>
      </c>
      <c r="AQ405" s="6">
        <f t="shared" si="353"/>
        <v>220.81000000000003</v>
      </c>
      <c r="AR405" s="33">
        <v>42826</v>
      </c>
      <c r="AS405" s="5">
        <f t="shared" si="354"/>
        <v>42826</v>
      </c>
      <c r="AT405" s="11">
        <f t="shared" si="355"/>
        <v>42826</v>
      </c>
      <c r="AU405" s="11">
        <f t="shared" si="356"/>
        <v>3287</v>
      </c>
      <c r="AV405" s="6">
        <v>283.95799999999997</v>
      </c>
      <c r="AW405" s="6">
        <v>31.548000000000002</v>
      </c>
      <c r="AX405" s="6">
        <f t="shared" si="328"/>
        <v>189.26200000000006</v>
      </c>
      <c r="AY405" s="33">
        <v>43191</v>
      </c>
      <c r="AZ405" s="5">
        <f t="shared" si="357"/>
        <v>43191</v>
      </c>
      <c r="BA405" s="11">
        <f t="shared" si="358"/>
        <v>3652</v>
      </c>
      <c r="BB405" s="11">
        <f t="shared" si="359"/>
        <v>3399.7024328767125</v>
      </c>
      <c r="BC405" s="6">
        <v>315.93041172584867</v>
      </c>
      <c r="BD405" s="6">
        <v>31.972411725848676</v>
      </c>
      <c r="BE405" s="6">
        <f t="shared" si="329"/>
        <v>157.28958827415136</v>
      </c>
      <c r="BF405" s="8"/>
      <c r="BG405" s="33">
        <v>43556</v>
      </c>
      <c r="BH405" s="5">
        <f t="shared" si="360"/>
        <v>43556</v>
      </c>
      <c r="BI405" s="11">
        <f t="shared" si="361"/>
        <v>4017</v>
      </c>
      <c r="BJ405" s="11">
        <f t="shared" si="362"/>
        <v>0</v>
      </c>
      <c r="BK405" s="6">
        <f t="shared" si="332"/>
        <v>346.97062935224898</v>
      </c>
      <c r="BL405" s="6">
        <f t="shared" si="338"/>
        <v>31.040217626400306</v>
      </c>
      <c r="BM405" s="6">
        <f t="shared" si="334"/>
        <v>126.24937064775105</v>
      </c>
      <c r="BN405" s="59"/>
      <c r="BO405" s="58"/>
      <c r="BP405" s="58"/>
      <c r="BQ405" s="61">
        <f t="shared" si="363"/>
        <v>94.701370647751048</v>
      </c>
      <c r="BR405" s="33">
        <v>43922</v>
      </c>
      <c r="BS405" s="5">
        <f t="shared" si="364"/>
        <v>43922</v>
      </c>
      <c r="BT405" s="11">
        <f t="shared" si="365"/>
        <v>4383</v>
      </c>
      <c r="BU405" s="11">
        <f t="shared" si="366"/>
        <v>0</v>
      </c>
      <c r="BV405" s="6">
        <f t="shared" ref="BV405:BV468" si="383">BK405+BW405</f>
        <v>378.51862935224898</v>
      </c>
      <c r="BW405" s="6">
        <f t="shared" si="382"/>
        <v>31.548000000000002</v>
      </c>
      <c r="BX405" s="73">
        <f t="shared" si="376"/>
        <v>94.701370647751048</v>
      </c>
      <c r="BY405" s="6">
        <f t="shared" si="335"/>
        <v>94.701370647751048</v>
      </c>
      <c r="BZ405" s="33">
        <v>44287</v>
      </c>
      <c r="CA405" s="5">
        <f t="shared" si="367"/>
        <v>44287</v>
      </c>
      <c r="CB405" s="11">
        <f t="shared" si="368"/>
        <v>4748</v>
      </c>
      <c r="CC405" s="11">
        <f t="shared" si="369"/>
        <v>0</v>
      </c>
      <c r="CD405" s="6">
        <f t="shared" si="370"/>
        <v>410.06662935224898</v>
      </c>
      <c r="CE405" s="62">
        <f t="shared" si="337"/>
        <v>31.548000000000002</v>
      </c>
      <c r="CF405" s="73">
        <f t="shared" si="377"/>
        <v>31.548000000000002</v>
      </c>
      <c r="CG405" s="73">
        <f t="shared" si="378"/>
        <v>63.153370647751046</v>
      </c>
      <c r="CH405" s="6">
        <f t="shared" si="327"/>
        <v>63.153370647751046</v>
      </c>
      <c r="CI405" s="6"/>
      <c r="CJ405" s="33">
        <v>44652</v>
      </c>
      <c r="CK405" s="5">
        <f t="shared" si="371"/>
        <v>44652</v>
      </c>
      <c r="CL405" s="11">
        <f t="shared" si="372"/>
        <v>2557</v>
      </c>
      <c r="CM405" s="11">
        <f t="shared" si="373"/>
        <v>2557</v>
      </c>
      <c r="CN405" s="6">
        <f t="shared" si="374"/>
        <v>441.61462935224898</v>
      </c>
      <c r="CO405" s="6">
        <f t="shared" si="339"/>
        <v>31.548000000000002</v>
      </c>
      <c r="CP405" s="73">
        <f t="shared" si="379"/>
        <v>31.548000000000002</v>
      </c>
      <c r="CQ405" s="73">
        <f t="shared" si="380"/>
        <v>31.605370647751045</v>
      </c>
      <c r="CR405" s="6">
        <f t="shared" si="375"/>
        <v>31.605370647751045</v>
      </c>
    </row>
    <row r="406" spans="1:96">
      <c r="A406" s="30" t="s">
        <v>1902</v>
      </c>
      <c r="B406" s="30" t="s">
        <v>1903</v>
      </c>
      <c r="C406" s="49"/>
      <c r="D406" s="49" t="s">
        <v>3569</v>
      </c>
      <c r="E406" s="30" t="s">
        <v>3128</v>
      </c>
      <c r="F406" s="30" t="s">
        <v>3123</v>
      </c>
      <c r="G406" s="30" t="s">
        <v>4562</v>
      </c>
      <c r="H406" s="30" t="s">
        <v>3129</v>
      </c>
      <c r="I406" s="30" t="s">
        <v>3116</v>
      </c>
      <c r="J406" s="30"/>
      <c r="K406" s="30" t="s">
        <v>1240</v>
      </c>
      <c r="L406" s="30" t="s">
        <v>3102</v>
      </c>
      <c r="M406" s="31">
        <v>473.22</v>
      </c>
      <c r="N406" s="30">
        <v>15</v>
      </c>
      <c r="O406" s="30"/>
      <c r="P406" s="162"/>
      <c r="Q406" s="30">
        <f t="shared" si="340"/>
        <v>180</v>
      </c>
      <c r="R406" s="30">
        <f t="shared" si="341"/>
        <v>5478.6330000000007</v>
      </c>
      <c r="S406" s="30">
        <f t="shared" si="342"/>
        <v>5475</v>
      </c>
      <c r="T406" s="30" t="s">
        <v>6</v>
      </c>
      <c r="U406" s="30"/>
      <c r="V406" s="32">
        <v>39539</v>
      </c>
      <c r="W406" s="30"/>
      <c r="X406" s="31">
        <v>473.22</v>
      </c>
      <c r="Y406" s="30">
        <v>0</v>
      </c>
      <c r="Z406" s="30">
        <v>0</v>
      </c>
      <c r="AA406" s="30">
        <v>0</v>
      </c>
      <c r="AB406" s="31">
        <f t="shared" si="343"/>
        <v>473.22</v>
      </c>
      <c r="AC406" s="33">
        <v>42095</v>
      </c>
      <c r="AD406" s="10">
        <f t="shared" si="344"/>
        <v>39539</v>
      </c>
      <c r="AE406" s="10">
        <f t="shared" si="345"/>
        <v>42095</v>
      </c>
      <c r="AF406" s="11">
        <f t="shared" si="346"/>
        <v>2556</v>
      </c>
      <c r="AG406" s="11">
        <f t="shared" si="347"/>
        <v>5478.75</v>
      </c>
      <c r="AH406" s="11">
        <f t="shared" si="348"/>
        <v>2556</v>
      </c>
      <c r="AI406" s="11">
        <f t="shared" si="324"/>
        <v>220.92243287671235</v>
      </c>
      <c r="AJ406" s="11">
        <f t="shared" si="325"/>
        <v>252.29756712328768</v>
      </c>
      <c r="AK406" s="33">
        <v>42461</v>
      </c>
      <c r="AL406" s="5">
        <f t="shared" si="349"/>
        <v>42461</v>
      </c>
      <c r="AM406" s="11">
        <f t="shared" si="350"/>
        <v>42461</v>
      </c>
      <c r="AN406" s="11">
        <f t="shared" si="351"/>
        <v>2556</v>
      </c>
      <c r="AO406" s="6">
        <v>252.41</v>
      </c>
      <c r="AP406" s="6">
        <f t="shared" si="352"/>
        <v>31.487567123287647</v>
      </c>
      <c r="AQ406" s="6">
        <f t="shared" si="353"/>
        <v>220.81000000000003</v>
      </c>
      <c r="AR406" s="33">
        <v>42826</v>
      </c>
      <c r="AS406" s="5">
        <f t="shared" si="354"/>
        <v>42826</v>
      </c>
      <c r="AT406" s="11">
        <f t="shared" si="355"/>
        <v>42826</v>
      </c>
      <c r="AU406" s="11">
        <f t="shared" si="356"/>
        <v>3287</v>
      </c>
      <c r="AV406" s="6">
        <v>283.95799999999997</v>
      </c>
      <c r="AW406" s="6">
        <v>31.548000000000002</v>
      </c>
      <c r="AX406" s="6">
        <f t="shared" si="328"/>
        <v>189.26200000000006</v>
      </c>
      <c r="AY406" s="33">
        <v>43191</v>
      </c>
      <c r="AZ406" s="5">
        <f t="shared" si="357"/>
        <v>43191</v>
      </c>
      <c r="BA406" s="11">
        <f t="shared" si="358"/>
        <v>3652</v>
      </c>
      <c r="BB406" s="11">
        <f t="shared" si="359"/>
        <v>3399.7024328767125</v>
      </c>
      <c r="BC406" s="6">
        <v>315.93041172584867</v>
      </c>
      <c r="BD406" s="6">
        <v>31.972411725848676</v>
      </c>
      <c r="BE406" s="6">
        <f t="shared" si="329"/>
        <v>157.28958827415136</v>
      </c>
      <c r="BF406" s="8"/>
      <c r="BG406" s="33">
        <v>43556</v>
      </c>
      <c r="BH406" s="5">
        <f t="shared" si="360"/>
        <v>43556</v>
      </c>
      <c r="BI406" s="11">
        <f t="shared" si="361"/>
        <v>4017</v>
      </c>
      <c r="BJ406" s="11">
        <f t="shared" si="362"/>
        <v>0</v>
      </c>
      <c r="BK406" s="6">
        <f t="shared" si="332"/>
        <v>346.97062935224898</v>
      </c>
      <c r="BL406" s="6">
        <f t="shared" si="338"/>
        <v>31.040217626400306</v>
      </c>
      <c r="BM406" s="6">
        <f t="shared" si="334"/>
        <v>126.24937064775105</v>
      </c>
      <c r="BN406" s="59"/>
      <c r="BO406" s="58"/>
      <c r="BP406" s="58"/>
      <c r="BQ406" s="61">
        <f t="shared" si="363"/>
        <v>94.701370647751048</v>
      </c>
      <c r="BR406" s="33">
        <v>43922</v>
      </c>
      <c r="BS406" s="5">
        <f t="shared" si="364"/>
        <v>43922</v>
      </c>
      <c r="BT406" s="11">
        <f t="shared" si="365"/>
        <v>4383</v>
      </c>
      <c r="BU406" s="11">
        <f t="shared" si="366"/>
        <v>0</v>
      </c>
      <c r="BV406" s="6">
        <f t="shared" si="383"/>
        <v>378.51862935224898</v>
      </c>
      <c r="BW406" s="6">
        <f t="shared" si="382"/>
        <v>31.548000000000002</v>
      </c>
      <c r="BX406" s="73">
        <f t="shared" si="376"/>
        <v>94.701370647751048</v>
      </c>
      <c r="BY406" s="6">
        <f t="shared" si="335"/>
        <v>94.701370647751048</v>
      </c>
      <c r="BZ406" s="33">
        <v>44287</v>
      </c>
      <c r="CA406" s="5">
        <f t="shared" si="367"/>
        <v>44287</v>
      </c>
      <c r="CB406" s="11">
        <f t="shared" si="368"/>
        <v>4748</v>
      </c>
      <c r="CC406" s="11">
        <f t="shared" si="369"/>
        <v>0</v>
      </c>
      <c r="CD406" s="6">
        <f t="shared" si="370"/>
        <v>410.06662935224898</v>
      </c>
      <c r="CE406" s="62">
        <f t="shared" si="337"/>
        <v>31.548000000000002</v>
      </c>
      <c r="CF406" s="73">
        <f t="shared" si="377"/>
        <v>31.548000000000002</v>
      </c>
      <c r="CG406" s="73">
        <f t="shared" si="378"/>
        <v>63.153370647751046</v>
      </c>
      <c r="CH406" s="6">
        <f t="shared" si="327"/>
        <v>63.153370647751046</v>
      </c>
      <c r="CI406" s="6"/>
      <c r="CJ406" s="33">
        <v>44652</v>
      </c>
      <c r="CK406" s="5">
        <f t="shared" si="371"/>
        <v>44652</v>
      </c>
      <c r="CL406" s="11">
        <f t="shared" si="372"/>
        <v>2557</v>
      </c>
      <c r="CM406" s="11">
        <f t="shared" si="373"/>
        <v>2557</v>
      </c>
      <c r="CN406" s="6">
        <f t="shared" si="374"/>
        <v>441.61462935224898</v>
      </c>
      <c r="CO406" s="6">
        <f t="shared" si="339"/>
        <v>31.548000000000002</v>
      </c>
      <c r="CP406" s="73">
        <f t="shared" si="379"/>
        <v>31.548000000000002</v>
      </c>
      <c r="CQ406" s="73">
        <f t="shared" si="380"/>
        <v>31.605370647751045</v>
      </c>
      <c r="CR406" s="6">
        <f t="shared" si="375"/>
        <v>31.605370647751045</v>
      </c>
    </row>
    <row r="407" spans="1:96">
      <c r="A407" s="30" t="s">
        <v>1904</v>
      </c>
      <c r="B407" s="30" t="s">
        <v>1905</v>
      </c>
      <c r="C407" s="49"/>
      <c r="D407" s="49" t="s">
        <v>3570</v>
      </c>
      <c r="E407" s="30" t="s">
        <v>3128</v>
      </c>
      <c r="F407" s="30" t="s">
        <v>3123</v>
      </c>
      <c r="G407" s="30" t="s">
        <v>4562</v>
      </c>
      <c r="H407" s="30" t="s">
        <v>3129</v>
      </c>
      <c r="I407" s="30" t="s">
        <v>3116</v>
      </c>
      <c r="J407" s="30"/>
      <c r="K407" s="30" t="s">
        <v>1240</v>
      </c>
      <c r="L407" s="30" t="s">
        <v>3102</v>
      </c>
      <c r="M407" s="31">
        <v>473.22</v>
      </c>
      <c r="N407" s="30">
        <v>15</v>
      </c>
      <c r="O407" s="30"/>
      <c r="P407" s="162"/>
      <c r="Q407" s="30">
        <f t="shared" si="340"/>
        <v>180</v>
      </c>
      <c r="R407" s="30">
        <f t="shared" si="341"/>
        <v>5478.6330000000007</v>
      </c>
      <c r="S407" s="30">
        <f t="shared" si="342"/>
        <v>5475</v>
      </c>
      <c r="T407" s="30" t="s">
        <v>6</v>
      </c>
      <c r="U407" s="30"/>
      <c r="V407" s="32">
        <v>39539</v>
      </c>
      <c r="W407" s="30"/>
      <c r="X407" s="31">
        <v>473.22</v>
      </c>
      <c r="Y407" s="30">
        <v>0</v>
      </c>
      <c r="Z407" s="30">
        <v>0</v>
      </c>
      <c r="AA407" s="30">
        <v>0</v>
      </c>
      <c r="AB407" s="31">
        <f t="shared" si="343"/>
        <v>473.22</v>
      </c>
      <c r="AC407" s="33">
        <v>42095</v>
      </c>
      <c r="AD407" s="10">
        <f t="shared" si="344"/>
        <v>39539</v>
      </c>
      <c r="AE407" s="10">
        <f t="shared" si="345"/>
        <v>42095</v>
      </c>
      <c r="AF407" s="11">
        <f t="shared" si="346"/>
        <v>2556</v>
      </c>
      <c r="AG407" s="11">
        <f t="shared" si="347"/>
        <v>5478.75</v>
      </c>
      <c r="AH407" s="11">
        <f t="shared" si="348"/>
        <v>2556</v>
      </c>
      <c r="AI407" s="11">
        <f t="shared" si="324"/>
        <v>220.92243287671235</v>
      </c>
      <c r="AJ407" s="11">
        <f t="shared" si="325"/>
        <v>252.29756712328768</v>
      </c>
      <c r="AK407" s="33">
        <v>42461</v>
      </c>
      <c r="AL407" s="5">
        <f t="shared" si="349"/>
        <v>42461</v>
      </c>
      <c r="AM407" s="11">
        <f t="shared" si="350"/>
        <v>42461</v>
      </c>
      <c r="AN407" s="11">
        <f t="shared" si="351"/>
        <v>2556</v>
      </c>
      <c r="AO407" s="6">
        <v>252.41</v>
      </c>
      <c r="AP407" s="6">
        <f t="shared" si="352"/>
        <v>31.487567123287647</v>
      </c>
      <c r="AQ407" s="6">
        <f t="shared" si="353"/>
        <v>220.81000000000003</v>
      </c>
      <c r="AR407" s="33">
        <v>42826</v>
      </c>
      <c r="AS407" s="5">
        <f t="shared" si="354"/>
        <v>42826</v>
      </c>
      <c r="AT407" s="11">
        <f t="shared" si="355"/>
        <v>42826</v>
      </c>
      <c r="AU407" s="11">
        <f t="shared" si="356"/>
        <v>3287</v>
      </c>
      <c r="AV407" s="6">
        <v>283.95799999999997</v>
      </c>
      <c r="AW407" s="6">
        <v>31.548000000000002</v>
      </c>
      <c r="AX407" s="6">
        <f t="shared" si="328"/>
        <v>189.26200000000006</v>
      </c>
      <c r="AY407" s="33">
        <v>43191</v>
      </c>
      <c r="AZ407" s="5">
        <f t="shared" si="357"/>
        <v>43191</v>
      </c>
      <c r="BA407" s="11">
        <f t="shared" si="358"/>
        <v>3652</v>
      </c>
      <c r="BB407" s="11">
        <f t="shared" si="359"/>
        <v>3399.7024328767125</v>
      </c>
      <c r="BC407" s="6">
        <v>315.93041172584867</v>
      </c>
      <c r="BD407" s="6">
        <v>31.972411725848676</v>
      </c>
      <c r="BE407" s="6">
        <f t="shared" si="329"/>
        <v>157.28958827415136</v>
      </c>
      <c r="BF407" s="8"/>
      <c r="BG407" s="33">
        <v>43556</v>
      </c>
      <c r="BH407" s="5">
        <f t="shared" si="360"/>
        <v>43556</v>
      </c>
      <c r="BI407" s="11">
        <f t="shared" si="361"/>
        <v>4017</v>
      </c>
      <c r="BJ407" s="11">
        <f t="shared" si="362"/>
        <v>0</v>
      </c>
      <c r="BK407" s="6">
        <f t="shared" si="332"/>
        <v>346.97062935224898</v>
      </c>
      <c r="BL407" s="6">
        <f t="shared" si="338"/>
        <v>31.040217626400306</v>
      </c>
      <c r="BM407" s="6">
        <f t="shared" si="334"/>
        <v>126.24937064775105</v>
      </c>
      <c r="BN407" s="59"/>
      <c r="BO407" s="58"/>
      <c r="BP407" s="58"/>
      <c r="BQ407" s="61">
        <f t="shared" si="363"/>
        <v>94.701370647751048</v>
      </c>
      <c r="BR407" s="33">
        <v>43922</v>
      </c>
      <c r="BS407" s="5">
        <f t="shared" si="364"/>
        <v>43922</v>
      </c>
      <c r="BT407" s="11">
        <f t="shared" si="365"/>
        <v>4383</v>
      </c>
      <c r="BU407" s="11">
        <f t="shared" si="366"/>
        <v>0</v>
      </c>
      <c r="BV407" s="6">
        <f t="shared" si="383"/>
        <v>378.51862935224898</v>
      </c>
      <c r="BW407" s="6">
        <f t="shared" si="382"/>
        <v>31.548000000000002</v>
      </c>
      <c r="BX407" s="73">
        <f t="shared" si="376"/>
        <v>94.701370647751048</v>
      </c>
      <c r="BY407" s="6">
        <f t="shared" si="335"/>
        <v>94.701370647751048</v>
      </c>
      <c r="BZ407" s="33">
        <v>44287</v>
      </c>
      <c r="CA407" s="5">
        <f t="shared" si="367"/>
        <v>44287</v>
      </c>
      <c r="CB407" s="11">
        <f t="shared" si="368"/>
        <v>4748</v>
      </c>
      <c r="CC407" s="11">
        <f t="shared" si="369"/>
        <v>0</v>
      </c>
      <c r="CD407" s="6">
        <f t="shared" si="370"/>
        <v>410.06662935224898</v>
      </c>
      <c r="CE407" s="62">
        <f t="shared" si="337"/>
        <v>31.548000000000002</v>
      </c>
      <c r="CF407" s="73">
        <f t="shared" si="377"/>
        <v>31.548000000000002</v>
      </c>
      <c r="CG407" s="73">
        <f t="shared" si="378"/>
        <v>63.153370647751046</v>
      </c>
      <c r="CH407" s="6">
        <f t="shared" si="327"/>
        <v>63.153370647751046</v>
      </c>
      <c r="CI407" s="6"/>
      <c r="CJ407" s="33">
        <v>44652</v>
      </c>
      <c r="CK407" s="5">
        <f t="shared" si="371"/>
        <v>44652</v>
      </c>
      <c r="CL407" s="11">
        <f t="shared" si="372"/>
        <v>2557</v>
      </c>
      <c r="CM407" s="11">
        <f t="shared" si="373"/>
        <v>2557</v>
      </c>
      <c r="CN407" s="6">
        <f t="shared" si="374"/>
        <v>441.61462935224898</v>
      </c>
      <c r="CO407" s="6">
        <f t="shared" si="339"/>
        <v>31.548000000000002</v>
      </c>
      <c r="CP407" s="73">
        <f t="shared" si="379"/>
        <v>31.548000000000002</v>
      </c>
      <c r="CQ407" s="73">
        <f t="shared" si="380"/>
        <v>31.605370647751045</v>
      </c>
      <c r="CR407" s="6">
        <f t="shared" si="375"/>
        <v>31.605370647751045</v>
      </c>
    </row>
    <row r="408" spans="1:96">
      <c r="A408" s="30" t="s">
        <v>1906</v>
      </c>
      <c r="B408" s="30" t="s">
        <v>1907</v>
      </c>
      <c r="C408" s="49"/>
      <c r="D408" s="49" t="s">
        <v>3571</v>
      </c>
      <c r="E408" s="30" t="s">
        <v>3128</v>
      </c>
      <c r="F408" s="30" t="s">
        <v>3123</v>
      </c>
      <c r="G408" s="30" t="s">
        <v>4562</v>
      </c>
      <c r="H408" s="30" t="s">
        <v>3129</v>
      </c>
      <c r="I408" s="30" t="s">
        <v>3116</v>
      </c>
      <c r="J408" s="30"/>
      <c r="K408" s="30" t="s">
        <v>1240</v>
      </c>
      <c r="L408" s="30" t="s">
        <v>3102</v>
      </c>
      <c r="M408" s="31">
        <v>473.22</v>
      </c>
      <c r="N408" s="30">
        <v>15</v>
      </c>
      <c r="O408" s="30"/>
      <c r="P408" s="162"/>
      <c r="Q408" s="30">
        <f t="shared" si="340"/>
        <v>180</v>
      </c>
      <c r="R408" s="30">
        <f t="shared" si="341"/>
        <v>5478.6330000000007</v>
      </c>
      <c r="S408" s="30">
        <f t="shared" si="342"/>
        <v>5475</v>
      </c>
      <c r="T408" s="30" t="s">
        <v>6</v>
      </c>
      <c r="U408" s="30"/>
      <c r="V408" s="32">
        <v>39539</v>
      </c>
      <c r="W408" s="30"/>
      <c r="X408" s="31">
        <v>473.22</v>
      </c>
      <c r="Y408" s="30">
        <v>0</v>
      </c>
      <c r="Z408" s="30">
        <v>0</v>
      </c>
      <c r="AA408" s="30">
        <v>0</v>
      </c>
      <c r="AB408" s="31">
        <f t="shared" si="343"/>
        <v>473.22</v>
      </c>
      <c r="AC408" s="33">
        <v>42095</v>
      </c>
      <c r="AD408" s="10">
        <f t="shared" si="344"/>
        <v>39539</v>
      </c>
      <c r="AE408" s="10">
        <f t="shared" si="345"/>
        <v>42095</v>
      </c>
      <c r="AF408" s="11">
        <f t="shared" si="346"/>
        <v>2556</v>
      </c>
      <c r="AG408" s="11">
        <f t="shared" si="347"/>
        <v>5478.75</v>
      </c>
      <c r="AH408" s="11">
        <f t="shared" si="348"/>
        <v>2556</v>
      </c>
      <c r="AI408" s="11">
        <f t="shared" si="324"/>
        <v>220.92243287671235</v>
      </c>
      <c r="AJ408" s="11">
        <f t="shared" si="325"/>
        <v>252.29756712328768</v>
      </c>
      <c r="AK408" s="33">
        <v>42461</v>
      </c>
      <c r="AL408" s="5">
        <f t="shared" si="349"/>
        <v>42461</v>
      </c>
      <c r="AM408" s="11">
        <f t="shared" si="350"/>
        <v>42461</v>
      </c>
      <c r="AN408" s="11">
        <f t="shared" si="351"/>
        <v>2556</v>
      </c>
      <c r="AO408" s="6">
        <v>252.41</v>
      </c>
      <c r="AP408" s="6">
        <f t="shared" si="352"/>
        <v>31.487567123287647</v>
      </c>
      <c r="AQ408" s="6">
        <f t="shared" si="353"/>
        <v>220.81000000000003</v>
      </c>
      <c r="AR408" s="33">
        <v>42826</v>
      </c>
      <c r="AS408" s="5">
        <f t="shared" si="354"/>
        <v>42826</v>
      </c>
      <c r="AT408" s="11">
        <f t="shared" si="355"/>
        <v>42826</v>
      </c>
      <c r="AU408" s="11">
        <f t="shared" si="356"/>
        <v>3287</v>
      </c>
      <c r="AV408" s="6">
        <v>283.95799999999997</v>
      </c>
      <c r="AW408" s="6">
        <v>31.548000000000002</v>
      </c>
      <c r="AX408" s="6">
        <f t="shared" si="328"/>
        <v>189.26200000000006</v>
      </c>
      <c r="AY408" s="33">
        <v>43191</v>
      </c>
      <c r="AZ408" s="5">
        <f t="shared" si="357"/>
        <v>43191</v>
      </c>
      <c r="BA408" s="11">
        <f t="shared" si="358"/>
        <v>3652</v>
      </c>
      <c r="BB408" s="11">
        <f t="shared" si="359"/>
        <v>3399.7024328767125</v>
      </c>
      <c r="BC408" s="6">
        <v>315.93041172584867</v>
      </c>
      <c r="BD408" s="6">
        <v>31.972411725848676</v>
      </c>
      <c r="BE408" s="6">
        <f t="shared" si="329"/>
        <v>157.28958827415136</v>
      </c>
      <c r="BF408" s="8"/>
      <c r="BG408" s="33">
        <v>43556</v>
      </c>
      <c r="BH408" s="5">
        <f t="shared" si="360"/>
        <v>43556</v>
      </c>
      <c r="BI408" s="11">
        <f t="shared" si="361"/>
        <v>4017</v>
      </c>
      <c r="BJ408" s="11">
        <f t="shared" si="362"/>
        <v>0</v>
      </c>
      <c r="BK408" s="6">
        <f t="shared" si="332"/>
        <v>346.97062935224898</v>
      </c>
      <c r="BL408" s="6">
        <f t="shared" si="338"/>
        <v>31.040217626400306</v>
      </c>
      <c r="BM408" s="6">
        <f t="shared" si="334"/>
        <v>126.24937064775105</v>
      </c>
      <c r="BN408" s="59"/>
      <c r="BO408" s="58"/>
      <c r="BP408" s="58"/>
      <c r="BQ408" s="61">
        <f t="shared" si="363"/>
        <v>94.701370647751048</v>
      </c>
      <c r="BR408" s="33">
        <v>43922</v>
      </c>
      <c r="BS408" s="5">
        <f t="shared" si="364"/>
        <v>43922</v>
      </c>
      <c r="BT408" s="11">
        <f t="shared" si="365"/>
        <v>4383</v>
      </c>
      <c r="BU408" s="11">
        <f t="shared" si="366"/>
        <v>0</v>
      </c>
      <c r="BV408" s="6">
        <f t="shared" si="383"/>
        <v>378.51862935224898</v>
      </c>
      <c r="BW408" s="6">
        <f t="shared" si="382"/>
        <v>31.548000000000002</v>
      </c>
      <c r="BX408" s="73">
        <f t="shared" si="376"/>
        <v>94.701370647751048</v>
      </c>
      <c r="BY408" s="6">
        <f t="shared" si="335"/>
        <v>94.701370647751048</v>
      </c>
      <c r="BZ408" s="33">
        <v>44287</v>
      </c>
      <c r="CA408" s="5">
        <f t="shared" si="367"/>
        <v>44287</v>
      </c>
      <c r="CB408" s="11">
        <f t="shared" si="368"/>
        <v>4748</v>
      </c>
      <c r="CC408" s="11">
        <f t="shared" si="369"/>
        <v>0</v>
      </c>
      <c r="CD408" s="6">
        <f t="shared" si="370"/>
        <v>410.06662935224898</v>
      </c>
      <c r="CE408" s="62">
        <f t="shared" si="337"/>
        <v>31.548000000000002</v>
      </c>
      <c r="CF408" s="73">
        <f t="shared" si="377"/>
        <v>31.548000000000002</v>
      </c>
      <c r="CG408" s="73">
        <f t="shared" si="378"/>
        <v>63.153370647751046</v>
      </c>
      <c r="CH408" s="6">
        <f t="shared" si="327"/>
        <v>63.153370647751046</v>
      </c>
      <c r="CI408" s="6"/>
      <c r="CJ408" s="33">
        <v>44652</v>
      </c>
      <c r="CK408" s="5">
        <f t="shared" si="371"/>
        <v>44652</v>
      </c>
      <c r="CL408" s="11">
        <f t="shared" si="372"/>
        <v>2557</v>
      </c>
      <c r="CM408" s="11">
        <f t="shared" si="373"/>
        <v>2557</v>
      </c>
      <c r="CN408" s="6">
        <f t="shared" si="374"/>
        <v>441.61462935224898</v>
      </c>
      <c r="CO408" s="6">
        <f t="shared" si="339"/>
        <v>31.548000000000002</v>
      </c>
      <c r="CP408" s="73">
        <f t="shared" si="379"/>
        <v>31.548000000000002</v>
      </c>
      <c r="CQ408" s="73">
        <f t="shared" si="380"/>
        <v>31.605370647751045</v>
      </c>
      <c r="CR408" s="6">
        <f t="shared" si="375"/>
        <v>31.605370647751045</v>
      </c>
    </row>
    <row r="409" spans="1:96">
      <c r="A409" s="30" t="s">
        <v>1908</v>
      </c>
      <c r="B409" s="30" t="s">
        <v>1909</v>
      </c>
      <c r="C409" s="49"/>
      <c r="D409" s="49" t="s">
        <v>3572</v>
      </c>
      <c r="E409" s="30" t="s">
        <v>3128</v>
      </c>
      <c r="F409" s="30" t="s">
        <v>3123</v>
      </c>
      <c r="G409" s="30" t="s">
        <v>4562</v>
      </c>
      <c r="H409" s="30" t="s">
        <v>3129</v>
      </c>
      <c r="I409" s="30" t="s">
        <v>3116</v>
      </c>
      <c r="J409" s="30"/>
      <c r="K409" s="30" t="s">
        <v>1240</v>
      </c>
      <c r="L409" s="30" t="s">
        <v>3102</v>
      </c>
      <c r="M409" s="31">
        <v>473.22</v>
      </c>
      <c r="N409" s="30">
        <v>15</v>
      </c>
      <c r="O409" s="30"/>
      <c r="P409" s="162"/>
      <c r="Q409" s="30">
        <f t="shared" si="340"/>
        <v>180</v>
      </c>
      <c r="R409" s="30">
        <f t="shared" si="341"/>
        <v>5478.6330000000007</v>
      </c>
      <c r="S409" s="30">
        <f t="shared" si="342"/>
        <v>5475</v>
      </c>
      <c r="T409" s="30" t="s">
        <v>6</v>
      </c>
      <c r="U409" s="30"/>
      <c r="V409" s="32">
        <v>39539</v>
      </c>
      <c r="W409" s="30"/>
      <c r="X409" s="31">
        <v>473.22</v>
      </c>
      <c r="Y409" s="30">
        <v>0</v>
      </c>
      <c r="Z409" s="30">
        <v>0</v>
      </c>
      <c r="AA409" s="30">
        <v>0</v>
      </c>
      <c r="AB409" s="31">
        <f t="shared" si="343"/>
        <v>473.22</v>
      </c>
      <c r="AC409" s="33">
        <v>42095</v>
      </c>
      <c r="AD409" s="10">
        <f t="shared" si="344"/>
        <v>39539</v>
      </c>
      <c r="AE409" s="10">
        <f t="shared" si="345"/>
        <v>42095</v>
      </c>
      <c r="AF409" s="11">
        <f t="shared" si="346"/>
        <v>2556</v>
      </c>
      <c r="AG409" s="11">
        <f t="shared" si="347"/>
        <v>5478.75</v>
      </c>
      <c r="AH409" s="11">
        <f t="shared" si="348"/>
        <v>2556</v>
      </c>
      <c r="AI409" s="11">
        <f t="shared" si="324"/>
        <v>220.92243287671235</v>
      </c>
      <c r="AJ409" s="11">
        <f t="shared" si="325"/>
        <v>252.29756712328768</v>
      </c>
      <c r="AK409" s="33">
        <v>42461</v>
      </c>
      <c r="AL409" s="5">
        <f t="shared" si="349"/>
        <v>42461</v>
      </c>
      <c r="AM409" s="11">
        <f t="shared" si="350"/>
        <v>42461</v>
      </c>
      <c r="AN409" s="11">
        <f t="shared" si="351"/>
        <v>2556</v>
      </c>
      <c r="AO409" s="6">
        <v>252.41</v>
      </c>
      <c r="AP409" s="6">
        <f t="shared" si="352"/>
        <v>31.487567123287647</v>
      </c>
      <c r="AQ409" s="6">
        <f t="shared" si="353"/>
        <v>220.81000000000003</v>
      </c>
      <c r="AR409" s="33">
        <v>42826</v>
      </c>
      <c r="AS409" s="5">
        <f t="shared" si="354"/>
        <v>42826</v>
      </c>
      <c r="AT409" s="11">
        <f t="shared" si="355"/>
        <v>42826</v>
      </c>
      <c r="AU409" s="11">
        <f t="shared" si="356"/>
        <v>3287</v>
      </c>
      <c r="AV409" s="6">
        <v>283.95799999999997</v>
      </c>
      <c r="AW409" s="6">
        <v>31.548000000000002</v>
      </c>
      <c r="AX409" s="6">
        <f t="shared" si="328"/>
        <v>189.26200000000006</v>
      </c>
      <c r="AY409" s="33">
        <v>43191</v>
      </c>
      <c r="AZ409" s="5">
        <f t="shared" si="357"/>
        <v>43191</v>
      </c>
      <c r="BA409" s="11">
        <f t="shared" si="358"/>
        <v>3652</v>
      </c>
      <c r="BB409" s="11">
        <f t="shared" si="359"/>
        <v>3399.7024328767125</v>
      </c>
      <c r="BC409" s="6">
        <v>315.93041172584867</v>
      </c>
      <c r="BD409" s="6">
        <v>31.972411725848676</v>
      </c>
      <c r="BE409" s="6">
        <f t="shared" si="329"/>
        <v>157.28958827415136</v>
      </c>
      <c r="BF409" s="8"/>
      <c r="BG409" s="33">
        <v>43556</v>
      </c>
      <c r="BH409" s="5">
        <f t="shared" si="360"/>
        <v>43556</v>
      </c>
      <c r="BI409" s="11">
        <f t="shared" si="361"/>
        <v>4017</v>
      </c>
      <c r="BJ409" s="11">
        <f t="shared" si="362"/>
        <v>0</v>
      </c>
      <c r="BK409" s="6">
        <f t="shared" si="332"/>
        <v>346.97062935224898</v>
      </c>
      <c r="BL409" s="6">
        <f t="shared" si="338"/>
        <v>31.040217626400306</v>
      </c>
      <c r="BM409" s="6">
        <f t="shared" si="334"/>
        <v>126.24937064775105</v>
      </c>
      <c r="BN409" s="59"/>
      <c r="BO409" s="58"/>
      <c r="BP409" s="58"/>
      <c r="BQ409" s="61">
        <f t="shared" si="363"/>
        <v>94.701370647751048</v>
      </c>
      <c r="BR409" s="33">
        <v>43922</v>
      </c>
      <c r="BS409" s="5">
        <f t="shared" si="364"/>
        <v>43922</v>
      </c>
      <c r="BT409" s="11">
        <f t="shared" si="365"/>
        <v>4383</v>
      </c>
      <c r="BU409" s="11">
        <f t="shared" si="366"/>
        <v>0</v>
      </c>
      <c r="BV409" s="6">
        <f t="shared" si="383"/>
        <v>378.51862935224898</v>
      </c>
      <c r="BW409" s="6">
        <f t="shared" si="382"/>
        <v>31.548000000000002</v>
      </c>
      <c r="BX409" s="73">
        <f t="shared" si="376"/>
        <v>94.701370647751048</v>
      </c>
      <c r="BY409" s="6">
        <f t="shared" si="335"/>
        <v>94.701370647751048</v>
      </c>
      <c r="BZ409" s="33">
        <v>44287</v>
      </c>
      <c r="CA409" s="5">
        <f t="shared" si="367"/>
        <v>44287</v>
      </c>
      <c r="CB409" s="11">
        <f t="shared" si="368"/>
        <v>4748</v>
      </c>
      <c r="CC409" s="11">
        <f t="shared" si="369"/>
        <v>0</v>
      </c>
      <c r="CD409" s="6">
        <f t="shared" si="370"/>
        <v>410.06662935224898</v>
      </c>
      <c r="CE409" s="62">
        <f t="shared" si="337"/>
        <v>31.548000000000002</v>
      </c>
      <c r="CF409" s="73">
        <f t="shared" si="377"/>
        <v>31.548000000000002</v>
      </c>
      <c r="CG409" s="73">
        <f t="shared" si="378"/>
        <v>63.153370647751046</v>
      </c>
      <c r="CH409" s="6">
        <f t="shared" si="327"/>
        <v>63.153370647751046</v>
      </c>
      <c r="CI409" s="6"/>
      <c r="CJ409" s="33">
        <v>44652</v>
      </c>
      <c r="CK409" s="5">
        <f t="shared" si="371"/>
        <v>44652</v>
      </c>
      <c r="CL409" s="11">
        <f t="shared" si="372"/>
        <v>2557</v>
      </c>
      <c r="CM409" s="11">
        <f t="shared" si="373"/>
        <v>2557</v>
      </c>
      <c r="CN409" s="6">
        <f t="shared" si="374"/>
        <v>441.61462935224898</v>
      </c>
      <c r="CO409" s="6">
        <f t="shared" si="339"/>
        <v>31.548000000000002</v>
      </c>
      <c r="CP409" s="73">
        <f t="shared" si="379"/>
        <v>31.548000000000002</v>
      </c>
      <c r="CQ409" s="73">
        <f t="shared" si="380"/>
        <v>31.605370647751045</v>
      </c>
      <c r="CR409" s="6">
        <f t="shared" si="375"/>
        <v>31.605370647751045</v>
      </c>
    </row>
    <row r="410" spans="1:96">
      <c r="A410" s="30" t="s">
        <v>1910</v>
      </c>
      <c r="B410" s="30" t="s">
        <v>1911</v>
      </c>
      <c r="C410" s="49"/>
      <c r="D410" s="49" t="s">
        <v>3573</v>
      </c>
      <c r="E410" s="30" t="s">
        <v>3128</v>
      </c>
      <c r="F410" s="30" t="s">
        <v>3123</v>
      </c>
      <c r="G410" s="30" t="s">
        <v>4562</v>
      </c>
      <c r="H410" s="30" t="s">
        <v>3129</v>
      </c>
      <c r="I410" s="30" t="s">
        <v>3116</v>
      </c>
      <c r="J410" s="30"/>
      <c r="K410" s="30" t="s">
        <v>1240</v>
      </c>
      <c r="L410" s="30" t="s">
        <v>3102</v>
      </c>
      <c r="M410" s="31">
        <v>473.22</v>
      </c>
      <c r="N410" s="30">
        <v>15</v>
      </c>
      <c r="O410" s="30"/>
      <c r="P410" s="162"/>
      <c r="Q410" s="30">
        <f t="shared" si="340"/>
        <v>180</v>
      </c>
      <c r="R410" s="30">
        <f t="shared" si="341"/>
        <v>5478.6330000000007</v>
      </c>
      <c r="S410" s="30">
        <f t="shared" si="342"/>
        <v>5475</v>
      </c>
      <c r="T410" s="30" t="s">
        <v>6</v>
      </c>
      <c r="U410" s="30"/>
      <c r="V410" s="32">
        <v>39539</v>
      </c>
      <c r="W410" s="30"/>
      <c r="X410" s="31">
        <v>473.22</v>
      </c>
      <c r="Y410" s="30">
        <v>0</v>
      </c>
      <c r="Z410" s="30">
        <v>0</v>
      </c>
      <c r="AA410" s="30">
        <v>0</v>
      </c>
      <c r="AB410" s="31">
        <f t="shared" si="343"/>
        <v>473.22</v>
      </c>
      <c r="AC410" s="33">
        <v>42095</v>
      </c>
      <c r="AD410" s="10">
        <f t="shared" si="344"/>
        <v>39539</v>
      </c>
      <c r="AE410" s="10">
        <f t="shared" si="345"/>
        <v>42095</v>
      </c>
      <c r="AF410" s="11">
        <f t="shared" si="346"/>
        <v>2556</v>
      </c>
      <c r="AG410" s="11">
        <f t="shared" si="347"/>
        <v>5478.75</v>
      </c>
      <c r="AH410" s="11">
        <f t="shared" si="348"/>
        <v>2556</v>
      </c>
      <c r="AI410" s="11">
        <f t="shared" si="324"/>
        <v>220.92243287671235</v>
      </c>
      <c r="AJ410" s="11">
        <f t="shared" si="325"/>
        <v>252.29756712328768</v>
      </c>
      <c r="AK410" s="33">
        <v>42461</v>
      </c>
      <c r="AL410" s="5">
        <f t="shared" si="349"/>
        <v>42461</v>
      </c>
      <c r="AM410" s="11">
        <f t="shared" si="350"/>
        <v>42461</v>
      </c>
      <c r="AN410" s="11">
        <f t="shared" si="351"/>
        <v>2556</v>
      </c>
      <c r="AO410" s="6">
        <v>252.41</v>
      </c>
      <c r="AP410" s="6">
        <f t="shared" si="352"/>
        <v>31.487567123287647</v>
      </c>
      <c r="AQ410" s="6">
        <f t="shared" si="353"/>
        <v>220.81000000000003</v>
      </c>
      <c r="AR410" s="33">
        <v>42826</v>
      </c>
      <c r="AS410" s="5">
        <f t="shared" si="354"/>
        <v>42826</v>
      </c>
      <c r="AT410" s="11">
        <f t="shared" si="355"/>
        <v>42826</v>
      </c>
      <c r="AU410" s="11">
        <f t="shared" si="356"/>
        <v>3287</v>
      </c>
      <c r="AV410" s="6">
        <v>283.95799999999997</v>
      </c>
      <c r="AW410" s="6">
        <v>31.548000000000002</v>
      </c>
      <c r="AX410" s="6">
        <f t="shared" si="328"/>
        <v>189.26200000000006</v>
      </c>
      <c r="AY410" s="33">
        <v>43191</v>
      </c>
      <c r="AZ410" s="5">
        <f t="shared" si="357"/>
        <v>43191</v>
      </c>
      <c r="BA410" s="11">
        <f t="shared" si="358"/>
        <v>3652</v>
      </c>
      <c r="BB410" s="11">
        <f t="shared" si="359"/>
        <v>3399.7024328767125</v>
      </c>
      <c r="BC410" s="6">
        <v>315.93041172584867</v>
      </c>
      <c r="BD410" s="6">
        <v>31.972411725848676</v>
      </c>
      <c r="BE410" s="6">
        <f t="shared" si="329"/>
        <v>157.28958827415136</v>
      </c>
      <c r="BF410" s="8"/>
      <c r="BG410" s="33">
        <v>43556</v>
      </c>
      <c r="BH410" s="5">
        <f t="shared" si="360"/>
        <v>43556</v>
      </c>
      <c r="BI410" s="11">
        <f t="shared" si="361"/>
        <v>4017</v>
      </c>
      <c r="BJ410" s="11">
        <f t="shared" si="362"/>
        <v>0</v>
      </c>
      <c r="BK410" s="6">
        <f t="shared" si="332"/>
        <v>346.97062935224898</v>
      </c>
      <c r="BL410" s="6">
        <f t="shared" si="338"/>
        <v>31.040217626400306</v>
      </c>
      <c r="BM410" s="6">
        <f t="shared" si="334"/>
        <v>126.24937064775105</v>
      </c>
      <c r="BN410" s="59"/>
      <c r="BO410" s="58"/>
      <c r="BP410" s="58"/>
      <c r="BQ410" s="61">
        <f t="shared" si="363"/>
        <v>94.701370647751048</v>
      </c>
      <c r="BR410" s="33">
        <v>43922</v>
      </c>
      <c r="BS410" s="5">
        <f t="shared" si="364"/>
        <v>43922</v>
      </c>
      <c r="BT410" s="11">
        <f t="shared" si="365"/>
        <v>4383</v>
      </c>
      <c r="BU410" s="11">
        <f t="shared" si="366"/>
        <v>0</v>
      </c>
      <c r="BV410" s="6">
        <f t="shared" si="383"/>
        <v>378.51862935224898</v>
      </c>
      <c r="BW410" s="6">
        <f t="shared" si="382"/>
        <v>31.548000000000002</v>
      </c>
      <c r="BX410" s="73">
        <f t="shared" si="376"/>
        <v>94.701370647751048</v>
      </c>
      <c r="BY410" s="6">
        <f t="shared" si="335"/>
        <v>94.701370647751048</v>
      </c>
      <c r="BZ410" s="33">
        <v>44287</v>
      </c>
      <c r="CA410" s="5">
        <f t="shared" si="367"/>
        <v>44287</v>
      </c>
      <c r="CB410" s="11">
        <f t="shared" si="368"/>
        <v>4748</v>
      </c>
      <c r="CC410" s="11">
        <f t="shared" si="369"/>
        <v>0</v>
      </c>
      <c r="CD410" s="6">
        <f t="shared" si="370"/>
        <v>410.06662935224898</v>
      </c>
      <c r="CE410" s="62">
        <f t="shared" si="337"/>
        <v>31.548000000000002</v>
      </c>
      <c r="CF410" s="73">
        <f t="shared" si="377"/>
        <v>31.548000000000002</v>
      </c>
      <c r="CG410" s="73">
        <f t="shared" si="378"/>
        <v>63.153370647751046</v>
      </c>
      <c r="CH410" s="6">
        <f t="shared" si="327"/>
        <v>63.153370647751046</v>
      </c>
      <c r="CI410" s="6"/>
      <c r="CJ410" s="33">
        <v>44652</v>
      </c>
      <c r="CK410" s="5">
        <f t="shared" si="371"/>
        <v>44652</v>
      </c>
      <c r="CL410" s="11">
        <f t="shared" si="372"/>
        <v>2557</v>
      </c>
      <c r="CM410" s="11">
        <f t="shared" si="373"/>
        <v>2557</v>
      </c>
      <c r="CN410" s="6">
        <f t="shared" si="374"/>
        <v>441.61462935224898</v>
      </c>
      <c r="CO410" s="6">
        <f t="shared" si="339"/>
        <v>31.548000000000002</v>
      </c>
      <c r="CP410" s="73">
        <f t="shared" si="379"/>
        <v>31.548000000000002</v>
      </c>
      <c r="CQ410" s="73">
        <f t="shared" si="380"/>
        <v>31.605370647751045</v>
      </c>
      <c r="CR410" s="6">
        <f t="shared" si="375"/>
        <v>31.605370647751045</v>
      </c>
    </row>
    <row r="411" spans="1:96">
      <c r="A411" s="30" t="s">
        <v>1912</v>
      </c>
      <c r="B411" s="30" t="s">
        <v>1913</v>
      </c>
      <c r="C411" s="49"/>
      <c r="D411" s="49" t="s">
        <v>3574</v>
      </c>
      <c r="E411" s="30" t="s">
        <v>3128</v>
      </c>
      <c r="F411" s="30" t="s">
        <v>3123</v>
      </c>
      <c r="G411" s="30" t="s">
        <v>4562</v>
      </c>
      <c r="H411" s="30" t="s">
        <v>3129</v>
      </c>
      <c r="I411" s="30" t="s">
        <v>3116</v>
      </c>
      <c r="J411" s="30"/>
      <c r="K411" s="30" t="s">
        <v>1240</v>
      </c>
      <c r="L411" s="30" t="s">
        <v>3102</v>
      </c>
      <c r="M411" s="31">
        <v>1286.96</v>
      </c>
      <c r="N411" s="30">
        <v>15</v>
      </c>
      <c r="O411" s="30"/>
      <c r="P411" s="162"/>
      <c r="Q411" s="30">
        <f t="shared" si="340"/>
        <v>180</v>
      </c>
      <c r="R411" s="30">
        <f t="shared" si="341"/>
        <v>5478.6330000000007</v>
      </c>
      <c r="S411" s="30">
        <f t="shared" si="342"/>
        <v>5475</v>
      </c>
      <c r="T411" s="30" t="s">
        <v>6</v>
      </c>
      <c r="U411" s="30"/>
      <c r="V411" s="32">
        <v>39539</v>
      </c>
      <c r="W411" s="30"/>
      <c r="X411" s="31">
        <v>1286.96</v>
      </c>
      <c r="Y411" s="30">
        <v>0</v>
      </c>
      <c r="Z411" s="30">
        <v>0</v>
      </c>
      <c r="AA411" s="30">
        <v>0</v>
      </c>
      <c r="AB411" s="31">
        <f t="shared" si="343"/>
        <v>1286.96</v>
      </c>
      <c r="AC411" s="33">
        <v>42095</v>
      </c>
      <c r="AD411" s="10">
        <f t="shared" si="344"/>
        <v>39539</v>
      </c>
      <c r="AE411" s="10">
        <f t="shared" si="345"/>
        <v>42095</v>
      </c>
      <c r="AF411" s="11">
        <f t="shared" si="346"/>
        <v>2556</v>
      </c>
      <c r="AG411" s="11">
        <f t="shared" si="347"/>
        <v>5478.75</v>
      </c>
      <c r="AH411" s="11">
        <f t="shared" si="348"/>
        <v>2556</v>
      </c>
      <c r="AI411" s="11">
        <f t="shared" si="324"/>
        <v>600.81639452054799</v>
      </c>
      <c r="AJ411" s="11">
        <f t="shared" si="325"/>
        <v>686.14360547945205</v>
      </c>
      <c r="AK411" s="33">
        <v>42461</v>
      </c>
      <c r="AL411" s="5">
        <f t="shared" si="349"/>
        <v>42461</v>
      </c>
      <c r="AM411" s="11">
        <f t="shared" si="350"/>
        <v>42461</v>
      </c>
      <c r="AN411" s="11">
        <f t="shared" si="351"/>
        <v>2556</v>
      </c>
      <c r="AO411" s="6">
        <v>686.41</v>
      </c>
      <c r="AP411" s="6">
        <f t="shared" si="352"/>
        <v>85.593605479451981</v>
      </c>
      <c r="AQ411" s="6">
        <f t="shared" si="353"/>
        <v>600.55000000000007</v>
      </c>
      <c r="AR411" s="33">
        <v>42826</v>
      </c>
      <c r="AS411" s="5">
        <f t="shared" si="354"/>
        <v>42826</v>
      </c>
      <c r="AT411" s="11">
        <f t="shared" si="355"/>
        <v>42826</v>
      </c>
      <c r="AU411" s="11">
        <f t="shared" si="356"/>
        <v>3287</v>
      </c>
      <c r="AV411" s="6">
        <v>772.20733333333328</v>
      </c>
      <c r="AW411" s="6">
        <v>85.797333333333341</v>
      </c>
      <c r="AX411" s="6">
        <f t="shared" si="328"/>
        <v>514.75266666666676</v>
      </c>
      <c r="AY411" s="33">
        <v>43191</v>
      </c>
      <c r="AZ411" s="5">
        <f t="shared" si="357"/>
        <v>43191</v>
      </c>
      <c r="BA411" s="11">
        <f t="shared" si="358"/>
        <v>3652</v>
      </c>
      <c r="BB411" s="11">
        <f t="shared" si="359"/>
        <v>2965.8563945205478</v>
      </c>
      <c r="BC411" s="6">
        <v>859.15888862410338</v>
      </c>
      <c r="BD411" s="6">
        <v>86.951555290770074</v>
      </c>
      <c r="BE411" s="6">
        <f t="shared" si="329"/>
        <v>427.80111137589665</v>
      </c>
      <c r="BF411" s="8"/>
      <c r="BG411" s="33">
        <v>43556</v>
      </c>
      <c r="BH411" s="5">
        <f t="shared" si="360"/>
        <v>43556</v>
      </c>
      <c r="BI411" s="11">
        <f t="shared" si="361"/>
        <v>4017</v>
      </c>
      <c r="BJ411" s="11">
        <f t="shared" si="362"/>
        <v>0</v>
      </c>
      <c r="BK411" s="6">
        <f t="shared" si="332"/>
        <v>943.61464255773285</v>
      </c>
      <c r="BL411" s="6">
        <f t="shared" si="338"/>
        <v>84.455753933629467</v>
      </c>
      <c r="BM411" s="6">
        <f t="shared" si="334"/>
        <v>343.34535744226719</v>
      </c>
      <c r="BN411" s="59"/>
      <c r="BO411" s="58"/>
      <c r="BP411" s="58"/>
      <c r="BQ411" s="61">
        <f t="shared" si="363"/>
        <v>257.54802410893376</v>
      </c>
      <c r="BR411" s="33">
        <v>43922</v>
      </c>
      <c r="BS411" s="5">
        <f t="shared" si="364"/>
        <v>43922</v>
      </c>
      <c r="BT411" s="11">
        <f t="shared" si="365"/>
        <v>4383</v>
      </c>
      <c r="BU411" s="11">
        <f t="shared" si="366"/>
        <v>0</v>
      </c>
      <c r="BV411" s="6">
        <f t="shared" si="383"/>
        <v>1029.4119758910663</v>
      </c>
      <c r="BW411" s="6">
        <f t="shared" si="382"/>
        <v>85.797333333333341</v>
      </c>
      <c r="BX411" s="73">
        <f t="shared" si="376"/>
        <v>257.54802410893387</v>
      </c>
      <c r="BY411" s="6">
        <f t="shared" si="335"/>
        <v>257.54802410893387</v>
      </c>
      <c r="BZ411" s="33">
        <v>44287</v>
      </c>
      <c r="CA411" s="5">
        <f t="shared" si="367"/>
        <v>44287</v>
      </c>
      <c r="CB411" s="11">
        <f t="shared" si="368"/>
        <v>4748</v>
      </c>
      <c r="CC411" s="11">
        <f t="shared" si="369"/>
        <v>0</v>
      </c>
      <c r="CD411" s="6">
        <f t="shared" si="370"/>
        <v>1115.2093092243997</v>
      </c>
      <c r="CE411" s="62">
        <f t="shared" si="337"/>
        <v>85.797333333333341</v>
      </c>
      <c r="CF411" s="73">
        <f t="shared" si="377"/>
        <v>85.797333333333341</v>
      </c>
      <c r="CG411" s="73">
        <f t="shared" si="378"/>
        <v>171.75069077560053</v>
      </c>
      <c r="CH411" s="6">
        <f t="shared" si="327"/>
        <v>171.75069077560053</v>
      </c>
      <c r="CI411" s="6"/>
      <c r="CJ411" s="33">
        <v>44652</v>
      </c>
      <c r="CK411" s="5">
        <f t="shared" si="371"/>
        <v>44652</v>
      </c>
      <c r="CL411" s="11">
        <f t="shared" si="372"/>
        <v>2557</v>
      </c>
      <c r="CM411" s="11">
        <f t="shared" si="373"/>
        <v>2557</v>
      </c>
      <c r="CN411" s="6">
        <f t="shared" si="374"/>
        <v>1201.0066425577331</v>
      </c>
      <c r="CO411" s="6">
        <f t="shared" si="339"/>
        <v>85.797333333333341</v>
      </c>
      <c r="CP411" s="73">
        <f t="shared" si="379"/>
        <v>85.797333333333341</v>
      </c>
      <c r="CQ411" s="73">
        <f t="shared" si="380"/>
        <v>85.95335744226719</v>
      </c>
      <c r="CR411" s="6">
        <f t="shared" si="375"/>
        <v>85.95335744226719</v>
      </c>
    </row>
    <row r="412" spans="1:96">
      <c r="A412" s="30" t="s">
        <v>1914</v>
      </c>
      <c r="B412" s="30" t="s">
        <v>1915</v>
      </c>
      <c r="C412" s="49"/>
      <c r="D412" s="49" t="s">
        <v>3575</v>
      </c>
      <c r="E412" s="30" t="s">
        <v>3128</v>
      </c>
      <c r="F412" s="30" t="s">
        <v>3123</v>
      </c>
      <c r="G412" s="30" t="s">
        <v>4562</v>
      </c>
      <c r="H412" s="30" t="s">
        <v>3129</v>
      </c>
      <c r="I412" s="30" t="s">
        <v>3116</v>
      </c>
      <c r="J412" s="30"/>
      <c r="K412" s="30" t="s">
        <v>1240</v>
      </c>
      <c r="L412" s="30" t="s">
        <v>3102</v>
      </c>
      <c r="M412" s="31">
        <v>1286.96</v>
      </c>
      <c r="N412" s="30">
        <v>15</v>
      </c>
      <c r="O412" s="30"/>
      <c r="P412" s="162"/>
      <c r="Q412" s="30">
        <f t="shared" si="340"/>
        <v>180</v>
      </c>
      <c r="R412" s="30">
        <f t="shared" si="341"/>
        <v>5478.6330000000007</v>
      </c>
      <c r="S412" s="30">
        <f t="shared" si="342"/>
        <v>5475</v>
      </c>
      <c r="T412" s="30" t="s">
        <v>6</v>
      </c>
      <c r="U412" s="30"/>
      <c r="V412" s="32">
        <v>39539</v>
      </c>
      <c r="W412" s="30"/>
      <c r="X412" s="31">
        <v>1286.96</v>
      </c>
      <c r="Y412" s="30">
        <v>0</v>
      </c>
      <c r="Z412" s="30">
        <v>0</v>
      </c>
      <c r="AA412" s="30">
        <v>0</v>
      </c>
      <c r="AB412" s="31">
        <f t="shared" si="343"/>
        <v>1286.96</v>
      </c>
      <c r="AC412" s="33">
        <v>42095</v>
      </c>
      <c r="AD412" s="10">
        <f t="shared" si="344"/>
        <v>39539</v>
      </c>
      <c r="AE412" s="10">
        <f t="shared" si="345"/>
        <v>42095</v>
      </c>
      <c r="AF412" s="11">
        <f t="shared" si="346"/>
        <v>2556</v>
      </c>
      <c r="AG412" s="11">
        <f t="shared" si="347"/>
        <v>5478.75</v>
      </c>
      <c r="AH412" s="11">
        <f t="shared" si="348"/>
        <v>2556</v>
      </c>
      <c r="AI412" s="11">
        <f t="shared" si="324"/>
        <v>600.81639452054799</v>
      </c>
      <c r="AJ412" s="11">
        <f t="shared" si="325"/>
        <v>686.14360547945205</v>
      </c>
      <c r="AK412" s="33">
        <v>42461</v>
      </c>
      <c r="AL412" s="5">
        <f t="shared" si="349"/>
        <v>42461</v>
      </c>
      <c r="AM412" s="11">
        <f t="shared" si="350"/>
        <v>42461</v>
      </c>
      <c r="AN412" s="11">
        <f t="shared" si="351"/>
        <v>2556</v>
      </c>
      <c r="AO412" s="6">
        <v>686.41</v>
      </c>
      <c r="AP412" s="6">
        <f t="shared" si="352"/>
        <v>85.593605479451981</v>
      </c>
      <c r="AQ412" s="6">
        <f t="shared" si="353"/>
        <v>600.55000000000007</v>
      </c>
      <c r="AR412" s="33">
        <v>42826</v>
      </c>
      <c r="AS412" s="5">
        <f t="shared" si="354"/>
        <v>42826</v>
      </c>
      <c r="AT412" s="11">
        <f t="shared" si="355"/>
        <v>42826</v>
      </c>
      <c r="AU412" s="11">
        <f t="shared" si="356"/>
        <v>3287</v>
      </c>
      <c r="AV412" s="6">
        <v>772.20733333333328</v>
      </c>
      <c r="AW412" s="6">
        <v>85.797333333333341</v>
      </c>
      <c r="AX412" s="6">
        <f t="shared" si="328"/>
        <v>514.75266666666676</v>
      </c>
      <c r="AY412" s="33">
        <v>43191</v>
      </c>
      <c r="AZ412" s="5">
        <f t="shared" si="357"/>
        <v>43191</v>
      </c>
      <c r="BA412" s="11">
        <f t="shared" si="358"/>
        <v>3652</v>
      </c>
      <c r="BB412" s="11">
        <f t="shared" si="359"/>
        <v>2965.8563945205478</v>
      </c>
      <c r="BC412" s="6">
        <v>859.15888862410338</v>
      </c>
      <c r="BD412" s="6">
        <v>86.951555290770074</v>
      </c>
      <c r="BE412" s="6">
        <f t="shared" si="329"/>
        <v>427.80111137589665</v>
      </c>
      <c r="BF412" s="8"/>
      <c r="BG412" s="33">
        <v>43556</v>
      </c>
      <c r="BH412" s="5">
        <f t="shared" si="360"/>
        <v>43556</v>
      </c>
      <c r="BI412" s="11">
        <f t="shared" si="361"/>
        <v>4017</v>
      </c>
      <c r="BJ412" s="11">
        <f t="shared" si="362"/>
        <v>0</v>
      </c>
      <c r="BK412" s="6">
        <f t="shared" si="332"/>
        <v>943.61464255773285</v>
      </c>
      <c r="BL412" s="6">
        <f t="shared" si="338"/>
        <v>84.455753933629467</v>
      </c>
      <c r="BM412" s="6">
        <f t="shared" si="334"/>
        <v>343.34535744226719</v>
      </c>
      <c r="BN412" s="59"/>
      <c r="BO412" s="58"/>
      <c r="BP412" s="58"/>
      <c r="BQ412" s="61">
        <f t="shared" si="363"/>
        <v>257.54802410893376</v>
      </c>
      <c r="BR412" s="33">
        <v>43922</v>
      </c>
      <c r="BS412" s="5">
        <f t="shared" si="364"/>
        <v>43922</v>
      </c>
      <c r="BT412" s="11">
        <f t="shared" si="365"/>
        <v>4383</v>
      </c>
      <c r="BU412" s="11">
        <f t="shared" si="366"/>
        <v>0</v>
      </c>
      <c r="BV412" s="6">
        <f t="shared" si="383"/>
        <v>1029.4119758910663</v>
      </c>
      <c r="BW412" s="6">
        <f t="shared" si="382"/>
        <v>85.797333333333341</v>
      </c>
      <c r="BX412" s="73">
        <f t="shared" si="376"/>
        <v>257.54802410893387</v>
      </c>
      <c r="BY412" s="6">
        <f t="shared" si="335"/>
        <v>257.54802410893387</v>
      </c>
      <c r="BZ412" s="33">
        <v>44287</v>
      </c>
      <c r="CA412" s="5">
        <f t="shared" si="367"/>
        <v>44287</v>
      </c>
      <c r="CB412" s="11">
        <f t="shared" si="368"/>
        <v>4748</v>
      </c>
      <c r="CC412" s="11">
        <f t="shared" si="369"/>
        <v>0</v>
      </c>
      <c r="CD412" s="6">
        <f t="shared" si="370"/>
        <v>1115.2093092243997</v>
      </c>
      <c r="CE412" s="62">
        <f t="shared" si="337"/>
        <v>85.797333333333341</v>
      </c>
      <c r="CF412" s="73">
        <f t="shared" si="377"/>
        <v>85.797333333333341</v>
      </c>
      <c r="CG412" s="73">
        <f t="shared" si="378"/>
        <v>171.75069077560053</v>
      </c>
      <c r="CH412" s="6">
        <f t="shared" si="327"/>
        <v>171.75069077560053</v>
      </c>
      <c r="CI412" s="6"/>
      <c r="CJ412" s="33">
        <v>44652</v>
      </c>
      <c r="CK412" s="5">
        <f t="shared" si="371"/>
        <v>44652</v>
      </c>
      <c r="CL412" s="11">
        <f t="shared" si="372"/>
        <v>2557</v>
      </c>
      <c r="CM412" s="11">
        <f t="shared" si="373"/>
        <v>2557</v>
      </c>
      <c r="CN412" s="6">
        <f t="shared" si="374"/>
        <v>1201.0066425577331</v>
      </c>
      <c r="CO412" s="6">
        <f t="shared" si="339"/>
        <v>85.797333333333341</v>
      </c>
      <c r="CP412" s="73">
        <f t="shared" si="379"/>
        <v>85.797333333333341</v>
      </c>
      <c r="CQ412" s="73">
        <f t="shared" si="380"/>
        <v>85.95335744226719</v>
      </c>
      <c r="CR412" s="6">
        <f t="shared" si="375"/>
        <v>85.95335744226719</v>
      </c>
    </row>
    <row r="413" spans="1:96">
      <c r="A413" s="216" t="s">
        <v>1928</v>
      </c>
      <c r="B413" s="216" t="s">
        <v>1929</v>
      </c>
      <c r="C413" s="217"/>
      <c r="D413" s="217" t="s">
        <v>3583</v>
      </c>
      <c r="E413" s="216" t="s">
        <v>3128</v>
      </c>
      <c r="F413" s="216" t="s">
        <v>3123</v>
      </c>
      <c r="G413" s="216" t="s">
        <v>4562</v>
      </c>
      <c r="H413" s="216" t="s">
        <v>3129</v>
      </c>
      <c r="I413" s="216" t="s">
        <v>3116</v>
      </c>
      <c r="J413" s="216"/>
      <c r="K413" s="216" t="s">
        <v>1240</v>
      </c>
      <c r="L413" s="216" t="s">
        <v>3102</v>
      </c>
      <c r="M413" s="218">
        <v>703.63</v>
      </c>
      <c r="N413" s="216">
        <v>15</v>
      </c>
      <c r="O413" s="216"/>
      <c r="P413" s="216"/>
      <c r="Q413" s="216">
        <f t="shared" si="340"/>
        <v>180</v>
      </c>
      <c r="R413" s="216">
        <f t="shared" si="341"/>
        <v>5478.6330000000007</v>
      </c>
      <c r="S413" s="216">
        <f t="shared" si="342"/>
        <v>5475</v>
      </c>
      <c r="T413" s="216" t="s">
        <v>6</v>
      </c>
      <c r="U413" s="216"/>
      <c r="V413" s="219">
        <v>39539</v>
      </c>
      <c r="W413" s="216"/>
      <c r="X413" s="218">
        <v>703.63</v>
      </c>
      <c r="Y413" s="216">
        <v>0</v>
      </c>
      <c r="Z413" s="216">
        <v>0</v>
      </c>
      <c r="AA413" s="216">
        <v>0</v>
      </c>
      <c r="AB413" s="218">
        <f t="shared" si="343"/>
        <v>703.63</v>
      </c>
      <c r="AC413" s="220">
        <v>42095</v>
      </c>
      <c r="AD413" s="221">
        <f t="shared" si="344"/>
        <v>39539</v>
      </c>
      <c r="AE413" s="221">
        <f t="shared" si="345"/>
        <v>42095</v>
      </c>
      <c r="AF413" s="222">
        <f t="shared" si="346"/>
        <v>2556</v>
      </c>
      <c r="AG413" s="222">
        <f t="shared" si="347"/>
        <v>5478.75</v>
      </c>
      <c r="AH413" s="222">
        <f t="shared" si="348"/>
        <v>2556</v>
      </c>
      <c r="AI413" s="222">
        <f t="shared" si="324"/>
        <v>328.48918356164381</v>
      </c>
      <c r="AJ413" s="222">
        <f t="shared" si="325"/>
        <v>375.14081643835618</v>
      </c>
      <c r="AK413" s="220">
        <v>42461</v>
      </c>
      <c r="AL413" s="223">
        <f t="shared" si="349"/>
        <v>42461</v>
      </c>
      <c r="AM413" s="222">
        <f t="shared" si="350"/>
        <v>42461</v>
      </c>
      <c r="AN413" s="222">
        <f t="shared" si="351"/>
        <v>2556</v>
      </c>
      <c r="AO413" s="166">
        <v>590.03</v>
      </c>
      <c r="AP413" s="166">
        <f t="shared" si="352"/>
        <v>261.54081643835616</v>
      </c>
      <c r="AQ413" s="166">
        <f t="shared" si="353"/>
        <v>113.60000000000002</v>
      </c>
      <c r="AR413" s="220">
        <v>42826</v>
      </c>
      <c r="AS413" s="223">
        <f t="shared" si="354"/>
        <v>42826</v>
      </c>
      <c r="AT413" s="222">
        <f t="shared" si="355"/>
        <v>42826</v>
      </c>
      <c r="AU413" s="222">
        <f t="shared" si="356"/>
        <v>3287</v>
      </c>
      <c r="AV413" s="166">
        <v>636.93866666666668</v>
      </c>
      <c r="AW413" s="166">
        <v>46.908666666666669</v>
      </c>
      <c r="AX413" s="166">
        <f t="shared" si="328"/>
        <v>66.691333333333318</v>
      </c>
      <c r="AY413" s="220">
        <v>43191</v>
      </c>
      <c r="AZ413" s="223">
        <f t="shared" si="357"/>
        <v>43191</v>
      </c>
      <c r="BA413" s="222">
        <f t="shared" si="358"/>
        <v>3652</v>
      </c>
      <c r="BB413" s="222">
        <f t="shared" si="359"/>
        <v>3276.8591835616439</v>
      </c>
      <c r="BC413" s="166">
        <v>684.47839039486689</v>
      </c>
      <c r="BD413" s="166">
        <v>47.539723728200208</v>
      </c>
      <c r="BE413" s="166">
        <f t="shared" si="329"/>
        <v>19.151609605133103</v>
      </c>
      <c r="BF413" s="224"/>
      <c r="BG413" s="220">
        <v>43556</v>
      </c>
      <c r="BH413" s="223">
        <f t="shared" si="360"/>
        <v>43556</v>
      </c>
      <c r="BI413" s="222">
        <f t="shared" si="361"/>
        <v>4017</v>
      </c>
      <c r="BJ413" s="222">
        <f t="shared" si="362"/>
        <v>0</v>
      </c>
      <c r="BK413" s="166">
        <f t="shared" si="332"/>
        <v>515.91002901636227</v>
      </c>
      <c r="BL413" s="166">
        <f>BE413</f>
        <v>19.151609605133103</v>
      </c>
      <c r="BM413" s="166">
        <v>0.25</v>
      </c>
      <c r="BN413" s="225"/>
      <c r="BO413" s="226"/>
      <c r="BP413" s="226"/>
      <c r="BQ413" s="227">
        <f t="shared" si="363"/>
        <v>187.46997098363772</v>
      </c>
      <c r="BR413" s="220">
        <v>43922</v>
      </c>
      <c r="BS413" s="223">
        <f t="shared" si="364"/>
        <v>43922</v>
      </c>
      <c r="BT413" s="222">
        <f t="shared" si="365"/>
        <v>4383</v>
      </c>
      <c r="BU413" s="222">
        <f t="shared" si="366"/>
        <v>0</v>
      </c>
      <c r="BV413" s="166">
        <f t="shared" si="383"/>
        <v>516.16002901636227</v>
      </c>
      <c r="BW413" s="166">
        <f>BM413</f>
        <v>0.25</v>
      </c>
      <c r="BX413" s="166">
        <f t="shared" si="376"/>
        <v>0.25</v>
      </c>
      <c r="BY413" s="166">
        <v>0.25</v>
      </c>
      <c r="BZ413" s="220">
        <v>44287</v>
      </c>
      <c r="CA413" s="223">
        <f t="shared" si="367"/>
        <v>44287</v>
      </c>
      <c r="CB413" s="222">
        <f t="shared" si="368"/>
        <v>4748</v>
      </c>
      <c r="CC413" s="222">
        <f t="shared" si="369"/>
        <v>0</v>
      </c>
      <c r="CD413" s="166">
        <f t="shared" si="370"/>
        <v>516.41002901636227</v>
      </c>
      <c r="CE413" s="166">
        <f>BY413</f>
        <v>0.25</v>
      </c>
      <c r="CF413" s="166">
        <f t="shared" si="377"/>
        <v>0.25</v>
      </c>
      <c r="CG413" s="166">
        <f t="shared" si="378"/>
        <v>0</v>
      </c>
      <c r="CH413" s="166">
        <f t="shared" si="327"/>
        <v>0</v>
      </c>
      <c r="CI413" s="166"/>
      <c r="CJ413" s="220">
        <v>44652</v>
      </c>
      <c r="CK413" s="223">
        <f t="shared" si="371"/>
        <v>44652</v>
      </c>
      <c r="CL413" s="222">
        <f t="shared" si="372"/>
        <v>2557</v>
      </c>
      <c r="CM413" s="222">
        <f t="shared" si="373"/>
        <v>2557</v>
      </c>
      <c r="CN413" s="166">
        <f t="shared" si="374"/>
        <v>516.41002901636227</v>
      </c>
      <c r="CO413" s="166">
        <f>CH413</f>
        <v>0</v>
      </c>
      <c r="CP413" s="166">
        <f t="shared" si="379"/>
        <v>0</v>
      </c>
      <c r="CQ413" s="166">
        <f t="shared" si="380"/>
        <v>0</v>
      </c>
      <c r="CR413" s="166">
        <f t="shared" si="375"/>
        <v>0</v>
      </c>
    </row>
    <row r="414" spans="1:96">
      <c r="A414" s="216" t="s">
        <v>1930</v>
      </c>
      <c r="B414" s="216" t="s">
        <v>1931</v>
      </c>
      <c r="C414" s="217"/>
      <c r="D414" s="217" t="s">
        <v>3584</v>
      </c>
      <c r="E414" s="216" t="s">
        <v>3128</v>
      </c>
      <c r="F414" s="216" t="s">
        <v>3123</v>
      </c>
      <c r="G414" s="216" t="s">
        <v>4562</v>
      </c>
      <c r="H414" s="216" t="s">
        <v>3129</v>
      </c>
      <c r="I414" s="216" t="s">
        <v>3116</v>
      </c>
      <c r="J414" s="216"/>
      <c r="K414" s="216" t="s">
        <v>1240</v>
      </c>
      <c r="L414" s="216" t="s">
        <v>3102</v>
      </c>
      <c r="M414" s="218">
        <v>978.04</v>
      </c>
      <c r="N414" s="216">
        <v>15</v>
      </c>
      <c r="O414" s="216"/>
      <c r="P414" s="216"/>
      <c r="Q414" s="216">
        <f t="shared" si="340"/>
        <v>180</v>
      </c>
      <c r="R414" s="216">
        <f t="shared" si="341"/>
        <v>5478.6330000000007</v>
      </c>
      <c r="S414" s="216">
        <f t="shared" si="342"/>
        <v>5475</v>
      </c>
      <c r="T414" s="216" t="s">
        <v>6</v>
      </c>
      <c r="U414" s="216"/>
      <c r="V414" s="219">
        <v>39539</v>
      </c>
      <c r="W414" s="216"/>
      <c r="X414" s="218">
        <v>978.04</v>
      </c>
      <c r="Y414" s="216">
        <v>0</v>
      </c>
      <c r="Z414" s="216">
        <v>0</v>
      </c>
      <c r="AA414" s="216">
        <v>0</v>
      </c>
      <c r="AB414" s="218">
        <f t="shared" si="343"/>
        <v>978.04</v>
      </c>
      <c r="AC414" s="220">
        <v>42095</v>
      </c>
      <c r="AD414" s="221">
        <f t="shared" si="344"/>
        <v>39539</v>
      </c>
      <c r="AE414" s="221">
        <f t="shared" si="345"/>
        <v>42095</v>
      </c>
      <c r="AF414" s="222">
        <f t="shared" si="346"/>
        <v>2556</v>
      </c>
      <c r="AG414" s="222">
        <f t="shared" si="347"/>
        <v>5478.75</v>
      </c>
      <c r="AH414" s="222">
        <f t="shared" si="348"/>
        <v>2556</v>
      </c>
      <c r="AI414" s="222">
        <f t="shared" si="324"/>
        <v>456.59730410958906</v>
      </c>
      <c r="AJ414" s="222">
        <f t="shared" si="325"/>
        <v>521.44269589041096</v>
      </c>
      <c r="AK414" s="220">
        <v>42461</v>
      </c>
      <c r="AL414" s="223">
        <f t="shared" si="349"/>
        <v>42461</v>
      </c>
      <c r="AM414" s="222">
        <f t="shared" si="350"/>
        <v>42461</v>
      </c>
      <c r="AN414" s="222">
        <f t="shared" si="351"/>
        <v>2556</v>
      </c>
      <c r="AO414" s="166">
        <v>782.75</v>
      </c>
      <c r="AP414" s="166">
        <f t="shared" si="352"/>
        <v>326.15269589041094</v>
      </c>
      <c r="AQ414" s="166">
        <f t="shared" si="353"/>
        <v>195.28999999999996</v>
      </c>
      <c r="AR414" s="220">
        <v>42826</v>
      </c>
      <c r="AS414" s="223">
        <f t="shared" si="354"/>
        <v>42826</v>
      </c>
      <c r="AT414" s="222">
        <f t="shared" si="355"/>
        <v>42826</v>
      </c>
      <c r="AU414" s="222">
        <f t="shared" si="356"/>
        <v>3287</v>
      </c>
      <c r="AV414" s="166">
        <v>847.95266666666669</v>
      </c>
      <c r="AW414" s="166">
        <v>65.202666666666659</v>
      </c>
      <c r="AX414" s="166">
        <f t="shared" si="328"/>
        <v>130.08733333333328</v>
      </c>
      <c r="AY414" s="220">
        <v>43191</v>
      </c>
      <c r="AZ414" s="223">
        <f t="shared" si="357"/>
        <v>43191</v>
      </c>
      <c r="BA414" s="222">
        <f t="shared" si="358"/>
        <v>3652</v>
      </c>
      <c r="BB414" s="222">
        <f t="shared" si="359"/>
        <v>3130.557304109589</v>
      </c>
      <c r="BC414" s="166">
        <v>914.03249753676732</v>
      </c>
      <c r="BD414" s="166">
        <v>66.079830870100665</v>
      </c>
      <c r="BE414" s="166">
        <f t="shared" si="329"/>
        <v>64.00750246323264</v>
      </c>
      <c r="BF414" s="224"/>
      <c r="BG414" s="220">
        <v>43556</v>
      </c>
      <c r="BH414" s="223">
        <f t="shared" si="360"/>
        <v>43556</v>
      </c>
      <c r="BI414" s="222">
        <f t="shared" si="361"/>
        <v>4017</v>
      </c>
      <c r="BJ414" s="222">
        <f t="shared" si="362"/>
        <v>0</v>
      </c>
      <c r="BK414" s="166">
        <f t="shared" si="332"/>
        <v>717.11076102378081</v>
      </c>
      <c r="BL414" s="166">
        <f>BE414</f>
        <v>64.00750246323264</v>
      </c>
      <c r="BM414" s="166">
        <v>0.25</v>
      </c>
      <c r="BN414" s="225"/>
      <c r="BO414" s="226"/>
      <c r="BP414" s="226"/>
      <c r="BQ414" s="227">
        <f t="shared" si="363"/>
        <v>260.67923897621915</v>
      </c>
      <c r="BR414" s="220">
        <v>43922</v>
      </c>
      <c r="BS414" s="223">
        <f t="shared" si="364"/>
        <v>43922</v>
      </c>
      <c r="BT414" s="222">
        <f t="shared" si="365"/>
        <v>4383</v>
      </c>
      <c r="BU414" s="222">
        <f t="shared" si="366"/>
        <v>0</v>
      </c>
      <c r="BV414" s="166">
        <f t="shared" si="383"/>
        <v>717.36076102378081</v>
      </c>
      <c r="BW414" s="166">
        <f>BM414</f>
        <v>0.25</v>
      </c>
      <c r="BX414" s="166">
        <f t="shared" si="376"/>
        <v>0.25</v>
      </c>
      <c r="BY414" s="166">
        <v>0.25</v>
      </c>
      <c r="BZ414" s="220">
        <v>44287</v>
      </c>
      <c r="CA414" s="223">
        <f t="shared" si="367"/>
        <v>44287</v>
      </c>
      <c r="CB414" s="222">
        <f t="shared" si="368"/>
        <v>4748</v>
      </c>
      <c r="CC414" s="222">
        <f t="shared" si="369"/>
        <v>0</v>
      </c>
      <c r="CD414" s="166">
        <f t="shared" si="370"/>
        <v>717.61076102378081</v>
      </c>
      <c r="CE414" s="166">
        <f>BY414</f>
        <v>0.25</v>
      </c>
      <c r="CF414" s="166">
        <f t="shared" si="377"/>
        <v>0.25</v>
      </c>
      <c r="CG414" s="166">
        <f t="shared" si="378"/>
        <v>0</v>
      </c>
      <c r="CH414" s="166">
        <f t="shared" si="327"/>
        <v>0</v>
      </c>
      <c r="CI414" s="166"/>
      <c r="CJ414" s="220">
        <v>44652</v>
      </c>
      <c r="CK414" s="223">
        <f t="shared" si="371"/>
        <v>44652</v>
      </c>
      <c r="CL414" s="222">
        <f t="shared" si="372"/>
        <v>2557</v>
      </c>
      <c r="CM414" s="222">
        <f t="shared" si="373"/>
        <v>2557</v>
      </c>
      <c r="CN414" s="166">
        <f t="shared" si="374"/>
        <v>717.61076102378081</v>
      </c>
      <c r="CO414" s="166">
        <f>CH414</f>
        <v>0</v>
      </c>
      <c r="CP414" s="166">
        <f t="shared" si="379"/>
        <v>0</v>
      </c>
      <c r="CQ414" s="166">
        <f t="shared" si="380"/>
        <v>0</v>
      </c>
      <c r="CR414" s="166">
        <f t="shared" si="375"/>
        <v>0</v>
      </c>
    </row>
    <row r="415" spans="1:96">
      <c r="A415" s="30" t="s">
        <v>1932</v>
      </c>
      <c r="B415" s="30" t="s">
        <v>1933</v>
      </c>
      <c r="C415" s="49"/>
      <c r="D415" s="49" t="s">
        <v>3585</v>
      </c>
      <c r="E415" s="30" t="s">
        <v>3128</v>
      </c>
      <c r="F415" s="30" t="s">
        <v>3123</v>
      </c>
      <c r="G415" s="30" t="s">
        <v>4562</v>
      </c>
      <c r="H415" s="30" t="s">
        <v>3129</v>
      </c>
      <c r="I415" s="30" t="s">
        <v>3116</v>
      </c>
      <c r="J415" s="30"/>
      <c r="K415" s="30" t="s">
        <v>1240</v>
      </c>
      <c r="L415" s="30" t="s">
        <v>3102</v>
      </c>
      <c r="M415" s="31">
        <v>235.76</v>
      </c>
      <c r="N415" s="30">
        <v>15</v>
      </c>
      <c r="O415" s="30"/>
      <c r="P415" s="162"/>
      <c r="Q415" s="30">
        <f t="shared" si="340"/>
        <v>180</v>
      </c>
      <c r="R415" s="30">
        <f t="shared" si="341"/>
        <v>5478.6330000000007</v>
      </c>
      <c r="S415" s="30">
        <f t="shared" si="342"/>
        <v>5475</v>
      </c>
      <c r="T415" s="30" t="s">
        <v>6</v>
      </c>
      <c r="U415" s="30"/>
      <c r="V415" s="32">
        <v>39539</v>
      </c>
      <c r="W415" s="30"/>
      <c r="X415" s="31">
        <v>235.76</v>
      </c>
      <c r="Y415" s="30">
        <v>0</v>
      </c>
      <c r="Z415" s="30">
        <v>0</v>
      </c>
      <c r="AA415" s="30">
        <v>0</v>
      </c>
      <c r="AB415" s="31">
        <f t="shared" si="343"/>
        <v>235.76</v>
      </c>
      <c r="AC415" s="33">
        <v>42095</v>
      </c>
      <c r="AD415" s="10">
        <f t="shared" si="344"/>
        <v>39539</v>
      </c>
      <c r="AE415" s="10">
        <f t="shared" si="345"/>
        <v>42095</v>
      </c>
      <c r="AF415" s="11">
        <f t="shared" si="346"/>
        <v>2556</v>
      </c>
      <c r="AG415" s="11">
        <f t="shared" si="347"/>
        <v>5478.75</v>
      </c>
      <c r="AH415" s="11">
        <f t="shared" si="348"/>
        <v>2556</v>
      </c>
      <c r="AI415" s="11">
        <f t="shared" si="324"/>
        <v>110.06439452054794</v>
      </c>
      <c r="AJ415" s="11">
        <f t="shared" si="325"/>
        <v>125.69560547945206</v>
      </c>
      <c r="AK415" s="33">
        <v>42461</v>
      </c>
      <c r="AL415" s="5">
        <f t="shared" si="349"/>
        <v>42461</v>
      </c>
      <c r="AM415" s="11">
        <f t="shared" si="350"/>
        <v>42461</v>
      </c>
      <c r="AN415" s="11">
        <f t="shared" si="351"/>
        <v>2556</v>
      </c>
      <c r="AO415" s="6">
        <v>144.47999999999999</v>
      </c>
      <c r="AP415" s="6">
        <f t="shared" si="352"/>
        <v>34.415605479452054</v>
      </c>
      <c r="AQ415" s="6">
        <f t="shared" si="353"/>
        <v>91.28</v>
      </c>
      <c r="AR415" s="33">
        <v>42826</v>
      </c>
      <c r="AS415" s="5">
        <f t="shared" si="354"/>
        <v>42826</v>
      </c>
      <c r="AT415" s="11">
        <f t="shared" si="355"/>
        <v>42826</v>
      </c>
      <c r="AU415" s="11">
        <f t="shared" si="356"/>
        <v>3287</v>
      </c>
      <c r="AV415" s="6">
        <v>160.19733333333332</v>
      </c>
      <c r="AW415" s="6">
        <v>15.717333333333332</v>
      </c>
      <c r="AX415" s="6">
        <f t="shared" si="328"/>
        <v>75.562666666666672</v>
      </c>
      <c r="AY415" s="33">
        <v>43191</v>
      </c>
      <c r="AZ415" s="5">
        <f t="shared" si="357"/>
        <v>43191</v>
      </c>
      <c r="BA415" s="11">
        <f t="shared" si="358"/>
        <v>3652</v>
      </c>
      <c r="BB415" s="11">
        <f t="shared" si="359"/>
        <v>3526.3043945205482</v>
      </c>
      <c r="BC415" s="6">
        <v>176.12611019924364</v>
      </c>
      <c r="BD415" s="6">
        <v>15.928776865910324</v>
      </c>
      <c r="BE415" s="6">
        <f t="shared" si="329"/>
        <v>59.63388980075635</v>
      </c>
      <c r="BF415" s="8"/>
      <c r="BG415" s="33">
        <v>43556</v>
      </c>
      <c r="BH415" s="5">
        <f t="shared" si="360"/>
        <v>43556</v>
      </c>
      <c r="BI415" s="11">
        <f t="shared" si="361"/>
        <v>4017</v>
      </c>
      <c r="BJ415" s="11">
        <f t="shared" si="362"/>
        <v>0</v>
      </c>
      <c r="BK415" s="6">
        <f t="shared" si="332"/>
        <v>172.86208439221971</v>
      </c>
      <c r="BL415" s="6">
        <f>AB415/N415</f>
        <v>15.717333333333332</v>
      </c>
      <c r="BM415" s="6">
        <f>BE415-BL415</f>
        <v>43.916556467423021</v>
      </c>
      <c r="BN415" s="59"/>
      <c r="BO415" s="58"/>
      <c r="BP415" s="58"/>
      <c r="BQ415" s="61">
        <f t="shared" si="363"/>
        <v>47.180582274446948</v>
      </c>
      <c r="BR415" s="33">
        <v>43922</v>
      </c>
      <c r="BS415" s="5">
        <f t="shared" si="364"/>
        <v>43922</v>
      </c>
      <c r="BT415" s="11">
        <f t="shared" si="365"/>
        <v>4383</v>
      </c>
      <c r="BU415" s="11">
        <f t="shared" si="366"/>
        <v>0</v>
      </c>
      <c r="BV415" s="6">
        <f t="shared" si="383"/>
        <v>188.57941772555304</v>
      </c>
      <c r="BW415" s="6">
        <f>SLN(M415,J415,N415)</f>
        <v>15.717333333333332</v>
      </c>
      <c r="BX415" s="73">
        <f t="shared" si="376"/>
        <v>28.199223134089689</v>
      </c>
      <c r="BY415" s="6">
        <f>BM415-BW415</f>
        <v>28.199223134089689</v>
      </c>
      <c r="BZ415" s="33">
        <v>44287</v>
      </c>
      <c r="CA415" s="5">
        <f t="shared" si="367"/>
        <v>44287</v>
      </c>
      <c r="CB415" s="11">
        <f t="shared" si="368"/>
        <v>4748</v>
      </c>
      <c r="CC415" s="11">
        <f t="shared" si="369"/>
        <v>0</v>
      </c>
      <c r="CD415" s="6">
        <f t="shared" si="370"/>
        <v>204.29675105888637</v>
      </c>
      <c r="CE415" s="62">
        <f>SLN(M415,J415,N415)</f>
        <v>15.717333333333332</v>
      </c>
      <c r="CF415" s="73">
        <f t="shared" si="377"/>
        <v>15.717333333333332</v>
      </c>
      <c r="CG415" s="73">
        <f t="shared" si="378"/>
        <v>12.481889800756356</v>
      </c>
      <c r="CH415" s="6">
        <f t="shared" si="327"/>
        <v>12.481889800756356</v>
      </c>
      <c r="CI415" s="6"/>
      <c r="CJ415" s="33">
        <v>44652</v>
      </c>
      <c r="CK415" s="5">
        <f t="shared" si="371"/>
        <v>44652</v>
      </c>
      <c r="CL415" s="11">
        <f t="shared" si="372"/>
        <v>2557</v>
      </c>
      <c r="CM415" s="11">
        <f t="shared" si="373"/>
        <v>2557</v>
      </c>
      <c r="CN415" s="6">
        <f t="shared" si="374"/>
        <v>215.77864085964273</v>
      </c>
      <c r="CO415" s="6">
        <f>CH415-1</f>
        <v>11.481889800756356</v>
      </c>
      <c r="CP415" s="73">
        <f t="shared" si="379"/>
        <v>11.481889800756356</v>
      </c>
      <c r="CQ415" s="73">
        <f t="shared" si="380"/>
        <v>1</v>
      </c>
      <c r="CR415" s="6">
        <f t="shared" si="375"/>
        <v>1</v>
      </c>
    </row>
    <row r="416" spans="1:96">
      <c r="A416" s="30" t="s">
        <v>1934</v>
      </c>
      <c r="B416" s="30" t="s">
        <v>1935</v>
      </c>
      <c r="C416" s="49"/>
      <c r="D416" s="49" t="s">
        <v>3586</v>
      </c>
      <c r="E416" s="30" t="s">
        <v>3128</v>
      </c>
      <c r="F416" s="30" t="s">
        <v>3123</v>
      </c>
      <c r="G416" s="30" t="s">
        <v>4562</v>
      </c>
      <c r="H416" s="30" t="s">
        <v>3129</v>
      </c>
      <c r="I416" s="30" t="s">
        <v>3116</v>
      </c>
      <c r="J416" s="30"/>
      <c r="K416" s="30" t="s">
        <v>1240</v>
      </c>
      <c r="L416" s="30" t="s">
        <v>3102</v>
      </c>
      <c r="M416" s="31">
        <v>235.76</v>
      </c>
      <c r="N416" s="30">
        <v>15</v>
      </c>
      <c r="O416" s="30"/>
      <c r="P416" s="162"/>
      <c r="Q416" s="30">
        <f t="shared" si="340"/>
        <v>180</v>
      </c>
      <c r="R416" s="30">
        <f t="shared" si="341"/>
        <v>5478.6330000000007</v>
      </c>
      <c r="S416" s="30">
        <f t="shared" si="342"/>
        <v>5475</v>
      </c>
      <c r="T416" s="30" t="s">
        <v>6</v>
      </c>
      <c r="U416" s="30"/>
      <c r="V416" s="32">
        <v>39539</v>
      </c>
      <c r="W416" s="30"/>
      <c r="X416" s="31">
        <v>235.76</v>
      </c>
      <c r="Y416" s="30">
        <v>0</v>
      </c>
      <c r="Z416" s="30">
        <v>0</v>
      </c>
      <c r="AA416" s="30">
        <v>0</v>
      </c>
      <c r="AB416" s="31">
        <f t="shared" si="343"/>
        <v>235.76</v>
      </c>
      <c r="AC416" s="33">
        <v>42095</v>
      </c>
      <c r="AD416" s="10">
        <f t="shared" si="344"/>
        <v>39539</v>
      </c>
      <c r="AE416" s="10">
        <f t="shared" si="345"/>
        <v>42095</v>
      </c>
      <c r="AF416" s="11">
        <f t="shared" si="346"/>
        <v>2556</v>
      </c>
      <c r="AG416" s="11">
        <f t="shared" si="347"/>
        <v>5478.75</v>
      </c>
      <c r="AH416" s="11">
        <f t="shared" si="348"/>
        <v>2556</v>
      </c>
      <c r="AI416" s="11">
        <f t="shared" ref="AI416:AI479" si="384">(AB416/S416)*AF416</f>
        <v>110.06439452054794</v>
      </c>
      <c r="AJ416" s="11">
        <f t="shared" ref="AJ416:AJ479" si="385">+AB416-AI416</f>
        <v>125.69560547945206</v>
      </c>
      <c r="AK416" s="33">
        <v>42461</v>
      </c>
      <c r="AL416" s="5">
        <f t="shared" si="349"/>
        <v>42461</v>
      </c>
      <c r="AM416" s="11">
        <f t="shared" si="350"/>
        <v>42461</v>
      </c>
      <c r="AN416" s="11">
        <f t="shared" si="351"/>
        <v>2556</v>
      </c>
      <c r="AO416" s="6">
        <v>144.47999999999999</v>
      </c>
      <c r="AP416" s="6">
        <f t="shared" si="352"/>
        <v>34.415605479452054</v>
      </c>
      <c r="AQ416" s="6">
        <f t="shared" si="353"/>
        <v>91.28</v>
      </c>
      <c r="AR416" s="33">
        <v>42826</v>
      </c>
      <c r="AS416" s="5">
        <f t="shared" si="354"/>
        <v>42826</v>
      </c>
      <c r="AT416" s="11">
        <f t="shared" si="355"/>
        <v>42826</v>
      </c>
      <c r="AU416" s="11">
        <f t="shared" si="356"/>
        <v>3287</v>
      </c>
      <c r="AV416" s="6">
        <v>160.19733333333332</v>
      </c>
      <c r="AW416" s="6">
        <v>15.717333333333332</v>
      </c>
      <c r="AX416" s="6">
        <f t="shared" si="328"/>
        <v>75.562666666666672</v>
      </c>
      <c r="AY416" s="33">
        <v>43191</v>
      </c>
      <c r="AZ416" s="5">
        <f t="shared" si="357"/>
        <v>43191</v>
      </c>
      <c r="BA416" s="11">
        <f t="shared" si="358"/>
        <v>3652</v>
      </c>
      <c r="BB416" s="11">
        <f t="shared" si="359"/>
        <v>3526.3043945205482</v>
      </c>
      <c r="BC416" s="6">
        <v>176.12611019924364</v>
      </c>
      <c r="BD416" s="6">
        <v>15.928776865910324</v>
      </c>
      <c r="BE416" s="6">
        <f t="shared" si="329"/>
        <v>59.63388980075635</v>
      </c>
      <c r="BF416" s="8"/>
      <c r="BG416" s="33">
        <v>43556</v>
      </c>
      <c r="BH416" s="5">
        <f t="shared" si="360"/>
        <v>43556</v>
      </c>
      <c r="BI416" s="11">
        <f t="shared" si="361"/>
        <v>4017</v>
      </c>
      <c r="BJ416" s="11">
        <f t="shared" si="362"/>
        <v>0</v>
      </c>
      <c r="BK416" s="6">
        <f>BC416+BL416</f>
        <v>191.84344353257697</v>
      </c>
      <c r="BL416" s="6">
        <f>AB416/N416</f>
        <v>15.717333333333332</v>
      </c>
      <c r="BM416" s="6">
        <f>BE416-BL416</f>
        <v>43.916556467423021</v>
      </c>
      <c r="BN416" s="59"/>
      <c r="BO416" s="58"/>
      <c r="BP416" s="58"/>
      <c r="BQ416" s="61">
        <f t="shared" si="363"/>
        <v>28.199223134089692</v>
      </c>
      <c r="BR416" s="33">
        <v>43922</v>
      </c>
      <c r="BS416" s="5">
        <f t="shared" si="364"/>
        <v>43922</v>
      </c>
      <c r="BT416" s="11">
        <f t="shared" si="365"/>
        <v>4383</v>
      </c>
      <c r="BU416" s="11">
        <f t="shared" si="366"/>
        <v>0</v>
      </c>
      <c r="BV416" s="6">
        <f t="shared" si="383"/>
        <v>207.5607768659103</v>
      </c>
      <c r="BW416" s="6">
        <f>SLN(M416,J416,N416)</f>
        <v>15.717333333333332</v>
      </c>
      <c r="BX416" s="73">
        <f t="shared" si="376"/>
        <v>28.199223134089689</v>
      </c>
      <c r="BY416" s="6">
        <f>BM416-BW416</f>
        <v>28.199223134089689</v>
      </c>
      <c r="BZ416" s="33">
        <v>44287</v>
      </c>
      <c r="CA416" s="5">
        <f t="shared" si="367"/>
        <v>44287</v>
      </c>
      <c r="CB416" s="11">
        <f t="shared" si="368"/>
        <v>4748</v>
      </c>
      <c r="CC416" s="11">
        <f t="shared" si="369"/>
        <v>0</v>
      </c>
      <c r="CD416" s="6">
        <f t="shared" si="370"/>
        <v>223.27811019924363</v>
      </c>
      <c r="CE416" s="62">
        <f>SLN(M416,J416,N416)</f>
        <v>15.717333333333332</v>
      </c>
      <c r="CF416" s="73">
        <f t="shared" si="377"/>
        <v>15.717333333333332</v>
      </c>
      <c r="CG416" s="73">
        <f t="shared" si="378"/>
        <v>12.481889800756356</v>
      </c>
      <c r="CH416" s="6">
        <f t="shared" si="327"/>
        <v>12.481889800756356</v>
      </c>
      <c r="CI416" s="6"/>
      <c r="CJ416" s="33">
        <v>44652</v>
      </c>
      <c r="CK416" s="5">
        <f t="shared" si="371"/>
        <v>44652</v>
      </c>
      <c r="CL416" s="11">
        <f t="shared" si="372"/>
        <v>2557</v>
      </c>
      <c r="CM416" s="11">
        <f t="shared" si="373"/>
        <v>2557</v>
      </c>
      <c r="CN416" s="6">
        <f t="shared" si="374"/>
        <v>234.76</v>
      </c>
      <c r="CO416" s="6">
        <f>CH416-1</f>
        <v>11.481889800756356</v>
      </c>
      <c r="CP416" s="73">
        <f t="shared" si="379"/>
        <v>11.481889800756356</v>
      </c>
      <c r="CQ416" s="73">
        <f t="shared" si="380"/>
        <v>1</v>
      </c>
      <c r="CR416" s="6">
        <f t="shared" si="375"/>
        <v>1</v>
      </c>
    </row>
    <row r="417" spans="1:96">
      <c r="A417" s="30" t="s">
        <v>1936</v>
      </c>
      <c r="B417" s="30" t="s">
        <v>1937</v>
      </c>
      <c r="C417" s="49"/>
      <c r="D417" s="49" t="s">
        <v>3587</v>
      </c>
      <c r="E417" s="30" t="s">
        <v>3128</v>
      </c>
      <c r="F417" s="30" t="s">
        <v>3123</v>
      </c>
      <c r="G417" s="30" t="s">
        <v>4562</v>
      </c>
      <c r="H417" s="30" t="s">
        <v>3129</v>
      </c>
      <c r="I417" s="30" t="s">
        <v>3116</v>
      </c>
      <c r="J417" s="30"/>
      <c r="K417" s="30" t="s">
        <v>1240</v>
      </c>
      <c r="L417" s="30" t="s">
        <v>3102</v>
      </c>
      <c r="M417" s="31">
        <v>1000.16</v>
      </c>
      <c r="N417" s="30">
        <v>15</v>
      </c>
      <c r="O417" s="30"/>
      <c r="P417" s="162"/>
      <c r="Q417" s="30">
        <f t="shared" si="340"/>
        <v>180</v>
      </c>
      <c r="R417" s="30">
        <f t="shared" si="341"/>
        <v>5478.6330000000007</v>
      </c>
      <c r="S417" s="30">
        <f t="shared" si="342"/>
        <v>5475</v>
      </c>
      <c r="T417" s="30" t="s">
        <v>6</v>
      </c>
      <c r="U417" s="30"/>
      <c r="V417" s="32">
        <v>39539</v>
      </c>
      <c r="W417" s="30"/>
      <c r="X417" s="31">
        <v>1000.16</v>
      </c>
      <c r="Y417" s="30">
        <v>0</v>
      </c>
      <c r="Z417" s="30">
        <v>0</v>
      </c>
      <c r="AA417" s="30">
        <v>0</v>
      </c>
      <c r="AB417" s="31">
        <f t="shared" si="343"/>
        <v>1000.16</v>
      </c>
      <c r="AC417" s="33">
        <v>42095</v>
      </c>
      <c r="AD417" s="10">
        <f t="shared" si="344"/>
        <v>39539</v>
      </c>
      <c r="AE417" s="10">
        <f t="shared" si="345"/>
        <v>42095</v>
      </c>
      <c r="AF417" s="11">
        <f t="shared" si="346"/>
        <v>2556</v>
      </c>
      <c r="AG417" s="11">
        <f t="shared" si="347"/>
        <v>5478.75</v>
      </c>
      <c r="AH417" s="11">
        <f t="shared" si="348"/>
        <v>2556</v>
      </c>
      <c r="AI417" s="11">
        <f t="shared" si="384"/>
        <v>466.92401095890409</v>
      </c>
      <c r="AJ417" s="11">
        <f t="shared" si="385"/>
        <v>533.23598904109588</v>
      </c>
      <c r="AK417" s="33">
        <v>42461</v>
      </c>
      <c r="AL417" s="5">
        <f t="shared" si="349"/>
        <v>42461</v>
      </c>
      <c r="AM417" s="11">
        <f t="shared" si="350"/>
        <v>42461</v>
      </c>
      <c r="AN417" s="11">
        <f t="shared" si="351"/>
        <v>2556</v>
      </c>
      <c r="AO417" s="6">
        <v>572.20000000000005</v>
      </c>
      <c r="AP417" s="6">
        <f t="shared" si="352"/>
        <v>105.27598904109595</v>
      </c>
      <c r="AQ417" s="6">
        <f t="shared" si="353"/>
        <v>427.95999999999992</v>
      </c>
      <c r="AR417" s="33">
        <v>42826</v>
      </c>
      <c r="AS417" s="5">
        <f t="shared" si="354"/>
        <v>42826</v>
      </c>
      <c r="AT417" s="11">
        <f t="shared" si="355"/>
        <v>42826</v>
      </c>
      <c r="AU417" s="11">
        <f t="shared" si="356"/>
        <v>3287</v>
      </c>
      <c r="AV417" s="6">
        <v>638.87733333333335</v>
      </c>
      <c r="AW417" s="6">
        <v>66.677333333333337</v>
      </c>
      <c r="AX417" s="6">
        <f t="shared" si="328"/>
        <v>361.28266666666661</v>
      </c>
      <c r="AY417" s="33">
        <v>43191</v>
      </c>
      <c r="AZ417" s="5">
        <f t="shared" si="357"/>
        <v>43191</v>
      </c>
      <c r="BA417" s="11">
        <f t="shared" si="358"/>
        <v>3652</v>
      </c>
      <c r="BB417" s="11">
        <f t="shared" si="359"/>
        <v>3118.7640109589042</v>
      </c>
      <c r="BC417" s="6">
        <v>667.51888544503527</v>
      </c>
      <c r="BD417" s="6">
        <v>28.641552111701881</v>
      </c>
      <c r="BE417" s="6">
        <f t="shared" si="329"/>
        <v>332.6411145549647</v>
      </c>
      <c r="BF417" s="8"/>
      <c r="BG417" s="33">
        <v>43556</v>
      </c>
      <c r="BH417" s="5">
        <f t="shared" si="360"/>
        <v>43556</v>
      </c>
      <c r="BI417" s="11">
        <f t="shared" si="361"/>
        <v>4017</v>
      </c>
      <c r="BJ417" s="11">
        <f t="shared" si="362"/>
        <v>0</v>
      </c>
      <c r="BK417" s="6">
        <f>(M417-J417)/R417*BI417</f>
        <v>733.3294126472789</v>
      </c>
      <c r="BL417" s="6">
        <f>BK417-BC417</f>
        <v>65.810527202243634</v>
      </c>
      <c r="BM417" s="6">
        <f>BE417-BL417</f>
        <v>266.83058735272107</v>
      </c>
      <c r="BN417" s="59"/>
      <c r="BO417" s="58"/>
      <c r="BP417" s="58"/>
      <c r="BQ417" s="61">
        <f t="shared" si="363"/>
        <v>200.15325401938776</v>
      </c>
      <c r="BR417" s="33">
        <v>43922</v>
      </c>
      <c r="BS417" s="5">
        <f t="shared" si="364"/>
        <v>43922</v>
      </c>
      <c r="BT417" s="11">
        <f t="shared" si="365"/>
        <v>4383</v>
      </c>
      <c r="BU417" s="11">
        <f t="shared" si="366"/>
        <v>0</v>
      </c>
      <c r="BV417" s="6">
        <f t="shared" si="383"/>
        <v>800.00674598061221</v>
      </c>
      <c r="BW417" s="6">
        <f>SLN(M417,J417,N417)</f>
        <v>66.677333333333337</v>
      </c>
      <c r="BX417" s="73">
        <f t="shared" si="376"/>
        <v>200.15325401938773</v>
      </c>
      <c r="BY417" s="6">
        <f>BM417-BW417</f>
        <v>200.15325401938773</v>
      </c>
      <c r="BZ417" s="33">
        <v>44287</v>
      </c>
      <c r="CA417" s="5">
        <f t="shared" si="367"/>
        <v>44287</v>
      </c>
      <c r="CB417" s="11">
        <f t="shared" si="368"/>
        <v>4748</v>
      </c>
      <c r="CC417" s="11">
        <f t="shared" si="369"/>
        <v>0</v>
      </c>
      <c r="CD417" s="6">
        <f t="shared" si="370"/>
        <v>866.68407931394552</v>
      </c>
      <c r="CE417" s="62">
        <f>SLN(M417,J417,N417)</f>
        <v>66.677333333333337</v>
      </c>
      <c r="CF417" s="73">
        <f t="shared" si="377"/>
        <v>66.677333333333337</v>
      </c>
      <c r="CG417" s="73">
        <f t="shared" si="378"/>
        <v>133.47592068605439</v>
      </c>
      <c r="CH417" s="6">
        <f t="shared" si="327"/>
        <v>133.47592068605439</v>
      </c>
      <c r="CI417" s="6"/>
      <c r="CJ417" s="33">
        <v>44652</v>
      </c>
      <c r="CK417" s="5">
        <f t="shared" si="371"/>
        <v>44652</v>
      </c>
      <c r="CL417" s="11">
        <f t="shared" si="372"/>
        <v>2557</v>
      </c>
      <c r="CM417" s="11">
        <f t="shared" si="373"/>
        <v>2557</v>
      </c>
      <c r="CN417" s="6">
        <f t="shared" si="374"/>
        <v>933.36141264727883</v>
      </c>
      <c r="CO417" s="6">
        <f>SLN(M417,J417,N417)</f>
        <v>66.677333333333337</v>
      </c>
      <c r="CP417" s="73">
        <f t="shared" si="379"/>
        <v>66.677333333333337</v>
      </c>
      <c r="CQ417" s="73">
        <f t="shared" si="380"/>
        <v>66.798587352721057</v>
      </c>
      <c r="CR417" s="6">
        <f t="shared" si="375"/>
        <v>66.798587352721057</v>
      </c>
    </row>
    <row r="418" spans="1:96">
      <c r="A418" s="30" t="s">
        <v>1938</v>
      </c>
      <c r="B418" s="30" t="s">
        <v>1939</v>
      </c>
      <c r="C418" s="49"/>
      <c r="D418" s="49" t="s">
        <v>3588</v>
      </c>
      <c r="E418" s="30" t="s">
        <v>3128</v>
      </c>
      <c r="F418" s="30" t="s">
        <v>3123</v>
      </c>
      <c r="G418" s="30" t="s">
        <v>4562</v>
      </c>
      <c r="H418" s="30" t="s">
        <v>3129</v>
      </c>
      <c r="I418" s="30" t="s">
        <v>3116</v>
      </c>
      <c r="J418" s="30"/>
      <c r="K418" s="30" t="s">
        <v>1240</v>
      </c>
      <c r="L418" s="30" t="s">
        <v>3102</v>
      </c>
      <c r="M418" s="31">
        <v>1566.34</v>
      </c>
      <c r="N418" s="30">
        <v>15</v>
      </c>
      <c r="O418" s="30"/>
      <c r="P418" s="162"/>
      <c r="Q418" s="30">
        <f t="shared" si="340"/>
        <v>180</v>
      </c>
      <c r="R418" s="30">
        <f t="shared" si="341"/>
        <v>5478.6330000000007</v>
      </c>
      <c r="S418" s="30">
        <f t="shared" si="342"/>
        <v>5475</v>
      </c>
      <c r="T418" s="30" t="s">
        <v>6</v>
      </c>
      <c r="U418" s="30"/>
      <c r="V418" s="32">
        <v>39539</v>
      </c>
      <c r="W418" s="30"/>
      <c r="X418" s="31">
        <v>1566.34</v>
      </c>
      <c r="Y418" s="30">
        <v>0</v>
      </c>
      <c r="Z418" s="30">
        <v>0</v>
      </c>
      <c r="AA418" s="30">
        <v>0</v>
      </c>
      <c r="AB418" s="31">
        <f t="shared" si="343"/>
        <v>1566.34</v>
      </c>
      <c r="AC418" s="33">
        <v>42095</v>
      </c>
      <c r="AD418" s="10">
        <f t="shared" si="344"/>
        <v>39539</v>
      </c>
      <c r="AE418" s="10">
        <f t="shared" si="345"/>
        <v>42095</v>
      </c>
      <c r="AF418" s="11">
        <f t="shared" si="346"/>
        <v>2556</v>
      </c>
      <c r="AG418" s="11">
        <f t="shared" si="347"/>
        <v>5478.75</v>
      </c>
      <c r="AH418" s="11">
        <f t="shared" si="348"/>
        <v>2556</v>
      </c>
      <c r="AI418" s="11">
        <f t="shared" si="384"/>
        <v>731.24475616438349</v>
      </c>
      <c r="AJ418" s="11">
        <f t="shared" si="385"/>
        <v>835.09524383561643</v>
      </c>
      <c r="AK418" s="33">
        <v>42461</v>
      </c>
      <c r="AL418" s="5">
        <f t="shared" si="349"/>
        <v>42461</v>
      </c>
      <c r="AM418" s="11">
        <f t="shared" si="350"/>
        <v>42461</v>
      </c>
      <c r="AN418" s="11">
        <f t="shared" si="351"/>
        <v>2556</v>
      </c>
      <c r="AO418" s="6">
        <v>896.07</v>
      </c>
      <c r="AP418" s="6">
        <f t="shared" si="352"/>
        <v>164.82524383561656</v>
      </c>
      <c r="AQ418" s="6">
        <f t="shared" si="353"/>
        <v>670.26999999999987</v>
      </c>
      <c r="AR418" s="33">
        <v>42826</v>
      </c>
      <c r="AS418" s="5">
        <f t="shared" si="354"/>
        <v>42826</v>
      </c>
      <c r="AT418" s="11">
        <f t="shared" si="355"/>
        <v>42826</v>
      </c>
      <c r="AU418" s="11">
        <f t="shared" si="356"/>
        <v>3287</v>
      </c>
      <c r="AV418" s="6">
        <v>1000.4926666666668</v>
      </c>
      <c r="AW418" s="6">
        <v>104.42266666666666</v>
      </c>
      <c r="AX418" s="6">
        <f t="shared" si="328"/>
        <v>565.84733333333315</v>
      </c>
      <c r="AY418" s="33">
        <v>43191</v>
      </c>
      <c r="AZ418" s="5">
        <f t="shared" si="357"/>
        <v>43191</v>
      </c>
      <c r="BA418" s="11">
        <f t="shared" si="358"/>
        <v>3652</v>
      </c>
      <c r="BB418" s="11">
        <f t="shared" si="359"/>
        <v>2816.9047561643838</v>
      </c>
      <c r="BC418" s="6">
        <v>1106.3201198230545</v>
      </c>
      <c r="BD418" s="6">
        <v>105.82745315638775</v>
      </c>
      <c r="BE418" s="6">
        <f t="shared" si="329"/>
        <v>460.01988017694543</v>
      </c>
      <c r="BF418" s="8"/>
      <c r="BG418" s="33">
        <v>43556</v>
      </c>
      <c r="BH418" s="5">
        <f t="shared" si="360"/>
        <v>43556</v>
      </c>
      <c r="BI418" s="11">
        <f t="shared" si="361"/>
        <v>4017</v>
      </c>
      <c r="BJ418" s="11">
        <f t="shared" si="362"/>
        <v>0</v>
      </c>
      <c r="BK418" s="6">
        <f>(M418-J418)/R418*BI418</f>
        <v>1148.4594386957474</v>
      </c>
      <c r="BL418" s="6">
        <f>BK418-BC418</f>
        <v>42.139318872692911</v>
      </c>
      <c r="BM418" s="6">
        <f>BE418-BL418</f>
        <v>417.88056130425252</v>
      </c>
      <c r="BN418" s="59"/>
      <c r="BO418" s="58"/>
      <c r="BP418" s="58"/>
      <c r="BQ418" s="61">
        <f t="shared" si="363"/>
        <v>375.74124243155961</v>
      </c>
      <c r="BR418" s="33">
        <v>43922</v>
      </c>
      <c r="BS418" s="5">
        <f t="shared" si="364"/>
        <v>43922</v>
      </c>
      <c r="BT418" s="11">
        <f t="shared" si="365"/>
        <v>4383</v>
      </c>
      <c r="BU418" s="11">
        <f t="shared" si="366"/>
        <v>0</v>
      </c>
      <c r="BV418" s="6">
        <f t="shared" si="383"/>
        <v>1190.5987575684403</v>
      </c>
      <c r="BW418" s="6">
        <f>BL418</f>
        <v>42.139318872692911</v>
      </c>
      <c r="BX418" s="73">
        <f t="shared" si="376"/>
        <v>375.74124243155961</v>
      </c>
      <c r="BY418" s="6">
        <f>BM418-BW418</f>
        <v>375.74124243155961</v>
      </c>
      <c r="BZ418" s="33">
        <v>44287</v>
      </c>
      <c r="CA418" s="5">
        <f t="shared" si="367"/>
        <v>44287</v>
      </c>
      <c r="CB418" s="11">
        <f t="shared" si="368"/>
        <v>4748</v>
      </c>
      <c r="CC418" s="11">
        <f t="shared" si="369"/>
        <v>0</v>
      </c>
      <c r="CD418" s="6">
        <f t="shared" si="370"/>
        <v>1295.0214242351069</v>
      </c>
      <c r="CE418" s="62">
        <f>SLN(M418,J418,N418)</f>
        <v>104.42266666666666</v>
      </c>
      <c r="CF418" s="73">
        <f t="shared" si="377"/>
        <v>104.42266666666666</v>
      </c>
      <c r="CG418" s="73">
        <f t="shared" si="378"/>
        <v>271.31857576489296</v>
      </c>
      <c r="CH418" s="6">
        <f t="shared" si="327"/>
        <v>271.31857576489296</v>
      </c>
      <c r="CI418" s="6"/>
      <c r="CJ418" s="33">
        <v>44652</v>
      </c>
      <c r="CK418" s="5">
        <f t="shared" si="371"/>
        <v>44652</v>
      </c>
      <c r="CL418" s="11">
        <f t="shared" si="372"/>
        <v>2557</v>
      </c>
      <c r="CM418" s="11">
        <f t="shared" si="373"/>
        <v>2557</v>
      </c>
      <c r="CN418" s="6">
        <f t="shared" si="374"/>
        <v>1399.4440909017735</v>
      </c>
      <c r="CO418" s="6">
        <f>SLN(M418,J418,N418)</f>
        <v>104.42266666666666</v>
      </c>
      <c r="CP418" s="73">
        <f t="shared" si="379"/>
        <v>104.42266666666666</v>
      </c>
      <c r="CQ418" s="73">
        <f t="shared" si="380"/>
        <v>166.8959090982263</v>
      </c>
      <c r="CR418" s="6">
        <f t="shared" si="375"/>
        <v>166.8959090982263</v>
      </c>
    </row>
    <row r="419" spans="1:96">
      <c r="A419" s="30" t="s">
        <v>1940</v>
      </c>
      <c r="B419" s="30" t="s">
        <v>1941</v>
      </c>
      <c r="C419" s="49"/>
      <c r="D419" s="49" t="s">
        <v>3589</v>
      </c>
      <c r="E419" s="30" t="s">
        <v>3128</v>
      </c>
      <c r="F419" s="30" t="s">
        <v>3123</v>
      </c>
      <c r="G419" s="30" t="s">
        <v>4562</v>
      </c>
      <c r="H419" s="30" t="s">
        <v>3129</v>
      </c>
      <c r="I419" s="30" t="s">
        <v>3116</v>
      </c>
      <c r="J419" s="30"/>
      <c r="K419" s="30" t="s">
        <v>1240</v>
      </c>
      <c r="L419" s="30" t="s">
        <v>3102</v>
      </c>
      <c r="M419" s="31">
        <v>1003</v>
      </c>
      <c r="N419" s="30">
        <v>15</v>
      </c>
      <c r="O419" s="30"/>
      <c r="P419" s="162"/>
      <c r="Q419" s="30">
        <f t="shared" si="340"/>
        <v>180</v>
      </c>
      <c r="R419" s="30">
        <f t="shared" si="341"/>
        <v>5478.6330000000007</v>
      </c>
      <c r="S419" s="30">
        <f t="shared" si="342"/>
        <v>5475</v>
      </c>
      <c r="T419" s="30" t="s">
        <v>6</v>
      </c>
      <c r="U419" s="30"/>
      <c r="V419" s="32">
        <v>39539</v>
      </c>
      <c r="W419" s="30"/>
      <c r="X419" s="31">
        <v>1003</v>
      </c>
      <c r="Y419" s="30">
        <v>0</v>
      </c>
      <c r="Z419" s="30">
        <v>0</v>
      </c>
      <c r="AA419" s="30">
        <v>0</v>
      </c>
      <c r="AB419" s="31">
        <f t="shared" si="343"/>
        <v>1003</v>
      </c>
      <c r="AC419" s="33">
        <v>42095</v>
      </c>
      <c r="AD419" s="10">
        <f t="shared" si="344"/>
        <v>39539</v>
      </c>
      <c r="AE419" s="10">
        <f t="shared" si="345"/>
        <v>42095</v>
      </c>
      <c r="AF419" s="11">
        <f t="shared" si="346"/>
        <v>2556</v>
      </c>
      <c r="AG419" s="11">
        <f t="shared" si="347"/>
        <v>5478.75</v>
      </c>
      <c r="AH419" s="11">
        <f t="shared" si="348"/>
        <v>2556</v>
      </c>
      <c r="AI419" s="11">
        <f t="shared" si="384"/>
        <v>468.24986301369864</v>
      </c>
      <c r="AJ419" s="11">
        <f t="shared" si="385"/>
        <v>534.75013698630141</v>
      </c>
      <c r="AK419" s="33">
        <v>42461</v>
      </c>
      <c r="AL419" s="5">
        <f t="shared" si="349"/>
        <v>42461</v>
      </c>
      <c r="AM419" s="11">
        <f t="shared" si="350"/>
        <v>42461</v>
      </c>
      <c r="AN419" s="11">
        <f t="shared" si="351"/>
        <v>2556</v>
      </c>
      <c r="AO419" s="6">
        <v>567.45000000000005</v>
      </c>
      <c r="AP419" s="6">
        <f t="shared" si="352"/>
        <v>99.200136986301402</v>
      </c>
      <c r="AQ419" s="6">
        <f t="shared" si="353"/>
        <v>435.54999999999995</v>
      </c>
      <c r="AR419" s="33">
        <v>42826</v>
      </c>
      <c r="AS419" s="5">
        <f t="shared" si="354"/>
        <v>42826</v>
      </c>
      <c r="AT419" s="11">
        <f t="shared" si="355"/>
        <v>42826</v>
      </c>
      <c r="AU419" s="11">
        <f t="shared" si="356"/>
        <v>3287</v>
      </c>
      <c r="AV419" s="6">
        <v>634.31666666666672</v>
      </c>
      <c r="AW419" s="6">
        <v>66.86666666666666</v>
      </c>
      <c r="AX419" s="6">
        <f t="shared" si="328"/>
        <v>368.68333333333328</v>
      </c>
      <c r="AY419" s="33">
        <v>43191</v>
      </c>
      <c r="AZ419" s="5">
        <f t="shared" si="357"/>
        <v>43191</v>
      </c>
      <c r="BA419" s="11">
        <f t="shared" si="358"/>
        <v>3652</v>
      </c>
      <c r="BB419" s="11">
        <f t="shared" si="359"/>
        <v>3117.2498630136988</v>
      </c>
      <c r="BC419" s="6">
        <v>702.08288314320237</v>
      </c>
      <c r="BD419" s="6">
        <v>67.766216476535689</v>
      </c>
      <c r="BE419" s="6">
        <f t="shared" si="329"/>
        <v>300.91711685679763</v>
      </c>
      <c r="BF419" s="8"/>
      <c r="BG419" s="33">
        <v>43556</v>
      </c>
      <c r="BH419" s="5">
        <f t="shared" si="360"/>
        <v>43556</v>
      </c>
      <c r="BI419" s="11">
        <f t="shared" si="361"/>
        <v>4017</v>
      </c>
      <c r="BJ419" s="11">
        <f t="shared" si="362"/>
        <v>0</v>
      </c>
      <c r="BK419" s="6">
        <f>(M419-J419)/R419*BI419</f>
        <v>735.41173500761954</v>
      </c>
      <c r="BL419" s="6">
        <f>BK419-BC419</f>
        <v>33.328851864417175</v>
      </c>
      <c r="BM419" s="6">
        <f>BE419-BL419</f>
        <v>267.58826499238046</v>
      </c>
      <c r="BN419" s="59"/>
      <c r="BO419" s="58"/>
      <c r="BP419" s="58"/>
      <c r="BQ419" s="61">
        <f t="shared" si="363"/>
        <v>234.25941312796328</v>
      </c>
      <c r="BR419" s="33">
        <v>43922</v>
      </c>
      <c r="BS419" s="5">
        <f t="shared" si="364"/>
        <v>43922</v>
      </c>
      <c r="BT419" s="11">
        <f t="shared" si="365"/>
        <v>4383</v>
      </c>
      <c r="BU419" s="11">
        <f t="shared" si="366"/>
        <v>0</v>
      </c>
      <c r="BV419" s="6">
        <f t="shared" si="383"/>
        <v>768.74058687203672</v>
      </c>
      <c r="BW419" s="6">
        <f>BL419</f>
        <v>33.328851864417175</v>
      </c>
      <c r="BX419" s="73">
        <f t="shared" si="376"/>
        <v>234.25941312796328</v>
      </c>
      <c r="BY419" s="6">
        <f>BM419-BW419</f>
        <v>234.25941312796328</v>
      </c>
      <c r="BZ419" s="33">
        <v>44287</v>
      </c>
      <c r="CA419" s="5">
        <f t="shared" si="367"/>
        <v>44287</v>
      </c>
      <c r="CB419" s="11">
        <f t="shared" si="368"/>
        <v>4748</v>
      </c>
      <c r="CC419" s="11">
        <f t="shared" si="369"/>
        <v>0</v>
      </c>
      <c r="CD419" s="6">
        <f t="shared" si="370"/>
        <v>835.60725353870339</v>
      </c>
      <c r="CE419" s="62">
        <f>SLN(M419,J419,N419)</f>
        <v>66.86666666666666</v>
      </c>
      <c r="CF419" s="73">
        <f t="shared" si="377"/>
        <v>66.86666666666666</v>
      </c>
      <c r="CG419" s="73">
        <f t="shared" si="378"/>
        <v>167.39274646129661</v>
      </c>
      <c r="CH419" s="6">
        <f t="shared" si="327"/>
        <v>167.39274646129661</v>
      </c>
      <c r="CI419" s="6"/>
      <c r="CJ419" s="33">
        <v>44652</v>
      </c>
      <c r="CK419" s="5">
        <f t="shared" si="371"/>
        <v>44652</v>
      </c>
      <c r="CL419" s="11">
        <f t="shared" si="372"/>
        <v>2557</v>
      </c>
      <c r="CM419" s="11">
        <f t="shared" si="373"/>
        <v>2557</v>
      </c>
      <c r="CN419" s="6">
        <f t="shared" si="374"/>
        <v>902.47392020537006</v>
      </c>
      <c r="CO419" s="6">
        <f>SLN(M419,J419,N419)</f>
        <v>66.86666666666666</v>
      </c>
      <c r="CP419" s="73">
        <f t="shared" si="379"/>
        <v>66.86666666666666</v>
      </c>
      <c r="CQ419" s="73">
        <f t="shared" si="380"/>
        <v>100.52607979462995</v>
      </c>
      <c r="CR419" s="6">
        <f t="shared" si="375"/>
        <v>100.52607979462995</v>
      </c>
    </row>
    <row r="420" spans="1:96">
      <c r="A420" s="216" t="s">
        <v>1946</v>
      </c>
      <c r="B420" s="216" t="s">
        <v>1947</v>
      </c>
      <c r="C420" s="217"/>
      <c r="D420" s="217" t="s">
        <v>3592</v>
      </c>
      <c r="E420" s="216" t="s">
        <v>3061</v>
      </c>
      <c r="F420" s="216" t="s">
        <v>4568</v>
      </c>
      <c r="G420" s="216" t="s">
        <v>4574</v>
      </c>
      <c r="H420" s="216" t="s">
        <v>3180</v>
      </c>
      <c r="I420" s="216" t="s">
        <v>4329</v>
      </c>
      <c r="J420" s="216"/>
      <c r="K420" s="216" t="s">
        <v>1240</v>
      </c>
      <c r="L420" s="216" t="s">
        <v>3102</v>
      </c>
      <c r="M420" s="218">
        <v>182.29</v>
      </c>
      <c r="N420" s="216">
        <v>15</v>
      </c>
      <c r="O420" s="216"/>
      <c r="P420" s="216"/>
      <c r="Q420" s="216">
        <f t="shared" si="340"/>
        <v>180</v>
      </c>
      <c r="R420" s="216">
        <f t="shared" si="341"/>
        <v>5478.6330000000007</v>
      </c>
      <c r="S420" s="216">
        <f t="shared" si="342"/>
        <v>5475</v>
      </c>
      <c r="T420" s="216" t="s">
        <v>6</v>
      </c>
      <c r="U420" s="216"/>
      <c r="V420" s="219">
        <v>39539</v>
      </c>
      <c r="W420" s="216"/>
      <c r="X420" s="218">
        <v>182.29</v>
      </c>
      <c r="Y420" s="216">
        <v>0</v>
      </c>
      <c r="Z420" s="216">
        <v>0</v>
      </c>
      <c r="AA420" s="216">
        <v>0</v>
      </c>
      <c r="AB420" s="218">
        <f t="shared" si="343"/>
        <v>182.29</v>
      </c>
      <c r="AC420" s="220">
        <v>42095</v>
      </c>
      <c r="AD420" s="221">
        <f t="shared" si="344"/>
        <v>39539</v>
      </c>
      <c r="AE420" s="221">
        <f t="shared" si="345"/>
        <v>42095</v>
      </c>
      <c r="AF420" s="222">
        <f t="shared" si="346"/>
        <v>2556</v>
      </c>
      <c r="AG420" s="222">
        <f t="shared" si="347"/>
        <v>5478.75</v>
      </c>
      <c r="AH420" s="222">
        <f t="shared" si="348"/>
        <v>2556</v>
      </c>
      <c r="AI420" s="222">
        <f t="shared" si="384"/>
        <v>85.101961643835608</v>
      </c>
      <c r="AJ420" s="222">
        <f t="shared" si="385"/>
        <v>97.188038356164384</v>
      </c>
      <c r="AK420" s="220">
        <v>42461</v>
      </c>
      <c r="AL420" s="223">
        <f t="shared" si="349"/>
        <v>42461</v>
      </c>
      <c r="AM420" s="222">
        <f t="shared" si="350"/>
        <v>42461</v>
      </c>
      <c r="AN420" s="222">
        <f t="shared" si="351"/>
        <v>2556</v>
      </c>
      <c r="AO420" s="166">
        <v>177.4</v>
      </c>
      <c r="AP420" s="166">
        <f t="shared" si="352"/>
        <v>92.298038356164398</v>
      </c>
      <c r="AQ420" s="166">
        <f t="shared" si="353"/>
        <v>4.8899999999999864</v>
      </c>
      <c r="AR420" s="220">
        <v>42826</v>
      </c>
      <c r="AS420" s="223">
        <f t="shared" si="354"/>
        <v>42826</v>
      </c>
      <c r="AT420" s="222">
        <f t="shared" si="355"/>
        <v>42826</v>
      </c>
      <c r="AU420" s="222">
        <f t="shared" si="356"/>
        <v>3287</v>
      </c>
      <c r="AV420" s="166">
        <v>189.55266666666668</v>
      </c>
      <c r="AW420" s="166">
        <v>12.152666666666667</v>
      </c>
      <c r="AX420" s="166">
        <v>0</v>
      </c>
      <c r="AY420" s="220">
        <v>43191</v>
      </c>
      <c r="AZ420" s="223">
        <f t="shared" si="357"/>
        <v>43191</v>
      </c>
      <c r="BA420" s="222">
        <f t="shared" si="358"/>
        <v>3652</v>
      </c>
      <c r="BB420" s="222">
        <f t="shared" si="359"/>
        <v>3554.8119616438357</v>
      </c>
      <c r="BC420" s="166">
        <v>201.86882180276606</v>
      </c>
      <c r="BD420" s="166">
        <v>12.316155136099393</v>
      </c>
      <c r="BE420" s="166">
        <v>-0.2</v>
      </c>
      <c r="BF420" s="224"/>
      <c r="BG420" s="220">
        <v>43556</v>
      </c>
      <c r="BH420" s="223">
        <f t="shared" si="360"/>
        <v>43556</v>
      </c>
      <c r="BI420" s="222">
        <f t="shared" si="361"/>
        <v>4017</v>
      </c>
      <c r="BJ420" s="222">
        <f t="shared" si="362"/>
        <v>0</v>
      </c>
      <c r="BK420" s="166">
        <f>BC420+BL420</f>
        <v>202.94882180276608</v>
      </c>
      <c r="BL420" s="166">
        <v>1.08</v>
      </c>
      <c r="BM420" s="166">
        <v>0.08</v>
      </c>
      <c r="BN420" s="225"/>
      <c r="BO420" s="226"/>
      <c r="BP420" s="226"/>
      <c r="BQ420" s="227">
        <f t="shared" si="363"/>
        <v>-20.738821802766097</v>
      </c>
      <c r="BR420" s="220">
        <v>43922</v>
      </c>
      <c r="BS420" s="223">
        <f t="shared" si="364"/>
        <v>43922</v>
      </c>
      <c r="BT420" s="222">
        <f t="shared" si="365"/>
        <v>4383</v>
      </c>
      <c r="BU420" s="222">
        <f t="shared" si="366"/>
        <v>0</v>
      </c>
      <c r="BV420" s="166">
        <f t="shared" si="383"/>
        <v>203.02882180276609</v>
      </c>
      <c r="BW420" s="166">
        <f>BM420</f>
        <v>0.08</v>
      </c>
      <c r="BX420" s="166">
        <f t="shared" si="376"/>
        <v>0.08</v>
      </c>
      <c r="BY420" s="166">
        <v>0.08</v>
      </c>
      <c r="BZ420" s="220">
        <v>44287</v>
      </c>
      <c r="CA420" s="223">
        <f t="shared" si="367"/>
        <v>44287</v>
      </c>
      <c r="CB420" s="222">
        <f t="shared" si="368"/>
        <v>4748</v>
      </c>
      <c r="CC420" s="222">
        <f t="shared" si="369"/>
        <v>0</v>
      </c>
      <c r="CD420" s="166">
        <f t="shared" si="370"/>
        <v>203.1088218027661</v>
      </c>
      <c r="CE420" s="166">
        <f>BY420</f>
        <v>0.08</v>
      </c>
      <c r="CF420" s="166">
        <f t="shared" si="377"/>
        <v>0.08</v>
      </c>
      <c r="CG420" s="166">
        <f t="shared" si="378"/>
        <v>0</v>
      </c>
      <c r="CH420" s="166">
        <f t="shared" si="327"/>
        <v>0</v>
      </c>
      <c r="CI420" s="166"/>
      <c r="CJ420" s="220">
        <v>44652</v>
      </c>
      <c r="CK420" s="223">
        <f t="shared" si="371"/>
        <v>44652</v>
      </c>
      <c r="CL420" s="222">
        <f t="shared" si="372"/>
        <v>2557</v>
      </c>
      <c r="CM420" s="222">
        <f t="shared" si="373"/>
        <v>2557</v>
      </c>
      <c r="CN420" s="166">
        <f t="shared" si="374"/>
        <v>203.1088218027661</v>
      </c>
      <c r="CO420" s="166">
        <f>CH420</f>
        <v>0</v>
      </c>
      <c r="CP420" s="166">
        <f t="shared" si="379"/>
        <v>0</v>
      </c>
      <c r="CQ420" s="166">
        <f t="shared" si="380"/>
        <v>0</v>
      </c>
      <c r="CR420" s="166">
        <f t="shared" si="375"/>
        <v>0</v>
      </c>
    </row>
    <row r="421" spans="1:96">
      <c r="A421" s="30" t="s">
        <v>1952</v>
      </c>
      <c r="B421" s="30" t="s">
        <v>1953</v>
      </c>
      <c r="C421" s="49"/>
      <c r="D421" s="49" t="s">
        <v>3595</v>
      </c>
      <c r="E421" s="30" t="s">
        <v>3061</v>
      </c>
      <c r="F421" s="30" t="s">
        <v>4568</v>
      </c>
      <c r="G421" s="30"/>
      <c r="H421" s="30" t="s">
        <v>3284</v>
      </c>
      <c r="I421" s="30" t="s">
        <v>4333</v>
      </c>
      <c r="J421" s="30"/>
      <c r="K421" s="30" t="s">
        <v>1240</v>
      </c>
      <c r="L421" s="30" t="s">
        <v>3102</v>
      </c>
      <c r="M421" s="31">
        <v>922.04</v>
      </c>
      <c r="N421" s="30">
        <v>15</v>
      </c>
      <c r="O421" s="30"/>
      <c r="P421" s="162"/>
      <c r="Q421" s="30">
        <f t="shared" si="340"/>
        <v>180</v>
      </c>
      <c r="R421" s="30">
        <f t="shared" si="341"/>
        <v>5478.6330000000007</v>
      </c>
      <c r="S421" s="30">
        <f t="shared" si="342"/>
        <v>5475</v>
      </c>
      <c r="T421" s="30" t="s">
        <v>6</v>
      </c>
      <c r="U421" s="30"/>
      <c r="V421" s="32">
        <v>39539</v>
      </c>
      <c r="W421" s="30"/>
      <c r="X421" s="31">
        <v>922.04</v>
      </c>
      <c r="Y421" s="30">
        <v>0</v>
      </c>
      <c r="Z421" s="30">
        <v>0</v>
      </c>
      <c r="AA421" s="30">
        <v>0</v>
      </c>
      <c r="AB421" s="31">
        <f t="shared" si="343"/>
        <v>922.04</v>
      </c>
      <c r="AC421" s="33">
        <v>42095</v>
      </c>
      <c r="AD421" s="10">
        <f t="shared" si="344"/>
        <v>39539</v>
      </c>
      <c r="AE421" s="10">
        <f t="shared" si="345"/>
        <v>42095</v>
      </c>
      <c r="AF421" s="11">
        <f t="shared" si="346"/>
        <v>2556</v>
      </c>
      <c r="AG421" s="11">
        <f t="shared" si="347"/>
        <v>5478.75</v>
      </c>
      <c r="AH421" s="11">
        <f t="shared" si="348"/>
        <v>2556</v>
      </c>
      <c r="AI421" s="11">
        <f t="shared" si="384"/>
        <v>430.45374246575341</v>
      </c>
      <c r="AJ421" s="11">
        <f t="shared" si="385"/>
        <v>491.58625753424656</v>
      </c>
      <c r="AK421" s="33">
        <v>42461</v>
      </c>
      <c r="AL421" s="5">
        <f t="shared" si="349"/>
        <v>42461</v>
      </c>
      <c r="AM421" s="11">
        <f t="shared" si="350"/>
        <v>42461</v>
      </c>
      <c r="AN421" s="11">
        <f t="shared" si="351"/>
        <v>2556</v>
      </c>
      <c r="AO421" s="6">
        <v>568.91999999999996</v>
      </c>
      <c r="AP421" s="6">
        <f t="shared" si="352"/>
        <v>138.46625753424655</v>
      </c>
      <c r="AQ421" s="6">
        <f t="shared" si="353"/>
        <v>353.12</v>
      </c>
      <c r="AR421" s="33">
        <v>42826</v>
      </c>
      <c r="AS421" s="5">
        <f t="shared" si="354"/>
        <v>42826</v>
      </c>
      <c r="AT421" s="11">
        <f t="shared" si="355"/>
        <v>42826</v>
      </c>
      <c r="AU421" s="11">
        <f t="shared" si="356"/>
        <v>3287</v>
      </c>
      <c r="AV421" s="6">
        <v>630.3893333333333</v>
      </c>
      <c r="AW421" s="6">
        <v>61.469333333333331</v>
      </c>
      <c r="AX421" s="6">
        <f t="shared" ref="AX421:AX484" si="386">AB421-AV421</f>
        <v>291.65066666666667</v>
      </c>
      <c r="AY421" s="33">
        <v>43191</v>
      </c>
      <c r="AZ421" s="5">
        <f t="shared" si="357"/>
        <v>43191</v>
      </c>
      <c r="BA421" s="11">
        <f t="shared" si="358"/>
        <v>3652</v>
      </c>
      <c r="BB421" s="11">
        <f t="shared" si="359"/>
        <v>3160.4137424657533</v>
      </c>
      <c r="BC421" s="6">
        <v>692.68560675309891</v>
      </c>
      <c r="BD421" s="6">
        <v>62.296273419765669</v>
      </c>
      <c r="BE421" s="6">
        <f t="shared" ref="BE421:BE484" si="387">AB421-BC421</f>
        <v>229.35439324690105</v>
      </c>
      <c r="BF421" s="8"/>
      <c r="BG421" s="33">
        <v>43556</v>
      </c>
      <c r="BH421" s="5">
        <f t="shared" si="360"/>
        <v>43556</v>
      </c>
      <c r="BI421" s="11">
        <f t="shared" si="361"/>
        <v>4017</v>
      </c>
      <c r="BJ421" s="11">
        <f t="shared" si="362"/>
        <v>0</v>
      </c>
      <c r="BK421" s="6">
        <f>BC421+BL421</f>
        <v>754.15494008643225</v>
      </c>
      <c r="BL421" s="6">
        <f>AB421/N421</f>
        <v>61.469333333333331</v>
      </c>
      <c r="BM421" s="6">
        <f>BE421-BL421</f>
        <v>167.88505991356772</v>
      </c>
      <c r="BN421" s="59"/>
      <c r="BO421" s="58"/>
      <c r="BP421" s="58"/>
      <c r="BQ421" s="61">
        <f t="shared" si="363"/>
        <v>106.41572658023438</v>
      </c>
      <c r="BR421" s="33">
        <v>43922</v>
      </c>
      <c r="BS421" s="5">
        <f t="shared" si="364"/>
        <v>43922</v>
      </c>
      <c r="BT421" s="11">
        <f t="shared" si="365"/>
        <v>4383</v>
      </c>
      <c r="BU421" s="11">
        <f t="shared" si="366"/>
        <v>0</v>
      </c>
      <c r="BV421" s="6">
        <f t="shared" si="383"/>
        <v>815.62427341976559</v>
      </c>
      <c r="BW421" s="6">
        <f>SLN(M421,J421,N421)</f>
        <v>61.469333333333331</v>
      </c>
      <c r="BX421" s="73">
        <f t="shared" si="376"/>
        <v>106.41572658023438</v>
      </c>
      <c r="BY421" s="6">
        <f>BM421-BW421</f>
        <v>106.41572658023438</v>
      </c>
      <c r="BZ421" s="33">
        <v>44287</v>
      </c>
      <c r="CA421" s="5">
        <f t="shared" si="367"/>
        <v>44287</v>
      </c>
      <c r="CB421" s="11">
        <f t="shared" si="368"/>
        <v>4748</v>
      </c>
      <c r="CC421" s="11">
        <f t="shared" si="369"/>
        <v>0</v>
      </c>
      <c r="CD421" s="6">
        <f t="shared" si="370"/>
        <v>877.09360675309892</v>
      </c>
      <c r="CE421" s="62">
        <f>SLN(M421,J421,N421)</f>
        <v>61.469333333333331</v>
      </c>
      <c r="CF421" s="73">
        <f t="shared" si="377"/>
        <v>61.469333333333331</v>
      </c>
      <c r="CG421" s="73">
        <f t="shared" si="378"/>
        <v>44.946393246901046</v>
      </c>
      <c r="CH421" s="6">
        <f t="shared" si="327"/>
        <v>44.946393246901046</v>
      </c>
      <c r="CI421" s="6"/>
      <c r="CJ421" s="33">
        <v>44652</v>
      </c>
      <c r="CK421" s="5">
        <f t="shared" si="371"/>
        <v>44652</v>
      </c>
      <c r="CL421" s="11">
        <f t="shared" si="372"/>
        <v>2557</v>
      </c>
      <c r="CM421" s="11">
        <f t="shared" si="373"/>
        <v>2557</v>
      </c>
      <c r="CN421" s="6">
        <f t="shared" si="374"/>
        <v>921.04</v>
      </c>
      <c r="CO421" s="6">
        <f>CH421-1</f>
        <v>43.946393246901046</v>
      </c>
      <c r="CP421" s="73">
        <f t="shared" si="379"/>
        <v>43.946393246901046</v>
      </c>
      <c r="CQ421" s="73">
        <f t="shared" si="380"/>
        <v>1</v>
      </c>
      <c r="CR421" s="6">
        <f t="shared" si="375"/>
        <v>1</v>
      </c>
    </row>
    <row r="422" spans="1:96">
      <c r="A422" s="216" t="s">
        <v>2020</v>
      </c>
      <c r="B422" s="216" t="s">
        <v>2021</v>
      </c>
      <c r="C422" s="217"/>
      <c r="D422" s="217" t="s">
        <v>3622</v>
      </c>
      <c r="E422" s="216" t="s">
        <v>2998</v>
      </c>
      <c r="F422" s="216" t="s">
        <v>11592</v>
      </c>
      <c r="G422" s="216" t="s">
        <v>4574</v>
      </c>
      <c r="H422" s="216" t="s">
        <v>3113</v>
      </c>
      <c r="I422" s="216" t="s">
        <v>4256</v>
      </c>
      <c r="J422" s="216"/>
      <c r="K422" s="216" t="s">
        <v>1240</v>
      </c>
      <c r="L422" s="216" t="s">
        <v>3102</v>
      </c>
      <c r="M422" s="218">
        <v>813.98</v>
      </c>
      <c r="N422" s="216">
        <v>15</v>
      </c>
      <c r="O422" s="216"/>
      <c r="P422" s="216"/>
      <c r="Q422" s="216">
        <f t="shared" si="340"/>
        <v>180</v>
      </c>
      <c r="R422" s="216">
        <f t="shared" si="341"/>
        <v>5478.6330000000007</v>
      </c>
      <c r="S422" s="216">
        <f t="shared" si="342"/>
        <v>5475</v>
      </c>
      <c r="T422" s="216" t="s">
        <v>6</v>
      </c>
      <c r="U422" s="216"/>
      <c r="V422" s="219">
        <v>39539</v>
      </c>
      <c r="W422" s="216"/>
      <c r="X422" s="218">
        <v>813.98</v>
      </c>
      <c r="Y422" s="216">
        <v>0</v>
      </c>
      <c r="Z422" s="216">
        <v>0</v>
      </c>
      <c r="AA422" s="216">
        <v>0</v>
      </c>
      <c r="AB422" s="218">
        <f t="shared" si="343"/>
        <v>813.98</v>
      </c>
      <c r="AC422" s="220">
        <v>42095</v>
      </c>
      <c r="AD422" s="221">
        <f t="shared" si="344"/>
        <v>39539</v>
      </c>
      <c r="AE422" s="221">
        <f t="shared" si="345"/>
        <v>42095</v>
      </c>
      <c r="AF422" s="222">
        <f t="shared" si="346"/>
        <v>2556</v>
      </c>
      <c r="AG422" s="222">
        <f t="shared" si="347"/>
        <v>5478.75</v>
      </c>
      <c r="AH422" s="222">
        <f t="shared" si="348"/>
        <v>2556</v>
      </c>
      <c r="AI422" s="222">
        <f t="shared" si="384"/>
        <v>380.00600547945203</v>
      </c>
      <c r="AJ422" s="222">
        <f t="shared" si="385"/>
        <v>433.97399452054799</v>
      </c>
      <c r="AK422" s="220">
        <v>42461</v>
      </c>
      <c r="AL422" s="223">
        <f t="shared" si="349"/>
        <v>42461</v>
      </c>
      <c r="AM422" s="222">
        <f t="shared" si="350"/>
        <v>42461</v>
      </c>
      <c r="AN422" s="222">
        <f t="shared" si="351"/>
        <v>2556</v>
      </c>
      <c r="AO422" s="166">
        <v>742.68</v>
      </c>
      <c r="AP422" s="166">
        <f t="shared" si="352"/>
        <v>362.67399452054792</v>
      </c>
      <c r="AQ422" s="166">
        <f t="shared" si="353"/>
        <v>71.300000000000068</v>
      </c>
      <c r="AR422" s="220">
        <v>42826</v>
      </c>
      <c r="AS422" s="223">
        <f t="shared" si="354"/>
        <v>42826</v>
      </c>
      <c r="AT422" s="222">
        <f t="shared" si="355"/>
        <v>42826</v>
      </c>
      <c r="AU422" s="222">
        <f t="shared" si="356"/>
        <v>3287</v>
      </c>
      <c r="AV422" s="166">
        <v>796.94533333333334</v>
      </c>
      <c r="AW422" s="166">
        <v>54.265333333333338</v>
      </c>
      <c r="AX422" s="166">
        <f t="shared" si="386"/>
        <v>17.034666666666681</v>
      </c>
      <c r="AY422" s="220">
        <v>43191</v>
      </c>
      <c r="AZ422" s="223">
        <f t="shared" si="357"/>
        <v>43191</v>
      </c>
      <c r="BA422" s="222">
        <f t="shared" si="358"/>
        <v>3652</v>
      </c>
      <c r="BB422" s="222">
        <f t="shared" si="359"/>
        <v>3218.0260054794521</v>
      </c>
      <c r="BC422" s="166">
        <v>814.20916547100478</v>
      </c>
      <c r="BD422" s="166">
        <v>17.2638321376714</v>
      </c>
      <c r="BE422" s="166">
        <f t="shared" si="387"/>
        <v>-0.22916547100476237</v>
      </c>
      <c r="BF422" s="224"/>
      <c r="BG422" s="220">
        <v>43556</v>
      </c>
      <c r="BH422" s="223">
        <f t="shared" si="360"/>
        <v>43556</v>
      </c>
      <c r="BI422" s="222">
        <f t="shared" si="361"/>
        <v>4017</v>
      </c>
      <c r="BJ422" s="222">
        <f t="shared" si="362"/>
        <v>0</v>
      </c>
      <c r="BK422" s="166">
        <f t="shared" ref="BK422:BK444" si="388">(M422-J422)/R422*BI422</f>
        <v>596.81998410917458</v>
      </c>
      <c r="BL422" s="166">
        <v>1.08</v>
      </c>
      <c r="BM422" s="166">
        <v>0.08</v>
      </c>
      <c r="BN422" s="225"/>
      <c r="BO422" s="226"/>
      <c r="BP422" s="226"/>
      <c r="BQ422" s="227">
        <f t="shared" si="363"/>
        <v>217.08001589082539</v>
      </c>
      <c r="BR422" s="220">
        <v>43922</v>
      </c>
      <c r="BS422" s="223">
        <f t="shared" si="364"/>
        <v>43922</v>
      </c>
      <c r="BT422" s="222">
        <f t="shared" si="365"/>
        <v>4383</v>
      </c>
      <c r="BU422" s="222">
        <f t="shared" si="366"/>
        <v>0</v>
      </c>
      <c r="BV422" s="166">
        <f t="shared" si="383"/>
        <v>596.89998410917462</v>
      </c>
      <c r="BW422" s="166">
        <f>BM422</f>
        <v>0.08</v>
      </c>
      <c r="BX422" s="166">
        <f t="shared" si="376"/>
        <v>0.08</v>
      </c>
      <c r="BY422" s="166">
        <v>0.08</v>
      </c>
      <c r="BZ422" s="220">
        <v>44287</v>
      </c>
      <c r="CA422" s="223">
        <f t="shared" si="367"/>
        <v>44287</v>
      </c>
      <c r="CB422" s="222">
        <f t="shared" si="368"/>
        <v>4748</v>
      </c>
      <c r="CC422" s="222">
        <f t="shared" si="369"/>
        <v>0</v>
      </c>
      <c r="CD422" s="166">
        <f t="shared" si="370"/>
        <v>596.97998410917467</v>
      </c>
      <c r="CE422" s="166">
        <f>BY422</f>
        <v>0.08</v>
      </c>
      <c r="CF422" s="166">
        <f t="shared" si="377"/>
        <v>0.08</v>
      </c>
      <c r="CG422" s="166">
        <f t="shared" si="378"/>
        <v>0</v>
      </c>
      <c r="CH422" s="166">
        <f t="shared" si="327"/>
        <v>0</v>
      </c>
      <c r="CI422" s="166"/>
      <c r="CJ422" s="220">
        <v>44652</v>
      </c>
      <c r="CK422" s="223">
        <f t="shared" si="371"/>
        <v>44652</v>
      </c>
      <c r="CL422" s="222">
        <f t="shared" si="372"/>
        <v>2557</v>
      </c>
      <c r="CM422" s="222">
        <f t="shared" si="373"/>
        <v>2557</v>
      </c>
      <c r="CN422" s="166">
        <f t="shared" si="374"/>
        <v>596.97998410917467</v>
      </c>
      <c r="CO422" s="166">
        <f>CH422</f>
        <v>0</v>
      </c>
      <c r="CP422" s="166">
        <f t="shared" si="379"/>
        <v>0</v>
      </c>
      <c r="CQ422" s="166">
        <f t="shared" si="380"/>
        <v>0</v>
      </c>
      <c r="CR422" s="166">
        <f t="shared" si="375"/>
        <v>0</v>
      </c>
    </row>
    <row r="423" spans="1:96">
      <c r="A423" s="216" t="s">
        <v>2022</v>
      </c>
      <c r="B423" s="216" t="s">
        <v>2023</v>
      </c>
      <c r="C423" s="217"/>
      <c r="D423" s="217" t="s">
        <v>3623</v>
      </c>
      <c r="E423" s="216" t="s">
        <v>2998</v>
      </c>
      <c r="F423" s="216" t="s">
        <v>11592</v>
      </c>
      <c r="G423" s="216" t="s">
        <v>4574</v>
      </c>
      <c r="H423" s="216" t="s">
        <v>4271</v>
      </c>
      <c r="I423" s="216" t="s">
        <v>4263</v>
      </c>
      <c r="J423" s="216"/>
      <c r="K423" s="216" t="s">
        <v>1240</v>
      </c>
      <c r="L423" s="216" t="s">
        <v>3102</v>
      </c>
      <c r="M423" s="218">
        <v>813.98</v>
      </c>
      <c r="N423" s="216">
        <v>15</v>
      </c>
      <c r="O423" s="216"/>
      <c r="P423" s="216"/>
      <c r="Q423" s="216">
        <f t="shared" si="340"/>
        <v>180</v>
      </c>
      <c r="R423" s="216">
        <f t="shared" si="341"/>
        <v>5478.6330000000007</v>
      </c>
      <c r="S423" s="216">
        <f t="shared" si="342"/>
        <v>5475</v>
      </c>
      <c r="T423" s="216" t="s">
        <v>6</v>
      </c>
      <c r="U423" s="216"/>
      <c r="V423" s="219">
        <v>39539</v>
      </c>
      <c r="W423" s="216"/>
      <c r="X423" s="218">
        <v>813.98</v>
      </c>
      <c r="Y423" s="216">
        <v>0</v>
      </c>
      <c r="Z423" s="216">
        <v>0</v>
      </c>
      <c r="AA423" s="216">
        <v>0</v>
      </c>
      <c r="AB423" s="218">
        <f t="shared" si="343"/>
        <v>813.98</v>
      </c>
      <c r="AC423" s="220">
        <v>42095</v>
      </c>
      <c r="AD423" s="221">
        <f t="shared" si="344"/>
        <v>39539</v>
      </c>
      <c r="AE423" s="221">
        <f t="shared" si="345"/>
        <v>42095</v>
      </c>
      <c r="AF423" s="222">
        <f t="shared" si="346"/>
        <v>2556</v>
      </c>
      <c r="AG423" s="222">
        <f t="shared" si="347"/>
        <v>5478.75</v>
      </c>
      <c r="AH423" s="222">
        <f t="shared" si="348"/>
        <v>2556</v>
      </c>
      <c r="AI423" s="222">
        <f t="shared" si="384"/>
        <v>380.00600547945203</v>
      </c>
      <c r="AJ423" s="222">
        <f t="shared" si="385"/>
        <v>433.97399452054799</v>
      </c>
      <c r="AK423" s="220">
        <v>42461</v>
      </c>
      <c r="AL423" s="223">
        <f t="shared" si="349"/>
        <v>42461</v>
      </c>
      <c r="AM423" s="222">
        <f t="shared" si="350"/>
        <v>42461</v>
      </c>
      <c r="AN423" s="222">
        <f t="shared" si="351"/>
        <v>2556</v>
      </c>
      <c r="AO423" s="166">
        <v>742.68</v>
      </c>
      <c r="AP423" s="166">
        <f t="shared" si="352"/>
        <v>362.67399452054792</v>
      </c>
      <c r="AQ423" s="166">
        <f t="shared" si="353"/>
        <v>71.300000000000068</v>
      </c>
      <c r="AR423" s="220">
        <v>42826</v>
      </c>
      <c r="AS423" s="223">
        <f t="shared" si="354"/>
        <v>42826</v>
      </c>
      <c r="AT423" s="222">
        <f t="shared" si="355"/>
        <v>42826</v>
      </c>
      <c r="AU423" s="222">
        <f t="shared" si="356"/>
        <v>3287</v>
      </c>
      <c r="AV423" s="166">
        <v>796.94533333333334</v>
      </c>
      <c r="AW423" s="166">
        <v>54.265333333333338</v>
      </c>
      <c r="AX423" s="166">
        <f t="shared" si="386"/>
        <v>17.034666666666681</v>
      </c>
      <c r="AY423" s="220">
        <v>43191</v>
      </c>
      <c r="AZ423" s="223">
        <f t="shared" si="357"/>
        <v>43191</v>
      </c>
      <c r="BA423" s="222">
        <f t="shared" si="358"/>
        <v>3652</v>
      </c>
      <c r="BB423" s="222">
        <f t="shared" si="359"/>
        <v>3218.0260054794521</v>
      </c>
      <c r="BC423" s="166">
        <v>814.20916547100478</v>
      </c>
      <c r="BD423" s="166">
        <v>17.2638321376714</v>
      </c>
      <c r="BE423" s="166">
        <f t="shared" si="387"/>
        <v>-0.22916547100476237</v>
      </c>
      <c r="BF423" s="224"/>
      <c r="BG423" s="220">
        <v>43556</v>
      </c>
      <c r="BH423" s="223">
        <f t="shared" si="360"/>
        <v>43556</v>
      </c>
      <c r="BI423" s="222">
        <f t="shared" si="361"/>
        <v>4017</v>
      </c>
      <c r="BJ423" s="222">
        <f t="shared" si="362"/>
        <v>0</v>
      </c>
      <c r="BK423" s="166">
        <f t="shared" si="388"/>
        <v>596.81998410917458</v>
      </c>
      <c r="BL423" s="166">
        <v>1.08</v>
      </c>
      <c r="BM423" s="166">
        <v>0.08</v>
      </c>
      <c r="BN423" s="225"/>
      <c r="BO423" s="226"/>
      <c r="BP423" s="226"/>
      <c r="BQ423" s="227">
        <f t="shared" si="363"/>
        <v>217.08001589082539</v>
      </c>
      <c r="BR423" s="220">
        <v>43922</v>
      </c>
      <c r="BS423" s="223">
        <f t="shared" si="364"/>
        <v>43922</v>
      </c>
      <c r="BT423" s="222">
        <f t="shared" si="365"/>
        <v>4383</v>
      </c>
      <c r="BU423" s="222">
        <f t="shared" si="366"/>
        <v>0</v>
      </c>
      <c r="BV423" s="166">
        <f t="shared" si="383"/>
        <v>596.89998410917462</v>
      </c>
      <c r="BW423" s="166">
        <f>BM423</f>
        <v>0.08</v>
      </c>
      <c r="BX423" s="166">
        <f t="shared" si="376"/>
        <v>0.08</v>
      </c>
      <c r="BY423" s="166">
        <v>0.08</v>
      </c>
      <c r="BZ423" s="220">
        <v>44287</v>
      </c>
      <c r="CA423" s="223">
        <f t="shared" si="367"/>
        <v>44287</v>
      </c>
      <c r="CB423" s="222">
        <f t="shared" si="368"/>
        <v>4748</v>
      </c>
      <c r="CC423" s="222">
        <f t="shared" si="369"/>
        <v>0</v>
      </c>
      <c r="CD423" s="166">
        <f t="shared" si="370"/>
        <v>596.97998410917467</v>
      </c>
      <c r="CE423" s="166">
        <f>BY423</f>
        <v>0.08</v>
      </c>
      <c r="CF423" s="166">
        <f t="shared" si="377"/>
        <v>0.08</v>
      </c>
      <c r="CG423" s="166">
        <f t="shared" si="378"/>
        <v>0</v>
      </c>
      <c r="CH423" s="166">
        <f t="shared" si="327"/>
        <v>0</v>
      </c>
      <c r="CI423" s="166"/>
      <c r="CJ423" s="220">
        <v>44652</v>
      </c>
      <c r="CK423" s="223">
        <f t="shared" si="371"/>
        <v>44652</v>
      </c>
      <c r="CL423" s="222">
        <f t="shared" si="372"/>
        <v>2557</v>
      </c>
      <c r="CM423" s="222">
        <f t="shared" si="373"/>
        <v>2557</v>
      </c>
      <c r="CN423" s="166">
        <f t="shared" si="374"/>
        <v>596.97998410917467</v>
      </c>
      <c r="CO423" s="166">
        <f>CH423</f>
        <v>0</v>
      </c>
      <c r="CP423" s="166">
        <f t="shared" si="379"/>
        <v>0</v>
      </c>
      <c r="CQ423" s="166">
        <f t="shared" si="380"/>
        <v>0</v>
      </c>
      <c r="CR423" s="166">
        <f t="shared" si="375"/>
        <v>0</v>
      </c>
    </row>
    <row r="424" spans="1:96">
      <c r="A424" s="216" t="s">
        <v>2024</v>
      </c>
      <c r="B424" s="216" t="s">
        <v>2025</v>
      </c>
      <c r="C424" s="217"/>
      <c r="D424" s="217" t="s">
        <v>3624</v>
      </c>
      <c r="E424" s="216" t="s">
        <v>2998</v>
      </c>
      <c r="F424" s="216" t="s">
        <v>11592</v>
      </c>
      <c r="G424" s="216" t="s">
        <v>4574</v>
      </c>
      <c r="H424" s="216" t="s">
        <v>3141</v>
      </c>
      <c r="I424" s="216" t="s">
        <v>4256</v>
      </c>
      <c r="J424" s="216"/>
      <c r="K424" s="216" t="s">
        <v>1240</v>
      </c>
      <c r="L424" s="216" t="s">
        <v>3102</v>
      </c>
      <c r="M424" s="218">
        <v>1000.16</v>
      </c>
      <c r="N424" s="216">
        <v>15</v>
      </c>
      <c r="O424" s="216"/>
      <c r="P424" s="216"/>
      <c r="Q424" s="216">
        <f t="shared" si="340"/>
        <v>180</v>
      </c>
      <c r="R424" s="216">
        <f t="shared" si="341"/>
        <v>5478.6330000000007</v>
      </c>
      <c r="S424" s="216">
        <f t="shared" si="342"/>
        <v>5475</v>
      </c>
      <c r="T424" s="216" t="s">
        <v>6</v>
      </c>
      <c r="U424" s="216"/>
      <c r="V424" s="219">
        <v>39539</v>
      </c>
      <c r="W424" s="216"/>
      <c r="X424" s="218">
        <v>1000.16</v>
      </c>
      <c r="Y424" s="216">
        <v>0</v>
      </c>
      <c r="Z424" s="216">
        <v>0</v>
      </c>
      <c r="AA424" s="216">
        <v>0</v>
      </c>
      <c r="AB424" s="218">
        <f t="shared" si="343"/>
        <v>1000.16</v>
      </c>
      <c r="AC424" s="220">
        <v>42095</v>
      </c>
      <c r="AD424" s="221">
        <f t="shared" si="344"/>
        <v>39539</v>
      </c>
      <c r="AE424" s="221">
        <f t="shared" si="345"/>
        <v>42095</v>
      </c>
      <c r="AF424" s="222">
        <f t="shared" si="346"/>
        <v>2556</v>
      </c>
      <c r="AG424" s="222">
        <f t="shared" si="347"/>
        <v>5478.75</v>
      </c>
      <c r="AH424" s="222">
        <f t="shared" si="348"/>
        <v>2556</v>
      </c>
      <c r="AI424" s="222">
        <f t="shared" si="384"/>
        <v>466.92401095890409</v>
      </c>
      <c r="AJ424" s="222">
        <f t="shared" si="385"/>
        <v>533.23598904109588</v>
      </c>
      <c r="AK424" s="220">
        <v>42461</v>
      </c>
      <c r="AL424" s="223">
        <f t="shared" si="349"/>
        <v>42461</v>
      </c>
      <c r="AM424" s="222">
        <f t="shared" si="350"/>
        <v>42461</v>
      </c>
      <c r="AN424" s="222">
        <f t="shared" si="351"/>
        <v>2556</v>
      </c>
      <c r="AO424" s="166">
        <v>747.15</v>
      </c>
      <c r="AP424" s="166">
        <f t="shared" si="352"/>
        <v>280.22598904109589</v>
      </c>
      <c r="AQ424" s="166">
        <f t="shared" si="353"/>
        <v>253.01</v>
      </c>
      <c r="AR424" s="220">
        <v>42826</v>
      </c>
      <c r="AS424" s="223">
        <f t="shared" si="354"/>
        <v>42826</v>
      </c>
      <c r="AT424" s="222">
        <f t="shared" si="355"/>
        <v>42826</v>
      </c>
      <c r="AU424" s="222">
        <f t="shared" si="356"/>
        <v>3287</v>
      </c>
      <c r="AV424" s="166">
        <v>813.82733333333329</v>
      </c>
      <c r="AW424" s="166">
        <v>66.677333333333337</v>
      </c>
      <c r="AX424" s="166">
        <f t="shared" si="386"/>
        <v>186.33266666666668</v>
      </c>
      <c r="AY424" s="220">
        <v>43191</v>
      </c>
      <c r="AZ424" s="223">
        <f t="shared" si="357"/>
        <v>43191</v>
      </c>
      <c r="BA424" s="222">
        <f t="shared" si="358"/>
        <v>3652</v>
      </c>
      <c r="BB424" s="222">
        <f t="shared" si="359"/>
        <v>3118.7640109589042</v>
      </c>
      <c r="BC424" s="166">
        <v>881.40166939631627</v>
      </c>
      <c r="BD424" s="166">
        <v>67.574336062982994</v>
      </c>
      <c r="BE424" s="166">
        <f t="shared" si="387"/>
        <v>118.7583306036837</v>
      </c>
      <c r="BF424" s="224"/>
      <c r="BG424" s="220">
        <v>43556</v>
      </c>
      <c r="BH424" s="223">
        <f t="shared" si="360"/>
        <v>43556</v>
      </c>
      <c r="BI424" s="222">
        <f t="shared" si="361"/>
        <v>4017</v>
      </c>
      <c r="BJ424" s="222">
        <f t="shared" si="362"/>
        <v>0</v>
      </c>
      <c r="BK424" s="166">
        <f t="shared" si="388"/>
        <v>733.3294126472789</v>
      </c>
      <c r="BL424" s="166">
        <f>AB424/N424</f>
        <v>66.677333333333337</v>
      </c>
      <c r="BM424" s="166">
        <f t="shared" ref="BM424:BM451" si="389">BE424-BL424</f>
        <v>52.080997270350366</v>
      </c>
      <c r="BN424" s="225"/>
      <c r="BO424" s="226"/>
      <c r="BP424" s="226"/>
      <c r="BQ424" s="227">
        <f t="shared" si="363"/>
        <v>214.74959008237067</v>
      </c>
      <c r="BR424" s="220">
        <v>43922</v>
      </c>
      <c r="BS424" s="223">
        <f t="shared" si="364"/>
        <v>43922</v>
      </c>
      <c r="BT424" s="222">
        <f t="shared" si="365"/>
        <v>4383</v>
      </c>
      <c r="BU424" s="222">
        <f t="shared" si="366"/>
        <v>0</v>
      </c>
      <c r="BV424" s="166">
        <f t="shared" si="383"/>
        <v>785.41040991762929</v>
      </c>
      <c r="BW424" s="166">
        <f>BM424</f>
        <v>52.080997270350366</v>
      </c>
      <c r="BX424" s="166">
        <f t="shared" si="376"/>
        <v>0</v>
      </c>
      <c r="BY424" s="166">
        <f t="shared" ref="BY424:BY451" si="390">BM424-BW424</f>
        <v>0</v>
      </c>
      <c r="BZ424" s="220">
        <v>44287</v>
      </c>
      <c r="CA424" s="223">
        <f t="shared" si="367"/>
        <v>44287</v>
      </c>
      <c r="CB424" s="222">
        <f t="shared" si="368"/>
        <v>4748</v>
      </c>
      <c r="CC424" s="222">
        <f t="shared" si="369"/>
        <v>0</v>
      </c>
      <c r="CD424" s="166">
        <f t="shared" si="370"/>
        <v>785.41040991762929</v>
      </c>
      <c r="CE424" s="166">
        <f>BY424</f>
        <v>0</v>
      </c>
      <c r="CF424" s="166">
        <f t="shared" si="377"/>
        <v>0</v>
      </c>
      <c r="CG424" s="166">
        <f t="shared" si="378"/>
        <v>0</v>
      </c>
      <c r="CH424" s="166">
        <f t="shared" si="327"/>
        <v>0</v>
      </c>
      <c r="CI424" s="166"/>
      <c r="CJ424" s="220">
        <v>44652</v>
      </c>
      <c r="CK424" s="223">
        <f t="shared" si="371"/>
        <v>44652</v>
      </c>
      <c r="CL424" s="222">
        <f t="shared" si="372"/>
        <v>2557</v>
      </c>
      <c r="CM424" s="222">
        <f t="shared" si="373"/>
        <v>2557</v>
      </c>
      <c r="CN424" s="166">
        <f t="shared" si="374"/>
        <v>785.41040991762929</v>
      </c>
      <c r="CO424" s="166">
        <f>CH424</f>
        <v>0</v>
      </c>
      <c r="CP424" s="166">
        <f t="shared" si="379"/>
        <v>0</v>
      </c>
      <c r="CQ424" s="166">
        <f t="shared" si="380"/>
        <v>0</v>
      </c>
      <c r="CR424" s="166">
        <f t="shared" si="375"/>
        <v>0</v>
      </c>
    </row>
    <row r="425" spans="1:96">
      <c r="A425" s="216" t="s">
        <v>2026</v>
      </c>
      <c r="B425" s="216" t="s">
        <v>2027</v>
      </c>
      <c r="C425" s="217"/>
      <c r="D425" s="217" t="s">
        <v>3625</v>
      </c>
      <c r="E425" s="216" t="s">
        <v>2998</v>
      </c>
      <c r="F425" s="216" t="s">
        <v>11592</v>
      </c>
      <c r="G425" s="216" t="s">
        <v>4574</v>
      </c>
      <c r="H425" s="216" t="s">
        <v>3141</v>
      </c>
      <c r="I425" s="216" t="s">
        <v>4256</v>
      </c>
      <c r="J425" s="216"/>
      <c r="K425" s="216" t="s">
        <v>1240</v>
      </c>
      <c r="L425" s="216" t="s">
        <v>3102</v>
      </c>
      <c r="M425" s="218">
        <v>1000.16</v>
      </c>
      <c r="N425" s="216">
        <v>15</v>
      </c>
      <c r="O425" s="216"/>
      <c r="P425" s="216"/>
      <c r="Q425" s="216">
        <f t="shared" si="340"/>
        <v>180</v>
      </c>
      <c r="R425" s="216">
        <f t="shared" si="341"/>
        <v>5478.6330000000007</v>
      </c>
      <c r="S425" s="216">
        <f t="shared" si="342"/>
        <v>5475</v>
      </c>
      <c r="T425" s="216" t="s">
        <v>6</v>
      </c>
      <c r="U425" s="216"/>
      <c r="V425" s="219">
        <v>39539</v>
      </c>
      <c r="W425" s="216"/>
      <c r="X425" s="218">
        <v>1000.16</v>
      </c>
      <c r="Y425" s="216">
        <v>0</v>
      </c>
      <c r="Z425" s="216">
        <v>0</v>
      </c>
      <c r="AA425" s="216">
        <v>0</v>
      </c>
      <c r="AB425" s="218">
        <f t="shared" si="343"/>
        <v>1000.16</v>
      </c>
      <c r="AC425" s="220">
        <v>42095</v>
      </c>
      <c r="AD425" s="221">
        <f t="shared" si="344"/>
        <v>39539</v>
      </c>
      <c r="AE425" s="221">
        <f t="shared" si="345"/>
        <v>42095</v>
      </c>
      <c r="AF425" s="222">
        <f t="shared" si="346"/>
        <v>2556</v>
      </c>
      <c r="AG425" s="222">
        <f t="shared" si="347"/>
        <v>5478.75</v>
      </c>
      <c r="AH425" s="222">
        <f t="shared" si="348"/>
        <v>2556</v>
      </c>
      <c r="AI425" s="222">
        <f t="shared" si="384"/>
        <v>466.92401095890409</v>
      </c>
      <c r="AJ425" s="222">
        <f t="shared" si="385"/>
        <v>533.23598904109588</v>
      </c>
      <c r="AK425" s="220">
        <v>42461</v>
      </c>
      <c r="AL425" s="223">
        <f t="shared" si="349"/>
        <v>42461</v>
      </c>
      <c r="AM425" s="222">
        <f t="shared" si="350"/>
        <v>42461</v>
      </c>
      <c r="AN425" s="222">
        <f t="shared" si="351"/>
        <v>2556</v>
      </c>
      <c r="AO425" s="166">
        <v>747.15</v>
      </c>
      <c r="AP425" s="166">
        <f t="shared" si="352"/>
        <v>280.22598904109589</v>
      </c>
      <c r="AQ425" s="166">
        <f t="shared" si="353"/>
        <v>253.01</v>
      </c>
      <c r="AR425" s="220">
        <v>42826</v>
      </c>
      <c r="AS425" s="223">
        <f t="shared" si="354"/>
        <v>42826</v>
      </c>
      <c r="AT425" s="222">
        <f t="shared" si="355"/>
        <v>42826</v>
      </c>
      <c r="AU425" s="222">
        <f t="shared" si="356"/>
        <v>3287</v>
      </c>
      <c r="AV425" s="166">
        <v>813.82733333333329</v>
      </c>
      <c r="AW425" s="166">
        <v>66.677333333333337</v>
      </c>
      <c r="AX425" s="166">
        <f t="shared" si="386"/>
        <v>186.33266666666668</v>
      </c>
      <c r="AY425" s="220">
        <v>43191</v>
      </c>
      <c r="AZ425" s="223">
        <f t="shared" si="357"/>
        <v>43191</v>
      </c>
      <c r="BA425" s="222">
        <f t="shared" si="358"/>
        <v>3652</v>
      </c>
      <c r="BB425" s="222">
        <f t="shared" si="359"/>
        <v>3118.7640109589042</v>
      </c>
      <c r="BC425" s="166">
        <v>881.40166939631627</v>
      </c>
      <c r="BD425" s="166">
        <v>67.574336062982994</v>
      </c>
      <c r="BE425" s="166">
        <f t="shared" si="387"/>
        <v>118.7583306036837</v>
      </c>
      <c r="BF425" s="224"/>
      <c r="BG425" s="220">
        <v>43556</v>
      </c>
      <c r="BH425" s="223">
        <f t="shared" si="360"/>
        <v>43556</v>
      </c>
      <c r="BI425" s="222">
        <f t="shared" si="361"/>
        <v>4017</v>
      </c>
      <c r="BJ425" s="222">
        <f t="shared" si="362"/>
        <v>0</v>
      </c>
      <c r="BK425" s="166">
        <f t="shared" si="388"/>
        <v>733.3294126472789</v>
      </c>
      <c r="BL425" s="166">
        <f>AB425/N425</f>
        <v>66.677333333333337</v>
      </c>
      <c r="BM425" s="166">
        <f t="shared" si="389"/>
        <v>52.080997270350366</v>
      </c>
      <c r="BN425" s="225"/>
      <c r="BO425" s="226"/>
      <c r="BP425" s="226"/>
      <c r="BQ425" s="227">
        <f t="shared" si="363"/>
        <v>214.74959008237067</v>
      </c>
      <c r="BR425" s="220">
        <v>43922</v>
      </c>
      <c r="BS425" s="223">
        <f t="shared" si="364"/>
        <v>43922</v>
      </c>
      <c r="BT425" s="222">
        <f t="shared" si="365"/>
        <v>4383</v>
      </c>
      <c r="BU425" s="222">
        <f t="shared" si="366"/>
        <v>0</v>
      </c>
      <c r="BV425" s="166">
        <f t="shared" si="383"/>
        <v>785.41040991762929</v>
      </c>
      <c r="BW425" s="166">
        <f>BM425</f>
        <v>52.080997270350366</v>
      </c>
      <c r="BX425" s="166">
        <f t="shared" si="376"/>
        <v>0</v>
      </c>
      <c r="BY425" s="166">
        <f t="shared" si="390"/>
        <v>0</v>
      </c>
      <c r="BZ425" s="220">
        <v>44287</v>
      </c>
      <c r="CA425" s="223">
        <f t="shared" si="367"/>
        <v>44287</v>
      </c>
      <c r="CB425" s="222">
        <f t="shared" si="368"/>
        <v>4748</v>
      </c>
      <c r="CC425" s="222">
        <f t="shared" si="369"/>
        <v>0</v>
      </c>
      <c r="CD425" s="166">
        <f t="shared" si="370"/>
        <v>785.41040991762929</v>
      </c>
      <c r="CE425" s="166">
        <f>BY425</f>
        <v>0</v>
      </c>
      <c r="CF425" s="166">
        <f t="shared" si="377"/>
        <v>0</v>
      </c>
      <c r="CG425" s="166">
        <f t="shared" si="378"/>
        <v>0</v>
      </c>
      <c r="CH425" s="166">
        <f t="shared" si="327"/>
        <v>0</v>
      </c>
      <c r="CI425" s="166"/>
      <c r="CJ425" s="220">
        <v>44652</v>
      </c>
      <c r="CK425" s="223">
        <f t="shared" si="371"/>
        <v>44652</v>
      </c>
      <c r="CL425" s="222">
        <f t="shared" si="372"/>
        <v>2557</v>
      </c>
      <c r="CM425" s="222">
        <f t="shared" si="373"/>
        <v>2557</v>
      </c>
      <c r="CN425" s="166">
        <f t="shared" si="374"/>
        <v>785.41040991762929</v>
      </c>
      <c r="CO425" s="166">
        <f>CH425</f>
        <v>0</v>
      </c>
      <c r="CP425" s="166">
        <f t="shared" si="379"/>
        <v>0</v>
      </c>
      <c r="CQ425" s="166">
        <f t="shared" si="380"/>
        <v>0</v>
      </c>
      <c r="CR425" s="166">
        <f t="shared" si="375"/>
        <v>0</v>
      </c>
    </row>
    <row r="426" spans="1:96">
      <c r="A426" s="30" t="s">
        <v>2028</v>
      </c>
      <c r="B426" s="30" t="s">
        <v>2029</v>
      </c>
      <c r="C426" s="49"/>
      <c r="D426" s="49" t="s">
        <v>3626</v>
      </c>
      <c r="E426" s="30" t="s">
        <v>2998</v>
      </c>
      <c r="F426" s="30" t="s">
        <v>11592</v>
      </c>
      <c r="G426" s="30" t="s">
        <v>4574</v>
      </c>
      <c r="H426" s="30" t="s">
        <v>3141</v>
      </c>
      <c r="I426" s="30" t="s">
        <v>4256</v>
      </c>
      <c r="J426" s="30"/>
      <c r="K426" s="30" t="s">
        <v>1240</v>
      </c>
      <c r="L426" s="30" t="s">
        <v>3102</v>
      </c>
      <c r="M426" s="31">
        <v>5877.27</v>
      </c>
      <c r="N426" s="30">
        <v>15</v>
      </c>
      <c r="O426" s="30"/>
      <c r="P426" s="162"/>
      <c r="Q426" s="30">
        <f t="shared" si="340"/>
        <v>180</v>
      </c>
      <c r="R426" s="30">
        <f t="shared" si="341"/>
        <v>5478.6330000000007</v>
      </c>
      <c r="S426" s="30">
        <f t="shared" si="342"/>
        <v>5475</v>
      </c>
      <c r="T426" s="30" t="s">
        <v>6</v>
      </c>
      <c r="U426" s="30"/>
      <c r="V426" s="32">
        <v>39539</v>
      </c>
      <c r="W426" s="30"/>
      <c r="X426" s="31">
        <v>5877.27</v>
      </c>
      <c r="Y426" s="30">
        <v>0</v>
      </c>
      <c r="Z426" s="30">
        <v>0</v>
      </c>
      <c r="AA426" s="30">
        <v>0</v>
      </c>
      <c r="AB426" s="31">
        <f t="shared" si="343"/>
        <v>5877.27</v>
      </c>
      <c r="AC426" s="33">
        <v>42095</v>
      </c>
      <c r="AD426" s="10">
        <f t="shared" si="344"/>
        <v>39539</v>
      </c>
      <c r="AE426" s="10">
        <f t="shared" si="345"/>
        <v>42095</v>
      </c>
      <c r="AF426" s="11">
        <f t="shared" si="346"/>
        <v>2556</v>
      </c>
      <c r="AG426" s="11">
        <f t="shared" si="347"/>
        <v>5478.75</v>
      </c>
      <c r="AH426" s="11">
        <f t="shared" si="348"/>
        <v>2556</v>
      </c>
      <c r="AI426" s="11">
        <f t="shared" si="384"/>
        <v>2743.7994739726028</v>
      </c>
      <c r="AJ426" s="11">
        <f t="shared" si="385"/>
        <v>3133.4705260273977</v>
      </c>
      <c r="AK426" s="33">
        <v>42461</v>
      </c>
      <c r="AL426" s="5">
        <f t="shared" si="349"/>
        <v>42461</v>
      </c>
      <c r="AM426" s="11">
        <f t="shared" si="350"/>
        <v>42461</v>
      </c>
      <c r="AN426" s="11">
        <f t="shared" si="351"/>
        <v>2556</v>
      </c>
      <c r="AO426" s="6">
        <v>3386.67</v>
      </c>
      <c r="AP426" s="6">
        <f t="shared" si="352"/>
        <v>642.87052602739732</v>
      </c>
      <c r="AQ426" s="6">
        <f t="shared" si="353"/>
        <v>2490.6000000000004</v>
      </c>
      <c r="AR426" s="33">
        <v>42826</v>
      </c>
      <c r="AS426" s="5">
        <f t="shared" si="354"/>
        <v>42826</v>
      </c>
      <c r="AT426" s="11">
        <f t="shared" si="355"/>
        <v>42826</v>
      </c>
      <c r="AU426" s="11">
        <f t="shared" si="356"/>
        <v>3287</v>
      </c>
      <c r="AV426" s="6">
        <v>3778.4880000000003</v>
      </c>
      <c r="AW426" s="6">
        <v>391.81800000000004</v>
      </c>
      <c r="AX426" s="6">
        <f t="shared" si="386"/>
        <v>2098.7820000000002</v>
      </c>
      <c r="AY426" s="33">
        <v>43191</v>
      </c>
      <c r="AZ426" s="5">
        <f t="shared" si="357"/>
        <v>43191</v>
      </c>
      <c r="BA426" s="11">
        <f t="shared" si="358"/>
        <v>3652</v>
      </c>
      <c r="BB426" s="11">
        <f t="shared" si="359"/>
        <v>518.52947397260232</v>
      </c>
      <c r="BC426" s="6">
        <v>3922.2350914944</v>
      </c>
      <c r="BD426" s="6">
        <v>143.74709149439968</v>
      </c>
      <c r="BE426" s="6">
        <f t="shared" si="387"/>
        <v>1955.0349085056005</v>
      </c>
      <c r="BF426" s="8"/>
      <c r="BG426" s="33">
        <v>43556</v>
      </c>
      <c r="BH426" s="5">
        <f t="shared" si="360"/>
        <v>43556</v>
      </c>
      <c r="BI426" s="11">
        <f t="shared" si="361"/>
        <v>4017</v>
      </c>
      <c r="BJ426" s="11">
        <f t="shared" si="362"/>
        <v>0</v>
      </c>
      <c r="BK426" s="6">
        <f t="shared" si="388"/>
        <v>4309.2854713940496</v>
      </c>
      <c r="BL426" s="6">
        <f>BK426-BC426</f>
        <v>387.05037989964967</v>
      </c>
      <c r="BM426" s="6">
        <f t="shared" si="389"/>
        <v>1567.9845286059508</v>
      </c>
      <c r="BN426" s="59"/>
      <c r="BO426" s="58"/>
      <c r="BP426" s="58"/>
      <c r="BQ426" s="61">
        <f t="shared" si="363"/>
        <v>1176.1665286059506</v>
      </c>
      <c r="BR426" s="33">
        <v>43922</v>
      </c>
      <c r="BS426" s="5">
        <f t="shared" si="364"/>
        <v>43922</v>
      </c>
      <c r="BT426" s="11">
        <f t="shared" si="365"/>
        <v>4383</v>
      </c>
      <c r="BU426" s="11">
        <f t="shared" si="366"/>
        <v>0</v>
      </c>
      <c r="BV426" s="6">
        <f t="shared" si="383"/>
        <v>4701.1034713940498</v>
      </c>
      <c r="BW426" s="6">
        <f t="shared" ref="BW426:BW451" si="391">SLN(M426,J426,N426)</f>
        <v>391.81800000000004</v>
      </c>
      <c r="BX426" s="73">
        <f t="shared" si="376"/>
        <v>1176.1665286059508</v>
      </c>
      <c r="BY426" s="6">
        <f t="shared" si="390"/>
        <v>1176.1665286059508</v>
      </c>
      <c r="BZ426" s="33">
        <v>44287</v>
      </c>
      <c r="CA426" s="5">
        <f t="shared" si="367"/>
        <v>44287</v>
      </c>
      <c r="CB426" s="11">
        <f t="shared" si="368"/>
        <v>4748</v>
      </c>
      <c r="CC426" s="11">
        <f t="shared" si="369"/>
        <v>0</v>
      </c>
      <c r="CD426" s="6">
        <f t="shared" si="370"/>
        <v>5092.9214713940501</v>
      </c>
      <c r="CE426" s="62">
        <f t="shared" ref="CE426:CE441" si="392">SLN(M426,J426,N426)</f>
        <v>391.81800000000004</v>
      </c>
      <c r="CF426" s="73">
        <f t="shared" si="377"/>
        <v>391.81800000000004</v>
      </c>
      <c r="CG426" s="73">
        <f t="shared" si="378"/>
        <v>784.34852860595083</v>
      </c>
      <c r="CH426" s="6">
        <f t="shared" si="327"/>
        <v>784.34852860595083</v>
      </c>
      <c r="CI426" s="6"/>
      <c r="CJ426" s="33">
        <v>44652</v>
      </c>
      <c r="CK426" s="5">
        <f t="shared" si="371"/>
        <v>44652</v>
      </c>
      <c r="CL426" s="11">
        <f t="shared" si="372"/>
        <v>2557</v>
      </c>
      <c r="CM426" s="11">
        <f t="shared" si="373"/>
        <v>2557</v>
      </c>
      <c r="CN426" s="6">
        <f t="shared" si="374"/>
        <v>5484.7394713940503</v>
      </c>
      <c r="CO426" s="6">
        <f t="shared" ref="CO426:CO441" si="393">SLN(M426,J426,N426)</f>
        <v>391.81800000000004</v>
      </c>
      <c r="CP426" s="73">
        <f t="shared" si="379"/>
        <v>391.81800000000004</v>
      </c>
      <c r="CQ426" s="73">
        <f t="shared" si="380"/>
        <v>392.53052860595079</v>
      </c>
      <c r="CR426" s="6">
        <f t="shared" si="375"/>
        <v>392.53052860595079</v>
      </c>
    </row>
    <row r="427" spans="1:96">
      <c r="A427" s="30" t="s">
        <v>2031</v>
      </c>
      <c r="B427" s="30" t="s">
        <v>2030</v>
      </c>
      <c r="C427" s="49"/>
      <c r="D427" s="49" t="s">
        <v>4601</v>
      </c>
      <c r="E427" s="30" t="s">
        <v>2998</v>
      </c>
      <c r="F427" s="30" t="s">
        <v>11592</v>
      </c>
      <c r="G427" s="30" t="s">
        <v>4574</v>
      </c>
      <c r="H427" s="30" t="s">
        <v>4269</v>
      </c>
      <c r="I427" s="30" t="s">
        <v>4258</v>
      </c>
      <c r="J427" s="30"/>
      <c r="K427" s="30" t="s">
        <v>1240</v>
      </c>
      <c r="L427" s="30" t="s">
        <v>3102</v>
      </c>
      <c r="M427" s="31">
        <v>656.57</v>
      </c>
      <c r="N427" s="30">
        <v>15</v>
      </c>
      <c r="O427" s="30"/>
      <c r="P427" s="162"/>
      <c r="Q427" s="30">
        <f t="shared" si="340"/>
        <v>180</v>
      </c>
      <c r="R427" s="30">
        <f t="shared" si="341"/>
        <v>5478.6330000000007</v>
      </c>
      <c r="S427" s="30">
        <f t="shared" si="342"/>
        <v>5475</v>
      </c>
      <c r="T427" s="30" t="s">
        <v>6</v>
      </c>
      <c r="U427" s="30"/>
      <c r="V427" s="32">
        <v>39539</v>
      </c>
      <c r="W427" s="30"/>
      <c r="X427" s="31">
        <v>656.57</v>
      </c>
      <c r="Y427" s="30">
        <v>0</v>
      </c>
      <c r="Z427" s="30">
        <v>0</v>
      </c>
      <c r="AA427" s="30">
        <v>0</v>
      </c>
      <c r="AB427" s="31">
        <f t="shared" si="343"/>
        <v>656.57</v>
      </c>
      <c r="AC427" s="33">
        <v>42095</v>
      </c>
      <c r="AD427" s="10">
        <f t="shared" si="344"/>
        <v>39539</v>
      </c>
      <c r="AE427" s="10">
        <f t="shared" si="345"/>
        <v>42095</v>
      </c>
      <c r="AF427" s="11">
        <f t="shared" si="346"/>
        <v>2556</v>
      </c>
      <c r="AG427" s="11">
        <f t="shared" si="347"/>
        <v>5478.75</v>
      </c>
      <c r="AH427" s="11">
        <f t="shared" si="348"/>
        <v>2556</v>
      </c>
      <c r="AI427" s="11">
        <f t="shared" si="384"/>
        <v>306.51925479452058</v>
      </c>
      <c r="AJ427" s="11">
        <f t="shared" si="385"/>
        <v>350.05074520547947</v>
      </c>
      <c r="AK427" s="33">
        <v>42461</v>
      </c>
      <c r="AL427" s="5">
        <f t="shared" si="349"/>
        <v>42461</v>
      </c>
      <c r="AM427" s="11">
        <f t="shared" si="350"/>
        <v>42461</v>
      </c>
      <c r="AN427" s="11">
        <f t="shared" si="351"/>
        <v>2556</v>
      </c>
      <c r="AO427" s="6">
        <v>378.34</v>
      </c>
      <c r="AP427" s="6">
        <f t="shared" si="352"/>
        <v>71.820745205479398</v>
      </c>
      <c r="AQ427" s="6">
        <f t="shared" si="353"/>
        <v>278.23000000000008</v>
      </c>
      <c r="AR427" s="33">
        <v>42826</v>
      </c>
      <c r="AS427" s="5">
        <f t="shared" si="354"/>
        <v>42826</v>
      </c>
      <c r="AT427" s="11">
        <f t="shared" si="355"/>
        <v>42826</v>
      </c>
      <c r="AU427" s="11">
        <f t="shared" si="356"/>
        <v>3287</v>
      </c>
      <c r="AV427" s="6">
        <v>422.11133333333333</v>
      </c>
      <c r="AW427" s="6">
        <v>43.771333333333338</v>
      </c>
      <c r="AX427" s="6">
        <f t="shared" si="386"/>
        <v>234.45866666666672</v>
      </c>
      <c r="AY427" s="33">
        <v>43191</v>
      </c>
      <c r="AZ427" s="5">
        <f t="shared" si="357"/>
        <v>43191</v>
      </c>
      <c r="BA427" s="11">
        <f t="shared" si="358"/>
        <v>3652</v>
      </c>
      <c r="BB427" s="11">
        <f t="shared" si="359"/>
        <v>3301.9492547945206</v>
      </c>
      <c r="BC427" s="6">
        <v>466.4715175327342</v>
      </c>
      <c r="BD427" s="6">
        <v>44.360184199400841</v>
      </c>
      <c r="BE427" s="6">
        <f t="shared" si="387"/>
        <v>190.09848246726585</v>
      </c>
      <c r="BF427" s="8"/>
      <c r="BG427" s="33">
        <v>43556</v>
      </c>
      <c r="BH427" s="5">
        <f t="shared" si="360"/>
        <v>43556</v>
      </c>
      <c r="BI427" s="11">
        <f t="shared" si="361"/>
        <v>4017</v>
      </c>
      <c r="BJ427" s="11">
        <f t="shared" si="362"/>
        <v>0</v>
      </c>
      <c r="BK427" s="6">
        <f t="shared" si="388"/>
        <v>481.4050676509998</v>
      </c>
      <c r="BL427" s="6">
        <v>43.8</v>
      </c>
      <c r="BM427" s="6">
        <f t="shared" si="389"/>
        <v>146.29848246726584</v>
      </c>
      <c r="BN427" s="59"/>
      <c r="BO427" s="58"/>
      <c r="BP427" s="58"/>
      <c r="BQ427" s="61">
        <f t="shared" si="363"/>
        <v>131.39359901566695</v>
      </c>
      <c r="BR427" s="33">
        <v>43922</v>
      </c>
      <c r="BS427" s="5">
        <f t="shared" si="364"/>
        <v>43922</v>
      </c>
      <c r="BT427" s="11">
        <f t="shared" si="365"/>
        <v>4383</v>
      </c>
      <c r="BU427" s="11">
        <f t="shared" si="366"/>
        <v>0</v>
      </c>
      <c r="BV427" s="6">
        <f t="shared" si="383"/>
        <v>525.1764009843331</v>
      </c>
      <c r="BW427" s="6">
        <f t="shared" si="391"/>
        <v>43.771333333333338</v>
      </c>
      <c r="BX427" s="73">
        <f t="shared" si="376"/>
        <v>102.52714913393251</v>
      </c>
      <c r="BY427" s="6">
        <f t="shared" si="390"/>
        <v>102.52714913393251</v>
      </c>
      <c r="BZ427" s="33">
        <v>44287</v>
      </c>
      <c r="CA427" s="5">
        <f t="shared" si="367"/>
        <v>44287</v>
      </c>
      <c r="CB427" s="11">
        <f t="shared" si="368"/>
        <v>4748</v>
      </c>
      <c r="CC427" s="11">
        <f t="shared" si="369"/>
        <v>0</v>
      </c>
      <c r="CD427" s="6">
        <f t="shared" si="370"/>
        <v>568.94773431766646</v>
      </c>
      <c r="CE427" s="62">
        <f t="shared" si="392"/>
        <v>43.771333333333338</v>
      </c>
      <c r="CF427" s="73">
        <f t="shared" si="377"/>
        <v>43.771333333333338</v>
      </c>
      <c r="CG427" s="73">
        <f t="shared" si="378"/>
        <v>58.755815800599173</v>
      </c>
      <c r="CH427" s="6">
        <f t="shared" si="327"/>
        <v>58.755815800599173</v>
      </c>
      <c r="CI427" s="6"/>
      <c r="CJ427" s="33">
        <v>44652</v>
      </c>
      <c r="CK427" s="5">
        <f t="shared" si="371"/>
        <v>44652</v>
      </c>
      <c r="CL427" s="11">
        <f t="shared" si="372"/>
        <v>2557</v>
      </c>
      <c r="CM427" s="11">
        <f t="shared" si="373"/>
        <v>2557</v>
      </c>
      <c r="CN427" s="6">
        <f t="shared" si="374"/>
        <v>612.71906765099982</v>
      </c>
      <c r="CO427" s="6">
        <f t="shared" si="393"/>
        <v>43.771333333333338</v>
      </c>
      <c r="CP427" s="73">
        <f t="shared" si="379"/>
        <v>43.771333333333338</v>
      </c>
      <c r="CQ427" s="73">
        <f t="shared" si="380"/>
        <v>14.984482467265835</v>
      </c>
      <c r="CR427" s="6">
        <f t="shared" si="375"/>
        <v>14.984482467265835</v>
      </c>
    </row>
    <row r="428" spans="1:96">
      <c r="A428" s="30" t="s">
        <v>2032</v>
      </c>
      <c r="B428" s="30" t="s">
        <v>2030</v>
      </c>
      <c r="C428" s="49"/>
      <c r="D428" s="49" t="s">
        <v>3627</v>
      </c>
      <c r="E428" s="30" t="s">
        <v>2998</v>
      </c>
      <c r="F428" s="30" t="s">
        <v>11592</v>
      </c>
      <c r="G428" s="30" t="s">
        <v>4574</v>
      </c>
      <c r="H428" s="30" t="s">
        <v>4271</v>
      </c>
      <c r="I428" s="30" t="s">
        <v>4263</v>
      </c>
      <c r="J428" s="30"/>
      <c r="K428" s="30" t="s">
        <v>1240</v>
      </c>
      <c r="L428" s="30" t="s">
        <v>3102</v>
      </c>
      <c r="M428" s="31">
        <v>656.57</v>
      </c>
      <c r="N428" s="30">
        <v>15</v>
      </c>
      <c r="O428" s="30"/>
      <c r="P428" s="162"/>
      <c r="Q428" s="30">
        <f t="shared" si="340"/>
        <v>180</v>
      </c>
      <c r="R428" s="30">
        <f t="shared" si="341"/>
        <v>5478.6330000000007</v>
      </c>
      <c r="S428" s="30">
        <f t="shared" si="342"/>
        <v>5475</v>
      </c>
      <c r="T428" s="30" t="s">
        <v>6</v>
      </c>
      <c r="U428" s="30"/>
      <c r="V428" s="32">
        <v>39539</v>
      </c>
      <c r="W428" s="30"/>
      <c r="X428" s="31">
        <v>656.57</v>
      </c>
      <c r="Y428" s="30">
        <v>0</v>
      </c>
      <c r="Z428" s="30">
        <v>0</v>
      </c>
      <c r="AA428" s="30">
        <v>0</v>
      </c>
      <c r="AB428" s="31">
        <f t="shared" si="343"/>
        <v>656.57</v>
      </c>
      <c r="AC428" s="33">
        <v>42095</v>
      </c>
      <c r="AD428" s="10">
        <f t="shared" si="344"/>
        <v>39539</v>
      </c>
      <c r="AE428" s="10">
        <f t="shared" si="345"/>
        <v>42095</v>
      </c>
      <c r="AF428" s="11">
        <f t="shared" si="346"/>
        <v>2556</v>
      </c>
      <c r="AG428" s="11">
        <f t="shared" si="347"/>
        <v>5478.75</v>
      </c>
      <c r="AH428" s="11">
        <f t="shared" si="348"/>
        <v>2556</v>
      </c>
      <c r="AI428" s="11">
        <f t="shared" si="384"/>
        <v>306.51925479452058</v>
      </c>
      <c r="AJ428" s="11">
        <f t="shared" si="385"/>
        <v>350.05074520547947</v>
      </c>
      <c r="AK428" s="33">
        <v>42461</v>
      </c>
      <c r="AL428" s="5">
        <f t="shared" si="349"/>
        <v>42461</v>
      </c>
      <c r="AM428" s="11">
        <f t="shared" si="350"/>
        <v>42461</v>
      </c>
      <c r="AN428" s="11">
        <f t="shared" si="351"/>
        <v>2556</v>
      </c>
      <c r="AO428" s="6">
        <v>378.34</v>
      </c>
      <c r="AP428" s="6">
        <f t="shared" si="352"/>
        <v>71.820745205479398</v>
      </c>
      <c r="AQ428" s="6">
        <f t="shared" si="353"/>
        <v>278.23000000000008</v>
      </c>
      <c r="AR428" s="33">
        <v>42826</v>
      </c>
      <c r="AS428" s="5">
        <f t="shared" si="354"/>
        <v>42826</v>
      </c>
      <c r="AT428" s="11">
        <f t="shared" si="355"/>
        <v>42826</v>
      </c>
      <c r="AU428" s="11">
        <f t="shared" si="356"/>
        <v>3287</v>
      </c>
      <c r="AV428" s="6">
        <v>422.11133333333333</v>
      </c>
      <c r="AW428" s="6">
        <v>43.771333333333338</v>
      </c>
      <c r="AX428" s="6">
        <f t="shared" si="386"/>
        <v>234.45866666666672</v>
      </c>
      <c r="AY428" s="33">
        <v>43191</v>
      </c>
      <c r="AZ428" s="5">
        <f t="shared" si="357"/>
        <v>43191</v>
      </c>
      <c r="BA428" s="11">
        <f t="shared" si="358"/>
        <v>3652</v>
      </c>
      <c r="BB428" s="11">
        <f t="shared" si="359"/>
        <v>3301.9492547945206</v>
      </c>
      <c r="BC428" s="6">
        <v>466.4715175327342</v>
      </c>
      <c r="BD428" s="6">
        <v>44.360184199400841</v>
      </c>
      <c r="BE428" s="6">
        <f t="shared" si="387"/>
        <v>190.09848246726585</v>
      </c>
      <c r="BF428" s="8"/>
      <c r="BG428" s="33">
        <v>43556</v>
      </c>
      <c r="BH428" s="5">
        <f t="shared" si="360"/>
        <v>43556</v>
      </c>
      <c r="BI428" s="11">
        <f t="shared" si="361"/>
        <v>4017</v>
      </c>
      <c r="BJ428" s="11">
        <f t="shared" si="362"/>
        <v>0</v>
      </c>
      <c r="BK428" s="6">
        <f t="shared" si="388"/>
        <v>481.4050676509998</v>
      </c>
      <c r="BL428" s="6">
        <v>43.8</v>
      </c>
      <c r="BM428" s="6">
        <f t="shared" si="389"/>
        <v>146.29848246726584</v>
      </c>
      <c r="BN428" s="59"/>
      <c r="BO428" s="58"/>
      <c r="BP428" s="58"/>
      <c r="BQ428" s="61">
        <f t="shared" si="363"/>
        <v>131.39359901566695</v>
      </c>
      <c r="BR428" s="33">
        <v>43922</v>
      </c>
      <c r="BS428" s="5">
        <f t="shared" si="364"/>
        <v>43922</v>
      </c>
      <c r="BT428" s="11">
        <f t="shared" si="365"/>
        <v>4383</v>
      </c>
      <c r="BU428" s="11">
        <f t="shared" si="366"/>
        <v>0</v>
      </c>
      <c r="BV428" s="6">
        <f t="shared" si="383"/>
        <v>525.1764009843331</v>
      </c>
      <c r="BW428" s="6">
        <f t="shared" si="391"/>
        <v>43.771333333333338</v>
      </c>
      <c r="BX428" s="73">
        <f t="shared" si="376"/>
        <v>102.52714913393251</v>
      </c>
      <c r="BY428" s="6">
        <f t="shared" si="390"/>
        <v>102.52714913393251</v>
      </c>
      <c r="BZ428" s="33">
        <v>44287</v>
      </c>
      <c r="CA428" s="5">
        <f t="shared" si="367"/>
        <v>44287</v>
      </c>
      <c r="CB428" s="11">
        <f t="shared" si="368"/>
        <v>4748</v>
      </c>
      <c r="CC428" s="11">
        <f t="shared" si="369"/>
        <v>0</v>
      </c>
      <c r="CD428" s="6">
        <f t="shared" si="370"/>
        <v>568.94773431766646</v>
      </c>
      <c r="CE428" s="62">
        <f t="shared" si="392"/>
        <v>43.771333333333338</v>
      </c>
      <c r="CF428" s="73">
        <f t="shared" si="377"/>
        <v>43.771333333333338</v>
      </c>
      <c r="CG428" s="73">
        <f t="shared" si="378"/>
        <v>58.755815800599173</v>
      </c>
      <c r="CH428" s="6">
        <f t="shared" si="327"/>
        <v>58.755815800599173</v>
      </c>
      <c r="CI428" s="6"/>
      <c r="CJ428" s="33">
        <v>44652</v>
      </c>
      <c r="CK428" s="5">
        <f t="shared" si="371"/>
        <v>44652</v>
      </c>
      <c r="CL428" s="11">
        <f t="shared" si="372"/>
        <v>2557</v>
      </c>
      <c r="CM428" s="11">
        <f t="shared" si="373"/>
        <v>2557</v>
      </c>
      <c r="CN428" s="6">
        <f t="shared" si="374"/>
        <v>612.71906765099982</v>
      </c>
      <c r="CO428" s="6">
        <f t="shared" si="393"/>
        <v>43.771333333333338</v>
      </c>
      <c r="CP428" s="73">
        <f t="shared" si="379"/>
        <v>43.771333333333338</v>
      </c>
      <c r="CQ428" s="73">
        <f t="shared" si="380"/>
        <v>14.984482467265835</v>
      </c>
      <c r="CR428" s="6">
        <f t="shared" si="375"/>
        <v>14.984482467265835</v>
      </c>
    </row>
    <row r="429" spans="1:96">
      <c r="A429" s="30" t="s">
        <v>2033</v>
      </c>
      <c r="B429" s="30" t="s">
        <v>2030</v>
      </c>
      <c r="C429" s="49"/>
      <c r="D429" s="49" t="s">
        <v>3628</v>
      </c>
      <c r="E429" s="30" t="s">
        <v>2998</v>
      </c>
      <c r="F429" s="30" t="s">
        <v>11592</v>
      </c>
      <c r="G429" s="30" t="s">
        <v>4574</v>
      </c>
      <c r="H429" s="30" t="s">
        <v>3140</v>
      </c>
      <c r="I429" s="30" t="s">
        <v>4256</v>
      </c>
      <c r="J429" s="30"/>
      <c r="K429" s="30" t="s">
        <v>1240</v>
      </c>
      <c r="L429" s="30" t="s">
        <v>3102</v>
      </c>
      <c r="M429" s="31">
        <v>656.57</v>
      </c>
      <c r="N429" s="30">
        <v>15</v>
      </c>
      <c r="O429" s="30"/>
      <c r="P429" s="162"/>
      <c r="Q429" s="30">
        <f t="shared" si="340"/>
        <v>180</v>
      </c>
      <c r="R429" s="30">
        <f t="shared" si="341"/>
        <v>5478.6330000000007</v>
      </c>
      <c r="S429" s="30">
        <f t="shared" si="342"/>
        <v>5475</v>
      </c>
      <c r="T429" s="30" t="s">
        <v>6</v>
      </c>
      <c r="U429" s="30"/>
      <c r="V429" s="32">
        <v>39539</v>
      </c>
      <c r="W429" s="30"/>
      <c r="X429" s="31">
        <v>656.57</v>
      </c>
      <c r="Y429" s="30">
        <v>0</v>
      </c>
      <c r="Z429" s="30">
        <v>0</v>
      </c>
      <c r="AA429" s="30">
        <v>0</v>
      </c>
      <c r="AB429" s="31">
        <f t="shared" si="343"/>
        <v>656.57</v>
      </c>
      <c r="AC429" s="33">
        <v>42095</v>
      </c>
      <c r="AD429" s="10">
        <f t="shared" si="344"/>
        <v>39539</v>
      </c>
      <c r="AE429" s="10">
        <f t="shared" si="345"/>
        <v>42095</v>
      </c>
      <c r="AF429" s="11">
        <f t="shared" si="346"/>
        <v>2556</v>
      </c>
      <c r="AG429" s="11">
        <f t="shared" si="347"/>
        <v>5478.75</v>
      </c>
      <c r="AH429" s="11">
        <f t="shared" si="348"/>
        <v>2556</v>
      </c>
      <c r="AI429" s="11">
        <f t="shared" si="384"/>
        <v>306.51925479452058</v>
      </c>
      <c r="AJ429" s="11">
        <f t="shared" si="385"/>
        <v>350.05074520547947</v>
      </c>
      <c r="AK429" s="33">
        <v>42461</v>
      </c>
      <c r="AL429" s="5">
        <f t="shared" si="349"/>
        <v>42461</v>
      </c>
      <c r="AM429" s="11">
        <f t="shared" si="350"/>
        <v>42461</v>
      </c>
      <c r="AN429" s="11">
        <f t="shared" si="351"/>
        <v>2556</v>
      </c>
      <c r="AO429" s="6">
        <v>378.34</v>
      </c>
      <c r="AP429" s="6">
        <f t="shared" si="352"/>
        <v>71.820745205479398</v>
      </c>
      <c r="AQ429" s="6">
        <f t="shared" si="353"/>
        <v>278.23000000000008</v>
      </c>
      <c r="AR429" s="33">
        <v>42826</v>
      </c>
      <c r="AS429" s="5">
        <f t="shared" si="354"/>
        <v>42826</v>
      </c>
      <c r="AT429" s="11">
        <f t="shared" si="355"/>
        <v>42826</v>
      </c>
      <c r="AU429" s="11">
        <f t="shared" si="356"/>
        <v>3287</v>
      </c>
      <c r="AV429" s="6">
        <v>422.11133333333333</v>
      </c>
      <c r="AW429" s="6">
        <v>43.771333333333338</v>
      </c>
      <c r="AX429" s="6">
        <f t="shared" si="386"/>
        <v>234.45866666666672</v>
      </c>
      <c r="AY429" s="33">
        <v>43191</v>
      </c>
      <c r="AZ429" s="5">
        <f t="shared" si="357"/>
        <v>43191</v>
      </c>
      <c r="BA429" s="11">
        <f t="shared" si="358"/>
        <v>3652</v>
      </c>
      <c r="BB429" s="11">
        <f t="shared" si="359"/>
        <v>3301.9492547945206</v>
      </c>
      <c r="BC429" s="6">
        <v>466.4715175327342</v>
      </c>
      <c r="BD429" s="6">
        <v>44.360184199400841</v>
      </c>
      <c r="BE429" s="6">
        <f t="shared" si="387"/>
        <v>190.09848246726585</v>
      </c>
      <c r="BF429" s="8"/>
      <c r="BG429" s="33">
        <v>43556</v>
      </c>
      <c r="BH429" s="5">
        <f t="shared" si="360"/>
        <v>43556</v>
      </c>
      <c r="BI429" s="11">
        <f t="shared" si="361"/>
        <v>4017</v>
      </c>
      <c r="BJ429" s="11">
        <f t="shared" si="362"/>
        <v>0</v>
      </c>
      <c r="BK429" s="6">
        <f t="shared" si="388"/>
        <v>481.4050676509998</v>
      </c>
      <c r="BL429" s="6">
        <v>43.8</v>
      </c>
      <c r="BM429" s="6">
        <f t="shared" si="389"/>
        <v>146.29848246726584</v>
      </c>
      <c r="BN429" s="59"/>
      <c r="BO429" s="58"/>
      <c r="BP429" s="58"/>
      <c r="BQ429" s="61">
        <f t="shared" si="363"/>
        <v>131.39359901566695</v>
      </c>
      <c r="BR429" s="33">
        <v>43922</v>
      </c>
      <c r="BS429" s="5">
        <f t="shared" si="364"/>
        <v>43922</v>
      </c>
      <c r="BT429" s="11">
        <f t="shared" si="365"/>
        <v>4383</v>
      </c>
      <c r="BU429" s="11">
        <f t="shared" si="366"/>
        <v>0</v>
      </c>
      <c r="BV429" s="6">
        <f t="shared" si="383"/>
        <v>525.1764009843331</v>
      </c>
      <c r="BW429" s="6">
        <f t="shared" si="391"/>
        <v>43.771333333333338</v>
      </c>
      <c r="BX429" s="73">
        <f t="shared" si="376"/>
        <v>102.52714913393251</v>
      </c>
      <c r="BY429" s="6">
        <f t="shared" si="390"/>
        <v>102.52714913393251</v>
      </c>
      <c r="BZ429" s="33">
        <v>44287</v>
      </c>
      <c r="CA429" s="5">
        <f t="shared" si="367"/>
        <v>44287</v>
      </c>
      <c r="CB429" s="11">
        <f t="shared" si="368"/>
        <v>4748</v>
      </c>
      <c r="CC429" s="11">
        <f t="shared" si="369"/>
        <v>0</v>
      </c>
      <c r="CD429" s="6">
        <f t="shared" si="370"/>
        <v>568.94773431766646</v>
      </c>
      <c r="CE429" s="62">
        <f t="shared" si="392"/>
        <v>43.771333333333338</v>
      </c>
      <c r="CF429" s="73">
        <f t="shared" si="377"/>
        <v>43.771333333333338</v>
      </c>
      <c r="CG429" s="73">
        <f t="shared" si="378"/>
        <v>58.755815800599173</v>
      </c>
      <c r="CH429" s="6">
        <f t="shared" si="327"/>
        <v>58.755815800599173</v>
      </c>
      <c r="CI429" s="6"/>
      <c r="CJ429" s="33">
        <v>44652</v>
      </c>
      <c r="CK429" s="5">
        <f t="shared" si="371"/>
        <v>44652</v>
      </c>
      <c r="CL429" s="11">
        <f t="shared" si="372"/>
        <v>2557</v>
      </c>
      <c r="CM429" s="11">
        <f t="shared" si="373"/>
        <v>2557</v>
      </c>
      <c r="CN429" s="6">
        <f t="shared" si="374"/>
        <v>612.71906765099982</v>
      </c>
      <c r="CO429" s="6">
        <f t="shared" si="393"/>
        <v>43.771333333333338</v>
      </c>
      <c r="CP429" s="73">
        <f t="shared" si="379"/>
        <v>43.771333333333338</v>
      </c>
      <c r="CQ429" s="73">
        <f t="shared" si="380"/>
        <v>14.984482467265835</v>
      </c>
      <c r="CR429" s="6">
        <f t="shared" si="375"/>
        <v>14.984482467265835</v>
      </c>
    </row>
    <row r="430" spans="1:96">
      <c r="A430" s="30" t="s">
        <v>2034</v>
      </c>
      <c r="B430" s="30" t="s">
        <v>2030</v>
      </c>
      <c r="C430" s="49"/>
      <c r="D430" s="49" t="s">
        <v>4619</v>
      </c>
      <c r="E430" s="30" t="s">
        <v>2998</v>
      </c>
      <c r="F430" s="30" t="s">
        <v>11592</v>
      </c>
      <c r="G430" s="30" t="s">
        <v>4574</v>
      </c>
      <c r="H430" s="30" t="s">
        <v>4565</v>
      </c>
      <c r="I430" s="30" t="s">
        <v>4256</v>
      </c>
      <c r="J430" s="30"/>
      <c r="K430" s="30" t="s">
        <v>1240</v>
      </c>
      <c r="L430" s="30" t="s">
        <v>3102</v>
      </c>
      <c r="M430" s="31">
        <v>656.57</v>
      </c>
      <c r="N430" s="30">
        <v>15</v>
      </c>
      <c r="O430" s="30"/>
      <c r="P430" s="162"/>
      <c r="Q430" s="30">
        <f t="shared" si="340"/>
        <v>180</v>
      </c>
      <c r="R430" s="30">
        <f t="shared" si="341"/>
        <v>5478.6330000000007</v>
      </c>
      <c r="S430" s="30">
        <f t="shared" si="342"/>
        <v>5475</v>
      </c>
      <c r="T430" s="30" t="s">
        <v>6</v>
      </c>
      <c r="U430" s="30"/>
      <c r="V430" s="32">
        <v>39539</v>
      </c>
      <c r="W430" s="30"/>
      <c r="X430" s="31">
        <v>656.57</v>
      </c>
      <c r="Y430" s="30">
        <v>0</v>
      </c>
      <c r="Z430" s="30">
        <v>0</v>
      </c>
      <c r="AA430" s="30">
        <v>0</v>
      </c>
      <c r="AB430" s="31">
        <f t="shared" si="343"/>
        <v>656.57</v>
      </c>
      <c r="AC430" s="33">
        <v>42095</v>
      </c>
      <c r="AD430" s="10">
        <f t="shared" si="344"/>
        <v>39539</v>
      </c>
      <c r="AE430" s="10">
        <f t="shared" si="345"/>
        <v>42095</v>
      </c>
      <c r="AF430" s="11">
        <f t="shared" si="346"/>
        <v>2556</v>
      </c>
      <c r="AG430" s="11">
        <f t="shared" si="347"/>
        <v>5478.75</v>
      </c>
      <c r="AH430" s="11">
        <f t="shared" si="348"/>
        <v>2556</v>
      </c>
      <c r="AI430" s="11">
        <f t="shared" si="384"/>
        <v>306.51925479452058</v>
      </c>
      <c r="AJ430" s="11">
        <f t="shared" si="385"/>
        <v>350.05074520547947</v>
      </c>
      <c r="AK430" s="33">
        <v>42461</v>
      </c>
      <c r="AL430" s="5">
        <f t="shared" si="349"/>
        <v>42461</v>
      </c>
      <c r="AM430" s="11">
        <f t="shared" si="350"/>
        <v>42461</v>
      </c>
      <c r="AN430" s="11">
        <f t="shared" si="351"/>
        <v>2556</v>
      </c>
      <c r="AO430" s="6">
        <v>378.34</v>
      </c>
      <c r="AP430" s="6">
        <f t="shared" si="352"/>
        <v>71.820745205479398</v>
      </c>
      <c r="AQ430" s="6">
        <f t="shared" si="353"/>
        <v>278.23000000000008</v>
      </c>
      <c r="AR430" s="33">
        <v>42826</v>
      </c>
      <c r="AS430" s="5">
        <f t="shared" si="354"/>
        <v>42826</v>
      </c>
      <c r="AT430" s="11">
        <f t="shared" si="355"/>
        <v>42826</v>
      </c>
      <c r="AU430" s="11">
        <f t="shared" si="356"/>
        <v>3287</v>
      </c>
      <c r="AV430" s="6">
        <v>422.11133333333333</v>
      </c>
      <c r="AW430" s="6">
        <v>43.771333333333338</v>
      </c>
      <c r="AX430" s="6">
        <f t="shared" si="386"/>
        <v>234.45866666666672</v>
      </c>
      <c r="AY430" s="33">
        <v>43191</v>
      </c>
      <c r="AZ430" s="5">
        <f t="shared" si="357"/>
        <v>43191</v>
      </c>
      <c r="BA430" s="11">
        <f t="shared" si="358"/>
        <v>3652</v>
      </c>
      <c r="BB430" s="11">
        <f t="shared" si="359"/>
        <v>3301.9492547945206</v>
      </c>
      <c r="BC430" s="6">
        <v>466.4715175327342</v>
      </c>
      <c r="BD430" s="6">
        <v>44.360184199400841</v>
      </c>
      <c r="BE430" s="6">
        <f t="shared" si="387"/>
        <v>190.09848246726585</v>
      </c>
      <c r="BF430" s="8"/>
      <c r="BG430" s="33">
        <v>43556</v>
      </c>
      <c r="BH430" s="5">
        <f t="shared" si="360"/>
        <v>43556</v>
      </c>
      <c r="BI430" s="11">
        <f t="shared" si="361"/>
        <v>4017</v>
      </c>
      <c r="BJ430" s="11">
        <f t="shared" si="362"/>
        <v>0</v>
      </c>
      <c r="BK430" s="6">
        <f t="shared" si="388"/>
        <v>481.4050676509998</v>
      </c>
      <c r="BL430" s="6">
        <v>43.8</v>
      </c>
      <c r="BM430" s="6">
        <f t="shared" si="389"/>
        <v>146.29848246726584</v>
      </c>
      <c r="BN430" s="59"/>
      <c r="BO430" s="58"/>
      <c r="BP430" s="58"/>
      <c r="BQ430" s="61">
        <f t="shared" si="363"/>
        <v>131.39359901566695</v>
      </c>
      <c r="BR430" s="33">
        <v>43922</v>
      </c>
      <c r="BS430" s="5">
        <f t="shared" si="364"/>
        <v>43922</v>
      </c>
      <c r="BT430" s="11">
        <f t="shared" si="365"/>
        <v>4383</v>
      </c>
      <c r="BU430" s="11">
        <f t="shared" si="366"/>
        <v>0</v>
      </c>
      <c r="BV430" s="6">
        <f t="shared" si="383"/>
        <v>525.1764009843331</v>
      </c>
      <c r="BW430" s="6">
        <f t="shared" si="391"/>
        <v>43.771333333333338</v>
      </c>
      <c r="BX430" s="73">
        <f t="shared" si="376"/>
        <v>102.52714913393251</v>
      </c>
      <c r="BY430" s="6">
        <f t="shared" si="390"/>
        <v>102.52714913393251</v>
      </c>
      <c r="BZ430" s="33">
        <v>44287</v>
      </c>
      <c r="CA430" s="5">
        <f t="shared" si="367"/>
        <v>44287</v>
      </c>
      <c r="CB430" s="11">
        <f t="shared" si="368"/>
        <v>4748</v>
      </c>
      <c r="CC430" s="11">
        <f t="shared" si="369"/>
        <v>0</v>
      </c>
      <c r="CD430" s="6">
        <f t="shared" si="370"/>
        <v>568.94773431766646</v>
      </c>
      <c r="CE430" s="62">
        <f t="shared" si="392"/>
        <v>43.771333333333338</v>
      </c>
      <c r="CF430" s="73">
        <f t="shared" si="377"/>
        <v>43.771333333333338</v>
      </c>
      <c r="CG430" s="73">
        <f t="shared" si="378"/>
        <v>58.755815800599173</v>
      </c>
      <c r="CH430" s="6">
        <f t="shared" ref="CH430:CH493" si="394">BY430-CE430</f>
        <v>58.755815800599173</v>
      </c>
      <c r="CI430" s="6"/>
      <c r="CJ430" s="33">
        <v>44652</v>
      </c>
      <c r="CK430" s="5">
        <f t="shared" si="371"/>
        <v>44652</v>
      </c>
      <c r="CL430" s="11">
        <f t="shared" si="372"/>
        <v>2557</v>
      </c>
      <c r="CM430" s="11">
        <f t="shared" si="373"/>
        <v>2557</v>
      </c>
      <c r="CN430" s="6">
        <f t="shared" si="374"/>
        <v>612.71906765099982</v>
      </c>
      <c r="CO430" s="6">
        <f t="shared" si="393"/>
        <v>43.771333333333338</v>
      </c>
      <c r="CP430" s="73">
        <f t="shared" si="379"/>
        <v>43.771333333333338</v>
      </c>
      <c r="CQ430" s="73">
        <f t="shared" si="380"/>
        <v>14.984482467265835</v>
      </c>
      <c r="CR430" s="6">
        <f t="shared" si="375"/>
        <v>14.984482467265835</v>
      </c>
    </row>
    <row r="431" spans="1:96">
      <c r="A431" s="30" t="s">
        <v>2035</v>
      </c>
      <c r="B431" s="30" t="s">
        <v>2030</v>
      </c>
      <c r="C431" s="49"/>
      <c r="D431" s="49" t="s">
        <v>3629</v>
      </c>
      <c r="E431" s="30" t="s">
        <v>2998</v>
      </c>
      <c r="F431" s="30" t="s">
        <v>11592</v>
      </c>
      <c r="G431" s="30" t="s">
        <v>4574</v>
      </c>
      <c r="H431" s="30" t="s">
        <v>11694</v>
      </c>
      <c r="I431" s="30" t="s">
        <v>4257</v>
      </c>
      <c r="J431" s="30"/>
      <c r="K431" s="30" t="s">
        <v>1240</v>
      </c>
      <c r="L431" s="30" t="s">
        <v>3102</v>
      </c>
      <c r="M431" s="31">
        <v>656.57</v>
      </c>
      <c r="N431" s="30">
        <v>15</v>
      </c>
      <c r="O431" s="30"/>
      <c r="P431" s="162"/>
      <c r="Q431" s="30">
        <f t="shared" si="340"/>
        <v>180</v>
      </c>
      <c r="R431" s="30">
        <f t="shared" si="341"/>
        <v>5478.6330000000007</v>
      </c>
      <c r="S431" s="30">
        <f t="shared" si="342"/>
        <v>5475</v>
      </c>
      <c r="T431" s="30" t="s">
        <v>6</v>
      </c>
      <c r="U431" s="30"/>
      <c r="V431" s="32">
        <v>39539</v>
      </c>
      <c r="W431" s="30"/>
      <c r="X431" s="31">
        <v>656.57</v>
      </c>
      <c r="Y431" s="30">
        <v>0</v>
      </c>
      <c r="Z431" s="30">
        <v>0</v>
      </c>
      <c r="AA431" s="30">
        <v>0</v>
      </c>
      <c r="AB431" s="31">
        <f t="shared" si="343"/>
        <v>656.57</v>
      </c>
      <c r="AC431" s="33">
        <v>42095</v>
      </c>
      <c r="AD431" s="10">
        <f t="shared" si="344"/>
        <v>39539</v>
      </c>
      <c r="AE431" s="10">
        <f t="shared" si="345"/>
        <v>42095</v>
      </c>
      <c r="AF431" s="11">
        <f t="shared" si="346"/>
        <v>2556</v>
      </c>
      <c r="AG431" s="11">
        <f t="shared" si="347"/>
        <v>5478.75</v>
      </c>
      <c r="AH431" s="11">
        <f t="shared" si="348"/>
        <v>2556</v>
      </c>
      <c r="AI431" s="11">
        <f t="shared" si="384"/>
        <v>306.51925479452058</v>
      </c>
      <c r="AJ431" s="11">
        <f t="shared" si="385"/>
        <v>350.05074520547947</v>
      </c>
      <c r="AK431" s="33">
        <v>42461</v>
      </c>
      <c r="AL431" s="5">
        <f t="shared" si="349"/>
        <v>42461</v>
      </c>
      <c r="AM431" s="11">
        <f t="shared" si="350"/>
        <v>42461</v>
      </c>
      <c r="AN431" s="11">
        <f t="shared" si="351"/>
        <v>2556</v>
      </c>
      <c r="AO431" s="6">
        <v>378.34</v>
      </c>
      <c r="AP431" s="6">
        <f t="shared" si="352"/>
        <v>71.820745205479398</v>
      </c>
      <c r="AQ431" s="6">
        <f t="shared" si="353"/>
        <v>278.23000000000008</v>
      </c>
      <c r="AR431" s="33">
        <v>42826</v>
      </c>
      <c r="AS431" s="5">
        <f t="shared" si="354"/>
        <v>42826</v>
      </c>
      <c r="AT431" s="11">
        <f t="shared" si="355"/>
        <v>42826</v>
      </c>
      <c r="AU431" s="11">
        <f t="shared" si="356"/>
        <v>3287</v>
      </c>
      <c r="AV431" s="6">
        <v>422.11133333333333</v>
      </c>
      <c r="AW431" s="6">
        <v>43.771333333333338</v>
      </c>
      <c r="AX431" s="6">
        <f t="shared" si="386"/>
        <v>234.45866666666672</v>
      </c>
      <c r="AY431" s="33">
        <v>43191</v>
      </c>
      <c r="AZ431" s="5">
        <f t="shared" si="357"/>
        <v>43191</v>
      </c>
      <c r="BA431" s="11">
        <f t="shared" si="358"/>
        <v>3652</v>
      </c>
      <c r="BB431" s="11">
        <f t="shared" si="359"/>
        <v>3301.9492547945206</v>
      </c>
      <c r="BC431" s="6">
        <v>466.4715175327342</v>
      </c>
      <c r="BD431" s="6">
        <v>44.360184199400841</v>
      </c>
      <c r="BE431" s="6">
        <f t="shared" si="387"/>
        <v>190.09848246726585</v>
      </c>
      <c r="BF431" s="8"/>
      <c r="BG431" s="33">
        <v>43556</v>
      </c>
      <c r="BH431" s="5">
        <f t="shared" si="360"/>
        <v>43556</v>
      </c>
      <c r="BI431" s="11">
        <f t="shared" si="361"/>
        <v>4017</v>
      </c>
      <c r="BJ431" s="11">
        <f t="shared" si="362"/>
        <v>0</v>
      </c>
      <c r="BK431" s="6">
        <f t="shared" si="388"/>
        <v>481.4050676509998</v>
      </c>
      <c r="BL431" s="6">
        <v>43.8</v>
      </c>
      <c r="BM431" s="6">
        <f t="shared" si="389"/>
        <v>146.29848246726584</v>
      </c>
      <c r="BN431" s="59"/>
      <c r="BO431" s="58"/>
      <c r="BP431" s="58"/>
      <c r="BQ431" s="61">
        <f t="shared" si="363"/>
        <v>131.39359901566695</v>
      </c>
      <c r="BR431" s="33">
        <v>43922</v>
      </c>
      <c r="BS431" s="5">
        <f t="shared" si="364"/>
        <v>43922</v>
      </c>
      <c r="BT431" s="11">
        <f t="shared" si="365"/>
        <v>4383</v>
      </c>
      <c r="BU431" s="11">
        <f t="shared" si="366"/>
        <v>0</v>
      </c>
      <c r="BV431" s="6">
        <f t="shared" si="383"/>
        <v>525.1764009843331</v>
      </c>
      <c r="BW431" s="6">
        <f t="shared" si="391"/>
        <v>43.771333333333338</v>
      </c>
      <c r="BX431" s="73">
        <f t="shared" si="376"/>
        <v>102.52714913393251</v>
      </c>
      <c r="BY431" s="6">
        <f t="shared" si="390"/>
        <v>102.52714913393251</v>
      </c>
      <c r="BZ431" s="33">
        <v>44287</v>
      </c>
      <c r="CA431" s="5">
        <f t="shared" si="367"/>
        <v>44287</v>
      </c>
      <c r="CB431" s="11">
        <f t="shared" si="368"/>
        <v>4748</v>
      </c>
      <c r="CC431" s="11">
        <f t="shared" si="369"/>
        <v>0</v>
      </c>
      <c r="CD431" s="6">
        <f t="shared" si="370"/>
        <v>568.94773431766646</v>
      </c>
      <c r="CE431" s="62">
        <f t="shared" si="392"/>
        <v>43.771333333333338</v>
      </c>
      <c r="CF431" s="73">
        <f t="shared" si="377"/>
        <v>43.771333333333338</v>
      </c>
      <c r="CG431" s="73">
        <f t="shared" si="378"/>
        <v>58.755815800599173</v>
      </c>
      <c r="CH431" s="6">
        <f t="shared" si="394"/>
        <v>58.755815800599173</v>
      </c>
      <c r="CI431" s="6"/>
      <c r="CJ431" s="33">
        <v>44652</v>
      </c>
      <c r="CK431" s="5">
        <f t="shared" si="371"/>
        <v>44652</v>
      </c>
      <c r="CL431" s="11">
        <f t="shared" si="372"/>
        <v>2557</v>
      </c>
      <c r="CM431" s="11">
        <f t="shared" si="373"/>
        <v>2557</v>
      </c>
      <c r="CN431" s="6">
        <f t="shared" si="374"/>
        <v>612.71906765099982</v>
      </c>
      <c r="CO431" s="6">
        <f t="shared" si="393"/>
        <v>43.771333333333338</v>
      </c>
      <c r="CP431" s="73">
        <f t="shared" si="379"/>
        <v>43.771333333333338</v>
      </c>
      <c r="CQ431" s="73">
        <f t="shared" si="380"/>
        <v>14.984482467265835</v>
      </c>
      <c r="CR431" s="6">
        <f t="shared" si="375"/>
        <v>14.984482467265835</v>
      </c>
    </row>
    <row r="432" spans="1:96">
      <c r="A432" s="30" t="s">
        <v>2036</v>
      </c>
      <c r="B432" s="30" t="s">
        <v>2030</v>
      </c>
      <c r="C432" s="49"/>
      <c r="D432" s="49" t="s">
        <v>3630</v>
      </c>
      <c r="E432" s="30" t="s">
        <v>2998</v>
      </c>
      <c r="F432" s="30" t="s">
        <v>11592</v>
      </c>
      <c r="G432" s="30" t="s">
        <v>4574</v>
      </c>
      <c r="H432" s="30" t="s">
        <v>3141</v>
      </c>
      <c r="I432" s="30" t="s">
        <v>4256</v>
      </c>
      <c r="J432" s="30"/>
      <c r="K432" s="30" t="s">
        <v>1240</v>
      </c>
      <c r="L432" s="30" t="s">
        <v>3102</v>
      </c>
      <c r="M432" s="31">
        <v>656.57</v>
      </c>
      <c r="N432" s="30">
        <v>15</v>
      </c>
      <c r="O432" s="30"/>
      <c r="P432" s="162"/>
      <c r="Q432" s="30">
        <f t="shared" si="340"/>
        <v>180</v>
      </c>
      <c r="R432" s="30">
        <f t="shared" si="341"/>
        <v>5478.6330000000007</v>
      </c>
      <c r="S432" s="30">
        <f t="shared" si="342"/>
        <v>5475</v>
      </c>
      <c r="T432" s="30" t="s">
        <v>6</v>
      </c>
      <c r="U432" s="30"/>
      <c r="V432" s="32">
        <v>39539</v>
      </c>
      <c r="W432" s="30"/>
      <c r="X432" s="31">
        <v>656.57</v>
      </c>
      <c r="Y432" s="30">
        <v>0</v>
      </c>
      <c r="Z432" s="30">
        <v>0</v>
      </c>
      <c r="AA432" s="30">
        <v>0</v>
      </c>
      <c r="AB432" s="31">
        <f t="shared" si="343"/>
        <v>656.57</v>
      </c>
      <c r="AC432" s="33">
        <v>42095</v>
      </c>
      <c r="AD432" s="10">
        <f t="shared" si="344"/>
        <v>39539</v>
      </c>
      <c r="AE432" s="10">
        <f t="shared" si="345"/>
        <v>42095</v>
      </c>
      <c r="AF432" s="11">
        <f t="shared" si="346"/>
        <v>2556</v>
      </c>
      <c r="AG432" s="11">
        <f t="shared" si="347"/>
        <v>5478.75</v>
      </c>
      <c r="AH432" s="11">
        <f t="shared" si="348"/>
        <v>2556</v>
      </c>
      <c r="AI432" s="11">
        <f t="shared" si="384"/>
        <v>306.51925479452058</v>
      </c>
      <c r="AJ432" s="11">
        <f t="shared" si="385"/>
        <v>350.05074520547947</v>
      </c>
      <c r="AK432" s="33">
        <v>42461</v>
      </c>
      <c r="AL432" s="5">
        <f t="shared" si="349"/>
        <v>42461</v>
      </c>
      <c r="AM432" s="11">
        <f t="shared" si="350"/>
        <v>42461</v>
      </c>
      <c r="AN432" s="11">
        <f t="shared" si="351"/>
        <v>2556</v>
      </c>
      <c r="AO432" s="6">
        <v>378.34</v>
      </c>
      <c r="AP432" s="6">
        <f t="shared" si="352"/>
        <v>71.820745205479398</v>
      </c>
      <c r="AQ432" s="6">
        <f t="shared" si="353"/>
        <v>278.23000000000008</v>
      </c>
      <c r="AR432" s="33">
        <v>42826</v>
      </c>
      <c r="AS432" s="5">
        <f t="shared" si="354"/>
        <v>42826</v>
      </c>
      <c r="AT432" s="11">
        <f t="shared" si="355"/>
        <v>42826</v>
      </c>
      <c r="AU432" s="11">
        <f t="shared" si="356"/>
        <v>3287</v>
      </c>
      <c r="AV432" s="6">
        <v>422.11133333333333</v>
      </c>
      <c r="AW432" s="6">
        <v>43.771333333333338</v>
      </c>
      <c r="AX432" s="6">
        <f t="shared" si="386"/>
        <v>234.45866666666672</v>
      </c>
      <c r="AY432" s="33">
        <v>43191</v>
      </c>
      <c r="AZ432" s="5">
        <f t="shared" si="357"/>
        <v>43191</v>
      </c>
      <c r="BA432" s="11">
        <f t="shared" si="358"/>
        <v>3652</v>
      </c>
      <c r="BB432" s="11">
        <f t="shared" si="359"/>
        <v>3301.9492547945206</v>
      </c>
      <c r="BC432" s="6">
        <v>466.4715175327342</v>
      </c>
      <c r="BD432" s="6">
        <v>44.360184199400841</v>
      </c>
      <c r="BE432" s="6">
        <f t="shared" si="387"/>
        <v>190.09848246726585</v>
      </c>
      <c r="BF432" s="8"/>
      <c r="BG432" s="33">
        <v>43556</v>
      </c>
      <c r="BH432" s="5">
        <f t="shared" si="360"/>
        <v>43556</v>
      </c>
      <c r="BI432" s="11">
        <f t="shared" si="361"/>
        <v>4017</v>
      </c>
      <c r="BJ432" s="11">
        <f t="shared" si="362"/>
        <v>0</v>
      </c>
      <c r="BK432" s="6">
        <f t="shared" si="388"/>
        <v>481.4050676509998</v>
      </c>
      <c r="BL432" s="6">
        <v>43.8</v>
      </c>
      <c r="BM432" s="6">
        <f t="shared" si="389"/>
        <v>146.29848246726584</v>
      </c>
      <c r="BN432" s="59"/>
      <c r="BO432" s="58"/>
      <c r="BP432" s="58"/>
      <c r="BQ432" s="61">
        <f t="shared" si="363"/>
        <v>131.39359901566695</v>
      </c>
      <c r="BR432" s="33">
        <v>43922</v>
      </c>
      <c r="BS432" s="5">
        <f t="shared" si="364"/>
        <v>43922</v>
      </c>
      <c r="BT432" s="11">
        <f t="shared" si="365"/>
        <v>4383</v>
      </c>
      <c r="BU432" s="11">
        <f t="shared" si="366"/>
        <v>0</v>
      </c>
      <c r="BV432" s="6">
        <f t="shared" si="383"/>
        <v>525.1764009843331</v>
      </c>
      <c r="BW432" s="6">
        <f t="shared" si="391"/>
        <v>43.771333333333338</v>
      </c>
      <c r="BX432" s="73">
        <f t="shared" si="376"/>
        <v>102.52714913393251</v>
      </c>
      <c r="BY432" s="6">
        <f t="shared" si="390"/>
        <v>102.52714913393251</v>
      </c>
      <c r="BZ432" s="33">
        <v>44287</v>
      </c>
      <c r="CA432" s="5">
        <f t="shared" si="367"/>
        <v>44287</v>
      </c>
      <c r="CB432" s="11">
        <f t="shared" si="368"/>
        <v>4748</v>
      </c>
      <c r="CC432" s="11">
        <f t="shared" si="369"/>
        <v>0</v>
      </c>
      <c r="CD432" s="6">
        <f t="shared" si="370"/>
        <v>568.94773431766646</v>
      </c>
      <c r="CE432" s="62">
        <f t="shared" si="392"/>
        <v>43.771333333333338</v>
      </c>
      <c r="CF432" s="73">
        <f t="shared" si="377"/>
        <v>43.771333333333338</v>
      </c>
      <c r="CG432" s="73">
        <f t="shared" si="378"/>
        <v>58.755815800599173</v>
      </c>
      <c r="CH432" s="6">
        <f t="shared" si="394"/>
        <v>58.755815800599173</v>
      </c>
      <c r="CI432" s="6"/>
      <c r="CJ432" s="33">
        <v>44652</v>
      </c>
      <c r="CK432" s="5">
        <f t="shared" si="371"/>
        <v>44652</v>
      </c>
      <c r="CL432" s="11">
        <f t="shared" si="372"/>
        <v>2557</v>
      </c>
      <c r="CM432" s="11">
        <f t="shared" si="373"/>
        <v>2557</v>
      </c>
      <c r="CN432" s="6">
        <f t="shared" si="374"/>
        <v>612.71906765099982</v>
      </c>
      <c r="CO432" s="6">
        <f t="shared" si="393"/>
        <v>43.771333333333338</v>
      </c>
      <c r="CP432" s="73">
        <f t="shared" si="379"/>
        <v>43.771333333333338</v>
      </c>
      <c r="CQ432" s="73">
        <f t="shared" si="380"/>
        <v>14.984482467265835</v>
      </c>
      <c r="CR432" s="6">
        <f t="shared" si="375"/>
        <v>14.984482467265835</v>
      </c>
    </row>
    <row r="433" spans="1:96">
      <c r="A433" s="30" t="s">
        <v>2037</v>
      </c>
      <c r="B433" s="30" t="s">
        <v>2030</v>
      </c>
      <c r="C433" s="49"/>
      <c r="D433" s="49" t="s">
        <v>3631</v>
      </c>
      <c r="E433" s="30" t="s">
        <v>2998</v>
      </c>
      <c r="F433" s="30" t="s">
        <v>11592</v>
      </c>
      <c r="G433" s="30" t="s">
        <v>4574</v>
      </c>
      <c r="H433" s="30" t="s">
        <v>3131</v>
      </c>
      <c r="I433" s="30" t="s">
        <v>4256</v>
      </c>
      <c r="J433" s="30"/>
      <c r="K433" s="30" t="s">
        <v>1240</v>
      </c>
      <c r="L433" s="30" t="s">
        <v>3102</v>
      </c>
      <c r="M433" s="31">
        <v>656.57</v>
      </c>
      <c r="N433" s="30">
        <v>15</v>
      </c>
      <c r="O433" s="30"/>
      <c r="P433" s="162"/>
      <c r="Q433" s="30">
        <f t="shared" si="340"/>
        <v>180</v>
      </c>
      <c r="R433" s="30">
        <f t="shared" si="341"/>
        <v>5478.6330000000007</v>
      </c>
      <c r="S433" s="30">
        <f t="shared" si="342"/>
        <v>5475</v>
      </c>
      <c r="T433" s="30" t="s">
        <v>6</v>
      </c>
      <c r="U433" s="30"/>
      <c r="V433" s="32">
        <v>39539</v>
      </c>
      <c r="W433" s="30"/>
      <c r="X433" s="31">
        <v>656.57</v>
      </c>
      <c r="Y433" s="30">
        <v>0</v>
      </c>
      <c r="Z433" s="30">
        <v>0</v>
      </c>
      <c r="AA433" s="30">
        <v>0</v>
      </c>
      <c r="AB433" s="31">
        <f t="shared" si="343"/>
        <v>656.57</v>
      </c>
      <c r="AC433" s="33">
        <v>42095</v>
      </c>
      <c r="AD433" s="10">
        <f t="shared" si="344"/>
        <v>39539</v>
      </c>
      <c r="AE433" s="10">
        <f t="shared" si="345"/>
        <v>42095</v>
      </c>
      <c r="AF433" s="11">
        <f t="shared" si="346"/>
        <v>2556</v>
      </c>
      <c r="AG433" s="11">
        <f t="shared" si="347"/>
        <v>5478.75</v>
      </c>
      <c r="AH433" s="11">
        <f t="shared" si="348"/>
        <v>2556</v>
      </c>
      <c r="AI433" s="11">
        <f t="shared" si="384"/>
        <v>306.51925479452058</v>
      </c>
      <c r="AJ433" s="11">
        <f t="shared" si="385"/>
        <v>350.05074520547947</v>
      </c>
      <c r="AK433" s="33">
        <v>42461</v>
      </c>
      <c r="AL433" s="5">
        <f t="shared" si="349"/>
        <v>42461</v>
      </c>
      <c r="AM433" s="11">
        <f t="shared" si="350"/>
        <v>42461</v>
      </c>
      <c r="AN433" s="11">
        <f t="shared" si="351"/>
        <v>2556</v>
      </c>
      <c r="AO433" s="6">
        <v>378.34</v>
      </c>
      <c r="AP433" s="6">
        <f t="shared" si="352"/>
        <v>71.820745205479398</v>
      </c>
      <c r="AQ433" s="6">
        <f t="shared" si="353"/>
        <v>278.23000000000008</v>
      </c>
      <c r="AR433" s="33">
        <v>42826</v>
      </c>
      <c r="AS433" s="5">
        <f t="shared" si="354"/>
        <v>42826</v>
      </c>
      <c r="AT433" s="11">
        <f t="shared" si="355"/>
        <v>42826</v>
      </c>
      <c r="AU433" s="11">
        <f t="shared" si="356"/>
        <v>3287</v>
      </c>
      <c r="AV433" s="6">
        <v>422.11133333333333</v>
      </c>
      <c r="AW433" s="6">
        <v>43.771333333333338</v>
      </c>
      <c r="AX433" s="6">
        <f t="shared" si="386"/>
        <v>234.45866666666672</v>
      </c>
      <c r="AY433" s="33">
        <v>43191</v>
      </c>
      <c r="AZ433" s="5">
        <f t="shared" si="357"/>
        <v>43191</v>
      </c>
      <c r="BA433" s="11">
        <f t="shared" si="358"/>
        <v>3652</v>
      </c>
      <c r="BB433" s="11">
        <f t="shared" si="359"/>
        <v>3301.9492547945206</v>
      </c>
      <c r="BC433" s="6">
        <v>466.4715175327342</v>
      </c>
      <c r="BD433" s="6">
        <v>44.360184199400841</v>
      </c>
      <c r="BE433" s="6">
        <f t="shared" si="387"/>
        <v>190.09848246726585</v>
      </c>
      <c r="BF433" s="8"/>
      <c r="BG433" s="33">
        <v>43556</v>
      </c>
      <c r="BH433" s="5">
        <f t="shared" si="360"/>
        <v>43556</v>
      </c>
      <c r="BI433" s="11">
        <f t="shared" si="361"/>
        <v>4017</v>
      </c>
      <c r="BJ433" s="11">
        <f t="shared" si="362"/>
        <v>0</v>
      </c>
      <c r="BK433" s="6">
        <f t="shared" si="388"/>
        <v>481.4050676509998</v>
      </c>
      <c r="BL433" s="6">
        <v>43.8</v>
      </c>
      <c r="BM433" s="6">
        <f t="shared" si="389"/>
        <v>146.29848246726584</v>
      </c>
      <c r="BN433" s="59"/>
      <c r="BO433" s="58"/>
      <c r="BP433" s="58"/>
      <c r="BQ433" s="61">
        <f t="shared" si="363"/>
        <v>131.39359901566695</v>
      </c>
      <c r="BR433" s="33">
        <v>43922</v>
      </c>
      <c r="BS433" s="5">
        <f t="shared" si="364"/>
        <v>43922</v>
      </c>
      <c r="BT433" s="11">
        <f t="shared" si="365"/>
        <v>4383</v>
      </c>
      <c r="BU433" s="11">
        <f t="shared" si="366"/>
        <v>0</v>
      </c>
      <c r="BV433" s="6">
        <f t="shared" si="383"/>
        <v>525.1764009843331</v>
      </c>
      <c r="BW433" s="6">
        <f t="shared" si="391"/>
        <v>43.771333333333338</v>
      </c>
      <c r="BX433" s="73">
        <f t="shared" si="376"/>
        <v>102.52714913393251</v>
      </c>
      <c r="BY433" s="6">
        <f t="shared" si="390"/>
        <v>102.52714913393251</v>
      </c>
      <c r="BZ433" s="33">
        <v>44287</v>
      </c>
      <c r="CA433" s="5">
        <f t="shared" si="367"/>
        <v>44287</v>
      </c>
      <c r="CB433" s="11">
        <f t="shared" si="368"/>
        <v>4748</v>
      </c>
      <c r="CC433" s="11">
        <f t="shared" si="369"/>
        <v>0</v>
      </c>
      <c r="CD433" s="6">
        <f t="shared" si="370"/>
        <v>568.94773431766646</v>
      </c>
      <c r="CE433" s="62">
        <f t="shared" si="392"/>
        <v>43.771333333333338</v>
      </c>
      <c r="CF433" s="73">
        <f t="shared" si="377"/>
        <v>43.771333333333338</v>
      </c>
      <c r="CG433" s="73">
        <f t="shared" si="378"/>
        <v>58.755815800599173</v>
      </c>
      <c r="CH433" s="6">
        <f t="shared" si="394"/>
        <v>58.755815800599173</v>
      </c>
      <c r="CI433" s="6"/>
      <c r="CJ433" s="33">
        <v>44652</v>
      </c>
      <c r="CK433" s="5">
        <f t="shared" si="371"/>
        <v>44652</v>
      </c>
      <c r="CL433" s="11">
        <f t="shared" si="372"/>
        <v>2557</v>
      </c>
      <c r="CM433" s="11">
        <f t="shared" si="373"/>
        <v>2557</v>
      </c>
      <c r="CN433" s="6">
        <f t="shared" si="374"/>
        <v>612.71906765099982</v>
      </c>
      <c r="CO433" s="6">
        <f t="shared" si="393"/>
        <v>43.771333333333338</v>
      </c>
      <c r="CP433" s="73">
        <f t="shared" si="379"/>
        <v>43.771333333333338</v>
      </c>
      <c r="CQ433" s="73">
        <f t="shared" si="380"/>
        <v>14.984482467265835</v>
      </c>
      <c r="CR433" s="6">
        <f t="shared" si="375"/>
        <v>14.984482467265835</v>
      </c>
    </row>
    <row r="434" spans="1:96">
      <c r="A434" s="30" t="s">
        <v>2038</v>
      </c>
      <c r="B434" s="30" t="s">
        <v>2030</v>
      </c>
      <c r="C434" s="49"/>
      <c r="D434" s="49" t="s">
        <v>3632</v>
      </c>
      <c r="E434" s="30" t="s">
        <v>2998</v>
      </c>
      <c r="F434" s="30" t="s">
        <v>11592</v>
      </c>
      <c r="G434" s="30" t="s">
        <v>4574</v>
      </c>
      <c r="H434" s="30" t="s">
        <v>4270</v>
      </c>
      <c r="I434" s="30" t="s">
        <v>4264</v>
      </c>
      <c r="J434" s="30"/>
      <c r="K434" s="30" t="s">
        <v>1240</v>
      </c>
      <c r="L434" s="30" t="s">
        <v>3102</v>
      </c>
      <c r="M434" s="31">
        <v>656.57</v>
      </c>
      <c r="N434" s="30">
        <v>15</v>
      </c>
      <c r="O434" s="30"/>
      <c r="P434" s="162"/>
      <c r="Q434" s="30">
        <f t="shared" si="340"/>
        <v>180</v>
      </c>
      <c r="R434" s="30">
        <f t="shared" si="341"/>
        <v>5478.6330000000007</v>
      </c>
      <c r="S434" s="30">
        <f t="shared" si="342"/>
        <v>5475</v>
      </c>
      <c r="T434" s="30" t="s">
        <v>6</v>
      </c>
      <c r="U434" s="30"/>
      <c r="V434" s="32">
        <v>39539</v>
      </c>
      <c r="W434" s="30"/>
      <c r="X434" s="31">
        <v>656.57</v>
      </c>
      <c r="Y434" s="30">
        <v>0</v>
      </c>
      <c r="Z434" s="30">
        <v>0</v>
      </c>
      <c r="AA434" s="30">
        <v>0</v>
      </c>
      <c r="AB434" s="31">
        <f t="shared" si="343"/>
        <v>656.57</v>
      </c>
      <c r="AC434" s="33">
        <v>42095</v>
      </c>
      <c r="AD434" s="10">
        <f t="shared" si="344"/>
        <v>39539</v>
      </c>
      <c r="AE434" s="10">
        <f t="shared" si="345"/>
        <v>42095</v>
      </c>
      <c r="AF434" s="11">
        <f t="shared" si="346"/>
        <v>2556</v>
      </c>
      <c r="AG434" s="11">
        <f t="shared" si="347"/>
        <v>5478.75</v>
      </c>
      <c r="AH434" s="11">
        <f t="shared" si="348"/>
        <v>2556</v>
      </c>
      <c r="AI434" s="11">
        <f t="shared" si="384"/>
        <v>306.51925479452058</v>
      </c>
      <c r="AJ434" s="11">
        <f t="shared" si="385"/>
        <v>350.05074520547947</v>
      </c>
      <c r="AK434" s="33">
        <v>42461</v>
      </c>
      <c r="AL434" s="5">
        <f t="shared" si="349"/>
        <v>42461</v>
      </c>
      <c r="AM434" s="11">
        <f t="shared" si="350"/>
        <v>42461</v>
      </c>
      <c r="AN434" s="11">
        <f t="shared" si="351"/>
        <v>2556</v>
      </c>
      <c r="AO434" s="6">
        <v>378.34</v>
      </c>
      <c r="AP434" s="6">
        <f t="shared" si="352"/>
        <v>71.820745205479398</v>
      </c>
      <c r="AQ434" s="6">
        <f t="shared" si="353"/>
        <v>278.23000000000008</v>
      </c>
      <c r="AR434" s="33">
        <v>42826</v>
      </c>
      <c r="AS434" s="5">
        <f t="shared" si="354"/>
        <v>42826</v>
      </c>
      <c r="AT434" s="11">
        <f t="shared" si="355"/>
        <v>42826</v>
      </c>
      <c r="AU434" s="11">
        <f t="shared" si="356"/>
        <v>3287</v>
      </c>
      <c r="AV434" s="6">
        <v>422.11133333333333</v>
      </c>
      <c r="AW434" s="6">
        <v>43.771333333333338</v>
      </c>
      <c r="AX434" s="6">
        <f t="shared" si="386"/>
        <v>234.45866666666672</v>
      </c>
      <c r="AY434" s="33">
        <v>43191</v>
      </c>
      <c r="AZ434" s="5">
        <f t="shared" si="357"/>
        <v>43191</v>
      </c>
      <c r="BA434" s="11">
        <f t="shared" si="358"/>
        <v>3652</v>
      </c>
      <c r="BB434" s="11">
        <f t="shared" si="359"/>
        <v>3301.9492547945206</v>
      </c>
      <c r="BC434" s="6">
        <v>466.4715175327342</v>
      </c>
      <c r="BD434" s="6">
        <v>44.360184199400841</v>
      </c>
      <c r="BE434" s="6">
        <f t="shared" si="387"/>
        <v>190.09848246726585</v>
      </c>
      <c r="BF434" s="8"/>
      <c r="BG434" s="33">
        <v>43556</v>
      </c>
      <c r="BH434" s="5">
        <f t="shared" si="360"/>
        <v>43556</v>
      </c>
      <c r="BI434" s="11">
        <f t="shared" si="361"/>
        <v>4017</v>
      </c>
      <c r="BJ434" s="11">
        <f t="shared" si="362"/>
        <v>0</v>
      </c>
      <c r="BK434" s="6">
        <f t="shared" si="388"/>
        <v>481.4050676509998</v>
      </c>
      <c r="BL434" s="6">
        <v>43.8</v>
      </c>
      <c r="BM434" s="6">
        <f t="shared" si="389"/>
        <v>146.29848246726584</v>
      </c>
      <c r="BN434" s="59"/>
      <c r="BO434" s="58"/>
      <c r="BP434" s="58"/>
      <c r="BQ434" s="61">
        <f t="shared" si="363"/>
        <v>131.39359901566695</v>
      </c>
      <c r="BR434" s="33">
        <v>43922</v>
      </c>
      <c r="BS434" s="5">
        <f t="shared" si="364"/>
        <v>43922</v>
      </c>
      <c r="BT434" s="11">
        <f t="shared" si="365"/>
        <v>4383</v>
      </c>
      <c r="BU434" s="11">
        <f t="shared" si="366"/>
        <v>0</v>
      </c>
      <c r="BV434" s="6">
        <f t="shared" si="383"/>
        <v>525.1764009843331</v>
      </c>
      <c r="BW434" s="6">
        <f t="shared" si="391"/>
        <v>43.771333333333338</v>
      </c>
      <c r="BX434" s="73">
        <f t="shared" si="376"/>
        <v>102.52714913393251</v>
      </c>
      <c r="BY434" s="6">
        <f t="shared" si="390"/>
        <v>102.52714913393251</v>
      </c>
      <c r="BZ434" s="33">
        <v>44287</v>
      </c>
      <c r="CA434" s="5">
        <f t="shared" si="367"/>
        <v>44287</v>
      </c>
      <c r="CB434" s="11">
        <f t="shared" si="368"/>
        <v>4748</v>
      </c>
      <c r="CC434" s="11">
        <f t="shared" si="369"/>
        <v>0</v>
      </c>
      <c r="CD434" s="6">
        <f t="shared" si="370"/>
        <v>568.94773431766646</v>
      </c>
      <c r="CE434" s="62">
        <f t="shared" si="392"/>
        <v>43.771333333333338</v>
      </c>
      <c r="CF434" s="73">
        <f t="shared" si="377"/>
        <v>43.771333333333338</v>
      </c>
      <c r="CG434" s="73">
        <f t="shared" si="378"/>
        <v>58.755815800599173</v>
      </c>
      <c r="CH434" s="6">
        <f t="shared" si="394"/>
        <v>58.755815800599173</v>
      </c>
      <c r="CI434" s="6"/>
      <c r="CJ434" s="33">
        <v>44652</v>
      </c>
      <c r="CK434" s="5">
        <f t="shared" si="371"/>
        <v>44652</v>
      </c>
      <c r="CL434" s="11">
        <f t="shared" si="372"/>
        <v>2557</v>
      </c>
      <c r="CM434" s="11">
        <f t="shared" si="373"/>
        <v>2557</v>
      </c>
      <c r="CN434" s="6">
        <f t="shared" si="374"/>
        <v>612.71906765099982</v>
      </c>
      <c r="CO434" s="6">
        <f t="shared" si="393"/>
        <v>43.771333333333338</v>
      </c>
      <c r="CP434" s="73">
        <f t="shared" si="379"/>
        <v>43.771333333333338</v>
      </c>
      <c r="CQ434" s="73">
        <f t="shared" si="380"/>
        <v>14.984482467265835</v>
      </c>
      <c r="CR434" s="6">
        <f t="shared" si="375"/>
        <v>14.984482467265835</v>
      </c>
    </row>
    <row r="435" spans="1:96">
      <c r="A435" s="30" t="s">
        <v>2039</v>
      </c>
      <c r="B435" s="30" t="s">
        <v>2030</v>
      </c>
      <c r="C435" s="49"/>
      <c r="D435" s="49" t="s">
        <v>4276</v>
      </c>
      <c r="E435" s="30" t="s">
        <v>2998</v>
      </c>
      <c r="F435" s="30" t="s">
        <v>11592</v>
      </c>
      <c r="G435" s="30" t="s">
        <v>4574</v>
      </c>
      <c r="H435" s="30" t="s">
        <v>4266</v>
      </c>
      <c r="I435" s="30" t="s">
        <v>4256</v>
      </c>
      <c r="J435" s="30"/>
      <c r="K435" s="30" t="s">
        <v>1240</v>
      </c>
      <c r="L435" s="30" t="s">
        <v>3102</v>
      </c>
      <c r="M435" s="31">
        <v>656.57</v>
      </c>
      <c r="N435" s="30">
        <v>15</v>
      </c>
      <c r="O435" s="30"/>
      <c r="P435" s="162"/>
      <c r="Q435" s="30">
        <f t="shared" si="340"/>
        <v>180</v>
      </c>
      <c r="R435" s="30">
        <f t="shared" si="341"/>
        <v>5478.6330000000007</v>
      </c>
      <c r="S435" s="30">
        <f t="shared" si="342"/>
        <v>5475</v>
      </c>
      <c r="T435" s="30" t="s">
        <v>6</v>
      </c>
      <c r="U435" s="30"/>
      <c r="V435" s="32">
        <v>39539</v>
      </c>
      <c r="W435" s="30"/>
      <c r="X435" s="31">
        <v>656.57</v>
      </c>
      <c r="Y435" s="30">
        <v>0</v>
      </c>
      <c r="Z435" s="30">
        <v>0</v>
      </c>
      <c r="AA435" s="30">
        <v>0</v>
      </c>
      <c r="AB435" s="31">
        <f t="shared" si="343"/>
        <v>656.57</v>
      </c>
      <c r="AC435" s="33">
        <v>42095</v>
      </c>
      <c r="AD435" s="10">
        <f t="shared" si="344"/>
        <v>39539</v>
      </c>
      <c r="AE435" s="10">
        <f t="shared" si="345"/>
        <v>42095</v>
      </c>
      <c r="AF435" s="11">
        <f t="shared" si="346"/>
        <v>2556</v>
      </c>
      <c r="AG435" s="11">
        <f t="shared" si="347"/>
        <v>5478.75</v>
      </c>
      <c r="AH435" s="11">
        <f t="shared" si="348"/>
        <v>2556</v>
      </c>
      <c r="AI435" s="11">
        <f t="shared" si="384"/>
        <v>306.51925479452058</v>
      </c>
      <c r="AJ435" s="11">
        <f t="shared" si="385"/>
        <v>350.05074520547947</v>
      </c>
      <c r="AK435" s="33">
        <v>42461</v>
      </c>
      <c r="AL435" s="5">
        <f t="shared" si="349"/>
        <v>42461</v>
      </c>
      <c r="AM435" s="11">
        <f t="shared" si="350"/>
        <v>42461</v>
      </c>
      <c r="AN435" s="11">
        <f t="shared" si="351"/>
        <v>2556</v>
      </c>
      <c r="AO435" s="6">
        <v>378.34</v>
      </c>
      <c r="AP435" s="6">
        <f t="shared" si="352"/>
        <v>71.820745205479398</v>
      </c>
      <c r="AQ435" s="6">
        <f t="shared" si="353"/>
        <v>278.23000000000008</v>
      </c>
      <c r="AR435" s="33">
        <v>42826</v>
      </c>
      <c r="AS435" s="5">
        <f t="shared" si="354"/>
        <v>42826</v>
      </c>
      <c r="AT435" s="11">
        <f t="shared" si="355"/>
        <v>42826</v>
      </c>
      <c r="AU435" s="11">
        <f t="shared" si="356"/>
        <v>3287</v>
      </c>
      <c r="AV435" s="6">
        <v>422.11133333333333</v>
      </c>
      <c r="AW435" s="6">
        <v>43.771333333333338</v>
      </c>
      <c r="AX435" s="6">
        <f t="shared" si="386"/>
        <v>234.45866666666672</v>
      </c>
      <c r="AY435" s="33">
        <v>43191</v>
      </c>
      <c r="AZ435" s="5">
        <f t="shared" si="357"/>
        <v>43191</v>
      </c>
      <c r="BA435" s="11">
        <f t="shared" si="358"/>
        <v>3652</v>
      </c>
      <c r="BB435" s="11">
        <f t="shared" si="359"/>
        <v>3301.9492547945206</v>
      </c>
      <c r="BC435" s="6">
        <v>466.4715175327342</v>
      </c>
      <c r="BD435" s="6">
        <v>44.360184199400841</v>
      </c>
      <c r="BE435" s="6">
        <f t="shared" si="387"/>
        <v>190.09848246726585</v>
      </c>
      <c r="BF435" s="8"/>
      <c r="BG435" s="33">
        <v>43556</v>
      </c>
      <c r="BH435" s="5">
        <f t="shared" si="360"/>
        <v>43556</v>
      </c>
      <c r="BI435" s="11">
        <f t="shared" si="361"/>
        <v>4017</v>
      </c>
      <c r="BJ435" s="11">
        <f t="shared" si="362"/>
        <v>0</v>
      </c>
      <c r="BK435" s="6">
        <f t="shared" si="388"/>
        <v>481.4050676509998</v>
      </c>
      <c r="BL435" s="6">
        <v>43.8</v>
      </c>
      <c r="BM435" s="6">
        <f t="shared" si="389"/>
        <v>146.29848246726584</v>
      </c>
      <c r="BN435" s="59"/>
      <c r="BO435" s="58"/>
      <c r="BP435" s="58"/>
      <c r="BQ435" s="61">
        <f t="shared" si="363"/>
        <v>131.39359901566695</v>
      </c>
      <c r="BR435" s="33">
        <v>43922</v>
      </c>
      <c r="BS435" s="5">
        <f t="shared" si="364"/>
        <v>43922</v>
      </c>
      <c r="BT435" s="11">
        <f t="shared" si="365"/>
        <v>4383</v>
      </c>
      <c r="BU435" s="11">
        <f t="shared" si="366"/>
        <v>0</v>
      </c>
      <c r="BV435" s="6">
        <f t="shared" si="383"/>
        <v>525.1764009843331</v>
      </c>
      <c r="BW435" s="6">
        <f t="shared" si="391"/>
        <v>43.771333333333338</v>
      </c>
      <c r="BX435" s="73">
        <f t="shared" si="376"/>
        <v>102.52714913393251</v>
      </c>
      <c r="BY435" s="6">
        <f t="shared" si="390"/>
        <v>102.52714913393251</v>
      </c>
      <c r="BZ435" s="33">
        <v>44287</v>
      </c>
      <c r="CA435" s="5">
        <f t="shared" si="367"/>
        <v>44287</v>
      </c>
      <c r="CB435" s="11">
        <f t="shared" si="368"/>
        <v>4748</v>
      </c>
      <c r="CC435" s="11">
        <f t="shared" si="369"/>
        <v>0</v>
      </c>
      <c r="CD435" s="6">
        <f t="shared" si="370"/>
        <v>568.94773431766646</v>
      </c>
      <c r="CE435" s="62">
        <f t="shared" si="392"/>
        <v>43.771333333333338</v>
      </c>
      <c r="CF435" s="73">
        <f t="shared" si="377"/>
        <v>43.771333333333338</v>
      </c>
      <c r="CG435" s="73">
        <f t="shared" si="378"/>
        <v>58.755815800599173</v>
      </c>
      <c r="CH435" s="6">
        <f t="shared" si="394"/>
        <v>58.755815800599173</v>
      </c>
      <c r="CI435" s="6"/>
      <c r="CJ435" s="33">
        <v>44652</v>
      </c>
      <c r="CK435" s="5">
        <f t="shared" si="371"/>
        <v>44652</v>
      </c>
      <c r="CL435" s="11">
        <f t="shared" si="372"/>
        <v>2557</v>
      </c>
      <c r="CM435" s="11">
        <f t="shared" si="373"/>
        <v>2557</v>
      </c>
      <c r="CN435" s="6">
        <f t="shared" si="374"/>
        <v>612.71906765099982</v>
      </c>
      <c r="CO435" s="6">
        <f t="shared" si="393"/>
        <v>43.771333333333338</v>
      </c>
      <c r="CP435" s="73">
        <f t="shared" si="379"/>
        <v>43.771333333333338</v>
      </c>
      <c r="CQ435" s="73">
        <f t="shared" si="380"/>
        <v>14.984482467265835</v>
      </c>
      <c r="CR435" s="6">
        <f t="shared" si="375"/>
        <v>14.984482467265835</v>
      </c>
    </row>
    <row r="436" spans="1:96">
      <c r="A436" s="30" t="s">
        <v>2040</v>
      </c>
      <c r="B436" s="30" t="s">
        <v>2030</v>
      </c>
      <c r="C436" s="49"/>
      <c r="D436" s="49" t="s">
        <v>3633</v>
      </c>
      <c r="E436" s="30" t="s">
        <v>2998</v>
      </c>
      <c r="F436" s="30" t="s">
        <v>11592</v>
      </c>
      <c r="G436" s="30" t="s">
        <v>4574</v>
      </c>
      <c r="H436" s="30" t="s">
        <v>3140</v>
      </c>
      <c r="I436" s="30" t="s">
        <v>4256</v>
      </c>
      <c r="J436" s="30"/>
      <c r="K436" s="30" t="s">
        <v>1240</v>
      </c>
      <c r="L436" s="30" t="s">
        <v>3102</v>
      </c>
      <c r="M436" s="31">
        <v>656.57</v>
      </c>
      <c r="N436" s="30">
        <v>15</v>
      </c>
      <c r="O436" s="30"/>
      <c r="P436" s="162"/>
      <c r="Q436" s="30">
        <f t="shared" si="340"/>
        <v>180</v>
      </c>
      <c r="R436" s="30">
        <f t="shared" si="341"/>
        <v>5478.6330000000007</v>
      </c>
      <c r="S436" s="30">
        <f t="shared" si="342"/>
        <v>5475</v>
      </c>
      <c r="T436" s="30" t="s">
        <v>6</v>
      </c>
      <c r="U436" s="30"/>
      <c r="V436" s="32">
        <v>39539</v>
      </c>
      <c r="W436" s="30"/>
      <c r="X436" s="31">
        <v>656.57</v>
      </c>
      <c r="Y436" s="30">
        <v>0</v>
      </c>
      <c r="Z436" s="30">
        <v>0</v>
      </c>
      <c r="AA436" s="30">
        <v>0</v>
      </c>
      <c r="AB436" s="31">
        <f t="shared" si="343"/>
        <v>656.57</v>
      </c>
      <c r="AC436" s="33">
        <v>42095</v>
      </c>
      <c r="AD436" s="10">
        <f t="shared" si="344"/>
        <v>39539</v>
      </c>
      <c r="AE436" s="10">
        <f t="shared" si="345"/>
        <v>42095</v>
      </c>
      <c r="AF436" s="11">
        <f t="shared" si="346"/>
        <v>2556</v>
      </c>
      <c r="AG436" s="11">
        <f t="shared" si="347"/>
        <v>5478.75</v>
      </c>
      <c r="AH436" s="11">
        <f t="shared" si="348"/>
        <v>2556</v>
      </c>
      <c r="AI436" s="11">
        <f t="shared" si="384"/>
        <v>306.51925479452058</v>
      </c>
      <c r="AJ436" s="11">
        <f t="shared" si="385"/>
        <v>350.05074520547947</v>
      </c>
      <c r="AK436" s="33">
        <v>42461</v>
      </c>
      <c r="AL436" s="5">
        <f t="shared" si="349"/>
        <v>42461</v>
      </c>
      <c r="AM436" s="11">
        <f t="shared" si="350"/>
        <v>42461</v>
      </c>
      <c r="AN436" s="11">
        <f t="shared" si="351"/>
        <v>2556</v>
      </c>
      <c r="AO436" s="6">
        <v>378.34</v>
      </c>
      <c r="AP436" s="6">
        <f t="shared" si="352"/>
        <v>71.820745205479398</v>
      </c>
      <c r="AQ436" s="6">
        <f t="shared" si="353"/>
        <v>278.23000000000008</v>
      </c>
      <c r="AR436" s="33">
        <v>42826</v>
      </c>
      <c r="AS436" s="5">
        <f t="shared" si="354"/>
        <v>42826</v>
      </c>
      <c r="AT436" s="11">
        <f t="shared" si="355"/>
        <v>42826</v>
      </c>
      <c r="AU436" s="11">
        <f t="shared" si="356"/>
        <v>3287</v>
      </c>
      <c r="AV436" s="6">
        <v>422.11133333333333</v>
      </c>
      <c r="AW436" s="6">
        <v>43.771333333333338</v>
      </c>
      <c r="AX436" s="6">
        <f t="shared" si="386"/>
        <v>234.45866666666672</v>
      </c>
      <c r="AY436" s="33">
        <v>43191</v>
      </c>
      <c r="AZ436" s="5">
        <f t="shared" si="357"/>
        <v>43191</v>
      </c>
      <c r="BA436" s="11">
        <f t="shared" si="358"/>
        <v>3652</v>
      </c>
      <c r="BB436" s="11">
        <f t="shared" si="359"/>
        <v>3301.9492547945206</v>
      </c>
      <c r="BC436" s="6">
        <v>466.4715175327342</v>
      </c>
      <c r="BD436" s="6">
        <v>44.360184199400841</v>
      </c>
      <c r="BE436" s="6">
        <f t="shared" si="387"/>
        <v>190.09848246726585</v>
      </c>
      <c r="BF436" s="8"/>
      <c r="BG436" s="33">
        <v>43556</v>
      </c>
      <c r="BH436" s="5">
        <f t="shared" si="360"/>
        <v>43556</v>
      </c>
      <c r="BI436" s="11">
        <f t="shared" si="361"/>
        <v>4017</v>
      </c>
      <c r="BJ436" s="11">
        <f t="shared" si="362"/>
        <v>0</v>
      </c>
      <c r="BK436" s="6">
        <f t="shared" si="388"/>
        <v>481.4050676509998</v>
      </c>
      <c r="BL436" s="6">
        <v>43.8</v>
      </c>
      <c r="BM436" s="6">
        <f t="shared" si="389"/>
        <v>146.29848246726584</v>
      </c>
      <c r="BN436" s="59"/>
      <c r="BO436" s="58"/>
      <c r="BP436" s="58"/>
      <c r="BQ436" s="61">
        <f t="shared" si="363"/>
        <v>131.39359901566695</v>
      </c>
      <c r="BR436" s="33">
        <v>43922</v>
      </c>
      <c r="BS436" s="5">
        <f t="shared" si="364"/>
        <v>43922</v>
      </c>
      <c r="BT436" s="11">
        <f t="shared" si="365"/>
        <v>4383</v>
      </c>
      <c r="BU436" s="11">
        <f t="shared" si="366"/>
        <v>0</v>
      </c>
      <c r="BV436" s="6">
        <f t="shared" si="383"/>
        <v>525.1764009843331</v>
      </c>
      <c r="BW436" s="6">
        <f t="shared" si="391"/>
        <v>43.771333333333338</v>
      </c>
      <c r="BX436" s="73">
        <f t="shared" si="376"/>
        <v>102.52714913393251</v>
      </c>
      <c r="BY436" s="6">
        <f t="shared" si="390"/>
        <v>102.52714913393251</v>
      </c>
      <c r="BZ436" s="33">
        <v>44287</v>
      </c>
      <c r="CA436" s="5">
        <f t="shared" si="367"/>
        <v>44287</v>
      </c>
      <c r="CB436" s="11">
        <f t="shared" si="368"/>
        <v>4748</v>
      </c>
      <c r="CC436" s="11">
        <f t="shared" si="369"/>
        <v>0</v>
      </c>
      <c r="CD436" s="6">
        <f t="shared" si="370"/>
        <v>568.94773431766646</v>
      </c>
      <c r="CE436" s="62">
        <f t="shared" si="392"/>
        <v>43.771333333333338</v>
      </c>
      <c r="CF436" s="73">
        <f t="shared" si="377"/>
        <v>43.771333333333338</v>
      </c>
      <c r="CG436" s="73">
        <f t="shared" si="378"/>
        <v>58.755815800599173</v>
      </c>
      <c r="CH436" s="6">
        <f t="shared" si="394"/>
        <v>58.755815800599173</v>
      </c>
      <c r="CI436" s="6"/>
      <c r="CJ436" s="33">
        <v>44652</v>
      </c>
      <c r="CK436" s="5">
        <f t="shared" si="371"/>
        <v>44652</v>
      </c>
      <c r="CL436" s="11">
        <f t="shared" si="372"/>
        <v>2557</v>
      </c>
      <c r="CM436" s="11">
        <f t="shared" si="373"/>
        <v>2557</v>
      </c>
      <c r="CN436" s="6">
        <f t="shared" si="374"/>
        <v>612.71906765099982</v>
      </c>
      <c r="CO436" s="6">
        <f t="shared" si="393"/>
        <v>43.771333333333338</v>
      </c>
      <c r="CP436" s="73">
        <f t="shared" si="379"/>
        <v>43.771333333333338</v>
      </c>
      <c r="CQ436" s="73">
        <f t="shared" si="380"/>
        <v>14.984482467265835</v>
      </c>
      <c r="CR436" s="6">
        <f t="shared" si="375"/>
        <v>14.984482467265835</v>
      </c>
    </row>
    <row r="437" spans="1:96">
      <c r="A437" s="30" t="s">
        <v>2041</v>
      </c>
      <c r="B437" s="30" t="s">
        <v>2030</v>
      </c>
      <c r="C437" s="49"/>
      <c r="D437" s="49" t="s">
        <v>3634</v>
      </c>
      <c r="E437" s="30" t="s">
        <v>2998</v>
      </c>
      <c r="F437" s="30" t="s">
        <v>11592</v>
      </c>
      <c r="G437" s="30" t="s">
        <v>4574</v>
      </c>
      <c r="H437" s="30" t="s">
        <v>3427</v>
      </c>
      <c r="I437" s="30" t="s">
        <v>4257</v>
      </c>
      <c r="J437" s="30"/>
      <c r="K437" s="30" t="s">
        <v>1240</v>
      </c>
      <c r="L437" s="30" t="s">
        <v>3102</v>
      </c>
      <c r="M437" s="31">
        <v>656.57</v>
      </c>
      <c r="N437" s="30">
        <v>15</v>
      </c>
      <c r="O437" s="30"/>
      <c r="P437" s="162"/>
      <c r="Q437" s="30">
        <f t="shared" si="340"/>
        <v>180</v>
      </c>
      <c r="R437" s="30">
        <f t="shared" si="341"/>
        <v>5478.6330000000007</v>
      </c>
      <c r="S437" s="30">
        <f t="shared" si="342"/>
        <v>5475</v>
      </c>
      <c r="T437" s="30" t="s">
        <v>6</v>
      </c>
      <c r="U437" s="30"/>
      <c r="V437" s="32">
        <v>39539</v>
      </c>
      <c r="W437" s="30"/>
      <c r="X437" s="31">
        <v>656.57</v>
      </c>
      <c r="Y437" s="30">
        <v>0</v>
      </c>
      <c r="Z437" s="30">
        <v>0</v>
      </c>
      <c r="AA437" s="30">
        <v>0</v>
      </c>
      <c r="AB437" s="31">
        <f t="shared" si="343"/>
        <v>656.57</v>
      </c>
      <c r="AC437" s="33">
        <v>42095</v>
      </c>
      <c r="AD437" s="10">
        <f t="shared" si="344"/>
        <v>39539</v>
      </c>
      <c r="AE437" s="10">
        <f t="shared" si="345"/>
        <v>42095</v>
      </c>
      <c r="AF437" s="11">
        <f t="shared" si="346"/>
        <v>2556</v>
      </c>
      <c r="AG437" s="11">
        <f t="shared" si="347"/>
        <v>5478.75</v>
      </c>
      <c r="AH437" s="11">
        <f t="shared" si="348"/>
        <v>2556</v>
      </c>
      <c r="AI437" s="11">
        <f t="shared" si="384"/>
        <v>306.51925479452058</v>
      </c>
      <c r="AJ437" s="11">
        <f t="shared" si="385"/>
        <v>350.05074520547947</v>
      </c>
      <c r="AK437" s="33">
        <v>42461</v>
      </c>
      <c r="AL437" s="5">
        <f t="shared" si="349"/>
        <v>42461</v>
      </c>
      <c r="AM437" s="11">
        <f t="shared" si="350"/>
        <v>42461</v>
      </c>
      <c r="AN437" s="11">
        <f t="shared" si="351"/>
        <v>2556</v>
      </c>
      <c r="AO437" s="6">
        <v>378.34</v>
      </c>
      <c r="AP437" s="6">
        <f t="shared" si="352"/>
        <v>71.820745205479398</v>
      </c>
      <c r="AQ437" s="6">
        <f t="shared" si="353"/>
        <v>278.23000000000008</v>
      </c>
      <c r="AR437" s="33">
        <v>42826</v>
      </c>
      <c r="AS437" s="5">
        <f t="shared" si="354"/>
        <v>42826</v>
      </c>
      <c r="AT437" s="11">
        <f t="shared" si="355"/>
        <v>42826</v>
      </c>
      <c r="AU437" s="11">
        <f t="shared" si="356"/>
        <v>3287</v>
      </c>
      <c r="AV437" s="6">
        <v>422.11133333333333</v>
      </c>
      <c r="AW437" s="6">
        <v>43.771333333333338</v>
      </c>
      <c r="AX437" s="6">
        <f t="shared" si="386"/>
        <v>234.45866666666672</v>
      </c>
      <c r="AY437" s="33">
        <v>43191</v>
      </c>
      <c r="AZ437" s="5">
        <f t="shared" si="357"/>
        <v>43191</v>
      </c>
      <c r="BA437" s="11">
        <f t="shared" si="358"/>
        <v>3652</v>
      </c>
      <c r="BB437" s="11">
        <f t="shared" si="359"/>
        <v>3301.9492547945206</v>
      </c>
      <c r="BC437" s="6">
        <v>466.4715175327342</v>
      </c>
      <c r="BD437" s="6">
        <v>44.360184199400841</v>
      </c>
      <c r="BE437" s="6">
        <f t="shared" si="387"/>
        <v>190.09848246726585</v>
      </c>
      <c r="BF437" s="8"/>
      <c r="BG437" s="33">
        <v>43556</v>
      </c>
      <c r="BH437" s="5">
        <f t="shared" si="360"/>
        <v>43556</v>
      </c>
      <c r="BI437" s="11">
        <f t="shared" si="361"/>
        <v>4017</v>
      </c>
      <c r="BJ437" s="11">
        <f t="shared" si="362"/>
        <v>0</v>
      </c>
      <c r="BK437" s="6">
        <f t="shared" si="388"/>
        <v>481.4050676509998</v>
      </c>
      <c r="BL437" s="6">
        <v>43.8</v>
      </c>
      <c r="BM437" s="6">
        <f t="shared" si="389"/>
        <v>146.29848246726584</v>
      </c>
      <c r="BN437" s="59"/>
      <c r="BO437" s="58"/>
      <c r="BP437" s="58"/>
      <c r="BQ437" s="61">
        <f t="shared" si="363"/>
        <v>131.39359901566695</v>
      </c>
      <c r="BR437" s="33">
        <v>43922</v>
      </c>
      <c r="BS437" s="5">
        <f t="shared" si="364"/>
        <v>43922</v>
      </c>
      <c r="BT437" s="11">
        <f t="shared" si="365"/>
        <v>4383</v>
      </c>
      <c r="BU437" s="11">
        <f t="shared" si="366"/>
        <v>0</v>
      </c>
      <c r="BV437" s="6">
        <f t="shared" si="383"/>
        <v>525.1764009843331</v>
      </c>
      <c r="BW437" s="6">
        <f t="shared" si="391"/>
        <v>43.771333333333338</v>
      </c>
      <c r="BX437" s="73">
        <f t="shared" si="376"/>
        <v>102.52714913393251</v>
      </c>
      <c r="BY437" s="6">
        <f t="shared" si="390"/>
        <v>102.52714913393251</v>
      </c>
      <c r="BZ437" s="33">
        <v>44287</v>
      </c>
      <c r="CA437" s="5">
        <f t="shared" si="367"/>
        <v>44287</v>
      </c>
      <c r="CB437" s="11">
        <f t="shared" si="368"/>
        <v>4748</v>
      </c>
      <c r="CC437" s="11">
        <f t="shared" si="369"/>
        <v>0</v>
      </c>
      <c r="CD437" s="6">
        <f t="shared" si="370"/>
        <v>568.94773431766646</v>
      </c>
      <c r="CE437" s="62">
        <f t="shared" si="392"/>
        <v>43.771333333333338</v>
      </c>
      <c r="CF437" s="73">
        <f t="shared" si="377"/>
        <v>43.771333333333338</v>
      </c>
      <c r="CG437" s="73">
        <f t="shared" si="378"/>
        <v>58.755815800599173</v>
      </c>
      <c r="CH437" s="6">
        <f t="shared" si="394"/>
        <v>58.755815800599173</v>
      </c>
      <c r="CI437" s="6"/>
      <c r="CJ437" s="33">
        <v>44652</v>
      </c>
      <c r="CK437" s="5">
        <f t="shared" si="371"/>
        <v>44652</v>
      </c>
      <c r="CL437" s="11">
        <f t="shared" si="372"/>
        <v>2557</v>
      </c>
      <c r="CM437" s="11">
        <f t="shared" si="373"/>
        <v>2557</v>
      </c>
      <c r="CN437" s="6">
        <f t="shared" si="374"/>
        <v>612.71906765099982</v>
      </c>
      <c r="CO437" s="6">
        <f t="shared" si="393"/>
        <v>43.771333333333338</v>
      </c>
      <c r="CP437" s="73">
        <f t="shared" si="379"/>
        <v>43.771333333333338</v>
      </c>
      <c r="CQ437" s="73">
        <f t="shared" si="380"/>
        <v>14.984482467265835</v>
      </c>
      <c r="CR437" s="6">
        <f t="shared" si="375"/>
        <v>14.984482467265835</v>
      </c>
    </row>
    <row r="438" spans="1:96">
      <c r="A438" s="30" t="s">
        <v>2042</v>
      </c>
      <c r="B438" s="30" t="s">
        <v>2030</v>
      </c>
      <c r="C438" s="49"/>
      <c r="D438" s="49" t="s">
        <v>3635</v>
      </c>
      <c r="E438" s="30" t="s">
        <v>2998</v>
      </c>
      <c r="F438" s="30" t="s">
        <v>11592</v>
      </c>
      <c r="G438" s="30" t="s">
        <v>4574</v>
      </c>
      <c r="H438" s="30" t="s">
        <v>3140</v>
      </c>
      <c r="I438" s="30" t="s">
        <v>4256</v>
      </c>
      <c r="J438" s="30"/>
      <c r="K438" s="30" t="s">
        <v>1240</v>
      </c>
      <c r="L438" s="30" t="s">
        <v>3102</v>
      </c>
      <c r="M438" s="31">
        <v>656.57</v>
      </c>
      <c r="N438" s="30">
        <v>15</v>
      </c>
      <c r="O438" s="30"/>
      <c r="P438" s="162"/>
      <c r="Q438" s="30">
        <f t="shared" si="340"/>
        <v>180</v>
      </c>
      <c r="R438" s="30">
        <f t="shared" si="341"/>
        <v>5478.6330000000007</v>
      </c>
      <c r="S438" s="30">
        <f t="shared" si="342"/>
        <v>5475</v>
      </c>
      <c r="T438" s="30" t="s">
        <v>6</v>
      </c>
      <c r="U438" s="30"/>
      <c r="V438" s="32">
        <v>39539</v>
      </c>
      <c r="W438" s="30"/>
      <c r="X438" s="31">
        <v>656.57</v>
      </c>
      <c r="Y438" s="30">
        <v>0</v>
      </c>
      <c r="Z438" s="30">
        <v>0</v>
      </c>
      <c r="AA438" s="30">
        <v>0</v>
      </c>
      <c r="AB438" s="31">
        <f t="shared" si="343"/>
        <v>656.57</v>
      </c>
      <c r="AC438" s="33">
        <v>42095</v>
      </c>
      <c r="AD438" s="10">
        <f t="shared" si="344"/>
        <v>39539</v>
      </c>
      <c r="AE438" s="10">
        <f t="shared" si="345"/>
        <v>42095</v>
      </c>
      <c r="AF438" s="11">
        <f t="shared" si="346"/>
        <v>2556</v>
      </c>
      <c r="AG438" s="11">
        <f t="shared" si="347"/>
        <v>5478.75</v>
      </c>
      <c r="AH438" s="11">
        <f t="shared" si="348"/>
        <v>2556</v>
      </c>
      <c r="AI438" s="11">
        <f t="shared" si="384"/>
        <v>306.51925479452058</v>
      </c>
      <c r="AJ438" s="11">
        <f t="shared" si="385"/>
        <v>350.05074520547947</v>
      </c>
      <c r="AK438" s="33">
        <v>42461</v>
      </c>
      <c r="AL438" s="5">
        <f t="shared" si="349"/>
        <v>42461</v>
      </c>
      <c r="AM438" s="11">
        <f t="shared" si="350"/>
        <v>42461</v>
      </c>
      <c r="AN438" s="11">
        <f t="shared" si="351"/>
        <v>2556</v>
      </c>
      <c r="AO438" s="6">
        <v>378.34</v>
      </c>
      <c r="AP438" s="6">
        <f t="shared" si="352"/>
        <v>71.820745205479398</v>
      </c>
      <c r="AQ438" s="6">
        <f t="shared" si="353"/>
        <v>278.23000000000008</v>
      </c>
      <c r="AR438" s="33">
        <v>42826</v>
      </c>
      <c r="AS438" s="5">
        <f t="shared" si="354"/>
        <v>42826</v>
      </c>
      <c r="AT438" s="11">
        <f t="shared" si="355"/>
        <v>42826</v>
      </c>
      <c r="AU438" s="11">
        <f t="shared" si="356"/>
        <v>3287</v>
      </c>
      <c r="AV438" s="6">
        <v>422.11133333333333</v>
      </c>
      <c r="AW438" s="6">
        <v>43.771333333333338</v>
      </c>
      <c r="AX438" s="6">
        <f t="shared" si="386"/>
        <v>234.45866666666672</v>
      </c>
      <c r="AY438" s="33">
        <v>43191</v>
      </c>
      <c r="AZ438" s="5">
        <f t="shared" si="357"/>
        <v>43191</v>
      </c>
      <c r="BA438" s="11">
        <f t="shared" si="358"/>
        <v>3652</v>
      </c>
      <c r="BB438" s="11">
        <f t="shared" si="359"/>
        <v>3301.9492547945206</v>
      </c>
      <c r="BC438" s="6">
        <v>466.4715175327342</v>
      </c>
      <c r="BD438" s="6">
        <v>44.360184199400841</v>
      </c>
      <c r="BE438" s="6">
        <f t="shared" si="387"/>
        <v>190.09848246726585</v>
      </c>
      <c r="BF438" s="8"/>
      <c r="BG438" s="33">
        <v>43556</v>
      </c>
      <c r="BH438" s="5">
        <f t="shared" si="360"/>
        <v>43556</v>
      </c>
      <c r="BI438" s="11">
        <f t="shared" si="361"/>
        <v>4017</v>
      </c>
      <c r="BJ438" s="11">
        <f t="shared" si="362"/>
        <v>0</v>
      </c>
      <c r="BK438" s="6">
        <f t="shared" si="388"/>
        <v>481.4050676509998</v>
      </c>
      <c r="BL438" s="6">
        <v>43.8</v>
      </c>
      <c r="BM438" s="6">
        <f t="shared" si="389"/>
        <v>146.29848246726584</v>
      </c>
      <c r="BN438" s="59"/>
      <c r="BO438" s="58"/>
      <c r="BP438" s="58"/>
      <c r="BQ438" s="61">
        <f t="shared" si="363"/>
        <v>131.39359901566695</v>
      </c>
      <c r="BR438" s="33">
        <v>43922</v>
      </c>
      <c r="BS438" s="5">
        <f t="shared" si="364"/>
        <v>43922</v>
      </c>
      <c r="BT438" s="11">
        <f t="shared" si="365"/>
        <v>4383</v>
      </c>
      <c r="BU438" s="11">
        <f t="shared" si="366"/>
        <v>0</v>
      </c>
      <c r="BV438" s="6">
        <f t="shared" si="383"/>
        <v>525.1764009843331</v>
      </c>
      <c r="BW438" s="6">
        <f t="shared" si="391"/>
        <v>43.771333333333338</v>
      </c>
      <c r="BX438" s="73">
        <f t="shared" si="376"/>
        <v>102.52714913393251</v>
      </c>
      <c r="BY438" s="6">
        <f t="shared" si="390"/>
        <v>102.52714913393251</v>
      </c>
      <c r="BZ438" s="33">
        <v>44287</v>
      </c>
      <c r="CA438" s="5">
        <f t="shared" si="367"/>
        <v>44287</v>
      </c>
      <c r="CB438" s="11">
        <f t="shared" si="368"/>
        <v>4748</v>
      </c>
      <c r="CC438" s="11">
        <f t="shared" si="369"/>
        <v>0</v>
      </c>
      <c r="CD438" s="6">
        <f t="shared" si="370"/>
        <v>568.94773431766646</v>
      </c>
      <c r="CE438" s="62">
        <f t="shared" si="392"/>
        <v>43.771333333333338</v>
      </c>
      <c r="CF438" s="73">
        <f t="shared" si="377"/>
        <v>43.771333333333338</v>
      </c>
      <c r="CG438" s="73">
        <f t="shared" si="378"/>
        <v>58.755815800599173</v>
      </c>
      <c r="CH438" s="6">
        <f t="shared" si="394"/>
        <v>58.755815800599173</v>
      </c>
      <c r="CI438" s="6"/>
      <c r="CJ438" s="33">
        <v>44652</v>
      </c>
      <c r="CK438" s="5">
        <f t="shared" si="371"/>
        <v>44652</v>
      </c>
      <c r="CL438" s="11">
        <f t="shared" si="372"/>
        <v>2557</v>
      </c>
      <c r="CM438" s="11">
        <f t="shared" si="373"/>
        <v>2557</v>
      </c>
      <c r="CN438" s="6">
        <f t="shared" si="374"/>
        <v>612.71906765099982</v>
      </c>
      <c r="CO438" s="6">
        <f t="shared" si="393"/>
        <v>43.771333333333338</v>
      </c>
      <c r="CP438" s="73">
        <f t="shared" si="379"/>
        <v>43.771333333333338</v>
      </c>
      <c r="CQ438" s="73">
        <f t="shared" si="380"/>
        <v>14.984482467265835</v>
      </c>
      <c r="CR438" s="6">
        <f t="shared" si="375"/>
        <v>14.984482467265835</v>
      </c>
    </row>
    <row r="439" spans="1:96">
      <c r="A439" s="30" t="s">
        <v>2043</v>
      </c>
      <c r="B439" s="30" t="s">
        <v>2044</v>
      </c>
      <c r="C439" s="49"/>
      <c r="D439" s="49" t="s">
        <v>3636</v>
      </c>
      <c r="E439" s="30" t="s">
        <v>2998</v>
      </c>
      <c r="F439" s="30" t="s">
        <v>11592</v>
      </c>
      <c r="G439" s="30" t="s">
        <v>4574</v>
      </c>
      <c r="H439" s="30" t="s">
        <v>11742</v>
      </c>
      <c r="I439" s="30" t="s">
        <v>4310</v>
      </c>
      <c r="J439" s="30"/>
      <c r="K439" s="30" t="s">
        <v>1240</v>
      </c>
      <c r="L439" s="30" t="s">
        <v>3102</v>
      </c>
      <c r="M439" s="31">
        <v>412.94</v>
      </c>
      <c r="N439" s="30">
        <v>15</v>
      </c>
      <c r="O439" s="30"/>
      <c r="P439" s="162"/>
      <c r="Q439" s="30">
        <f t="shared" si="340"/>
        <v>180</v>
      </c>
      <c r="R439" s="30">
        <f t="shared" si="341"/>
        <v>5478.6330000000007</v>
      </c>
      <c r="S439" s="30">
        <f t="shared" si="342"/>
        <v>5475</v>
      </c>
      <c r="T439" s="30" t="s">
        <v>6</v>
      </c>
      <c r="U439" s="30"/>
      <c r="V439" s="32">
        <v>39539</v>
      </c>
      <c r="W439" s="30"/>
      <c r="X439" s="31">
        <v>412.94</v>
      </c>
      <c r="Y439" s="30">
        <v>0</v>
      </c>
      <c r="Z439" s="30">
        <v>0</v>
      </c>
      <c r="AA439" s="30">
        <v>0</v>
      </c>
      <c r="AB439" s="31">
        <f t="shared" si="343"/>
        <v>412.94</v>
      </c>
      <c r="AC439" s="33">
        <v>42095</v>
      </c>
      <c r="AD439" s="10">
        <f t="shared" si="344"/>
        <v>39539</v>
      </c>
      <c r="AE439" s="10">
        <f t="shared" si="345"/>
        <v>42095</v>
      </c>
      <c r="AF439" s="11">
        <f t="shared" si="346"/>
        <v>2556</v>
      </c>
      <c r="AG439" s="11">
        <f t="shared" si="347"/>
        <v>5478.75</v>
      </c>
      <c r="AH439" s="11">
        <f t="shared" si="348"/>
        <v>2556</v>
      </c>
      <c r="AI439" s="11">
        <f t="shared" si="384"/>
        <v>192.78075616438355</v>
      </c>
      <c r="AJ439" s="11">
        <f t="shared" si="385"/>
        <v>220.15924383561645</v>
      </c>
      <c r="AK439" s="33">
        <v>42461</v>
      </c>
      <c r="AL439" s="5">
        <f t="shared" si="349"/>
        <v>42461</v>
      </c>
      <c r="AM439" s="11">
        <f t="shared" si="350"/>
        <v>42461</v>
      </c>
      <c r="AN439" s="11">
        <f t="shared" si="351"/>
        <v>2556</v>
      </c>
      <c r="AO439" s="6">
        <v>237.9</v>
      </c>
      <c r="AP439" s="6">
        <f t="shared" si="352"/>
        <v>45.119243835616459</v>
      </c>
      <c r="AQ439" s="6">
        <f t="shared" si="353"/>
        <v>175.04</v>
      </c>
      <c r="AR439" s="33">
        <v>42826</v>
      </c>
      <c r="AS439" s="5">
        <f t="shared" si="354"/>
        <v>42826</v>
      </c>
      <c r="AT439" s="11">
        <f t="shared" si="355"/>
        <v>42826</v>
      </c>
      <c r="AU439" s="11">
        <f t="shared" si="356"/>
        <v>3287</v>
      </c>
      <c r="AV439" s="6">
        <v>265.42933333333332</v>
      </c>
      <c r="AW439" s="6">
        <v>27.529333333333334</v>
      </c>
      <c r="AX439" s="6">
        <f t="shared" si="386"/>
        <v>147.51066666666668</v>
      </c>
      <c r="AY439" s="33">
        <v>43191</v>
      </c>
      <c r="AZ439" s="5">
        <f t="shared" si="357"/>
        <v>43191</v>
      </c>
      <c r="BA439" s="11">
        <f t="shared" si="358"/>
        <v>3652</v>
      </c>
      <c r="BB439" s="11">
        <f t="shared" si="359"/>
        <v>3431.8407561643835</v>
      </c>
      <c r="BC439" s="6">
        <v>293.32901571799999</v>
      </c>
      <c r="BD439" s="6">
        <v>27.899682384666651</v>
      </c>
      <c r="BE439" s="6">
        <f t="shared" si="387"/>
        <v>119.610984282</v>
      </c>
      <c r="BF439" s="8"/>
      <c r="BG439" s="33">
        <v>43556</v>
      </c>
      <c r="BH439" s="5">
        <f t="shared" si="360"/>
        <v>43556</v>
      </c>
      <c r="BI439" s="11">
        <f t="shared" si="361"/>
        <v>4017</v>
      </c>
      <c r="BJ439" s="11">
        <f t="shared" si="362"/>
        <v>0</v>
      </c>
      <c r="BK439" s="6">
        <f t="shared" si="388"/>
        <v>302.77260404192066</v>
      </c>
      <c r="BL439" s="6">
        <v>27.48</v>
      </c>
      <c r="BM439" s="6">
        <f t="shared" si="389"/>
        <v>92.130984282</v>
      </c>
      <c r="BN439" s="59"/>
      <c r="BO439" s="58"/>
      <c r="BP439" s="58"/>
      <c r="BQ439" s="61">
        <f t="shared" si="363"/>
        <v>82.638062624745999</v>
      </c>
      <c r="BR439" s="33">
        <v>43922</v>
      </c>
      <c r="BS439" s="5">
        <f t="shared" si="364"/>
        <v>43922</v>
      </c>
      <c r="BT439" s="11">
        <f t="shared" si="365"/>
        <v>4383</v>
      </c>
      <c r="BU439" s="11">
        <f t="shared" si="366"/>
        <v>0</v>
      </c>
      <c r="BV439" s="6">
        <f t="shared" si="383"/>
        <v>330.301937375254</v>
      </c>
      <c r="BW439" s="6">
        <f t="shared" si="391"/>
        <v>27.529333333333334</v>
      </c>
      <c r="BX439" s="73">
        <f t="shared" si="376"/>
        <v>64.601650948666673</v>
      </c>
      <c r="BY439" s="6">
        <f t="shared" si="390"/>
        <v>64.601650948666673</v>
      </c>
      <c r="BZ439" s="33">
        <v>44287</v>
      </c>
      <c r="CA439" s="5">
        <f t="shared" si="367"/>
        <v>44287</v>
      </c>
      <c r="CB439" s="11">
        <f t="shared" si="368"/>
        <v>4748</v>
      </c>
      <c r="CC439" s="11">
        <f t="shared" si="369"/>
        <v>0</v>
      </c>
      <c r="CD439" s="6">
        <f t="shared" si="370"/>
        <v>357.83127070858734</v>
      </c>
      <c r="CE439" s="62">
        <f t="shared" si="392"/>
        <v>27.529333333333334</v>
      </c>
      <c r="CF439" s="73">
        <f t="shared" si="377"/>
        <v>27.529333333333334</v>
      </c>
      <c r="CG439" s="73">
        <f t="shared" si="378"/>
        <v>37.07231761533334</v>
      </c>
      <c r="CH439" s="6">
        <f t="shared" si="394"/>
        <v>37.07231761533334</v>
      </c>
      <c r="CI439" s="6"/>
      <c r="CJ439" s="33">
        <v>44652</v>
      </c>
      <c r="CK439" s="5">
        <f t="shared" si="371"/>
        <v>44652</v>
      </c>
      <c r="CL439" s="11">
        <f t="shared" si="372"/>
        <v>2557</v>
      </c>
      <c r="CM439" s="11">
        <f t="shared" si="373"/>
        <v>2557</v>
      </c>
      <c r="CN439" s="6">
        <f t="shared" si="374"/>
        <v>385.36060404192068</v>
      </c>
      <c r="CO439" s="6">
        <f t="shared" si="393"/>
        <v>27.529333333333334</v>
      </c>
      <c r="CP439" s="73">
        <f t="shared" si="379"/>
        <v>27.529333333333334</v>
      </c>
      <c r="CQ439" s="73">
        <f t="shared" si="380"/>
        <v>9.5429842820000061</v>
      </c>
      <c r="CR439" s="6">
        <f t="shared" si="375"/>
        <v>9.5429842820000061</v>
      </c>
    </row>
    <row r="440" spans="1:96">
      <c r="A440" s="30" t="s">
        <v>2045</v>
      </c>
      <c r="B440" s="30" t="s">
        <v>2046</v>
      </c>
      <c r="C440" s="49"/>
      <c r="D440" s="49" t="s">
        <v>3637</v>
      </c>
      <c r="E440" s="30" t="s">
        <v>2998</v>
      </c>
      <c r="F440" s="30" t="s">
        <v>11592</v>
      </c>
      <c r="G440" s="30" t="s">
        <v>4574</v>
      </c>
      <c r="H440" s="30" t="s">
        <v>3140</v>
      </c>
      <c r="I440" s="30" t="s">
        <v>4256</v>
      </c>
      <c r="J440" s="30"/>
      <c r="K440" s="30" t="s">
        <v>1240</v>
      </c>
      <c r="L440" s="30" t="s">
        <v>3102</v>
      </c>
      <c r="M440" s="31">
        <v>412.94</v>
      </c>
      <c r="N440" s="30">
        <v>15</v>
      </c>
      <c r="O440" s="30"/>
      <c r="P440" s="162"/>
      <c r="Q440" s="30">
        <f t="shared" si="340"/>
        <v>180</v>
      </c>
      <c r="R440" s="30">
        <f t="shared" si="341"/>
        <v>5478.6330000000007</v>
      </c>
      <c r="S440" s="30">
        <f t="shared" si="342"/>
        <v>5475</v>
      </c>
      <c r="T440" s="30" t="s">
        <v>6</v>
      </c>
      <c r="U440" s="30"/>
      <c r="V440" s="32">
        <v>39539</v>
      </c>
      <c r="W440" s="30"/>
      <c r="X440" s="31">
        <v>412.94</v>
      </c>
      <c r="Y440" s="30">
        <v>0</v>
      </c>
      <c r="Z440" s="30">
        <v>0</v>
      </c>
      <c r="AA440" s="30">
        <v>0</v>
      </c>
      <c r="AB440" s="31">
        <f t="shared" si="343"/>
        <v>412.94</v>
      </c>
      <c r="AC440" s="33">
        <v>42095</v>
      </c>
      <c r="AD440" s="10">
        <f t="shared" si="344"/>
        <v>39539</v>
      </c>
      <c r="AE440" s="10">
        <f t="shared" si="345"/>
        <v>42095</v>
      </c>
      <c r="AF440" s="11">
        <f t="shared" si="346"/>
        <v>2556</v>
      </c>
      <c r="AG440" s="11">
        <f t="shared" si="347"/>
        <v>5478.75</v>
      </c>
      <c r="AH440" s="11">
        <f t="shared" si="348"/>
        <v>2556</v>
      </c>
      <c r="AI440" s="11">
        <f t="shared" si="384"/>
        <v>192.78075616438355</v>
      </c>
      <c r="AJ440" s="11">
        <f t="shared" si="385"/>
        <v>220.15924383561645</v>
      </c>
      <c r="AK440" s="33">
        <v>42461</v>
      </c>
      <c r="AL440" s="5">
        <f t="shared" si="349"/>
        <v>42461</v>
      </c>
      <c r="AM440" s="11">
        <f t="shared" si="350"/>
        <v>42461</v>
      </c>
      <c r="AN440" s="11">
        <f t="shared" si="351"/>
        <v>2556</v>
      </c>
      <c r="AO440" s="6">
        <v>237.9</v>
      </c>
      <c r="AP440" s="6">
        <f t="shared" si="352"/>
        <v>45.119243835616459</v>
      </c>
      <c r="AQ440" s="6">
        <f t="shared" si="353"/>
        <v>175.04</v>
      </c>
      <c r="AR440" s="33">
        <v>42826</v>
      </c>
      <c r="AS440" s="5">
        <f t="shared" si="354"/>
        <v>42826</v>
      </c>
      <c r="AT440" s="11">
        <f t="shared" si="355"/>
        <v>42826</v>
      </c>
      <c r="AU440" s="11">
        <f t="shared" si="356"/>
        <v>3287</v>
      </c>
      <c r="AV440" s="6">
        <v>265.42933333333332</v>
      </c>
      <c r="AW440" s="6">
        <v>27.529333333333334</v>
      </c>
      <c r="AX440" s="6">
        <f t="shared" si="386"/>
        <v>147.51066666666668</v>
      </c>
      <c r="AY440" s="33">
        <v>43191</v>
      </c>
      <c r="AZ440" s="5">
        <f t="shared" si="357"/>
        <v>43191</v>
      </c>
      <c r="BA440" s="11">
        <f t="shared" si="358"/>
        <v>3652</v>
      </c>
      <c r="BB440" s="11">
        <f t="shared" si="359"/>
        <v>3431.8407561643835</v>
      </c>
      <c r="BC440" s="6">
        <v>293.32901571799999</v>
      </c>
      <c r="BD440" s="6">
        <v>27.899682384666651</v>
      </c>
      <c r="BE440" s="6">
        <f t="shared" si="387"/>
        <v>119.610984282</v>
      </c>
      <c r="BF440" s="8"/>
      <c r="BG440" s="33">
        <v>43556</v>
      </c>
      <c r="BH440" s="5">
        <f t="shared" si="360"/>
        <v>43556</v>
      </c>
      <c r="BI440" s="11">
        <f t="shared" si="361"/>
        <v>4017</v>
      </c>
      <c r="BJ440" s="11">
        <f t="shared" si="362"/>
        <v>0</v>
      </c>
      <c r="BK440" s="6">
        <f t="shared" si="388"/>
        <v>302.77260404192066</v>
      </c>
      <c r="BL440" s="6">
        <v>27.48</v>
      </c>
      <c r="BM440" s="6">
        <f t="shared" si="389"/>
        <v>92.130984282</v>
      </c>
      <c r="BN440" s="59"/>
      <c r="BO440" s="58"/>
      <c r="BP440" s="58"/>
      <c r="BQ440" s="61">
        <f t="shared" si="363"/>
        <v>82.638062624745999</v>
      </c>
      <c r="BR440" s="33">
        <v>43922</v>
      </c>
      <c r="BS440" s="5">
        <f t="shared" si="364"/>
        <v>43922</v>
      </c>
      <c r="BT440" s="11">
        <f t="shared" si="365"/>
        <v>4383</v>
      </c>
      <c r="BU440" s="11">
        <f t="shared" si="366"/>
        <v>0</v>
      </c>
      <c r="BV440" s="6">
        <f t="shared" si="383"/>
        <v>330.301937375254</v>
      </c>
      <c r="BW440" s="6">
        <f t="shared" si="391"/>
        <v>27.529333333333334</v>
      </c>
      <c r="BX440" s="73">
        <f t="shared" si="376"/>
        <v>64.601650948666673</v>
      </c>
      <c r="BY440" s="6">
        <f t="shared" si="390"/>
        <v>64.601650948666673</v>
      </c>
      <c r="BZ440" s="33">
        <v>44287</v>
      </c>
      <c r="CA440" s="5">
        <f t="shared" si="367"/>
        <v>44287</v>
      </c>
      <c r="CB440" s="11">
        <f t="shared" si="368"/>
        <v>4748</v>
      </c>
      <c r="CC440" s="11">
        <f t="shared" si="369"/>
        <v>0</v>
      </c>
      <c r="CD440" s="6">
        <f t="shared" si="370"/>
        <v>357.83127070858734</v>
      </c>
      <c r="CE440" s="62">
        <f t="shared" si="392"/>
        <v>27.529333333333334</v>
      </c>
      <c r="CF440" s="73">
        <f t="shared" si="377"/>
        <v>27.529333333333334</v>
      </c>
      <c r="CG440" s="73">
        <f t="shared" si="378"/>
        <v>37.07231761533334</v>
      </c>
      <c r="CH440" s="6">
        <f t="shared" si="394"/>
        <v>37.07231761533334</v>
      </c>
      <c r="CI440" s="6"/>
      <c r="CJ440" s="33">
        <v>44652</v>
      </c>
      <c r="CK440" s="5">
        <f t="shared" si="371"/>
        <v>44652</v>
      </c>
      <c r="CL440" s="11">
        <f t="shared" si="372"/>
        <v>2557</v>
      </c>
      <c r="CM440" s="11">
        <f t="shared" si="373"/>
        <v>2557</v>
      </c>
      <c r="CN440" s="6">
        <f t="shared" si="374"/>
        <v>385.36060404192068</v>
      </c>
      <c r="CO440" s="6">
        <f t="shared" si="393"/>
        <v>27.529333333333334</v>
      </c>
      <c r="CP440" s="73">
        <f t="shared" si="379"/>
        <v>27.529333333333334</v>
      </c>
      <c r="CQ440" s="73">
        <f t="shared" si="380"/>
        <v>9.5429842820000061</v>
      </c>
      <c r="CR440" s="6">
        <f t="shared" si="375"/>
        <v>9.5429842820000061</v>
      </c>
    </row>
    <row r="441" spans="1:96">
      <c r="A441" s="30" t="s">
        <v>2047</v>
      </c>
      <c r="B441" s="30" t="s">
        <v>2048</v>
      </c>
      <c r="C441" s="49"/>
      <c r="D441" s="49" t="s">
        <v>3638</v>
      </c>
      <c r="E441" s="30" t="s">
        <v>2998</v>
      </c>
      <c r="F441" s="30" t="s">
        <v>11592</v>
      </c>
      <c r="G441" s="30" t="s">
        <v>4574</v>
      </c>
      <c r="H441" s="30" t="s">
        <v>4585</v>
      </c>
      <c r="I441" s="30" t="s">
        <v>4256</v>
      </c>
      <c r="J441" s="30"/>
      <c r="K441" s="30" t="s">
        <v>1240</v>
      </c>
      <c r="L441" s="30" t="s">
        <v>3102</v>
      </c>
      <c r="M441" s="31">
        <v>375.51</v>
      </c>
      <c r="N441" s="30">
        <v>15</v>
      </c>
      <c r="O441" s="30"/>
      <c r="P441" s="162"/>
      <c r="Q441" s="30">
        <f t="shared" si="340"/>
        <v>180</v>
      </c>
      <c r="R441" s="30">
        <f t="shared" si="341"/>
        <v>5478.6330000000007</v>
      </c>
      <c r="S441" s="30">
        <f t="shared" si="342"/>
        <v>5475</v>
      </c>
      <c r="T441" s="30" t="s">
        <v>6</v>
      </c>
      <c r="U441" s="30"/>
      <c r="V441" s="32">
        <v>39539</v>
      </c>
      <c r="W441" s="30"/>
      <c r="X441" s="31">
        <v>375.51</v>
      </c>
      <c r="Y441" s="30">
        <v>0</v>
      </c>
      <c r="Z441" s="30">
        <v>0</v>
      </c>
      <c r="AA441" s="30">
        <v>0</v>
      </c>
      <c r="AB441" s="31">
        <f t="shared" si="343"/>
        <v>375.51</v>
      </c>
      <c r="AC441" s="33">
        <v>42095</v>
      </c>
      <c r="AD441" s="10">
        <f t="shared" si="344"/>
        <v>39539</v>
      </c>
      <c r="AE441" s="10">
        <f t="shared" si="345"/>
        <v>42095</v>
      </c>
      <c r="AF441" s="11">
        <f t="shared" si="346"/>
        <v>2556</v>
      </c>
      <c r="AG441" s="11">
        <f t="shared" si="347"/>
        <v>5478.75</v>
      </c>
      <c r="AH441" s="11">
        <f t="shared" si="348"/>
        <v>2556</v>
      </c>
      <c r="AI441" s="11">
        <f t="shared" si="384"/>
        <v>175.30658630136986</v>
      </c>
      <c r="AJ441" s="11">
        <f t="shared" si="385"/>
        <v>200.20341369863013</v>
      </c>
      <c r="AK441" s="33">
        <v>42461</v>
      </c>
      <c r="AL441" s="5">
        <f t="shared" si="349"/>
        <v>42461</v>
      </c>
      <c r="AM441" s="11">
        <f t="shared" si="350"/>
        <v>42461</v>
      </c>
      <c r="AN441" s="11">
        <f t="shared" si="351"/>
        <v>2556</v>
      </c>
      <c r="AO441" s="6">
        <v>200.37</v>
      </c>
      <c r="AP441" s="6">
        <f t="shared" si="352"/>
        <v>25.063413698630143</v>
      </c>
      <c r="AQ441" s="6">
        <f t="shared" si="353"/>
        <v>175.14</v>
      </c>
      <c r="AR441" s="33">
        <v>42826</v>
      </c>
      <c r="AS441" s="5">
        <f t="shared" si="354"/>
        <v>42826</v>
      </c>
      <c r="AT441" s="11">
        <f t="shared" si="355"/>
        <v>42826</v>
      </c>
      <c r="AU441" s="11">
        <f t="shared" si="356"/>
        <v>3287</v>
      </c>
      <c r="AV441" s="6">
        <v>225.404</v>
      </c>
      <c r="AW441" s="6">
        <v>25.033999999999999</v>
      </c>
      <c r="AX441" s="6">
        <f t="shared" si="386"/>
        <v>150.10599999999999</v>
      </c>
      <c r="AY441" s="33">
        <v>43191</v>
      </c>
      <c r="AZ441" s="5">
        <f t="shared" si="357"/>
        <v>43191</v>
      </c>
      <c r="BA441" s="11">
        <f t="shared" si="358"/>
        <v>3652</v>
      </c>
      <c r="BB441" s="11">
        <f t="shared" si="359"/>
        <v>3451.7965863013696</v>
      </c>
      <c r="BC441" s="6">
        <v>250.7747796102731</v>
      </c>
      <c r="BD441" s="6">
        <v>25.370779610273097</v>
      </c>
      <c r="BE441" s="6">
        <f t="shared" si="387"/>
        <v>124.73522038972689</v>
      </c>
      <c r="BF441" s="8"/>
      <c r="BG441" s="33">
        <v>43556</v>
      </c>
      <c r="BH441" s="5">
        <f t="shared" si="360"/>
        <v>43556</v>
      </c>
      <c r="BI441" s="11">
        <f t="shared" si="361"/>
        <v>4017</v>
      </c>
      <c r="BJ441" s="11">
        <f t="shared" si="362"/>
        <v>0</v>
      </c>
      <c r="BK441" s="6">
        <f t="shared" si="388"/>
        <v>275.32847518714976</v>
      </c>
      <c r="BL441" s="6">
        <v>25.37</v>
      </c>
      <c r="BM441" s="6">
        <f t="shared" si="389"/>
        <v>99.365220389726886</v>
      </c>
      <c r="BN441" s="59"/>
      <c r="BO441" s="58"/>
      <c r="BP441" s="58"/>
      <c r="BQ441" s="61">
        <f t="shared" si="363"/>
        <v>75.147524812850236</v>
      </c>
      <c r="BR441" s="33">
        <v>43922</v>
      </c>
      <c r="BS441" s="5">
        <f t="shared" si="364"/>
        <v>43922</v>
      </c>
      <c r="BT441" s="11">
        <f t="shared" si="365"/>
        <v>4383</v>
      </c>
      <c r="BU441" s="11">
        <f t="shared" si="366"/>
        <v>0</v>
      </c>
      <c r="BV441" s="6">
        <f t="shared" si="383"/>
        <v>300.36247518714976</v>
      </c>
      <c r="BW441" s="6">
        <f t="shared" si="391"/>
        <v>25.033999999999999</v>
      </c>
      <c r="BX441" s="73">
        <f t="shared" si="376"/>
        <v>74.331220389726894</v>
      </c>
      <c r="BY441" s="6">
        <f t="shared" si="390"/>
        <v>74.331220389726894</v>
      </c>
      <c r="BZ441" s="33">
        <v>44287</v>
      </c>
      <c r="CA441" s="5">
        <f t="shared" si="367"/>
        <v>44287</v>
      </c>
      <c r="CB441" s="11">
        <f t="shared" si="368"/>
        <v>4748</v>
      </c>
      <c r="CC441" s="11">
        <f t="shared" si="369"/>
        <v>0</v>
      </c>
      <c r="CD441" s="6">
        <f t="shared" si="370"/>
        <v>325.39647518714975</v>
      </c>
      <c r="CE441" s="62">
        <f t="shared" si="392"/>
        <v>25.033999999999999</v>
      </c>
      <c r="CF441" s="73">
        <f t="shared" si="377"/>
        <v>25.033999999999999</v>
      </c>
      <c r="CG441" s="73">
        <f t="shared" si="378"/>
        <v>49.297220389726895</v>
      </c>
      <c r="CH441" s="6">
        <f t="shared" si="394"/>
        <v>49.297220389726895</v>
      </c>
      <c r="CI441" s="6"/>
      <c r="CJ441" s="33">
        <v>44652</v>
      </c>
      <c r="CK441" s="5">
        <f t="shared" si="371"/>
        <v>44652</v>
      </c>
      <c r="CL441" s="11">
        <f t="shared" si="372"/>
        <v>2557</v>
      </c>
      <c r="CM441" s="11">
        <f t="shared" si="373"/>
        <v>2557</v>
      </c>
      <c r="CN441" s="6">
        <f t="shared" si="374"/>
        <v>350.43047518714974</v>
      </c>
      <c r="CO441" s="6">
        <f t="shared" si="393"/>
        <v>25.033999999999999</v>
      </c>
      <c r="CP441" s="73">
        <f t="shared" si="379"/>
        <v>25.033999999999999</v>
      </c>
      <c r="CQ441" s="73">
        <f t="shared" si="380"/>
        <v>24.263220389726897</v>
      </c>
      <c r="CR441" s="6">
        <f t="shared" si="375"/>
        <v>24.263220389726897</v>
      </c>
    </row>
    <row r="442" spans="1:96">
      <c r="A442" s="30" t="s">
        <v>2124</v>
      </c>
      <c r="B442" s="30" t="s">
        <v>2125</v>
      </c>
      <c r="C442" s="49"/>
      <c r="D442" s="49" t="s">
        <v>3674</v>
      </c>
      <c r="E442" s="30" t="s">
        <v>3061</v>
      </c>
      <c r="F442" s="30" t="s">
        <v>4568</v>
      </c>
      <c r="G442" s="30" t="s">
        <v>4562</v>
      </c>
      <c r="H442" s="30" t="s">
        <v>4440</v>
      </c>
      <c r="I442" s="30" t="s">
        <v>4369</v>
      </c>
      <c r="J442" s="30"/>
      <c r="K442" s="30" t="s">
        <v>1240</v>
      </c>
      <c r="L442" s="30" t="s">
        <v>3102</v>
      </c>
      <c r="M442" s="31">
        <v>182.29</v>
      </c>
      <c r="N442" s="30">
        <v>15</v>
      </c>
      <c r="O442" s="30"/>
      <c r="P442" s="162"/>
      <c r="Q442" s="30">
        <f t="shared" si="340"/>
        <v>180</v>
      </c>
      <c r="R442" s="30">
        <f t="shared" si="341"/>
        <v>5478.6330000000007</v>
      </c>
      <c r="S442" s="30">
        <f t="shared" si="342"/>
        <v>5475</v>
      </c>
      <c r="T442" s="30" t="s">
        <v>6</v>
      </c>
      <c r="U442" s="30"/>
      <c r="V442" s="32">
        <v>39539</v>
      </c>
      <c r="W442" s="30"/>
      <c r="X442" s="31">
        <v>182.29</v>
      </c>
      <c r="Y442" s="30">
        <v>0</v>
      </c>
      <c r="Z442" s="30">
        <v>0</v>
      </c>
      <c r="AA442" s="30">
        <v>0</v>
      </c>
      <c r="AB442" s="31">
        <f t="shared" si="343"/>
        <v>182.29</v>
      </c>
      <c r="AC442" s="33">
        <v>42095</v>
      </c>
      <c r="AD442" s="10">
        <f t="shared" si="344"/>
        <v>39539</v>
      </c>
      <c r="AE442" s="10">
        <f t="shared" si="345"/>
        <v>42095</v>
      </c>
      <c r="AF442" s="11">
        <f t="shared" si="346"/>
        <v>2556</v>
      </c>
      <c r="AG442" s="11">
        <f t="shared" si="347"/>
        <v>5478.75</v>
      </c>
      <c r="AH442" s="11">
        <f t="shared" si="348"/>
        <v>2556</v>
      </c>
      <c r="AI442" s="11">
        <f t="shared" si="384"/>
        <v>85.101961643835608</v>
      </c>
      <c r="AJ442" s="11">
        <f t="shared" si="385"/>
        <v>97.188038356164384</v>
      </c>
      <c r="AK442" s="33">
        <v>42461</v>
      </c>
      <c r="AL442" s="5">
        <f t="shared" si="349"/>
        <v>42461</v>
      </c>
      <c r="AM442" s="11">
        <f t="shared" si="350"/>
        <v>42461</v>
      </c>
      <c r="AN442" s="11">
        <f t="shared" si="351"/>
        <v>2556</v>
      </c>
      <c r="AO442" s="6">
        <v>125.34</v>
      </c>
      <c r="AP442" s="6">
        <f t="shared" si="352"/>
        <v>40.238038356164395</v>
      </c>
      <c r="AQ442" s="6">
        <f t="shared" si="353"/>
        <v>56.949999999999989</v>
      </c>
      <c r="AR442" s="33">
        <v>42826</v>
      </c>
      <c r="AS442" s="5">
        <f t="shared" si="354"/>
        <v>42826</v>
      </c>
      <c r="AT442" s="11">
        <f t="shared" si="355"/>
        <v>42826</v>
      </c>
      <c r="AU442" s="11">
        <f t="shared" si="356"/>
        <v>3287</v>
      </c>
      <c r="AV442" s="6">
        <v>137.49266666666668</v>
      </c>
      <c r="AW442" s="6">
        <v>12.152666666666667</v>
      </c>
      <c r="AX442" s="6">
        <f t="shared" si="386"/>
        <v>44.797333333333313</v>
      </c>
      <c r="AY442" s="33">
        <v>43191</v>
      </c>
      <c r="AZ442" s="5">
        <f t="shared" si="357"/>
        <v>43191</v>
      </c>
      <c r="BA442" s="11">
        <f t="shared" si="358"/>
        <v>3652</v>
      </c>
      <c r="BB442" s="11">
        <f t="shared" si="359"/>
        <v>3554.8119616438357</v>
      </c>
      <c r="BC442" s="6">
        <v>149.80882180276606</v>
      </c>
      <c r="BD442" s="6">
        <v>12.316155136099393</v>
      </c>
      <c r="BE442" s="6">
        <f t="shared" si="387"/>
        <v>32.48117819723393</v>
      </c>
      <c r="BF442" s="8"/>
      <c r="BG442" s="33">
        <v>43556</v>
      </c>
      <c r="BH442" s="5">
        <f t="shared" si="360"/>
        <v>43556</v>
      </c>
      <c r="BI442" s="11">
        <f t="shared" si="361"/>
        <v>4017</v>
      </c>
      <c r="BJ442" s="11">
        <f t="shared" si="362"/>
        <v>0</v>
      </c>
      <c r="BK442" s="6">
        <f t="shared" si="388"/>
        <v>133.65723347411659</v>
      </c>
      <c r="BL442" s="6">
        <f>AB442/N442</f>
        <v>12.152666666666667</v>
      </c>
      <c r="BM442" s="6">
        <f t="shared" si="389"/>
        <v>20.328511530567262</v>
      </c>
      <c r="BN442" s="59"/>
      <c r="BO442" s="58"/>
      <c r="BP442" s="58"/>
      <c r="BQ442" s="61">
        <f t="shared" si="363"/>
        <v>36.480099859216722</v>
      </c>
      <c r="BR442" s="33">
        <v>43922</v>
      </c>
      <c r="BS442" s="5">
        <f t="shared" si="364"/>
        <v>43922</v>
      </c>
      <c r="BT442" s="11">
        <f t="shared" si="365"/>
        <v>4383</v>
      </c>
      <c r="BU442" s="11">
        <f t="shared" si="366"/>
        <v>0</v>
      </c>
      <c r="BV442" s="6">
        <f t="shared" si="383"/>
        <v>145.80990014078327</v>
      </c>
      <c r="BW442" s="6">
        <f t="shared" si="391"/>
        <v>12.152666666666667</v>
      </c>
      <c r="BX442" s="73">
        <f t="shared" si="376"/>
        <v>8.1758448639005952</v>
      </c>
      <c r="BY442" s="6">
        <f t="shared" si="390"/>
        <v>8.1758448639005952</v>
      </c>
      <c r="BZ442" s="33">
        <v>44287</v>
      </c>
      <c r="CA442" s="5">
        <f t="shared" si="367"/>
        <v>44287</v>
      </c>
      <c r="CB442" s="11">
        <f t="shared" si="368"/>
        <v>4748</v>
      </c>
      <c r="CC442" s="11">
        <f t="shared" si="369"/>
        <v>0</v>
      </c>
      <c r="CD442" s="6">
        <f t="shared" si="370"/>
        <v>153.98574500468388</v>
      </c>
      <c r="CE442" s="80">
        <f>BY442</f>
        <v>8.1758448639005952</v>
      </c>
      <c r="CF442" s="73">
        <f t="shared" si="377"/>
        <v>8.1758448639005952</v>
      </c>
      <c r="CG442" s="73">
        <f t="shared" si="378"/>
        <v>0</v>
      </c>
      <c r="CH442" s="6">
        <f t="shared" si="394"/>
        <v>0</v>
      </c>
      <c r="CI442" s="6"/>
      <c r="CJ442" s="33">
        <v>44652</v>
      </c>
      <c r="CK442" s="5">
        <f t="shared" si="371"/>
        <v>44652</v>
      </c>
      <c r="CL442" s="11">
        <f t="shared" si="372"/>
        <v>2557</v>
      </c>
      <c r="CM442" s="11">
        <f t="shared" si="373"/>
        <v>2557</v>
      </c>
      <c r="CN442" s="6">
        <f t="shared" si="374"/>
        <v>153.98574500468388</v>
      </c>
      <c r="CO442" s="62"/>
      <c r="CP442" s="73">
        <f t="shared" si="379"/>
        <v>0</v>
      </c>
      <c r="CQ442" s="73">
        <f t="shared" si="380"/>
        <v>0</v>
      </c>
      <c r="CR442" s="6">
        <f t="shared" si="375"/>
        <v>0</v>
      </c>
    </row>
    <row r="443" spans="1:96">
      <c r="A443" s="30" t="s">
        <v>2126</v>
      </c>
      <c r="B443" s="30" t="s">
        <v>2127</v>
      </c>
      <c r="C443" s="49"/>
      <c r="D443" s="49" t="s">
        <v>3675</v>
      </c>
      <c r="E443" s="30" t="s">
        <v>3061</v>
      </c>
      <c r="F443" s="30" t="s">
        <v>4568</v>
      </c>
      <c r="G443" s="30"/>
      <c r="H443" s="30" t="s">
        <v>3216</v>
      </c>
      <c r="I443" s="30" t="s">
        <v>4331</v>
      </c>
      <c r="J443" s="30"/>
      <c r="K443" s="30" t="s">
        <v>1240</v>
      </c>
      <c r="L443" s="30" t="s">
        <v>3102</v>
      </c>
      <c r="M443" s="31">
        <v>922.04</v>
      </c>
      <c r="N443" s="30">
        <v>15</v>
      </c>
      <c r="O443" s="30"/>
      <c r="P443" s="162"/>
      <c r="Q443" s="30">
        <f t="shared" si="340"/>
        <v>180</v>
      </c>
      <c r="R443" s="30">
        <f t="shared" si="341"/>
        <v>5478.6330000000007</v>
      </c>
      <c r="S443" s="30">
        <f t="shared" si="342"/>
        <v>5475</v>
      </c>
      <c r="T443" s="30" t="s">
        <v>6</v>
      </c>
      <c r="U443" s="30"/>
      <c r="V443" s="32">
        <v>39539</v>
      </c>
      <c r="W443" s="30"/>
      <c r="X443" s="31">
        <v>922.04</v>
      </c>
      <c r="Y443" s="30">
        <v>0</v>
      </c>
      <c r="Z443" s="30">
        <v>0</v>
      </c>
      <c r="AA443" s="30">
        <v>0</v>
      </c>
      <c r="AB443" s="31">
        <f t="shared" si="343"/>
        <v>922.04</v>
      </c>
      <c r="AC443" s="33">
        <v>42095</v>
      </c>
      <c r="AD443" s="10">
        <f t="shared" si="344"/>
        <v>39539</v>
      </c>
      <c r="AE443" s="10">
        <f t="shared" si="345"/>
        <v>42095</v>
      </c>
      <c r="AF443" s="11">
        <f t="shared" si="346"/>
        <v>2556</v>
      </c>
      <c r="AG443" s="11">
        <f t="shared" si="347"/>
        <v>5478.75</v>
      </c>
      <c r="AH443" s="11">
        <f t="shared" si="348"/>
        <v>2556</v>
      </c>
      <c r="AI443" s="11">
        <f t="shared" si="384"/>
        <v>430.45374246575341</v>
      </c>
      <c r="AJ443" s="11">
        <f t="shared" si="385"/>
        <v>491.58625753424656</v>
      </c>
      <c r="AK443" s="33">
        <v>42461</v>
      </c>
      <c r="AL443" s="5">
        <f t="shared" si="349"/>
        <v>42461</v>
      </c>
      <c r="AM443" s="11">
        <f t="shared" si="350"/>
        <v>42461</v>
      </c>
      <c r="AN443" s="11">
        <f t="shared" si="351"/>
        <v>2556</v>
      </c>
      <c r="AO443" s="6">
        <v>568.92999999999995</v>
      </c>
      <c r="AP443" s="6">
        <f t="shared" si="352"/>
        <v>138.47625753424654</v>
      </c>
      <c r="AQ443" s="6">
        <f t="shared" si="353"/>
        <v>353.11</v>
      </c>
      <c r="AR443" s="33">
        <v>42826</v>
      </c>
      <c r="AS443" s="5">
        <f t="shared" si="354"/>
        <v>42826</v>
      </c>
      <c r="AT443" s="11">
        <f t="shared" si="355"/>
        <v>42826</v>
      </c>
      <c r="AU443" s="11">
        <f t="shared" si="356"/>
        <v>3287</v>
      </c>
      <c r="AV443" s="6">
        <v>630.39933333333329</v>
      </c>
      <c r="AW443" s="6">
        <v>61.469333333333331</v>
      </c>
      <c r="AX443" s="6">
        <f t="shared" si="386"/>
        <v>291.64066666666668</v>
      </c>
      <c r="AY443" s="33">
        <v>43191</v>
      </c>
      <c r="AZ443" s="5">
        <f t="shared" si="357"/>
        <v>43191</v>
      </c>
      <c r="BA443" s="11">
        <f t="shared" si="358"/>
        <v>3652</v>
      </c>
      <c r="BB443" s="11">
        <f t="shared" si="359"/>
        <v>3160.4137424657533</v>
      </c>
      <c r="BC443" s="6">
        <v>692.6956067530989</v>
      </c>
      <c r="BD443" s="6">
        <v>62.296273419765669</v>
      </c>
      <c r="BE443" s="6">
        <f t="shared" si="387"/>
        <v>229.34439324690106</v>
      </c>
      <c r="BF443" s="8"/>
      <c r="BG443" s="33">
        <v>43556</v>
      </c>
      <c r="BH443" s="5">
        <f t="shared" si="360"/>
        <v>43556</v>
      </c>
      <c r="BI443" s="11">
        <f t="shared" si="361"/>
        <v>4017</v>
      </c>
      <c r="BJ443" s="11">
        <f t="shared" si="362"/>
        <v>0</v>
      </c>
      <c r="BK443" s="6">
        <f t="shared" si="388"/>
        <v>676.05088349593768</v>
      </c>
      <c r="BL443" s="6">
        <f>AB443/N443</f>
        <v>61.469333333333331</v>
      </c>
      <c r="BM443" s="6">
        <f t="shared" si="389"/>
        <v>167.87505991356772</v>
      </c>
      <c r="BN443" s="59"/>
      <c r="BO443" s="58"/>
      <c r="BP443" s="58"/>
      <c r="BQ443" s="61">
        <f t="shared" si="363"/>
        <v>184.51978317072894</v>
      </c>
      <c r="BR443" s="33">
        <v>43922</v>
      </c>
      <c r="BS443" s="5">
        <f t="shared" si="364"/>
        <v>43922</v>
      </c>
      <c r="BT443" s="11">
        <f t="shared" si="365"/>
        <v>4383</v>
      </c>
      <c r="BU443" s="11">
        <f t="shared" si="366"/>
        <v>0</v>
      </c>
      <c r="BV443" s="6">
        <f t="shared" si="383"/>
        <v>737.52021682927102</v>
      </c>
      <c r="BW443" s="6">
        <f t="shared" si="391"/>
        <v>61.469333333333331</v>
      </c>
      <c r="BX443" s="73">
        <f t="shared" si="376"/>
        <v>106.40572658023439</v>
      </c>
      <c r="BY443" s="6">
        <f t="shared" si="390"/>
        <v>106.40572658023439</v>
      </c>
      <c r="BZ443" s="33">
        <v>44287</v>
      </c>
      <c r="CA443" s="5">
        <f t="shared" si="367"/>
        <v>44287</v>
      </c>
      <c r="CB443" s="11">
        <f t="shared" si="368"/>
        <v>4748</v>
      </c>
      <c r="CC443" s="11">
        <f t="shared" si="369"/>
        <v>0</v>
      </c>
      <c r="CD443" s="6">
        <f t="shared" si="370"/>
        <v>798.98955016260436</v>
      </c>
      <c r="CE443" s="62">
        <f t="shared" ref="CE443:CE451" si="395">SLN(M443,J443,N443)</f>
        <v>61.469333333333331</v>
      </c>
      <c r="CF443" s="73">
        <f t="shared" si="377"/>
        <v>61.469333333333331</v>
      </c>
      <c r="CG443" s="73">
        <f t="shared" si="378"/>
        <v>44.936393246901055</v>
      </c>
      <c r="CH443" s="6">
        <f t="shared" si="394"/>
        <v>44.936393246901055</v>
      </c>
      <c r="CI443" s="6"/>
      <c r="CJ443" s="33">
        <v>44652</v>
      </c>
      <c r="CK443" s="5">
        <f t="shared" si="371"/>
        <v>44652</v>
      </c>
      <c r="CL443" s="11">
        <f t="shared" si="372"/>
        <v>2557</v>
      </c>
      <c r="CM443" s="11">
        <f t="shared" si="373"/>
        <v>2557</v>
      </c>
      <c r="CN443" s="6">
        <f t="shared" si="374"/>
        <v>842.92594340950541</v>
      </c>
      <c r="CO443" s="6">
        <f>CH443-1</f>
        <v>43.936393246901055</v>
      </c>
      <c r="CP443" s="73">
        <f t="shared" si="379"/>
        <v>43.936393246901055</v>
      </c>
      <c r="CQ443" s="73">
        <f t="shared" si="380"/>
        <v>1</v>
      </c>
      <c r="CR443" s="6">
        <f t="shared" si="375"/>
        <v>1</v>
      </c>
    </row>
    <row r="444" spans="1:96">
      <c r="A444" s="30" t="s">
        <v>2128</v>
      </c>
      <c r="B444" s="30" t="s">
        <v>2129</v>
      </c>
      <c r="C444" s="49"/>
      <c r="D444" s="49" t="s">
        <v>3676</v>
      </c>
      <c r="E444" s="30" t="s">
        <v>3061</v>
      </c>
      <c r="F444" s="30" t="s">
        <v>4568</v>
      </c>
      <c r="G444" s="30" t="s">
        <v>4562</v>
      </c>
      <c r="H444" s="30" t="s">
        <v>4440</v>
      </c>
      <c r="I444" s="30" t="s">
        <v>4369</v>
      </c>
      <c r="J444" s="30"/>
      <c r="K444" s="30" t="s">
        <v>1240</v>
      </c>
      <c r="L444" s="30" t="s">
        <v>3102</v>
      </c>
      <c r="M444" s="31">
        <v>267.36</v>
      </c>
      <c r="N444" s="30">
        <v>15</v>
      </c>
      <c r="O444" s="30"/>
      <c r="P444" s="162"/>
      <c r="Q444" s="30">
        <f t="shared" si="340"/>
        <v>180</v>
      </c>
      <c r="R444" s="30">
        <f t="shared" si="341"/>
        <v>5478.6330000000007</v>
      </c>
      <c r="S444" s="30">
        <f t="shared" si="342"/>
        <v>5475</v>
      </c>
      <c r="T444" s="30" t="s">
        <v>6</v>
      </c>
      <c r="U444" s="30"/>
      <c r="V444" s="32">
        <v>39539</v>
      </c>
      <c r="W444" s="30"/>
      <c r="X444" s="31">
        <v>267.36</v>
      </c>
      <c r="Y444" s="30">
        <v>0</v>
      </c>
      <c r="Z444" s="30">
        <v>0</v>
      </c>
      <c r="AA444" s="30">
        <v>0</v>
      </c>
      <c r="AB444" s="31">
        <f t="shared" si="343"/>
        <v>267.36</v>
      </c>
      <c r="AC444" s="33">
        <v>42095</v>
      </c>
      <c r="AD444" s="10">
        <f t="shared" si="344"/>
        <v>39539</v>
      </c>
      <c r="AE444" s="10">
        <f t="shared" si="345"/>
        <v>42095</v>
      </c>
      <c r="AF444" s="11">
        <f t="shared" si="346"/>
        <v>2556</v>
      </c>
      <c r="AG444" s="11">
        <f t="shared" si="347"/>
        <v>5478.75</v>
      </c>
      <c r="AH444" s="11">
        <f t="shared" si="348"/>
        <v>2556</v>
      </c>
      <c r="AI444" s="11">
        <f t="shared" si="384"/>
        <v>124.81683287671234</v>
      </c>
      <c r="AJ444" s="11">
        <f t="shared" si="385"/>
        <v>142.54316712328767</v>
      </c>
      <c r="AK444" s="33">
        <v>42461</v>
      </c>
      <c r="AL444" s="5">
        <f t="shared" si="349"/>
        <v>42461</v>
      </c>
      <c r="AM444" s="11">
        <f t="shared" si="350"/>
        <v>42461</v>
      </c>
      <c r="AN444" s="11">
        <f t="shared" si="351"/>
        <v>2556</v>
      </c>
      <c r="AO444" s="6">
        <v>146.83000000000001</v>
      </c>
      <c r="AP444" s="6">
        <f t="shared" si="352"/>
        <v>22.013167123287673</v>
      </c>
      <c r="AQ444" s="6">
        <f t="shared" si="353"/>
        <v>120.53</v>
      </c>
      <c r="AR444" s="33">
        <v>42826</v>
      </c>
      <c r="AS444" s="5">
        <f t="shared" si="354"/>
        <v>42826</v>
      </c>
      <c r="AT444" s="11">
        <f t="shared" si="355"/>
        <v>42826</v>
      </c>
      <c r="AU444" s="11">
        <f t="shared" si="356"/>
        <v>3287</v>
      </c>
      <c r="AV444" s="6">
        <v>164.65400000000002</v>
      </c>
      <c r="AW444" s="6">
        <v>17.824000000000002</v>
      </c>
      <c r="AX444" s="6">
        <f t="shared" si="386"/>
        <v>102.70599999999999</v>
      </c>
      <c r="AY444" s="33">
        <v>43191</v>
      </c>
      <c r="AZ444" s="5">
        <f t="shared" si="357"/>
        <v>43191</v>
      </c>
      <c r="BA444" s="11">
        <f t="shared" si="358"/>
        <v>3652</v>
      </c>
      <c r="BB444" s="11">
        <f t="shared" si="359"/>
        <v>3509.4568328767123</v>
      </c>
      <c r="BC444" s="6">
        <v>178.52175058283848</v>
      </c>
      <c r="BD444" s="6">
        <v>13.867750582838459</v>
      </c>
      <c r="BE444" s="6">
        <f t="shared" si="387"/>
        <v>88.838249417161535</v>
      </c>
      <c r="BF444" s="8"/>
      <c r="BG444" s="33">
        <v>43556</v>
      </c>
      <c r="BH444" s="5">
        <f t="shared" si="360"/>
        <v>43556</v>
      </c>
      <c r="BI444" s="11">
        <f t="shared" si="361"/>
        <v>4017</v>
      </c>
      <c r="BJ444" s="11">
        <f t="shared" si="362"/>
        <v>0</v>
      </c>
      <c r="BK444" s="6">
        <f t="shared" si="388"/>
        <v>196.03158671150265</v>
      </c>
      <c r="BL444" s="6">
        <f>BK444-BC444</f>
        <v>17.509836128664176</v>
      </c>
      <c r="BM444" s="6">
        <f t="shared" si="389"/>
        <v>71.328413288497359</v>
      </c>
      <c r="BN444" s="59"/>
      <c r="BO444" s="58"/>
      <c r="BP444" s="58"/>
      <c r="BQ444" s="61">
        <f t="shared" si="363"/>
        <v>53.504413288497346</v>
      </c>
      <c r="BR444" s="33">
        <v>43922</v>
      </c>
      <c r="BS444" s="5">
        <f t="shared" si="364"/>
        <v>43922</v>
      </c>
      <c r="BT444" s="11">
        <f t="shared" si="365"/>
        <v>4383</v>
      </c>
      <c r="BU444" s="11">
        <f t="shared" si="366"/>
        <v>0</v>
      </c>
      <c r="BV444" s="6">
        <f t="shared" si="383"/>
        <v>213.85558671150267</v>
      </c>
      <c r="BW444" s="6">
        <f t="shared" si="391"/>
        <v>17.824000000000002</v>
      </c>
      <c r="BX444" s="73">
        <f t="shared" si="376"/>
        <v>53.504413288497361</v>
      </c>
      <c r="BY444" s="6">
        <f t="shared" si="390"/>
        <v>53.504413288497361</v>
      </c>
      <c r="BZ444" s="33">
        <v>44287</v>
      </c>
      <c r="CA444" s="5">
        <f t="shared" si="367"/>
        <v>44287</v>
      </c>
      <c r="CB444" s="11">
        <f t="shared" si="368"/>
        <v>4748</v>
      </c>
      <c r="CC444" s="11">
        <f t="shared" si="369"/>
        <v>0</v>
      </c>
      <c r="CD444" s="6">
        <f t="shared" si="370"/>
        <v>231.67958671150268</v>
      </c>
      <c r="CE444" s="62">
        <f t="shared" si="395"/>
        <v>17.824000000000002</v>
      </c>
      <c r="CF444" s="73">
        <f t="shared" si="377"/>
        <v>17.824000000000002</v>
      </c>
      <c r="CG444" s="73">
        <f t="shared" si="378"/>
        <v>35.680413288497363</v>
      </c>
      <c r="CH444" s="6">
        <f t="shared" si="394"/>
        <v>35.680413288497363</v>
      </c>
      <c r="CI444" s="6"/>
      <c r="CJ444" s="33">
        <v>44652</v>
      </c>
      <c r="CK444" s="5">
        <f t="shared" si="371"/>
        <v>44652</v>
      </c>
      <c r="CL444" s="11">
        <f t="shared" si="372"/>
        <v>2557</v>
      </c>
      <c r="CM444" s="11">
        <f t="shared" si="373"/>
        <v>2557</v>
      </c>
      <c r="CN444" s="6">
        <f t="shared" si="374"/>
        <v>249.50358671150269</v>
      </c>
      <c r="CO444" s="6">
        <f>SLN(M444,J444,N444)</f>
        <v>17.824000000000002</v>
      </c>
      <c r="CP444" s="73">
        <f t="shared" si="379"/>
        <v>17.824000000000002</v>
      </c>
      <c r="CQ444" s="73">
        <f t="shared" si="380"/>
        <v>17.856413288497361</v>
      </c>
      <c r="CR444" s="6">
        <f t="shared" si="375"/>
        <v>17.856413288497361</v>
      </c>
    </row>
    <row r="445" spans="1:96">
      <c r="A445" s="30" t="s">
        <v>2136</v>
      </c>
      <c r="B445" s="30" t="s">
        <v>2137</v>
      </c>
      <c r="C445" s="49"/>
      <c r="D445" s="49" t="s">
        <v>3680</v>
      </c>
      <c r="E445" s="30" t="s">
        <v>3061</v>
      </c>
      <c r="F445" s="30" t="s">
        <v>4568</v>
      </c>
      <c r="G445" s="30" t="s">
        <v>4562</v>
      </c>
      <c r="H445" s="30" t="s">
        <v>4445</v>
      </c>
      <c r="I445" s="30" t="s">
        <v>4339</v>
      </c>
      <c r="J445" s="30"/>
      <c r="K445" s="30" t="s">
        <v>1240</v>
      </c>
      <c r="L445" s="30" t="s">
        <v>3102</v>
      </c>
      <c r="M445" s="31">
        <v>922.04</v>
      </c>
      <c r="N445" s="30">
        <v>15</v>
      </c>
      <c r="O445" s="30"/>
      <c r="P445" s="162"/>
      <c r="Q445" s="30">
        <f t="shared" si="340"/>
        <v>180</v>
      </c>
      <c r="R445" s="30">
        <f t="shared" si="341"/>
        <v>5478.6330000000007</v>
      </c>
      <c r="S445" s="30">
        <f t="shared" si="342"/>
        <v>5475</v>
      </c>
      <c r="T445" s="30" t="s">
        <v>6</v>
      </c>
      <c r="U445" s="30"/>
      <c r="V445" s="32">
        <v>39539</v>
      </c>
      <c r="W445" s="30"/>
      <c r="X445" s="31">
        <v>922.04</v>
      </c>
      <c r="Y445" s="30">
        <v>0</v>
      </c>
      <c r="Z445" s="30">
        <v>0</v>
      </c>
      <c r="AA445" s="30">
        <v>0</v>
      </c>
      <c r="AB445" s="31">
        <f t="shared" si="343"/>
        <v>922.04</v>
      </c>
      <c r="AC445" s="33">
        <v>42095</v>
      </c>
      <c r="AD445" s="10">
        <f t="shared" si="344"/>
        <v>39539</v>
      </c>
      <c r="AE445" s="10">
        <f t="shared" si="345"/>
        <v>42095</v>
      </c>
      <c r="AF445" s="11">
        <f t="shared" si="346"/>
        <v>2556</v>
      </c>
      <c r="AG445" s="11">
        <f t="shared" si="347"/>
        <v>5478.75</v>
      </c>
      <c r="AH445" s="11">
        <f t="shared" si="348"/>
        <v>2556</v>
      </c>
      <c r="AI445" s="11">
        <f t="shared" si="384"/>
        <v>430.45374246575341</v>
      </c>
      <c r="AJ445" s="11">
        <f t="shared" si="385"/>
        <v>491.58625753424656</v>
      </c>
      <c r="AK445" s="33">
        <v>42461</v>
      </c>
      <c r="AL445" s="5">
        <f t="shared" si="349"/>
        <v>42461</v>
      </c>
      <c r="AM445" s="11">
        <f t="shared" si="350"/>
        <v>42461</v>
      </c>
      <c r="AN445" s="11">
        <f t="shared" si="351"/>
        <v>2556</v>
      </c>
      <c r="AO445" s="6">
        <v>568.92999999999995</v>
      </c>
      <c r="AP445" s="6">
        <f t="shared" si="352"/>
        <v>138.47625753424654</v>
      </c>
      <c r="AQ445" s="6">
        <f t="shared" si="353"/>
        <v>353.11</v>
      </c>
      <c r="AR445" s="33">
        <v>42826</v>
      </c>
      <c r="AS445" s="5">
        <f t="shared" si="354"/>
        <v>42826</v>
      </c>
      <c r="AT445" s="11">
        <f t="shared" si="355"/>
        <v>42826</v>
      </c>
      <c r="AU445" s="11">
        <f t="shared" si="356"/>
        <v>3287</v>
      </c>
      <c r="AV445" s="6">
        <v>630.39933333333329</v>
      </c>
      <c r="AW445" s="6">
        <v>61.469333333333331</v>
      </c>
      <c r="AX445" s="6">
        <f t="shared" si="386"/>
        <v>291.64066666666668</v>
      </c>
      <c r="AY445" s="33">
        <v>43191</v>
      </c>
      <c r="AZ445" s="5">
        <f t="shared" si="357"/>
        <v>43191</v>
      </c>
      <c r="BA445" s="11">
        <f t="shared" si="358"/>
        <v>3652</v>
      </c>
      <c r="BB445" s="11">
        <f t="shared" si="359"/>
        <v>3160.4137424657533</v>
      </c>
      <c r="BC445" s="6">
        <v>692.6956067530989</v>
      </c>
      <c r="BD445" s="6">
        <v>62.296273419765669</v>
      </c>
      <c r="BE445" s="6">
        <f t="shared" si="387"/>
        <v>229.34439324690106</v>
      </c>
      <c r="BF445" s="8"/>
      <c r="BG445" s="33">
        <v>43556</v>
      </c>
      <c r="BH445" s="5">
        <f t="shared" si="360"/>
        <v>43556</v>
      </c>
      <c r="BI445" s="11">
        <f t="shared" si="361"/>
        <v>4017</v>
      </c>
      <c r="BJ445" s="11">
        <f t="shared" si="362"/>
        <v>0</v>
      </c>
      <c r="BK445" s="6">
        <f t="shared" ref="BK445:BK453" si="396">BC445+BL445</f>
        <v>754.16494008643224</v>
      </c>
      <c r="BL445" s="6">
        <f t="shared" ref="BL445:BL451" si="397">AB445/N445</f>
        <v>61.469333333333331</v>
      </c>
      <c r="BM445" s="6">
        <f t="shared" si="389"/>
        <v>167.87505991356772</v>
      </c>
      <c r="BN445" s="59"/>
      <c r="BO445" s="58"/>
      <c r="BP445" s="58"/>
      <c r="BQ445" s="61">
        <f t="shared" si="363"/>
        <v>106.40572658023439</v>
      </c>
      <c r="BR445" s="33">
        <v>43922</v>
      </c>
      <c r="BS445" s="5">
        <f t="shared" si="364"/>
        <v>43922</v>
      </c>
      <c r="BT445" s="11">
        <f t="shared" si="365"/>
        <v>4383</v>
      </c>
      <c r="BU445" s="11">
        <f t="shared" si="366"/>
        <v>0</v>
      </c>
      <c r="BV445" s="6">
        <f t="shared" si="383"/>
        <v>815.63427341976558</v>
      </c>
      <c r="BW445" s="6">
        <f t="shared" si="391"/>
        <v>61.469333333333331</v>
      </c>
      <c r="BX445" s="73">
        <f t="shared" si="376"/>
        <v>106.40572658023439</v>
      </c>
      <c r="BY445" s="6">
        <f t="shared" si="390"/>
        <v>106.40572658023439</v>
      </c>
      <c r="BZ445" s="33">
        <v>44287</v>
      </c>
      <c r="CA445" s="5">
        <f t="shared" si="367"/>
        <v>44287</v>
      </c>
      <c r="CB445" s="11">
        <f t="shared" si="368"/>
        <v>4748</v>
      </c>
      <c r="CC445" s="11">
        <f t="shared" si="369"/>
        <v>0</v>
      </c>
      <c r="CD445" s="6">
        <f t="shared" si="370"/>
        <v>877.10360675309892</v>
      </c>
      <c r="CE445" s="62">
        <f t="shared" si="395"/>
        <v>61.469333333333331</v>
      </c>
      <c r="CF445" s="73">
        <f t="shared" si="377"/>
        <v>61.469333333333331</v>
      </c>
      <c r="CG445" s="73">
        <f t="shared" si="378"/>
        <v>44.936393246901055</v>
      </c>
      <c r="CH445" s="6">
        <f t="shared" si="394"/>
        <v>44.936393246901055</v>
      </c>
      <c r="CI445" s="6"/>
      <c r="CJ445" s="33">
        <v>44652</v>
      </c>
      <c r="CK445" s="5">
        <f t="shared" si="371"/>
        <v>44652</v>
      </c>
      <c r="CL445" s="11">
        <f t="shared" si="372"/>
        <v>2557</v>
      </c>
      <c r="CM445" s="11">
        <f t="shared" si="373"/>
        <v>2557</v>
      </c>
      <c r="CN445" s="6">
        <f t="shared" si="374"/>
        <v>921.04</v>
      </c>
      <c r="CO445" s="6">
        <f t="shared" ref="CO445:CO451" si="398">CH445-1</f>
        <v>43.936393246901055</v>
      </c>
      <c r="CP445" s="73">
        <f t="shared" si="379"/>
        <v>43.936393246901055</v>
      </c>
      <c r="CQ445" s="73">
        <f t="shared" si="380"/>
        <v>1</v>
      </c>
      <c r="CR445" s="6">
        <f t="shared" si="375"/>
        <v>1</v>
      </c>
    </row>
    <row r="446" spans="1:96">
      <c r="A446" s="30" t="s">
        <v>2138</v>
      </c>
      <c r="B446" s="30" t="s">
        <v>2139</v>
      </c>
      <c r="C446" s="49"/>
      <c r="D446" s="49" t="s">
        <v>3681</v>
      </c>
      <c r="E446" s="30" t="s">
        <v>3061</v>
      </c>
      <c r="F446" s="30" t="s">
        <v>4568</v>
      </c>
      <c r="G446" s="30" t="s">
        <v>4562</v>
      </c>
      <c r="H446" s="30" t="s">
        <v>4445</v>
      </c>
      <c r="I446" s="30" t="s">
        <v>4339</v>
      </c>
      <c r="J446" s="30"/>
      <c r="K446" s="30" t="s">
        <v>1240</v>
      </c>
      <c r="L446" s="30" t="s">
        <v>3102</v>
      </c>
      <c r="M446" s="31">
        <v>922.04</v>
      </c>
      <c r="N446" s="30">
        <v>15</v>
      </c>
      <c r="O446" s="30"/>
      <c r="P446" s="162"/>
      <c r="Q446" s="30">
        <f t="shared" si="340"/>
        <v>180</v>
      </c>
      <c r="R446" s="30">
        <f t="shared" si="341"/>
        <v>5478.6330000000007</v>
      </c>
      <c r="S446" s="30">
        <f t="shared" si="342"/>
        <v>5475</v>
      </c>
      <c r="T446" s="30" t="s">
        <v>6</v>
      </c>
      <c r="U446" s="30"/>
      <c r="V446" s="32">
        <v>39539</v>
      </c>
      <c r="W446" s="30"/>
      <c r="X446" s="31">
        <v>922.04</v>
      </c>
      <c r="Y446" s="30">
        <v>0</v>
      </c>
      <c r="Z446" s="30">
        <v>0</v>
      </c>
      <c r="AA446" s="30">
        <v>0</v>
      </c>
      <c r="AB446" s="31">
        <f t="shared" si="343"/>
        <v>922.04</v>
      </c>
      <c r="AC446" s="33">
        <v>42095</v>
      </c>
      <c r="AD446" s="10">
        <f t="shared" si="344"/>
        <v>39539</v>
      </c>
      <c r="AE446" s="10">
        <f t="shared" si="345"/>
        <v>42095</v>
      </c>
      <c r="AF446" s="11">
        <f t="shared" si="346"/>
        <v>2556</v>
      </c>
      <c r="AG446" s="11">
        <f t="shared" si="347"/>
        <v>5478.75</v>
      </c>
      <c r="AH446" s="11">
        <f t="shared" si="348"/>
        <v>2556</v>
      </c>
      <c r="AI446" s="11">
        <f t="shared" si="384"/>
        <v>430.45374246575341</v>
      </c>
      <c r="AJ446" s="11">
        <f t="shared" si="385"/>
        <v>491.58625753424656</v>
      </c>
      <c r="AK446" s="33">
        <v>42461</v>
      </c>
      <c r="AL446" s="5">
        <f t="shared" si="349"/>
        <v>42461</v>
      </c>
      <c r="AM446" s="11">
        <f t="shared" si="350"/>
        <v>42461</v>
      </c>
      <c r="AN446" s="11">
        <f t="shared" si="351"/>
        <v>2556</v>
      </c>
      <c r="AO446" s="6">
        <v>568.92999999999995</v>
      </c>
      <c r="AP446" s="6">
        <f t="shared" si="352"/>
        <v>138.47625753424654</v>
      </c>
      <c r="AQ446" s="6">
        <f t="shared" si="353"/>
        <v>353.11</v>
      </c>
      <c r="AR446" s="33">
        <v>42826</v>
      </c>
      <c r="AS446" s="5">
        <f t="shared" si="354"/>
        <v>42826</v>
      </c>
      <c r="AT446" s="11">
        <f t="shared" si="355"/>
        <v>42826</v>
      </c>
      <c r="AU446" s="11">
        <f t="shared" si="356"/>
        <v>3287</v>
      </c>
      <c r="AV446" s="6">
        <v>630.39933333333329</v>
      </c>
      <c r="AW446" s="6">
        <v>61.469333333333331</v>
      </c>
      <c r="AX446" s="6">
        <f t="shared" si="386"/>
        <v>291.64066666666668</v>
      </c>
      <c r="AY446" s="33">
        <v>43191</v>
      </c>
      <c r="AZ446" s="5">
        <f t="shared" si="357"/>
        <v>43191</v>
      </c>
      <c r="BA446" s="11">
        <f t="shared" si="358"/>
        <v>3652</v>
      </c>
      <c r="BB446" s="11">
        <f t="shared" si="359"/>
        <v>3160.4137424657533</v>
      </c>
      <c r="BC446" s="6">
        <v>692.6956067530989</v>
      </c>
      <c r="BD446" s="6">
        <v>62.296273419765669</v>
      </c>
      <c r="BE446" s="6">
        <f t="shared" si="387"/>
        <v>229.34439324690106</v>
      </c>
      <c r="BF446" s="8"/>
      <c r="BG446" s="33">
        <v>43556</v>
      </c>
      <c r="BH446" s="5">
        <f t="shared" si="360"/>
        <v>43556</v>
      </c>
      <c r="BI446" s="11">
        <f t="shared" si="361"/>
        <v>4017</v>
      </c>
      <c r="BJ446" s="11">
        <f t="shared" si="362"/>
        <v>0</v>
      </c>
      <c r="BK446" s="6">
        <f t="shared" si="396"/>
        <v>754.16494008643224</v>
      </c>
      <c r="BL446" s="6">
        <f t="shared" si="397"/>
        <v>61.469333333333331</v>
      </c>
      <c r="BM446" s="6">
        <f t="shared" si="389"/>
        <v>167.87505991356772</v>
      </c>
      <c r="BN446" s="59"/>
      <c r="BO446" s="58"/>
      <c r="BP446" s="58"/>
      <c r="BQ446" s="61">
        <f t="shared" si="363"/>
        <v>106.40572658023439</v>
      </c>
      <c r="BR446" s="33">
        <v>43922</v>
      </c>
      <c r="BS446" s="5">
        <f t="shared" si="364"/>
        <v>43922</v>
      </c>
      <c r="BT446" s="11">
        <f t="shared" si="365"/>
        <v>4383</v>
      </c>
      <c r="BU446" s="11">
        <f t="shared" si="366"/>
        <v>0</v>
      </c>
      <c r="BV446" s="6">
        <f t="shared" si="383"/>
        <v>815.63427341976558</v>
      </c>
      <c r="BW446" s="6">
        <f t="shared" si="391"/>
        <v>61.469333333333331</v>
      </c>
      <c r="BX446" s="73">
        <f t="shared" si="376"/>
        <v>106.40572658023439</v>
      </c>
      <c r="BY446" s="6">
        <f t="shared" si="390"/>
        <v>106.40572658023439</v>
      </c>
      <c r="BZ446" s="33">
        <v>44287</v>
      </c>
      <c r="CA446" s="5">
        <f t="shared" si="367"/>
        <v>44287</v>
      </c>
      <c r="CB446" s="11">
        <f t="shared" si="368"/>
        <v>4748</v>
      </c>
      <c r="CC446" s="11">
        <f t="shared" si="369"/>
        <v>0</v>
      </c>
      <c r="CD446" s="6">
        <f t="shared" si="370"/>
        <v>877.10360675309892</v>
      </c>
      <c r="CE446" s="62">
        <f t="shared" si="395"/>
        <v>61.469333333333331</v>
      </c>
      <c r="CF446" s="73">
        <f t="shared" si="377"/>
        <v>61.469333333333331</v>
      </c>
      <c r="CG446" s="73">
        <f t="shared" si="378"/>
        <v>44.936393246901055</v>
      </c>
      <c r="CH446" s="6">
        <f t="shared" si="394"/>
        <v>44.936393246901055</v>
      </c>
      <c r="CI446" s="6"/>
      <c r="CJ446" s="33">
        <v>44652</v>
      </c>
      <c r="CK446" s="5">
        <f t="shared" si="371"/>
        <v>44652</v>
      </c>
      <c r="CL446" s="11">
        <f t="shared" si="372"/>
        <v>2557</v>
      </c>
      <c r="CM446" s="11">
        <f t="shared" si="373"/>
        <v>2557</v>
      </c>
      <c r="CN446" s="6">
        <f t="shared" si="374"/>
        <v>921.04</v>
      </c>
      <c r="CO446" s="6">
        <f t="shared" si="398"/>
        <v>43.936393246901055</v>
      </c>
      <c r="CP446" s="73">
        <f t="shared" si="379"/>
        <v>43.936393246901055</v>
      </c>
      <c r="CQ446" s="73">
        <f t="shared" si="380"/>
        <v>1</v>
      </c>
      <c r="CR446" s="6">
        <f t="shared" si="375"/>
        <v>1</v>
      </c>
    </row>
    <row r="447" spans="1:96">
      <c r="A447" s="30" t="s">
        <v>2140</v>
      </c>
      <c r="B447" s="30" t="s">
        <v>2141</v>
      </c>
      <c r="C447" s="49"/>
      <c r="D447" s="49" t="s">
        <v>3682</v>
      </c>
      <c r="E447" s="30" t="s">
        <v>3061</v>
      </c>
      <c r="F447" s="30" t="s">
        <v>4568</v>
      </c>
      <c r="G447" s="30" t="s">
        <v>4562</v>
      </c>
      <c r="H447" s="30" t="s">
        <v>4445</v>
      </c>
      <c r="I447" s="30" t="s">
        <v>4339</v>
      </c>
      <c r="J447" s="30"/>
      <c r="K447" s="30" t="s">
        <v>1240</v>
      </c>
      <c r="L447" s="30" t="s">
        <v>3102</v>
      </c>
      <c r="M447" s="31">
        <v>922.04</v>
      </c>
      <c r="N447" s="30">
        <v>15</v>
      </c>
      <c r="O447" s="30"/>
      <c r="P447" s="162"/>
      <c r="Q447" s="30">
        <f t="shared" si="340"/>
        <v>180</v>
      </c>
      <c r="R447" s="30">
        <f t="shared" si="341"/>
        <v>5478.6330000000007</v>
      </c>
      <c r="S447" s="30">
        <f t="shared" si="342"/>
        <v>5475</v>
      </c>
      <c r="T447" s="30" t="s">
        <v>6</v>
      </c>
      <c r="U447" s="30"/>
      <c r="V447" s="32">
        <v>39539</v>
      </c>
      <c r="W447" s="30"/>
      <c r="X447" s="31">
        <v>922.04</v>
      </c>
      <c r="Y447" s="30">
        <v>0</v>
      </c>
      <c r="Z447" s="30">
        <v>0</v>
      </c>
      <c r="AA447" s="30">
        <v>0</v>
      </c>
      <c r="AB447" s="31">
        <f t="shared" si="343"/>
        <v>922.04</v>
      </c>
      <c r="AC447" s="33">
        <v>42095</v>
      </c>
      <c r="AD447" s="10">
        <f t="shared" si="344"/>
        <v>39539</v>
      </c>
      <c r="AE447" s="10">
        <f t="shared" si="345"/>
        <v>42095</v>
      </c>
      <c r="AF447" s="11">
        <f t="shared" si="346"/>
        <v>2556</v>
      </c>
      <c r="AG447" s="11">
        <f t="shared" si="347"/>
        <v>5478.75</v>
      </c>
      <c r="AH447" s="11">
        <f t="shared" si="348"/>
        <v>2556</v>
      </c>
      <c r="AI447" s="11">
        <f t="shared" si="384"/>
        <v>430.45374246575341</v>
      </c>
      <c r="AJ447" s="11">
        <f t="shared" si="385"/>
        <v>491.58625753424656</v>
      </c>
      <c r="AK447" s="33">
        <v>42461</v>
      </c>
      <c r="AL447" s="5">
        <f t="shared" si="349"/>
        <v>42461</v>
      </c>
      <c r="AM447" s="11">
        <f t="shared" si="350"/>
        <v>42461</v>
      </c>
      <c r="AN447" s="11">
        <f t="shared" si="351"/>
        <v>2556</v>
      </c>
      <c r="AO447" s="6">
        <v>568.92999999999995</v>
      </c>
      <c r="AP447" s="6">
        <f t="shared" si="352"/>
        <v>138.47625753424654</v>
      </c>
      <c r="AQ447" s="6">
        <f t="shared" si="353"/>
        <v>353.11</v>
      </c>
      <c r="AR447" s="33">
        <v>42826</v>
      </c>
      <c r="AS447" s="5">
        <f t="shared" si="354"/>
        <v>42826</v>
      </c>
      <c r="AT447" s="11">
        <f t="shared" si="355"/>
        <v>42826</v>
      </c>
      <c r="AU447" s="11">
        <f t="shared" si="356"/>
        <v>3287</v>
      </c>
      <c r="AV447" s="6">
        <v>630.39933333333329</v>
      </c>
      <c r="AW447" s="6">
        <v>61.469333333333331</v>
      </c>
      <c r="AX447" s="6">
        <f t="shared" si="386"/>
        <v>291.64066666666668</v>
      </c>
      <c r="AY447" s="33">
        <v>43191</v>
      </c>
      <c r="AZ447" s="5">
        <f t="shared" si="357"/>
        <v>43191</v>
      </c>
      <c r="BA447" s="11">
        <f t="shared" si="358"/>
        <v>3652</v>
      </c>
      <c r="BB447" s="11">
        <f t="shared" si="359"/>
        <v>3160.4137424657533</v>
      </c>
      <c r="BC447" s="6">
        <v>692.6956067530989</v>
      </c>
      <c r="BD447" s="6">
        <v>62.296273419765669</v>
      </c>
      <c r="BE447" s="6">
        <f t="shared" si="387"/>
        <v>229.34439324690106</v>
      </c>
      <c r="BF447" s="8"/>
      <c r="BG447" s="33">
        <v>43556</v>
      </c>
      <c r="BH447" s="5">
        <f t="shared" si="360"/>
        <v>43556</v>
      </c>
      <c r="BI447" s="11">
        <f t="shared" si="361"/>
        <v>4017</v>
      </c>
      <c r="BJ447" s="11">
        <f t="shared" si="362"/>
        <v>0</v>
      </c>
      <c r="BK447" s="6">
        <f t="shared" si="396"/>
        <v>754.16494008643224</v>
      </c>
      <c r="BL447" s="6">
        <f t="shared" si="397"/>
        <v>61.469333333333331</v>
      </c>
      <c r="BM447" s="6">
        <f t="shared" si="389"/>
        <v>167.87505991356772</v>
      </c>
      <c r="BN447" s="59"/>
      <c r="BO447" s="58"/>
      <c r="BP447" s="58"/>
      <c r="BQ447" s="61">
        <f t="shared" si="363"/>
        <v>106.40572658023439</v>
      </c>
      <c r="BR447" s="33">
        <v>43922</v>
      </c>
      <c r="BS447" s="5">
        <f t="shared" si="364"/>
        <v>43922</v>
      </c>
      <c r="BT447" s="11">
        <f t="shared" si="365"/>
        <v>4383</v>
      </c>
      <c r="BU447" s="11">
        <f t="shared" si="366"/>
        <v>0</v>
      </c>
      <c r="BV447" s="6">
        <f t="shared" si="383"/>
        <v>815.63427341976558</v>
      </c>
      <c r="BW447" s="6">
        <f t="shared" si="391"/>
        <v>61.469333333333331</v>
      </c>
      <c r="BX447" s="73">
        <f t="shared" si="376"/>
        <v>106.40572658023439</v>
      </c>
      <c r="BY447" s="6">
        <f t="shared" si="390"/>
        <v>106.40572658023439</v>
      </c>
      <c r="BZ447" s="33">
        <v>44287</v>
      </c>
      <c r="CA447" s="5">
        <f t="shared" si="367"/>
        <v>44287</v>
      </c>
      <c r="CB447" s="11">
        <f t="shared" si="368"/>
        <v>4748</v>
      </c>
      <c r="CC447" s="11">
        <f t="shared" si="369"/>
        <v>0</v>
      </c>
      <c r="CD447" s="6">
        <f t="shared" si="370"/>
        <v>877.10360675309892</v>
      </c>
      <c r="CE447" s="62">
        <f t="shared" si="395"/>
        <v>61.469333333333331</v>
      </c>
      <c r="CF447" s="73">
        <f t="shared" si="377"/>
        <v>61.469333333333331</v>
      </c>
      <c r="CG447" s="73">
        <f t="shared" si="378"/>
        <v>44.936393246901055</v>
      </c>
      <c r="CH447" s="6">
        <f t="shared" si="394"/>
        <v>44.936393246901055</v>
      </c>
      <c r="CI447" s="6"/>
      <c r="CJ447" s="33">
        <v>44652</v>
      </c>
      <c r="CK447" s="5">
        <f t="shared" si="371"/>
        <v>44652</v>
      </c>
      <c r="CL447" s="11">
        <f t="shared" si="372"/>
        <v>2557</v>
      </c>
      <c r="CM447" s="11">
        <f t="shared" si="373"/>
        <v>2557</v>
      </c>
      <c r="CN447" s="6">
        <f t="shared" si="374"/>
        <v>921.04</v>
      </c>
      <c r="CO447" s="6">
        <f t="shared" si="398"/>
        <v>43.936393246901055</v>
      </c>
      <c r="CP447" s="73">
        <f t="shared" si="379"/>
        <v>43.936393246901055</v>
      </c>
      <c r="CQ447" s="73">
        <f t="shared" si="380"/>
        <v>1</v>
      </c>
      <c r="CR447" s="6">
        <f t="shared" si="375"/>
        <v>1</v>
      </c>
    </row>
    <row r="448" spans="1:96">
      <c r="A448" s="30" t="s">
        <v>2142</v>
      </c>
      <c r="B448" s="30" t="s">
        <v>2143</v>
      </c>
      <c r="C448" s="49"/>
      <c r="D448" s="49" t="s">
        <v>3683</v>
      </c>
      <c r="E448" s="30" t="s">
        <v>3061</v>
      </c>
      <c r="F448" s="30" t="s">
        <v>4568</v>
      </c>
      <c r="G448" s="30" t="s">
        <v>4562</v>
      </c>
      <c r="H448" s="30" t="s">
        <v>4445</v>
      </c>
      <c r="I448" s="30" t="s">
        <v>4339</v>
      </c>
      <c r="J448" s="30"/>
      <c r="K448" s="30" t="s">
        <v>1240</v>
      </c>
      <c r="L448" s="30" t="s">
        <v>3102</v>
      </c>
      <c r="M448" s="31">
        <v>922.04</v>
      </c>
      <c r="N448" s="30">
        <v>15</v>
      </c>
      <c r="O448" s="30"/>
      <c r="P448" s="162"/>
      <c r="Q448" s="30">
        <f t="shared" si="340"/>
        <v>180</v>
      </c>
      <c r="R448" s="30">
        <f t="shared" si="341"/>
        <v>5478.6330000000007</v>
      </c>
      <c r="S448" s="30">
        <f t="shared" si="342"/>
        <v>5475</v>
      </c>
      <c r="T448" s="30" t="s">
        <v>6</v>
      </c>
      <c r="U448" s="30"/>
      <c r="V448" s="32">
        <v>39539</v>
      </c>
      <c r="W448" s="30"/>
      <c r="X448" s="31">
        <v>922.04</v>
      </c>
      <c r="Y448" s="30">
        <v>0</v>
      </c>
      <c r="Z448" s="30">
        <v>0</v>
      </c>
      <c r="AA448" s="30">
        <v>0</v>
      </c>
      <c r="AB448" s="31">
        <f t="shared" si="343"/>
        <v>922.04</v>
      </c>
      <c r="AC448" s="33">
        <v>42095</v>
      </c>
      <c r="AD448" s="10">
        <f t="shared" si="344"/>
        <v>39539</v>
      </c>
      <c r="AE448" s="10">
        <f t="shared" si="345"/>
        <v>42095</v>
      </c>
      <c r="AF448" s="11">
        <f t="shared" si="346"/>
        <v>2556</v>
      </c>
      <c r="AG448" s="11">
        <f t="shared" si="347"/>
        <v>5478.75</v>
      </c>
      <c r="AH448" s="11">
        <f t="shared" si="348"/>
        <v>2556</v>
      </c>
      <c r="AI448" s="11">
        <f t="shared" si="384"/>
        <v>430.45374246575341</v>
      </c>
      <c r="AJ448" s="11">
        <f t="shared" si="385"/>
        <v>491.58625753424656</v>
      </c>
      <c r="AK448" s="33">
        <v>42461</v>
      </c>
      <c r="AL448" s="5">
        <f t="shared" si="349"/>
        <v>42461</v>
      </c>
      <c r="AM448" s="11">
        <f t="shared" si="350"/>
        <v>42461</v>
      </c>
      <c r="AN448" s="11">
        <f t="shared" si="351"/>
        <v>2556</v>
      </c>
      <c r="AO448" s="6">
        <v>568.92999999999995</v>
      </c>
      <c r="AP448" s="6">
        <f t="shared" si="352"/>
        <v>138.47625753424654</v>
      </c>
      <c r="AQ448" s="6">
        <f t="shared" si="353"/>
        <v>353.11</v>
      </c>
      <c r="AR448" s="33">
        <v>42826</v>
      </c>
      <c r="AS448" s="5">
        <f t="shared" si="354"/>
        <v>42826</v>
      </c>
      <c r="AT448" s="11">
        <f t="shared" si="355"/>
        <v>42826</v>
      </c>
      <c r="AU448" s="11">
        <f t="shared" si="356"/>
        <v>3287</v>
      </c>
      <c r="AV448" s="6">
        <v>630.39933333333329</v>
      </c>
      <c r="AW448" s="6">
        <v>61.469333333333331</v>
      </c>
      <c r="AX448" s="6">
        <f t="shared" si="386"/>
        <v>291.64066666666668</v>
      </c>
      <c r="AY448" s="33">
        <v>43191</v>
      </c>
      <c r="AZ448" s="5">
        <f t="shared" si="357"/>
        <v>43191</v>
      </c>
      <c r="BA448" s="11">
        <f t="shared" si="358"/>
        <v>3652</v>
      </c>
      <c r="BB448" s="11">
        <f t="shared" si="359"/>
        <v>3160.4137424657533</v>
      </c>
      <c r="BC448" s="6">
        <v>692.6956067530989</v>
      </c>
      <c r="BD448" s="6">
        <v>62.296273419765669</v>
      </c>
      <c r="BE448" s="6">
        <f t="shared" si="387"/>
        <v>229.34439324690106</v>
      </c>
      <c r="BF448" s="8"/>
      <c r="BG448" s="33">
        <v>43556</v>
      </c>
      <c r="BH448" s="5">
        <f t="shared" si="360"/>
        <v>43556</v>
      </c>
      <c r="BI448" s="11">
        <f t="shared" si="361"/>
        <v>4017</v>
      </c>
      <c r="BJ448" s="11">
        <f t="shared" si="362"/>
        <v>0</v>
      </c>
      <c r="BK448" s="6">
        <f t="shared" si="396"/>
        <v>754.16494008643224</v>
      </c>
      <c r="BL448" s="6">
        <f t="shared" si="397"/>
        <v>61.469333333333331</v>
      </c>
      <c r="BM448" s="6">
        <f t="shared" si="389"/>
        <v>167.87505991356772</v>
      </c>
      <c r="BN448" s="59"/>
      <c r="BO448" s="58"/>
      <c r="BP448" s="58"/>
      <c r="BQ448" s="61">
        <f t="shared" si="363"/>
        <v>106.40572658023439</v>
      </c>
      <c r="BR448" s="33">
        <v>43922</v>
      </c>
      <c r="BS448" s="5">
        <f t="shared" si="364"/>
        <v>43922</v>
      </c>
      <c r="BT448" s="11">
        <f t="shared" si="365"/>
        <v>4383</v>
      </c>
      <c r="BU448" s="11">
        <f t="shared" si="366"/>
        <v>0</v>
      </c>
      <c r="BV448" s="6">
        <f t="shared" si="383"/>
        <v>815.63427341976558</v>
      </c>
      <c r="BW448" s="6">
        <f t="shared" si="391"/>
        <v>61.469333333333331</v>
      </c>
      <c r="BX448" s="73">
        <f t="shared" si="376"/>
        <v>106.40572658023439</v>
      </c>
      <c r="BY448" s="6">
        <f t="shared" si="390"/>
        <v>106.40572658023439</v>
      </c>
      <c r="BZ448" s="33">
        <v>44287</v>
      </c>
      <c r="CA448" s="5">
        <f t="shared" si="367"/>
        <v>44287</v>
      </c>
      <c r="CB448" s="11">
        <f t="shared" si="368"/>
        <v>4748</v>
      </c>
      <c r="CC448" s="11">
        <f t="shared" si="369"/>
        <v>0</v>
      </c>
      <c r="CD448" s="6">
        <f t="shared" si="370"/>
        <v>877.10360675309892</v>
      </c>
      <c r="CE448" s="62">
        <f t="shared" si="395"/>
        <v>61.469333333333331</v>
      </c>
      <c r="CF448" s="73">
        <f t="shared" si="377"/>
        <v>61.469333333333331</v>
      </c>
      <c r="CG448" s="73">
        <f t="shared" si="378"/>
        <v>44.936393246901055</v>
      </c>
      <c r="CH448" s="6">
        <f t="shared" si="394"/>
        <v>44.936393246901055</v>
      </c>
      <c r="CI448" s="6"/>
      <c r="CJ448" s="33">
        <v>44652</v>
      </c>
      <c r="CK448" s="5">
        <f t="shared" si="371"/>
        <v>44652</v>
      </c>
      <c r="CL448" s="11">
        <f t="shared" si="372"/>
        <v>2557</v>
      </c>
      <c r="CM448" s="11">
        <f t="shared" si="373"/>
        <v>2557</v>
      </c>
      <c r="CN448" s="6">
        <f t="shared" si="374"/>
        <v>921.04</v>
      </c>
      <c r="CO448" s="6">
        <f t="shared" si="398"/>
        <v>43.936393246901055</v>
      </c>
      <c r="CP448" s="73">
        <f t="shared" si="379"/>
        <v>43.936393246901055</v>
      </c>
      <c r="CQ448" s="73">
        <f t="shared" si="380"/>
        <v>1</v>
      </c>
      <c r="CR448" s="6">
        <f t="shared" si="375"/>
        <v>1</v>
      </c>
    </row>
    <row r="449" spans="1:96">
      <c r="A449" s="30" t="s">
        <v>2144</v>
      </c>
      <c r="B449" s="30" t="s">
        <v>2145</v>
      </c>
      <c r="C449" s="49"/>
      <c r="D449" s="49" t="s">
        <v>3684</v>
      </c>
      <c r="E449" s="30" t="s">
        <v>3061</v>
      </c>
      <c r="F449" s="30" t="s">
        <v>4568</v>
      </c>
      <c r="G449" s="30" t="s">
        <v>4562</v>
      </c>
      <c r="H449" s="30" t="s">
        <v>4445</v>
      </c>
      <c r="I449" s="30" t="s">
        <v>4339</v>
      </c>
      <c r="J449" s="30"/>
      <c r="K449" s="30" t="s">
        <v>1240</v>
      </c>
      <c r="L449" s="30" t="s">
        <v>3102</v>
      </c>
      <c r="M449" s="31">
        <v>922.04</v>
      </c>
      <c r="N449" s="30">
        <v>15</v>
      </c>
      <c r="O449" s="30"/>
      <c r="P449" s="162"/>
      <c r="Q449" s="30">
        <f t="shared" si="340"/>
        <v>180</v>
      </c>
      <c r="R449" s="30">
        <f t="shared" si="341"/>
        <v>5478.6330000000007</v>
      </c>
      <c r="S449" s="30">
        <f t="shared" si="342"/>
        <v>5475</v>
      </c>
      <c r="T449" s="30" t="s">
        <v>6</v>
      </c>
      <c r="U449" s="30"/>
      <c r="V449" s="32">
        <v>39539</v>
      </c>
      <c r="W449" s="30"/>
      <c r="X449" s="31">
        <v>922.04</v>
      </c>
      <c r="Y449" s="30">
        <v>0</v>
      </c>
      <c r="Z449" s="30">
        <v>0</v>
      </c>
      <c r="AA449" s="30">
        <v>0</v>
      </c>
      <c r="AB449" s="31">
        <f t="shared" si="343"/>
        <v>922.04</v>
      </c>
      <c r="AC449" s="33">
        <v>42095</v>
      </c>
      <c r="AD449" s="10">
        <f t="shared" si="344"/>
        <v>39539</v>
      </c>
      <c r="AE449" s="10">
        <f t="shared" si="345"/>
        <v>42095</v>
      </c>
      <c r="AF449" s="11">
        <f t="shared" si="346"/>
        <v>2556</v>
      </c>
      <c r="AG449" s="11">
        <f t="shared" si="347"/>
        <v>5478.75</v>
      </c>
      <c r="AH449" s="11">
        <f t="shared" si="348"/>
        <v>2556</v>
      </c>
      <c r="AI449" s="11">
        <f t="shared" si="384"/>
        <v>430.45374246575341</v>
      </c>
      <c r="AJ449" s="11">
        <f t="shared" si="385"/>
        <v>491.58625753424656</v>
      </c>
      <c r="AK449" s="33">
        <v>42461</v>
      </c>
      <c r="AL449" s="5">
        <f t="shared" si="349"/>
        <v>42461</v>
      </c>
      <c r="AM449" s="11">
        <f t="shared" si="350"/>
        <v>42461</v>
      </c>
      <c r="AN449" s="11">
        <f t="shared" si="351"/>
        <v>2556</v>
      </c>
      <c r="AO449" s="6">
        <v>568.92999999999995</v>
      </c>
      <c r="AP449" s="6">
        <f t="shared" si="352"/>
        <v>138.47625753424654</v>
      </c>
      <c r="AQ449" s="6">
        <f t="shared" si="353"/>
        <v>353.11</v>
      </c>
      <c r="AR449" s="33">
        <v>42826</v>
      </c>
      <c r="AS449" s="5">
        <f t="shared" si="354"/>
        <v>42826</v>
      </c>
      <c r="AT449" s="11">
        <f t="shared" si="355"/>
        <v>42826</v>
      </c>
      <c r="AU449" s="11">
        <f t="shared" si="356"/>
        <v>3287</v>
      </c>
      <c r="AV449" s="6">
        <v>630.39933333333329</v>
      </c>
      <c r="AW449" s="6">
        <v>61.469333333333331</v>
      </c>
      <c r="AX449" s="6">
        <f t="shared" si="386"/>
        <v>291.64066666666668</v>
      </c>
      <c r="AY449" s="33">
        <v>43191</v>
      </c>
      <c r="AZ449" s="5">
        <f t="shared" si="357"/>
        <v>43191</v>
      </c>
      <c r="BA449" s="11">
        <f t="shared" si="358"/>
        <v>3652</v>
      </c>
      <c r="BB449" s="11">
        <f t="shared" si="359"/>
        <v>3160.4137424657533</v>
      </c>
      <c r="BC449" s="6">
        <v>692.6956067530989</v>
      </c>
      <c r="BD449" s="6">
        <v>62.296273419765669</v>
      </c>
      <c r="BE449" s="6">
        <f t="shared" si="387"/>
        <v>229.34439324690106</v>
      </c>
      <c r="BF449" s="8"/>
      <c r="BG449" s="33">
        <v>43556</v>
      </c>
      <c r="BH449" s="5">
        <f t="shared" si="360"/>
        <v>43556</v>
      </c>
      <c r="BI449" s="11">
        <f t="shared" si="361"/>
        <v>4017</v>
      </c>
      <c r="BJ449" s="11">
        <f t="shared" si="362"/>
        <v>0</v>
      </c>
      <c r="BK449" s="6">
        <f t="shared" si="396"/>
        <v>754.16494008643224</v>
      </c>
      <c r="BL449" s="6">
        <f t="shared" si="397"/>
        <v>61.469333333333331</v>
      </c>
      <c r="BM449" s="6">
        <f t="shared" si="389"/>
        <v>167.87505991356772</v>
      </c>
      <c r="BN449" s="59"/>
      <c r="BO449" s="58"/>
      <c r="BP449" s="58"/>
      <c r="BQ449" s="61">
        <f t="shared" si="363"/>
        <v>106.40572658023439</v>
      </c>
      <c r="BR449" s="33">
        <v>43922</v>
      </c>
      <c r="BS449" s="5">
        <f t="shared" si="364"/>
        <v>43922</v>
      </c>
      <c r="BT449" s="11">
        <f t="shared" si="365"/>
        <v>4383</v>
      </c>
      <c r="BU449" s="11">
        <f t="shared" si="366"/>
        <v>0</v>
      </c>
      <c r="BV449" s="6">
        <f t="shared" si="383"/>
        <v>815.63427341976558</v>
      </c>
      <c r="BW449" s="6">
        <f t="shared" si="391"/>
        <v>61.469333333333331</v>
      </c>
      <c r="BX449" s="73">
        <f t="shared" si="376"/>
        <v>106.40572658023439</v>
      </c>
      <c r="BY449" s="6">
        <f t="shared" si="390"/>
        <v>106.40572658023439</v>
      </c>
      <c r="BZ449" s="33">
        <v>44287</v>
      </c>
      <c r="CA449" s="5">
        <f t="shared" si="367"/>
        <v>44287</v>
      </c>
      <c r="CB449" s="11">
        <f t="shared" si="368"/>
        <v>4748</v>
      </c>
      <c r="CC449" s="11">
        <f t="shared" si="369"/>
        <v>0</v>
      </c>
      <c r="CD449" s="6">
        <f t="shared" si="370"/>
        <v>877.10360675309892</v>
      </c>
      <c r="CE449" s="62">
        <f t="shared" si="395"/>
        <v>61.469333333333331</v>
      </c>
      <c r="CF449" s="73">
        <f t="shared" si="377"/>
        <v>61.469333333333331</v>
      </c>
      <c r="CG449" s="73">
        <f t="shared" si="378"/>
        <v>44.936393246901055</v>
      </c>
      <c r="CH449" s="6">
        <f t="shared" si="394"/>
        <v>44.936393246901055</v>
      </c>
      <c r="CI449" s="6"/>
      <c r="CJ449" s="33">
        <v>44652</v>
      </c>
      <c r="CK449" s="5">
        <f t="shared" si="371"/>
        <v>44652</v>
      </c>
      <c r="CL449" s="11">
        <f t="shared" si="372"/>
        <v>2557</v>
      </c>
      <c r="CM449" s="11">
        <f t="shared" si="373"/>
        <v>2557</v>
      </c>
      <c r="CN449" s="6">
        <f t="shared" si="374"/>
        <v>921.04</v>
      </c>
      <c r="CO449" s="6">
        <f t="shared" si="398"/>
        <v>43.936393246901055</v>
      </c>
      <c r="CP449" s="73">
        <f t="shared" si="379"/>
        <v>43.936393246901055</v>
      </c>
      <c r="CQ449" s="73">
        <f t="shared" si="380"/>
        <v>1</v>
      </c>
      <c r="CR449" s="6">
        <f t="shared" si="375"/>
        <v>1</v>
      </c>
    </row>
    <row r="450" spans="1:96">
      <c r="A450" s="30" t="s">
        <v>2146</v>
      </c>
      <c r="B450" s="30" t="s">
        <v>2147</v>
      </c>
      <c r="C450" s="49"/>
      <c r="D450" s="49" t="s">
        <v>3685</v>
      </c>
      <c r="E450" s="30" t="s">
        <v>3061</v>
      </c>
      <c r="F450" s="30" t="s">
        <v>4568</v>
      </c>
      <c r="G450" s="30" t="s">
        <v>4562</v>
      </c>
      <c r="H450" s="30" t="s">
        <v>4445</v>
      </c>
      <c r="I450" s="30" t="s">
        <v>4339</v>
      </c>
      <c r="J450" s="30"/>
      <c r="K450" s="30" t="s">
        <v>1240</v>
      </c>
      <c r="L450" s="30" t="s">
        <v>3102</v>
      </c>
      <c r="M450" s="31">
        <v>922.04</v>
      </c>
      <c r="N450" s="30">
        <v>15</v>
      </c>
      <c r="O450" s="30"/>
      <c r="P450" s="162"/>
      <c r="Q450" s="30">
        <f t="shared" si="340"/>
        <v>180</v>
      </c>
      <c r="R450" s="30">
        <f t="shared" si="341"/>
        <v>5478.6330000000007</v>
      </c>
      <c r="S450" s="30">
        <f t="shared" si="342"/>
        <v>5475</v>
      </c>
      <c r="T450" s="30" t="s">
        <v>6</v>
      </c>
      <c r="U450" s="30"/>
      <c r="V450" s="32">
        <v>39539</v>
      </c>
      <c r="W450" s="30"/>
      <c r="X450" s="31">
        <v>922.04</v>
      </c>
      <c r="Y450" s="30">
        <v>0</v>
      </c>
      <c r="Z450" s="30">
        <v>0</v>
      </c>
      <c r="AA450" s="30">
        <v>0</v>
      </c>
      <c r="AB450" s="31">
        <f t="shared" si="343"/>
        <v>922.04</v>
      </c>
      <c r="AC450" s="33">
        <v>42095</v>
      </c>
      <c r="AD450" s="10">
        <f t="shared" si="344"/>
        <v>39539</v>
      </c>
      <c r="AE450" s="10">
        <f t="shared" si="345"/>
        <v>42095</v>
      </c>
      <c r="AF450" s="11">
        <f t="shared" si="346"/>
        <v>2556</v>
      </c>
      <c r="AG450" s="11">
        <f t="shared" si="347"/>
        <v>5478.75</v>
      </c>
      <c r="AH450" s="11">
        <f t="shared" si="348"/>
        <v>2556</v>
      </c>
      <c r="AI450" s="11">
        <f t="shared" si="384"/>
        <v>430.45374246575341</v>
      </c>
      <c r="AJ450" s="11">
        <f t="shared" si="385"/>
        <v>491.58625753424656</v>
      </c>
      <c r="AK450" s="33">
        <v>42461</v>
      </c>
      <c r="AL450" s="5">
        <f t="shared" si="349"/>
        <v>42461</v>
      </c>
      <c r="AM450" s="11">
        <f t="shared" si="350"/>
        <v>42461</v>
      </c>
      <c r="AN450" s="11">
        <f t="shared" si="351"/>
        <v>2556</v>
      </c>
      <c r="AO450" s="6">
        <v>568.92999999999995</v>
      </c>
      <c r="AP450" s="6">
        <f t="shared" si="352"/>
        <v>138.47625753424654</v>
      </c>
      <c r="AQ450" s="6">
        <f t="shared" si="353"/>
        <v>353.11</v>
      </c>
      <c r="AR450" s="33">
        <v>42826</v>
      </c>
      <c r="AS450" s="5">
        <f t="shared" si="354"/>
        <v>42826</v>
      </c>
      <c r="AT450" s="11">
        <f t="shared" si="355"/>
        <v>42826</v>
      </c>
      <c r="AU450" s="11">
        <f t="shared" si="356"/>
        <v>3287</v>
      </c>
      <c r="AV450" s="6">
        <v>630.39933333333329</v>
      </c>
      <c r="AW450" s="6">
        <v>61.469333333333331</v>
      </c>
      <c r="AX450" s="6">
        <f t="shared" si="386"/>
        <v>291.64066666666668</v>
      </c>
      <c r="AY450" s="33">
        <v>43191</v>
      </c>
      <c r="AZ450" s="5">
        <f t="shared" si="357"/>
        <v>43191</v>
      </c>
      <c r="BA450" s="11">
        <f t="shared" si="358"/>
        <v>3652</v>
      </c>
      <c r="BB450" s="11">
        <f t="shared" si="359"/>
        <v>3160.4137424657533</v>
      </c>
      <c r="BC450" s="6">
        <v>692.6956067530989</v>
      </c>
      <c r="BD450" s="6">
        <v>62.296273419765669</v>
      </c>
      <c r="BE450" s="6">
        <f t="shared" si="387"/>
        <v>229.34439324690106</v>
      </c>
      <c r="BF450" s="8"/>
      <c r="BG450" s="33">
        <v>43556</v>
      </c>
      <c r="BH450" s="5">
        <f t="shared" si="360"/>
        <v>43556</v>
      </c>
      <c r="BI450" s="11">
        <f t="shared" si="361"/>
        <v>4017</v>
      </c>
      <c r="BJ450" s="11">
        <f t="shared" si="362"/>
        <v>0</v>
      </c>
      <c r="BK450" s="6">
        <f t="shared" si="396"/>
        <v>754.16494008643224</v>
      </c>
      <c r="BL450" s="6">
        <f t="shared" si="397"/>
        <v>61.469333333333331</v>
      </c>
      <c r="BM450" s="6">
        <f t="shared" si="389"/>
        <v>167.87505991356772</v>
      </c>
      <c r="BN450" s="59"/>
      <c r="BO450" s="58"/>
      <c r="BP450" s="58"/>
      <c r="BQ450" s="61">
        <f t="shared" si="363"/>
        <v>106.40572658023439</v>
      </c>
      <c r="BR450" s="33">
        <v>43922</v>
      </c>
      <c r="BS450" s="5">
        <f t="shared" si="364"/>
        <v>43922</v>
      </c>
      <c r="BT450" s="11">
        <f t="shared" si="365"/>
        <v>4383</v>
      </c>
      <c r="BU450" s="11">
        <f t="shared" si="366"/>
        <v>0</v>
      </c>
      <c r="BV450" s="6">
        <f t="shared" si="383"/>
        <v>815.63427341976558</v>
      </c>
      <c r="BW450" s="6">
        <f t="shared" si="391"/>
        <v>61.469333333333331</v>
      </c>
      <c r="BX450" s="73">
        <f t="shared" si="376"/>
        <v>106.40572658023439</v>
      </c>
      <c r="BY450" s="6">
        <f t="shared" si="390"/>
        <v>106.40572658023439</v>
      </c>
      <c r="BZ450" s="33">
        <v>44287</v>
      </c>
      <c r="CA450" s="5">
        <f t="shared" si="367"/>
        <v>44287</v>
      </c>
      <c r="CB450" s="11">
        <f t="shared" si="368"/>
        <v>4748</v>
      </c>
      <c r="CC450" s="11">
        <f t="shared" si="369"/>
        <v>0</v>
      </c>
      <c r="CD450" s="6">
        <f t="shared" si="370"/>
        <v>877.10360675309892</v>
      </c>
      <c r="CE450" s="62">
        <f t="shared" si="395"/>
        <v>61.469333333333331</v>
      </c>
      <c r="CF450" s="73">
        <f t="shared" si="377"/>
        <v>61.469333333333331</v>
      </c>
      <c r="CG450" s="73">
        <f t="shared" si="378"/>
        <v>44.936393246901055</v>
      </c>
      <c r="CH450" s="6">
        <f t="shared" si="394"/>
        <v>44.936393246901055</v>
      </c>
      <c r="CI450" s="6"/>
      <c r="CJ450" s="33">
        <v>44652</v>
      </c>
      <c r="CK450" s="5">
        <f t="shared" si="371"/>
        <v>44652</v>
      </c>
      <c r="CL450" s="11">
        <f t="shared" si="372"/>
        <v>2557</v>
      </c>
      <c r="CM450" s="11">
        <f t="shared" si="373"/>
        <v>2557</v>
      </c>
      <c r="CN450" s="6">
        <f t="shared" si="374"/>
        <v>921.04</v>
      </c>
      <c r="CO450" s="6">
        <f t="shared" si="398"/>
        <v>43.936393246901055</v>
      </c>
      <c r="CP450" s="73">
        <f t="shared" si="379"/>
        <v>43.936393246901055</v>
      </c>
      <c r="CQ450" s="73">
        <f t="shared" si="380"/>
        <v>1</v>
      </c>
      <c r="CR450" s="6">
        <f t="shared" si="375"/>
        <v>1</v>
      </c>
    </row>
    <row r="451" spans="1:96">
      <c r="A451" s="30" t="s">
        <v>2148</v>
      </c>
      <c r="B451" s="30" t="s">
        <v>2149</v>
      </c>
      <c r="C451" s="49"/>
      <c r="D451" s="49" t="s">
        <v>3686</v>
      </c>
      <c r="E451" s="30" t="s">
        <v>3061</v>
      </c>
      <c r="F451" s="30" t="s">
        <v>4568</v>
      </c>
      <c r="G451" s="30" t="s">
        <v>4562</v>
      </c>
      <c r="H451" s="30" t="s">
        <v>4445</v>
      </c>
      <c r="I451" s="30" t="s">
        <v>4339</v>
      </c>
      <c r="J451" s="30"/>
      <c r="K451" s="30" t="s">
        <v>1240</v>
      </c>
      <c r="L451" s="30" t="s">
        <v>3102</v>
      </c>
      <c r="M451" s="31">
        <v>922.04</v>
      </c>
      <c r="N451" s="30">
        <v>15</v>
      </c>
      <c r="O451" s="30"/>
      <c r="P451" s="162"/>
      <c r="Q451" s="30">
        <f t="shared" si="340"/>
        <v>180</v>
      </c>
      <c r="R451" s="30">
        <f t="shared" si="341"/>
        <v>5478.6330000000007</v>
      </c>
      <c r="S451" s="30">
        <f t="shared" si="342"/>
        <v>5475</v>
      </c>
      <c r="T451" s="30" t="s">
        <v>6</v>
      </c>
      <c r="U451" s="30"/>
      <c r="V451" s="32">
        <v>39539</v>
      </c>
      <c r="W451" s="30"/>
      <c r="X451" s="31">
        <v>922.04</v>
      </c>
      <c r="Y451" s="30">
        <v>0</v>
      </c>
      <c r="Z451" s="30">
        <v>0</v>
      </c>
      <c r="AA451" s="30">
        <v>0</v>
      </c>
      <c r="AB451" s="31">
        <f t="shared" si="343"/>
        <v>922.04</v>
      </c>
      <c r="AC451" s="33">
        <v>42095</v>
      </c>
      <c r="AD451" s="10">
        <f t="shared" si="344"/>
        <v>39539</v>
      </c>
      <c r="AE451" s="10">
        <f t="shared" si="345"/>
        <v>42095</v>
      </c>
      <c r="AF451" s="11">
        <f t="shared" si="346"/>
        <v>2556</v>
      </c>
      <c r="AG451" s="11">
        <f t="shared" si="347"/>
        <v>5478.75</v>
      </c>
      <c r="AH451" s="11">
        <f t="shared" si="348"/>
        <v>2556</v>
      </c>
      <c r="AI451" s="11">
        <f t="shared" si="384"/>
        <v>430.45374246575341</v>
      </c>
      <c r="AJ451" s="11">
        <f t="shared" si="385"/>
        <v>491.58625753424656</v>
      </c>
      <c r="AK451" s="33">
        <v>42461</v>
      </c>
      <c r="AL451" s="5">
        <f t="shared" si="349"/>
        <v>42461</v>
      </c>
      <c r="AM451" s="11">
        <f t="shared" si="350"/>
        <v>42461</v>
      </c>
      <c r="AN451" s="11">
        <f t="shared" si="351"/>
        <v>2556</v>
      </c>
      <c r="AO451" s="6">
        <v>568.92999999999995</v>
      </c>
      <c r="AP451" s="6">
        <f t="shared" si="352"/>
        <v>138.47625753424654</v>
      </c>
      <c r="AQ451" s="6">
        <f t="shared" si="353"/>
        <v>353.11</v>
      </c>
      <c r="AR451" s="33">
        <v>42826</v>
      </c>
      <c r="AS451" s="5">
        <f t="shared" si="354"/>
        <v>42826</v>
      </c>
      <c r="AT451" s="11">
        <f t="shared" si="355"/>
        <v>42826</v>
      </c>
      <c r="AU451" s="11">
        <f t="shared" si="356"/>
        <v>3287</v>
      </c>
      <c r="AV451" s="6">
        <v>630.39933333333329</v>
      </c>
      <c r="AW451" s="6">
        <v>61.469333333333331</v>
      </c>
      <c r="AX451" s="6">
        <f t="shared" si="386"/>
        <v>291.64066666666668</v>
      </c>
      <c r="AY451" s="33">
        <v>43191</v>
      </c>
      <c r="AZ451" s="5">
        <f t="shared" si="357"/>
        <v>43191</v>
      </c>
      <c r="BA451" s="11">
        <f t="shared" si="358"/>
        <v>3652</v>
      </c>
      <c r="BB451" s="11">
        <f t="shared" si="359"/>
        <v>3160.4137424657533</v>
      </c>
      <c r="BC451" s="6">
        <v>692.6956067530989</v>
      </c>
      <c r="BD451" s="6">
        <v>62.296273419765669</v>
      </c>
      <c r="BE451" s="6">
        <f t="shared" si="387"/>
        <v>229.34439324690106</v>
      </c>
      <c r="BF451" s="8"/>
      <c r="BG451" s="33">
        <v>43556</v>
      </c>
      <c r="BH451" s="5">
        <f t="shared" si="360"/>
        <v>43556</v>
      </c>
      <c r="BI451" s="11">
        <f t="shared" si="361"/>
        <v>4017</v>
      </c>
      <c r="BJ451" s="11">
        <f t="shared" si="362"/>
        <v>0</v>
      </c>
      <c r="BK451" s="6">
        <f t="shared" si="396"/>
        <v>754.16494008643224</v>
      </c>
      <c r="BL451" s="6">
        <f t="shared" si="397"/>
        <v>61.469333333333331</v>
      </c>
      <c r="BM451" s="6">
        <f t="shared" si="389"/>
        <v>167.87505991356772</v>
      </c>
      <c r="BN451" s="59"/>
      <c r="BO451" s="58"/>
      <c r="BP451" s="58"/>
      <c r="BQ451" s="61">
        <f t="shared" si="363"/>
        <v>106.40572658023439</v>
      </c>
      <c r="BR451" s="33">
        <v>43922</v>
      </c>
      <c r="BS451" s="5">
        <f t="shared" si="364"/>
        <v>43922</v>
      </c>
      <c r="BT451" s="11">
        <f t="shared" si="365"/>
        <v>4383</v>
      </c>
      <c r="BU451" s="11">
        <f t="shared" si="366"/>
        <v>0</v>
      </c>
      <c r="BV451" s="6">
        <f t="shared" si="383"/>
        <v>815.63427341976558</v>
      </c>
      <c r="BW451" s="6">
        <f t="shared" si="391"/>
        <v>61.469333333333331</v>
      </c>
      <c r="BX451" s="73">
        <f t="shared" si="376"/>
        <v>106.40572658023439</v>
      </c>
      <c r="BY451" s="6">
        <f t="shared" si="390"/>
        <v>106.40572658023439</v>
      </c>
      <c r="BZ451" s="33">
        <v>44287</v>
      </c>
      <c r="CA451" s="5">
        <f t="shared" si="367"/>
        <v>44287</v>
      </c>
      <c r="CB451" s="11">
        <f t="shared" si="368"/>
        <v>4748</v>
      </c>
      <c r="CC451" s="11">
        <f t="shared" si="369"/>
        <v>0</v>
      </c>
      <c r="CD451" s="6">
        <f t="shared" si="370"/>
        <v>877.10360675309892</v>
      </c>
      <c r="CE451" s="62">
        <f t="shared" si="395"/>
        <v>61.469333333333331</v>
      </c>
      <c r="CF451" s="73">
        <f t="shared" si="377"/>
        <v>61.469333333333331</v>
      </c>
      <c r="CG451" s="73">
        <f t="shared" si="378"/>
        <v>44.936393246901055</v>
      </c>
      <c r="CH451" s="6">
        <f t="shared" si="394"/>
        <v>44.936393246901055</v>
      </c>
      <c r="CI451" s="6"/>
      <c r="CJ451" s="33">
        <v>44652</v>
      </c>
      <c r="CK451" s="5">
        <f t="shared" si="371"/>
        <v>44652</v>
      </c>
      <c r="CL451" s="11">
        <f t="shared" si="372"/>
        <v>2557</v>
      </c>
      <c r="CM451" s="11">
        <f t="shared" si="373"/>
        <v>2557</v>
      </c>
      <c r="CN451" s="6">
        <f t="shared" si="374"/>
        <v>921.04</v>
      </c>
      <c r="CO451" s="6">
        <f t="shared" si="398"/>
        <v>43.936393246901055</v>
      </c>
      <c r="CP451" s="73">
        <f t="shared" si="379"/>
        <v>43.936393246901055</v>
      </c>
      <c r="CQ451" s="73">
        <f t="shared" si="380"/>
        <v>1</v>
      </c>
      <c r="CR451" s="6">
        <f t="shared" si="375"/>
        <v>1</v>
      </c>
    </row>
    <row r="452" spans="1:96">
      <c r="A452" s="216" t="s">
        <v>2156</v>
      </c>
      <c r="B452" s="216" t="s">
        <v>2157</v>
      </c>
      <c r="C452" s="217"/>
      <c r="D452" s="217" t="s">
        <v>3690</v>
      </c>
      <c r="E452" s="216" t="s">
        <v>3061</v>
      </c>
      <c r="F452" s="216" t="s">
        <v>3138</v>
      </c>
      <c r="G452" s="216" t="s">
        <v>3115</v>
      </c>
      <c r="H452" s="216" t="s">
        <v>4570</v>
      </c>
      <c r="I452" s="216" t="s">
        <v>3116</v>
      </c>
      <c r="J452" s="216"/>
      <c r="K452" s="216" t="s">
        <v>1240</v>
      </c>
      <c r="L452" s="216" t="s">
        <v>3102</v>
      </c>
      <c r="M452" s="218">
        <v>1797.37</v>
      </c>
      <c r="N452" s="216">
        <v>15</v>
      </c>
      <c r="O452" s="216"/>
      <c r="P452" s="216"/>
      <c r="Q452" s="216">
        <f t="shared" si="340"/>
        <v>180</v>
      </c>
      <c r="R452" s="216">
        <f t="shared" si="341"/>
        <v>5478.6330000000007</v>
      </c>
      <c r="S452" s="216">
        <f t="shared" si="342"/>
        <v>5475</v>
      </c>
      <c r="T452" s="216" t="s">
        <v>6</v>
      </c>
      <c r="U452" s="216"/>
      <c r="V452" s="219">
        <v>39539</v>
      </c>
      <c r="W452" s="216"/>
      <c r="X452" s="218">
        <v>1797.37</v>
      </c>
      <c r="Y452" s="216">
        <v>0</v>
      </c>
      <c r="Z452" s="216">
        <v>0</v>
      </c>
      <c r="AA452" s="216">
        <v>0</v>
      </c>
      <c r="AB452" s="218">
        <f t="shared" si="343"/>
        <v>1797.37</v>
      </c>
      <c r="AC452" s="220">
        <v>42095</v>
      </c>
      <c r="AD452" s="221">
        <f t="shared" si="344"/>
        <v>39539</v>
      </c>
      <c r="AE452" s="221">
        <f t="shared" si="345"/>
        <v>42095</v>
      </c>
      <c r="AF452" s="222">
        <f t="shared" si="346"/>
        <v>2556</v>
      </c>
      <c r="AG452" s="222">
        <f t="shared" si="347"/>
        <v>5478.75</v>
      </c>
      <c r="AH452" s="222">
        <f t="shared" si="348"/>
        <v>2556</v>
      </c>
      <c r="AI452" s="222">
        <f t="shared" si="384"/>
        <v>839.1009534246574</v>
      </c>
      <c r="AJ452" s="222">
        <f t="shared" si="385"/>
        <v>958.26904657534249</v>
      </c>
      <c r="AK452" s="220">
        <v>42461</v>
      </c>
      <c r="AL452" s="223">
        <f t="shared" si="349"/>
        <v>42461</v>
      </c>
      <c r="AM452" s="222">
        <f t="shared" si="350"/>
        <v>42461</v>
      </c>
      <c r="AN452" s="222">
        <f t="shared" si="351"/>
        <v>2556</v>
      </c>
      <c r="AO452" s="166">
        <v>1506.88</v>
      </c>
      <c r="AP452" s="166">
        <f t="shared" si="352"/>
        <v>667.7790465753427</v>
      </c>
      <c r="AQ452" s="166">
        <f t="shared" si="353"/>
        <v>290.48999999999978</v>
      </c>
      <c r="AR452" s="220">
        <v>42826</v>
      </c>
      <c r="AS452" s="223">
        <f t="shared" si="354"/>
        <v>42826</v>
      </c>
      <c r="AT452" s="222">
        <f t="shared" si="355"/>
        <v>42826</v>
      </c>
      <c r="AU452" s="222">
        <f t="shared" si="356"/>
        <v>3287</v>
      </c>
      <c r="AV452" s="166">
        <v>1626.7046666666668</v>
      </c>
      <c r="AW452" s="166">
        <v>119.82466666666666</v>
      </c>
      <c r="AX452" s="166">
        <f t="shared" si="386"/>
        <v>170.66533333333314</v>
      </c>
      <c r="AY452" s="220">
        <v>43191</v>
      </c>
      <c r="AZ452" s="223">
        <f t="shared" si="357"/>
        <v>43191</v>
      </c>
      <c r="BA452" s="222">
        <f t="shared" si="358"/>
        <v>3652</v>
      </c>
      <c r="BB452" s="222">
        <f t="shared" si="359"/>
        <v>2693.7309534246574</v>
      </c>
      <c r="BC452" s="166">
        <v>1748.1413212114633</v>
      </c>
      <c r="BD452" s="166">
        <v>121.43665454479655</v>
      </c>
      <c r="BE452" s="166">
        <f t="shared" si="387"/>
        <v>49.228678788536627</v>
      </c>
      <c r="BF452" s="224"/>
      <c r="BG452" s="220">
        <v>43556</v>
      </c>
      <c r="BH452" s="223">
        <f t="shared" si="360"/>
        <v>43556</v>
      </c>
      <c r="BI452" s="222">
        <f t="shared" si="361"/>
        <v>4017</v>
      </c>
      <c r="BJ452" s="222">
        <f t="shared" si="362"/>
        <v>0</v>
      </c>
      <c r="BK452" s="166">
        <f t="shared" si="396"/>
        <v>1797.37</v>
      </c>
      <c r="BL452" s="166">
        <f>BE452</f>
        <v>49.228678788536627</v>
      </c>
      <c r="BM452" s="166">
        <v>0.25</v>
      </c>
      <c r="BN452" s="225"/>
      <c r="BO452" s="226"/>
      <c r="BP452" s="226"/>
      <c r="BQ452" s="227">
        <f t="shared" si="363"/>
        <v>-0.25</v>
      </c>
      <c r="BR452" s="220">
        <v>43922</v>
      </c>
      <c r="BS452" s="223">
        <f t="shared" si="364"/>
        <v>43922</v>
      </c>
      <c r="BT452" s="222">
        <f t="shared" si="365"/>
        <v>4383</v>
      </c>
      <c r="BU452" s="222">
        <f t="shared" si="366"/>
        <v>0</v>
      </c>
      <c r="BV452" s="166">
        <f t="shared" si="383"/>
        <v>1797.62</v>
      </c>
      <c r="BW452" s="166">
        <f>BM452</f>
        <v>0.25</v>
      </c>
      <c r="BX452" s="166">
        <f t="shared" si="376"/>
        <v>0.25</v>
      </c>
      <c r="BY452" s="166">
        <v>0.25</v>
      </c>
      <c r="BZ452" s="220">
        <v>44287</v>
      </c>
      <c r="CA452" s="223">
        <f t="shared" si="367"/>
        <v>44287</v>
      </c>
      <c r="CB452" s="222">
        <f t="shared" si="368"/>
        <v>4748</v>
      </c>
      <c r="CC452" s="222">
        <f t="shared" si="369"/>
        <v>0</v>
      </c>
      <c r="CD452" s="166">
        <f t="shared" si="370"/>
        <v>1797.87</v>
      </c>
      <c r="CE452" s="166">
        <f>BY452</f>
        <v>0.25</v>
      </c>
      <c r="CF452" s="166">
        <f t="shared" si="377"/>
        <v>0.25</v>
      </c>
      <c r="CG452" s="166">
        <f t="shared" si="378"/>
        <v>0</v>
      </c>
      <c r="CH452" s="166">
        <f t="shared" si="394"/>
        <v>0</v>
      </c>
      <c r="CI452" s="166"/>
      <c r="CJ452" s="220">
        <v>44652</v>
      </c>
      <c r="CK452" s="223">
        <f t="shared" si="371"/>
        <v>44652</v>
      </c>
      <c r="CL452" s="222">
        <f t="shared" si="372"/>
        <v>2557</v>
      </c>
      <c r="CM452" s="222">
        <f t="shared" si="373"/>
        <v>2557</v>
      </c>
      <c r="CN452" s="166">
        <f t="shared" si="374"/>
        <v>1797.87</v>
      </c>
      <c r="CO452" s="166">
        <f>CH452</f>
        <v>0</v>
      </c>
      <c r="CP452" s="166">
        <f t="shared" si="379"/>
        <v>0</v>
      </c>
      <c r="CQ452" s="166">
        <f t="shared" si="380"/>
        <v>0</v>
      </c>
      <c r="CR452" s="166">
        <f t="shared" si="375"/>
        <v>0</v>
      </c>
    </row>
    <row r="453" spans="1:96">
      <c r="A453" s="216" t="s">
        <v>2162</v>
      </c>
      <c r="B453" s="216" t="s">
        <v>2163</v>
      </c>
      <c r="C453" s="217"/>
      <c r="D453" s="217" t="s">
        <v>3693</v>
      </c>
      <c r="E453" s="216" t="s">
        <v>3061</v>
      </c>
      <c r="F453" s="216" t="s">
        <v>4568</v>
      </c>
      <c r="G453" s="216"/>
      <c r="H453" s="216" t="s">
        <v>4452</v>
      </c>
      <c r="I453" s="216" t="s">
        <v>4333</v>
      </c>
      <c r="J453" s="216"/>
      <c r="K453" s="216" t="s">
        <v>1240</v>
      </c>
      <c r="L453" s="216" t="s">
        <v>3102</v>
      </c>
      <c r="M453" s="218">
        <v>922.04</v>
      </c>
      <c r="N453" s="216">
        <v>15</v>
      </c>
      <c r="O453" s="216"/>
      <c r="P453" s="216"/>
      <c r="Q453" s="216">
        <f t="shared" si="340"/>
        <v>180</v>
      </c>
      <c r="R453" s="216">
        <f t="shared" si="341"/>
        <v>5478.6330000000007</v>
      </c>
      <c r="S453" s="216">
        <f t="shared" si="342"/>
        <v>5475</v>
      </c>
      <c r="T453" s="216" t="s">
        <v>6</v>
      </c>
      <c r="U453" s="216"/>
      <c r="V453" s="219">
        <v>39539</v>
      </c>
      <c r="W453" s="216"/>
      <c r="X453" s="218">
        <v>922.04</v>
      </c>
      <c r="Y453" s="216">
        <v>0</v>
      </c>
      <c r="Z453" s="216">
        <v>0</v>
      </c>
      <c r="AA453" s="216">
        <v>0</v>
      </c>
      <c r="AB453" s="218">
        <f t="shared" si="343"/>
        <v>922.04</v>
      </c>
      <c r="AC453" s="220">
        <v>42095</v>
      </c>
      <c r="AD453" s="221">
        <f t="shared" si="344"/>
        <v>39539</v>
      </c>
      <c r="AE453" s="221">
        <f t="shared" si="345"/>
        <v>42095</v>
      </c>
      <c r="AF453" s="222">
        <f t="shared" si="346"/>
        <v>2556</v>
      </c>
      <c r="AG453" s="222">
        <f t="shared" si="347"/>
        <v>5478.75</v>
      </c>
      <c r="AH453" s="222">
        <f t="shared" si="348"/>
        <v>2556</v>
      </c>
      <c r="AI453" s="222">
        <f t="shared" si="384"/>
        <v>430.45374246575341</v>
      </c>
      <c r="AJ453" s="222">
        <f t="shared" si="385"/>
        <v>491.58625753424656</v>
      </c>
      <c r="AK453" s="220">
        <v>42461</v>
      </c>
      <c r="AL453" s="223">
        <f t="shared" si="349"/>
        <v>42461</v>
      </c>
      <c r="AM453" s="222">
        <f t="shared" si="350"/>
        <v>42461</v>
      </c>
      <c r="AN453" s="222">
        <f t="shared" si="351"/>
        <v>2556</v>
      </c>
      <c r="AO453" s="166">
        <v>702.46</v>
      </c>
      <c r="AP453" s="166">
        <f t="shared" si="352"/>
        <v>272.00625753424663</v>
      </c>
      <c r="AQ453" s="166">
        <f t="shared" si="353"/>
        <v>219.57999999999993</v>
      </c>
      <c r="AR453" s="220">
        <v>42826</v>
      </c>
      <c r="AS453" s="223">
        <f t="shared" si="354"/>
        <v>42826</v>
      </c>
      <c r="AT453" s="222">
        <f t="shared" si="355"/>
        <v>42826</v>
      </c>
      <c r="AU453" s="222">
        <f t="shared" si="356"/>
        <v>3287</v>
      </c>
      <c r="AV453" s="166">
        <v>763.92933333333337</v>
      </c>
      <c r="AW453" s="166">
        <v>61.469333333333331</v>
      </c>
      <c r="AX453" s="166">
        <f t="shared" si="386"/>
        <v>158.11066666666659</v>
      </c>
      <c r="AY453" s="220">
        <v>43191</v>
      </c>
      <c r="AZ453" s="223">
        <f t="shared" si="357"/>
        <v>43191</v>
      </c>
      <c r="BA453" s="222">
        <f t="shared" si="358"/>
        <v>3652</v>
      </c>
      <c r="BB453" s="222">
        <f t="shared" si="359"/>
        <v>3160.4137424657533</v>
      </c>
      <c r="BC453" s="166">
        <v>826.2256067530991</v>
      </c>
      <c r="BD453" s="166">
        <v>62.296273419765669</v>
      </c>
      <c r="BE453" s="166">
        <f t="shared" si="387"/>
        <v>95.814393246900863</v>
      </c>
      <c r="BF453" s="224"/>
      <c r="BG453" s="220">
        <v>43556</v>
      </c>
      <c r="BH453" s="223">
        <f t="shared" si="360"/>
        <v>43556</v>
      </c>
      <c r="BI453" s="222">
        <f t="shared" si="361"/>
        <v>4017</v>
      </c>
      <c r="BJ453" s="222">
        <f t="shared" si="362"/>
        <v>0</v>
      </c>
      <c r="BK453" s="166">
        <f t="shared" si="396"/>
        <v>887.69494008643244</v>
      </c>
      <c r="BL453" s="166">
        <f>AB453/N453</f>
        <v>61.469333333333331</v>
      </c>
      <c r="BM453" s="166">
        <f>BE453-BL453</f>
        <v>34.345059913567532</v>
      </c>
      <c r="BN453" s="225"/>
      <c r="BO453" s="226"/>
      <c r="BP453" s="226"/>
      <c r="BQ453" s="227">
        <f t="shared" si="363"/>
        <v>0</v>
      </c>
      <c r="BR453" s="220">
        <v>43922</v>
      </c>
      <c r="BS453" s="223">
        <f t="shared" si="364"/>
        <v>43922</v>
      </c>
      <c r="BT453" s="222">
        <f t="shared" si="365"/>
        <v>4383</v>
      </c>
      <c r="BU453" s="222">
        <f t="shared" si="366"/>
        <v>0</v>
      </c>
      <c r="BV453" s="166">
        <f t="shared" si="383"/>
        <v>922.04</v>
      </c>
      <c r="BW453" s="166">
        <f>BM453</f>
        <v>34.345059913567532</v>
      </c>
      <c r="BX453" s="166">
        <f t="shared" si="376"/>
        <v>0</v>
      </c>
      <c r="BY453" s="166">
        <f>BM453-BW453</f>
        <v>0</v>
      </c>
      <c r="BZ453" s="220">
        <v>44287</v>
      </c>
      <c r="CA453" s="223">
        <f t="shared" si="367"/>
        <v>44287</v>
      </c>
      <c r="CB453" s="222">
        <f t="shared" si="368"/>
        <v>4748</v>
      </c>
      <c r="CC453" s="222">
        <f t="shared" si="369"/>
        <v>0</v>
      </c>
      <c r="CD453" s="166">
        <f t="shared" si="370"/>
        <v>922.04</v>
      </c>
      <c r="CE453" s="166">
        <f>BY453</f>
        <v>0</v>
      </c>
      <c r="CF453" s="166">
        <f t="shared" si="377"/>
        <v>0</v>
      </c>
      <c r="CG453" s="166">
        <f t="shared" si="378"/>
        <v>0</v>
      </c>
      <c r="CH453" s="166">
        <f t="shared" si="394"/>
        <v>0</v>
      </c>
      <c r="CI453" s="166"/>
      <c r="CJ453" s="220">
        <v>44652</v>
      </c>
      <c r="CK453" s="223">
        <f t="shared" si="371"/>
        <v>44652</v>
      </c>
      <c r="CL453" s="222">
        <f t="shared" si="372"/>
        <v>2557</v>
      </c>
      <c r="CM453" s="222">
        <f t="shared" si="373"/>
        <v>2557</v>
      </c>
      <c r="CN453" s="166">
        <f t="shared" si="374"/>
        <v>922.04</v>
      </c>
      <c r="CO453" s="166">
        <f>CH453</f>
        <v>0</v>
      </c>
      <c r="CP453" s="166">
        <f t="shared" si="379"/>
        <v>0</v>
      </c>
      <c r="CQ453" s="166">
        <f t="shared" si="380"/>
        <v>0</v>
      </c>
      <c r="CR453" s="166">
        <f t="shared" si="375"/>
        <v>0</v>
      </c>
    </row>
    <row r="454" spans="1:96">
      <c r="A454" s="216" t="s">
        <v>2168</v>
      </c>
      <c r="B454" s="216" t="s">
        <v>11568</v>
      </c>
      <c r="C454" s="217"/>
      <c r="D454" s="217" t="s">
        <v>3696</v>
      </c>
      <c r="E454" s="216" t="s">
        <v>3061</v>
      </c>
      <c r="F454" s="216" t="s">
        <v>4568</v>
      </c>
      <c r="G454" s="216" t="s">
        <v>4574</v>
      </c>
      <c r="H454" s="216" t="s">
        <v>3159</v>
      </c>
      <c r="I454" s="216" t="s">
        <v>4297</v>
      </c>
      <c r="J454" s="216"/>
      <c r="K454" s="216" t="s">
        <v>1240</v>
      </c>
      <c r="L454" s="216" t="s">
        <v>3102</v>
      </c>
      <c r="M454" s="218">
        <v>267.36</v>
      </c>
      <c r="N454" s="216">
        <v>15</v>
      </c>
      <c r="O454" s="216"/>
      <c r="P454" s="216"/>
      <c r="Q454" s="216">
        <f t="shared" ref="Q454:Q517" si="399">N454*12</f>
        <v>180</v>
      </c>
      <c r="R454" s="216">
        <f t="shared" ref="R454:R517" si="400">N454*365.2422</f>
        <v>5478.6330000000007</v>
      </c>
      <c r="S454" s="216">
        <f t="shared" ref="S454:S517" si="401">N454*365</f>
        <v>5475</v>
      </c>
      <c r="T454" s="216" t="s">
        <v>6</v>
      </c>
      <c r="U454" s="216"/>
      <c r="V454" s="219">
        <v>39539</v>
      </c>
      <c r="W454" s="216"/>
      <c r="X454" s="218">
        <v>267.36</v>
      </c>
      <c r="Y454" s="216">
        <v>0</v>
      </c>
      <c r="Z454" s="216">
        <v>0</v>
      </c>
      <c r="AA454" s="216">
        <v>0</v>
      </c>
      <c r="AB454" s="218">
        <f t="shared" ref="AB454:AB517" si="402">SUBTOTAL(9,X454:AA454)</f>
        <v>267.36</v>
      </c>
      <c r="AC454" s="220">
        <v>42095</v>
      </c>
      <c r="AD454" s="221">
        <f t="shared" ref="AD454:AD517" si="403">V454</f>
        <v>39539</v>
      </c>
      <c r="AE454" s="221">
        <f t="shared" ref="AE454:AE517" si="404">AC454</f>
        <v>42095</v>
      </c>
      <c r="AF454" s="222">
        <f t="shared" ref="AF454:AF517" si="405">AC454-V454</f>
        <v>2556</v>
      </c>
      <c r="AG454" s="222">
        <f t="shared" ref="AG454:AG517" si="406">+N454*365.25</f>
        <v>5478.75</v>
      </c>
      <c r="AH454" s="222">
        <f t="shared" ref="AH454:AH517" si="407">IF(AG454&lt;AF454,AG454,AF454)</f>
        <v>2556</v>
      </c>
      <c r="AI454" s="222">
        <f t="shared" si="384"/>
        <v>124.81683287671234</v>
      </c>
      <c r="AJ454" s="222">
        <f t="shared" si="385"/>
        <v>142.54316712328767</v>
      </c>
      <c r="AK454" s="220">
        <v>42461</v>
      </c>
      <c r="AL454" s="223">
        <f t="shared" ref="AL454:AL517" si="408">AK454</f>
        <v>42461</v>
      </c>
      <c r="AM454" s="222">
        <f t="shared" ref="AM454:AM517" si="409">AL454-W454</f>
        <v>42461</v>
      </c>
      <c r="AN454" s="222">
        <f t="shared" ref="AN454:AN517" si="410">IF(AG454&lt;AM454,AH454,AM454)</f>
        <v>2556</v>
      </c>
      <c r="AO454" s="166">
        <v>229.24</v>
      </c>
      <c r="AP454" s="166">
        <f t="shared" ref="AP454:AP517" si="411">AO454-AI454</f>
        <v>104.42316712328767</v>
      </c>
      <c r="AQ454" s="166">
        <f t="shared" ref="AQ454:AQ517" si="412">AB454-AO454</f>
        <v>38.120000000000005</v>
      </c>
      <c r="AR454" s="220">
        <v>42826</v>
      </c>
      <c r="AS454" s="223">
        <f t="shared" ref="AS454:AS517" si="413">AR454</f>
        <v>42826</v>
      </c>
      <c r="AT454" s="222">
        <f t="shared" ref="AT454:AT517" si="414">AS454-W454</f>
        <v>42826</v>
      </c>
      <c r="AU454" s="222">
        <f t="shared" ref="AU454:AU517" si="415">IF(AD454 &lt;&gt; "N/a",IF(AT454&lt;AD454,0,AT454-AD454),0)</f>
        <v>3287</v>
      </c>
      <c r="AV454" s="166">
        <v>247.06400000000002</v>
      </c>
      <c r="AW454" s="166">
        <v>17.824000000000002</v>
      </c>
      <c r="AX454" s="166">
        <f t="shared" si="386"/>
        <v>20.295999999999992</v>
      </c>
      <c r="AY454" s="220">
        <v>43191</v>
      </c>
      <c r="AZ454" s="223">
        <f t="shared" ref="AZ454:AZ517" si="416">AY454</f>
        <v>43191</v>
      </c>
      <c r="BA454" s="222">
        <f t="shared" ref="BA454:BA517" si="417">IF(AJ454 &lt;&gt; "N/a",IF(AZ454&lt;AD454,0,AZ454-AD454),0)</f>
        <v>3652</v>
      </c>
      <c r="BB454" s="222">
        <f t="shared" ref="BB454:BB517" si="418">IF(AJ454 &lt;&gt; "N/a",IF(BA454&lt;AJ454,0,BA454-AJ454),0)</f>
        <v>3509.4568328767123</v>
      </c>
      <c r="BC454" s="166">
        <v>265.12778428431369</v>
      </c>
      <c r="BD454" s="166">
        <v>18.063784284313645</v>
      </c>
      <c r="BE454" s="166">
        <f t="shared" si="387"/>
        <v>2.2322157156863227</v>
      </c>
      <c r="BF454" s="224"/>
      <c r="BG454" s="220">
        <v>43556</v>
      </c>
      <c r="BH454" s="223">
        <f t="shared" ref="BH454:BH517" si="419">BG454</f>
        <v>43556</v>
      </c>
      <c r="BI454" s="222">
        <f t="shared" ref="BI454:BI517" si="420">IF(R454 &lt;&gt; "N/a",IF(BG454&lt;V454,0,BG454-V454),0)</f>
        <v>4017</v>
      </c>
      <c r="BJ454" s="222">
        <f t="shared" ref="BJ454:BJ517" si="421">IF(AR454 &lt;&gt; "N/a",IF(BI454&lt;AR454,0,BI454-AR454),0)</f>
        <v>0</v>
      </c>
      <c r="BK454" s="166">
        <f>(M454-J454)/R454*BI454</f>
        <v>196.03158671150265</v>
      </c>
      <c r="BL454" s="166">
        <f>BE454</f>
        <v>2.2322157156863227</v>
      </c>
      <c r="BM454" s="166">
        <v>0.25</v>
      </c>
      <c r="BN454" s="225"/>
      <c r="BO454" s="226"/>
      <c r="BP454" s="226"/>
      <c r="BQ454" s="227">
        <f t="shared" ref="BQ454:BQ517" si="422">AB454-BV454</f>
        <v>71.078413288497359</v>
      </c>
      <c r="BR454" s="220">
        <v>43922</v>
      </c>
      <c r="BS454" s="223">
        <f t="shared" ref="BS454:BS517" si="423">BR454</f>
        <v>43922</v>
      </c>
      <c r="BT454" s="222">
        <f t="shared" ref="BT454:BT517" si="424">IF(Z454 &lt;&gt; "N/a",IF(BR454&lt;AD454,0,BR454-AD454),0)</f>
        <v>4383</v>
      </c>
      <c r="BU454" s="222">
        <f t="shared" ref="BU454:BU517" si="425">IF(AZ454 &lt;&gt; "N/a",IF(BT454&lt;AZ454,0,BT454-AZ454),0)</f>
        <v>0</v>
      </c>
      <c r="BV454" s="166">
        <f t="shared" si="383"/>
        <v>196.28158671150265</v>
      </c>
      <c r="BW454" s="166">
        <f>BM454</f>
        <v>0.25</v>
      </c>
      <c r="BX454" s="166">
        <f t="shared" si="376"/>
        <v>0.25</v>
      </c>
      <c r="BY454" s="166">
        <v>0.25</v>
      </c>
      <c r="BZ454" s="220">
        <v>44287</v>
      </c>
      <c r="CA454" s="223">
        <f t="shared" ref="CA454:CA517" si="426">BZ454</f>
        <v>44287</v>
      </c>
      <c r="CB454" s="222">
        <f t="shared" ref="CB454:CB517" si="427">BZ454-V454</f>
        <v>4748</v>
      </c>
      <c r="CC454" s="222">
        <f t="shared" ref="CC454:CC517" si="428">IF(BG454 &lt;&gt; "N/a",IF(CB454&lt;BG454,0,CB454-BG454),0)</f>
        <v>0</v>
      </c>
      <c r="CD454" s="166">
        <f t="shared" ref="CD454:CD517" si="429">BV454+CE454</f>
        <v>196.53158671150265</v>
      </c>
      <c r="CE454" s="166">
        <f>BY454</f>
        <v>0.25</v>
      </c>
      <c r="CF454" s="166">
        <f t="shared" si="377"/>
        <v>0.25</v>
      </c>
      <c r="CG454" s="166">
        <f t="shared" si="378"/>
        <v>0</v>
      </c>
      <c r="CH454" s="166">
        <f t="shared" si="394"/>
        <v>0</v>
      </c>
      <c r="CI454" s="166"/>
      <c r="CJ454" s="220">
        <v>44652</v>
      </c>
      <c r="CK454" s="223">
        <f t="shared" ref="CK454:CK517" si="430">CJ454</f>
        <v>44652</v>
      </c>
      <c r="CL454" s="222">
        <f t="shared" ref="CL454:CL517" si="431">CJ454-AC454</f>
        <v>2557</v>
      </c>
      <c r="CM454" s="222">
        <f t="shared" ref="CM454:CM517" si="432">IF(BN454 &lt;&gt; "N/a",IF(CL454&lt;BN454,0,CL454-BN454),0)</f>
        <v>2557</v>
      </c>
      <c r="CN454" s="166">
        <f t="shared" ref="CN454:CN517" si="433">CD454+CO454</f>
        <v>196.53158671150265</v>
      </c>
      <c r="CO454" s="166">
        <f>CH454</f>
        <v>0</v>
      </c>
      <c r="CP454" s="166">
        <f t="shared" si="379"/>
        <v>0</v>
      </c>
      <c r="CQ454" s="166">
        <f t="shared" si="380"/>
        <v>0</v>
      </c>
      <c r="CR454" s="166">
        <f t="shared" ref="CR454:CR517" si="434">CH454-CO454</f>
        <v>0</v>
      </c>
    </row>
    <row r="455" spans="1:96">
      <c r="A455" s="216" t="s">
        <v>2170</v>
      </c>
      <c r="B455" s="216" t="s">
        <v>2171</v>
      </c>
      <c r="C455" s="217"/>
      <c r="D455" s="217" t="s">
        <v>3697</v>
      </c>
      <c r="E455" s="216" t="s">
        <v>3061</v>
      </c>
      <c r="F455" s="216" t="s">
        <v>4568</v>
      </c>
      <c r="G455" s="216" t="s">
        <v>4574</v>
      </c>
      <c r="H455" s="216" t="s">
        <v>3159</v>
      </c>
      <c r="I455" s="216" t="s">
        <v>4297</v>
      </c>
      <c r="J455" s="216"/>
      <c r="K455" s="216" t="s">
        <v>1240</v>
      </c>
      <c r="L455" s="216" t="s">
        <v>3102</v>
      </c>
      <c r="M455" s="218">
        <v>1000.16</v>
      </c>
      <c r="N455" s="216">
        <v>15</v>
      </c>
      <c r="O455" s="216"/>
      <c r="P455" s="216"/>
      <c r="Q455" s="216">
        <f t="shared" si="399"/>
        <v>180</v>
      </c>
      <c r="R455" s="216">
        <f t="shared" si="400"/>
        <v>5478.6330000000007</v>
      </c>
      <c r="S455" s="216">
        <f t="shared" si="401"/>
        <v>5475</v>
      </c>
      <c r="T455" s="216" t="s">
        <v>6</v>
      </c>
      <c r="U455" s="216"/>
      <c r="V455" s="219">
        <v>39539</v>
      </c>
      <c r="W455" s="216"/>
      <c r="X455" s="218">
        <v>1000.16</v>
      </c>
      <c r="Y455" s="216">
        <v>0</v>
      </c>
      <c r="Z455" s="216">
        <v>0</v>
      </c>
      <c r="AA455" s="216">
        <v>0</v>
      </c>
      <c r="AB455" s="218">
        <f t="shared" si="402"/>
        <v>1000.16</v>
      </c>
      <c r="AC455" s="220">
        <v>42095</v>
      </c>
      <c r="AD455" s="221">
        <f t="shared" si="403"/>
        <v>39539</v>
      </c>
      <c r="AE455" s="221">
        <f t="shared" si="404"/>
        <v>42095</v>
      </c>
      <c r="AF455" s="222">
        <f t="shared" si="405"/>
        <v>2556</v>
      </c>
      <c r="AG455" s="222">
        <f t="shared" si="406"/>
        <v>5478.75</v>
      </c>
      <c r="AH455" s="222">
        <f t="shared" si="407"/>
        <v>2556</v>
      </c>
      <c r="AI455" s="222">
        <f t="shared" si="384"/>
        <v>466.92401095890409</v>
      </c>
      <c r="AJ455" s="222">
        <f t="shared" si="385"/>
        <v>533.23598904109588</v>
      </c>
      <c r="AK455" s="220">
        <v>42461</v>
      </c>
      <c r="AL455" s="223">
        <f t="shared" si="408"/>
        <v>42461</v>
      </c>
      <c r="AM455" s="222">
        <f t="shared" si="409"/>
        <v>42461</v>
      </c>
      <c r="AN455" s="222">
        <f t="shared" si="410"/>
        <v>2556</v>
      </c>
      <c r="AO455" s="166">
        <v>747.15</v>
      </c>
      <c r="AP455" s="166">
        <f t="shared" si="411"/>
        <v>280.22598904109589</v>
      </c>
      <c r="AQ455" s="166">
        <f t="shared" si="412"/>
        <v>253.01</v>
      </c>
      <c r="AR455" s="220">
        <v>42826</v>
      </c>
      <c r="AS455" s="223">
        <f t="shared" si="413"/>
        <v>42826</v>
      </c>
      <c r="AT455" s="222">
        <f t="shared" si="414"/>
        <v>42826</v>
      </c>
      <c r="AU455" s="222">
        <f t="shared" si="415"/>
        <v>3287</v>
      </c>
      <c r="AV455" s="166">
        <v>813.82733333333329</v>
      </c>
      <c r="AW455" s="166">
        <v>66.677333333333337</v>
      </c>
      <c r="AX455" s="166">
        <f t="shared" si="386"/>
        <v>186.33266666666668</v>
      </c>
      <c r="AY455" s="220">
        <v>43191</v>
      </c>
      <c r="AZ455" s="223">
        <f t="shared" si="416"/>
        <v>43191</v>
      </c>
      <c r="BA455" s="222">
        <f t="shared" si="417"/>
        <v>3652</v>
      </c>
      <c r="BB455" s="222">
        <f t="shared" si="418"/>
        <v>3118.7640109589042</v>
      </c>
      <c r="BC455" s="166">
        <v>881.40166939631627</v>
      </c>
      <c r="BD455" s="166">
        <v>67.574336062982994</v>
      </c>
      <c r="BE455" s="166">
        <f t="shared" si="387"/>
        <v>118.7583306036837</v>
      </c>
      <c r="BF455" s="224"/>
      <c r="BG455" s="220">
        <v>43556</v>
      </c>
      <c r="BH455" s="223">
        <f t="shared" si="419"/>
        <v>43556</v>
      </c>
      <c r="BI455" s="222">
        <f t="shared" si="420"/>
        <v>4017</v>
      </c>
      <c r="BJ455" s="222">
        <f t="shared" si="421"/>
        <v>0</v>
      </c>
      <c r="BK455" s="166">
        <f>(M455-J455)/R455*BI455</f>
        <v>733.3294126472789</v>
      </c>
      <c r="BL455" s="166">
        <f>AB455/N455</f>
        <v>66.677333333333337</v>
      </c>
      <c r="BM455" s="166">
        <f t="shared" ref="BM455:BM488" si="435">BE455-BL455</f>
        <v>52.080997270350366</v>
      </c>
      <c r="BN455" s="225"/>
      <c r="BO455" s="226"/>
      <c r="BP455" s="226"/>
      <c r="BQ455" s="227">
        <f t="shared" si="422"/>
        <v>214.74959008237067</v>
      </c>
      <c r="BR455" s="220">
        <v>43922</v>
      </c>
      <c r="BS455" s="223">
        <f t="shared" si="423"/>
        <v>43922</v>
      </c>
      <c r="BT455" s="222">
        <f t="shared" si="424"/>
        <v>4383</v>
      </c>
      <c r="BU455" s="222">
        <f t="shared" si="425"/>
        <v>0</v>
      </c>
      <c r="BV455" s="166">
        <f t="shared" si="383"/>
        <v>785.41040991762929</v>
      </c>
      <c r="BW455" s="166">
        <f>BM455</f>
        <v>52.080997270350366</v>
      </c>
      <c r="BX455" s="166">
        <f t="shared" ref="BX455:BX518" si="436">BY455</f>
        <v>0</v>
      </c>
      <c r="BY455" s="166">
        <f t="shared" ref="BY455:BY488" si="437">BM455-BW455</f>
        <v>0</v>
      </c>
      <c r="BZ455" s="220">
        <v>44287</v>
      </c>
      <c r="CA455" s="223">
        <f t="shared" si="426"/>
        <v>44287</v>
      </c>
      <c r="CB455" s="222">
        <f t="shared" si="427"/>
        <v>4748</v>
      </c>
      <c r="CC455" s="222">
        <f t="shared" si="428"/>
        <v>0</v>
      </c>
      <c r="CD455" s="166">
        <f t="shared" si="429"/>
        <v>785.41040991762929</v>
      </c>
      <c r="CE455" s="166">
        <f>BY455</f>
        <v>0</v>
      </c>
      <c r="CF455" s="166">
        <f t="shared" ref="CF455:CF518" si="438">CE455</f>
        <v>0</v>
      </c>
      <c r="CG455" s="166">
        <f t="shared" ref="CG455:CG518" si="439">BX455-CF455</f>
        <v>0</v>
      </c>
      <c r="CH455" s="166">
        <f t="shared" si="394"/>
        <v>0</v>
      </c>
      <c r="CI455" s="166"/>
      <c r="CJ455" s="220">
        <v>44652</v>
      </c>
      <c r="CK455" s="223">
        <f t="shared" si="430"/>
        <v>44652</v>
      </c>
      <c r="CL455" s="222">
        <f t="shared" si="431"/>
        <v>2557</v>
      </c>
      <c r="CM455" s="222">
        <f t="shared" si="432"/>
        <v>2557</v>
      </c>
      <c r="CN455" s="166">
        <f t="shared" si="433"/>
        <v>785.41040991762929</v>
      </c>
      <c r="CO455" s="166">
        <f>CH455</f>
        <v>0</v>
      </c>
      <c r="CP455" s="166">
        <f t="shared" ref="CP455:CP518" si="440">CO455</f>
        <v>0</v>
      </c>
      <c r="CQ455" s="166">
        <f t="shared" ref="CQ455:CQ518" si="441">CG455-CP455</f>
        <v>0</v>
      </c>
      <c r="CR455" s="166">
        <f t="shared" si="434"/>
        <v>0</v>
      </c>
    </row>
    <row r="456" spans="1:96">
      <c r="A456" s="30" t="s">
        <v>2172</v>
      </c>
      <c r="B456" s="30" t="s">
        <v>2173</v>
      </c>
      <c r="C456" s="49"/>
      <c r="D456" s="49" t="s">
        <v>3698</v>
      </c>
      <c r="E456" s="30" t="s">
        <v>3061</v>
      </c>
      <c r="F456" s="30" t="s">
        <v>4568</v>
      </c>
      <c r="G456" s="30" t="s">
        <v>4574</v>
      </c>
      <c r="H456" s="30" t="s">
        <v>3159</v>
      </c>
      <c r="I456" s="30" t="s">
        <v>4297</v>
      </c>
      <c r="J456" s="30"/>
      <c r="K456" s="30" t="s">
        <v>1240</v>
      </c>
      <c r="L456" s="30" t="s">
        <v>3102</v>
      </c>
      <c r="M456" s="31">
        <v>375.51</v>
      </c>
      <c r="N456" s="30">
        <v>15</v>
      </c>
      <c r="O456" s="30"/>
      <c r="P456" s="162"/>
      <c r="Q456" s="30">
        <f t="shared" si="399"/>
        <v>180</v>
      </c>
      <c r="R456" s="30">
        <f t="shared" si="400"/>
        <v>5478.6330000000007</v>
      </c>
      <c r="S456" s="30">
        <f t="shared" si="401"/>
        <v>5475</v>
      </c>
      <c r="T456" s="30" t="s">
        <v>6</v>
      </c>
      <c r="U456" s="30"/>
      <c r="V456" s="32">
        <v>39539</v>
      </c>
      <c r="W456" s="30"/>
      <c r="X456" s="31">
        <v>375.51</v>
      </c>
      <c r="Y456" s="30">
        <v>0</v>
      </c>
      <c r="Z456" s="30">
        <v>0</v>
      </c>
      <c r="AA456" s="30">
        <v>0</v>
      </c>
      <c r="AB456" s="31">
        <f t="shared" si="402"/>
        <v>375.51</v>
      </c>
      <c r="AC456" s="33">
        <v>42095</v>
      </c>
      <c r="AD456" s="10">
        <f t="shared" si="403"/>
        <v>39539</v>
      </c>
      <c r="AE456" s="10">
        <f t="shared" si="404"/>
        <v>42095</v>
      </c>
      <c r="AF456" s="11">
        <f t="shared" si="405"/>
        <v>2556</v>
      </c>
      <c r="AG456" s="11">
        <f t="shared" si="406"/>
        <v>5478.75</v>
      </c>
      <c r="AH456" s="11">
        <f t="shared" si="407"/>
        <v>2556</v>
      </c>
      <c r="AI456" s="11">
        <f t="shared" si="384"/>
        <v>175.30658630136986</v>
      </c>
      <c r="AJ456" s="11">
        <f t="shared" si="385"/>
        <v>200.20341369863013</v>
      </c>
      <c r="AK456" s="33">
        <v>42461</v>
      </c>
      <c r="AL456" s="5">
        <f t="shared" si="408"/>
        <v>42461</v>
      </c>
      <c r="AM456" s="11">
        <f t="shared" si="409"/>
        <v>42461</v>
      </c>
      <c r="AN456" s="11">
        <f t="shared" si="410"/>
        <v>2556</v>
      </c>
      <c r="AO456" s="6">
        <v>200.37</v>
      </c>
      <c r="AP456" s="6">
        <f t="shared" si="411"/>
        <v>25.063413698630143</v>
      </c>
      <c r="AQ456" s="6">
        <f t="shared" si="412"/>
        <v>175.14</v>
      </c>
      <c r="AR456" s="33">
        <v>42826</v>
      </c>
      <c r="AS456" s="5">
        <f t="shared" si="413"/>
        <v>42826</v>
      </c>
      <c r="AT456" s="11">
        <f t="shared" si="414"/>
        <v>42826</v>
      </c>
      <c r="AU456" s="11">
        <f t="shared" si="415"/>
        <v>3287</v>
      </c>
      <c r="AV456" s="6">
        <v>225.404</v>
      </c>
      <c r="AW456" s="6">
        <v>25.033999999999999</v>
      </c>
      <c r="AX456" s="6">
        <f t="shared" si="386"/>
        <v>150.10599999999999</v>
      </c>
      <c r="AY456" s="33">
        <v>43191</v>
      </c>
      <c r="AZ456" s="5">
        <f t="shared" si="416"/>
        <v>43191</v>
      </c>
      <c r="BA456" s="11">
        <f t="shared" si="417"/>
        <v>3652</v>
      </c>
      <c r="BB456" s="11">
        <f t="shared" si="418"/>
        <v>3451.7965863013696</v>
      </c>
      <c r="BC456" s="6">
        <v>250.81447919766907</v>
      </c>
      <c r="BD456" s="6">
        <v>25.410479197669062</v>
      </c>
      <c r="BE456" s="6">
        <f t="shared" si="387"/>
        <v>124.69552080233092</v>
      </c>
      <c r="BF456" s="8"/>
      <c r="BG456" s="33">
        <v>43556</v>
      </c>
      <c r="BH456" s="5">
        <f t="shared" si="419"/>
        <v>43556</v>
      </c>
      <c r="BI456" s="11">
        <f t="shared" si="420"/>
        <v>4017</v>
      </c>
      <c r="BJ456" s="11">
        <f t="shared" si="421"/>
        <v>0</v>
      </c>
      <c r="BK456" s="6">
        <f>(M456-J456)/R456*BI456</f>
        <v>275.32847518714976</v>
      </c>
      <c r="BL456" s="6">
        <f>BK456-BC456</f>
        <v>24.513995989480691</v>
      </c>
      <c r="BM456" s="6">
        <f t="shared" si="435"/>
        <v>100.18152481285023</v>
      </c>
      <c r="BN456" s="59"/>
      <c r="BO456" s="58"/>
      <c r="BP456" s="58"/>
      <c r="BQ456" s="61">
        <f t="shared" si="422"/>
        <v>75.147524812850236</v>
      </c>
      <c r="BR456" s="33">
        <v>43922</v>
      </c>
      <c r="BS456" s="5">
        <f t="shared" si="423"/>
        <v>43922</v>
      </c>
      <c r="BT456" s="11">
        <f t="shared" si="424"/>
        <v>4383</v>
      </c>
      <c r="BU456" s="11">
        <f t="shared" si="425"/>
        <v>0</v>
      </c>
      <c r="BV456" s="6">
        <f t="shared" si="383"/>
        <v>300.36247518714976</v>
      </c>
      <c r="BW456" s="6">
        <f>SLN(M456,J456,N456)</f>
        <v>25.033999999999999</v>
      </c>
      <c r="BX456" s="73">
        <f t="shared" si="436"/>
        <v>75.147524812850236</v>
      </c>
      <c r="BY456" s="6">
        <f t="shared" si="437"/>
        <v>75.147524812850236</v>
      </c>
      <c r="BZ456" s="33">
        <v>44287</v>
      </c>
      <c r="CA456" s="5">
        <f t="shared" si="426"/>
        <v>44287</v>
      </c>
      <c r="CB456" s="11">
        <f t="shared" si="427"/>
        <v>4748</v>
      </c>
      <c r="CC456" s="11">
        <f t="shared" si="428"/>
        <v>0</v>
      </c>
      <c r="CD456" s="6">
        <f t="shared" si="429"/>
        <v>325.39647518714975</v>
      </c>
      <c r="CE456" s="62">
        <f>SLN(M456,J456,N456)</f>
        <v>25.033999999999999</v>
      </c>
      <c r="CF456" s="73">
        <f t="shared" si="438"/>
        <v>25.033999999999999</v>
      </c>
      <c r="CG456" s="73">
        <f t="shared" si="439"/>
        <v>50.113524812850237</v>
      </c>
      <c r="CH456" s="6">
        <f t="shared" si="394"/>
        <v>50.113524812850237</v>
      </c>
      <c r="CI456" s="6"/>
      <c r="CJ456" s="33">
        <v>44652</v>
      </c>
      <c r="CK456" s="5">
        <f t="shared" si="430"/>
        <v>44652</v>
      </c>
      <c r="CL456" s="11">
        <f t="shared" si="431"/>
        <v>2557</v>
      </c>
      <c r="CM456" s="11">
        <f t="shared" si="432"/>
        <v>2557</v>
      </c>
      <c r="CN456" s="6">
        <f t="shared" si="433"/>
        <v>350.43047518714974</v>
      </c>
      <c r="CO456" s="6">
        <f>SLN(M456,J456,N456)</f>
        <v>25.033999999999999</v>
      </c>
      <c r="CP456" s="73">
        <f t="shared" si="440"/>
        <v>25.033999999999999</v>
      </c>
      <c r="CQ456" s="73">
        <f t="shared" si="441"/>
        <v>25.079524812850238</v>
      </c>
      <c r="CR456" s="6">
        <f t="shared" si="434"/>
        <v>25.079524812850238</v>
      </c>
    </row>
    <row r="457" spans="1:96">
      <c r="A457" s="216" t="s">
        <v>2180</v>
      </c>
      <c r="B457" s="216" t="s">
        <v>2181</v>
      </c>
      <c r="C457" s="217"/>
      <c r="D457" s="217" t="s">
        <v>3702</v>
      </c>
      <c r="E457" s="216" t="s">
        <v>3061</v>
      </c>
      <c r="F457" s="216" t="s">
        <v>4568</v>
      </c>
      <c r="G457" s="216" t="s">
        <v>4574</v>
      </c>
      <c r="H457" s="216" t="s">
        <v>4446</v>
      </c>
      <c r="I457" s="216" t="s">
        <v>4453</v>
      </c>
      <c r="J457" s="216"/>
      <c r="K457" s="216" t="s">
        <v>1240</v>
      </c>
      <c r="L457" s="216" t="s">
        <v>3102</v>
      </c>
      <c r="M457" s="218">
        <v>267.36</v>
      </c>
      <c r="N457" s="216">
        <v>15</v>
      </c>
      <c r="O457" s="216"/>
      <c r="P457" s="216"/>
      <c r="Q457" s="216">
        <f t="shared" si="399"/>
        <v>180</v>
      </c>
      <c r="R457" s="216">
        <f t="shared" si="400"/>
        <v>5478.6330000000007</v>
      </c>
      <c r="S457" s="216">
        <f t="shared" si="401"/>
        <v>5475</v>
      </c>
      <c r="T457" s="216" t="s">
        <v>6</v>
      </c>
      <c r="U457" s="216"/>
      <c r="V457" s="219">
        <v>39539</v>
      </c>
      <c r="W457" s="216"/>
      <c r="X457" s="218">
        <v>267.36</v>
      </c>
      <c r="Y457" s="216">
        <v>0</v>
      </c>
      <c r="Z457" s="216">
        <v>0</v>
      </c>
      <c r="AA457" s="216">
        <v>0</v>
      </c>
      <c r="AB457" s="218">
        <f t="shared" si="402"/>
        <v>267.36</v>
      </c>
      <c r="AC457" s="220">
        <v>42095</v>
      </c>
      <c r="AD457" s="221">
        <f t="shared" si="403"/>
        <v>39539</v>
      </c>
      <c r="AE457" s="221">
        <f t="shared" si="404"/>
        <v>42095</v>
      </c>
      <c r="AF457" s="222">
        <f t="shared" si="405"/>
        <v>2556</v>
      </c>
      <c r="AG457" s="222">
        <f t="shared" si="406"/>
        <v>5478.75</v>
      </c>
      <c r="AH457" s="222">
        <f t="shared" si="407"/>
        <v>2556</v>
      </c>
      <c r="AI457" s="222">
        <f t="shared" si="384"/>
        <v>124.81683287671234</v>
      </c>
      <c r="AJ457" s="222">
        <f t="shared" si="385"/>
        <v>142.54316712328767</v>
      </c>
      <c r="AK457" s="220">
        <v>42461</v>
      </c>
      <c r="AL457" s="223">
        <f t="shared" si="408"/>
        <v>42461</v>
      </c>
      <c r="AM457" s="222">
        <f t="shared" si="409"/>
        <v>42461</v>
      </c>
      <c r="AN457" s="222">
        <f t="shared" si="410"/>
        <v>2556</v>
      </c>
      <c r="AO457" s="166">
        <v>201.1</v>
      </c>
      <c r="AP457" s="166">
        <f t="shared" si="411"/>
        <v>76.283167123287654</v>
      </c>
      <c r="AQ457" s="166">
        <f t="shared" si="412"/>
        <v>66.260000000000019</v>
      </c>
      <c r="AR457" s="220">
        <v>42826</v>
      </c>
      <c r="AS457" s="223">
        <f t="shared" si="413"/>
        <v>42826</v>
      </c>
      <c r="AT457" s="222">
        <f t="shared" si="414"/>
        <v>42826</v>
      </c>
      <c r="AU457" s="222">
        <f t="shared" si="415"/>
        <v>3287</v>
      </c>
      <c r="AV457" s="166">
        <v>218.92400000000001</v>
      </c>
      <c r="AW457" s="166">
        <v>17.824000000000002</v>
      </c>
      <c r="AX457" s="166">
        <f t="shared" si="386"/>
        <v>48.436000000000007</v>
      </c>
      <c r="AY457" s="220">
        <v>43191</v>
      </c>
      <c r="AZ457" s="223">
        <f t="shared" si="416"/>
        <v>43191</v>
      </c>
      <c r="BA457" s="222">
        <f t="shared" si="417"/>
        <v>3652</v>
      </c>
      <c r="BB457" s="222">
        <f t="shared" si="418"/>
        <v>3509.4568328767123</v>
      </c>
      <c r="BC457" s="166">
        <v>236.98778428431365</v>
      </c>
      <c r="BD457" s="166">
        <v>18.063784284313645</v>
      </c>
      <c r="BE457" s="166">
        <f t="shared" si="387"/>
        <v>30.372215715686366</v>
      </c>
      <c r="BF457" s="224"/>
      <c r="BG457" s="220">
        <v>43556</v>
      </c>
      <c r="BH457" s="223">
        <f t="shared" si="419"/>
        <v>43556</v>
      </c>
      <c r="BI457" s="222">
        <f t="shared" si="420"/>
        <v>4017</v>
      </c>
      <c r="BJ457" s="222">
        <f t="shared" si="421"/>
        <v>0</v>
      </c>
      <c r="BK457" s="166">
        <f>BC457+BL457</f>
        <v>254.81178428431366</v>
      </c>
      <c r="BL457" s="166">
        <f>AB457/N457</f>
        <v>17.824000000000002</v>
      </c>
      <c r="BM457" s="166">
        <f t="shared" si="435"/>
        <v>12.548215715686364</v>
      </c>
      <c r="BN457" s="225"/>
      <c r="BO457" s="226"/>
      <c r="BP457" s="226"/>
      <c r="BQ457" s="227">
        <f t="shared" si="422"/>
        <v>0</v>
      </c>
      <c r="BR457" s="220">
        <v>43922</v>
      </c>
      <c r="BS457" s="223">
        <f t="shared" si="423"/>
        <v>43922</v>
      </c>
      <c r="BT457" s="222">
        <f t="shared" si="424"/>
        <v>4383</v>
      </c>
      <c r="BU457" s="222">
        <f t="shared" si="425"/>
        <v>0</v>
      </c>
      <c r="BV457" s="166">
        <f t="shared" si="383"/>
        <v>267.36</v>
      </c>
      <c r="BW457" s="166">
        <f>BM457</f>
        <v>12.548215715686364</v>
      </c>
      <c r="BX457" s="166">
        <f t="shared" si="436"/>
        <v>0</v>
      </c>
      <c r="BY457" s="166">
        <f t="shared" si="437"/>
        <v>0</v>
      </c>
      <c r="BZ457" s="220">
        <v>44287</v>
      </c>
      <c r="CA457" s="223">
        <f t="shared" si="426"/>
        <v>44287</v>
      </c>
      <c r="CB457" s="222">
        <f t="shared" si="427"/>
        <v>4748</v>
      </c>
      <c r="CC457" s="222">
        <f t="shared" si="428"/>
        <v>0</v>
      </c>
      <c r="CD457" s="166">
        <f t="shared" si="429"/>
        <v>267.36</v>
      </c>
      <c r="CE457" s="166">
        <f>BY457</f>
        <v>0</v>
      </c>
      <c r="CF457" s="166">
        <f t="shared" si="438"/>
        <v>0</v>
      </c>
      <c r="CG457" s="166">
        <f t="shared" si="439"/>
        <v>0</v>
      </c>
      <c r="CH457" s="166">
        <f t="shared" si="394"/>
        <v>0</v>
      </c>
      <c r="CI457" s="166"/>
      <c r="CJ457" s="220">
        <v>44652</v>
      </c>
      <c r="CK457" s="223">
        <f t="shared" si="430"/>
        <v>44652</v>
      </c>
      <c r="CL457" s="222">
        <f t="shared" si="431"/>
        <v>2557</v>
      </c>
      <c r="CM457" s="222">
        <f t="shared" si="432"/>
        <v>2557</v>
      </c>
      <c r="CN457" s="166">
        <f t="shared" si="433"/>
        <v>267.36</v>
      </c>
      <c r="CO457" s="166">
        <f>CH457</f>
        <v>0</v>
      </c>
      <c r="CP457" s="166">
        <f t="shared" si="440"/>
        <v>0</v>
      </c>
      <c r="CQ457" s="166">
        <f t="shared" si="441"/>
        <v>0</v>
      </c>
      <c r="CR457" s="166">
        <f t="shared" si="434"/>
        <v>0</v>
      </c>
    </row>
    <row r="458" spans="1:96">
      <c r="A458" s="216" t="s">
        <v>2194</v>
      </c>
      <c r="B458" s="216" t="s">
        <v>2195</v>
      </c>
      <c r="C458" s="217"/>
      <c r="D458" s="217" t="s">
        <v>3709</v>
      </c>
      <c r="E458" s="216" t="s">
        <v>3061</v>
      </c>
      <c r="F458" s="216" t="s">
        <v>4568</v>
      </c>
      <c r="G458" s="216"/>
      <c r="H458" s="216" t="s">
        <v>3284</v>
      </c>
      <c r="I458" s="216" t="s">
        <v>4333</v>
      </c>
      <c r="J458" s="216"/>
      <c r="K458" s="216" t="s">
        <v>1240</v>
      </c>
      <c r="L458" s="216" t="s">
        <v>3102</v>
      </c>
      <c r="M458" s="218">
        <v>433.77</v>
      </c>
      <c r="N458" s="216">
        <v>15</v>
      </c>
      <c r="O458" s="216"/>
      <c r="P458" s="216"/>
      <c r="Q458" s="216">
        <f t="shared" si="399"/>
        <v>180</v>
      </c>
      <c r="R458" s="216">
        <f t="shared" si="400"/>
        <v>5478.6330000000007</v>
      </c>
      <c r="S458" s="216">
        <f t="shared" si="401"/>
        <v>5475</v>
      </c>
      <c r="T458" s="216" t="s">
        <v>6</v>
      </c>
      <c r="U458" s="216"/>
      <c r="V458" s="219">
        <v>39539</v>
      </c>
      <c r="W458" s="216"/>
      <c r="X458" s="218">
        <v>433.77</v>
      </c>
      <c r="Y458" s="216">
        <v>0</v>
      </c>
      <c r="Z458" s="216">
        <v>0</v>
      </c>
      <c r="AA458" s="216">
        <v>0</v>
      </c>
      <c r="AB458" s="218">
        <f t="shared" si="402"/>
        <v>433.77</v>
      </c>
      <c r="AC458" s="220">
        <v>42095</v>
      </c>
      <c r="AD458" s="221">
        <f t="shared" si="403"/>
        <v>39539</v>
      </c>
      <c r="AE458" s="221">
        <f t="shared" si="404"/>
        <v>42095</v>
      </c>
      <c r="AF458" s="222">
        <f t="shared" si="405"/>
        <v>2556</v>
      </c>
      <c r="AG458" s="222">
        <f t="shared" si="406"/>
        <v>5478.75</v>
      </c>
      <c r="AH458" s="222">
        <f t="shared" si="407"/>
        <v>2556</v>
      </c>
      <c r="AI458" s="222">
        <f t="shared" si="384"/>
        <v>202.50522739726028</v>
      </c>
      <c r="AJ458" s="222">
        <f t="shared" si="385"/>
        <v>231.2647726027397</v>
      </c>
      <c r="AK458" s="220">
        <v>42461</v>
      </c>
      <c r="AL458" s="223">
        <f t="shared" si="408"/>
        <v>42461</v>
      </c>
      <c r="AM458" s="222">
        <f t="shared" si="409"/>
        <v>42461</v>
      </c>
      <c r="AN458" s="222">
        <f t="shared" si="410"/>
        <v>2556</v>
      </c>
      <c r="AO458" s="166">
        <v>265.91000000000003</v>
      </c>
      <c r="AP458" s="166">
        <f t="shared" si="411"/>
        <v>63.40477260273974</v>
      </c>
      <c r="AQ458" s="166">
        <f t="shared" si="412"/>
        <v>167.85999999999996</v>
      </c>
      <c r="AR458" s="220">
        <v>42826</v>
      </c>
      <c r="AS458" s="223">
        <f t="shared" si="413"/>
        <v>42826</v>
      </c>
      <c r="AT458" s="222">
        <f t="shared" si="414"/>
        <v>42826</v>
      </c>
      <c r="AU458" s="222">
        <f t="shared" si="415"/>
        <v>3287</v>
      </c>
      <c r="AV458" s="166">
        <v>294.82800000000003</v>
      </c>
      <c r="AW458" s="166">
        <v>28.917999999999999</v>
      </c>
      <c r="AX458" s="166">
        <f t="shared" si="386"/>
        <v>138.94199999999995</v>
      </c>
      <c r="AY458" s="220">
        <v>43191</v>
      </c>
      <c r="AZ458" s="223">
        <f t="shared" si="416"/>
        <v>43191</v>
      </c>
      <c r="BA458" s="222">
        <f t="shared" si="417"/>
        <v>3652</v>
      </c>
      <c r="BB458" s="222">
        <f t="shared" si="418"/>
        <v>3420.7352273972601</v>
      </c>
      <c r="BC458" s="166">
        <v>324.13503062913952</v>
      </c>
      <c r="BD458" s="166">
        <v>29.307030629139469</v>
      </c>
      <c r="BE458" s="166">
        <f t="shared" si="387"/>
        <v>109.63496937086046</v>
      </c>
      <c r="BF458" s="224"/>
      <c r="BG458" s="220">
        <v>43556</v>
      </c>
      <c r="BH458" s="223">
        <f t="shared" si="419"/>
        <v>43556</v>
      </c>
      <c r="BI458" s="222">
        <f t="shared" si="420"/>
        <v>4017</v>
      </c>
      <c r="BJ458" s="222">
        <f t="shared" si="421"/>
        <v>0</v>
      </c>
      <c r="BK458" s="166">
        <f>BC458+BL458</f>
        <v>353.05303062913953</v>
      </c>
      <c r="BL458" s="166">
        <f>AB458/N458</f>
        <v>28.917999999999999</v>
      </c>
      <c r="BM458" s="166">
        <f t="shared" si="435"/>
        <v>80.716969370860454</v>
      </c>
      <c r="BN458" s="225"/>
      <c r="BO458" s="226"/>
      <c r="BP458" s="226"/>
      <c r="BQ458" s="227">
        <f t="shared" si="422"/>
        <v>51.798969370860448</v>
      </c>
      <c r="BR458" s="220">
        <v>43922</v>
      </c>
      <c r="BS458" s="223">
        <f t="shared" si="423"/>
        <v>43922</v>
      </c>
      <c r="BT458" s="222">
        <f t="shared" si="424"/>
        <v>4383</v>
      </c>
      <c r="BU458" s="222">
        <f t="shared" si="425"/>
        <v>0</v>
      </c>
      <c r="BV458" s="166">
        <f t="shared" si="383"/>
        <v>381.97103062913953</v>
      </c>
      <c r="BW458" s="166">
        <f>SLN(M458,J458,N458)</f>
        <v>28.917999999999999</v>
      </c>
      <c r="BX458" s="166">
        <f t="shared" si="436"/>
        <v>51.798969370860455</v>
      </c>
      <c r="BY458" s="166">
        <f t="shared" si="437"/>
        <v>51.798969370860455</v>
      </c>
      <c r="BZ458" s="220">
        <v>44287</v>
      </c>
      <c r="CA458" s="223">
        <f t="shared" si="426"/>
        <v>44287</v>
      </c>
      <c r="CB458" s="222">
        <f t="shared" si="427"/>
        <v>4748</v>
      </c>
      <c r="CC458" s="222">
        <f t="shared" si="428"/>
        <v>0</v>
      </c>
      <c r="CD458" s="166">
        <f t="shared" si="429"/>
        <v>410.88903062913954</v>
      </c>
      <c r="CE458" s="166">
        <f>SLN(M458,J458,N458)</f>
        <v>28.917999999999999</v>
      </c>
      <c r="CF458" s="166">
        <f t="shared" si="438"/>
        <v>28.917999999999999</v>
      </c>
      <c r="CG458" s="166">
        <f t="shared" si="439"/>
        <v>22.880969370860456</v>
      </c>
      <c r="CH458" s="166">
        <f t="shared" si="394"/>
        <v>22.880969370860456</v>
      </c>
      <c r="CI458" s="166"/>
      <c r="CJ458" s="220">
        <v>44652</v>
      </c>
      <c r="CK458" s="223">
        <f t="shared" si="430"/>
        <v>44652</v>
      </c>
      <c r="CL458" s="222">
        <f t="shared" si="431"/>
        <v>2557</v>
      </c>
      <c r="CM458" s="222">
        <f t="shared" si="432"/>
        <v>2557</v>
      </c>
      <c r="CN458" s="166">
        <f t="shared" si="433"/>
        <v>432.77</v>
      </c>
      <c r="CO458" s="166">
        <f>CH458-1</f>
        <v>21.880969370860456</v>
      </c>
      <c r="CP458" s="166">
        <f t="shared" si="440"/>
        <v>21.880969370860456</v>
      </c>
      <c r="CQ458" s="166">
        <f t="shared" si="441"/>
        <v>1</v>
      </c>
      <c r="CR458" s="166">
        <f t="shared" si="434"/>
        <v>1</v>
      </c>
    </row>
    <row r="459" spans="1:96">
      <c r="A459" s="216" t="s">
        <v>2198</v>
      </c>
      <c r="B459" s="216" t="s">
        <v>2199</v>
      </c>
      <c r="C459" s="217"/>
      <c r="D459" s="217" t="s">
        <v>3711</v>
      </c>
      <c r="E459" s="216" t="s">
        <v>3128</v>
      </c>
      <c r="F459" s="216" t="s">
        <v>3123</v>
      </c>
      <c r="G459" s="216" t="s">
        <v>4562</v>
      </c>
      <c r="H459" s="216" t="s">
        <v>4581</v>
      </c>
      <c r="I459" s="216" t="s">
        <v>4260</v>
      </c>
      <c r="J459" s="216"/>
      <c r="K459" s="216" t="s">
        <v>1240</v>
      </c>
      <c r="L459" s="216" t="s">
        <v>3102</v>
      </c>
      <c r="M459" s="218">
        <v>1000.16</v>
      </c>
      <c r="N459" s="216">
        <v>15</v>
      </c>
      <c r="O459" s="216"/>
      <c r="P459" s="216"/>
      <c r="Q459" s="216">
        <f t="shared" si="399"/>
        <v>180</v>
      </c>
      <c r="R459" s="216">
        <f t="shared" si="400"/>
        <v>5478.6330000000007</v>
      </c>
      <c r="S459" s="216">
        <f t="shared" si="401"/>
        <v>5475</v>
      </c>
      <c r="T459" s="216" t="s">
        <v>6</v>
      </c>
      <c r="U459" s="216"/>
      <c r="V459" s="219">
        <v>39539</v>
      </c>
      <c r="W459" s="216"/>
      <c r="X459" s="218">
        <v>1000.16</v>
      </c>
      <c r="Y459" s="216">
        <v>0</v>
      </c>
      <c r="Z459" s="216">
        <v>0</v>
      </c>
      <c r="AA459" s="216">
        <v>0</v>
      </c>
      <c r="AB459" s="218">
        <f t="shared" si="402"/>
        <v>1000.16</v>
      </c>
      <c r="AC459" s="220">
        <v>42095</v>
      </c>
      <c r="AD459" s="221">
        <f t="shared" si="403"/>
        <v>39539</v>
      </c>
      <c r="AE459" s="221">
        <f t="shared" si="404"/>
        <v>42095</v>
      </c>
      <c r="AF459" s="222">
        <f t="shared" si="405"/>
        <v>2556</v>
      </c>
      <c r="AG459" s="222">
        <f t="shared" si="406"/>
        <v>5478.75</v>
      </c>
      <c r="AH459" s="222">
        <f t="shared" si="407"/>
        <v>2556</v>
      </c>
      <c r="AI459" s="222">
        <f t="shared" si="384"/>
        <v>466.92401095890409</v>
      </c>
      <c r="AJ459" s="222">
        <f t="shared" si="385"/>
        <v>533.23598904109588</v>
      </c>
      <c r="AK459" s="220">
        <v>42461</v>
      </c>
      <c r="AL459" s="223">
        <f t="shared" si="408"/>
        <v>42461</v>
      </c>
      <c r="AM459" s="222">
        <f t="shared" si="409"/>
        <v>42461</v>
      </c>
      <c r="AN459" s="222">
        <f t="shared" si="410"/>
        <v>2556</v>
      </c>
      <c r="AO459" s="166">
        <v>747.15</v>
      </c>
      <c r="AP459" s="166">
        <f t="shared" si="411"/>
        <v>280.22598904109589</v>
      </c>
      <c r="AQ459" s="166">
        <f t="shared" si="412"/>
        <v>253.01</v>
      </c>
      <c r="AR459" s="220">
        <v>42826</v>
      </c>
      <c r="AS459" s="223">
        <f t="shared" si="413"/>
        <v>42826</v>
      </c>
      <c r="AT459" s="222">
        <f t="shared" si="414"/>
        <v>42826</v>
      </c>
      <c r="AU459" s="222">
        <f t="shared" si="415"/>
        <v>3287</v>
      </c>
      <c r="AV459" s="166">
        <v>813.82733333333329</v>
      </c>
      <c r="AW459" s="166">
        <v>66.677333333333337</v>
      </c>
      <c r="AX459" s="166">
        <f t="shared" si="386"/>
        <v>186.33266666666668</v>
      </c>
      <c r="AY459" s="220">
        <v>43191</v>
      </c>
      <c r="AZ459" s="223">
        <f t="shared" si="416"/>
        <v>43191</v>
      </c>
      <c r="BA459" s="222">
        <f t="shared" si="417"/>
        <v>3652</v>
      </c>
      <c r="BB459" s="222">
        <f t="shared" si="418"/>
        <v>3118.7640109589042</v>
      </c>
      <c r="BC459" s="166">
        <v>881.40166939631627</v>
      </c>
      <c r="BD459" s="166">
        <v>67.574336062982994</v>
      </c>
      <c r="BE459" s="166">
        <f t="shared" si="387"/>
        <v>118.7583306036837</v>
      </c>
      <c r="BF459" s="224"/>
      <c r="BG459" s="220">
        <v>43556</v>
      </c>
      <c r="BH459" s="223">
        <f t="shared" si="419"/>
        <v>43556</v>
      </c>
      <c r="BI459" s="222">
        <f t="shared" si="420"/>
        <v>4017</v>
      </c>
      <c r="BJ459" s="222">
        <f t="shared" si="421"/>
        <v>0</v>
      </c>
      <c r="BK459" s="166">
        <f>BC459+BL459</f>
        <v>948.07900272964957</v>
      </c>
      <c r="BL459" s="166">
        <f>AB459/N459</f>
        <v>66.677333333333337</v>
      </c>
      <c r="BM459" s="166">
        <f t="shared" si="435"/>
        <v>52.080997270350366</v>
      </c>
      <c r="BN459" s="225"/>
      <c r="BO459" s="226"/>
      <c r="BP459" s="226"/>
      <c r="BQ459" s="227">
        <f t="shared" si="422"/>
        <v>0</v>
      </c>
      <c r="BR459" s="220">
        <v>43922</v>
      </c>
      <c r="BS459" s="223">
        <f t="shared" si="423"/>
        <v>43922</v>
      </c>
      <c r="BT459" s="222">
        <f t="shared" si="424"/>
        <v>4383</v>
      </c>
      <c r="BU459" s="222">
        <f t="shared" si="425"/>
        <v>0</v>
      </c>
      <c r="BV459" s="166">
        <f t="shared" si="383"/>
        <v>1000.16</v>
      </c>
      <c r="BW459" s="166">
        <f>BM459</f>
        <v>52.080997270350366</v>
      </c>
      <c r="BX459" s="166">
        <f t="shared" si="436"/>
        <v>0</v>
      </c>
      <c r="BY459" s="166">
        <f t="shared" si="437"/>
        <v>0</v>
      </c>
      <c r="BZ459" s="220">
        <v>44287</v>
      </c>
      <c r="CA459" s="223">
        <f t="shared" si="426"/>
        <v>44287</v>
      </c>
      <c r="CB459" s="222">
        <f t="shared" si="427"/>
        <v>4748</v>
      </c>
      <c r="CC459" s="222">
        <f t="shared" si="428"/>
        <v>0</v>
      </c>
      <c r="CD459" s="166">
        <f t="shared" si="429"/>
        <v>1000.16</v>
      </c>
      <c r="CE459" s="166">
        <f>BY459</f>
        <v>0</v>
      </c>
      <c r="CF459" s="166">
        <f t="shared" si="438"/>
        <v>0</v>
      </c>
      <c r="CG459" s="166">
        <f t="shared" si="439"/>
        <v>0</v>
      </c>
      <c r="CH459" s="166">
        <f t="shared" si="394"/>
        <v>0</v>
      </c>
      <c r="CI459" s="166"/>
      <c r="CJ459" s="220">
        <v>44652</v>
      </c>
      <c r="CK459" s="223">
        <f t="shared" si="430"/>
        <v>44652</v>
      </c>
      <c r="CL459" s="222">
        <f t="shared" si="431"/>
        <v>2557</v>
      </c>
      <c r="CM459" s="222">
        <f t="shared" si="432"/>
        <v>2557</v>
      </c>
      <c r="CN459" s="166">
        <f t="shared" si="433"/>
        <v>1000.16</v>
      </c>
      <c r="CO459" s="166">
        <f>CH459</f>
        <v>0</v>
      </c>
      <c r="CP459" s="166">
        <f t="shared" si="440"/>
        <v>0</v>
      </c>
      <c r="CQ459" s="166">
        <f t="shared" si="441"/>
        <v>0</v>
      </c>
      <c r="CR459" s="166">
        <f t="shared" si="434"/>
        <v>0</v>
      </c>
    </row>
    <row r="460" spans="1:96">
      <c r="A460" s="216" t="s">
        <v>2200</v>
      </c>
      <c r="B460" s="216" t="s">
        <v>2201</v>
      </c>
      <c r="C460" s="217"/>
      <c r="D460" s="217" t="s">
        <v>3712</v>
      </c>
      <c r="E460" s="216" t="s">
        <v>3128</v>
      </c>
      <c r="F460" s="216" t="s">
        <v>3123</v>
      </c>
      <c r="G460" s="216" t="s">
        <v>4562</v>
      </c>
      <c r="H460" s="216" t="s">
        <v>4581</v>
      </c>
      <c r="I460" s="216" t="s">
        <v>4260</v>
      </c>
      <c r="J460" s="216"/>
      <c r="K460" s="216" t="s">
        <v>1240</v>
      </c>
      <c r="L460" s="216" t="s">
        <v>3102</v>
      </c>
      <c r="M460" s="218">
        <v>1000.16</v>
      </c>
      <c r="N460" s="216">
        <v>15</v>
      </c>
      <c r="O460" s="216"/>
      <c r="P460" s="216"/>
      <c r="Q460" s="216">
        <f t="shared" si="399"/>
        <v>180</v>
      </c>
      <c r="R460" s="216">
        <f t="shared" si="400"/>
        <v>5478.6330000000007</v>
      </c>
      <c r="S460" s="216">
        <f t="shared" si="401"/>
        <v>5475</v>
      </c>
      <c r="T460" s="216" t="s">
        <v>6</v>
      </c>
      <c r="U460" s="216"/>
      <c r="V460" s="219">
        <v>39539</v>
      </c>
      <c r="W460" s="216"/>
      <c r="X460" s="218">
        <v>1000.16</v>
      </c>
      <c r="Y460" s="216">
        <v>0</v>
      </c>
      <c r="Z460" s="216">
        <v>0</v>
      </c>
      <c r="AA460" s="216">
        <v>0</v>
      </c>
      <c r="AB460" s="218">
        <f t="shared" si="402"/>
        <v>1000.16</v>
      </c>
      <c r="AC460" s="220">
        <v>42095</v>
      </c>
      <c r="AD460" s="221">
        <f t="shared" si="403"/>
        <v>39539</v>
      </c>
      <c r="AE460" s="221">
        <f t="shared" si="404"/>
        <v>42095</v>
      </c>
      <c r="AF460" s="222">
        <f t="shared" si="405"/>
        <v>2556</v>
      </c>
      <c r="AG460" s="222">
        <f t="shared" si="406"/>
        <v>5478.75</v>
      </c>
      <c r="AH460" s="222">
        <f t="shared" si="407"/>
        <v>2556</v>
      </c>
      <c r="AI460" s="222">
        <f t="shared" si="384"/>
        <v>466.92401095890409</v>
      </c>
      <c r="AJ460" s="222">
        <f t="shared" si="385"/>
        <v>533.23598904109588</v>
      </c>
      <c r="AK460" s="220">
        <v>42461</v>
      </c>
      <c r="AL460" s="223">
        <f t="shared" si="408"/>
        <v>42461</v>
      </c>
      <c r="AM460" s="222">
        <f t="shared" si="409"/>
        <v>42461</v>
      </c>
      <c r="AN460" s="222">
        <f t="shared" si="410"/>
        <v>2556</v>
      </c>
      <c r="AO460" s="166">
        <v>747.15</v>
      </c>
      <c r="AP460" s="166">
        <f t="shared" si="411"/>
        <v>280.22598904109589</v>
      </c>
      <c r="AQ460" s="166">
        <f t="shared" si="412"/>
        <v>253.01</v>
      </c>
      <c r="AR460" s="220">
        <v>42826</v>
      </c>
      <c r="AS460" s="223">
        <f t="shared" si="413"/>
        <v>42826</v>
      </c>
      <c r="AT460" s="222">
        <f t="shared" si="414"/>
        <v>42826</v>
      </c>
      <c r="AU460" s="222">
        <f t="shared" si="415"/>
        <v>3287</v>
      </c>
      <c r="AV460" s="166">
        <v>813.82733333333329</v>
      </c>
      <c r="AW460" s="166">
        <v>66.677333333333337</v>
      </c>
      <c r="AX460" s="166">
        <f t="shared" si="386"/>
        <v>186.33266666666668</v>
      </c>
      <c r="AY460" s="220">
        <v>43191</v>
      </c>
      <c r="AZ460" s="223">
        <f t="shared" si="416"/>
        <v>43191</v>
      </c>
      <c r="BA460" s="222">
        <f t="shared" si="417"/>
        <v>3652</v>
      </c>
      <c r="BB460" s="222">
        <f t="shared" si="418"/>
        <v>3118.7640109589042</v>
      </c>
      <c r="BC460" s="166">
        <v>881.40166939631627</v>
      </c>
      <c r="BD460" s="166">
        <v>67.574336062982994</v>
      </c>
      <c r="BE460" s="166">
        <f t="shared" si="387"/>
        <v>118.7583306036837</v>
      </c>
      <c r="BF460" s="224"/>
      <c r="BG460" s="220">
        <v>43556</v>
      </c>
      <c r="BH460" s="223">
        <f t="shared" si="419"/>
        <v>43556</v>
      </c>
      <c r="BI460" s="222">
        <f t="shared" si="420"/>
        <v>4017</v>
      </c>
      <c r="BJ460" s="222">
        <f t="shared" si="421"/>
        <v>0</v>
      </c>
      <c r="BK460" s="166">
        <f>BC460+BL460</f>
        <v>948.07900272964957</v>
      </c>
      <c r="BL460" s="166">
        <f>AB460/N460</f>
        <v>66.677333333333337</v>
      </c>
      <c r="BM460" s="166">
        <f t="shared" si="435"/>
        <v>52.080997270350366</v>
      </c>
      <c r="BN460" s="225"/>
      <c r="BO460" s="226"/>
      <c r="BP460" s="226"/>
      <c r="BQ460" s="227">
        <f t="shared" si="422"/>
        <v>0</v>
      </c>
      <c r="BR460" s="220">
        <v>43922</v>
      </c>
      <c r="BS460" s="223">
        <f t="shared" si="423"/>
        <v>43922</v>
      </c>
      <c r="BT460" s="222">
        <f t="shared" si="424"/>
        <v>4383</v>
      </c>
      <c r="BU460" s="222">
        <f t="shared" si="425"/>
        <v>0</v>
      </c>
      <c r="BV460" s="166">
        <f t="shared" si="383"/>
        <v>1000.16</v>
      </c>
      <c r="BW460" s="166">
        <f>BM460</f>
        <v>52.080997270350366</v>
      </c>
      <c r="BX460" s="166">
        <f t="shared" si="436"/>
        <v>0</v>
      </c>
      <c r="BY460" s="166">
        <f t="shared" si="437"/>
        <v>0</v>
      </c>
      <c r="BZ460" s="220">
        <v>44287</v>
      </c>
      <c r="CA460" s="223">
        <f t="shared" si="426"/>
        <v>44287</v>
      </c>
      <c r="CB460" s="222">
        <f t="shared" si="427"/>
        <v>4748</v>
      </c>
      <c r="CC460" s="222">
        <f t="shared" si="428"/>
        <v>0</v>
      </c>
      <c r="CD460" s="166">
        <f t="shared" si="429"/>
        <v>1000.16</v>
      </c>
      <c r="CE460" s="166">
        <f>BY460</f>
        <v>0</v>
      </c>
      <c r="CF460" s="166">
        <f t="shared" si="438"/>
        <v>0</v>
      </c>
      <c r="CG460" s="166">
        <f t="shared" si="439"/>
        <v>0</v>
      </c>
      <c r="CH460" s="166">
        <f t="shared" si="394"/>
        <v>0</v>
      </c>
      <c r="CI460" s="166"/>
      <c r="CJ460" s="220">
        <v>44652</v>
      </c>
      <c r="CK460" s="223">
        <f t="shared" si="430"/>
        <v>44652</v>
      </c>
      <c r="CL460" s="222">
        <f t="shared" si="431"/>
        <v>2557</v>
      </c>
      <c r="CM460" s="222">
        <f t="shared" si="432"/>
        <v>2557</v>
      </c>
      <c r="CN460" s="166">
        <f t="shared" si="433"/>
        <v>1000.16</v>
      </c>
      <c r="CO460" s="166">
        <f>CH460</f>
        <v>0</v>
      </c>
      <c r="CP460" s="166">
        <f t="shared" si="440"/>
        <v>0</v>
      </c>
      <c r="CQ460" s="166">
        <f t="shared" si="441"/>
        <v>0</v>
      </c>
      <c r="CR460" s="166">
        <f t="shared" si="434"/>
        <v>0</v>
      </c>
    </row>
    <row r="461" spans="1:96">
      <c r="A461" s="216" t="s">
        <v>2202</v>
      </c>
      <c r="B461" s="216" t="s">
        <v>2203</v>
      </c>
      <c r="C461" s="217"/>
      <c r="D461" s="217" t="s">
        <v>3713</v>
      </c>
      <c r="E461" s="216" t="s">
        <v>3128</v>
      </c>
      <c r="F461" s="216" t="s">
        <v>3123</v>
      </c>
      <c r="G461" s="216" t="s">
        <v>4562</v>
      </c>
      <c r="H461" s="216" t="s">
        <v>4581</v>
      </c>
      <c r="I461" s="216" t="s">
        <v>4260</v>
      </c>
      <c r="J461" s="216"/>
      <c r="K461" s="216" t="s">
        <v>1240</v>
      </c>
      <c r="L461" s="216" t="s">
        <v>3102</v>
      </c>
      <c r="M461" s="218">
        <v>1000.16</v>
      </c>
      <c r="N461" s="216">
        <v>15</v>
      </c>
      <c r="O461" s="216"/>
      <c r="P461" s="216"/>
      <c r="Q461" s="216">
        <f t="shared" si="399"/>
        <v>180</v>
      </c>
      <c r="R461" s="216">
        <f t="shared" si="400"/>
        <v>5478.6330000000007</v>
      </c>
      <c r="S461" s="216">
        <f t="shared" si="401"/>
        <v>5475</v>
      </c>
      <c r="T461" s="216" t="s">
        <v>6</v>
      </c>
      <c r="U461" s="216"/>
      <c r="V461" s="219">
        <v>39539</v>
      </c>
      <c r="W461" s="216"/>
      <c r="X461" s="218">
        <v>1000.16</v>
      </c>
      <c r="Y461" s="216">
        <v>0</v>
      </c>
      <c r="Z461" s="216">
        <v>0</v>
      </c>
      <c r="AA461" s="216">
        <v>0</v>
      </c>
      <c r="AB461" s="218">
        <f t="shared" si="402"/>
        <v>1000.16</v>
      </c>
      <c r="AC461" s="220">
        <v>42095</v>
      </c>
      <c r="AD461" s="221">
        <f t="shared" si="403"/>
        <v>39539</v>
      </c>
      <c r="AE461" s="221">
        <f t="shared" si="404"/>
        <v>42095</v>
      </c>
      <c r="AF461" s="222">
        <f t="shared" si="405"/>
        <v>2556</v>
      </c>
      <c r="AG461" s="222">
        <f t="shared" si="406"/>
        <v>5478.75</v>
      </c>
      <c r="AH461" s="222">
        <f t="shared" si="407"/>
        <v>2556</v>
      </c>
      <c r="AI461" s="222">
        <f t="shared" si="384"/>
        <v>466.92401095890409</v>
      </c>
      <c r="AJ461" s="222">
        <f t="shared" si="385"/>
        <v>533.23598904109588</v>
      </c>
      <c r="AK461" s="220">
        <v>42461</v>
      </c>
      <c r="AL461" s="223">
        <f t="shared" si="408"/>
        <v>42461</v>
      </c>
      <c r="AM461" s="222">
        <f t="shared" si="409"/>
        <v>42461</v>
      </c>
      <c r="AN461" s="222">
        <f t="shared" si="410"/>
        <v>2556</v>
      </c>
      <c r="AO461" s="166">
        <v>747.15</v>
      </c>
      <c r="AP461" s="166">
        <f t="shared" si="411"/>
        <v>280.22598904109589</v>
      </c>
      <c r="AQ461" s="166">
        <f t="shared" si="412"/>
        <v>253.01</v>
      </c>
      <c r="AR461" s="220">
        <v>42826</v>
      </c>
      <c r="AS461" s="223">
        <f t="shared" si="413"/>
        <v>42826</v>
      </c>
      <c r="AT461" s="222">
        <f t="shared" si="414"/>
        <v>42826</v>
      </c>
      <c r="AU461" s="222">
        <f t="shared" si="415"/>
        <v>3287</v>
      </c>
      <c r="AV461" s="166">
        <v>813.82733333333329</v>
      </c>
      <c r="AW461" s="166">
        <v>66.677333333333337</v>
      </c>
      <c r="AX461" s="166">
        <f t="shared" si="386"/>
        <v>186.33266666666668</v>
      </c>
      <c r="AY461" s="220">
        <v>43191</v>
      </c>
      <c r="AZ461" s="223">
        <f t="shared" si="416"/>
        <v>43191</v>
      </c>
      <c r="BA461" s="222">
        <f t="shared" si="417"/>
        <v>3652</v>
      </c>
      <c r="BB461" s="222">
        <f t="shared" si="418"/>
        <v>3118.7640109589042</v>
      </c>
      <c r="BC461" s="166">
        <v>881.40166939631627</v>
      </c>
      <c r="BD461" s="166">
        <v>67.574336062982994</v>
      </c>
      <c r="BE461" s="166">
        <f t="shared" si="387"/>
        <v>118.7583306036837</v>
      </c>
      <c r="BF461" s="224"/>
      <c r="BG461" s="220">
        <v>43556</v>
      </c>
      <c r="BH461" s="223">
        <f t="shared" si="419"/>
        <v>43556</v>
      </c>
      <c r="BI461" s="222">
        <f t="shared" si="420"/>
        <v>4017</v>
      </c>
      <c r="BJ461" s="222">
        <f t="shared" si="421"/>
        <v>0</v>
      </c>
      <c r="BK461" s="166">
        <f>BC461+BL461</f>
        <v>948.07900272964957</v>
      </c>
      <c r="BL461" s="166">
        <f>AB461/N461</f>
        <v>66.677333333333337</v>
      </c>
      <c r="BM461" s="166">
        <f t="shared" si="435"/>
        <v>52.080997270350366</v>
      </c>
      <c r="BN461" s="225"/>
      <c r="BO461" s="226"/>
      <c r="BP461" s="226"/>
      <c r="BQ461" s="227">
        <f t="shared" si="422"/>
        <v>0</v>
      </c>
      <c r="BR461" s="220">
        <v>43922</v>
      </c>
      <c r="BS461" s="223">
        <f t="shared" si="423"/>
        <v>43922</v>
      </c>
      <c r="BT461" s="222">
        <f t="shared" si="424"/>
        <v>4383</v>
      </c>
      <c r="BU461" s="222">
        <f t="shared" si="425"/>
        <v>0</v>
      </c>
      <c r="BV461" s="166">
        <f t="shared" si="383"/>
        <v>1000.16</v>
      </c>
      <c r="BW461" s="166">
        <f>BM461</f>
        <v>52.080997270350366</v>
      </c>
      <c r="BX461" s="166">
        <f t="shared" si="436"/>
        <v>0</v>
      </c>
      <c r="BY461" s="166">
        <f t="shared" si="437"/>
        <v>0</v>
      </c>
      <c r="BZ461" s="220">
        <v>44287</v>
      </c>
      <c r="CA461" s="223">
        <f t="shared" si="426"/>
        <v>44287</v>
      </c>
      <c r="CB461" s="222">
        <f t="shared" si="427"/>
        <v>4748</v>
      </c>
      <c r="CC461" s="222">
        <f t="shared" si="428"/>
        <v>0</v>
      </c>
      <c r="CD461" s="166">
        <f t="shared" si="429"/>
        <v>1000.16</v>
      </c>
      <c r="CE461" s="166">
        <f>BY461</f>
        <v>0</v>
      </c>
      <c r="CF461" s="166">
        <f t="shared" si="438"/>
        <v>0</v>
      </c>
      <c r="CG461" s="166">
        <f t="shared" si="439"/>
        <v>0</v>
      </c>
      <c r="CH461" s="166">
        <f t="shared" si="394"/>
        <v>0</v>
      </c>
      <c r="CI461" s="166"/>
      <c r="CJ461" s="220">
        <v>44652</v>
      </c>
      <c r="CK461" s="223">
        <f t="shared" si="430"/>
        <v>44652</v>
      </c>
      <c r="CL461" s="222">
        <f t="shared" si="431"/>
        <v>2557</v>
      </c>
      <c r="CM461" s="222">
        <f t="shared" si="432"/>
        <v>2557</v>
      </c>
      <c r="CN461" s="166">
        <f t="shared" si="433"/>
        <v>1000.16</v>
      </c>
      <c r="CO461" s="166">
        <f>CH461</f>
        <v>0</v>
      </c>
      <c r="CP461" s="166">
        <f t="shared" si="440"/>
        <v>0</v>
      </c>
      <c r="CQ461" s="166">
        <f t="shared" si="441"/>
        <v>0</v>
      </c>
      <c r="CR461" s="166">
        <f t="shared" si="434"/>
        <v>0</v>
      </c>
    </row>
    <row r="462" spans="1:96">
      <c r="A462" s="30" t="s">
        <v>2232</v>
      </c>
      <c r="B462" s="30" t="s">
        <v>2233</v>
      </c>
      <c r="C462" s="49" t="s">
        <v>3062</v>
      </c>
      <c r="D462" s="49" t="s">
        <v>3729</v>
      </c>
      <c r="E462" s="30" t="s">
        <v>3061</v>
      </c>
      <c r="F462" s="30" t="s">
        <v>4568</v>
      </c>
      <c r="G462" s="30" t="s">
        <v>4574</v>
      </c>
      <c r="H462" s="30" t="s">
        <v>4449</v>
      </c>
      <c r="I462" s="30" t="s">
        <v>4253</v>
      </c>
      <c r="J462" s="30"/>
      <c r="K462" s="30" t="s">
        <v>1240</v>
      </c>
      <c r="L462" s="30" t="s">
        <v>3102</v>
      </c>
      <c r="M462" s="31">
        <v>267.36</v>
      </c>
      <c r="N462" s="30">
        <v>15</v>
      </c>
      <c r="O462" s="30"/>
      <c r="P462" s="162"/>
      <c r="Q462" s="30">
        <f t="shared" si="399"/>
        <v>180</v>
      </c>
      <c r="R462" s="30">
        <f t="shared" si="400"/>
        <v>5478.6330000000007</v>
      </c>
      <c r="S462" s="30">
        <f t="shared" si="401"/>
        <v>5475</v>
      </c>
      <c r="T462" s="30" t="s">
        <v>6</v>
      </c>
      <c r="U462" s="30"/>
      <c r="V462" s="32">
        <v>39539</v>
      </c>
      <c r="W462" s="30"/>
      <c r="X462" s="31">
        <v>267.36</v>
      </c>
      <c r="Y462" s="30">
        <v>0</v>
      </c>
      <c r="Z462" s="30">
        <v>0</v>
      </c>
      <c r="AA462" s="30">
        <v>0</v>
      </c>
      <c r="AB462" s="31">
        <f t="shared" si="402"/>
        <v>267.36</v>
      </c>
      <c r="AC462" s="33">
        <v>42095</v>
      </c>
      <c r="AD462" s="10">
        <f t="shared" si="403"/>
        <v>39539</v>
      </c>
      <c r="AE462" s="10">
        <f t="shared" si="404"/>
        <v>42095</v>
      </c>
      <c r="AF462" s="11">
        <f t="shared" si="405"/>
        <v>2556</v>
      </c>
      <c r="AG462" s="11">
        <f t="shared" si="406"/>
        <v>5478.75</v>
      </c>
      <c r="AH462" s="11">
        <f t="shared" si="407"/>
        <v>2556</v>
      </c>
      <c r="AI462" s="11">
        <f t="shared" si="384"/>
        <v>124.81683287671234</v>
      </c>
      <c r="AJ462" s="11">
        <f t="shared" si="385"/>
        <v>142.54316712328767</v>
      </c>
      <c r="AK462" s="33">
        <v>42461</v>
      </c>
      <c r="AL462" s="5">
        <f t="shared" si="408"/>
        <v>42461</v>
      </c>
      <c r="AM462" s="11">
        <f t="shared" si="409"/>
        <v>42461</v>
      </c>
      <c r="AN462" s="11">
        <f t="shared" si="410"/>
        <v>2556</v>
      </c>
      <c r="AO462" s="6">
        <v>146.83000000000001</v>
      </c>
      <c r="AP462" s="6">
        <f t="shared" si="411"/>
        <v>22.013167123287673</v>
      </c>
      <c r="AQ462" s="6">
        <f t="shared" si="412"/>
        <v>120.53</v>
      </c>
      <c r="AR462" s="33">
        <v>42826</v>
      </c>
      <c r="AS462" s="5">
        <f t="shared" si="413"/>
        <v>42826</v>
      </c>
      <c r="AT462" s="11">
        <f t="shared" si="414"/>
        <v>42826</v>
      </c>
      <c r="AU462" s="11">
        <f t="shared" si="415"/>
        <v>3287</v>
      </c>
      <c r="AV462" s="6">
        <v>164.65400000000002</v>
      </c>
      <c r="AW462" s="6">
        <v>17.824000000000002</v>
      </c>
      <c r="AX462" s="6">
        <f t="shared" si="386"/>
        <v>102.70599999999999</v>
      </c>
      <c r="AY462" s="33">
        <v>43191</v>
      </c>
      <c r="AZ462" s="5">
        <f t="shared" si="416"/>
        <v>43191</v>
      </c>
      <c r="BA462" s="11">
        <f t="shared" si="417"/>
        <v>3652</v>
      </c>
      <c r="BB462" s="11">
        <f t="shared" si="418"/>
        <v>3509.4568328767123</v>
      </c>
      <c r="BC462" s="6">
        <v>178.52175058283848</v>
      </c>
      <c r="BD462" s="6">
        <v>13.867750582838459</v>
      </c>
      <c r="BE462" s="6">
        <f t="shared" si="387"/>
        <v>88.838249417161535</v>
      </c>
      <c r="BF462" s="8"/>
      <c r="BG462" s="33">
        <v>43556</v>
      </c>
      <c r="BH462" s="5">
        <f t="shared" si="419"/>
        <v>43556</v>
      </c>
      <c r="BI462" s="11">
        <f t="shared" si="420"/>
        <v>4017</v>
      </c>
      <c r="BJ462" s="11">
        <f t="shared" si="421"/>
        <v>0</v>
      </c>
      <c r="BK462" s="6">
        <f>(M462-J462)/R462*BI462</f>
        <v>196.03158671150265</v>
      </c>
      <c r="BL462" s="6">
        <f>BK462-BC462</f>
        <v>17.509836128664176</v>
      </c>
      <c r="BM462" s="6">
        <f t="shared" si="435"/>
        <v>71.328413288497359</v>
      </c>
      <c r="BN462" s="59"/>
      <c r="BO462" s="58"/>
      <c r="BP462" s="58"/>
      <c r="BQ462" s="61">
        <f t="shared" si="422"/>
        <v>53.504413288497346</v>
      </c>
      <c r="BR462" s="33">
        <v>43922</v>
      </c>
      <c r="BS462" s="5">
        <f t="shared" si="423"/>
        <v>43922</v>
      </c>
      <c r="BT462" s="11">
        <f t="shared" si="424"/>
        <v>4383</v>
      </c>
      <c r="BU462" s="11">
        <f t="shared" si="425"/>
        <v>0</v>
      </c>
      <c r="BV462" s="6">
        <f t="shared" si="383"/>
        <v>213.85558671150267</v>
      </c>
      <c r="BW462" s="6">
        <f>SLN(M462,J462,N462)</f>
        <v>17.824000000000002</v>
      </c>
      <c r="BX462" s="73">
        <f t="shared" si="436"/>
        <v>53.504413288497361</v>
      </c>
      <c r="BY462" s="6">
        <f t="shared" si="437"/>
        <v>53.504413288497361</v>
      </c>
      <c r="BZ462" s="33">
        <v>44287</v>
      </c>
      <c r="CA462" s="5">
        <f t="shared" si="426"/>
        <v>44287</v>
      </c>
      <c r="CB462" s="11">
        <f t="shared" si="427"/>
        <v>4748</v>
      </c>
      <c r="CC462" s="11">
        <f t="shared" si="428"/>
        <v>0</v>
      </c>
      <c r="CD462" s="6">
        <f t="shared" si="429"/>
        <v>231.67958671150268</v>
      </c>
      <c r="CE462" s="62">
        <f>SLN(M462,J462,N462)</f>
        <v>17.824000000000002</v>
      </c>
      <c r="CF462" s="73">
        <f t="shared" si="438"/>
        <v>17.824000000000002</v>
      </c>
      <c r="CG462" s="73">
        <f t="shared" si="439"/>
        <v>35.680413288497363</v>
      </c>
      <c r="CH462" s="6">
        <f t="shared" si="394"/>
        <v>35.680413288497363</v>
      </c>
      <c r="CI462" s="6"/>
      <c r="CJ462" s="33">
        <v>44652</v>
      </c>
      <c r="CK462" s="5">
        <f t="shared" si="430"/>
        <v>44652</v>
      </c>
      <c r="CL462" s="11">
        <f t="shared" si="431"/>
        <v>2557</v>
      </c>
      <c r="CM462" s="11">
        <f t="shared" si="432"/>
        <v>2557</v>
      </c>
      <c r="CN462" s="6">
        <f t="shared" si="433"/>
        <v>249.50358671150269</v>
      </c>
      <c r="CO462" s="6">
        <f>SLN(M462,J462,N462)</f>
        <v>17.824000000000002</v>
      </c>
      <c r="CP462" s="73">
        <f t="shared" si="440"/>
        <v>17.824000000000002</v>
      </c>
      <c r="CQ462" s="73">
        <f t="shared" si="441"/>
        <v>17.856413288497361</v>
      </c>
      <c r="CR462" s="6">
        <f t="shared" si="434"/>
        <v>17.856413288497361</v>
      </c>
    </row>
    <row r="463" spans="1:96">
      <c r="A463" s="216" t="s">
        <v>2248</v>
      </c>
      <c r="B463" s="216" t="s">
        <v>2249</v>
      </c>
      <c r="C463" s="217"/>
      <c r="D463" s="217" t="s">
        <v>3737</v>
      </c>
      <c r="E463" s="216" t="s">
        <v>3061</v>
      </c>
      <c r="F463" s="216" t="s">
        <v>4568</v>
      </c>
      <c r="G463" s="216" t="s">
        <v>4574</v>
      </c>
      <c r="H463" s="216" t="s">
        <v>4591</v>
      </c>
      <c r="I463" s="216" t="s">
        <v>4365</v>
      </c>
      <c r="J463" s="216"/>
      <c r="K463" s="216" t="s">
        <v>1240</v>
      </c>
      <c r="L463" s="216" t="s">
        <v>3102</v>
      </c>
      <c r="M463" s="218">
        <v>433.77</v>
      </c>
      <c r="N463" s="216">
        <v>15</v>
      </c>
      <c r="O463" s="216"/>
      <c r="P463" s="216"/>
      <c r="Q463" s="216">
        <f t="shared" si="399"/>
        <v>180</v>
      </c>
      <c r="R463" s="216">
        <f t="shared" si="400"/>
        <v>5478.6330000000007</v>
      </c>
      <c r="S463" s="216">
        <f t="shared" si="401"/>
        <v>5475</v>
      </c>
      <c r="T463" s="216" t="s">
        <v>6</v>
      </c>
      <c r="U463" s="216"/>
      <c r="V463" s="219">
        <v>39539</v>
      </c>
      <c r="W463" s="216"/>
      <c r="X463" s="218">
        <v>433.77</v>
      </c>
      <c r="Y463" s="216">
        <v>0</v>
      </c>
      <c r="Z463" s="216">
        <v>0</v>
      </c>
      <c r="AA463" s="216">
        <v>0</v>
      </c>
      <c r="AB463" s="218">
        <f t="shared" si="402"/>
        <v>433.77</v>
      </c>
      <c r="AC463" s="220">
        <v>42095</v>
      </c>
      <c r="AD463" s="221">
        <f t="shared" si="403"/>
        <v>39539</v>
      </c>
      <c r="AE463" s="221">
        <f t="shared" si="404"/>
        <v>42095</v>
      </c>
      <c r="AF463" s="222">
        <f t="shared" si="405"/>
        <v>2556</v>
      </c>
      <c r="AG463" s="222">
        <f t="shared" si="406"/>
        <v>5478.75</v>
      </c>
      <c r="AH463" s="222">
        <f t="shared" si="407"/>
        <v>2556</v>
      </c>
      <c r="AI463" s="222">
        <f t="shared" si="384"/>
        <v>202.50522739726028</v>
      </c>
      <c r="AJ463" s="222">
        <f t="shared" si="385"/>
        <v>231.2647726027397</v>
      </c>
      <c r="AK463" s="220">
        <v>42461</v>
      </c>
      <c r="AL463" s="223">
        <f t="shared" si="408"/>
        <v>42461</v>
      </c>
      <c r="AM463" s="222">
        <f t="shared" si="409"/>
        <v>42461</v>
      </c>
      <c r="AN463" s="222">
        <f t="shared" si="410"/>
        <v>2556</v>
      </c>
      <c r="AO463" s="166">
        <v>326.11</v>
      </c>
      <c r="AP463" s="166">
        <f t="shared" si="411"/>
        <v>123.60477260273973</v>
      </c>
      <c r="AQ463" s="166">
        <f t="shared" si="412"/>
        <v>107.65999999999997</v>
      </c>
      <c r="AR463" s="220">
        <v>42826</v>
      </c>
      <c r="AS463" s="223">
        <f t="shared" si="413"/>
        <v>42826</v>
      </c>
      <c r="AT463" s="222">
        <f t="shared" si="414"/>
        <v>42826</v>
      </c>
      <c r="AU463" s="222">
        <f t="shared" si="415"/>
        <v>3287</v>
      </c>
      <c r="AV463" s="166">
        <v>355.02800000000002</v>
      </c>
      <c r="AW463" s="166">
        <v>28.917999999999999</v>
      </c>
      <c r="AX463" s="166">
        <f t="shared" si="386"/>
        <v>78.741999999999962</v>
      </c>
      <c r="AY463" s="220">
        <v>43191</v>
      </c>
      <c r="AZ463" s="223">
        <f t="shared" si="416"/>
        <v>43191</v>
      </c>
      <c r="BA463" s="222">
        <f t="shared" si="417"/>
        <v>3652</v>
      </c>
      <c r="BB463" s="222">
        <f t="shared" si="418"/>
        <v>3420.7352273972601</v>
      </c>
      <c r="BC463" s="166">
        <v>384.33503062913951</v>
      </c>
      <c r="BD463" s="166">
        <v>29.307030629139469</v>
      </c>
      <c r="BE463" s="166">
        <f t="shared" si="387"/>
        <v>49.434969370860472</v>
      </c>
      <c r="BF463" s="224"/>
      <c r="BG463" s="220">
        <v>43556</v>
      </c>
      <c r="BH463" s="223">
        <f t="shared" si="419"/>
        <v>43556</v>
      </c>
      <c r="BI463" s="222">
        <f t="shared" si="420"/>
        <v>4017</v>
      </c>
      <c r="BJ463" s="222">
        <f t="shared" si="421"/>
        <v>0</v>
      </c>
      <c r="BK463" s="166">
        <f>(M463-J463)/R463*BI463</f>
        <v>318.04541205808084</v>
      </c>
      <c r="BL463" s="166">
        <f>AB463/N463</f>
        <v>28.917999999999999</v>
      </c>
      <c r="BM463" s="166">
        <f t="shared" si="435"/>
        <v>20.516969370860473</v>
      </c>
      <c r="BN463" s="225"/>
      <c r="BO463" s="226"/>
      <c r="BP463" s="226"/>
      <c r="BQ463" s="227">
        <f t="shared" si="422"/>
        <v>95.207618571058674</v>
      </c>
      <c r="BR463" s="220">
        <v>43922</v>
      </c>
      <c r="BS463" s="223">
        <f t="shared" si="423"/>
        <v>43922</v>
      </c>
      <c r="BT463" s="222">
        <f t="shared" si="424"/>
        <v>4383</v>
      </c>
      <c r="BU463" s="222">
        <f t="shared" si="425"/>
        <v>0</v>
      </c>
      <c r="BV463" s="166">
        <f t="shared" si="383"/>
        <v>338.56238142894131</v>
      </c>
      <c r="BW463" s="166">
        <f>BM463</f>
        <v>20.516969370860473</v>
      </c>
      <c r="BX463" s="166">
        <f t="shared" si="436"/>
        <v>0</v>
      </c>
      <c r="BY463" s="166">
        <f t="shared" si="437"/>
        <v>0</v>
      </c>
      <c r="BZ463" s="220">
        <v>44287</v>
      </c>
      <c r="CA463" s="223">
        <f t="shared" si="426"/>
        <v>44287</v>
      </c>
      <c r="CB463" s="222">
        <f t="shared" si="427"/>
        <v>4748</v>
      </c>
      <c r="CC463" s="222">
        <f t="shared" si="428"/>
        <v>0</v>
      </c>
      <c r="CD463" s="166">
        <f t="shared" si="429"/>
        <v>338.56238142894131</v>
      </c>
      <c r="CE463" s="166">
        <f>BY463</f>
        <v>0</v>
      </c>
      <c r="CF463" s="166">
        <f t="shared" si="438"/>
        <v>0</v>
      </c>
      <c r="CG463" s="166">
        <f t="shared" si="439"/>
        <v>0</v>
      </c>
      <c r="CH463" s="166">
        <f t="shared" si="394"/>
        <v>0</v>
      </c>
      <c r="CI463" s="166"/>
      <c r="CJ463" s="220">
        <v>44652</v>
      </c>
      <c r="CK463" s="223">
        <f t="shared" si="430"/>
        <v>44652</v>
      </c>
      <c r="CL463" s="222">
        <f t="shared" si="431"/>
        <v>2557</v>
      </c>
      <c r="CM463" s="222">
        <f t="shared" si="432"/>
        <v>2557</v>
      </c>
      <c r="CN463" s="166">
        <f t="shared" si="433"/>
        <v>338.56238142894131</v>
      </c>
      <c r="CO463" s="166">
        <f>CH463</f>
        <v>0</v>
      </c>
      <c r="CP463" s="166">
        <f t="shared" si="440"/>
        <v>0</v>
      </c>
      <c r="CQ463" s="166">
        <f t="shared" si="441"/>
        <v>0</v>
      </c>
      <c r="CR463" s="166">
        <f t="shared" si="434"/>
        <v>0</v>
      </c>
    </row>
    <row r="464" spans="1:96">
      <c r="A464" s="30" t="s">
        <v>2250</v>
      </c>
      <c r="B464" s="30" t="s">
        <v>2251</v>
      </c>
      <c r="C464" s="49"/>
      <c r="D464" s="49" t="s">
        <v>3738</v>
      </c>
      <c r="E464" s="30" t="s">
        <v>3061</v>
      </c>
      <c r="F464" s="30" t="s">
        <v>4568</v>
      </c>
      <c r="G464" s="30" t="s">
        <v>4574</v>
      </c>
      <c r="H464" s="30" t="s">
        <v>4517</v>
      </c>
      <c r="I464" s="30" t="s">
        <v>4413</v>
      </c>
      <c r="J464" s="30"/>
      <c r="K464" s="30" t="s">
        <v>1240</v>
      </c>
      <c r="L464" s="30" t="s">
        <v>3102</v>
      </c>
      <c r="M464" s="31">
        <v>343.47</v>
      </c>
      <c r="N464" s="30">
        <v>15</v>
      </c>
      <c r="O464" s="30"/>
      <c r="P464" s="162"/>
      <c r="Q464" s="30">
        <f t="shared" si="399"/>
        <v>180</v>
      </c>
      <c r="R464" s="30">
        <f t="shared" si="400"/>
        <v>5478.6330000000007</v>
      </c>
      <c r="S464" s="30">
        <f t="shared" si="401"/>
        <v>5475</v>
      </c>
      <c r="T464" s="30" t="s">
        <v>6</v>
      </c>
      <c r="U464" s="30"/>
      <c r="V464" s="32">
        <v>39539</v>
      </c>
      <c r="W464" s="30"/>
      <c r="X464" s="31">
        <v>343.47</v>
      </c>
      <c r="Y464" s="30">
        <v>0</v>
      </c>
      <c r="Z464" s="30">
        <v>0</v>
      </c>
      <c r="AA464" s="30">
        <v>0</v>
      </c>
      <c r="AB464" s="31">
        <f t="shared" si="402"/>
        <v>343.47</v>
      </c>
      <c r="AC464" s="33">
        <v>42095</v>
      </c>
      <c r="AD464" s="10">
        <f t="shared" si="403"/>
        <v>39539</v>
      </c>
      <c r="AE464" s="10">
        <f t="shared" si="404"/>
        <v>42095</v>
      </c>
      <c r="AF464" s="11">
        <f t="shared" si="405"/>
        <v>2556</v>
      </c>
      <c r="AG464" s="11">
        <f t="shared" si="406"/>
        <v>5478.75</v>
      </c>
      <c r="AH464" s="11">
        <f t="shared" si="407"/>
        <v>2556</v>
      </c>
      <c r="AI464" s="11">
        <f t="shared" si="384"/>
        <v>160.34873424657536</v>
      </c>
      <c r="AJ464" s="11">
        <f t="shared" si="385"/>
        <v>183.12126575342467</v>
      </c>
      <c r="AK464" s="33">
        <v>42461</v>
      </c>
      <c r="AL464" s="5">
        <f t="shared" si="408"/>
        <v>42461</v>
      </c>
      <c r="AM464" s="11">
        <f t="shared" si="409"/>
        <v>42461</v>
      </c>
      <c r="AN464" s="11">
        <f t="shared" si="410"/>
        <v>2556</v>
      </c>
      <c r="AO464" s="6">
        <v>194.34</v>
      </c>
      <c r="AP464" s="6">
        <f t="shared" si="411"/>
        <v>33.991265753424642</v>
      </c>
      <c r="AQ464" s="6">
        <f t="shared" si="412"/>
        <v>149.13000000000002</v>
      </c>
      <c r="AR464" s="33">
        <v>42826</v>
      </c>
      <c r="AS464" s="5">
        <f t="shared" si="413"/>
        <v>42826</v>
      </c>
      <c r="AT464" s="11">
        <f t="shared" si="414"/>
        <v>42826</v>
      </c>
      <c r="AU464" s="11">
        <f t="shared" si="415"/>
        <v>3287</v>
      </c>
      <c r="AV464" s="6">
        <v>217.238</v>
      </c>
      <c r="AW464" s="6">
        <v>22.898000000000003</v>
      </c>
      <c r="AX464" s="6">
        <f t="shared" si="386"/>
        <v>126.23200000000003</v>
      </c>
      <c r="AY464" s="33">
        <v>43191</v>
      </c>
      <c r="AZ464" s="5">
        <f t="shared" si="416"/>
        <v>43191</v>
      </c>
      <c r="BA464" s="11">
        <f t="shared" si="417"/>
        <v>3652</v>
      </c>
      <c r="BB464" s="11">
        <f t="shared" si="418"/>
        <v>3468.8787342465753</v>
      </c>
      <c r="BC464" s="6">
        <v>229.2651202233597</v>
      </c>
      <c r="BD464" s="6">
        <v>12.027120223359688</v>
      </c>
      <c r="BE464" s="6">
        <f t="shared" si="387"/>
        <v>114.20487977664033</v>
      </c>
      <c r="BF464" s="8"/>
      <c r="BG464" s="33">
        <v>43556</v>
      </c>
      <c r="BH464" s="5">
        <f t="shared" si="419"/>
        <v>43556</v>
      </c>
      <c r="BI464" s="11">
        <f t="shared" si="420"/>
        <v>4017</v>
      </c>
      <c r="BJ464" s="11">
        <f t="shared" si="421"/>
        <v>0</v>
      </c>
      <c r="BK464" s="6">
        <f>(M464-J464)/R464*BI464</f>
        <v>251.8363595444338</v>
      </c>
      <c r="BL464" s="6">
        <f>BK464-BC464</f>
        <v>22.571239321074103</v>
      </c>
      <c r="BM464" s="6">
        <f t="shared" si="435"/>
        <v>91.633640455566223</v>
      </c>
      <c r="BN464" s="59"/>
      <c r="BO464" s="58"/>
      <c r="BP464" s="58"/>
      <c r="BQ464" s="61">
        <f t="shared" si="422"/>
        <v>68.735640455566227</v>
      </c>
      <c r="BR464" s="33">
        <v>43922</v>
      </c>
      <c r="BS464" s="5">
        <f t="shared" si="423"/>
        <v>43922</v>
      </c>
      <c r="BT464" s="11">
        <f t="shared" si="424"/>
        <v>4383</v>
      </c>
      <c r="BU464" s="11">
        <f t="shared" si="425"/>
        <v>0</v>
      </c>
      <c r="BV464" s="6">
        <f t="shared" si="383"/>
        <v>274.7343595444338</v>
      </c>
      <c r="BW464" s="6">
        <f>SLN(M464,J464,N464)</f>
        <v>22.898000000000003</v>
      </c>
      <c r="BX464" s="73">
        <f t="shared" si="436"/>
        <v>68.735640455566227</v>
      </c>
      <c r="BY464" s="6">
        <f t="shared" si="437"/>
        <v>68.735640455566227</v>
      </c>
      <c r="BZ464" s="33">
        <v>44287</v>
      </c>
      <c r="CA464" s="5">
        <f t="shared" si="426"/>
        <v>44287</v>
      </c>
      <c r="CB464" s="11">
        <f t="shared" si="427"/>
        <v>4748</v>
      </c>
      <c r="CC464" s="11">
        <f t="shared" si="428"/>
        <v>0</v>
      </c>
      <c r="CD464" s="6">
        <f t="shared" si="429"/>
        <v>297.63235954443383</v>
      </c>
      <c r="CE464" s="62">
        <f>SLN(M464,J464,N464)</f>
        <v>22.898000000000003</v>
      </c>
      <c r="CF464" s="73">
        <f t="shared" si="438"/>
        <v>22.898000000000003</v>
      </c>
      <c r="CG464" s="73">
        <f t="shared" si="439"/>
        <v>45.837640455566223</v>
      </c>
      <c r="CH464" s="6">
        <f t="shared" si="394"/>
        <v>45.837640455566223</v>
      </c>
      <c r="CI464" s="6"/>
      <c r="CJ464" s="33">
        <v>44652</v>
      </c>
      <c r="CK464" s="5">
        <f t="shared" si="430"/>
        <v>44652</v>
      </c>
      <c r="CL464" s="11">
        <f t="shared" si="431"/>
        <v>2557</v>
      </c>
      <c r="CM464" s="11">
        <f t="shared" si="432"/>
        <v>2557</v>
      </c>
      <c r="CN464" s="6">
        <f t="shared" si="433"/>
        <v>320.53035954443385</v>
      </c>
      <c r="CO464" s="6">
        <f>SLN(M464,J464,N464)</f>
        <v>22.898000000000003</v>
      </c>
      <c r="CP464" s="73">
        <f t="shared" si="440"/>
        <v>22.898000000000003</v>
      </c>
      <c r="CQ464" s="73">
        <f t="shared" si="441"/>
        <v>22.93964045556622</v>
      </c>
      <c r="CR464" s="6">
        <f t="shared" si="434"/>
        <v>22.93964045556622</v>
      </c>
    </row>
    <row r="465" spans="1:96">
      <c r="A465" s="30" t="s">
        <v>2269</v>
      </c>
      <c r="B465" s="30" t="s">
        <v>2270</v>
      </c>
      <c r="C465" s="49"/>
      <c r="D465" s="49" t="s">
        <v>3748</v>
      </c>
      <c r="E465" s="30" t="s">
        <v>3061</v>
      </c>
      <c r="F465" s="30" t="s">
        <v>4568</v>
      </c>
      <c r="G465" s="30" t="s">
        <v>4574</v>
      </c>
      <c r="H465" s="30" t="s">
        <v>4583</v>
      </c>
      <c r="I465" s="30" t="s">
        <v>4335</v>
      </c>
      <c r="J465" s="30"/>
      <c r="K465" s="30" t="s">
        <v>1240</v>
      </c>
      <c r="L465" s="30" t="s">
        <v>3102</v>
      </c>
      <c r="M465" s="31">
        <v>364.58</v>
      </c>
      <c r="N465" s="30">
        <v>15</v>
      </c>
      <c r="O465" s="30"/>
      <c r="P465" s="162"/>
      <c r="Q465" s="30">
        <f t="shared" si="399"/>
        <v>180</v>
      </c>
      <c r="R465" s="30">
        <f t="shared" si="400"/>
        <v>5478.6330000000007</v>
      </c>
      <c r="S465" s="30">
        <f t="shared" si="401"/>
        <v>5475</v>
      </c>
      <c r="T465" s="30" t="s">
        <v>6</v>
      </c>
      <c r="U465" s="30"/>
      <c r="V465" s="32">
        <v>39539</v>
      </c>
      <c r="W465" s="30"/>
      <c r="X465" s="31">
        <v>364.58</v>
      </c>
      <c r="Y465" s="30">
        <v>0</v>
      </c>
      <c r="Z465" s="30">
        <v>0</v>
      </c>
      <c r="AA465" s="30">
        <v>0</v>
      </c>
      <c r="AB465" s="31">
        <f t="shared" si="402"/>
        <v>364.58</v>
      </c>
      <c r="AC465" s="33">
        <v>42095</v>
      </c>
      <c r="AD465" s="10">
        <f t="shared" si="403"/>
        <v>39539</v>
      </c>
      <c r="AE465" s="10">
        <f t="shared" si="404"/>
        <v>42095</v>
      </c>
      <c r="AF465" s="11">
        <f t="shared" si="405"/>
        <v>2556</v>
      </c>
      <c r="AG465" s="11">
        <f t="shared" si="406"/>
        <v>5478.75</v>
      </c>
      <c r="AH465" s="11">
        <f t="shared" si="407"/>
        <v>2556</v>
      </c>
      <c r="AI465" s="11">
        <f t="shared" si="384"/>
        <v>170.20392328767122</v>
      </c>
      <c r="AJ465" s="11">
        <f t="shared" si="385"/>
        <v>194.37607671232877</v>
      </c>
      <c r="AK465" s="33">
        <v>42461</v>
      </c>
      <c r="AL465" s="5">
        <f t="shared" si="408"/>
        <v>42461</v>
      </c>
      <c r="AM465" s="11">
        <f t="shared" si="409"/>
        <v>42461</v>
      </c>
      <c r="AN465" s="11">
        <f t="shared" si="410"/>
        <v>2556</v>
      </c>
      <c r="AO465" s="6">
        <v>194.55</v>
      </c>
      <c r="AP465" s="6">
        <f t="shared" si="411"/>
        <v>24.346076712328795</v>
      </c>
      <c r="AQ465" s="6">
        <f t="shared" si="412"/>
        <v>170.02999999999997</v>
      </c>
      <c r="AR465" s="33">
        <v>42826</v>
      </c>
      <c r="AS465" s="5">
        <f t="shared" si="413"/>
        <v>42826</v>
      </c>
      <c r="AT465" s="11">
        <f t="shared" si="414"/>
        <v>42826</v>
      </c>
      <c r="AU465" s="11">
        <f t="shared" si="415"/>
        <v>3287</v>
      </c>
      <c r="AV465" s="6">
        <v>218.85533333333333</v>
      </c>
      <c r="AW465" s="6">
        <v>24.305333333333333</v>
      </c>
      <c r="AX465" s="6">
        <f t="shared" si="386"/>
        <v>145.72466666666665</v>
      </c>
      <c r="AY465" s="33">
        <v>43191</v>
      </c>
      <c r="AZ465" s="5">
        <f t="shared" si="416"/>
        <v>43191</v>
      </c>
      <c r="BA465" s="11">
        <f t="shared" si="417"/>
        <v>3652</v>
      </c>
      <c r="BB465" s="11">
        <f t="shared" si="418"/>
        <v>3457.6239232876715</v>
      </c>
      <c r="BC465" s="6">
        <v>243.5138378919703</v>
      </c>
      <c r="BD465" s="6">
        <v>24.65850455863697</v>
      </c>
      <c r="BE465" s="6">
        <f t="shared" si="387"/>
        <v>121.06616210802969</v>
      </c>
      <c r="BF465" s="8"/>
      <c r="BG465" s="33">
        <v>43556</v>
      </c>
      <c r="BH465" s="5">
        <f t="shared" si="419"/>
        <v>43556</v>
      </c>
      <c r="BI465" s="11">
        <f t="shared" si="420"/>
        <v>4017</v>
      </c>
      <c r="BJ465" s="11">
        <f t="shared" si="421"/>
        <v>0</v>
      </c>
      <c r="BK465" s="6">
        <f>(M465-J465)/R465*BI465</f>
        <v>267.31446694823319</v>
      </c>
      <c r="BL465" s="6">
        <f>BK465-BC465</f>
        <v>23.800629056262892</v>
      </c>
      <c r="BM465" s="6">
        <f t="shared" si="435"/>
        <v>97.265533051766795</v>
      </c>
      <c r="BN465" s="59"/>
      <c r="BO465" s="58"/>
      <c r="BP465" s="58"/>
      <c r="BQ465" s="61">
        <f t="shared" si="422"/>
        <v>72.960199718433444</v>
      </c>
      <c r="BR465" s="33">
        <v>43922</v>
      </c>
      <c r="BS465" s="5">
        <f t="shared" si="423"/>
        <v>43922</v>
      </c>
      <c r="BT465" s="11">
        <f t="shared" si="424"/>
        <v>4383</v>
      </c>
      <c r="BU465" s="11">
        <f t="shared" si="425"/>
        <v>0</v>
      </c>
      <c r="BV465" s="6">
        <f t="shared" si="383"/>
        <v>291.61980028156654</v>
      </c>
      <c r="BW465" s="6">
        <f>SLN(M465,J465,N465)</f>
        <v>24.305333333333333</v>
      </c>
      <c r="BX465" s="73">
        <f t="shared" si="436"/>
        <v>72.960199718433458</v>
      </c>
      <c r="BY465" s="6">
        <f t="shared" si="437"/>
        <v>72.960199718433458</v>
      </c>
      <c r="BZ465" s="33">
        <v>44287</v>
      </c>
      <c r="CA465" s="5">
        <f t="shared" si="426"/>
        <v>44287</v>
      </c>
      <c r="CB465" s="11">
        <f t="shared" si="427"/>
        <v>4748</v>
      </c>
      <c r="CC465" s="11">
        <f t="shared" si="428"/>
        <v>0</v>
      </c>
      <c r="CD465" s="6">
        <f t="shared" si="429"/>
        <v>315.92513361489989</v>
      </c>
      <c r="CE465" s="62">
        <f>SLN(M465,J465,N465)</f>
        <v>24.305333333333333</v>
      </c>
      <c r="CF465" s="73">
        <f t="shared" si="438"/>
        <v>24.305333333333333</v>
      </c>
      <c r="CG465" s="73">
        <f t="shared" si="439"/>
        <v>48.654866385100121</v>
      </c>
      <c r="CH465" s="6">
        <f t="shared" si="394"/>
        <v>48.654866385100121</v>
      </c>
      <c r="CI465" s="6"/>
      <c r="CJ465" s="33">
        <v>44652</v>
      </c>
      <c r="CK465" s="5">
        <f t="shared" si="430"/>
        <v>44652</v>
      </c>
      <c r="CL465" s="11">
        <f t="shared" si="431"/>
        <v>2557</v>
      </c>
      <c r="CM465" s="11">
        <f t="shared" si="432"/>
        <v>2557</v>
      </c>
      <c r="CN465" s="6">
        <f t="shared" si="433"/>
        <v>340.23046694823324</v>
      </c>
      <c r="CO465" s="6">
        <f>SLN(M465,J465,N465)</f>
        <v>24.305333333333333</v>
      </c>
      <c r="CP465" s="73">
        <f t="shared" si="440"/>
        <v>24.305333333333333</v>
      </c>
      <c r="CQ465" s="73">
        <f t="shared" si="441"/>
        <v>24.349533051766787</v>
      </c>
      <c r="CR465" s="6">
        <f t="shared" si="434"/>
        <v>24.349533051766787</v>
      </c>
    </row>
    <row r="466" spans="1:96">
      <c r="A466" s="216" t="s">
        <v>2290</v>
      </c>
      <c r="B466" s="216" t="s">
        <v>2291</v>
      </c>
      <c r="C466" s="217"/>
      <c r="D466" s="217" t="s">
        <v>3759</v>
      </c>
      <c r="E466" s="216" t="s">
        <v>3061</v>
      </c>
      <c r="F466" s="216" t="s">
        <v>4568</v>
      </c>
      <c r="G466" s="216" t="s">
        <v>4574</v>
      </c>
      <c r="H466" s="216" t="s">
        <v>3113</v>
      </c>
      <c r="I466" s="216" t="s">
        <v>4332</v>
      </c>
      <c r="J466" s="216"/>
      <c r="K466" s="216" t="s">
        <v>1240</v>
      </c>
      <c r="L466" s="216" t="s">
        <v>3102</v>
      </c>
      <c r="M466" s="218">
        <v>209.63</v>
      </c>
      <c r="N466" s="216">
        <v>15</v>
      </c>
      <c r="O466" s="216"/>
      <c r="P466" s="216"/>
      <c r="Q466" s="216">
        <f t="shared" si="399"/>
        <v>180</v>
      </c>
      <c r="R466" s="216">
        <f t="shared" si="400"/>
        <v>5478.6330000000007</v>
      </c>
      <c r="S466" s="216">
        <f t="shared" si="401"/>
        <v>5475</v>
      </c>
      <c r="T466" s="216" t="s">
        <v>6</v>
      </c>
      <c r="U466" s="216"/>
      <c r="V466" s="219">
        <v>39539</v>
      </c>
      <c r="W466" s="216"/>
      <c r="X466" s="218">
        <v>209.63</v>
      </c>
      <c r="Y466" s="216">
        <v>0</v>
      </c>
      <c r="Z466" s="216">
        <v>0</v>
      </c>
      <c r="AA466" s="216">
        <v>0</v>
      </c>
      <c r="AB466" s="218">
        <f t="shared" si="402"/>
        <v>209.63</v>
      </c>
      <c r="AC466" s="220">
        <v>42095</v>
      </c>
      <c r="AD466" s="221">
        <f t="shared" si="403"/>
        <v>39539</v>
      </c>
      <c r="AE466" s="221">
        <f t="shared" si="404"/>
        <v>42095</v>
      </c>
      <c r="AF466" s="222">
        <f t="shared" si="405"/>
        <v>2556</v>
      </c>
      <c r="AG466" s="222">
        <f t="shared" si="406"/>
        <v>5478.75</v>
      </c>
      <c r="AH466" s="222">
        <f t="shared" si="407"/>
        <v>2556</v>
      </c>
      <c r="AI466" s="222">
        <f t="shared" si="384"/>
        <v>97.865621917808227</v>
      </c>
      <c r="AJ466" s="222">
        <f t="shared" si="385"/>
        <v>111.76437808219177</v>
      </c>
      <c r="AK466" s="220">
        <v>42461</v>
      </c>
      <c r="AL466" s="223">
        <f t="shared" si="408"/>
        <v>42461</v>
      </c>
      <c r="AM466" s="222">
        <f t="shared" si="409"/>
        <v>42461</v>
      </c>
      <c r="AN466" s="222">
        <f t="shared" si="410"/>
        <v>2556</v>
      </c>
      <c r="AO466" s="166">
        <v>162.26</v>
      </c>
      <c r="AP466" s="166">
        <f t="shared" si="411"/>
        <v>64.394378082191764</v>
      </c>
      <c r="AQ466" s="166">
        <f t="shared" si="412"/>
        <v>47.370000000000005</v>
      </c>
      <c r="AR466" s="220">
        <v>42826</v>
      </c>
      <c r="AS466" s="223">
        <f t="shared" si="413"/>
        <v>42826</v>
      </c>
      <c r="AT466" s="222">
        <f t="shared" si="414"/>
        <v>42826</v>
      </c>
      <c r="AU466" s="222">
        <f t="shared" si="415"/>
        <v>3287</v>
      </c>
      <c r="AV466" s="166">
        <v>176.23533333333333</v>
      </c>
      <c r="AW466" s="166">
        <v>13.975333333333333</v>
      </c>
      <c r="AX466" s="166">
        <f t="shared" si="386"/>
        <v>33.394666666666666</v>
      </c>
      <c r="AY466" s="220">
        <v>43191</v>
      </c>
      <c r="AZ466" s="223">
        <f t="shared" si="416"/>
        <v>43191</v>
      </c>
      <c r="BA466" s="222">
        <f t="shared" si="417"/>
        <v>3652</v>
      </c>
      <c r="BB466" s="222">
        <f t="shared" si="418"/>
        <v>3540.2356219178082</v>
      </c>
      <c r="BC466" s="166">
        <v>190.39867526750697</v>
      </c>
      <c r="BD466" s="166">
        <v>14.163341934173657</v>
      </c>
      <c r="BE466" s="166">
        <f t="shared" si="387"/>
        <v>19.231324732493022</v>
      </c>
      <c r="BF466" s="224"/>
      <c r="BG466" s="220">
        <v>43556</v>
      </c>
      <c r="BH466" s="223">
        <f t="shared" si="419"/>
        <v>43556</v>
      </c>
      <c r="BI466" s="222">
        <f t="shared" si="420"/>
        <v>4017</v>
      </c>
      <c r="BJ466" s="222">
        <f t="shared" si="421"/>
        <v>0</v>
      </c>
      <c r="BK466" s="166">
        <f>(M466-J466)/R466*BI466</f>
        <v>153.7032522528886</v>
      </c>
      <c r="BL466" s="166">
        <f t="shared" ref="BL466:BL473" si="442">AB466/N466</f>
        <v>13.975333333333333</v>
      </c>
      <c r="BM466" s="166">
        <f t="shared" si="435"/>
        <v>5.2559913991596883</v>
      </c>
      <c r="BN466" s="225"/>
      <c r="BO466" s="226"/>
      <c r="BP466" s="226"/>
      <c r="BQ466" s="227">
        <f t="shared" si="422"/>
        <v>50.670756347951709</v>
      </c>
      <c r="BR466" s="220">
        <v>43922</v>
      </c>
      <c r="BS466" s="223">
        <f t="shared" si="423"/>
        <v>43922</v>
      </c>
      <c r="BT466" s="222">
        <f t="shared" si="424"/>
        <v>4383</v>
      </c>
      <c r="BU466" s="222">
        <f t="shared" si="425"/>
        <v>0</v>
      </c>
      <c r="BV466" s="166">
        <f t="shared" si="383"/>
        <v>158.95924365204829</v>
      </c>
      <c r="BW466" s="166">
        <f>BM466</f>
        <v>5.2559913991596883</v>
      </c>
      <c r="BX466" s="166">
        <f t="shared" si="436"/>
        <v>0</v>
      </c>
      <c r="BY466" s="166">
        <f t="shared" si="437"/>
        <v>0</v>
      </c>
      <c r="BZ466" s="220">
        <v>44287</v>
      </c>
      <c r="CA466" s="223">
        <f t="shared" si="426"/>
        <v>44287</v>
      </c>
      <c r="CB466" s="222">
        <f t="shared" si="427"/>
        <v>4748</v>
      </c>
      <c r="CC466" s="222">
        <f t="shared" si="428"/>
        <v>0</v>
      </c>
      <c r="CD466" s="166">
        <f t="shared" si="429"/>
        <v>158.95924365204829</v>
      </c>
      <c r="CE466" s="166">
        <f>BY466</f>
        <v>0</v>
      </c>
      <c r="CF466" s="166">
        <f t="shared" si="438"/>
        <v>0</v>
      </c>
      <c r="CG466" s="166">
        <f t="shared" si="439"/>
        <v>0</v>
      </c>
      <c r="CH466" s="166">
        <f t="shared" si="394"/>
        <v>0</v>
      </c>
      <c r="CI466" s="166"/>
      <c r="CJ466" s="220">
        <v>44652</v>
      </c>
      <c r="CK466" s="223">
        <f t="shared" si="430"/>
        <v>44652</v>
      </c>
      <c r="CL466" s="222">
        <f t="shared" si="431"/>
        <v>2557</v>
      </c>
      <c r="CM466" s="222">
        <f t="shared" si="432"/>
        <v>2557</v>
      </c>
      <c r="CN466" s="166">
        <f t="shared" si="433"/>
        <v>158.95924365204829</v>
      </c>
      <c r="CO466" s="166">
        <f>CH466</f>
        <v>0</v>
      </c>
      <c r="CP466" s="166">
        <f t="shared" si="440"/>
        <v>0</v>
      </c>
      <c r="CQ466" s="166">
        <f t="shared" si="441"/>
        <v>0</v>
      </c>
      <c r="CR466" s="166">
        <f t="shared" si="434"/>
        <v>0</v>
      </c>
    </row>
    <row r="467" spans="1:96">
      <c r="A467" s="30" t="s">
        <v>2333</v>
      </c>
      <c r="B467" s="30" t="s">
        <v>2334</v>
      </c>
      <c r="C467" s="49"/>
      <c r="D467" s="49" t="s">
        <v>3779</v>
      </c>
      <c r="E467" s="30" t="s">
        <v>3061</v>
      </c>
      <c r="F467" s="30" t="s">
        <v>4568</v>
      </c>
      <c r="G467" s="30" t="s">
        <v>4574</v>
      </c>
      <c r="H467" s="30" t="s">
        <v>4451</v>
      </c>
      <c r="I467" s="30" t="s">
        <v>11653</v>
      </c>
      <c r="J467" s="30"/>
      <c r="K467" s="30" t="s">
        <v>1240</v>
      </c>
      <c r="L467" s="30" t="s">
        <v>3102</v>
      </c>
      <c r="M467" s="31">
        <v>1566.34</v>
      </c>
      <c r="N467" s="30">
        <v>15</v>
      </c>
      <c r="O467" s="30"/>
      <c r="P467" s="162"/>
      <c r="Q467" s="30">
        <f t="shared" si="399"/>
        <v>180</v>
      </c>
      <c r="R467" s="30">
        <f t="shared" si="400"/>
        <v>5478.6330000000007</v>
      </c>
      <c r="S467" s="30">
        <f t="shared" si="401"/>
        <v>5475</v>
      </c>
      <c r="T467" s="30" t="s">
        <v>6</v>
      </c>
      <c r="U467" s="30"/>
      <c r="V467" s="32">
        <v>39539</v>
      </c>
      <c r="W467" s="30"/>
      <c r="X467" s="31">
        <v>1566.34</v>
      </c>
      <c r="Y467" s="30">
        <v>0</v>
      </c>
      <c r="Z467" s="30">
        <v>0</v>
      </c>
      <c r="AA467" s="30">
        <v>0</v>
      </c>
      <c r="AB467" s="31">
        <f t="shared" si="402"/>
        <v>1566.34</v>
      </c>
      <c r="AC467" s="33">
        <v>42095</v>
      </c>
      <c r="AD467" s="10">
        <f t="shared" si="403"/>
        <v>39539</v>
      </c>
      <c r="AE467" s="10">
        <f t="shared" si="404"/>
        <v>42095</v>
      </c>
      <c r="AF467" s="11">
        <f t="shared" si="405"/>
        <v>2556</v>
      </c>
      <c r="AG467" s="11">
        <f t="shared" si="406"/>
        <v>5478.75</v>
      </c>
      <c r="AH467" s="11">
        <f t="shared" si="407"/>
        <v>2556</v>
      </c>
      <c r="AI467" s="11">
        <f t="shared" si="384"/>
        <v>731.24475616438349</v>
      </c>
      <c r="AJ467" s="11">
        <f t="shared" si="385"/>
        <v>835.09524383561643</v>
      </c>
      <c r="AK467" s="33">
        <v>42461</v>
      </c>
      <c r="AL467" s="5">
        <f t="shared" si="408"/>
        <v>42461</v>
      </c>
      <c r="AM467" s="11">
        <f t="shared" si="409"/>
        <v>42461</v>
      </c>
      <c r="AN467" s="11">
        <f t="shared" si="410"/>
        <v>2556</v>
      </c>
      <c r="AO467" s="6">
        <v>1201.0999999999999</v>
      </c>
      <c r="AP467" s="6">
        <f t="shared" si="411"/>
        <v>469.85524383561642</v>
      </c>
      <c r="AQ467" s="6">
        <f t="shared" si="412"/>
        <v>365.24</v>
      </c>
      <c r="AR467" s="33">
        <v>42826</v>
      </c>
      <c r="AS467" s="5">
        <f t="shared" si="413"/>
        <v>42826</v>
      </c>
      <c r="AT467" s="11">
        <f t="shared" si="414"/>
        <v>42826</v>
      </c>
      <c r="AU467" s="11">
        <f t="shared" si="415"/>
        <v>3287</v>
      </c>
      <c r="AV467" s="6">
        <v>1305.5226666666665</v>
      </c>
      <c r="AW467" s="6">
        <v>104.42266666666666</v>
      </c>
      <c r="AX467" s="6">
        <f t="shared" si="386"/>
        <v>260.81733333333341</v>
      </c>
      <c r="AY467" s="33">
        <v>43191</v>
      </c>
      <c r="AZ467" s="5">
        <f t="shared" si="416"/>
        <v>43191</v>
      </c>
      <c r="BA467" s="11">
        <f t="shared" si="417"/>
        <v>3652</v>
      </c>
      <c r="BB467" s="11">
        <f t="shared" si="418"/>
        <v>2816.9047561643838</v>
      </c>
      <c r="BC467" s="6">
        <v>1411.3501198230542</v>
      </c>
      <c r="BD467" s="6">
        <v>105.82745315638775</v>
      </c>
      <c r="BE467" s="6">
        <f t="shared" si="387"/>
        <v>154.98988017694569</v>
      </c>
      <c r="BF467" s="8"/>
      <c r="BG467" s="33">
        <v>43556</v>
      </c>
      <c r="BH467" s="5">
        <f t="shared" si="419"/>
        <v>43556</v>
      </c>
      <c r="BI467" s="11">
        <f t="shared" si="420"/>
        <v>4017</v>
      </c>
      <c r="BJ467" s="11">
        <f t="shared" si="421"/>
        <v>0</v>
      </c>
      <c r="BK467" s="6">
        <f t="shared" ref="BK467:BK473" si="443">BC467+BL467</f>
        <v>1515.7727864897208</v>
      </c>
      <c r="BL467" s="6">
        <f t="shared" si="442"/>
        <v>104.42266666666666</v>
      </c>
      <c r="BM467" s="6">
        <f t="shared" si="435"/>
        <v>50.567213510279032</v>
      </c>
      <c r="BN467" s="59"/>
      <c r="BO467" s="58"/>
      <c r="BP467" s="58"/>
      <c r="BQ467" s="61">
        <f t="shared" si="422"/>
        <v>0</v>
      </c>
      <c r="BR467" s="33">
        <v>43922</v>
      </c>
      <c r="BS467" s="5">
        <f t="shared" si="423"/>
        <v>43922</v>
      </c>
      <c r="BT467" s="11">
        <f t="shared" si="424"/>
        <v>4383</v>
      </c>
      <c r="BU467" s="11">
        <f t="shared" si="425"/>
        <v>0</v>
      </c>
      <c r="BV467" s="6">
        <f t="shared" si="383"/>
        <v>1566.34</v>
      </c>
      <c r="BW467" s="6">
        <f>BM467</f>
        <v>50.567213510279032</v>
      </c>
      <c r="BX467" s="73">
        <f t="shared" si="436"/>
        <v>0</v>
      </c>
      <c r="BY467" s="6">
        <f t="shared" si="437"/>
        <v>0</v>
      </c>
      <c r="BZ467" s="33">
        <v>44287</v>
      </c>
      <c r="CA467" s="5">
        <f t="shared" si="426"/>
        <v>44287</v>
      </c>
      <c r="CB467" s="11">
        <f t="shared" si="427"/>
        <v>4748</v>
      </c>
      <c r="CC467" s="11">
        <f t="shared" si="428"/>
        <v>0</v>
      </c>
      <c r="CD467" s="6">
        <f t="shared" si="429"/>
        <v>1566.34</v>
      </c>
      <c r="CE467" s="62">
        <f>BY467</f>
        <v>0</v>
      </c>
      <c r="CF467" s="73">
        <f t="shared" si="438"/>
        <v>0</v>
      </c>
      <c r="CG467" s="73">
        <f t="shared" si="439"/>
        <v>0</v>
      </c>
      <c r="CH467" s="6">
        <f t="shared" si="394"/>
        <v>0</v>
      </c>
      <c r="CI467" s="6"/>
      <c r="CJ467" s="33">
        <v>44652</v>
      </c>
      <c r="CK467" s="5">
        <f t="shared" si="430"/>
        <v>44652</v>
      </c>
      <c r="CL467" s="11">
        <f t="shared" si="431"/>
        <v>2557</v>
      </c>
      <c r="CM467" s="11">
        <f t="shared" si="432"/>
        <v>2557</v>
      </c>
      <c r="CN467" s="6">
        <f t="shared" si="433"/>
        <v>1566.34</v>
      </c>
      <c r="CO467" s="62">
        <f>CH467</f>
        <v>0</v>
      </c>
      <c r="CP467" s="73">
        <f t="shared" si="440"/>
        <v>0</v>
      </c>
      <c r="CQ467" s="73">
        <f t="shared" si="441"/>
        <v>0</v>
      </c>
      <c r="CR467" s="6">
        <f t="shared" si="434"/>
        <v>0</v>
      </c>
    </row>
    <row r="468" spans="1:96">
      <c r="A468" s="30" t="s">
        <v>2335</v>
      </c>
      <c r="B468" s="30" t="s">
        <v>2336</v>
      </c>
      <c r="C468" s="49"/>
      <c r="D468" s="49" t="s">
        <v>3780</v>
      </c>
      <c r="E468" s="30" t="s">
        <v>3061</v>
      </c>
      <c r="F468" s="30" t="s">
        <v>4568</v>
      </c>
      <c r="G468" s="30" t="s">
        <v>4562</v>
      </c>
      <c r="H468" s="30" t="s">
        <v>4470</v>
      </c>
      <c r="I468" s="30" t="s">
        <v>4469</v>
      </c>
      <c r="J468" s="30"/>
      <c r="K468" s="30" t="s">
        <v>1240</v>
      </c>
      <c r="L468" s="30" t="s">
        <v>3102</v>
      </c>
      <c r="M468" s="31">
        <v>922.04</v>
      </c>
      <c r="N468" s="30">
        <v>15</v>
      </c>
      <c r="O468" s="30"/>
      <c r="P468" s="162"/>
      <c r="Q468" s="30">
        <f t="shared" si="399"/>
        <v>180</v>
      </c>
      <c r="R468" s="30">
        <f t="shared" si="400"/>
        <v>5478.6330000000007</v>
      </c>
      <c r="S468" s="30">
        <f t="shared" si="401"/>
        <v>5475</v>
      </c>
      <c r="T468" s="30" t="s">
        <v>6</v>
      </c>
      <c r="U468" s="30"/>
      <c r="V468" s="32">
        <v>39539</v>
      </c>
      <c r="W468" s="30"/>
      <c r="X468" s="31">
        <v>922.04</v>
      </c>
      <c r="Y468" s="30">
        <v>0</v>
      </c>
      <c r="Z468" s="30">
        <v>0</v>
      </c>
      <c r="AA468" s="30">
        <v>0</v>
      </c>
      <c r="AB468" s="31">
        <f t="shared" si="402"/>
        <v>922.04</v>
      </c>
      <c r="AC468" s="33">
        <v>42095</v>
      </c>
      <c r="AD468" s="10">
        <f t="shared" si="403"/>
        <v>39539</v>
      </c>
      <c r="AE468" s="10">
        <f t="shared" si="404"/>
        <v>42095</v>
      </c>
      <c r="AF468" s="11">
        <f t="shared" si="405"/>
        <v>2556</v>
      </c>
      <c r="AG468" s="11">
        <f t="shared" si="406"/>
        <v>5478.75</v>
      </c>
      <c r="AH468" s="11">
        <f t="shared" si="407"/>
        <v>2556</v>
      </c>
      <c r="AI468" s="11">
        <f t="shared" si="384"/>
        <v>430.45374246575341</v>
      </c>
      <c r="AJ468" s="11">
        <f t="shared" si="385"/>
        <v>491.58625753424656</v>
      </c>
      <c r="AK468" s="33">
        <v>42461</v>
      </c>
      <c r="AL468" s="5">
        <f t="shared" si="408"/>
        <v>42461</v>
      </c>
      <c r="AM468" s="11">
        <f t="shared" si="409"/>
        <v>42461</v>
      </c>
      <c r="AN468" s="11">
        <f t="shared" si="410"/>
        <v>2556</v>
      </c>
      <c r="AO468" s="6">
        <v>608.69000000000005</v>
      </c>
      <c r="AP468" s="6">
        <f t="shared" si="411"/>
        <v>178.23625753424665</v>
      </c>
      <c r="AQ468" s="6">
        <f t="shared" si="412"/>
        <v>313.34999999999991</v>
      </c>
      <c r="AR468" s="33">
        <v>42826</v>
      </c>
      <c r="AS468" s="5">
        <f t="shared" si="413"/>
        <v>42826</v>
      </c>
      <c r="AT468" s="11">
        <f t="shared" si="414"/>
        <v>42826</v>
      </c>
      <c r="AU468" s="11">
        <f t="shared" si="415"/>
        <v>3287</v>
      </c>
      <c r="AV468" s="6">
        <v>670.15933333333339</v>
      </c>
      <c r="AW468" s="6">
        <v>61.469333333333331</v>
      </c>
      <c r="AX468" s="6">
        <f t="shared" si="386"/>
        <v>251.88066666666657</v>
      </c>
      <c r="AY468" s="33">
        <v>43191</v>
      </c>
      <c r="AZ468" s="5">
        <f t="shared" si="416"/>
        <v>43191</v>
      </c>
      <c r="BA468" s="11">
        <f t="shared" si="417"/>
        <v>3652</v>
      </c>
      <c r="BB468" s="11">
        <f t="shared" si="418"/>
        <v>3160.4137424657533</v>
      </c>
      <c r="BC468" s="6">
        <v>732.45560675309912</v>
      </c>
      <c r="BD468" s="6">
        <v>62.296273419765669</v>
      </c>
      <c r="BE468" s="6">
        <f t="shared" si="387"/>
        <v>189.58439324690085</v>
      </c>
      <c r="BF468" s="8"/>
      <c r="BG468" s="33">
        <v>43556</v>
      </c>
      <c r="BH468" s="5">
        <f t="shared" si="419"/>
        <v>43556</v>
      </c>
      <c r="BI468" s="11">
        <f t="shared" si="420"/>
        <v>4017</v>
      </c>
      <c r="BJ468" s="11">
        <f t="shared" si="421"/>
        <v>0</v>
      </c>
      <c r="BK468" s="6">
        <f t="shared" si="443"/>
        <v>793.92494008643246</v>
      </c>
      <c r="BL468" s="6">
        <f t="shared" si="442"/>
        <v>61.469333333333331</v>
      </c>
      <c r="BM468" s="6">
        <f t="shared" si="435"/>
        <v>128.11505991356751</v>
      </c>
      <c r="BN468" s="59"/>
      <c r="BO468" s="58"/>
      <c r="BP468" s="58"/>
      <c r="BQ468" s="61">
        <f t="shared" si="422"/>
        <v>66.645726580234168</v>
      </c>
      <c r="BR468" s="33">
        <v>43922</v>
      </c>
      <c r="BS468" s="5">
        <f t="shared" si="423"/>
        <v>43922</v>
      </c>
      <c r="BT468" s="11">
        <f t="shared" si="424"/>
        <v>4383</v>
      </c>
      <c r="BU468" s="11">
        <f t="shared" si="425"/>
        <v>0</v>
      </c>
      <c r="BV468" s="6">
        <f t="shared" si="383"/>
        <v>855.3942734197658</v>
      </c>
      <c r="BW468" s="6">
        <f>SLN(M468,J468,N468)</f>
        <v>61.469333333333331</v>
      </c>
      <c r="BX468" s="73">
        <f t="shared" si="436"/>
        <v>66.645726580234168</v>
      </c>
      <c r="BY468" s="6">
        <f t="shared" si="437"/>
        <v>66.645726580234168</v>
      </c>
      <c r="BZ468" s="33">
        <v>44287</v>
      </c>
      <c r="CA468" s="5">
        <f t="shared" si="426"/>
        <v>44287</v>
      </c>
      <c r="CB468" s="11">
        <f t="shared" si="427"/>
        <v>4748</v>
      </c>
      <c r="CC468" s="11">
        <f t="shared" si="428"/>
        <v>0</v>
      </c>
      <c r="CD468" s="6">
        <f t="shared" si="429"/>
        <v>916.86360675309913</v>
      </c>
      <c r="CE468" s="62">
        <f>SLN(M468,J468,N468)</f>
        <v>61.469333333333331</v>
      </c>
      <c r="CF468" s="73">
        <f t="shared" si="438"/>
        <v>61.469333333333331</v>
      </c>
      <c r="CG468" s="73">
        <f t="shared" si="439"/>
        <v>5.1763932469008367</v>
      </c>
      <c r="CH468" s="6">
        <f t="shared" si="394"/>
        <v>5.1763932469008367</v>
      </c>
      <c r="CI468" s="6"/>
      <c r="CJ468" s="33">
        <v>44652</v>
      </c>
      <c r="CK468" s="5">
        <f t="shared" si="430"/>
        <v>44652</v>
      </c>
      <c r="CL468" s="11">
        <f t="shared" si="431"/>
        <v>2557</v>
      </c>
      <c r="CM468" s="11">
        <f t="shared" si="432"/>
        <v>2557</v>
      </c>
      <c r="CN468" s="6">
        <f t="shared" si="433"/>
        <v>921.04</v>
      </c>
      <c r="CO468" s="6">
        <f>CH468-1</f>
        <v>4.1763932469008367</v>
      </c>
      <c r="CP468" s="73">
        <f t="shared" si="440"/>
        <v>4.1763932469008367</v>
      </c>
      <c r="CQ468" s="73">
        <f t="shared" si="441"/>
        <v>1</v>
      </c>
      <c r="CR468" s="6">
        <f t="shared" si="434"/>
        <v>1</v>
      </c>
    </row>
    <row r="469" spans="1:96">
      <c r="A469" s="30" t="s">
        <v>2349</v>
      </c>
      <c r="B469" s="30" t="s">
        <v>2350</v>
      </c>
      <c r="C469" s="49"/>
      <c r="D469" s="49" t="s">
        <v>3787</v>
      </c>
      <c r="E469" s="30" t="s">
        <v>3061</v>
      </c>
      <c r="F469" s="30" t="s">
        <v>4568</v>
      </c>
      <c r="G469" s="30" t="s">
        <v>4574</v>
      </c>
      <c r="H469" s="30" t="s">
        <v>3113</v>
      </c>
      <c r="I469" s="30" t="s">
        <v>4332</v>
      </c>
      <c r="J469" s="30"/>
      <c r="K469" s="30" t="s">
        <v>1240</v>
      </c>
      <c r="L469" s="30" t="s">
        <v>3102</v>
      </c>
      <c r="M469" s="31">
        <v>209.63</v>
      </c>
      <c r="N469" s="30">
        <v>15</v>
      </c>
      <c r="O469" s="30"/>
      <c r="P469" s="162"/>
      <c r="Q469" s="30">
        <f t="shared" si="399"/>
        <v>180</v>
      </c>
      <c r="R469" s="30">
        <f t="shared" si="400"/>
        <v>5478.6330000000007</v>
      </c>
      <c r="S469" s="30">
        <f t="shared" si="401"/>
        <v>5475</v>
      </c>
      <c r="T469" s="30" t="s">
        <v>6</v>
      </c>
      <c r="U469" s="30"/>
      <c r="V469" s="32">
        <v>39539</v>
      </c>
      <c r="W469" s="30"/>
      <c r="X469" s="31">
        <v>209.63</v>
      </c>
      <c r="Y469" s="30">
        <v>0</v>
      </c>
      <c r="Z469" s="30">
        <v>0</v>
      </c>
      <c r="AA469" s="30">
        <v>0</v>
      </c>
      <c r="AB469" s="31">
        <f t="shared" si="402"/>
        <v>209.63</v>
      </c>
      <c r="AC469" s="33">
        <v>42095</v>
      </c>
      <c r="AD469" s="10">
        <f t="shared" si="403"/>
        <v>39539</v>
      </c>
      <c r="AE469" s="10">
        <f t="shared" si="404"/>
        <v>42095</v>
      </c>
      <c r="AF469" s="11">
        <f t="shared" si="405"/>
        <v>2556</v>
      </c>
      <c r="AG469" s="11">
        <f t="shared" si="406"/>
        <v>5478.75</v>
      </c>
      <c r="AH469" s="11">
        <f t="shared" si="407"/>
        <v>2556</v>
      </c>
      <c r="AI469" s="11">
        <f t="shared" si="384"/>
        <v>97.865621917808227</v>
      </c>
      <c r="AJ469" s="11">
        <f t="shared" si="385"/>
        <v>111.76437808219177</v>
      </c>
      <c r="AK469" s="33">
        <v>42461</v>
      </c>
      <c r="AL469" s="5">
        <f t="shared" si="408"/>
        <v>42461</v>
      </c>
      <c r="AM469" s="11">
        <f t="shared" si="409"/>
        <v>42461</v>
      </c>
      <c r="AN469" s="11">
        <f t="shared" si="410"/>
        <v>2556</v>
      </c>
      <c r="AO469" s="6">
        <v>162.26</v>
      </c>
      <c r="AP469" s="6">
        <f t="shared" si="411"/>
        <v>64.394378082191764</v>
      </c>
      <c r="AQ469" s="6">
        <f t="shared" si="412"/>
        <v>47.370000000000005</v>
      </c>
      <c r="AR469" s="33">
        <v>42826</v>
      </c>
      <c r="AS469" s="5">
        <f t="shared" si="413"/>
        <v>42826</v>
      </c>
      <c r="AT469" s="11">
        <f t="shared" si="414"/>
        <v>42826</v>
      </c>
      <c r="AU469" s="11">
        <f t="shared" si="415"/>
        <v>3287</v>
      </c>
      <c r="AV469" s="6">
        <v>176.23533333333333</v>
      </c>
      <c r="AW469" s="6">
        <v>13.975333333333333</v>
      </c>
      <c r="AX469" s="6">
        <f t="shared" si="386"/>
        <v>33.394666666666666</v>
      </c>
      <c r="AY469" s="33">
        <v>43191</v>
      </c>
      <c r="AZ469" s="5">
        <f t="shared" si="416"/>
        <v>43191</v>
      </c>
      <c r="BA469" s="11">
        <f t="shared" si="417"/>
        <v>3652</v>
      </c>
      <c r="BB469" s="11">
        <f t="shared" si="418"/>
        <v>3540.2356219178082</v>
      </c>
      <c r="BC469" s="6">
        <v>190.39867526750697</v>
      </c>
      <c r="BD469" s="6">
        <v>14.163341934173657</v>
      </c>
      <c r="BE469" s="6">
        <f t="shared" si="387"/>
        <v>19.231324732493022</v>
      </c>
      <c r="BF469" s="8"/>
      <c r="BG469" s="33">
        <v>43556</v>
      </c>
      <c r="BH469" s="5">
        <f t="shared" si="419"/>
        <v>43556</v>
      </c>
      <c r="BI469" s="11">
        <f t="shared" si="420"/>
        <v>4017</v>
      </c>
      <c r="BJ469" s="11">
        <f t="shared" si="421"/>
        <v>0</v>
      </c>
      <c r="BK469" s="6">
        <f t="shared" si="443"/>
        <v>204.37400860084031</v>
      </c>
      <c r="BL469" s="6">
        <f t="shared" si="442"/>
        <v>13.975333333333333</v>
      </c>
      <c r="BM469" s="6">
        <f t="shared" si="435"/>
        <v>5.2559913991596883</v>
      </c>
      <c r="BN469" s="59"/>
      <c r="BO469" s="58"/>
      <c r="BP469" s="58"/>
      <c r="BQ469" s="61">
        <f t="shared" si="422"/>
        <v>0</v>
      </c>
      <c r="BR469" s="33">
        <v>43922</v>
      </c>
      <c r="BS469" s="5">
        <f t="shared" si="423"/>
        <v>43922</v>
      </c>
      <c r="BT469" s="11">
        <f t="shared" si="424"/>
        <v>4383</v>
      </c>
      <c r="BU469" s="11">
        <f t="shared" si="425"/>
        <v>0</v>
      </c>
      <c r="BV469" s="6">
        <f t="shared" ref="BV469:BV532" si="444">BK469+BW469</f>
        <v>209.63</v>
      </c>
      <c r="BW469" s="6">
        <f>BM469</f>
        <v>5.2559913991596883</v>
      </c>
      <c r="BX469" s="73">
        <f t="shared" si="436"/>
        <v>0</v>
      </c>
      <c r="BY469" s="6">
        <f t="shared" si="437"/>
        <v>0</v>
      </c>
      <c r="BZ469" s="33">
        <v>44287</v>
      </c>
      <c r="CA469" s="5">
        <f t="shared" si="426"/>
        <v>44287</v>
      </c>
      <c r="CB469" s="11">
        <f t="shared" si="427"/>
        <v>4748</v>
      </c>
      <c r="CC469" s="11">
        <f t="shared" si="428"/>
        <v>0</v>
      </c>
      <c r="CD469" s="6">
        <f t="shared" si="429"/>
        <v>209.63</v>
      </c>
      <c r="CE469" s="62">
        <f>BY469</f>
        <v>0</v>
      </c>
      <c r="CF469" s="73">
        <f t="shared" si="438"/>
        <v>0</v>
      </c>
      <c r="CG469" s="73">
        <f t="shared" si="439"/>
        <v>0</v>
      </c>
      <c r="CH469" s="6">
        <f t="shared" si="394"/>
        <v>0</v>
      </c>
      <c r="CI469" s="6"/>
      <c r="CJ469" s="33">
        <v>44652</v>
      </c>
      <c r="CK469" s="5">
        <f t="shared" si="430"/>
        <v>44652</v>
      </c>
      <c r="CL469" s="11">
        <f t="shared" si="431"/>
        <v>2557</v>
      </c>
      <c r="CM469" s="11">
        <f t="shared" si="432"/>
        <v>2557</v>
      </c>
      <c r="CN469" s="6">
        <f t="shared" si="433"/>
        <v>209.63</v>
      </c>
      <c r="CO469" s="62">
        <f>CH469</f>
        <v>0</v>
      </c>
      <c r="CP469" s="73">
        <f t="shared" si="440"/>
        <v>0</v>
      </c>
      <c r="CQ469" s="73">
        <f t="shared" si="441"/>
        <v>0</v>
      </c>
      <c r="CR469" s="6">
        <f t="shared" si="434"/>
        <v>0</v>
      </c>
    </row>
    <row r="470" spans="1:96">
      <c r="A470" s="30" t="s">
        <v>2351</v>
      </c>
      <c r="B470" s="30" t="s">
        <v>2352</v>
      </c>
      <c r="C470" s="49"/>
      <c r="D470" s="49" t="s">
        <v>3788</v>
      </c>
      <c r="E470" s="30" t="s">
        <v>3061</v>
      </c>
      <c r="F470" s="30" t="s">
        <v>4568</v>
      </c>
      <c r="G470" s="30" t="s">
        <v>4574</v>
      </c>
      <c r="H470" s="30" t="s">
        <v>3113</v>
      </c>
      <c r="I470" s="30" t="s">
        <v>4332</v>
      </c>
      <c r="J470" s="30"/>
      <c r="K470" s="30" t="s">
        <v>1240</v>
      </c>
      <c r="L470" s="30" t="s">
        <v>3102</v>
      </c>
      <c r="M470" s="31">
        <v>209.63</v>
      </c>
      <c r="N470" s="30">
        <v>15</v>
      </c>
      <c r="O470" s="30"/>
      <c r="P470" s="162"/>
      <c r="Q470" s="30">
        <f t="shared" si="399"/>
        <v>180</v>
      </c>
      <c r="R470" s="30">
        <f t="shared" si="400"/>
        <v>5478.6330000000007</v>
      </c>
      <c r="S470" s="30">
        <f t="shared" si="401"/>
        <v>5475</v>
      </c>
      <c r="T470" s="30" t="s">
        <v>6</v>
      </c>
      <c r="U470" s="30"/>
      <c r="V470" s="32">
        <v>39539</v>
      </c>
      <c r="W470" s="30"/>
      <c r="X470" s="31">
        <v>209.63</v>
      </c>
      <c r="Y470" s="30">
        <v>0</v>
      </c>
      <c r="Z470" s="30">
        <v>0</v>
      </c>
      <c r="AA470" s="30">
        <v>0</v>
      </c>
      <c r="AB470" s="31">
        <f t="shared" si="402"/>
        <v>209.63</v>
      </c>
      <c r="AC470" s="33">
        <v>42095</v>
      </c>
      <c r="AD470" s="10">
        <f t="shared" si="403"/>
        <v>39539</v>
      </c>
      <c r="AE470" s="10">
        <f t="shared" si="404"/>
        <v>42095</v>
      </c>
      <c r="AF470" s="11">
        <f t="shared" si="405"/>
        <v>2556</v>
      </c>
      <c r="AG470" s="11">
        <f t="shared" si="406"/>
        <v>5478.75</v>
      </c>
      <c r="AH470" s="11">
        <f t="shared" si="407"/>
        <v>2556</v>
      </c>
      <c r="AI470" s="11">
        <f t="shared" si="384"/>
        <v>97.865621917808227</v>
      </c>
      <c r="AJ470" s="11">
        <f t="shared" si="385"/>
        <v>111.76437808219177</v>
      </c>
      <c r="AK470" s="33">
        <v>42461</v>
      </c>
      <c r="AL470" s="5">
        <f t="shared" si="408"/>
        <v>42461</v>
      </c>
      <c r="AM470" s="11">
        <f t="shared" si="409"/>
        <v>42461</v>
      </c>
      <c r="AN470" s="11">
        <f t="shared" si="410"/>
        <v>2556</v>
      </c>
      <c r="AO470" s="6">
        <v>162.26</v>
      </c>
      <c r="AP470" s="6">
        <f t="shared" si="411"/>
        <v>64.394378082191764</v>
      </c>
      <c r="AQ470" s="6">
        <f t="shared" si="412"/>
        <v>47.370000000000005</v>
      </c>
      <c r="AR470" s="33">
        <v>42826</v>
      </c>
      <c r="AS470" s="5">
        <f t="shared" si="413"/>
        <v>42826</v>
      </c>
      <c r="AT470" s="11">
        <f t="shared" si="414"/>
        <v>42826</v>
      </c>
      <c r="AU470" s="11">
        <f t="shared" si="415"/>
        <v>3287</v>
      </c>
      <c r="AV470" s="6">
        <v>176.23533333333333</v>
      </c>
      <c r="AW470" s="6">
        <v>13.975333333333333</v>
      </c>
      <c r="AX470" s="6">
        <f t="shared" si="386"/>
        <v>33.394666666666666</v>
      </c>
      <c r="AY470" s="33">
        <v>43191</v>
      </c>
      <c r="AZ470" s="5">
        <f t="shared" si="416"/>
        <v>43191</v>
      </c>
      <c r="BA470" s="11">
        <f t="shared" si="417"/>
        <v>3652</v>
      </c>
      <c r="BB470" s="11">
        <f t="shared" si="418"/>
        <v>3540.2356219178082</v>
      </c>
      <c r="BC470" s="6">
        <v>190.39867526750697</v>
      </c>
      <c r="BD470" s="6">
        <v>14.163341934173657</v>
      </c>
      <c r="BE470" s="6">
        <f t="shared" si="387"/>
        <v>19.231324732493022</v>
      </c>
      <c r="BF470" s="8"/>
      <c r="BG470" s="33">
        <v>43556</v>
      </c>
      <c r="BH470" s="5">
        <f t="shared" si="419"/>
        <v>43556</v>
      </c>
      <c r="BI470" s="11">
        <f t="shared" si="420"/>
        <v>4017</v>
      </c>
      <c r="BJ470" s="11">
        <f t="shared" si="421"/>
        <v>0</v>
      </c>
      <c r="BK470" s="6">
        <f t="shared" si="443"/>
        <v>204.37400860084031</v>
      </c>
      <c r="BL470" s="6">
        <f t="shared" si="442"/>
        <v>13.975333333333333</v>
      </c>
      <c r="BM470" s="6">
        <f t="shared" si="435"/>
        <v>5.2559913991596883</v>
      </c>
      <c r="BN470" s="59"/>
      <c r="BO470" s="58"/>
      <c r="BP470" s="58"/>
      <c r="BQ470" s="61">
        <f t="shared" si="422"/>
        <v>0</v>
      </c>
      <c r="BR470" s="33">
        <v>43922</v>
      </c>
      <c r="BS470" s="5">
        <f t="shared" si="423"/>
        <v>43922</v>
      </c>
      <c r="BT470" s="11">
        <f t="shared" si="424"/>
        <v>4383</v>
      </c>
      <c r="BU470" s="11">
        <f t="shared" si="425"/>
        <v>0</v>
      </c>
      <c r="BV470" s="6">
        <f t="shared" si="444"/>
        <v>209.63</v>
      </c>
      <c r="BW470" s="6">
        <f>BM470</f>
        <v>5.2559913991596883</v>
      </c>
      <c r="BX470" s="73">
        <f t="shared" si="436"/>
        <v>0</v>
      </c>
      <c r="BY470" s="6">
        <f t="shared" si="437"/>
        <v>0</v>
      </c>
      <c r="BZ470" s="33">
        <v>44287</v>
      </c>
      <c r="CA470" s="5">
        <f t="shared" si="426"/>
        <v>44287</v>
      </c>
      <c r="CB470" s="11">
        <f t="shared" si="427"/>
        <v>4748</v>
      </c>
      <c r="CC470" s="11">
        <f t="shared" si="428"/>
        <v>0</v>
      </c>
      <c r="CD470" s="6">
        <f t="shared" si="429"/>
        <v>209.63</v>
      </c>
      <c r="CE470" s="62">
        <f>BY470</f>
        <v>0</v>
      </c>
      <c r="CF470" s="73">
        <f t="shared" si="438"/>
        <v>0</v>
      </c>
      <c r="CG470" s="73">
        <f t="shared" si="439"/>
        <v>0</v>
      </c>
      <c r="CH470" s="6">
        <f t="shared" si="394"/>
        <v>0</v>
      </c>
      <c r="CI470" s="6"/>
      <c r="CJ470" s="33">
        <v>44652</v>
      </c>
      <c r="CK470" s="5">
        <f t="shared" si="430"/>
        <v>44652</v>
      </c>
      <c r="CL470" s="11">
        <f t="shared" si="431"/>
        <v>2557</v>
      </c>
      <c r="CM470" s="11">
        <f t="shared" si="432"/>
        <v>2557</v>
      </c>
      <c r="CN470" s="6">
        <f t="shared" si="433"/>
        <v>209.63</v>
      </c>
      <c r="CO470" s="62">
        <f>CH470</f>
        <v>0</v>
      </c>
      <c r="CP470" s="73">
        <f t="shared" si="440"/>
        <v>0</v>
      </c>
      <c r="CQ470" s="73">
        <f t="shared" si="441"/>
        <v>0</v>
      </c>
      <c r="CR470" s="6">
        <f t="shared" si="434"/>
        <v>0</v>
      </c>
    </row>
    <row r="471" spans="1:96">
      <c r="A471" s="30" t="s">
        <v>2353</v>
      </c>
      <c r="B471" s="30" t="s">
        <v>2354</v>
      </c>
      <c r="C471" s="49"/>
      <c r="D471" s="49" t="s">
        <v>3789</v>
      </c>
      <c r="E471" s="30" t="s">
        <v>3061</v>
      </c>
      <c r="F471" s="30" t="s">
        <v>4568</v>
      </c>
      <c r="G471" s="30" t="s">
        <v>4574</v>
      </c>
      <c r="H471" s="30" t="s">
        <v>3113</v>
      </c>
      <c r="I471" s="30" t="s">
        <v>4332</v>
      </c>
      <c r="J471" s="30"/>
      <c r="K471" s="30" t="s">
        <v>1240</v>
      </c>
      <c r="L471" s="30" t="s">
        <v>3102</v>
      </c>
      <c r="M471" s="31">
        <v>1000.16</v>
      </c>
      <c r="N471" s="30">
        <v>15</v>
      </c>
      <c r="O471" s="30"/>
      <c r="P471" s="162"/>
      <c r="Q471" s="30">
        <f t="shared" si="399"/>
        <v>180</v>
      </c>
      <c r="R471" s="30">
        <f t="shared" si="400"/>
        <v>5478.6330000000007</v>
      </c>
      <c r="S471" s="30">
        <f t="shared" si="401"/>
        <v>5475</v>
      </c>
      <c r="T471" s="30" t="s">
        <v>6</v>
      </c>
      <c r="U471" s="30"/>
      <c r="V471" s="32">
        <v>39539</v>
      </c>
      <c r="W471" s="30"/>
      <c r="X471" s="31">
        <v>1000.16</v>
      </c>
      <c r="Y471" s="30">
        <v>0</v>
      </c>
      <c r="Z471" s="30">
        <v>0</v>
      </c>
      <c r="AA471" s="30">
        <v>0</v>
      </c>
      <c r="AB471" s="31">
        <f t="shared" si="402"/>
        <v>1000.16</v>
      </c>
      <c r="AC471" s="33">
        <v>42095</v>
      </c>
      <c r="AD471" s="10">
        <f t="shared" si="403"/>
        <v>39539</v>
      </c>
      <c r="AE471" s="10">
        <f t="shared" si="404"/>
        <v>42095</v>
      </c>
      <c r="AF471" s="11">
        <f t="shared" si="405"/>
        <v>2556</v>
      </c>
      <c r="AG471" s="11">
        <f t="shared" si="406"/>
        <v>5478.75</v>
      </c>
      <c r="AH471" s="11">
        <f t="shared" si="407"/>
        <v>2556</v>
      </c>
      <c r="AI471" s="11">
        <f t="shared" si="384"/>
        <v>466.92401095890409</v>
      </c>
      <c r="AJ471" s="11">
        <f t="shared" si="385"/>
        <v>533.23598904109588</v>
      </c>
      <c r="AK471" s="33">
        <v>42461</v>
      </c>
      <c r="AL471" s="5">
        <f t="shared" si="408"/>
        <v>42461</v>
      </c>
      <c r="AM471" s="11">
        <f t="shared" si="409"/>
        <v>42461</v>
      </c>
      <c r="AN471" s="11">
        <f t="shared" si="410"/>
        <v>2556</v>
      </c>
      <c r="AO471" s="6">
        <v>747.15</v>
      </c>
      <c r="AP471" s="6">
        <f t="shared" si="411"/>
        <v>280.22598904109589</v>
      </c>
      <c r="AQ471" s="6">
        <f t="shared" si="412"/>
        <v>253.01</v>
      </c>
      <c r="AR471" s="33">
        <v>42826</v>
      </c>
      <c r="AS471" s="5">
        <f t="shared" si="413"/>
        <v>42826</v>
      </c>
      <c r="AT471" s="11">
        <f t="shared" si="414"/>
        <v>42826</v>
      </c>
      <c r="AU471" s="11">
        <f t="shared" si="415"/>
        <v>3287</v>
      </c>
      <c r="AV471" s="6">
        <v>813.82733333333329</v>
      </c>
      <c r="AW471" s="6">
        <v>66.677333333333337</v>
      </c>
      <c r="AX471" s="6">
        <f t="shared" si="386"/>
        <v>186.33266666666668</v>
      </c>
      <c r="AY471" s="33">
        <v>43191</v>
      </c>
      <c r="AZ471" s="5">
        <f t="shared" si="416"/>
        <v>43191</v>
      </c>
      <c r="BA471" s="11">
        <f t="shared" si="417"/>
        <v>3652</v>
      </c>
      <c r="BB471" s="11">
        <f t="shared" si="418"/>
        <v>3118.7640109589042</v>
      </c>
      <c r="BC471" s="6">
        <v>881.40166939631627</v>
      </c>
      <c r="BD471" s="6">
        <v>67.574336062982994</v>
      </c>
      <c r="BE471" s="6">
        <f t="shared" si="387"/>
        <v>118.7583306036837</v>
      </c>
      <c r="BF471" s="8"/>
      <c r="BG471" s="33">
        <v>43556</v>
      </c>
      <c r="BH471" s="5">
        <f t="shared" si="419"/>
        <v>43556</v>
      </c>
      <c r="BI471" s="11">
        <f t="shared" si="420"/>
        <v>4017</v>
      </c>
      <c r="BJ471" s="11">
        <f t="shared" si="421"/>
        <v>0</v>
      </c>
      <c r="BK471" s="6">
        <f t="shared" si="443"/>
        <v>948.07900272964957</v>
      </c>
      <c r="BL471" s="6">
        <f t="shared" si="442"/>
        <v>66.677333333333337</v>
      </c>
      <c r="BM471" s="6">
        <f t="shared" si="435"/>
        <v>52.080997270350366</v>
      </c>
      <c r="BN471" s="59"/>
      <c r="BO471" s="58"/>
      <c r="BP471" s="58"/>
      <c r="BQ471" s="61">
        <f t="shared" si="422"/>
        <v>0</v>
      </c>
      <c r="BR471" s="33">
        <v>43922</v>
      </c>
      <c r="BS471" s="5">
        <f t="shared" si="423"/>
        <v>43922</v>
      </c>
      <c r="BT471" s="11">
        <f t="shared" si="424"/>
        <v>4383</v>
      </c>
      <c r="BU471" s="11">
        <f t="shared" si="425"/>
        <v>0</v>
      </c>
      <c r="BV471" s="6">
        <f t="shared" si="444"/>
        <v>1000.16</v>
      </c>
      <c r="BW471" s="6">
        <f>BM471</f>
        <v>52.080997270350366</v>
      </c>
      <c r="BX471" s="73">
        <f t="shared" si="436"/>
        <v>0</v>
      </c>
      <c r="BY471" s="6">
        <f t="shared" si="437"/>
        <v>0</v>
      </c>
      <c r="BZ471" s="33">
        <v>44287</v>
      </c>
      <c r="CA471" s="5">
        <f t="shared" si="426"/>
        <v>44287</v>
      </c>
      <c r="CB471" s="11">
        <f t="shared" si="427"/>
        <v>4748</v>
      </c>
      <c r="CC471" s="11">
        <f t="shared" si="428"/>
        <v>0</v>
      </c>
      <c r="CD471" s="6">
        <f t="shared" si="429"/>
        <v>1000.16</v>
      </c>
      <c r="CE471" s="62">
        <f>BY471</f>
        <v>0</v>
      </c>
      <c r="CF471" s="73">
        <f t="shared" si="438"/>
        <v>0</v>
      </c>
      <c r="CG471" s="73">
        <f t="shared" si="439"/>
        <v>0</v>
      </c>
      <c r="CH471" s="6">
        <f t="shared" si="394"/>
        <v>0</v>
      </c>
      <c r="CI471" s="6"/>
      <c r="CJ471" s="33">
        <v>44652</v>
      </c>
      <c r="CK471" s="5">
        <f t="shared" si="430"/>
        <v>44652</v>
      </c>
      <c r="CL471" s="11">
        <f t="shared" si="431"/>
        <v>2557</v>
      </c>
      <c r="CM471" s="11">
        <f t="shared" si="432"/>
        <v>2557</v>
      </c>
      <c r="CN471" s="6">
        <f t="shared" si="433"/>
        <v>1000.16</v>
      </c>
      <c r="CO471" s="62">
        <f>CH471</f>
        <v>0</v>
      </c>
      <c r="CP471" s="73">
        <f t="shared" si="440"/>
        <v>0</v>
      </c>
      <c r="CQ471" s="73">
        <f t="shared" si="441"/>
        <v>0</v>
      </c>
      <c r="CR471" s="6">
        <f t="shared" si="434"/>
        <v>0</v>
      </c>
    </row>
    <row r="472" spans="1:96">
      <c r="A472" s="30" t="s">
        <v>2355</v>
      </c>
      <c r="B472" s="30" t="s">
        <v>2356</v>
      </c>
      <c r="C472" s="49"/>
      <c r="D472" s="49" t="s">
        <v>3790</v>
      </c>
      <c r="E472" s="30" t="s">
        <v>3061</v>
      </c>
      <c r="F472" s="30" t="s">
        <v>4568</v>
      </c>
      <c r="G472" s="30" t="s">
        <v>4574</v>
      </c>
      <c r="H472" s="30" t="s">
        <v>3113</v>
      </c>
      <c r="I472" s="30" t="s">
        <v>4332</v>
      </c>
      <c r="J472" s="30"/>
      <c r="K472" s="30" t="s">
        <v>1240</v>
      </c>
      <c r="L472" s="30" t="s">
        <v>3102</v>
      </c>
      <c r="M472" s="31">
        <v>922.04</v>
      </c>
      <c r="N472" s="30">
        <v>15</v>
      </c>
      <c r="O472" s="30"/>
      <c r="P472" s="162"/>
      <c r="Q472" s="30">
        <f t="shared" si="399"/>
        <v>180</v>
      </c>
      <c r="R472" s="30">
        <f t="shared" si="400"/>
        <v>5478.6330000000007</v>
      </c>
      <c r="S472" s="30">
        <f t="shared" si="401"/>
        <v>5475</v>
      </c>
      <c r="T472" s="30" t="s">
        <v>6</v>
      </c>
      <c r="U472" s="30"/>
      <c r="V472" s="32">
        <v>39539</v>
      </c>
      <c r="W472" s="30"/>
      <c r="X472" s="31">
        <v>922.04</v>
      </c>
      <c r="Y472" s="30">
        <v>0</v>
      </c>
      <c r="Z472" s="30">
        <v>0</v>
      </c>
      <c r="AA472" s="30">
        <v>0</v>
      </c>
      <c r="AB472" s="31">
        <f t="shared" si="402"/>
        <v>922.04</v>
      </c>
      <c r="AC472" s="33">
        <v>42095</v>
      </c>
      <c r="AD472" s="10">
        <f t="shared" si="403"/>
        <v>39539</v>
      </c>
      <c r="AE472" s="10">
        <f t="shared" si="404"/>
        <v>42095</v>
      </c>
      <c r="AF472" s="11">
        <f t="shared" si="405"/>
        <v>2556</v>
      </c>
      <c r="AG472" s="11">
        <f t="shared" si="406"/>
        <v>5478.75</v>
      </c>
      <c r="AH472" s="11">
        <f t="shared" si="407"/>
        <v>2556</v>
      </c>
      <c r="AI472" s="11">
        <f t="shared" si="384"/>
        <v>430.45374246575341</v>
      </c>
      <c r="AJ472" s="11">
        <f t="shared" si="385"/>
        <v>491.58625753424656</v>
      </c>
      <c r="AK472" s="33">
        <v>42461</v>
      </c>
      <c r="AL472" s="5">
        <f t="shared" si="408"/>
        <v>42461</v>
      </c>
      <c r="AM472" s="11">
        <f t="shared" si="409"/>
        <v>42461</v>
      </c>
      <c r="AN472" s="11">
        <f t="shared" si="410"/>
        <v>2556</v>
      </c>
      <c r="AO472" s="6">
        <v>608.69000000000005</v>
      </c>
      <c r="AP472" s="6">
        <f t="shared" si="411"/>
        <v>178.23625753424665</v>
      </c>
      <c r="AQ472" s="6">
        <f t="shared" si="412"/>
        <v>313.34999999999991</v>
      </c>
      <c r="AR472" s="33">
        <v>42826</v>
      </c>
      <c r="AS472" s="5">
        <f t="shared" si="413"/>
        <v>42826</v>
      </c>
      <c r="AT472" s="11">
        <f t="shared" si="414"/>
        <v>42826</v>
      </c>
      <c r="AU472" s="11">
        <f t="shared" si="415"/>
        <v>3287</v>
      </c>
      <c r="AV472" s="6">
        <v>670.15933333333339</v>
      </c>
      <c r="AW472" s="6">
        <v>61.469333333333331</v>
      </c>
      <c r="AX472" s="6">
        <f t="shared" si="386"/>
        <v>251.88066666666657</v>
      </c>
      <c r="AY472" s="33">
        <v>43191</v>
      </c>
      <c r="AZ472" s="5">
        <f t="shared" si="416"/>
        <v>43191</v>
      </c>
      <c r="BA472" s="11">
        <f t="shared" si="417"/>
        <v>3652</v>
      </c>
      <c r="BB472" s="11">
        <f t="shared" si="418"/>
        <v>3160.4137424657533</v>
      </c>
      <c r="BC472" s="6">
        <v>732.45560675309912</v>
      </c>
      <c r="BD472" s="6">
        <v>62.296273419765669</v>
      </c>
      <c r="BE472" s="6">
        <f t="shared" si="387"/>
        <v>189.58439324690085</v>
      </c>
      <c r="BF472" s="8"/>
      <c r="BG472" s="33">
        <v>43556</v>
      </c>
      <c r="BH472" s="5">
        <f t="shared" si="419"/>
        <v>43556</v>
      </c>
      <c r="BI472" s="11">
        <f t="shared" si="420"/>
        <v>4017</v>
      </c>
      <c r="BJ472" s="11">
        <f t="shared" si="421"/>
        <v>0</v>
      </c>
      <c r="BK472" s="6">
        <f t="shared" si="443"/>
        <v>793.92494008643246</v>
      </c>
      <c r="BL472" s="6">
        <f t="shared" si="442"/>
        <v>61.469333333333331</v>
      </c>
      <c r="BM472" s="6">
        <f t="shared" si="435"/>
        <v>128.11505991356751</v>
      </c>
      <c r="BN472" s="59"/>
      <c r="BO472" s="58"/>
      <c r="BP472" s="58"/>
      <c r="BQ472" s="61">
        <f t="shared" si="422"/>
        <v>66.645726580234168</v>
      </c>
      <c r="BR472" s="33">
        <v>43922</v>
      </c>
      <c r="BS472" s="5">
        <f t="shared" si="423"/>
        <v>43922</v>
      </c>
      <c r="BT472" s="11">
        <f t="shared" si="424"/>
        <v>4383</v>
      </c>
      <c r="BU472" s="11">
        <f t="shared" si="425"/>
        <v>0</v>
      </c>
      <c r="BV472" s="6">
        <f t="shared" si="444"/>
        <v>855.3942734197658</v>
      </c>
      <c r="BW472" s="6">
        <f t="shared" ref="BW472:BW488" si="445">SLN(M472,J472,N472)</f>
        <v>61.469333333333331</v>
      </c>
      <c r="BX472" s="73">
        <f t="shared" si="436"/>
        <v>66.645726580234168</v>
      </c>
      <c r="BY472" s="6">
        <f t="shared" si="437"/>
        <v>66.645726580234168</v>
      </c>
      <c r="BZ472" s="33">
        <v>44287</v>
      </c>
      <c r="CA472" s="5">
        <f t="shared" si="426"/>
        <v>44287</v>
      </c>
      <c r="CB472" s="11">
        <f t="shared" si="427"/>
        <v>4748</v>
      </c>
      <c r="CC472" s="11">
        <f t="shared" si="428"/>
        <v>0</v>
      </c>
      <c r="CD472" s="6">
        <f t="shared" si="429"/>
        <v>916.86360675309913</v>
      </c>
      <c r="CE472" s="62">
        <f t="shared" ref="CE472:CE488" si="446">SLN(M472,J472,N472)</f>
        <v>61.469333333333331</v>
      </c>
      <c r="CF472" s="73">
        <f t="shared" si="438"/>
        <v>61.469333333333331</v>
      </c>
      <c r="CG472" s="73">
        <f t="shared" si="439"/>
        <v>5.1763932469008367</v>
      </c>
      <c r="CH472" s="6">
        <f t="shared" si="394"/>
        <v>5.1763932469008367</v>
      </c>
      <c r="CI472" s="6"/>
      <c r="CJ472" s="33">
        <v>44652</v>
      </c>
      <c r="CK472" s="5">
        <f t="shared" si="430"/>
        <v>44652</v>
      </c>
      <c r="CL472" s="11">
        <f t="shared" si="431"/>
        <v>2557</v>
      </c>
      <c r="CM472" s="11">
        <f t="shared" si="432"/>
        <v>2557</v>
      </c>
      <c r="CN472" s="6">
        <f t="shared" si="433"/>
        <v>921.04</v>
      </c>
      <c r="CO472" s="6">
        <f>CH472-1</f>
        <v>4.1763932469008367</v>
      </c>
      <c r="CP472" s="73">
        <f t="shared" si="440"/>
        <v>4.1763932469008367</v>
      </c>
      <c r="CQ472" s="73">
        <f t="shared" si="441"/>
        <v>1</v>
      </c>
      <c r="CR472" s="6">
        <f t="shared" si="434"/>
        <v>1</v>
      </c>
    </row>
    <row r="473" spans="1:96">
      <c r="A473" s="30" t="s">
        <v>2357</v>
      </c>
      <c r="B473" s="30" t="s">
        <v>2358</v>
      </c>
      <c r="C473" s="49"/>
      <c r="D473" s="49" t="s">
        <v>3791</v>
      </c>
      <c r="E473" s="30" t="s">
        <v>3061</v>
      </c>
      <c r="F473" s="30" t="s">
        <v>4568</v>
      </c>
      <c r="G473" s="30" t="s">
        <v>4574</v>
      </c>
      <c r="H473" s="30" t="s">
        <v>3169</v>
      </c>
      <c r="I473" s="30" t="s">
        <v>4455</v>
      </c>
      <c r="J473" s="30"/>
      <c r="K473" s="30" t="s">
        <v>1240</v>
      </c>
      <c r="L473" s="30" t="s">
        <v>3102</v>
      </c>
      <c r="M473" s="31">
        <v>433.77</v>
      </c>
      <c r="N473" s="30">
        <v>15</v>
      </c>
      <c r="O473" s="30"/>
      <c r="P473" s="162"/>
      <c r="Q473" s="30">
        <f t="shared" si="399"/>
        <v>180</v>
      </c>
      <c r="R473" s="30">
        <f t="shared" si="400"/>
        <v>5478.6330000000007</v>
      </c>
      <c r="S473" s="30">
        <f t="shared" si="401"/>
        <v>5475</v>
      </c>
      <c r="T473" s="30" t="s">
        <v>6</v>
      </c>
      <c r="U473" s="30"/>
      <c r="V473" s="32">
        <v>39539</v>
      </c>
      <c r="W473" s="30"/>
      <c r="X473" s="31">
        <v>433.77</v>
      </c>
      <c r="Y473" s="30">
        <v>0</v>
      </c>
      <c r="Z473" s="30">
        <v>0</v>
      </c>
      <c r="AA473" s="30">
        <v>0</v>
      </c>
      <c r="AB473" s="31">
        <f t="shared" si="402"/>
        <v>433.77</v>
      </c>
      <c r="AC473" s="33">
        <v>42095</v>
      </c>
      <c r="AD473" s="10">
        <f t="shared" si="403"/>
        <v>39539</v>
      </c>
      <c r="AE473" s="10">
        <f t="shared" si="404"/>
        <v>42095</v>
      </c>
      <c r="AF473" s="11">
        <f t="shared" si="405"/>
        <v>2556</v>
      </c>
      <c r="AG473" s="11">
        <f t="shared" si="406"/>
        <v>5478.75</v>
      </c>
      <c r="AH473" s="11">
        <f t="shared" si="407"/>
        <v>2556</v>
      </c>
      <c r="AI473" s="11">
        <f t="shared" si="384"/>
        <v>202.50522739726028</v>
      </c>
      <c r="AJ473" s="11">
        <f t="shared" si="385"/>
        <v>231.2647726027397</v>
      </c>
      <c r="AK473" s="33">
        <v>42461</v>
      </c>
      <c r="AL473" s="5">
        <f t="shared" si="408"/>
        <v>42461</v>
      </c>
      <c r="AM473" s="11">
        <f t="shared" si="409"/>
        <v>42461</v>
      </c>
      <c r="AN473" s="11">
        <f t="shared" si="410"/>
        <v>2556</v>
      </c>
      <c r="AO473" s="6">
        <v>265.91000000000003</v>
      </c>
      <c r="AP473" s="6">
        <f t="shared" si="411"/>
        <v>63.40477260273974</v>
      </c>
      <c r="AQ473" s="6">
        <f t="shared" si="412"/>
        <v>167.85999999999996</v>
      </c>
      <c r="AR473" s="33">
        <v>42826</v>
      </c>
      <c r="AS473" s="5">
        <f t="shared" si="413"/>
        <v>42826</v>
      </c>
      <c r="AT473" s="11">
        <f t="shared" si="414"/>
        <v>42826</v>
      </c>
      <c r="AU473" s="11">
        <f t="shared" si="415"/>
        <v>3287</v>
      </c>
      <c r="AV473" s="6">
        <v>294.82800000000003</v>
      </c>
      <c r="AW473" s="6">
        <v>28.917999999999999</v>
      </c>
      <c r="AX473" s="6">
        <f t="shared" si="386"/>
        <v>138.94199999999995</v>
      </c>
      <c r="AY473" s="33">
        <v>43191</v>
      </c>
      <c r="AZ473" s="5">
        <f t="shared" si="416"/>
        <v>43191</v>
      </c>
      <c r="BA473" s="11">
        <f t="shared" si="417"/>
        <v>3652</v>
      </c>
      <c r="BB473" s="11">
        <f t="shared" si="418"/>
        <v>3420.7352273972601</v>
      </c>
      <c r="BC473" s="6">
        <v>324.13503062913952</v>
      </c>
      <c r="BD473" s="6">
        <v>29.307030629139469</v>
      </c>
      <c r="BE473" s="6">
        <f t="shared" si="387"/>
        <v>109.63496937086046</v>
      </c>
      <c r="BF473" s="8"/>
      <c r="BG473" s="33">
        <v>43556</v>
      </c>
      <c r="BH473" s="5">
        <f t="shared" si="419"/>
        <v>43556</v>
      </c>
      <c r="BI473" s="11">
        <f t="shared" si="420"/>
        <v>4017</v>
      </c>
      <c r="BJ473" s="11">
        <f t="shared" si="421"/>
        <v>0</v>
      </c>
      <c r="BK473" s="6">
        <f t="shared" si="443"/>
        <v>353.05303062913953</v>
      </c>
      <c r="BL473" s="6">
        <f t="shared" si="442"/>
        <v>28.917999999999999</v>
      </c>
      <c r="BM473" s="6">
        <f t="shared" si="435"/>
        <v>80.716969370860454</v>
      </c>
      <c r="BN473" s="59"/>
      <c r="BO473" s="58"/>
      <c r="BP473" s="58"/>
      <c r="BQ473" s="61">
        <f t="shared" si="422"/>
        <v>51.798969370860448</v>
      </c>
      <c r="BR473" s="33">
        <v>43922</v>
      </c>
      <c r="BS473" s="5">
        <f t="shared" si="423"/>
        <v>43922</v>
      </c>
      <c r="BT473" s="11">
        <f t="shared" si="424"/>
        <v>4383</v>
      </c>
      <c r="BU473" s="11">
        <f t="shared" si="425"/>
        <v>0</v>
      </c>
      <c r="BV473" s="6">
        <f t="shared" si="444"/>
        <v>381.97103062913953</v>
      </c>
      <c r="BW473" s="6">
        <f t="shared" si="445"/>
        <v>28.917999999999999</v>
      </c>
      <c r="BX473" s="73">
        <f t="shared" si="436"/>
        <v>51.798969370860455</v>
      </c>
      <c r="BY473" s="6">
        <f t="shared" si="437"/>
        <v>51.798969370860455</v>
      </c>
      <c r="BZ473" s="33">
        <v>44287</v>
      </c>
      <c r="CA473" s="5">
        <f t="shared" si="426"/>
        <v>44287</v>
      </c>
      <c r="CB473" s="11">
        <f t="shared" si="427"/>
        <v>4748</v>
      </c>
      <c r="CC473" s="11">
        <f t="shared" si="428"/>
        <v>0</v>
      </c>
      <c r="CD473" s="6">
        <f t="shared" si="429"/>
        <v>410.88903062913954</v>
      </c>
      <c r="CE473" s="62">
        <f t="shared" si="446"/>
        <v>28.917999999999999</v>
      </c>
      <c r="CF473" s="73">
        <f t="shared" si="438"/>
        <v>28.917999999999999</v>
      </c>
      <c r="CG473" s="73">
        <f t="shared" si="439"/>
        <v>22.880969370860456</v>
      </c>
      <c r="CH473" s="6">
        <f t="shared" si="394"/>
        <v>22.880969370860456</v>
      </c>
      <c r="CI473" s="6"/>
      <c r="CJ473" s="33">
        <v>44652</v>
      </c>
      <c r="CK473" s="5">
        <f t="shared" si="430"/>
        <v>44652</v>
      </c>
      <c r="CL473" s="11">
        <f t="shared" si="431"/>
        <v>2557</v>
      </c>
      <c r="CM473" s="11">
        <f t="shared" si="432"/>
        <v>2557</v>
      </c>
      <c r="CN473" s="6">
        <f t="shared" si="433"/>
        <v>432.77</v>
      </c>
      <c r="CO473" s="6">
        <f>CH473-1</f>
        <v>21.880969370860456</v>
      </c>
      <c r="CP473" s="73">
        <f t="shared" si="440"/>
        <v>21.880969370860456</v>
      </c>
      <c r="CQ473" s="73">
        <f t="shared" si="441"/>
        <v>1</v>
      </c>
      <c r="CR473" s="6">
        <f t="shared" si="434"/>
        <v>1</v>
      </c>
    </row>
    <row r="474" spans="1:96">
      <c r="A474" s="30" t="s">
        <v>2359</v>
      </c>
      <c r="B474" s="30" t="s">
        <v>2360</v>
      </c>
      <c r="C474" s="49"/>
      <c r="D474" s="49" t="s">
        <v>3792</v>
      </c>
      <c r="E474" s="30" t="s">
        <v>3061</v>
      </c>
      <c r="F474" s="30" t="s">
        <v>4568</v>
      </c>
      <c r="G474" s="30" t="s">
        <v>4574</v>
      </c>
      <c r="H474" s="30" t="s">
        <v>3113</v>
      </c>
      <c r="I474" s="30" t="s">
        <v>4332</v>
      </c>
      <c r="J474" s="30"/>
      <c r="K474" s="30" t="s">
        <v>1240</v>
      </c>
      <c r="L474" s="30" t="s">
        <v>3102</v>
      </c>
      <c r="M474" s="31">
        <v>108.16</v>
      </c>
      <c r="N474" s="30">
        <v>15</v>
      </c>
      <c r="O474" s="30"/>
      <c r="P474" s="162"/>
      <c r="Q474" s="30">
        <f t="shared" si="399"/>
        <v>180</v>
      </c>
      <c r="R474" s="30">
        <f t="shared" si="400"/>
        <v>5478.6330000000007</v>
      </c>
      <c r="S474" s="30">
        <f t="shared" si="401"/>
        <v>5475</v>
      </c>
      <c r="T474" s="30" t="s">
        <v>6</v>
      </c>
      <c r="U474" s="30"/>
      <c r="V474" s="32">
        <v>39539</v>
      </c>
      <c r="W474" s="30"/>
      <c r="X474" s="31">
        <v>108.16</v>
      </c>
      <c r="Y474" s="30">
        <v>0</v>
      </c>
      <c r="Z474" s="30">
        <v>0</v>
      </c>
      <c r="AA474" s="30">
        <v>0</v>
      </c>
      <c r="AB474" s="31">
        <f t="shared" si="402"/>
        <v>108.16</v>
      </c>
      <c r="AC474" s="33">
        <v>42095</v>
      </c>
      <c r="AD474" s="10">
        <f t="shared" si="403"/>
        <v>39539</v>
      </c>
      <c r="AE474" s="10">
        <f t="shared" si="404"/>
        <v>42095</v>
      </c>
      <c r="AF474" s="11">
        <f t="shared" si="405"/>
        <v>2556</v>
      </c>
      <c r="AG474" s="11">
        <f t="shared" si="406"/>
        <v>5478.75</v>
      </c>
      <c r="AH474" s="11">
        <f t="shared" si="407"/>
        <v>2556</v>
      </c>
      <c r="AI474" s="11">
        <f t="shared" si="384"/>
        <v>50.494421917808218</v>
      </c>
      <c r="AJ474" s="11">
        <f t="shared" si="385"/>
        <v>57.665578082191779</v>
      </c>
      <c r="AK474" s="33">
        <v>42461</v>
      </c>
      <c r="AL474" s="5">
        <f t="shared" si="408"/>
        <v>42461</v>
      </c>
      <c r="AM474" s="11">
        <f t="shared" si="409"/>
        <v>42461</v>
      </c>
      <c r="AN474" s="11">
        <f t="shared" si="410"/>
        <v>2556</v>
      </c>
      <c r="AO474" s="6">
        <v>57.67</v>
      </c>
      <c r="AP474" s="6">
        <f t="shared" si="411"/>
        <v>7.1755780821917838</v>
      </c>
      <c r="AQ474" s="6">
        <f t="shared" si="412"/>
        <v>50.489999999999995</v>
      </c>
      <c r="AR474" s="33">
        <v>42826</v>
      </c>
      <c r="AS474" s="5">
        <f t="shared" si="413"/>
        <v>42826</v>
      </c>
      <c r="AT474" s="11">
        <f t="shared" si="414"/>
        <v>42826</v>
      </c>
      <c r="AU474" s="11">
        <f t="shared" si="415"/>
        <v>3287</v>
      </c>
      <c r="AV474" s="6">
        <v>64.88066666666667</v>
      </c>
      <c r="AW474" s="6">
        <v>7.2106666666666666</v>
      </c>
      <c r="AX474" s="6">
        <f t="shared" si="386"/>
        <v>43.279333333333327</v>
      </c>
      <c r="AY474" s="33">
        <v>43191</v>
      </c>
      <c r="AZ474" s="5">
        <f t="shared" si="416"/>
        <v>43191</v>
      </c>
      <c r="BA474" s="11">
        <f t="shared" si="417"/>
        <v>3652</v>
      </c>
      <c r="BB474" s="11">
        <f t="shared" si="418"/>
        <v>3594.3344219178084</v>
      </c>
      <c r="BC474" s="6">
        <v>72.243919271506044</v>
      </c>
      <c r="BD474" s="6">
        <v>7.363252604839376</v>
      </c>
      <c r="BE474" s="6">
        <f t="shared" si="387"/>
        <v>35.916080728493952</v>
      </c>
      <c r="BF474" s="8"/>
      <c r="BG474" s="33">
        <v>43556</v>
      </c>
      <c r="BH474" s="5">
        <f t="shared" si="419"/>
        <v>43556</v>
      </c>
      <c r="BI474" s="11">
        <f t="shared" si="420"/>
        <v>4017</v>
      </c>
      <c r="BJ474" s="11">
        <f t="shared" si="421"/>
        <v>0</v>
      </c>
      <c r="BK474" s="6">
        <f t="shared" ref="BK474:BK488" si="447">(M474-J474)/R474*BI474</f>
        <v>79.304220596634224</v>
      </c>
      <c r="BL474" s="6">
        <f t="shared" ref="BL474:BL488" si="448">BK474-BC474</f>
        <v>7.0603013251281794</v>
      </c>
      <c r="BM474" s="6">
        <f t="shared" si="435"/>
        <v>28.855779403365773</v>
      </c>
      <c r="BN474" s="59"/>
      <c r="BO474" s="58"/>
      <c r="BP474" s="58"/>
      <c r="BQ474" s="61">
        <f t="shared" si="422"/>
        <v>21.645112736699105</v>
      </c>
      <c r="BR474" s="33">
        <v>43922</v>
      </c>
      <c r="BS474" s="5">
        <f t="shared" si="423"/>
        <v>43922</v>
      </c>
      <c r="BT474" s="11">
        <f t="shared" si="424"/>
        <v>4383</v>
      </c>
      <c r="BU474" s="11">
        <f t="shared" si="425"/>
        <v>0</v>
      </c>
      <c r="BV474" s="6">
        <f t="shared" si="444"/>
        <v>86.514887263300892</v>
      </c>
      <c r="BW474" s="6">
        <f t="shared" si="445"/>
        <v>7.2106666666666666</v>
      </c>
      <c r="BX474" s="73">
        <f t="shared" si="436"/>
        <v>21.645112736699105</v>
      </c>
      <c r="BY474" s="6">
        <f t="shared" si="437"/>
        <v>21.645112736699105</v>
      </c>
      <c r="BZ474" s="33">
        <v>44287</v>
      </c>
      <c r="CA474" s="5">
        <f t="shared" si="426"/>
        <v>44287</v>
      </c>
      <c r="CB474" s="11">
        <f t="shared" si="427"/>
        <v>4748</v>
      </c>
      <c r="CC474" s="11">
        <f t="shared" si="428"/>
        <v>0</v>
      </c>
      <c r="CD474" s="6">
        <f t="shared" si="429"/>
        <v>93.72555392996756</v>
      </c>
      <c r="CE474" s="62">
        <f t="shared" si="446"/>
        <v>7.2106666666666666</v>
      </c>
      <c r="CF474" s="73">
        <f t="shared" si="438"/>
        <v>7.2106666666666666</v>
      </c>
      <c r="CG474" s="73">
        <f t="shared" si="439"/>
        <v>14.434446070032438</v>
      </c>
      <c r="CH474" s="6">
        <f t="shared" si="394"/>
        <v>14.434446070032438</v>
      </c>
      <c r="CI474" s="6"/>
      <c r="CJ474" s="33">
        <v>44652</v>
      </c>
      <c r="CK474" s="5">
        <f t="shared" si="430"/>
        <v>44652</v>
      </c>
      <c r="CL474" s="11">
        <f t="shared" si="431"/>
        <v>2557</v>
      </c>
      <c r="CM474" s="11">
        <f t="shared" si="432"/>
        <v>2557</v>
      </c>
      <c r="CN474" s="6">
        <f t="shared" si="433"/>
        <v>100.93622059663423</v>
      </c>
      <c r="CO474" s="6">
        <f t="shared" ref="CO474:CO488" si="449">SLN(M474,J474,N474)</f>
        <v>7.2106666666666666</v>
      </c>
      <c r="CP474" s="73">
        <f t="shared" si="440"/>
        <v>7.2106666666666666</v>
      </c>
      <c r="CQ474" s="73">
        <f t="shared" si="441"/>
        <v>7.2237794033657714</v>
      </c>
      <c r="CR474" s="6">
        <f t="shared" si="434"/>
        <v>7.2237794033657714</v>
      </c>
    </row>
    <row r="475" spans="1:96">
      <c r="A475" s="30" t="s">
        <v>2361</v>
      </c>
      <c r="B475" s="30" t="s">
        <v>2362</v>
      </c>
      <c r="C475" s="49"/>
      <c r="D475" s="49" t="s">
        <v>3793</v>
      </c>
      <c r="E475" s="30" t="s">
        <v>3061</v>
      </c>
      <c r="F475" s="30" t="s">
        <v>4568</v>
      </c>
      <c r="G475" s="30" t="s">
        <v>4574</v>
      </c>
      <c r="H475" s="30" t="s">
        <v>3113</v>
      </c>
      <c r="I475" s="30" t="s">
        <v>4332</v>
      </c>
      <c r="J475" s="30"/>
      <c r="K475" s="30" t="s">
        <v>1240</v>
      </c>
      <c r="L475" s="30" t="s">
        <v>3102</v>
      </c>
      <c r="M475" s="31">
        <v>2018.03</v>
      </c>
      <c r="N475" s="30">
        <v>15</v>
      </c>
      <c r="O475" s="30"/>
      <c r="P475" s="162"/>
      <c r="Q475" s="30">
        <f t="shared" si="399"/>
        <v>180</v>
      </c>
      <c r="R475" s="30">
        <f t="shared" si="400"/>
        <v>5478.6330000000007</v>
      </c>
      <c r="S475" s="30">
        <f t="shared" si="401"/>
        <v>5475</v>
      </c>
      <c r="T475" s="30" t="s">
        <v>6</v>
      </c>
      <c r="U475" s="30"/>
      <c r="V475" s="32">
        <v>39539</v>
      </c>
      <c r="W475" s="30"/>
      <c r="X475" s="31">
        <v>2018.03</v>
      </c>
      <c r="Y475" s="30">
        <v>0</v>
      </c>
      <c r="Z475" s="30">
        <v>0</v>
      </c>
      <c r="AA475" s="30">
        <v>0</v>
      </c>
      <c r="AB475" s="31">
        <f t="shared" si="402"/>
        <v>2018.03</v>
      </c>
      <c r="AC475" s="33">
        <v>42095</v>
      </c>
      <c r="AD475" s="10">
        <f t="shared" si="403"/>
        <v>39539</v>
      </c>
      <c r="AE475" s="10">
        <f t="shared" si="404"/>
        <v>42095</v>
      </c>
      <c r="AF475" s="11">
        <f t="shared" si="405"/>
        <v>2556</v>
      </c>
      <c r="AG475" s="11">
        <f t="shared" si="406"/>
        <v>5478.75</v>
      </c>
      <c r="AH475" s="11">
        <f t="shared" si="407"/>
        <v>2556</v>
      </c>
      <c r="AI475" s="11">
        <f t="shared" si="384"/>
        <v>942.11592328767119</v>
      </c>
      <c r="AJ475" s="11">
        <f t="shared" si="385"/>
        <v>1075.9140767123288</v>
      </c>
      <c r="AK475" s="33">
        <v>42461</v>
      </c>
      <c r="AL475" s="5">
        <f t="shared" si="408"/>
        <v>42461</v>
      </c>
      <c r="AM475" s="11">
        <f t="shared" si="409"/>
        <v>42461</v>
      </c>
      <c r="AN475" s="11">
        <f t="shared" si="410"/>
        <v>2556</v>
      </c>
      <c r="AO475" s="6">
        <v>1076.3499999999999</v>
      </c>
      <c r="AP475" s="6">
        <f t="shared" si="411"/>
        <v>134.23407671232872</v>
      </c>
      <c r="AQ475" s="6">
        <f t="shared" si="412"/>
        <v>941.68000000000006</v>
      </c>
      <c r="AR475" s="33">
        <v>42826</v>
      </c>
      <c r="AS475" s="5">
        <f t="shared" si="413"/>
        <v>42826</v>
      </c>
      <c r="AT475" s="11">
        <f t="shared" si="414"/>
        <v>42826</v>
      </c>
      <c r="AU475" s="11">
        <f t="shared" si="415"/>
        <v>3287</v>
      </c>
      <c r="AV475" s="6">
        <v>1210.8853333333332</v>
      </c>
      <c r="AW475" s="6">
        <v>134.53533333333334</v>
      </c>
      <c r="AX475" s="6">
        <f t="shared" si="386"/>
        <v>807.14466666666681</v>
      </c>
      <c r="AY475" s="33">
        <v>43191</v>
      </c>
      <c r="AZ475" s="5">
        <f t="shared" si="416"/>
        <v>43191</v>
      </c>
      <c r="BA475" s="11">
        <f t="shared" si="417"/>
        <v>3652</v>
      </c>
      <c r="BB475" s="11">
        <f t="shared" si="418"/>
        <v>2576.085923287671</v>
      </c>
      <c r="BC475" s="6">
        <v>1347.9094134495888</v>
      </c>
      <c r="BD475" s="6">
        <v>137.02408011625559</v>
      </c>
      <c r="BE475" s="6">
        <f t="shared" si="387"/>
        <v>670.12058655041119</v>
      </c>
      <c r="BF475" s="8"/>
      <c r="BG475" s="33">
        <v>43556</v>
      </c>
      <c r="BH475" s="5">
        <f t="shared" si="419"/>
        <v>43556</v>
      </c>
      <c r="BI475" s="11">
        <f t="shared" si="420"/>
        <v>4017</v>
      </c>
      <c r="BJ475" s="11">
        <f t="shared" si="421"/>
        <v>0</v>
      </c>
      <c r="BK475" s="6">
        <f t="shared" si="447"/>
        <v>1479.6440115627383</v>
      </c>
      <c r="BL475" s="6">
        <f t="shared" si="448"/>
        <v>131.73459811314956</v>
      </c>
      <c r="BM475" s="6">
        <f t="shared" si="435"/>
        <v>538.38598843726163</v>
      </c>
      <c r="BN475" s="59"/>
      <c r="BO475" s="58"/>
      <c r="BP475" s="58"/>
      <c r="BQ475" s="61">
        <f t="shared" si="422"/>
        <v>403.85065510392837</v>
      </c>
      <c r="BR475" s="33">
        <v>43922</v>
      </c>
      <c r="BS475" s="5">
        <f t="shared" si="423"/>
        <v>43922</v>
      </c>
      <c r="BT475" s="11">
        <f t="shared" si="424"/>
        <v>4383</v>
      </c>
      <c r="BU475" s="11">
        <f t="shared" si="425"/>
        <v>0</v>
      </c>
      <c r="BV475" s="6">
        <f t="shared" si="444"/>
        <v>1614.1793448960716</v>
      </c>
      <c r="BW475" s="6">
        <f t="shared" si="445"/>
        <v>134.53533333333334</v>
      </c>
      <c r="BX475" s="73">
        <f t="shared" si="436"/>
        <v>403.85065510392826</v>
      </c>
      <c r="BY475" s="6">
        <f t="shared" si="437"/>
        <v>403.85065510392826</v>
      </c>
      <c r="BZ475" s="33">
        <v>44287</v>
      </c>
      <c r="CA475" s="5">
        <f t="shared" si="426"/>
        <v>44287</v>
      </c>
      <c r="CB475" s="11">
        <f t="shared" si="427"/>
        <v>4748</v>
      </c>
      <c r="CC475" s="11">
        <f t="shared" si="428"/>
        <v>0</v>
      </c>
      <c r="CD475" s="6">
        <f t="shared" si="429"/>
        <v>1748.7146782294049</v>
      </c>
      <c r="CE475" s="62">
        <f t="shared" si="446"/>
        <v>134.53533333333334</v>
      </c>
      <c r="CF475" s="73">
        <f t="shared" si="438"/>
        <v>134.53533333333334</v>
      </c>
      <c r="CG475" s="73">
        <f t="shared" si="439"/>
        <v>269.31532177059489</v>
      </c>
      <c r="CH475" s="6">
        <f t="shared" si="394"/>
        <v>269.31532177059489</v>
      </c>
      <c r="CI475" s="6"/>
      <c r="CJ475" s="33">
        <v>44652</v>
      </c>
      <c r="CK475" s="5">
        <f t="shared" si="430"/>
        <v>44652</v>
      </c>
      <c r="CL475" s="11">
        <f t="shared" si="431"/>
        <v>2557</v>
      </c>
      <c r="CM475" s="11">
        <f t="shared" si="432"/>
        <v>2557</v>
      </c>
      <c r="CN475" s="6">
        <f t="shared" si="433"/>
        <v>1883.2500115627381</v>
      </c>
      <c r="CO475" s="6">
        <f t="shared" si="449"/>
        <v>134.53533333333334</v>
      </c>
      <c r="CP475" s="73">
        <f t="shared" si="440"/>
        <v>134.53533333333334</v>
      </c>
      <c r="CQ475" s="73">
        <f t="shared" si="441"/>
        <v>134.77998843726155</v>
      </c>
      <c r="CR475" s="6">
        <f t="shared" si="434"/>
        <v>134.77998843726155</v>
      </c>
    </row>
    <row r="476" spans="1:96">
      <c r="A476" s="30" t="s">
        <v>2363</v>
      </c>
      <c r="B476" s="30" t="s">
        <v>2364</v>
      </c>
      <c r="C476" s="49"/>
      <c r="D476" s="49" t="s">
        <v>3794</v>
      </c>
      <c r="E476" s="30" t="s">
        <v>3061</v>
      </c>
      <c r="F476" s="30" t="s">
        <v>4568</v>
      </c>
      <c r="G476" s="30" t="s">
        <v>4574</v>
      </c>
      <c r="H476" s="30" t="s">
        <v>3113</v>
      </c>
      <c r="I476" s="30" t="s">
        <v>4332</v>
      </c>
      <c r="J476" s="30"/>
      <c r="K476" s="30" t="s">
        <v>1240</v>
      </c>
      <c r="L476" s="30" t="s">
        <v>3102</v>
      </c>
      <c r="M476" s="31">
        <v>551.29</v>
      </c>
      <c r="N476" s="30">
        <v>15</v>
      </c>
      <c r="O476" s="30"/>
      <c r="P476" s="162"/>
      <c r="Q476" s="30">
        <f t="shared" si="399"/>
        <v>180</v>
      </c>
      <c r="R476" s="30">
        <f t="shared" si="400"/>
        <v>5478.6330000000007</v>
      </c>
      <c r="S476" s="30">
        <f t="shared" si="401"/>
        <v>5475</v>
      </c>
      <c r="T476" s="30" t="s">
        <v>6</v>
      </c>
      <c r="U476" s="30"/>
      <c r="V476" s="32">
        <v>39539</v>
      </c>
      <c r="W476" s="30"/>
      <c r="X476" s="31">
        <v>551.29</v>
      </c>
      <c r="Y476" s="30">
        <v>0</v>
      </c>
      <c r="Z476" s="30">
        <v>0</v>
      </c>
      <c r="AA476" s="30">
        <v>0</v>
      </c>
      <c r="AB476" s="31">
        <f t="shared" si="402"/>
        <v>551.29</v>
      </c>
      <c r="AC476" s="33">
        <v>42095</v>
      </c>
      <c r="AD476" s="10">
        <f t="shared" si="403"/>
        <v>39539</v>
      </c>
      <c r="AE476" s="10">
        <f t="shared" si="404"/>
        <v>42095</v>
      </c>
      <c r="AF476" s="11">
        <f t="shared" si="405"/>
        <v>2556</v>
      </c>
      <c r="AG476" s="11">
        <f t="shared" si="406"/>
        <v>5478.75</v>
      </c>
      <c r="AH476" s="11">
        <f t="shared" si="407"/>
        <v>2556</v>
      </c>
      <c r="AI476" s="11">
        <f t="shared" si="384"/>
        <v>257.36935890410956</v>
      </c>
      <c r="AJ476" s="11">
        <f t="shared" si="385"/>
        <v>293.9206410958904</v>
      </c>
      <c r="AK476" s="33">
        <v>42461</v>
      </c>
      <c r="AL476" s="5">
        <f t="shared" si="408"/>
        <v>42461</v>
      </c>
      <c r="AM476" s="11">
        <f t="shared" si="409"/>
        <v>42461</v>
      </c>
      <c r="AN476" s="11">
        <f t="shared" si="410"/>
        <v>2556</v>
      </c>
      <c r="AO476" s="6">
        <v>293.97000000000003</v>
      </c>
      <c r="AP476" s="6">
        <f t="shared" si="411"/>
        <v>36.600641095890467</v>
      </c>
      <c r="AQ476" s="6">
        <f t="shared" si="412"/>
        <v>257.31999999999994</v>
      </c>
      <c r="AR476" s="33">
        <v>42826</v>
      </c>
      <c r="AS476" s="5">
        <f t="shared" si="413"/>
        <v>42826</v>
      </c>
      <c r="AT476" s="11">
        <f t="shared" si="414"/>
        <v>42826</v>
      </c>
      <c r="AU476" s="11">
        <f t="shared" si="415"/>
        <v>3287</v>
      </c>
      <c r="AV476" s="6">
        <v>330.72266666666667</v>
      </c>
      <c r="AW476" s="6">
        <v>36.752666666666663</v>
      </c>
      <c r="AX476" s="6">
        <f t="shared" si="386"/>
        <v>220.56733333333329</v>
      </c>
      <c r="AY476" s="33">
        <v>43191</v>
      </c>
      <c r="AZ476" s="5">
        <f t="shared" si="416"/>
        <v>43191</v>
      </c>
      <c r="BA476" s="11">
        <f t="shared" si="417"/>
        <v>3652</v>
      </c>
      <c r="BB476" s="11">
        <f t="shared" si="418"/>
        <v>3358.0793589041095</v>
      </c>
      <c r="BC476" s="6">
        <v>368.22588045214843</v>
      </c>
      <c r="BD476" s="6">
        <v>37.503213785481748</v>
      </c>
      <c r="BE476" s="6">
        <f t="shared" si="387"/>
        <v>183.06411954785153</v>
      </c>
      <c r="BF476" s="8"/>
      <c r="BG476" s="33">
        <v>43556</v>
      </c>
      <c r="BH476" s="5">
        <f t="shared" si="419"/>
        <v>43556</v>
      </c>
      <c r="BI476" s="11">
        <f t="shared" si="420"/>
        <v>4017</v>
      </c>
      <c r="BJ476" s="11">
        <f t="shared" si="421"/>
        <v>0</v>
      </c>
      <c r="BK476" s="6">
        <f t="shared" si="447"/>
        <v>404.21249789865453</v>
      </c>
      <c r="BL476" s="6">
        <f t="shared" si="448"/>
        <v>35.986617446506102</v>
      </c>
      <c r="BM476" s="6">
        <f t="shared" si="435"/>
        <v>147.07750210134543</v>
      </c>
      <c r="BN476" s="59"/>
      <c r="BO476" s="58"/>
      <c r="BP476" s="58"/>
      <c r="BQ476" s="61">
        <f t="shared" si="422"/>
        <v>110.32483543467879</v>
      </c>
      <c r="BR476" s="33">
        <v>43922</v>
      </c>
      <c r="BS476" s="5">
        <f t="shared" si="423"/>
        <v>43922</v>
      </c>
      <c r="BT476" s="11">
        <f t="shared" si="424"/>
        <v>4383</v>
      </c>
      <c r="BU476" s="11">
        <f t="shared" si="425"/>
        <v>0</v>
      </c>
      <c r="BV476" s="6">
        <f t="shared" si="444"/>
        <v>440.96516456532117</v>
      </c>
      <c r="BW476" s="6">
        <f t="shared" si="445"/>
        <v>36.752666666666663</v>
      </c>
      <c r="BX476" s="73">
        <f t="shared" si="436"/>
        <v>110.32483543467876</v>
      </c>
      <c r="BY476" s="6">
        <f t="shared" si="437"/>
        <v>110.32483543467876</v>
      </c>
      <c r="BZ476" s="33">
        <v>44287</v>
      </c>
      <c r="CA476" s="5">
        <f t="shared" si="426"/>
        <v>44287</v>
      </c>
      <c r="CB476" s="11">
        <f t="shared" si="427"/>
        <v>4748</v>
      </c>
      <c r="CC476" s="11">
        <f t="shared" si="428"/>
        <v>0</v>
      </c>
      <c r="CD476" s="6">
        <f t="shared" si="429"/>
        <v>477.71783123198782</v>
      </c>
      <c r="CE476" s="62">
        <f t="shared" si="446"/>
        <v>36.752666666666663</v>
      </c>
      <c r="CF476" s="73">
        <f t="shared" si="438"/>
        <v>36.752666666666663</v>
      </c>
      <c r="CG476" s="73">
        <f t="shared" si="439"/>
        <v>73.572168768012091</v>
      </c>
      <c r="CH476" s="6">
        <f t="shared" si="394"/>
        <v>73.572168768012091</v>
      </c>
      <c r="CI476" s="6"/>
      <c r="CJ476" s="33">
        <v>44652</v>
      </c>
      <c r="CK476" s="5">
        <f t="shared" si="430"/>
        <v>44652</v>
      </c>
      <c r="CL476" s="11">
        <f t="shared" si="431"/>
        <v>2557</v>
      </c>
      <c r="CM476" s="11">
        <f t="shared" si="432"/>
        <v>2557</v>
      </c>
      <c r="CN476" s="6">
        <f t="shared" si="433"/>
        <v>514.47049789865446</v>
      </c>
      <c r="CO476" s="6">
        <f t="shared" si="449"/>
        <v>36.752666666666663</v>
      </c>
      <c r="CP476" s="73">
        <f t="shared" si="440"/>
        <v>36.752666666666663</v>
      </c>
      <c r="CQ476" s="73">
        <f t="shared" si="441"/>
        <v>36.819502101345428</v>
      </c>
      <c r="CR476" s="6">
        <f t="shared" si="434"/>
        <v>36.819502101345428</v>
      </c>
    </row>
    <row r="477" spans="1:96">
      <c r="A477" s="30" t="s">
        <v>2365</v>
      </c>
      <c r="B477" s="30" t="s">
        <v>2366</v>
      </c>
      <c r="C477" s="49"/>
      <c r="D477" s="49" t="s">
        <v>3795</v>
      </c>
      <c r="E477" s="30" t="s">
        <v>3061</v>
      </c>
      <c r="F477" s="30" t="s">
        <v>4568</v>
      </c>
      <c r="G477" s="30" t="s">
        <v>4574</v>
      </c>
      <c r="H477" s="30" t="s">
        <v>3113</v>
      </c>
      <c r="I477" s="30" t="s">
        <v>4332</v>
      </c>
      <c r="J477" s="30"/>
      <c r="K477" s="30" t="s">
        <v>1240</v>
      </c>
      <c r="L477" s="30" t="s">
        <v>3102</v>
      </c>
      <c r="M477" s="31">
        <v>1148.42</v>
      </c>
      <c r="N477" s="30">
        <v>15</v>
      </c>
      <c r="O477" s="30"/>
      <c r="P477" s="162"/>
      <c r="Q477" s="30">
        <f t="shared" si="399"/>
        <v>180</v>
      </c>
      <c r="R477" s="30">
        <f t="shared" si="400"/>
        <v>5478.6330000000007</v>
      </c>
      <c r="S477" s="30">
        <f t="shared" si="401"/>
        <v>5475</v>
      </c>
      <c r="T477" s="30" t="s">
        <v>6</v>
      </c>
      <c r="U477" s="30"/>
      <c r="V477" s="32">
        <v>39539</v>
      </c>
      <c r="W477" s="30"/>
      <c r="X477" s="31">
        <v>1148.42</v>
      </c>
      <c r="Y477" s="30">
        <v>0</v>
      </c>
      <c r="Z477" s="30">
        <v>0</v>
      </c>
      <c r="AA477" s="30">
        <v>0</v>
      </c>
      <c r="AB477" s="31">
        <f t="shared" si="402"/>
        <v>1148.42</v>
      </c>
      <c r="AC477" s="33">
        <v>42095</v>
      </c>
      <c r="AD477" s="10">
        <f t="shared" si="403"/>
        <v>39539</v>
      </c>
      <c r="AE477" s="10">
        <f t="shared" si="404"/>
        <v>42095</v>
      </c>
      <c r="AF477" s="11">
        <f t="shared" si="405"/>
        <v>2556</v>
      </c>
      <c r="AG477" s="11">
        <f t="shared" si="406"/>
        <v>5478.75</v>
      </c>
      <c r="AH477" s="11">
        <f t="shared" si="407"/>
        <v>2556</v>
      </c>
      <c r="AI477" s="11">
        <f t="shared" si="384"/>
        <v>536.13909041095894</v>
      </c>
      <c r="AJ477" s="11">
        <f t="shared" si="385"/>
        <v>612.28090958904113</v>
      </c>
      <c r="AK477" s="33">
        <v>42461</v>
      </c>
      <c r="AL477" s="5">
        <f t="shared" si="408"/>
        <v>42461</v>
      </c>
      <c r="AM477" s="11">
        <f t="shared" si="409"/>
        <v>42461</v>
      </c>
      <c r="AN477" s="11">
        <f t="shared" si="410"/>
        <v>2556</v>
      </c>
      <c r="AO477" s="6">
        <v>612.51</v>
      </c>
      <c r="AP477" s="6">
        <f t="shared" si="411"/>
        <v>76.370909589041048</v>
      </c>
      <c r="AQ477" s="6">
        <f t="shared" si="412"/>
        <v>535.91000000000008</v>
      </c>
      <c r="AR477" s="33">
        <v>42826</v>
      </c>
      <c r="AS477" s="5">
        <f t="shared" si="413"/>
        <v>42826</v>
      </c>
      <c r="AT477" s="11">
        <f t="shared" si="414"/>
        <v>42826</v>
      </c>
      <c r="AU477" s="11">
        <f t="shared" si="415"/>
        <v>3287</v>
      </c>
      <c r="AV477" s="6">
        <v>689.07133333333331</v>
      </c>
      <c r="AW477" s="6">
        <v>76.561333333333337</v>
      </c>
      <c r="AX477" s="6">
        <f t="shared" si="386"/>
        <v>459.34866666666676</v>
      </c>
      <c r="AY477" s="33">
        <v>43191</v>
      </c>
      <c r="AZ477" s="5">
        <f t="shared" si="416"/>
        <v>43191</v>
      </c>
      <c r="BA477" s="11">
        <f t="shared" si="417"/>
        <v>3652</v>
      </c>
      <c r="BB477" s="11">
        <f t="shared" si="418"/>
        <v>3039.7190904109589</v>
      </c>
      <c r="BC477" s="6">
        <v>767.06820215596622</v>
      </c>
      <c r="BD477" s="6">
        <v>77.996868822632848</v>
      </c>
      <c r="BE477" s="6">
        <f t="shared" si="387"/>
        <v>381.35179784403385</v>
      </c>
      <c r="BF477" s="8"/>
      <c r="BG477" s="33">
        <v>43556</v>
      </c>
      <c r="BH477" s="5">
        <f t="shared" si="419"/>
        <v>43556</v>
      </c>
      <c r="BI477" s="11">
        <f t="shared" si="420"/>
        <v>4017</v>
      </c>
      <c r="BJ477" s="11">
        <f t="shared" si="421"/>
        <v>0</v>
      </c>
      <c r="BK477" s="6">
        <f t="shared" si="447"/>
        <v>842.0354384022437</v>
      </c>
      <c r="BL477" s="6">
        <f t="shared" si="448"/>
        <v>74.96723624627748</v>
      </c>
      <c r="BM477" s="6">
        <f t="shared" si="435"/>
        <v>306.38456159775637</v>
      </c>
      <c r="BN477" s="59"/>
      <c r="BO477" s="58"/>
      <c r="BP477" s="58"/>
      <c r="BQ477" s="61">
        <f t="shared" si="422"/>
        <v>229.82322826442305</v>
      </c>
      <c r="BR477" s="33">
        <v>43922</v>
      </c>
      <c r="BS477" s="5">
        <f t="shared" si="423"/>
        <v>43922</v>
      </c>
      <c r="BT477" s="11">
        <f t="shared" si="424"/>
        <v>4383</v>
      </c>
      <c r="BU477" s="11">
        <f t="shared" si="425"/>
        <v>0</v>
      </c>
      <c r="BV477" s="6">
        <f t="shared" si="444"/>
        <v>918.59677173557702</v>
      </c>
      <c r="BW477" s="6">
        <f t="shared" si="445"/>
        <v>76.561333333333337</v>
      </c>
      <c r="BX477" s="73">
        <f t="shared" si="436"/>
        <v>229.82322826442305</v>
      </c>
      <c r="BY477" s="6">
        <f t="shared" si="437"/>
        <v>229.82322826442305</v>
      </c>
      <c r="BZ477" s="33">
        <v>44287</v>
      </c>
      <c r="CA477" s="5">
        <f t="shared" si="426"/>
        <v>44287</v>
      </c>
      <c r="CB477" s="11">
        <f t="shared" si="427"/>
        <v>4748</v>
      </c>
      <c r="CC477" s="11">
        <f t="shared" si="428"/>
        <v>0</v>
      </c>
      <c r="CD477" s="6">
        <f t="shared" si="429"/>
        <v>995.15810506891034</v>
      </c>
      <c r="CE477" s="62">
        <f t="shared" si="446"/>
        <v>76.561333333333337</v>
      </c>
      <c r="CF477" s="73">
        <f t="shared" si="438"/>
        <v>76.561333333333337</v>
      </c>
      <c r="CG477" s="73">
        <f t="shared" si="439"/>
        <v>153.26189493108973</v>
      </c>
      <c r="CH477" s="6">
        <f t="shared" si="394"/>
        <v>153.26189493108973</v>
      </c>
      <c r="CI477" s="6"/>
      <c r="CJ477" s="33">
        <v>44652</v>
      </c>
      <c r="CK477" s="5">
        <f t="shared" si="430"/>
        <v>44652</v>
      </c>
      <c r="CL477" s="11">
        <f t="shared" si="431"/>
        <v>2557</v>
      </c>
      <c r="CM477" s="11">
        <f t="shared" si="432"/>
        <v>2557</v>
      </c>
      <c r="CN477" s="6">
        <f t="shared" si="433"/>
        <v>1071.7194384022437</v>
      </c>
      <c r="CO477" s="6">
        <f t="shared" si="449"/>
        <v>76.561333333333337</v>
      </c>
      <c r="CP477" s="73">
        <f t="shared" si="440"/>
        <v>76.561333333333337</v>
      </c>
      <c r="CQ477" s="73">
        <f t="shared" si="441"/>
        <v>76.700561597756391</v>
      </c>
      <c r="CR477" s="6">
        <f t="shared" si="434"/>
        <v>76.700561597756391</v>
      </c>
    </row>
    <row r="478" spans="1:96">
      <c r="A478" s="30" t="s">
        <v>2367</v>
      </c>
      <c r="B478" s="30" t="s">
        <v>2368</v>
      </c>
      <c r="C478" s="49"/>
      <c r="D478" s="49" t="s">
        <v>3796</v>
      </c>
      <c r="E478" s="30" t="s">
        <v>3061</v>
      </c>
      <c r="F478" s="30" t="s">
        <v>4568</v>
      </c>
      <c r="G478" s="30" t="s">
        <v>4574</v>
      </c>
      <c r="H478" s="30" t="s">
        <v>3113</v>
      </c>
      <c r="I478" s="30" t="s">
        <v>4332</v>
      </c>
      <c r="J478" s="30"/>
      <c r="K478" s="30" t="s">
        <v>1240</v>
      </c>
      <c r="L478" s="30" t="s">
        <v>3102</v>
      </c>
      <c r="M478" s="31">
        <v>1409.23</v>
      </c>
      <c r="N478" s="30">
        <v>15</v>
      </c>
      <c r="O478" s="30"/>
      <c r="P478" s="162"/>
      <c r="Q478" s="30">
        <f t="shared" si="399"/>
        <v>180</v>
      </c>
      <c r="R478" s="30">
        <f t="shared" si="400"/>
        <v>5478.6330000000007</v>
      </c>
      <c r="S478" s="30">
        <f t="shared" si="401"/>
        <v>5475</v>
      </c>
      <c r="T478" s="30" t="s">
        <v>6</v>
      </c>
      <c r="U478" s="30"/>
      <c r="V478" s="32">
        <v>39539</v>
      </c>
      <c r="W478" s="30"/>
      <c r="X478" s="31">
        <v>1409.23</v>
      </c>
      <c r="Y478" s="30">
        <v>0</v>
      </c>
      <c r="Z478" s="30">
        <v>0</v>
      </c>
      <c r="AA478" s="30">
        <v>0</v>
      </c>
      <c r="AB478" s="31">
        <f t="shared" si="402"/>
        <v>1409.23</v>
      </c>
      <c r="AC478" s="33">
        <v>42095</v>
      </c>
      <c r="AD478" s="10">
        <f t="shared" si="403"/>
        <v>39539</v>
      </c>
      <c r="AE478" s="10">
        <f t="shared" si="404"/>
        <v>42095</v>
      </c>
      <c r="AF478" s="11">
        <f t="shared" si="405"/>
        <v>2556</v>
      </c>
      <c r="AG478" s="11">
        <f t="shared" si="406"/>
        <v>5478.75</v>
      </c>
      <c r="AH478" s="11">
        <f t="shared" si="407"/>
        <v>2556</v>
      </c>
      <c r="AI478" s="11">
        <f t="shared" si="384"/>
        <v>657.89806027397265</v>
      </c>
      <c r="AJ478" s="11">
        <f t="shared" si="385"/>
        <v>751.33193972602737</v>
      </c>
      <c r="AK478" s="33">
        <v>42461</v>
      </c>
      <c r="AL478" s="5">
        <f t="shared" si="408"/>
        <v>42461</v>
      </c>
      <c r="AM478" s="11">
        <f t="shared" si="409"/>
        <v>42461</v>
      </c>
      <c r="AN478" s="11">
        <f t="shared" si="410"/>
        <v>2556</v>
      </c>
      <c r="AO478" s="6">
        <v>751.64</v>
      </c>
      <c r="AP478" s="6">
        <f t="shared" si="411"/>
        <v>93.74193972602734</v>
      </c>
      <c r="AQ478" s="6">
        <f t="shared" si="412"/>
        <v>657.59</v>
      </c>
      <c r="AR478" s="33">
        <v>42826</v>
      </c>
      <c r="AS478" s="5">
        <f t="shared" si="413"/>
        <v>42826</v>
      </c>
      <c r="AT478" s="11">
        <f t="shared" si="414"/>
        <v>42826</v>
      </c>
      <c r="AU478" s="11">
        <f t="shared" si="415"/>
        <v>3287</v>
      </c>
      <c r="AV478" s="6">
        <v>845.58866666666665</v>
      </c>
      <c r="AW478" s="6">
        <v>93.948666666666668</v>
      </c>
      <c r="AX478" s="6">
        <f t="shared" si="386"/>
        <v>563.64133333333336</v>
      </c>
      <c r="AY478" s="33">
        <v>43191</v>
      </c>
      <c r="AZ478" s="5">
        <f t="shared" si="416"/>
        <v>43191</v>
      </c>
      <c r="BA478" s="11">
        <f t="shared" si="417"/>
        <v>3652</v>
      </c>
      <c r="BB478" s="11">
        <f t="shared" si="418"/>
        <v>2900.6680602739725</v>
      </c>
      <c r="BC478" s="6">
        <v>941.27157857900693</v>
      </c>
      <c r="BD478" s="6">
        <v>95.682911912340302</v>
      </c>
      <c r="BE478" s="6">
        <f t="shared" si="387"/>
        <v>467.95842142099309</v>
      </c>
      <c r="BF478" s="8"/>
      <c r="BG478" s="33">
        <v>43556</v>
      </c>
      <c r="BH478" s="5">
        <f t="shared" si="419"/>
        <v>43556</v>
      </c>
      <c r="BI478" s="11">
        <f t="shared" si="420"/>
        <v>4017</v>
      </c>
      <c r="BJ478" s="11">
        <f t="shared" si="421"/>
        <v>0</v>
      </c>
      <c r="BK478" s="6">
        <f t="shared" si="447"/>
        <v>1033.2644858671861</v>
      </c>
      <c r="BL478" s="6">
        <f t="shared" si="448"/>
        <v>91.99290728817914</v>
      </c>
      <c r="BM478" s="6">
        <f t="shared" si="435"/>
        <v>375.96551413281395</v>
      </c>
      <c r="BN478" s="59"/>
      <c r="BO478" s="58"/>
      <c r="BP478" s="58"/>
      <c r="BQ478" s="61">
        <f t="shared" si="422"/>
        <v>282.01684746614728</v>
      </c>
      <c r="BR478" s="33">
        <v>43922</v>
      </c>
      <c r="BS478" s="5">
        <f t="shared" si="423"/>
        <v>43922</v>
      </c>
      <c r="BT478" s="11">
        <f t="shared" si="424"/>
        <v>4383</v>
      </c>
      <c r="BU478" s="11">
        <f t="shared" si="425"/>
        <v>0</v>
      </c>
      <c r="BV478" s="6">
        <f t="shared" si="444"/>
        <v>1127.2131525338527</v>
      </c>
      <c r="BW478" s="6">
        <f t="shared" si="445"/>
        <v>93.948666666666668</v>
      </c>
      <c r="BX478" s="73">
        <f t="shared" si="436"/>
        <v>282.01684746614728</v>
      </c>
      <c r="BY478" s="6">
        <f t="shared" si="437"/>
        <v>282.01684746614728</v>
      </c>
      <c r="BZ478" s="33">
        <v>44287</v>
      </c>
      <c r="CA478" s="5">
        <f t="shared" si="426"/>
        <v>44287</v>
      </c>
      <c r="CB478" s="11">
        <f t="shared" si="427"/>
        <v>4748</v>
      </c>
      <c r="CC478" s="11">
        <f t="shared" si="428"/>
        <v>0</v>
      </c>
      <c r="CD478" s="6">
        <f t="shared" si="429"/>
        <v>1221.1618192005194</v>
      </c>
      <c r="CE478" s="62">
        <f t="shared" si="446"/>
        <v>93.948666666666668</v>
      </c>
      <c r="CF478" s="73">
        <f t="shared" si="438"/>
        <v>93.948666666666668</v>
      </c>
      <c r="CG478" s="73">
        <f t="shared" si="439"/>
        <v>188.06818079948061</v>
      </c>
      <c r="CH478" s="6">
        <f t="shared" si="394"/>
        <v>188.06818079948061</v>
      </c>
      <c r="CI478" s="6"/>
      <c r="CJ478" s="33">
        <v>44652</v>
      </c>
      <c r="CK478" s="5">
        <f t="shared" si="430"/>
        <v>44652</v>
      </c>
      <c r="CL478" s="11">
        <f t="shared" si="431"/>
        <v>2557</v>
      </c>
      <c r="CM478" s="11">
        <f t="shared" si="432"/>
        <v>2557</v>
      </c>
      <c r="CN478" s="6">
        <f t="shared" si="433"/>
        <v>1315.1104858671861</v>
      </c>
      <c r="CO478" s="6">
        <f t="shared" si="449"/>
        <v>93.948666666666668</v>
      </c>
      <c r="CP478" s="73">
        <f t="shared" si="440"/>
        <v>93.948666666666668</v>
      </c>
      <c r="CQ478" s="73">
        <f t="shared" si="441"/>
        <v>94.119514132813947</v>
      </c>
      <c r="CR478" s="6">
        <f t="shared" si="434"/>
        <v>94.119514132813947</v>
      </c>
    </row>
    <row r="479" spans="1:96">
      <c r="A479" s="30" t="s">
        <v>2385</v>
      </c>
      <c r="B479" s="30" t="s">
        <v>2386</v>
      </c>
      <c r="C479" s="49"/>
      <c r="D479" s="49" t="s">
        <v>3805</v>
      </c>
      <c r="E479" s="30" t="s">
        <v>3061</v>
      </c>
      <c r="F479" s="30" t="s">
        <v>4568</v>
      </c>
      <c r="G479" s="30" t="s">
        <v>4562</v>
      </c>
      <c r="H479" s="30" t="s">
        <v>4445</v>
      </c>
      <c r="I479" s="30" t="s">
        <v>4339</v>
      </c>
      <c r="J479" s="30"/>
      <c r="K479" s="30" t="s">
        <v>1240</v>
      </c>
      <c r="L479" s="30" t="s">
        <v>3102</v>
      </c>
      <c r="M479" s="31">
        <v>1944.41</v>
      </c>
      <c r="N479" s="30">
        <v>15</v>
      </c>
      <c r="O479" s="30"/>
      <c r="P479" s="162"/>
      <c r="Q479" s="30">
        <f t="shared" si="399"/>
        <v>180</v>
      </c>
      <c r="R479" s="30">
        <f t="shared" si="400"/>
        <v>5478.6330000000007</v>
      </c>
      <c r="S479" s="30">
        <f t="shared" si="401"/>
        <v>5475</v>
      </c>
      <c r="T479" s="30" t="s">
        <v>6</v>
      </c>
      <c r="U479" s="30"/>
      <c r="V479" s="32">
        <v>39539</v>
      </c>
      <c r="W479" s="30"/>
      <c r="X479" s="31">
        <v>1944.41</v>
      </c>
      <c r="Y479" s="30">
        <v>0</v>
      </c>
      <c r="Z479" s="30">
        <v>0</v>
      </c>
      <c r="AA479" s="30">
        <v>0</v>
      </c>
      <c r="AB479" s="31">
        <f t="shared" si="402"/>
        <v>1944.41</v>
      </c>
      <c r="AC479" s="33">
        <v>42095</v>
      </c>
      <c r="AD479" s="10">
        <f t="shared" si="403"/>
        <v>39539</v>
      </c>
      <c r="AE479" s="10">
        <f t="shared" si="404"/>
        <v>42095</v>
      </c>
      <c r="AF479" s="11">
        <f t="shared" si="405"/>
        <v>2556</v>
      </c>
      <c r="AG479" s="11">
        <f t="shared" si="406"/>
        <v>5478.75</v>
      </c>
      <c r="AH479" s="11">
        <f t="shared" si="407"/>
        <v>2556</v>
      </c>
      <c r="AI479" s="11">
        <f t="shared" si="384"/>
        <v>907.74647671232879</v>
      </c>
      <c r="AJ479" s="11">
        <f t="shared" si="385"/>
        <v>1036.6635232876713</v>
      </c>
      <c r="AK479" s="33">
        <v>42461</v>
      </c>
      <c r="AL479" s="5">
        <f t="shared" si="408"/>
        <v>42461</v>
      </c>
      <c r="AM479" s="11">
        <f t="shared" si="409"/>
        <v>42461</v>
      </c>
      <c r="AN479" s="11">
        <f t="shared" si="410"/>
        <v>2556</v>
      </c>
      <c r="AO479" s="6">
        <v>1112.3800000000001</v>
      </c>
      <c r="AP479" s="6">
        <f t="shared" si="411"/>
        <v>204.63352328767132</v>
      </c>
      <c r="AQ479" s="6">
        <f t="shared" si="412"/>
        <v>832.03</v>
      </c>
      <c r="AR479" s="33">
        <v>42826</v>
      </c>
      <c r="AS479" s="5">
        <f t="shared" si="413"/>
        <v>42826</v>
      </c>
      <c r="AT479" s="11">
        <f t="shared" si="414"/>
        <v>42826</v>
      </c>
      <c r="AU479" s="11">
        <f t="shared" si="415"/>
        <v>3287</v>
      </c>
      <c r="AV479" s="6">
        <v>1242.0073333333335</v>
      </c>
      <c r="AW479" s="6">
        <v>129.62733333333333</v>
      </c>
      <c r="AX479" s="6">
        <f t="shared" si="386"/>
        <v>702.40266666666662</v>
      </c>
      <c r="AY479" s="33">
        <v>43191</v>
      </c>
      <c r="AZ479" s="5">
        <f t="shared" si="416"/>
        <v>43191</v>
      </c>
      <c r="BA479" s="11">
        <f t="shared" si="417"/>
        <v>3652</v>
      </c>
      <c r="BB479" s="11">
        <f t="shared" si="418"/>
        <v>2615.3364767123285</v>
      </c>
      <c r="BC479" s="6">
        <v>1297.7232099462663</v>
      </c>
      <c r="BD479" s="6">
        <v>55.715876612932703</v>
      </c>
      <c r="BE479" s="6">
        <f t="shared" si="387"/>
        <v>646.68679005373383</v>
      </c>
      <c r="BF479" s="8"/>
      <c r="BG479" s="33">
        <v>43556</v>
      </c>
      <c r="BH479" s="5">
        <f t="shared" si="419"/>
        <v>43556</v>
      </c>
      <c r="BI479" s="11">
        <f t="shared" si="420"/>
        <v>4017</v>
      </c>
      <c r="BJ479" s="11">
        <f t="shared" si="421"/>
        <v>0</v>
      </c>
      <c r="BK479" s="6">
        <f t="shared" si="447"/>
        <v>1425.6649368555986</v>
      </c>
      <c r="BL479" s="6">
        <f t="shared" si="448"/>
        <v>127.94172690933237</v>
      </c>
      <c r="BM479" s="6">
        <f t="shared" si="435"/>
        <v>518.74506314440146</v>
      </c>
      <c r="BN479" s="59"/>
      <c r="BO479" s="58"/>
      <c r="BP479" s="58"/>
      <c r="BQ479" s="61">
        <f t="shared" si="422"/>
        <v>389.1177298110681</v>
      </c>
      <c r="BR479" s="33">
        <v>43922</v>
      </c>
      <c r="BS479" s="5">
        <f t="shared" si="423"/>
        <v>43922</v>
      </c>
      <c r="BT479" s="11">
        <f t="shared" si="424"/>
        <v>4383</v>
      </c>
      <c r="BU479" s="11">
        <f t="shared" si="425"/>
        <v>0</v>
      </c>
      <c r="BV479" s="6">
        <f t="shared" si="444"/>
        <v>1555.292270188932</v>
      </c>
      <c r="BW479" s="6">
        <f t="shared" si="445"/>
        <v>129.62733333333333</v>
      </c>
      <c r="BX479" s="73">
        <f t="shared" si="436"/>
        <v>389.1177298110681</v>
      </c>
      <c r="BY479" s="6">
        <f t="shared" si="437"/>
        <v>389.1177298110681</v>
      </c>
      <c r="BZ479" s="33">
        <v>44287</v>
      </c>
      <c r="CA479" s="5">
        <f t="shared" si="426"/>
        <v>44287</v>
      </c>
      <c r="CB479" s="11">
        <f t="shared" si="427"/>
        <v>4748</v>
      </c>
      <c r="CC479" s="11">
        <f t="shared" si="428"/>
        <v>0</v>
      </c>
      <c r="CD479" s="6">
        <f t="shared" si="429"/>
        <v>1684.9196035222653</v>
      </c>
      <c r="CE479" s="62">
        <f t="shared" si="446"/>
        <v>129.62733333333333</v>
      </c>
      <c r="CF479" s="73">
        <f t="shared" si="438"/>
        <v>129.62733333333333</v>
      </c>
      <c r="CG479" s="73">
        <f t="shared" si="439"/>
        <v>259.49039647773475</v>
      </c>
      <c r="CH479" s="6">
        <f t="shared" si="394"/>
        <v>259.49039647773475</v>
      </c>
      <c r="CI479" s="6"/>
      <c r="CJ479" s="33">
        <v>44652</v>
      </c>
      <c r="CK479" s="5">
        <f t="shared" si="430"/>
        <v>44652</v>
      </c>
      <c r="CL479" s="11">
        <f t="shared" si="431"/>
        <v>2557</v>
      </c>
      <c r="CM479" s="11">
        <f t="shared" si="432"/>
        <v>2557</v>
      </c>
      <c r="CN479" s="6">
        <f t="shared" si="433"/>
        <v>1814.5469368555987</v>
      </c>
      <c r="CO479" s="6">
        <f t="shared" si="449"/>
        <v>129.62733333333333</v>
      </c>
      <c r="CP479" s="73">
        <f t="shared" si="440"/>
        <v>129.62733333333333</v>
      </c>
      <c r="CQ479" s="73">
        <f t="shared" si="441"/>
        <v>129.86306314440142</v>
      </c>
      <c r="CR479" s="6">
        <f t="shared" si="434"/>
        <v>129.86306314440142</v>
      </c>
    </row>
    <row r="480" spans="1:96">
      <c r="A480" s="30" t="s">
        <v>2387</v>
      </c>
      <c r="B480" s="30" t="s">
        <v>2388</v>
      </c>
      <c r="C480" s="49"/>
      <c r="D480" s="49" t="s">
        <v>3806</v>
      </c>
      <c r="E480" s="30" t="s">
        <v>3061</v>
      </c>
      <c r="F480" s="30" t="s">
        <v>4568</v>
      </c>
      <c r="G480" s="30" t="s">
        <v>4562</v>
      </c>
      <c r="H480" s="30" t="s">
        <v>4445</v>
      </c>
      <c r="I480" s="30" t="s">
        <v>4339</v>
      </c>
      <c r="J480" s="30"/>
      <c r="K480" s="30" t="s">
        <v>1240</v>
      </c>
      <c r="L480" s="30" t="s">
        <v>3102</v>
      </c>
      <c r="M480" s="31">
        <v>1944.41</v>
      </c>
      <c r="N480" s="30">
        <v>15</v>
      </c>
      <c r="O480" s="30"/>
      <c r="P480" s="162"/>
      <c r="Q480" s="30">
        <f t="shared" si="399"/>
        <v>180</v>
      </c>
      <c r="R480" s="30">
        <f t="shared" si="400"/>
        <v>5478.6330000000007</v>
      </c>
      <c r="S480" s="30">
        <f t="shared" si="401"/>
        <v>5475</v>
      </c>
      <c r="T480" s="30" t="s">
        <v>6</v>
      </c>
      <c r="U480" s="30"/>
      <c r="V480" s="32">
        <v>39539</v>
      </c>
      <c r="W480" s="30"/>
      <c r="X480" s="31">
        <v>1944.41</v>
      </c>
      <c r="Y480" s="30">
        <v>0</v>
      </c>
      <c r="Z480" s="30">
        <v>0</v>
      </c>
      <c r="AA480" s="30">
        <v>0</v>
      </c>
      <c r="AB480" s="31">
        <f t="shared" si="402"/>
        <v>1944.41</v>
      </c>
      <c r="AC480" s="33">
        <v>42095</v>
      </c>
      <c r="AD480" s="10">
        <f t="shared" si="403"/>
        <v>39539</v>
      </c>
      <c r="AE480" s="10">
        <f t="shared" si="404"/>
        <v>42095</v>
      </c>
      <c r="AF480" s="11">
        <f t="shared" si="405"/>
        <v>2556</v>
      </c>
      <c r="AG480" s="11">
        <f t="shared" si="406"/>
        <v>5478.75</v>
      </c>
      <c r="AH480" s="11">
        <f t="shared" si="407"/>
        <v>2556</v>
      </c>
      <c r="AI480" s="11">
        <f t="shared" ref="AI480:AI543" si="450">(AB480/S480)*AF480</f>
        <v>907.74647671232879</v>
      </c>
      <c r="AJ480" s="11">
        <f t="shared" ref="AJ480:AJ543" si="451">+AB480-AI480</f>
        <v>1036.6635232876713</v>
      </c>
      <c r="AK480" s="33">
        <v>42461</v>
      </c>
      <c r="AL480" s="5">
        <f t="shared" si="408"/>
        <v>42461</v>
      </c>
      <c r="AM480" s="11">
        <f t="shared" si="409"/>
        <v>42461</v>
      </c>
      <c r="AN480" s="11">
        <f t="shared" si="410"/>
        <v>2556</v>
      </c>
      <c r="AO480" s="6">
        <v>1112.3800000000001</v>
      </c>
      <c r="AP480" s="6">
        <f t="shared" si="411"/>
        <v>204.63352328767132</v>
      </c>
      <c r="AQ480" s="6">
        <f t="shared" si="412"/>
        <v>832.03</v>
      </c>
      <c r="AR480" s="33">
        <v>42826</v>
      </c>
      <c r="AS480" s="5">
        <f t="shared" si="413"/>
        <v>42826</v>
      </c>
      <c r="AT480" s="11">
        <f t="shared" si="414"/>
        <v>42826</v>
      </c>
      <c r="AU480" s="11">
        <f t="shared" si="415"/>
        <v>3287</v>
      </c>
      <c r="AV480" s="6">
        <v>1242.0073333333335</v>
      </c>
      <c r="AW480" s="6">
        <v>129.62733333333333</v>
      </c>
      <c r="AX480" s="6">
        <f t="shared" si="386"/>
        <v>702.40266666666662</v>
      </c>
      <c r="AY480" s="33">
        <v>43191</v>
      </c>
      <c r="AZ480" s="5">
        <f t="shared" si="416"/>
        <v>43191</v>
      </c>
      <c r="BA480" s="11">
        <f t="shared" si="417"/>
        <v>3652</v>
      </c>
      <c r="BB480" s="11">
        <f t="shared" si="418"/>
        <v>2615.3364767123285</v>
      </c>
      <c r="BC480" s="6">
        <v>1297.7232099462663</v>
      </c>
      <c r="BD480" s="6">
        <v>55.715876612932703</v>
      </c>
      <c r="BE480" s="6">
        <f t="shared" si="387"/>
        <v>646.68679005373383</v>
      </c>
      <c r="BF480" s="8"/>
      <c r="BG480" s="33">
        <v>43556</v>
      </c>
      <c r="BH480" s="5">
        <f t="shared" si="419"/>
        <v>43556</v>
      </c>
      <c r="BI480" s="11">
        <f t="shared" si="420"/>
        <v>4017</v>
      </c>
      <c r="BJ480" s="11">
        <f t="shared" si="421"/>
        <v>0</v>
      </c>
      <c r="BK480" s="6">
        <f t="shared" si="447"/>
        <v>1425.6649368555986</v>
      </c>
      <c r="BL480" s="6">
        <f t="shared" si="448"/>
        <v>127.94172690933237</v>
      </c>
      <c r="BM480" s="6">
        <f t="shared" si="435"/>
        <v>518.74506314440146</v>
      </c>
      <c r="BN480" s="59"/>
      <c r="BO480" s="58"/>
      <c r="BP480" s="58"/>
      <c r="BQ480" s="61">
        <f t="shared" si="422"/>
        <v>389.1177298110681</v>
      </c>
      <c r="BR480" s="33">
        <v>43922</v>
      </c>
      <c r="BS480" s="5">
        <f t="shared" si="423"/>
        <v>43922</v>
      </c>
      <c r="BT480" s="11">
        <f t="shared" si="424"/>
        <v>4383</v>
      </c>
      <c r="BU480" s="11">
        <f t="shared" si="425"/>
        <v>0</v>
      </c>
      <c r="BV480" s="6">
        <f t="shared" si="444"/>
        <v>1555.292270188932</v>
      </c>
      <c r="BW480" s="6">
        <f t="shared" si="445"/>
        <v>129.62733333333333</v>
      </c>
      <c r="BX480" s="73">
        <f t="shared" si="436"/>
        <v>389.1177298110681</v>
      </c>
      <c r="BY480" s="6">
        <f t="shared" si="437"/>
        <v>389.1177298110681</v>
      </c>
      <c r="BZ480" s="33">
        <v>44287</v>
      </c>
      <c r="CA480" s="5">
        <f t="shared" si="426"/>
        <v>44287</v>
      </c>
      <c r="CB480" s="11">
        <f t="shared" si="427"/>
        <v>4748</v>
      </c>
      <c r="CC480" s="11">
        <f t="shared" si="428"/>
        <v>0</v>
      </c>
      <c r="CD480" s="6">
        <f t="shared" si="429"/>
        <v>1684.9196035222653</v>
      </c>
      <c r="CE480" s="62">
        <f t="shared" si="446"/>
        <v>129.62733333333333</v>
      </c>
      <c r="CF480" s="73">
        <f t="shared" si="438"/>
        <v>129.62733333333333</v>
      </c>
      <c r="CG480" s="73">
        <f t="shared" si="439"/>
        <v>259.49039647773475</v>
      </c>
      <c r="CH480" s="6">
        <f t="shared" si="394"/>
        <v>259.49039647773475</v>
      </c>
      <c r="CI480" s="6"/>
      <c r="CJ480" s="33">
        <v>44652</v>
      </c>
      <c r="CK480" s="5">
        <f t="shared" si="430"/>
        <v>44652</v>
      </c>
      <c r="CL480" s="11">
        <f t="shared" si="431"/>
        <v>2557</v>
      </c>
      <c r="CM480" s="11">
        <f t="shared" si="432"/>
        <v>2557</v>
      </c>
      <c r="CN480" s="6">
        <f t="shared" si="433"/>
        <v>1814.5469368555987</v>
      </c>
      <c r="CO480" s="6">
        <f t="shared" si="449"/>
        <v>129.62733333333333</v>
      </c>
      <c r="CP480" s="73">
        <f t="shared" si="440"/>
        <v>129.62733333333333</v>
      </c>
      <c r="CQ480" s="73">
        <f t="shared" si="441"/>
        <v>129.86306314440142</v>
      </c>
      <c r="CR480" s="6">
        <f t="shared" si="434"/>
        <v>129.86306314440142</v>
      </c>
    </row>
    <row r="481" spans="1:96">
      <c r="A481" s="30" t="s">
        <v>2389</v>
      </c>
      <c r="B481" s="30" t="s">
        <v>2390</v>
      </c>
      <c r="C481" s="49"/>
      <c r="D481" s="49" t="s">
        <v>3807</v>
      </c>
      <c r="E481" s="30" t="s">
        <v>3061</v>
      </c>
      <c r="F481" s="30" t="s">
        <v>3138</v>
      </c>
      <c r="G481" s="30" t="s">
        <v>3115</v>
      </c>
      <c r="H481" s="30" t="s">
        <v>4570</v>
      </c>
      <c r="I481" s="30" t="s">
        <v>3116</v>
      </c>
      <c r="J481" s="30"/>
      <c r="K481" s="30" t="s">
        <v>1240</v>
      </c>
      <c r="L481" s="30" t="s">
        <v>3102</v>
      </c>
      <c r="M481" s="31">
        <v>412.94</v>
      </c>
      <c r="N481" s="30">
        <v>15</v>
      </c>
      <c r="O481" s="30"/>
      <c r="P481" s="162"/>
      <c r="Q481" s="30">
        <f t="shared" si="399"/>
        <v>180</v>
      </c>
      <c r="R481" s="30">
        <f t="shared" si="400"/>
        <v>5478.6330000000007</v>
      </c>
      <c r="S481" s="30">
        <f t="shared" si="401"/>
        <v>5475</v>
      </c>
      <c r="T481" s="30" t="s">
        <v>6</v>
      </c>
      <c r="U481" s="30"/>
      <c r="V481" s="32">
        <v>39539</v>
      </c>
      <c r="W481" s="30"/>
      <c r="X481" s="31">
        <v>412.94</v>
      </c>
      <c r="Y481" s="30">
        <v>0</v>
      </c>
      <c r="Z481" s="30">
        <v>0</v>
      </c>
      <c r="AA481" s="30">
        <v>0</v>
      </c>
      <c r="AB481" s="31">
        <f t="shared" si="402"/>
        <v>412.94</v>
      </c>
      <c r="AC481" s="33">
        <v>42095</v>
      </c>
      <c r="AD481" s="10">
        <f t="shared" si="403"/>
        <v>39539</v>
      </c>
      <c r="AE481" s="10">
        <f t="shared" si="404"/>
        <v>42095</v>
      </c>
      <c r="AF481" s="11">
        <f t="shared" si="405"/>
        <v>2556</v>
      </c>
      <c r="AG481" s="11">
        <f t="shared" si="406"/>
        <v>5478.75</v>
      </c>
      <c r="AH481" s="11">
        <f t="shared" si="407"/>
        <v>2556</v>
      </c>
      <c r="AI481" s="11">
        <f t="shared" si="450"/>
        <v>192.78075616438355</v>
      </c>
      <c r="AJ481" s="11">
        <f t="shared" si="451"/>
        <v>220.15924383561645</v>
      </c>
      <c r="AK481" s="33">
        <v>42461</v>
      </c>
      <c r="AL481" s="5">
        <f t="shared" si="408"/>
        <v>42461</v>
      </c>
      <c r="AM481" s="11">
        <f t="shared" si="409"/>
        <v>42461</v>
      </c>
      <c r="AN481" s="11">
        <f t="shared" si="410"/>
        <v>2556</v>
      </c>
      <c r="AO481" s="6">
        <v>236.22</v>
      </c>
      <c r="AP481" s="6">
        <f t="shared" si="411"/>
        <v>43.439243835616452</v>
      </c>
      <c r="AQ481" s="6">
        <f t="shared" si="412"/>
        <v>176.72</v>
      </c>
      <c r="AR481" s="33">
        <v>42826</v>
      </c>
      <c r="AS481" s="5">
        <f t="shared" si="413"/>
        <v>42826</v>
      </c>
      <c r="AT481" s="11">
        <f t="shared" si="414"/>
        <v>42826</v>
      </c>
      <c r="AU481" s="11">
        <f t="shared" si="415"/>
        <v>3287</v>
      </c>
      <c r="AV481" s="6">
        <v>263.74933333333331</v>
      </c>
      <c r="AW481" s="6">
        <v>27.529333333333334</v>
      </c>
      <c r="AX481" s="6">
        <f t="shared" si="386"/>
        <v>149.19066666666669</v>
      </c>
      <c r="AY481" s="33">
        <v>43191</v>
      </c>
      <c r="AZ481" s="5">
        <f t="shared" si="416"/>
        <v>43191</v>
      </c>
      <c r="BA481" s="11">
        <f t="shared" si="417"/>
        <v>3652</v>
      </c>
      <c r="BB481" s="11">
        <f t="shared" si="418"/>
        <v>3431.8407561643835</v>
      </c>
      <c r="BC481" s="6">
        <v>275.60150844994712</v>
      </c>
      <c r="BD481" s="6">
        <v>11.852175116613788</v>
      </c>
      <c r="BE481" s="6">
        <f t="shared" si="387"/>
        <v>137.33849155005288</v>
      </c>
      <c r="BF481" s="8"/>
      <c r="BG481" s="33">
        <v>43556</v>
      </c>
      <c r="BH481" s="5">
        <f t="shared" si="419"/>
        <v>43556</v>
      </c>
      <c r="BI481" s="11">
        <f t="shared" si="420"/>
        <v>4017</v>
      </c>
      <c r="BJ481" s="11">
        <f t="shared" si="421"/>
        <v>0</v>
      </c>
      <c r="BK481" s="6">
        <f t="shared" si="447"/>
        <v>302.77260404192066</v>
      </c>
      <c r="BL481" s="6">
        <f t="shared" si="448"/>
        <v>27.17109559197354</v>
      </c>
      <c r="BM481" s="6">
        <f t="shared" si="435"/>
        <v>110.16739595807934</v>
      </c>
      <c r="BN481" s="59"/>
      <c r="BO481" s="58"/>
      <c r="BP481" s="58"/>
      <c r="BQ481" s="61">
        <f t="shared" si="422"/>
        <v>82.638062624745999</v>
      </c>
      <c r="BR481" s="33">
        <v>43922</v>
      </c>
      <c r="BS481" s="5">
        <f t="shared" si="423"/>
        <v>43922</v>
      </c>
      <c r="BT481" s="11">
        <f t="shared" si="424"/>
        <v>4383</v>
      </c>
      <c r="BU481" s="11">
        <f t="shared" si="425"/>
        <v>0</v>
      </c>
      <c r="BV481" s="6">
        <f t="shared" si="444"/>
        <v>330.301937375254</v>
      </c>
      <c r="BW481" s="6">
        <f t="shared" si="445"/>
        <v>27.529333333333334</v>
      </c>
      <c r="BX481" s="73">
        <f t="shared" si="436"/>
        <v>82.638062624745999</v>
      </c>
      <c r="BY481" s="6">
        <f t="shared" si="437"/>
        <v>82.638062624745999</v>
      </c>
      <c r="BZ481" s="33">
        <v>44287</v>
      </c>
      <c r="CA481" s="5">
        <f t="shared" si="426"/>
        <v>44287</v>
      </c>
      <c r="CB481" s="11">
        <f t="shared" si="427"/>
        <v>4748</v>
      </c>
      <c r="CC481" s="11">
        <f t="shared" si="428"/>
        <v>0</v>
      </c>
      <c r="CD481" s="6">
        <f t="shared" si="429"/>
        <v>357.83127070858734</v>
      </c>
      <c r="CE481" s="62">
        <f t="shared" si="446"/>
        <v>27.529333333333334</v>
      </c>
      <c r="CF481" s="73">
        <f t="shared" si="438"/>
        <v>27.529333333333334</v>
      </c>
      <c r="CG481" s="73">
        <f t="shared" si="439"/>
        <v>55.108729291412665</v>
      </c>
      <c r="CH481" s="6">
        <f t="shared" si="394"/>
        <v>55.108729291412665</v>
      </c>
      <c r="CI481" s="6"/>
      <c r="CJ481" s="33">
        <v>44652</v>
      </c>
      <c r="CK481" s="5">
        <f t="shared" si="430"/>
        <v>44652</v>
      </c>
      <c r="CL481" s="11">
        <f t="shared" si="431"/>
        <v>2557</v>
      </c>
      <c r="CM481" s="11">
        <f t="shared" si="432"/>
        <v>2557</v>
      </c>
      <c r="CN481" s="6">
        <f t="shared" si="433"/>
        <v>385.36060404192068</v>
      </c>
      <c r="CO481" s="6">
        <f t="shared" si="449"/>
        <v>27.529333333333334</v>
      </c>
      <c r="CP481" s="73">
        <f t="shared" si="440"/>
        <v>27.529333333333334</v>
      </c>
      <c r="CQ481" s="73">
        <f t="shared" si="441"/>
        <v>27.579395958079331</v>
      </c>
      <c r="CR481" s="6">
        <f t="shared" si="434"/>
        <v>27.579395958079331</v>
      </c>
    </row>
    <row r="482" spans="1:96">
      <c r="A482" s="30" t="s">
        <v>2391</v>
      </c>
      <c r="B482" s="30" t="s">
        <v>2392</v>
      </c>
      <c r="C482" s="49"/>
      <c r="D482" s="49" t="s">
        <v>3808</v>
      </c>
      <c r="E482" s="30" t="s">
        <v>3061</v>
      </c>
      <c r="F482" s="30" t="s">
        <v>3138</v>
      </c>
      <c r="G482" s="30" t="s">
        <v>3115</v>
      </c>
      <c r="H482" s="30" t="s">
        <v>4570</v>
      </c>
      <c r="I482" s="30" t="s">
        <v>3116</v>
      </c>
      <c r="J482" s="30"/>
      <c r="K482" s="30" t="s">
        <v>1240</v>
      </c>
      <c r="L482" s="30" t="s">
        <v>3102</v>
      </c>
      <c r="M482" s="31">
        <v>412.94</v>
      </c>
      <c r="N482" s="30">
        <v>15</v>
      </c>
      <c r="O482" s="30"/>
      <c r="P482" s="162"/>
      <c r="Q482" s="30">
        <f t="shared" si="399"/>
        <v>180</v>
      </c>
      <c r="R482" s="30">
        <f t="shared" si="400"/>
        <v>5478.6330000000007</v>
      </c>
      <c r="S482" s="30">
        <f t="shared" si="401"/>
        <v>5475</v>
      </c>
      <c r="T482" s="30" t="s">
        <v>6</v>
      </c>
      <c r="U482" s="30"/>
      <c r="V482" s="32">
        <v>39539</v>
      </c>
      <c r="W482" s="30"/>
      <c r="X482" s="31">
        <v>412.94</v>
      </c>
      <c r="Y482" s="30">
        <v>0</v>
      </c>
      <c r="Z482" s="30">
        <v>0</v>
      </c>
      <c r="AA482" s="30">
        <v>0</v>
      </c>
      <c r="AB482" s="31">
        <f t="shared" si="402"/>
        <v>412.94</v>
      </c>
      <c r="AC482" s="33">
        <v>42095</v>
      </c>
      <c r="AD482" s="10">
        <f t="shared" si="403"/>
        <v>39539</v>
      </c>
      <c r="AE482" s="10">
        <f t="shared" si="404"/>
        <v>42095</v>
      </c>
      <c r="AF482" s="11">
        <f t="shared" si="405"/>
        <v>2556</v>
      </c>
      <c r="AG482" s="11">
        <f t="shared" si="406"/>
        <v>5478.75</v>
      </c>
      <c r="AH482" s="11">
        <f t="shared" si="407"/>
        <v>2556</v>
      </c>
      <c r="AI482" s="11">
        <f t="shared" si="450"/>
        <v>192.78075616438355</v>
      </c>
      <c r="AJ482" s="11">
        <f t="shared" si="451"/>
        <v>220.15924383561645</v>
      </c>
      <c r="AK482" s="33">
        <v>42461</v>
      </c>
      <c r="AL482" s="5">
        <f t="shared" si="408"/>
        <v>42461</v>
      </c>
      <c r="AM482" s="11">
        <f t="shared" si="409"/>
        <v>42461</v>
      </c>
      <c r="AN482" s="11">
        <f t="shared" si="410"/>
        <v>2556</v>
      </c>
      <c r="AO482" s="6">
        <v>236.22</v>
      </c>
      <c r="AP482" s="6">
        <f t="shared" si="411"/>
        <v>43.439243835616452</v>
      </c>
      <c r="AQ482" s="6">
        <f t="shared" si="412"/>
        <v>176.72</v>
      </c>
      <c r="AR482" s="33">
        <v>42826</v>
      </c>
      <c r="AS482" s="5">
        <f t="shared" si="413"/>
        <v>42826</v>
      </c>
      <c r="AT482" s="11">
        <f t="shared" si="414"/>
        <v>42826</v>
      </c>
      <c r="AU482" s="11">
        <f t="shared" si="415"/>
        <v>3287</v>
      </c>
      <c r="AV482" s="6">
        <v>263.74933333333331</v>
      </c>
      <c r="AW482" s="6">
        <v>27.529333333333334</v>
      </c>
      <c r="AX482" s="6">
        <f t="shared" si="386"/>
        <v>149.19066666666669</v>
      </c>
      <c r="AY482" s="33">
        <v>43191</v>
      </c>
      <c r="AZ482" s="5">
        <f t="shared" si="416"/>
        <v>43191</v>
      </c>
      <c r="BA482" s="11">
        <f t="shared" si="417"/>
        <v>3652</v>
      </c>
      <c r="BB482" s="11">
        <f t="shared" si="418"/>
        <v>3431.8407561643835</v>
      </c>
      <c r="BC482" s="6">
        <v>275.60150844994712</v>
      </c>
      <c r="BD482" s="6">
        <v>11.852175116613788</v>
      </c>
      <c r="BE482" s="6">
        <f t="shared" si="387"/>
        <v>137.33849155005288</v>
      </c>
      <c r="BF482" s="8"/>
      <c r="BG482" s="33">
        <v>43556</v>
      </c>
      <c r="BH482" s="5">
        <f t="shared" si="419"/>
        <v>43556</v>
      </c>
      <c r="BI482" s="11">
        <f t="shared" si="420"/>
        <v>4017</v>
      </c>
      <c r="BJ482" s="11">
        <f t="shared" si="421"/>
        <v>0</v>
      </c>
      <c r="BK482" s="6">
        <f t="shared" si="447"/>
        <v>302.77260404192066</v>
      </c>
      <c r="BL482" s="6">
        <f t="shared" si="448"/>
        <v>27.17109559197354</v>
      </c>
      <c r="BM482" s="6">
        <f t="shared" si="435"/>
        <v>110.16739595807934</v>
      </c>
      <c r="BN482" s="59"/>
      <c r="BO482" s="58"/>
      <c r="BP482" s="58"/>
      <c r="BQ482" s="61">
        <f t="shared" si="422"/>
        <v>82.638062624745999</v>
      </c>
      <c r="BR482" s="33">
        <v>43922</v>
      </c>
      <c r="BS482" s="5">
        <f t="shared" si="423"/>
        <v>43922</v>
      </c>
      <c r="BT482" s="11">
        <f t="shared" si="424"/>
        <v>4383</v>
      </c>
      <c r="BU482" s="11">
        <f t="shared" si="425"/>
        <v>0</v>
      </c>
      <c r="BV482" s="6">
        <f t="shared" si="444"/>
        <v>330.301937375254</v>
      </c>
      <c r="BW482" s="6">
        <f t="shared" si="445"/>
        <v>27.529333333333334</v>
      </c>
      <c r="BX482" s="73">
        <f t="shared" si="436"/>
        <v>82.638062624745999</v>
      </c>
      <c r="BY482" s="6">
        <f t="shared" si="437"/>
        <v>82.638062624745999</v>
      </c>
      <c r="BZ482" s="33">
        <v>44287</v>
      </c>
      <c r="CA482" s="5">
        <f t="shared" si="426"/>
        <v>44287</v>
      </c>
      <c r="CB482" s="11">
        <f t="shared" si="427"/>
        <v>4748</v>
      </c>
      <c r="CC482" s="11">
        <f t="shared" si="428"/>
        <v>0</v>
      </c>
      <c r="CD482" s="6">
        <f t="shared" si="429"/>
        <v>357.83127070858734</v>
      </c>
      <c r="CE482" s="62">
        <f t="shared" si="446"/>
        <v>27.529333333333334</v>
      </c>
      <c r="CF482" s="73">
        <f t="shared" si="438"/>
        <v>27.529333333333334</v>
      </c>
      <c r="CG482" s="73">
        <f t="shared" si="439"/>
        <v>55.108729291412665</v>
      </c>
      <c r="CH482" s="6">
        <f t="shared" si="394"/>
        <v>55.108729291412665</v>
      </c>
      <c r="CI482" s="6"/>
      <c r="CJ482" s="33">
        <v>44652</v>
      </c>
      <c r="CK482" s="5">
        <f t="shared" si="430"/>
        <v>44652</v>
      </c>
      <c r="CL482" s="11">
        <f t="shared" si="431"/>
        <v>2557</v>
      </c>
      <c r="CM482" s="11">
        <f t="shared" si="432"/>
        <v>2557</v>
      </c>
      <c r="CN482" s="6">
        <f t="shared" si="433"/>
        <v>385.36060404192068</v>
      </c>
      <c r="CO482" s="6">
        <f t="shared" si="449"/>
        <v>27.529333333333334</v>
      </c>
      <c r="CP482" s="73">
        <f t="shared" si="440"/>
        <v>27.529333333333334</v>
      </c>
      <c r="CQ482" s="73">
        <f t="shared" si="441"/>
        <v>27.579395958079331</v>
      </c>
      <c r="CR482" s="6">
        <f t="shared" si="434"/>
        <v>27.579395958079331</v>
      </c>
    </row>
    <row r="483" spans="1:96">
      <c r="A483" s="30" t="s">
        <v>2393</v>
      </c>
      <c r="B483" s="30" t="s">
        <v>2394</v>
      </c>
      <c r="C483" s="49"/>
      <c r="D483" s="49" t="s">
        <v>3809</v>
      </c>
      <c r="E483" s="30" t="s">
        <v>3061</v>
      </c>
      <c r="F483" s="30" t="s">
        <v>3138</v>
      </c>
      <c r="G483" s="30" t="s">
        <v>3115</v>
      </c>
      <c r="H483" s="30" t="s">
        <v>4570</v>
      </c>
      <c r="I483" s="30" t="s">
        <v>3116</v>
      </c>
      <c r="J483" s="30"/>
      <c r="K483" s="30" t="s">
        <v>1240</v>
      </c>
      <c r="L483" s="30" t="s">
        <v>3102</v>
      </c>
      <c r="M483" s="31">
        <v>412.94</v>
      </c>
      <c r="N483" s="30">
        <v>15</v>
      </c>
      <c r="O483" s="30"/>
      <c r="P483" s="162"/>
      <c r="Q483" s="30">
        <f t="shared" si="399"/>
        <v>180</v>
      </c>
      <c r="R483" s="30">
        <f t="shared" si="400"/>
        <v>5478.6330000000007</v>
      </c>
      <c r="S483" s="30">
        <f t="shared" si="401"/>
        <v>5475</v>
      </c>
      <c r="T483" s="30" t="s">
        <v>6</v>
      </c>
      <c r="U483" s="30"/>
      <c r="V483" s="32">
        <v>39539</v>
      </c>
      <c r="W483" s="30"/>
      <c r="X483" s="31">
        <v>412.94</v>
      </c>
      <c r="Y483" s="30">
        <v>0</v>
      </c>
      <c r="Z483" s="30">
        <v>0</v>
      </c>
      <c r="AA483" s="30">
        <v>0</v>
      </c>
      <c r="AB483" s="31">
        <f t="shared" si="402"/>
        <v>412.94</v>
      </c>
      <c r="AC483" s="33">
        <v>42095</v>
      </c>
      <c r="AD483" s="10">
        <f t="shared" si="403"/>
        <v>39539</v>
      </c>
      <c r="AE483" s="10">
        <f t="shared" si="404"/>
        <v>42095</v>
      </c>
      <c r="AF483" s="11">
        <f t="shared" si="405"/>
        <v>2556</v>
      </c>
      <c r="AG483" s="11">
        <f t="shared" si="406"/>
        <v>5478.75</v>
      </c>
      <c r="AH483" s="11">
        <f t="shared" si="407"/>
        <v>2556</v>
      </c>
      <c r="AI483" s="11">
        <f t="shared" si="450"/>
        <v>192.78075616438355</v>
      </c>
      <c r="AJ483" s="11">
        <f t="shared" si="451"/>
        <v>220.15924383561645</v>
      </c>
      <c r="AK483" s="33">
        <v>42461</v>
      </c>
      <c r="AL483" s="5">
        <f t="shared" si="408"/>
        <v>42461</v>
      </c>
      <c r="AM483" s="11">
        <f t="shared" si="409"/>
        <v>42461</v>
      </c>
      <c r="AN483" s="11">
        <f t="shared" si="410"/>
        <v>2556</v>
      </c>
      <c r="AO483" s="6">
        <v>236.22</v>
      </c>
      <c r="AP483" s="6">
        <f t="shared" si="411"/>
        <v>43.439243835616452</v>
      </c>
      <c r="AQ483" s="6">
        <f t="shared" si="412"/>
        <v>176.72</v>
      </c>
      <c r="AR483" s="33">
        <v>42826</v>
      </c>
      <c r="AS483" s="5">
        <f t="shared" si="413"/>
        <v>42826</v>
      </c>
      <c r="AT483" s="11">
        <f t="shared" si="414"/>
        <v>42826</v>
      </c>
      <c r="AU483" s="11">
        <f t="shared" si="415"/>
        <v>3287</v>
      </c>
      <c r="AV483" s="6">
        <v>263.74933333333331</v>
      </c>
      <c r="AW483" s="6">
        <v>27.529333333333334</v>
      </c>
      <c r="AX483" s="6">
        <f t="shared" si="386"/>
        <v>149.19066666666669</v>
      </c>
      <c r="AY483" s="33">
        <v>43191</v>
      </c>
      <c r="AZ483" s="5">
        <f t="shared" si="416"/>
        <v>43191</v>
      </c>
      <c r="BA483" s="11">
        <f t="shared" si="417"/>
        <v>3652</v>
      </c>
      <c r="BB483" s="11">
        <f t="shared" si="418"/>
        <v>3431.8407561643835</v>
      </c>
      <c r="BC483" s="6">
        <v>275.60150844994712</v>
      </c>
      <c r="BD483" s="6">
        <v>11.852175116613788</v>
      </c>
      <c r="BE483" s="6">
        <f t="shared" si="387"/>
        <v>137.33849155005288</v>
      </c>
      <c r="BF483" s="8"/>
      <c r="BG483" s="33">
        <v>43556</v>
      </c>
      <c r="BH483" s="5">
        <f t="shared" si="419"/>
        <v>43556</v>
      </c>
      <c r="BI483" s="11">
        <f t="shared" si="420"/>
        <v>4017</v>
      </c>
      <c r="BJ483" s="11">
        <f t="shared" si="421"/>
        <v>0</v>
      </c>
      <c r="BK483" s="6">
        <f t="shared" si="447"/>
        <v>302.77260404192066</v>
      </c>
      <c r="BL483" s="6">
        <f t="shared" si="448"/>
        <v>27.17109559197354</v>
      </c>
      <c r="BM483" s="6">
        <f t="shared" si="435"/>
        <v>110.16739595807934</v>
      </c>
      <c r="BN483" s="59"/>
      <c r="BO483" s="58"/>
      <c r="BP483" s="58"/>
      <c r="BQ483" s="61">
        <f t="shared" si="422"/>
        <v>82.638062624745999</v>
      </c>
      <c r="BR483" s="33">
        <v>43922</v>
      </c>
      <c r="BS483" s="5">
        <f t="shared" si="423"/>
        <v>43922</v>
      </c>
      <c r="BT483" s="11">
        <f t="shared" si="424"/>
        <v>4383</v>
      </c>
      <c r="BU483" s="11">
        <f t="shared" si="425"/>
        <v>0</v>
      </c>
      <c r="BV483" s="6">
        <f t="shared" si="444"/>
        <v>330.301937375254</v>
      </c>
      <c r="BW483" s="6">
        <f t="shared" si="445"/>
        <v>27.529333333333334</v>
      </c>
      <c r="BX483" s="73">
        <f t="shared" si="436"/>
        <v>82.638062624745999</v>
      </c>
      <c r="BY483" s="6">
        <f t="shared" si="437"/>
        <v>82.638062624745999</v>
      </c>
      <c r="BZ483" s="33">
        <v>44287</v>
      </c>
      <c r="CA483" s="5">
        <f t="shared" si="426"/>
        <v>44287</v>
      </c>
      <c r="CB483" s="11">
        <f t="shared" si="427"/>
        <v>4748</v>
      </c>
      <c r="CC483" s="11">
        <f t="shared" si="428"/>
        <v>0</v>
      </c>
      <c r="CD483" s="6">
        <f t="shared" si="429"/>
        <v>357.83127070858734</v>
      </c>
      <c r="CE483" s="62">
        <f t="shared" si="446"/>
        <v>27.529333333333334</v>
      </c>
      <c r="CF483" s="73">
        <f t="shared" si="438"/>
        <v>27.529333333333334</v>
      </c>
      <c r="CG483" s="73">
        <f t="shared" si="439"/>
        <v>55.108729291412665</v>
      </c>
      <c r="CH483" s="6">
        <f t="shared" si="394"/>
        <v>55.108729291412665</v>
      </c>
      <c r="CI483" s="6"/>
      <c r="CJ483" s="33">
        <v>44652</v>
      </c>
      <c r="CK483" s="5">
        <f t="shared" si="430"/>
        <v>44652</v>
      </c>
      <c r="CL483" s="11">
        <f t="shared" si="431"/>
        <v>2557</v>
      </c>
      <c r="CM483" s="11">
        <f t="shared" si="432"/>
        <v>2557</v>
      </c>
      <c r="CN483" s="6">
        <f t="shared" si="433"/>
        <v>385.36060404192068</v>
      </c>
      <c r="CO483" s="6">
        <f t="shared" si="449"/>
        <v>27.529333333333334</v>
      </c>
      <c r="CP483" s="73">
        <f t="shared" si="440"/>
        <v>27.529333333333334</v>
      </c>
      <c r="CQ483" s="73">
        <f t="shared" si="441"/>
        <v>27.579395958079331</v>
      </c>
      <c r="CR483" s="6">
        <f t="shared" si="434"/>
        <v>27.579395958079331</v>
      </c>
    </row>
    <row r="484" spans="1:96">
      <c r="A484" s="30" t="s">
        <v>2395</v>
      </c>
      <c r="B484" s="30" t="s">
        <v>2396</v>
      </c>
      <c r="C484" s="49"/>
      <c r="D484" s="49" t="s">
        <v>3810</v>
      </c>
      <c r="E484" s="30" t="s">
        <v>3061</v>
      </c>
      <c r="F484" s="30" t="s">
        <v>3138</v>
      </c>
      <c r="G484" s="30" t="s">
        <v>3115</v>
      </c>
      <c r="H484" s="30" t="s">
        <v>3163</v>
      </c>
      <c r="I484" s="30" t="s">
        <v>4310</v>
      </c>
      <c r="J484" s="30"/>
      <c r="K484" s="30" t="s">
        <v>1240</v>
      </c>
      <c r="L484" s="30" t="s">
        <v>3102</v>
      </c>
      <c r="M484" s="31">
        <v>412.94</v>
      </c>
      <c r="N484" s="30">
        <v>15</v>
      </c>
      <c r="O484" s="30"/>
      <c r="P484" s="162"/>
      <c r="Q484" s="30">
        <f t="shared" si="399"/>
        <v>180</v>
      </c>
      <c r="R484" s="30">
        <f t="shared" si="400"/>
        <v>5478.6330000000007</v>
      </c>
      <c r="S484" s="30">
        <f t="shared" si="401"/>
        <v>5475</v>
      </c>
      <c r="T484" s="30" t="s">
        <v>6</v>
      </c>
      <c r="U484" s="30"/>
      <c r="V484" s="32">
        <v>39539</v>
      </c>
      <c r="W484" s="30"/>
      <c r="X484" s="31">
        <v>412.94</v>
      </c>
      <c r="Y484" s="30">
        <v>0</v>
      </c>
      <c r="Z484" s="30">
        <v>0</v>
      </c>
      <c r="AA484" s="30">
        <v>0</v>
      </c>
      <c r="AB484" s="31">
        <f t="shared" si="402"/>
        <v>412.94</v>
      </c>
      <c r="AC484" s="33">
        <v>42095</v>
      </c>
      <c r="AD484" s="10">
        <f t="shared" si="403"/>
        <v>39539</v>
      </c>
      <c r="AE484" s="10">
        <f t="shared" si="404"/>
        <v>42095</v>
      </c>
      <c r="AF484" s="11">
        <f t="shared" si="405"/>
        <v>2556</v>
      </c>
      <c r="AG484" s="11">
        <f t="shared" si="406"/>
        <v>5478.75</v>
      </c>
      <c r="AH484" s="11">
        <f t="shared" si="407"/>
        <v>2556</v>
      </c>
      <c r="AI484" s="11">
        <f t="shared" si="450"/>
        <v>192.78075616438355</v>
      </c>
      <c r="AJ484" s="11">
        <f t="shared" si="451"/>
        <v>220.15924383561645</v>
      </c>
      <c r="AK484" s="33">
        <v>42461</v>
      </c>
      <c r="AL484" s="5">
        <f t="shared" si="408"/>
        <v>42461</v>
      </c>
      <c r="AM484" s="11">
        <f t="shared" si="409"/>
        <v>42461</v>
      </c>
      <c r="AN484" s="11">
        <f t="shared" si="410"/>
        <v>2556</v>
      </c>
      <c r="AO484" s="6">
        <v>236.22</v>
      </c>
      <c r="AP484" s="6">
        <f t="shared" si="411"/>
        <v>43.439243835616452</v>
      </c>
      <c r="AQ484" s="6">
        <f t="shared" si="412"/>
        <v>176.72</v>
      </c>
      <c r="AR484" s="33">
        <v>42826</v>
      </c>
      <c r="AS484" s="5">
        <f t="shared" si="413"/>
        <v>42826</v>
      </c>
      <c r="AT484" s="11">
        <f t="shared" si="414"/>
        <v>42826</v>
      </c>
      <c r="AU484" s="11">
        <f t="shared" si="415"/>
        <v>3287</v>
      </c>
      <c r="AV484" s="6">
        <v>263.74933333333331</v>
      </c>
      <c r="AW484" s="6">
        <v>27.529333333333334</v>
      </c>
      <c r="AX484" s="6">
        <f t="shared" si="386"/>
        <v>149.19066666666669</v>
      </c>
      <c r="AY484" s="33">
        <v>43191</v>
      </c>
      <c r="AZ484" s="5">
        <f t="shared" si="416"/>
        <v>43191</v>
      </c>
      <c r="BA484" s="11">
        <f t="shared" si="417"/>
        <v>3652</v>
      </c>
      <c r="BB484" s="11">
        <f t="shared" si="418"/>
        <v>3431.8407561643835</v>
      </c>
      <c r="BC484" s="6">
        <v>275.60150844994712</v>
      </c>
      <c r="BD484" s="6">
        <v>11.852175116613788</v>
      </c>
      <c r="BE484" s="6">
        <f t="shared" si="387"/>
        <v>137.33849155005288</v>
      </c>
      <c r="BF484" s="8"/>
      <c r="BG484" s="33">
        <v>43556</v>
      </c>
      <c r="BH484" s="5">
        <f t="shared" si="419"/>
        <v>43556</v>
      </c>
      <c r="BI484" s="11">
        <f t="shared" si="420"/>
        <v>4017</v>
      </c>
      <c r="BJ484" s="11">
        <f t="shared" si="421"/>
        <v>0</v>
      </c>
      <c r="BK484" s="6">
        <f t="shared" si="447"/>
        <v>302.77260404192066</v>
      </c>
      <c r="BL484" s="6">
        <f t="shared" si="448"/>
        <v>27.17109559197354</v>
      </c>
      <c r="BM484" s="6">
        <f t="shared" si="435"/>
        <v>110.16739595807934</v>
      </c>
      <c r="BN484" s="59"/>
      <c r="BO484" s="58"/>
      <c r="BP484" s="58"/>
      <c r="BQ484" s="61">
        <f t="shared" si="422"/>
        <v>82.638062624745999</v>
      </c>
      <c r="BR484" s="33">
        <v>43922</v>
      </c>
      <c r="BS484" s="5">
        <f t="shared" si="423"/>
        <v>43922</v>
      </c>
      <c r="BT484" s="11">
        <f t="shared" si="424"/>
        <v>4383</v>
      </c>
      <c r="BU484" s="11">
        <f t="shared" si="425"/>
        <v>0</v>
      </c>
      <c r="BV484" s="6">
        <f t="shared" si="444"/>
        <v>330.301937375254</v>
      </c>
      <c r="BW484" s="6">
        <f t="shared" si="445"/>
        <v>27.529333333333334</v>
      </c>
      <c r="BX484" s="73">
        <f t="shared" si="436"/>
        <v>82.638062624745999</v>
      </c>
      <c r="BY484" s="6">
        <f t="shared" si="437"/>
        <v>82.638062624745999</v>
      </c>
      <c r="BZ484" s="33">
        <v>44287</v>
      </c>
      <c r="CA484" s="5">
        <f t="shared" si="426"/>
        <v>44287</v>
      </c>
      <c r="CB484" s="11">
        <f t="shared" si="427"/>
        <v>4748</v>
      </c>
      <c r="CC484" s="11">
        <f t="shared" si="428"/>
        <v>0</v>
      </c>
      <c r="CD484" s="6">
        <f t="shared" si="429"/>
        <v>357.83127070858734</v>
      </c>
      <c r="CE484" s="62">
        <f t="shared" si="446"/>
        <v>27.529333333333334</v>
      </c>
      <c r="CF484" s="73">
        <f t="shared" si="438"/>
        <v>27.529333333333334</v>
      </c>
      <c r="CG484" s="73">
        <f t="shared" si="439"/>
        <v>55.108729291412665</v>
      </c>
      <c r="CH484" s="6">
        <f t="shared" si="394"/>
        <v>55.108729291412665</v>
      </c>
      <c r="CI484" s="6"/>
      <c r="CJ484" s="33">
        <v>44652</v>
      </c>
      <c r="CK484" s="5">
        <f t="shared" si="430"/>
        <v>44652</v>
      </c>
      <c r="CL484" s="11">
        <f t="shared" si="431"/>
        <v>2557</v>
      </c>
      <c r="CM484" s="11">
        <f t="shared" si="432"/>
        <v>2557</v>
      </c>
      <c r="CN484" s="6">
        <f t="shared" si="433"/>
        <v>385.36060404192068</v>
      </c>
      <c r="CO484" s="6">
        <f t="shared" si="449"/>
        <v>27.529333333333334</v>
      </c>
      <c r="CP484" s="73">
        <f t="shared" si="440"/>
        <v>27.529333333333334</v>
      </c>
      <c r="CQ484" s="73">
        <f t="shared" si="441"/>
        <v>27.579395958079331</v>
      </c>
      <c r="CR484" s="6">
        <f t="shared" si="434"/>
        <v>27.579395958079331</v>
      </c>
    </row>
    <row r="485" spans="1:96">
      <c r="A485" s="30" t="s">
        <v>2397</v>
      </c>
      <c r="B485" s="30" t="s">
        <v>2398</v>
      </c>
      <c r="C485" s="49"/>
      <c r="D485" s="49" t="s">
        <v>3811</v>
      </c>
      <c r="E485" s="30" t="s">
        <v>3061</v>
      </c>
      <c r="F485" s="30" t="s">
        <v>4568</v>
      </c>
      <c r="G485" s="30" t="s">
        <v>4562</v>
      </c>
      <c r="H485" s="30" t="s">
        <v>4445</v>
      </c>
      <c r="I485" s="30" t="s">
        <v>4339</v>
      </c>
      <c r="J485" s="30"/>
      <c r="K485" s="30" t="s">
        <v>1240</v>
      </c>
      <c r="L485" s="30" t="s">
        <v>3102</v>
      </c>
      <c r="M485" s="31">
        <v>412.94</v>
      </c>
      <c r="N485" s="30">
        <v>15</v>
      </c>
      <c r="O485" s="30"/>
      <c r="P485" s="162"/>
      <c r="Q485" s="30">
        <f t="shared" si="399"/>
        <v>180</v>
      </c>
      <c r="R485" s="30">
        <f t="shared" si="400"/>
        <v>5478.6330000000007</v>
      </c>
      <c r="S485" s="30">
        <f t="shared" si="401"/>
        <v>5475</v>
      </c>
      <c r="T485" s="30" t="s">
        <v>6</v>
      </c>
      <c r="U485" s="30"/>
      <c r="V485" s="32">
        <v>39539</v>
      </c>
      <c r="W485" s="30"/>
      <c r="X485" s="31">
        <v>412.94</v>
      </c>
      <c r="Y485" s="30">
        <v>0</v>
      </c>
      <c r="Z485" s="30">
        <v>0</v>
      </c>
      <c r="AA485" s="30">
        <v>0</v>
      </c>
      <c r="AB485" s="31">
        <f t="shared" si="402"/>
        <v>412.94</v>
      </c>
      <c r="AC485" s="33">
        <v>42095</v>
      </c>
      <c r="AD485" s="10">
        <f t="shared" si="403"/>
        <v>39539</v>
      </c>
      <c r="AE485" s="10">
        <f t="shared" si="404"/>
        <v>42095</v>
      </c>
      <c r="AF485" s="11">
        <f t="shared" si="405"/>
        <v>2556</v>
      </c>
      <c r="AG485" s="11">
        <f t="shared" si="406"/>
        <v>5478.75</v>
      </c>
      <c r="AH485" s="11">
        <f t="shared" si="407"/>
        <v>2556</v>
      </c>
      <c r="AI485" s="11">
        <f t="shared" si="450"/>
        <v>192.78075616438355</v>
      </c>
      <c r="AJ485" s="11">
        <f t="shared" si="451"/>
        <v>220.15924383561645</v>
      </c>
      <c r="AK485" s="33">
        <v>42461</v>
      </c>
      <c r="AL485" s="5">
        <f t="shared" si="408"/>
        <v>42461</v>
      </c>
      <c r="AM485" s="11">
        <f t="shared" si="409"/>
        <v>42461</v>
      </c>
      <c r="AN485" s="11">
        <f t="shared" si="410"/>
        <v>2556</v>
      </c>
      <c r="AO485" s="6">
        <v>236.22</v>
      </c>
      <c r="AP485" s="6">
        <f t="shared" si="411"/>
        <v>43.439243835616452</v>
      </c>
      <c r="AQ485" s="6">
        <f t="shared" si="412"/>
        <v>176.72</v>
      </c>
      <c r="AR485" s="33">
        <v>42826</v>
      </c>
      <c r="AS485" s="5">
        <f t="shared" si="413"/>
        <v>42826</v>
      </c>
      <c r="AT485" s="11">
        <f t="shared" si="414"/>
        <v>42826</v>
      </c>
      <c r="AU485" s="11">
        <f t="shared" si="415"/>
        <v>3287</v>
      </c>
      <c r="AV485" s="6">
        <v>263.74933333333331</v>
      </c>
      <c r="AW485" s="6">
        <v>27.529333333333334</v>
      </c>
      <c r="AX485" s="6">
        <f t="shared" ref="AX485:AX540" si="452">AB485-AV485</f>
        <v>149.19066666666669</v>
      </c>
      <c r="AY485" s="33">
        <v>43191</v>
      </c>
      <c r="AZ485" s="5">
        <f t="shared" si="416"/>
        <v>43191</v>
      </c>
      <c r="BA485" s="11">
        <f t="shared" si="417"/>
        <v>3652</v>
      </c>
      <c r="BB485" s="11">
        <f t="shared" si="418"/>
        <v>3431.8407561643835</v>
      </c>
      <c r="BC485" s="6">
        <v>275.60150844994712</v>
      </c>
      <c r="BD485" s="6">
        <v>11.852175116613788</v>
      </c>
      <c r="BE485" s="6">
        <f t="shared" ref="BE485:BE536" si="453">AB485-BC485</f>
        <v>137.33849155005288</v>
      </c>
      <c r="BF485" s="8"/>
      <c r="BG485" s="33">
        <v>43556</v>
      </c>
      <c r="BH485" s="5">
        <f t="shared" si="419"/>
        <v>43556</v>
      </c>
      <c r="BI485" s="11">
        <f t="shared" si="420"/>
        <v>4017</v>
      </c>
      <c r="BJ485" s="11">
        <f t="shared" si="421"/>
        <v>0</v>
      </c>
      <c r="BK485" s="6">
        <f t="shared" si="447"/>
        <v>302.77260404192066</v>
      </c>
      <c r="BL485" s="6">
        <f t="shared" si="448"/>
        <v>27.17109559197354</v>
      </c>
      <c r="BM485" s="6">
        <f t="shared" si="435"/>
        <v>110.16739595807934</v>
      </c>
      <c r="BN485" s="59"/>
      <c r="BO485" s="58"/>
      <c r="BP485" s="58"/>
      <c r="BQ485" s="61">
        <f t="shared" si="422"/>
        <v>82.638062624745999</v>
      </c>
      <c r="BR485" s="33">
        <v>43922</v>
      </c>
      <c r="BS485" s="5">
        <f t="shared" si="423"/>
        <v>43922</v>
      </c>
      <c r="BT485" s="11">
        <f t="shared" si="424"/>
        <v>4383</v>
      </c>
      <c r="BU485" s="11">
        <f t="shared" si="425"/>
        <v>0</v>
      </c>
      <c r="BV485" s="6">
        <f t="shared" si="444"/>
        <v>330.301937375254</v>
      </c>
      <c r="BW485" s="6">
        <f t="shared" si="445"/>
        <v>27.529333333333334</v>
      </c>
      <c r="BX485" s="73">
        <f t="shared" si="436"/>
        <v>82.638062624745999</v>
      </c>
      <c r="BY485" s="6">
        <f t="shared" si="437"/>
        <v>82.638062624745999</v>
      </c>
      <c r="BZ485" s="33">
        <v>44287</v>
      </c>
      <c r="CA485" s="5">
        <f t="shared" si="426"/>
        <v>44287</v>
      </c>
      <c r="CB485" s="11">
        <f t="shared" si="427"/>
        <v>4748</v>
      </c>
      <c r="CC485" s="11">
        <f t="shared" si="428"/>
        <v>0</v>
      </c>
      <c r="CD485" s="6">
        <f t="shared" si="429"/>
        <v>357.83127070858734</v>
      </c>
      <c r="CE485" s="62">
        <f t="shared" si="446"/>
        <v>27.529333333333334</v>
      </c>
      <c r="CF485" s="73">
        <f t="shared" si="438"/>
        <v>27.529333333333334</v>
      </c>
      <c r="CG485" s="73">
        <f t="shared" si="439"/>
        <v>55.108729291412665</v>
      </c>
      <c r="CH485" s="6">
        <f t="shared" si="394"/>
        <v>55.108729291412665</v>
      </c>
      <c r="CI485" s="6"/>
      <c r="CJ485" s="33">
        <v>44652</v>
      </c>
      <c r="CK485" s="5">
        <f t="shared" si="430"/>
        <v>44652</v>
      </c>
      <c r="CL485" s="11">
        <f t="shared" si="431"/>
        <v>2557</v>
      </c>
      <c r="CM485" s="11">
        <f t="shared" si="432"/>
        <v>2557</v>
      </c>
      <c r="CN485" s="6">
        <f t="shared" si="433"/>
        <v>385.36060404192068</v>
      </c>
      <c r="CO485" s="6">
        <f t="shared" si="449"/>
        <v>27.529333333333334</v>
      </c>
      <c r="CP485" s="73">
        <f t="shared" si="440"/>
        <v>27.529333333333334</v>
      </c>
      <c r="CQ485" s="73">
        <f t="shared" si="441"/>
        <v>27.579395958079331</v>
      </c>
      <c r="CR485" s="6">
        <f t="shared" si="434"/>
        <v>27.579395958079331</v>
      </c>
    </row>
    <row r="486" spans="1:96">
      <c r="A486" s="30" t="s">
        <v>2399</v>
      </c>
      <c r="B486" s="30" t="s">
        <v>2400</v>
      </c>
      <c r="C486" s="49"/>
      <c r="D486" s="49" t="s">
        <v>3812</v>
      </c>
      <c r="E486" s="30" t="s">
        <v>3061</v>
      </c>
      <c r="F486" s="30" t="s">
        <v>4568</v>
      </c>
      <c r="G486" s="30" t="s">
        <v>4562</v>
      </c>
      <c r="H486" s="30" t="s">
        <v>4445</v>
      </c>
      <c r="I486" s="30" t="s">
        <v>4339</v>
      </c>
      <c r="J486" s="30"/>
      <c r="K486" s="30" t="s">
        <v>1240</v>
      </c>
      <c r="L486" s="30" t="s">
        <v>3102</v>
      </c>
      <c r="M486" s="31">
        <v>412.94</v>
      </c>
      <c r="N486" s="30">
        <v>15</v>
      </c>
      <c r="O486" s="30"/>
      <c r="P486" s="162"/>
      <c r="Q486" s="30">
        <f t="shared" si="399"/>
        <v>180</v>
      </c>
      <c r="R486" s="30">
        <f t="shared" si="400"/>
        <v>5478.6330000000007</v>
      </c>
      <c r="S486" s="30">
        <f t="shared" si="401"/>
        <v>5475</v>
      </c>
      <c r="T486" s="30" t="s">
        <v>6</v>
      </c>
      <c r="U486" s="30"/>
      <c r="V486" s="32">
        <v>39539</v>
      </c>
      <c r="W486" s="30"/>
      <c r="X486" s="31">
        <v>412.94</v>
      </c>
      <c r="Y486" s="30">
        <v>0</v>
      </c>
      <c r="Z486" s="30">
        <v>0</v>
      </c>
      <c r="AA486" s="30">
        <v>0</v>
      </c>
      <c r="AB486" s="31">
        <f t="shared" si="402"/>
        <v>412.94</v>
      </c>
      <c r="AC486" s="33">
        <v>42095</v>
      </c>
      <c r="AD486" s="10">
        <f t="shared" si="403"/>
        <v>39539</v>
      </c>
      <c r="AE486" s="10">
        <f t="shared" si="404"/>
        <v>42095</v>
      </c>
      <c r="AF486" s="11">
        <f t="shared" si="405"/>
        <v>2556</v>
      </c>
      <c r="AG486" s="11">
        <f t="shared" si="406"/>
        <v>5478.75</v>
      </c>
      <c r="AH486" s="11">
        <f t="shared" si="407"/>
        <v>2556</v>
      </c>
      <c r="AI486" s="11">
        <f t="shared" si="450"/>
        <v>192.78075616438355</v>
      </c>
      <c r="AJ486" s="11">
        <f t="shared" si="451"/>
        <v>220.15924383561645</v>
      </c>
      <c r="AK486" s="33">
        <v>42461</v>
      </c>
      <c r="AL486" s="5">
        <f t="shared" si="408"/>
        <v>42461</v>
      </c>
      <c r="AM486" s="11">
        <f t="shared" si="409"/>
        <v>42461</v>
      </c>
      <c r="AN486" s="11">
        <f t="shared" si="410"/>
        <v>2556</v>
      </c>
      <c r="AO486" s="6">
        <v>236.22</v>
      </c>
      <c r="AP486" s="6">
        <f t="shared" si="411"/>
        <v>43.439243835616452</v>
      </c>
      <c r="AQ486" s="6">
        <f t="shared" si="412"/>
        <v>176.72</v>
      </c>
      <c r="AR486" s="33">
        <v>42826</v>
      </c>
      <c r="AS486" s="5">
        <f t="shared" si="413"/>
        <v>42826</v>
      </c>
      <c r="AT486" s="11">
        <f t="shared" si="414"/>
        <v>42826</v>
      </c>
      <c r="AU486" s="11">
        <f t="shared" si="415"/>
        <v>3287</v>
      </c>
      <c r="AV486" s="6">
        <v>263.74933333333331</v>
      </c>
      <c r="AW486" s="6">
        <v>27.529333333333334</v>
      </c>
      <c r="AX486" s="6">
        <f t="shared" si="452"/>
        <v>149.19066666666669</v>
      </c>
      <c r="AY486" s="33">
        <v>43191</v>
      </c>
      <c r="AZ486" s="5">
        <f t="shared" si="416"/>
        <v>43191</v>
      </c>
      <c r="BA486" s="11">
        <f t="shared" si="417"/>
        <v>3652</v>
      </c>
      <c r="BB486" s="11">
        <f t="shared" si="418"/>
        <v>3431.8407561643835</v>
      </c>
      <c r="BC486" s="6">
        <v>275.60150844994712</v>
      </c>
      <c r="BD486" s="6">
        <v>11.852175116613788</v>
      </c>
      <c r="BE486" s="6">
        <f t="shared" si="453"/>
        <v>137.33849155005288</v>
      </c>
      <c r="BF486" s="8"/>
      <c r="BG486" s="33">
        <v>43556</v>
      </c>
      <c r="BH486" s="5">
        <f t="shared" si="419"/>
        <v>43556</v>
      </c>
      <c r="BI486" s="11">
        <f t="shared" si="420"/>
        <v>4017</v>
      </c>
      <c r="BJ486" s="11">
        <f t="shared" si="421"/>
        <v>0</v>
      </c>
      <c r="BK486" s="6">
        <f t="shared" si="447"/>
        <v>302.77260404192066</v>
      </c>
      <c r="BL486" s="6">
        <f t="shared" si="448"/>
        <v>27.17109559197354</v>
      </c>
      <c r="BM486" s="6">
        <f t="shared" si="435"/>
        <v>110.16739595807934</v>
      </c>
      <c r="BN486" s="59"/>
      <c r="BO486" s="58"/>
      <c r="BP486" s="58"/>
      <c r="BQ486" s="61">
        <f t="shared" si="422"/>
        <v>82.638062624745999</v>
      </c>
      <c r="BR486" s="33">
        <v>43922</v>
      </c>
      <c r="BS486" s="5">
        <f t="shared" si="423"/>
        <v>43922</v>
      </c>
      <c r="BT486" s="11">
        <f t="shared" si="424"/>
        <v>4383</v>
      </c>
      <c r="BU486" s="11">
        <f t="shared" si="425"/>
        <v>0</v>
      </c>
      <c r="BV486" s="6">
        <f t="shared" si="444"/>
        <v>330.301937375254</v>
      </c>
      <c r="BW486" s="6">
        <f t="shared" si="445"/>
        <v>27.529333333333334</v>
      </c>
      <c r="BX486" s="73">
        <f t="shared" si="436"/>
        <v>82.638062624745999</v>
      </c>
      <c r="BY486" s="6">
        <f t="shared" si="437"/>
        <v>82.638062624745999</v>
      </c>
      <c r="BZ486" s="33">
        <v>44287</v>
      </c>
      <c r="CA486" s="5">
        <f t="shared" si="426"/>
        <v>44287</v>
      </c>
      <c r="CB486" s="11">
        <f t="shared" si="427"/>
        <v>4748</v>
      </c>
      <c r="CC486" s="11">
        <f t="shared" si="428"/>
        <v>0</v>
      </c>
      <c r="CD486" s="6">
        <f t="shared" si="429"/>
        <v>357.83127070858734</v>
      </c>
      <c r="CE486" s="62">
        <f t="shared" si="446"/>
        <v>27.529333333333334</v>
      </c>
      <c r="CF486" s="73">
        <f t="shared" si="438"/>
        <v>27.529333333333334</v>
      </c>
      <c r="CG486" s="73">
        <f t="shared" si="439"/>
        <v>55.108729291412665</v>
      </c>
      <c r="CH486" s="6">
        <f t="shared" si="394"/>
        <v>55.108729291412665</v>
      </c>
      <c r="CI486" s="6"/>
      <c r="CJ486" s="33">
        <v>44652</v>
      </c>
      <c r="CK486" s="5">
        <f t="shared" si="430"/>
        <v>44652</v>
      </c>
      <c r="CL486" s="11">
        <f t="shared" si="431"/>
        <v>2557</v>
      </c>
      <c r="CM486" s="11">
        <f t="shared" si="432"/>
        <v>2557</v>
      </c>
      <c r="CN486" s="6">
        <f t="shared" si="433"/>
        <v>385.36060404192068</v>
      </c>
      <c r="CO486" s="6">
        <f t="shared" si="449"/>
        <v>27.529333333333334</v>
      </c>
      <c r="CP486" s="73">
        <f t="shared" si="440"/>
        <v>27.529333333333334</v>
      </c>
      <c r="CQ486" s="73">
        <f t="shared" si="441"/>
        <v>27.579395958079331</v>
      </c>
      <c r="CR486" s="6">
        <f t="shared" si="434"/>
        <v>27.579395958079331</v>
      </c>
    </row>
    <row r="487" spans="1:96">
      <c r="A487" s="30" t="s">
        <v>2401</v>
      </c>
      <c r="B487" s="30" t="s">
        <v>2402</v>
      </c>
      <c r="C487" s="49"/>
      <c r="D487" s="49" t="s">
        <v>3813</v>
      </c>
      <c r="E487" s="30" t="s">
        <v>3061</v>
      </c>
      <c r="F487" s="30" t="s">
        <v>3138</v>
      </c>
      <c r="G487" s="30" t="s">
        <v>3115</v>
      </c>
      <c r="H487" s="30" t="s">
        <v>4570</v>
      </c>
      <c r="I487" s="30" t="s">
        <v>3116</v>
      </c>
      <c r="J487" s="30"/>
      <c r="K487" s="30" t="s">
        <v>1240</v>
      </c>
      <c r="L487" s="30" t="s">
        <v>3102</v>
      </c>
      <c r="M487" s="31">
        <v>412.94</v>
      </c>
      <c r="N487" s="30">
        <v>15</v>
      </c>
      <c r="O487" s="30"/>
      <c r="P487" s="162"/>
      <c r="Q487" s="30">
        <f t="shared" si="399"/>
        <v>180</v>
      </c>
      <c r="R487" s="30">
        <f t="shared" si="400"/>
        <v>5478.6330000000007</v>
      </c>
      <c r="S487" s="30">
        <f t="shared" si="401"/>
        <v>5475</v>
      </c>
      <c r="T487" s="30" t="s">
        <v>6</v>
      </c>
      <c r="U487" s="30"/>
      <c r="V487" s="32">
        <v>39539</v>
      </c>
      <c r="W487" s="30"/>
      <c r="X487" s="31">
        <v>412.94</v>
      </c>
      <c r="Y487" s="30">
        <v>0</v>
      </c>
      <c r="Z487" s="30">
        <v>0</v>
      </c>
      <c r="AA487" s="30">
        <v>0</v>
      </c>
      <c r="AB487" s="31">
        <f t="shared" si="402"/>
        <v>412.94</v>
      </c>
      <c r="AC487" s="33">
        <v>42095</v>
      </c>
      <c r="AD487" s="10">
        <f t="shared" si="403"/>
        <v>39539</v>
      </c>
      <c r="AE487" s="10">
        <f t="shared" si="404"/>
        <v>42095</v>
      </c>
      <c r="AF487" s="11">
        <f t="shared" si="405"/>
        <v>2556</v>
      </c>
      <c r="AG487" s="11">
        <f t="shared" si="406"/>
        <v>5478.75</v>
      </c>
      <c r="AH487" s="11">
        <f t="shared" si="407"/>
        <v>2556</v>
      </c>
      <c r="AI487" s="11">
        <f t="shared" si="450"/>
        <v>192.78075616438355</v>
      </c>
      <c r="AJ487" s="11">
        <f t="shared" si="451"/>
        <v>220.15924383561645</v>
      </c>
      <c r="AK487" s="33">
        <v>42461</v>
      </c>
      <c r="AL487" s="5">
        <f t="shared" si="408"/>
        <v>42461</v>
      </c>
      <c r="AM487" s="11">
        <f t="shared" si="409"/>
        <v>42461</v>
      </c>
      <c r="AN487" s="11">
        <f t="shared" si="410"/>
        <v>2556</v>
      </c>
      <c r="AO487" s="6">
        <v>236.22</v>
      </c>
      <c r="AP487" s="6">
        <f t="shared" si="411"/>
        <v>43.439243835616452</v>
      </c>
      <c r="AQ487" s="6">
        <f t="shared" si="412"/>
        <v>176.72</v>
      </c>
      <c r="AR487" s="33">
        <v>42826</v>
      </c>
      <c r="AS487" s="5">
        <f t="shared" si="413"/>
        <v>42826</v>
      </c>
      <c r="AT487" s="11">
        <f t="shared" si="414"/>
        <v>42826</v>
      </c>
      <c r="AU487" s="11">
        <f t="shared" si="415"/>
        <v>3287</v>
      </c>
      <c r="AV487" s="6">
        <v>263.74933333333331</v>
      </c>
      <c r="AW487" s="6">
        <v>27.529333333333334</v>
      </c>
      <c r="AX487" s="6">
        <f t="shared" si="452"/>
        <v>149.19066666666669</v>
      </c>
      <c r="AY487" s="33">
        <v>43191</v>
      </c>
      <c r="AZ487" s="5">
        <f t="shared" si="416"/>
        <v>43191</v>
      </c>
      <c r="BA487" s="11">
        <f t="shared" si="417"/>
        <v>3652</v>
      </c>
      <c r="BB487" s="11">
        <f t="shared" si="418"/>
        <v>3431.8407561643835</v>
      </c>
      <c r="BC487" s="6">
        <v>275.60150844994712</v>
      </c>
      <c r="BD487" s="6">
        <v>11.852175116613788</v>
      </c>
      <c r="BE487" s="6">
        <f t="shared" si="453"/>
        <v>137.33849155005288</v>
      </c>
      <c r="BF487" s="8"/>
      <c r="BG487" s="33">
        <v>43556</v>
      </c>
      <c r="BH487" s="5">
        <f t="shared" si="419"/>
        <v>43556</v>
      </c>
      <c r="BI487" s="11">
        <f t="shared" si="420"/>
        <v>4017</v>
      </c>
      <c r="BJ487" s="11">
        <f t="shared" si="421"/>
        <v>0</v>
      </c>
      <c r="BK487" s="6">
        <f t="shared" si="447"/>
        <v>302.77260404192066</v>
      </c>
      <c r="BL487" s="6">
        <f t="shared" si="448"/>
        <v>27.17109559197354</v>
      </c>
      <c r="BM487" s="6">
        <f t="shared" si="435"/>
        <v>110.16739595807934</v>
      </c>
      <c r="BN487" s="59"/>
      <c r="BO487" s="58"/>
      <c r="BP487" s="58"/>
      <c r="BQ487" s="61">
        <f t="shared" si="422"/>
        <v>82.638062624745999</v>
      </c>
      <c r="BR487" s="33">
        <v>43922</v>
      </c>
      <c r="BS487" s="5">
        <f t="shared" si="423"/>
        <v>43922</v>
      </c>
      <c r="BT487" s="11">
        <f t="shared" si="424"/>
        <v>4383</v>
      </c>
      <c r="BU487" s="11">
        <f t="shared" si="425"/>
        <v>0</v>
      </c>
      <c r="BV487" s="6">
        <f t="shared" si="444"/>
        <v>330.301937375254</v>
      </c>
      <c r="BW487" s="6">
        <f t="shared" si="445"/>
        <v>27.529333333333334</v>
      </c>
      <c r="BX487" s="73">
        <f t="shared" si="436"/>
        <v>82.638062624745999</v>
      </c>
      <c r="BY487" s="6">
        <f t="shared" si="437"/>
        <v>82.638062624745999</v>
      </c>
      <c r="BZ487" s="33">
        <v>44287</v>
      </c>
      <c r="CA487" s="5">
        <f t="shared" si="426"/>
        <v>44287</v>
      </c>
      <c r="CB487" s="11">
        <f t="shared" si="427"/>
        <v>4748</v>
      </c>
      <c r="CC487" s="11">
        <f t="shared" si="428"/>
        <v>0</v>
      </c>
      <c r="CD487" s="6">
        <f t="shared" si="429"/>
        <v>357.83127070858734</v>
      </c>
      <c r="CE487" s="62">
        <f t="shared" si="446"/>
        <v>27.529333333333334</v>
      </c>
      <c r="CF487" s="73">
        <f t="shared" si="438"/>
        <v>27.529333333333334</v>
      </c>
      <c r="CG487" s="73">
        <f t="shared" si="439"/>
        <v>55.108729291412665</v>
      </c>
      <c r="CH487" s="6">
        <f t="shared" si="394"/>
        <v>55.108729291412665</v>
      </c>
      <c r="CI487" s="6"/>
      <c r="CJ487" s="33">
        <v>44652</v>
      </c>
      <c r="CK487" s="5">
        <f t="shared" si="430"/>
        <v>44652</v>
      </c>
      <c r="CL487" s="11">
        <f t="shared" si="431"/>
        <v>2557</v>
      </c>
      <c r="CM487" s="11">
        <f t="shared" si="432"/>
        <v>2557</v>
      </c>
      <c r="CN487" s="6">
        <f t="shared" si="433"/>
        <v>385.36060404192068</v>
      </c>
      <c r="CO487" s="6">
        <f t="shared" si="449"/>
        <v>27.529333333333334</v>
      </c>
      <c r="CP487" s="73">
        <f t="shared" si="440"/>
        <v>27.529333333333334</v>
      </c>
      <c r="CQ487" s="73">
        <f t="shared" si="441"/>
        <v>27.579395958079331</v>
      </c>
      <c r="CR487" s="6">
        <f t="shared" si="434"/>
        <v>27.579395958079331</v>
      </c>
    </row>
    <row r="488" spans="1:96">
      <c r="A488" s="30" t="s">
        <v>2403</v>
      </c>
      <c r="B488" s="30" t="s">
        <v>2404</v>
      </c>
      <c r="C488" s="49"/>
      <c r="D488" s="49" t="s">
        <v>3814</v>
      </c>
      <c r="E488" s="30" t="s">
        <v>3061</v>
      </c>
      <c r="F488" s="30" t="s">
        <v>3138</v>
      </c>
      <c r="G488" s="30" t="s">
        <v>3115</v>
      </c>
      <c r="H488" s="30" t="s">
        <v>4570</v>
      </c>
      <c r="I488" s="30" t="s">
        <v>3116</v>
      </c>
      <c r="J488" s="30"/>
      <c r="K488" s="30" t="s">
        <v>1240</v>
      </c>
      <c r="L488" s="30" t="s">
        <v>3102</v>
      </c>
      <c r="M488" s="31">
        <v>412.94</v>
      </c>
      <c r="N488" s="30">
        <v>15</v>
      </c>
      <c r="O488" s="30"/>
      <c r="P488" s="162"/>
      <c r="Q488" s="30">
        <f t="shared" si="399"/>
        <v>180</v>
      </c>
      <c r="R488" s="30">
        <f t="shared" si="400"/>
        <v>5478.6330000000007</v>
      </c>
      <c r="S488" s="30">
        <f t="shared" si="401"/>
        <v>5475</v>
      </c>
      <c r="T488" s="30" t="s">
        <v>6</v>
      </c>
      <c r="U488" s="30"/>
      <c r="V488" s="32">
        <v>39539</v>
      </c>
      <c r="W488" s="30"/>
      <c r="X488" s="31">
        <v>412.94</v>
      </c>
      <c r="Y488" s="30">
        <v>0</v>
      </c>
      <c r="Z488" s="30">
        <v>0</v>
      </c>
      <c r="AA488" s="30">
        <v>0</v>
      </c>
      <c r="AB488" s="31">
        <f t="shared" si="402"/>
        <v>412.94</v>
      </c>
      <c r="AC488" s="33">
        <v>42095</v>
      </c>
      <c r="AD488" s="10">
        <f t="shared" si="403"/>
        <v>39539</v>
      </c>
      <c r="AE488" s="10">
        <f t="shared" si="404"/>
        <v>42095</v>
      </c>
      <c r="AF488" s="11">
        <f t="shared" si="405"/>
        <v>2556</v>
      </c>
      <c r="AG488" s="11">
        <f t="shared" si="406"/>
        <v>5478.75</v>
      </c>
      <c r="AH488" s="11">
        <f t="shared" si="407"/>
        <v>2556</v>
      </c>
      <c r="AI488" s="11">
        <f t="shared" si="450"/>
        <v>192.78075616438355</v>
      </c>
      <c r="AJ488" s="11">
        <f t="shared" si="451"/>
        <v>220.15924383561645</v>
      </c>
      <c r="AK488" s="33">
        <v>42461</v>
      </c>
      <c r="AL488" s="5">
        <f t="shared" si="408"/>
        <v>42461</v>
      </c>
      <c r="AM488" s="11">
        <f t="shared" si="409"/>
        <v>42461</v>
      </c>
      <c r="AN488" s="11">
        <f t="shared" si="410"/>
        <v>2556</v>
      </c>
      <c r="AO488" s="6">
        <v>236.22</v>
      </c>
      <c r="AP488" s="6">
        <f t="shared" si="411"/>
        <v>43.439243835616452</v>
      </c>
      <c r="AQ488" s="6">
        <f t="shared" si="412"/>
        <v>176.72</v>
      </c>
      <c r="AR488" s="33">
        <v>42826</v>
      </c>
      <c r="AS488" s="5">
        <f t="shared" si="413"/>
        <v>42826</v>
      </c>
      <c r="AT488" s="11">
        <f t="shared" si="414"/>
        <v>42826</v>
      </c>
      <c r="AU488" s="11">
        <f t="shared" si="415"/>
        <v>3287</v>
      </c>
      <c r="AV488" s="6">
        <v>263.74933333333331</v>
      </c>
      <c r="AW488" s="6">
        <v>27.529333333333334</v>
      </c>
      <c r="AX488" s="6">
        <f t="shared" si="452"/>
        <v>149.19066666666669</v>
      </c>
      <c r="AY488" s="33">
        <v>43191</v>
      </c>
      <c r="AZ488" s="5">
        <f t="shared" si="416"/>
        <v>43191</v>
      </c>
      <c r="BA488" s="11">
        <f t="shared" si="417"/>
        <v>3652</v>
      </c>
      <c r="BB488" s="11">
        <f t="shared" si="418"/>
        <v>3431.8407561643835</v>
      </c>
      <c r="BC488" s="6">
        <v>275.60150844994712</v>
      </c>
      <c r="BD488" s="6">
        <v>11.852175116613788</v>
      </c>
      <c r="BE488" s="6">
        <f t="shared" si="453"/>
        <v>137.33849155005288</v>
      </c>
      <c r="BF488" s="8"/>
      <c r="BG488" s="33">
        <v>43556</v>
      </c>
      <c r="BH488" s="5">
        <f t="shared" si="419"/>
        <v>43556</v>
      </c>
      <c r="BI488" s="11">
        <f t="shared" si="420"/>
        <v>4017</v>
      </c>
      <c r="BJ488" s="11">
        <f t="shared" si="421"/>
        <v>0</v>
      </c>
      <c r="BK488" s="6">
        <f t="shared" si="447"/>
        <v>302.77260404192066</v>
      </c>
      <c r="BL488" s="6">
        <f t="shared" si="448"/>
        <v>27.17109559197354</v>
      </c>
      <c r="BM488" s="6">
        <f t="shared" si="435"/>
        <v>110.16739595807934</v>
      </c>
      <c r="BN488" s="59"/>
      <c r="BO488" s="58"/>
      <c r="BP488" s="58"/>
      <c r="BQ488" s="61">
        <f t="shared" si="422"/>
        <v>82.638062624745999</v>
      </c>
      <c r="BR488" s="33">
        <v>43922</v>
      </c>
      <c r="BS488" s="5">
        <f t="shared" si="423"/>
        <v>43922</v>
      </c>
      <c r="BT488" s="11">
        <f t="shared" si="424"/>
        <v>4383</v>
      </c>
      <c r="BU488" s="11">
        <f t="shared" si="425"/>
        <v>0</v>
      </c>
      <c r="BV488" s="6">
        <f t="shared" si="444"/>
        <v>330.301937375254</v>
      </c>
      <c r="BW488" s="6">
        <f t="shared" si="445"/>
        <v>27.529333333333334</v>
      </c>
      <c r="BX488" s="73">
        <f t="shared" si="436"/>
        <v>82.638062624745999</v>
      </c>
      <c r="BY488" s="6">
        <f t="shared" si="437"/>
        <v>82.638062624745999</v>
      </c>
      <c r="BZ488" s="33">
        <v>44287</v>
      </c>
      <c r="CA488" s="5">
        <f t="shared" si="426"/>
        <v>44287</v>
      </c>
      <c r="CB488" s="11">
        <f t="shared" si="427"/>
        <v>4748</v>
      </c>
      <c r="CC488" s="11">
        <f t="shared" si="428"/>
        <v>0</v>
      </c>
      <c r="CD488" s="6">
        <f t="shared" si="429"/>
        <v>357.83127070858734</v>
      </c>
      <c r="CE488" s="62">
        <f t="shared" si="446"/>
        <v>27.529333333333334</v>
      </c>
      <c r="CF488" s="73">
        <f t="shared" si="438"/>
        <v>27.529333333333334</v>
      </c>
      <c r="CG488" s="73">
        <f t="shared" si="439"/>
        <v>55.108729291412665</v>
      </c>
      <c r="CH488" s="6">
        <f t="shared" si="394"/>
        <v>55.108729291412665</v>
      </c>
      <c r="CI488" s="6"/>
      <c r="CJ488" s="33">
        <v>44652</v>
      </c>
      <c r="CK488" s="5">
        <f t="shared" si="430"/>
        <v>44652</v>
      </c>
      <c r="CL488" s="11">
        <f t="shared" si="431"/>
        <v>2557</v>
      </c>
      <c r="CM488" s="11">
        <f t="shared" si="432"/>
        <v>2557</v>
      </c>
      <c r="CN488" s="6">
        <f t="shared" si="433"/>
        <v>385.36060404192068</v>
      </c>
      <c r="CO488" s="6">
        <f t="shared" si="449"/>
        <v>27.529333333333334</v>
      </c>
      <c r="CP488" s="73">
        <f t="shared" si="440"/>
        <v>27.529333333333334</v>
      </c>
      <c r="CQ488" s="73">
        <f t="shared" si="441"/>
        <v>27.579395958079331</v>
      </c>
      <c r="CR488" s="6">
        <f t="shared" si="434"/>
        <v>27.579395958079331</v>
      </c>
    </row>
    <row r="489" spans="1:96">
      <c r="A489" s="30" t="s">
        <v>2433</v>
      </c>
      <c r="B489" s="30" t="s">
        <v>2434</v>
      </c>
      <c r="C489" s="49"/>
      <c r="D489" s="49" t="s">
        <v>3829</v>
      </c>
      <c r="E489" s="30" t="s">
        <v>3061</v>
      </c>
      <c r="F489" s="30" t="s">
        <v>4568</v>
      </c>
      <c r="G489" s="30" t="s">
        <v>4574</v>
      </c>
      <c r="H489" s="30" t="s">
        <v>3169</v>
      </c>
      <c r="I489" s="30" t="s">
        <v>4455</v>
      </c>
      <c r="J489" s="30"/>
      <c r="K489" s="30" t="s">
        <v>1240</v>
      </c>
      <c r="L489" s="30" t="s">
        <v>3102</v>
      </c>
      <c r="M489" s="31">
        <v>703.63</v>
      </c>
      <c r="N489" s="30">
        <v>15</v>
      </c>
      <c r="O489" s="30"/>
      <c r="P489" s="162"/>
      <c r="Q489" s="30">
        <f t="shared" si="399"/>
        <v>180</v>
      </c>
      <c r="R489" s="30">
        <f t="shared" si="400"/>
        <v>5478.6330000000007</v>
      </c>
      <c r="S489" s="30">
        <f t="shared" si="401"/>
        <v>5475</v>
      </c>
      <c r="T489" s="30" t="s">
        <v>6</v>
      </c>
      <c r="U489" s="30"/>
      <c r="V489" s="32">
        <v>39539</v>
      </c>
      <c r="W489" s="30"/>
      <c r="X489" s="31">
        <v>703.63</v>
      </c>
      <c r="Y489" s="30">
        <v>0</v>
      </c>
      <c r="Z489" s="30">
        <v>0</v>
      </c>
      <c r="AA489" s="30">
        <v>0</v>
      </c>
      <c r="AB489" s="31">
        <f t="shared" si="402"/>
        <v>703.63</v>
      </c>
      <c r="AC489" s="33">
        <v>42095</v>
      </c>
      <c r="AD489" s="10">
        <f t="shared" si="403"/>
        <v>39539</v>
      </c>
      <c r="AE489" s="10">
        <f t="shared" si="404"/>
        <v>42095</v>
      </c>
      <c r="AF489" s="11">
        <f t="shared" si="405"/>
        <v>2556</v>
      </c>
      <c r="AG489" s="11">
        <f t="shared" si="406"/>
        <v>5478.75</v>
      </c>
      <c r="AH489" s="11">
        <f t="shared" si="407"/>
        <v>2556</v>
      </c>
      <c r="AI489" s="11">
        <f t="shared" si="450"/>
        <v>328.48918356164381</v>
      </c>
      <c r="AJ489" s="11">
        <f t="shared" si="451"/>
        <v>375.14081643835618</v>
      </c>
      <c r="AK489" s="33">
        <v>42461</v>
      </c>
      <c r="AL489" s="5">
        <f t="shared" si="408"/>
        <v>42461</v>
      </c>
      <c r="AM489" s="11">
        <f t="shared" si="409"/>
        <v>42461</v>
      </c>
      <c r="AN489" s="11">
        <f t="shared" si="410"/>
        <v>2556</v>
      </c>
      <c r="AO489" s="6">
        <v>590.03</v>
      </c>
      <c r="AP489" s="6">
        <f t="shared" si="411"/>
        <v>261.54081643835616</v>
      </c>
      <c r="AQ489" s="6">
        <f t="shared" si="412"/>
        <v>113.60000000000002</v>
      </c>
      <c r="AR489" s="33">
        <v>42826</v>
      </c>
      <c r="AS489" s="5">
        <f t="shared" si="413"/>
        <v>42826</v>
      </c>
      <c r="AT489" s="11">
        <f t="shared" si="414"/>
        <v>42826</v>
      </c>
      <c r="AU489" s="11">
        <f t="shared" si="415"/>
        <v>3287</v>
      </c>
      <c r="AV489" s="6">
        <v>636.93866666666668</v>
      </c>
      <c r="AW489" s="6">
        <v>46.908666666666669</v>
      </c>
      <c r="AX489" s="6">
        <f t="shared" si="452"/>
        <v>66.691333333333318</v>
      </c>
      <c r="AY489" s="33">
        <v>43191</v>
      </c>
      <c r="AZ489" s="5">
        <f t="shared" si="416"/>
        <v>43191</v>
      </c>
      <c r="BA489" s="11">
        <f t="shared" si="417"/>
        <v>3652</v>
      </c>
      <c r="BB489" s="11">
        <f t="shared" si="418"/>
        <v>3276.8591835616439</v>
      </c>
      <c r="BC489" s="6">
        <v>684.47839039486689</v>
      </c>
      <c r="BD489" s="6">
        <v>47.539723728200208</v>
      </c>
      <c r="BE489" s="6">
        <f t="shared" si="453"/>
        <v>19.151609605133103</v>
      </c>
      <c r="BF489" s="8"/>
      <c r="BG489" s="33">
        <v>43556</v>
      </c>
      <c r="BH489" s="5">
        <f t="shared" si="419"/>
        <v>43556</v>
      </c>
      <c r="BI489" s="11">
        <f t="shared" si="420"/>
        <v>4017</v>
      </c>
      <c r="BJ489" s="11">
        <f t="shared" si="421"/>
        <v>0</v>
      </c>
      <c r="BK489" s="6">
        <f t="shared" ref="BK489:BK494" si="454">BC489+BL489</f>
        <v>703.63</v>
      </c>
      <c r="BL489" s="6">
        <f>BE489</f>
        <v>19.151609605133103</v>
      </c>
      <c r="BM489" s="6">
        <v>0.25</v>
      </c>
      <c r="BN489" s="59"/>
      <c r="BO489" s="58"/>
      <c r="BP489" s="58"/>
      <c r="BQ489" s="61">
        <f t="shared" si="422"/>
        <v>-0.25</v>
      </c>
      <c r="BR489" s="33">
        <v>43922</v>
      </c>
      <c r="BS489" s="5">
        <f t="shared" si="423"/>
        <v>43922</v>
      </c>
      <c r="BT489" s="11">
        <f t="shared" si="424"/>
        <v>4383</v>
      </c>
      <c r="BU489" s="11">
        <f t="shared" si="425"/>
        <v>0</v>
      </c>
      <c r="BV489" s="6">
        <f t="shared" si="444"/>
        <v>703.88</v>
      </c>
      <c r="BW489" s="6">
        <f>BM489</f>
        <v>0.25</v>
      </c>
      <c r="BX489" s="73">
        <f t="shared" si="436"/>
        <v>0.25</v>
      </c>
      <c r="BY489" s="6">
        <v>0.25</v>
      </c>
      <c r="BZ489" s="33">
        <v>44287</v>
      </c>
      <c r="CA489" s="5">
        <f t="shared" si="426"/>
        <v>44287</v>
      </c>
      <c r="CB489" s="11">
        <f t="shared" si="427"/>
        <v>4748</v>
      </c>
      <c r="CC489" s="11">
        <f t="shared" si="428"/>
        <v>0</v>
      </c>
      <c r="CD489" s="6">
        <f t="shared" si="429"/>
        <v>704.13</v>
      </c>
      <c r="CE489" s="62">
        <f>BY489</f>
        <v>0.25</v>
      </c>
      <c r="CF489" s="73">
        <f t="shared" si="438"/>
        <v>0.25</v>
      </c>
      <c r="CG489" s="73">
        <f t="shared" si="439"/>
        <v>0</v>
      </c>
      <c r="CH489" s="6">
        <f t="shared" si="394"/>
        <v>0</v>
      </c>
      <c r="CI489" s="6"/>
      <c r="CJ489" s="33">
        <v>44652</v>
      </c>
      <c r="CK489" s="5">
        <f t="shared" si="430"/>
        <v>44652</v>
      </c>
      <c r="CL489" s="11">
        <f t="shared" si="431"/>
        <v>2557</v>
      </c>
      <c r="CM489" s="11">
        <f t="shared" si="432"/>
        <v>2557</v>
      </c>
      <c r="CN489" s="6">
        <f t="shared" si="433"/>
        <v>704.13</v>
      </c>
      <c r="CO489" s="62">
        <f>CH489</f>
        <v>0</v>
      </c>
      <c r="CP489" s="73">
        <f t="shared" si="440"/>
        <v>0</v>
      </c>
      <c r="CQ489" s="73">
        <f t="shared" si="441"/>
        <v>0</v>
      </c>
      <c r="CR489" s="6">
        <f t="shared" si="434"/>
        <v>0</v>
      </c>
    </row>
    <row r="490" spans="1:96">
      <c r="A490" s="30" t="s">
        <v>2435</v>
      </c>
      <c r="B490" s="30" t="s">
        <v>2436</v>
      </c>
      <c r="C490" s="49"/>
      <c r="D490" s="49" t="s">
        <v>3830</v>
      </c>
      <c r="E490" s="30" t="s">
        <v>3061</v>
      </c>
      <c r="F490" s="30" t="s">
        <v>4568</v>
      </c>
      <c r="G490" s="30" t="s">
        <v>4562</v>
      </c>
      <c r="H490" s="30" t="s">
        <v>4527</v>
      </c>
      <c r="I490" s="30" t="s">
        <v>4307</v>
      </c>
      <c r="J490" s="30"/>
      <c r="K490" s="30" t="s">
        <v>1240</v>
      </c>
      <c r="L490" s="30" t="s">
        <v>3102</v>
      </c>
      <c r="M490" s="31">
        <v>922.04</v>
      </c>
      <c r="N490" s="30">
        <v>15</v>
      </c>
      <c r="O490" s="30"/>
      <c r="P490" s="162"/>
      <c r="Q490" s="30">
        <f t="shared" si="399"/>
        <v>180</v>
      </c>
      <c r="R490" s="30">
        <f t="shared" si="400"/>
        <v>5478.6330000000007</v>
      </c>
      <c r="S490" s="30">
        <f t="shared" si="401"/>
        <v>5475</v>
      </c>
      <c r="T490" s="30" t="s">
        <v>6</v>
      </c>
      <c r="U490" s="30"/>
      <c r="V490" s="32">
        <v>39539</v>
      </c>
      <c r="W490" s="30"/>
      <c r="X490" s="31">
        <v>922.04</v>
      </c>
      <c r="Y490" s="30">
        <v>0</v>
      </c>
      <c r="Z490" s="30">
        <v>0</v>
      </c>
      <c r="AA490" s="30">
        <v>0</v>
      </c>
      <c r="AB490" s="31">
        <f t="shared" si="402"/>
        <v>922.04</v>
      </c>
      <c r="AC490" s="33">
        <v>42095</v>
      </c>
      <c r="AD490" s="10">
        <f t="shared" si="403"/>
        <v>39539</v>
      </c>
      <c r="AE490" s="10">
        <f t="shared" si="404"/>
        <v>42095</v>
      </c>
      <c r="AF490" s="11">
        <f t="shared" si="405"/>
        <v>2556</v>
      </c>
      <c r="AG490" s="11">
        <f t="shared" si="406"/>
        <v>5478.75</v>
      </c>
      <c r="AH490" s="11">
        <f t="shared" si="407"/>
        <v>2556</v>
      </c>
      <c r="AI490" s="11">
        <f t="shared" si="450"/>
        <v>430.45374246575341</v>
      </c>
      <c r="AJ490" s="11">
        <f t="shared" si="451"/>
        <v>491.58625753424656</v>
      </c>
      <c r="AK490" s="33">
        <v>42461</v>
      </c>
      <c r="AL490" s="5">
        <f t="shared" si="408"/>
        <v>42461</v>
      </c>
      <c r="AM490" s="11">
        <f t="shared" si="409"/>
        <v>42461</v>
      </c>
      <c r="AN490" s="11">
        <f t="shared" si="410"/>
        <v>2556</v>
      </c>
      <c r="AO490" s="6">
        <v>702.46</v>
      </c>
      <c r="AP490" s="6">
        <f t="shared" si="411"/>
        <v>272.00625753424663</v>
      </c>
      <c r="AQ490" s="6">
        <f t="shared" si="412"/>
        <v>219.57999999999993</v>
      </c>
      <c r="AR490" s="33">
        <v>42826</v>
      </c>
      <c r="AS490" s="5">
        <f t="shared" si="413"/>
        <v>42826</v>
      </c>
      <c r="AT490" s="11">
        <f t="shared" si="414"/>
        <v>42826</v>
      </c>
      <c r="AU490" s="11">
        <f t="shared" si="415"/>
        <v>3287</v>
      </c>
      <c r="AV490" s="6">
        <v>763.92933333333337</v>
      </c>
      <c r="AW490" s="6">
        <v>61.469333333333331</v>
      </c>
      <c r="AX490" s="6">
        <f t="shared" si="452"/>
        <v>158.11066666666659</v>
      </c>
      <c r="AY490" s="33">
        <v>43191</v>
      </c>
      <c r="AZ490" s="5">
        <f t="shared" si="416"/>
        <v>43191</v>
      </c>
      <c r="BA490" s="11">
        <f t="shared" si="417"/>
        <v>3652</v>
      </c>
      <c r="BB490" s="11">
        <f t="shared" si="418"/>
        <v>3160.4137424657533</v>
      </c>
      <c r="BC490" s="6">
        <v>826.2256067530991</v>
      </c>
      <c r="BD490" s="6">
        <v>62.296273419765669</v>
      </c>
      <c r="BE490" s="6">
        <f t="shared" si="453"/>
        <v>95.814393246900863</v>
      </c>
      <c r="BF490" s="8"/>
      <c r="BG490" s="33">
        <v>43556</v>
      </c>
      <c r="BH490" s="5">
        <f t="shared" si="419"/>
        <v>43556</v>
      </c>
      <c r="BI490" s="11">
        <f t="shared" si="420"/>
        <v>4017</v>
      </c>
      <c r="BJ490" s="11">
        <f t="shared" si="421"/>
        <v>0</v>
      </c>
      <c r="BK490" s="6">
        <f t="shared" si="454"/>
        <v>887.69494008643244</v>
      </c>
      <c r="BL490" s="6">
        <f t="shared" ref="BL490:BL496" si="455">AB490/N490</f>
        <v>61.469333333333331</v>
      </c>
      <c r="BM490" s="6">
        <f t="shared" ref="BM490:BM498" si="456">BE490-BL490</f>
        <v>34.345059913567532</v>
      </c>
      <c r="BN490" s="59"/>
      <c r="BO490" s="58"/>
      <c r="BP490" s="58"/>
      <c r="BQ490" s="61">
        <f t="shared" si="422"/>
        <v>0</v>
      </c>
      <c r="BR490" s="33">
        <v>43922</v>
      </c>
      <c r="BS490" s="5">
        <f t="shared" si="423"/>
        <v>43922</v>
      </c>
      <c r="BT490" s="11">
        <f t="shared" si="424"/>
        <v>4383</v>
      </c>
      <c r="BU490" s="11">
        <f t="shared" si="425"/>
        <v>0</v>
      </c>
      <c r="BV490" s="6">
        <f t="shared" si="444"/>
        <v>922.04</v>
      </c>
      <c r="BW490" s="6">
        <f>BM490</f>
        <v>34.345059913567532</v>
      </c>
      <c r="BX490" s="73">
        <f t="shared" si="436"/>
        <v>0</v>
      </c>
      <c r="BY490" s="6">
        <f t="shared" ref="BY490:BY498" si="457">BM490-BW490</f>
        <v>0</v>
      </c>
      <c r="BZ490" s="33">
        <v>44287</v>
      </c>
      <c r="CA490" s="5">
        <f t="shared" si="426"/>
        <v>44287</v>
      </c>
      <c r="CB490" s="11">
        <f t="shared" si="427"/>
        <v>4748</v>
      </c>
      <c r="CC490" s="11">
        <f t="shared" si="428"/>
        <v>0</v>
      </c>
      <c r="CD490" s="6">
        <f t="shared" si="429"/>
        <v>922.04</v>
      </c>
      <c r="CE490" s="62">
        <f>BY490</f>
        <v>0</v>
      </c>
      <c r="CF490" s="73">
        <f t="shared" si="438"/>
        <v>0</v>
      </c>
      <c r="CG490" s="73">
        <f t="shared" si="439"/>
        <v>0</v>
      </c>
      <c r="CH490" s="6">
        <f t="shared" si="394"/>
        <v>0</v>
      </c>
      <c r="CI490" s="6"/>
      <c r="CJ490" s="33">
        <v>44652</v>
      </c>
      <c r="CK490" s="5">
        <f t="shared" si="430"/>
        <v>44652</v>
      </c>
      <c r="CL490" s="11">
        <f t="shared" si="431"/>
        <v>2557</v>
      </c>
      <c r="CM490" s="11">
        <f t="shared" si="432"/>
        <v>2557</v>
      </c>
      <c r="CN490" s="6">
        <f t="shared" si="433"/>
        <v>922.04</v>
      </c>
      <c r="CO490" s="62">
        <f>CH490</f>
        <v>0</v>
      </c>
      <c r="CP490" s="73">
        <f t="shared" si="440"/>
        <v>0</v>
      </c>
      <c r="CQ490" s="73">
        <f t="shared" si="441"/>
        <v>0</v>
      </c>
      <c r="CR490" s="6">
        <f t="shared" si="434"/>
        <v>0</v>
      </c>
    </row>
    <row r="491" spans="1:96">
      <c r="A491" s="30" t="s">
        <v>2437</v>
      </c>
      <c r="B491" s="30" t="s">
        <v>2438</v>
      </c>
      <c r="C491" s="49"/>
      <c r="D491" s="49" t="s">
        <v>3831</v>
      </c>
      <c r="E491" s="30" t="s">
        <v>3061</v>
      </c>
      <c r="F491" s="30" t="s">
        <v>4568</v>
      </c>
      <c r="G491" s="30" t="s">
        <v>4562</v>
      </c>
      <c r="H491" s="30" t="s">
        <v>4440</v>
      </c>
      <c r="I491" s="30" t="s">
        <v>4369</v>
      </c>
      <c r="J491" s="30"/>
      <c r="K491" s="30" t="s">
        <v>1240</v>
      </c>
      <c r="L491" s="30" t="s">
        <v>3102</v>
      </c>
      <c r="M491" s="31">
        <v>703.63</v>
      </c>
      <c r="N491" s="30">
        <v>15</v>
      </c>
      <c r="O491" s="30"/>
      <c r="P491" s="162"/>
      <c r="Q491" s="30">
        <f t="shared" si="399"/>
        <v>180</v>
      </c>
      <c r="R491" s="30">
        <f t="shared" si="400"/>
        <v>5478.6330000000007</v>
      </c>
      <c r="S491" s="30">
        <f t="shared" si="401"/>
        <v>5475</v>
      </c>
      <c r="T491" s="30" t="s">
        <v>6</v>
      </c>
      <c r="U491" s="30"/>
      <c r="V491" s="32">
        <v>39539</v>
      </c>
      <c r="W491" s="30"/>
      <c r="X491" s="31">
        <v>703.63</v>
      </c>
      <c r="Y491" s="30">
        <v>0</v>
      </c>
      <c r="Z491" s="30">
        <v>0</v>
      </c>
      <c r="AA491" s="30">
        <v>0</v>
      </c>
      <c r="AB491" s="31">
        <f t="shared" si="402"/>
        <v>703.63</v>
      </c>
      <c r="AC491" s="33">
        <v>42095</v>
      </c>
      <c r="AD491" s="10">
        <f t="shared" si="403"/>
        <v>39539</v>
      </c>
      <c r="AE491" s="10">
        <f t="shared" si="404"/>
        <v>42095</v>
      </c>
      <c r="AF491" s="11">
        <f t="shared" si="405"/>
        <v>2556</v>
      </c>
      <c r="AG491" s="11">
        <f t="shared" si="406"/>
        <v>5478.75</v>
      </c>
      <c r="AH491" s="11">
        <f t="shared" si="407"/>
        <v>2556</v>
      </c>
      <c r="AI491" s="11">
        <f t="shared" si="450"/>
        <v>328.48918356164381</v>
      </c>
      <c r="AJ491" s="11">
        <f t="shared" si="451"/>
        <v>375.14081643835618</v>
      </c>
      <c r="AK491" s="33">
        <v>42461</v>
      </c>
      <c r="AL491" s="5">
        <f t="shared" si="408"/>
        <v>42461</v>
      </c>
      <c r="AM491" s="11">
        <f t="shared" si="409"/>
        <v>42461</v>
      </c>
      <c r="AN491" s="11">
        <f t="shared" si="410"/>
        <v>2556</v>
      </c>
      <c r="AO491" s="6">
        <v>525.59</v>
      </c>
      <c r="AP491" s="6">
        <f t="shared" si="411"/>
        <v>197.10081643835622</v>
      </c>
      <c r="AQ491" s="6">
        <f t="shared" si="412"/>
        <v>178.03999999999996</v>
      </c>
      <c r="AR491" s="33">
        <v>42826</v>
      </c>
      <c r="AS491" s="5">
        <f t="shared" si="413"/>
        <v>42826</v>
      </c>
      <c r="AT491" s="11">
        <f t="shared" si="414"/>
        <v>42826</v>
      </c>
      <c r="AU491" s="11">
        <f t="shared" si="415"/>
        <v>3287</v>
      </c>
      <c r="AV491" s="6">
        <v>572.49866666666674</v>
      </c>
      <c r="AW491" s="6">
        <v>46.908666666666669</v>
      </c>
      <c r="AX491" s="6">
        <f t="shared" si="452"/>
        <v>131.13133333333326</v>
      </c>
      <c r="AY491" s="33">
        <v>43191</v>
      </c>
      <c r="AZ491" s="5">
        <f t="shared" si="416"/>
        <v>43191</v>
      </c>
      <c r="BA491" s="11">
        <f t="shared" si="417"/>
        <v>3652</v>
      </c>
      <c r="BB491" s="11">
        <f t="shared" si="418"/>
        <v>3276.8591835616439</v>
      </c>
      <c r="BC491" s="6">
        <v>620.03839039486695</v>
      </c>
      <c r="BD491" s="6">
        <v>47.539723728200208</v>
      </c>
      <c r="BE491" s="6">
        <f t="shared" si="453"/>
        <v>83.591609605133044</v>
      </c>
      <c r="BF491" s="8"/>
      <c r="BG491" s="33">
        <v>43556</v>
      </c>
      <c r="BH491" s="5">
        <f t="shared" si="419"/>
        <v>43556</v>
      </c>
      <c r="BI491" s="11">
        <f t="shared" si="420"/>
        <v>4017</v>
      </c>
      <c r="BJ491" s="11">
        <f t="shared" si="421"/>
        <v>0</v>
      </c>
      <c r="BK491" s="6">
        <f t="shared" si="454"/>
        <v>666.94705706153366</v>
      </c>
      <c r="BL491" s="6">
        <f t="shared" si="455"/>
        <v>46.908666666666669</v>
      </c>
      <c r="BM491" s="6">
        <f t="shared" si="456"/>
        <v>36.682942938466375</v>
      </c>
      <c r="BN491" s="59"/>
      <c r="BO491" s="58"/>
      <c r="BP491" s="58"/>
      <c r="BQ491" s="61">
        <f t="shared" si="422"/>
        <v>0</v>
      </c>
      <c r="BR491" s="33">
        <v>43922</v>
      </c>
      <c r="BS491" s="5">
        <f t="shared" si="423"/>
        <v>43922</v>
      </c>
      <c r="BT491" s="11">
        <f t="shared" si="424"/>
        <v>4383</v>
      </c>
      <c r="BU491" s="11">
        <f t="shared" si="425"/>
        <v>0</v>
      </c>
      <c r="BV491" s="6">
        <f t="shared" si="444"/>
        <v>703.63</v>
      </c>
      <c r="BW491" s="6">
        <f>BM491</f>
        <v>36.682942938466375</v>
      </c>
      <c r="BX491" s="73">
        <f t="shared" si="436"/>
        <v>0</v>
      </c>
      <c r="BY491" s="6">
        <f t="shared" si="457"/>
        <v>0</v>
      </c>
      <c r="BZ491" s="33">
        <v>44287</v>
      </c>
      <c r="CA491" s="5">
        <f t="shared" si="426"/>
        <v>44287</v>
      </c>
      <c r="CB491" s="11">
        <f t="shared" si="427"/>
        <v>4748</v>
      </c>
      <c r="CC491" s="11">
        <f t="shared" si="428"/>
        <v>0</v>
      </c>
      <c r="CD491" s="6">
        <f t="shared" si="429"/>
        <v>703.63</v>
      </c>
      <c r="CE491" s="62">
        <f>BY491</f>
        <v>0</v>
      </c>
      <c r="CF491" s="73">
        <f t="shared" si="438"/>
        <v>0</v>
      </c>
      <c r="CG491" s="73">
        <f t="shared" si="439"/>
        <v>0</v>
      </c>
      <c r="CH491" s="6">
        <f t="shared" si="394"/>
        <v>0</v>
      </c>
      <c r="CI491" s="6"/>
      <c r="CJ491" s="33">
        <v>44652</v>
      </c>
      <c r="CK491" s="5">
        <f t="shared" si="430"/>
        <v>44652</v>
      </c>
      <c r="CL491" s="11">
        <f t="shared" si="431"/>
        <v>2557</v>
      </c>
      <c r="CM491" s="11">
        <f t="shared" si="432"/>
        <v>2557</v>
      </c>
      <c r="CN491" s="6">
        <f t="shared" si="433"/>
        <v>703.63</v>
      </c>
      <c r="CO491" s="62">
        <f>CH491</f>
        <v>0</v>
      </c>
      <c r="CP491" s="73">
        <f t="shared" si="440"/>
        <v>0</v>
      </c>
      <c r="CQ491" s="73">
        <f t="shared" si="441"/>
        <v>0</v>
      </c>
      <c r="CR491" s="6">
        <f t="shared" si="434"/>
        <v>0</v>
      </c>
    </row>
    <row r="492" spans="1:96">
      <c r="A492" s="30" t="s">
        <v>2439</v>
      </c>
      <c r="B492" s="30" t="s">
        <v>2440</v>
      </c>
      <c r="C492" s="49"/>
      <c r="D492" s="49" t="s">
        <v>3832</v>
      </c>
      <c r="E492" s="30" t="s">
        <v>3061</v>
      </c>
      <c r="F492" s="30" t="s">
        <v>4568</v>
      </c>
      <c r="G492" s="30" t="s">
        <v>4574</v>
      </c>
      <c r="H492" s="30" t="s">
        <v>3169</v>
      </c>
      <c r="I492" s="30" t="s">
        <v>4455</v>
      </c>
      <c r="J492" s="30"/>
      <c r="K492" s="30" t="s">
        <v>1240</v>
      </c>
      <c r="L492" s="30" t="s">
        <v>3102</v>
      </c>
      <c r="M492" s="31">
        <v>703.63</v>
      </c>
      <c r="N492" s="30">
        <v>15</v>
      </c>
      <c r="O492" s="30"/>
      <c r="P492" s="162"/>
      <c r="Q492" s="30">
        <f t="shared" si="399"/>
        <v>180</v>
      </c>
      <c r="R492" s="30">
        <f t="shared" si="400"/>
        <v>5478.6330000000007</v>
      </c>
      <c r="S492" s="30">
        <f t="shared" si="401"/>
        <v>5475</v>
      </c>
      <c r="T492" s="30" t="s">
        <v>6</v>
      </c>
      <c r="U492" s="30"/>
      <c r="V492" s="32">
        <v>39539</v>
      </c>
      <c r="W492" s="30"/>
      <c r="X492" s="31">
        <v>703.63</v>
      </c>
      <c r="Y492" s="30">
        <v>0</v>
      </c>
      <c r="Z492" s="30">
        <v>0</v>
      </c>
      <c r="AA492" s="30">
        <v>0</v>
      </c>
      <c r="AB492" s="31">
        <f t="shared" si="402"/>
        <v>703.63</v>
      </c>
      <c r="AC492" s="33">
        <v>42095</v>
      </c>
      <c r="AD492" s="10">
        <f t="shared" si="403"/>
        <v>39539</v>
      </c>
      <c r="AE492" s="10">
        <f t="shared" si="404"/>
        <v>42095</v>
      </c>
      <c r="AF492" s="11">
        <f t="shared" si="405"/>
        <v>2556</v>
      </c>
      <c r="AG492" s="11">
        <f t="shared" si="406"/>
        <v>5478.75</v>
      </c>
      <c r="AH492" s="11">
        <f t="shared" si="407"/>
        <v>2556</v>
      </c>
      <c r="AI492" s="11">
        <f t="shared" si="450"/>
        <v>328.48918356164381</v>
      </c>
      <c r="AJ492" s="11">
        <f t="shared" si="451"/>
        <v>375.14081643835618</v>
      </c>
      <c r="AK492" s="33">
        <v>42461</v>
      </c>
      <c r="AL492" s="5">
        <f t="shared" si="408"/>
        <v>42461</v>
      </c>
      <c r="AM492" s="11">
        <f t="shared" si="409"/>
        <v>42461</v>
      </c>
      <c r="AN492" s="11">
        <f t="shared" si="410"/>
        <v>2556</v>
      </c>
      <c r="AO492" s="6">
        <v>506.34</v>
      </c>
      <c r="AP492" s="6">
        <f t="shared" si="411"/>
        <v>177.85081643835616</v>
      </c>
      <c r="AQ492" s="6">
        <f t="shared" si="412"/>
        <v>197.29000000000002</v>
      </c>
      <c r="AR492" s="33">
        <v>42826</v>
      </c>
      <c r="AS492" s="5">
        <f t="shared" si="413"/>
        <v>42826</v>
      </c>
      <c r="AT492" s="11">
        <f t="shared" si="414"/>
        <v>42826</v>
      </c>
      <c r="AU492" s="11">
        <f t="shared" si="415"/>
        <v>3287</v>
      </c>
      <c r="AV492" s="6">
        <v>553.24866666666662</v>
      </c>
      <c r="AW492" s="6">
        <v>46.908666666666669</v>
      </c>
      <c r="AX492" s="6">
        <f t="shared" si="452"/>
        <v>150.38133333333337</v>
      </c>
      <c r="AY492" s="33">
        <v>43191</v>
      </c>
      <c r="AZ492" s="5">
        <f t="shared" si="416"/>
        <v>43191</v>
      </c>
      <c r="BA492" s="11">
        <f t="shared" si="417"/>
        <v>3652</v>
      </c>
      <c r="BB492" s="11">
        <f t="shared" si="418"/>
        <v>3276.8591835616439</v>
      </c>
      <c r="BC492" s="6">
        <v>600.78839039486684</v>
      </c>
      <c r="BD492" s="6">
        <v>47.539723728200208</v>
      </c>
      <c r="BE492" s="6">
        <f t="shared" si="453"/>
        <v>102.84160960513316</v>
      </c>
      <c r="BF492" s="8"/>
      <c r="BG492" s="33">
        <v>43556</v>
      </c>
      <c r="BH492" s="5">
        <f t="shared" si="419"/>
        <v>43556</v>
      </c>
      <c r="BI492" s="11">
        <f t="shared" si="420"/>
        <v>4017</v>
      </c>
      <c r="BJ492" s="11">
        <f t="shared" si="421"/>
        <v>0</v>
      </c>
      <c r="BK492" s="6">
        <f t="shared" si="454"/>
        <v>647.69705706153354</v>
      </c>
      <c r="BL492" s="6">
        <f t="shared" si="455"/>
        <v>46.908666666666669</v>
      </c>
      <c r="BM492" s="6">
        <f t="shared" si="456"/>
        <v>55.932942938466489</v>
      </c>
      <c r="BN492" s="59"/>
      <c r="BO492" s="58"/>
      <c r="BP492" s="58"/>
      <c r="BQ492" s="61">
        <f t="shared" si="422"/>
        <v>9.0242762717997493</v>
      </c>
      <c r="BR492" s="33">
        <v>43922</v>
      </c>
      <c r="BS492" s="5">
        <f t="shared" si="423"/>
        <v>43922</v>
      </c>
      <c r="BT492" s="11">
        <f t="shared" si="424"/>
        <v>4383</v>
      </c>
      <c r="BU492" s="11">
        <f t="shared" si="425"/>
        <v>0</v>
      </c>
      <c r="BV492" s="6">
        <f t="shared" si="444"/>
        <v>694.60572372820025</v>
      </c>
      <c r="BW492" s="6">
        <f t="shared" ref="BW492:BW497" si="458">SLN(M492,J492,N492)</f>
        <v>46.908666666666669</v>
      </c>
      <c r="BX492" s="73">
        <f t="shared" si="436"/>
        <v>9.0242762717998204</v>
      </c>
      <c r="BY492" s="6">
        <f t="shared" si="457"/>
        <v>9.0242762717998204</v>
      </c>
      <c r="BZ492" s="33">
        <v>44287</v>
      </c>
      <c r="CA492" s="5">
        <f t="shared" si="426"/>
        <v>44287</v>
      </c>
      <c r="CB492" s="11">
        <f t="shared" si="427"/>
        <v>4748</v>
      </c>
      <c r="CC492" s="11">
        <f t="shared" si="428"/>
        <v>0</v>
      </c>
      <c r="CD492" s="6">
        <f t="shared" si="429"/>
        <v>695.73298616461602</v>
      </c>
      <c r="CE492" s="62">
        <v>1.1272624364157886</v>
      </c>
      <c r="CF492" s="73">
        <f t="shared" si="438"/>
        <v>1.1272624364157886</v>
      </c>
      <c r="CG492" s="73">
        <f t="shared" si="439"/>
        <v>7.8970138353840316</v>
      </c>
      <c r="CH492" s="6">
        <f t="shared" si="394"/>
        <v>7.8970138353840316</v>
      </c>
      <c r="CI492" s="6"/>
      <c r="CJ492" s="33">
        <v>44652</v>
      </c>
      <c r="CK492" s="5">
        <f t="shared" si="430"/>
        <v>44652</v>
      </c>
      <c r="CL492" s="11">
        <f t="shared" si="431"/>
        <v>2557</v>
      </c>
      <c r="CM492" s="11">
        <f t="shared" si="432"/>
        <v>2557</v>
      </c>
      <c r="CN492" s="6">
        <f t="shared" si="433"/>
        <v>696.8602486010318</v>
      </c>
      <c r="CO492" s="6">
        <f>CE492</f>
        <v>1.1272624364157886</v>
      </c>
      <c r="CP492" s="73">
        <f t="shared" si="440"/>
        <v>1.1272624364157886</v>
      </c>
      <c r="CQ492" s="73">
        <f t="shared" si="441"/>
        <v>6.7697513989682427</v>
      </c>
      <c r="CR492" s="6">
        <f t="shared" si="434"/>
        <v>6.7697513989682427</v>
      </c>
    </row>
    <row r="493" spans="1:96">
      <c r="A493" s="30" t="s">
        <v>2441</v>
      </c>
      <c r="B493" s="30" t="s">
        <v>2442</v>
      </c>
      <c r="C493" s="49"/>
      <c r="D493" s="49" t="s">
        <v>3833</v>
      </c>
      <c r="E493" s="30" t="s">
        <v>3061</v>
      </c>
      <c r="F493" s="30" t="s">
        <v>4568</v>
      </c>
      <c r="G493" s="30" t="s">
        <v>4562</v>
      </c>
      <c r="H493" s="30" t="s">
        <v>4445</v>
      </c>
      <c r="I493" s="30" t="s">
        <v>4339</v>
      </c>
      <c r="J493" s="30"/>
      <c r="K493" s="30" t="s">
        <v>1240</v>
      </c>
      <c r="L493" s="30" t="s">
        <v>3102</v>
      </c>
      <c r="M493" s="31">
        <v>182.29</v>
      </c>
      <c r="N493" s="30">
        <v>15</v>
      </c>
      <c r="O493" s="30"/>
      <c r="P493" s="162"/>
      <c r="Q493" s="30">
        <f t="shared" si="399"/>
        <v>180</v>
      </c>
      <c r="R493" s="30">
        <f t="shared" si="400"/>
        <v>5478.6330000000007</v>
      </c>
      <c r="S493" s="30">
        <f t="shared" si="401"/>
        <v>5475</v>
      </c>
      <c r="T493" s="30" t="s">
        <v>6</v>
      </c>
      <c r="U493" s="30"/>
      <c r="V493" s="32">
        <v>39539</v>
      </c>
      <c r="W493" s="30"/>
      <c r="X493" s="31">
        <v>182.29</v>
      </c>
      <c r="Y493" s="30">
        <v>0</v>
      </c>
      <c r="Z493" s="30">
        <v>0</v>
      </c>
      <c r="AA493" s="30">
        <v>0</v>
      </c>
      <c r="AB493" s="31">
        <f t="shared" si="402"/>
        <v>182.29</v>
      </c>
      <c r="AC493" s="33">
        <v>42095</v>
      </c>
      <c r="AD493" s="10">
        <f t="shared" si="403"/>
        <v>39539</v>
      </c>
      <c r="AE493" s="10">
        <f t="shared" si="404"/>
        <v>42095</v>
      </c>
      <c r="AF493" s="11">
        <f t="shared" si="405"/>
        <v>2556</v>
      </c>
      <c r="AG493" s="11">
        <f t="shared" si="406"/>
        <v>5478.75</v>
      </c>
      <c r="AH493" s="11">
        <f t="shared" si="407"/>
        <v>2556</v>
      </c>
      <c r="AI493" s="11">
        <f t="shared" si="450"/>
        <v>85.101961643835608</v>
      </c>
      <c r="AJ493" s="11">
        <f t="shared" si="451"/>
        <v>97.188038356164384</v>
      </c>
      <c r="AK493" s="33">
        <v>42461</v>
      </c>
      <c r="AL493" s="5">
        <f t="shared" si="408"/>
        <v>42461</v>
      </c>
      <c r="AM493" s="11">
        <f t="shared" si="409"/>
        <v>42461</v>
      </c>
      <c r="AN493" s="11">
        <f t="shared" si="410"/>
        <v>2556</v>
      </c>
      <c r="AO493" s="6">
        <v>125.34</v>
      </c>
      <c r="AP493" s="6">
        <f t="shared" si="411"/>
        <v>40.238038356164395</v>
      </c>
      <c r="AQ493" s="6">
        <f t="shared" si="412"/>
        <v>56.949999999999989</v>
      </c>
      <c r="AR493" s="33">
        <v>42826</v>
      </c>
      <c r="AS493" s="5">
        <f t="shared" si="413"/>
        <v>42826</v>
      </c>
      <c r="AT493" s="11">
        <f t="shared" si="414"/>
        <v>42826</v>
      </c>
      <c r="AU493" s="11">
        <f t="shared" si="415"/>
        <v>3287</v>
      </c>
      <c r="AV493" s="6">
        <v>137.49266666666668</v>
      </c>
      <c r="AW493" s="6">
        <v>12.152666666666667</v>
      </c>
      <c r="AX493" s="6">
        <f t="shared" si="452"/>
        <v>44.797333333333313</v>
      </c>
      <c r="AY493" s="33">
        <v>43191</v>
      </c>
      <c r="AZ493" s="5">
        <f t="shared" si="416"/>
        <v>43191</v>
      </c>
      <c r="BA493" s="11">
        <f t="shared" si="417"/>
        <v>3652</v>
      </c>
      <c r="BB493" s="11">
        <f t="shared" si="418"/>
        <v>3554.8119616438357</v>
      </c>
      <c r="BC493" s="6">
        <v>149.80882180276606</v>
      </c>
      <c r="BD493" s="6">
        <v>12.316155136099393</v>
      </c>
      <c r="BE493" s="6">
        <f t="shared" si="453"/>
        <v>32.48117819723393</v>
      </c>
      <c r="BF493" s="8"/>
      <c r="BG493" s="33">
        <v>43556</v>
      </c>
      <c r="BH493" s="5">
        <f t="shared" si="419"/>
        <v>43556</v>
      </c>
      <c r="BI493" s="11">
        <f t="shared" si="420"/>
        <v>4017</v>
      </c>
      <c r="BJ493" s="11">
        <f t="shared" si="421"/>
        <v>0</v>
      </c>
      <c r="BK493" s="6">
        <f t="shared" si="454"/>
        <v>161.96148846943274</v>
      </c>
      <c r="BL493" s="6">
        <f t="shared" si="455"/>
        <v>12.152666666666667</v>
      </c>
      <c r="BM493" s="6">
        <f t="shared" si="456"/>
        <v>20.328511530567262</v>
      </c>
      <c r="BN493" s="59"/>
      <c r="BO493" s="58"/>
      <c r="BP493" s="58"/>
      <c r="BQ493" s="61">
        <f t="shared" si="422"/>
        <v>8.1758448639005792</v>
      </c>
      <c r="BR493" s="33">
        <v>43922</v>
      </c>
      <c r="BS493" s="5">
        <f t="shared" si="423"/>
        <v>43922</v>
      </c>
      <c r="BT493" s="11">
        <f t="shared" si="424"/>
        <v>4383</v>
      </c>
      <c r="BU493" s="11">
        <f t="shared" si="425"/>
        <v>0</v>
      </c>
      <c r="BV493" s="6">
        <f t="shared" si="444"/>
        <v>174.11415513609941</v>
      </c>
      <c r="BW493" s="6">
        <f t="shared" si="458"/>
        <v>12.152666666666667</v>
      </c>
      <c r="BX493" s="73">
        <f t="shared" si="436"/>
        <v>8.1758448639005952</v>
      </c>
      <c r="BY493" s="6">
        <f t="shared" si="457"/>
        <v>8.1758448639005952</v>
      </c>
      <c r="BZ493" s="33">
        <v>44287</v>
      </c>
      <c r="CA493" s="5">
        <f t="shared" si="426"/>
        <v>44287</v>
      </c>
      <c r="CB493" s="11">
        <f t="shared" si="427"/>
        <v>4748</v>
      </c>
      <c r="CC493" s="11">
        <f t="shared" si="428"/>
        <v>0</v>
      </c>
      <c r="CD493" s="6">
        <f t="shared" si="429"/>
        <v>175.135436236484</v>
      </c>
      <c r="CE493" s="62">
        <v>1.0212811003845712</v>
      </c>
      <c r="CF493" s="73">
        <f t="shared" si="438"/>
        <v>1.0212811003845712</v>
      </c>
      <c r="CG493" s="73">
        <f t="shared" si="439"/>
        <v>7.1545637635160242</v>
      </c>
      <c r="CH493" s="6">
        <f t="shared" si="394"/>
        <v>7.1545637635160242</v>
      </c>
      <c r="CI493" s="6"/>
      <c r="CJ493" s="33">
        <v>44652</v>
      </c>
      <c r="CK493" s="5">
        <f t="shared" si="430"/>
        <v>44652</v>
      </c>
      <c r="CL493" s="11">
        <f t="shared" si="431"/>
        <v>2557</v>
      </c>
      <c r="CM493" s="11">
        <f t="shared" si="432"/>
        <v>2557</v>
      </c>
      <c r="CN493" s="6">
        <f t="shared" si="433"/>
        <v>176.15671733686858</v>
      </c>
      <c r="CO493" s="6">
        <f>CE493</f>
        <v>1.0212811003845712</v>
      </c>
      <c r="CP493" s="73">
        <f t="shared" si="440"/>
        <v>1.0212811003845712</v>
      </c>
      <c r="CQ493" s="73">
        <f t="shared" si="441"/>
        <v>6.1332826631314532</v>
      </c>
      <c r="CR493" s="6">
        <f t="shared" si="434"/>
        <v>6.1332826631314532</v>
      </c>
    </row>
    <row r="494" spans="1:96">
      <c r="A494" s="30" t="s">
        <v>2443</v>
      </c>
      <c r="B494" s="30" t="s">
        <v>2444</v>
      </c>
      <c r="C494" s="49"/>
      <c r="D494" s="49" t="s">
        <v>3834</v>
      </c>
      <c r="E494" s="30" t="s">
        <v>3061</v>
      </c>
      <c r="F494" s="30" t="s">
        <v>4568</v>
      </c>
      <c r="G494" s="30" t="s">
        <v>4574</v>
      </c>
      <c r="H494" s="30" t="s">
        <v>4451</v>
      </c>
      <c r="I494" s="30" t="s">
        <v>11653</v>
      </c>
      <c r="J494" s="30"/>
      <c r="K494" s="30" t="s">
        <v>1240</v>
      </c>
      <c r="L494" s="30" t="s">
        <v>3102</v>
      </c>
      <c r="M494" s="31">
        <v>433.77</v>
      </c>
      <c r="N494" s="30">
        <v>15</v>
      </c>
      <c r="O494" s="30"/>
      <c r="P494" s="162"/>
      <c r="Q494" s="30">
        <f t="shared" si="399"/>
        <v>180</v>
      </c>
      <c r="R494" s="30">
        <f t="shared" si="400"/>
        <v>5478.6330000000007</v>
      </c>
      <c r="S494" s="30">
        <f t="shared" si="401"/>
        <v>5475</v>
      </c>
      <c r="T494" s="30" t="s">
        <v>6</v>
      </c>
      <c r="U494" s="30"/>
      <c r="V494" s="32">
        <v>39539</v>
      </c>
      <c r="W494" s="30"/>
      <c r="X494" s="31">
        <v>433.77</v>
      </c>
      <c r="Y494" s="30">
        <v>0</v>
      </c>
      <c r="Z494" s="30">
        <v>0</v>
      </c>
      <c r="AA494" s="30">
        <v>0</v>
      </c>
      <c r="AB494" s="31">
        <f t="shared" si="402"/>
        <v>433.77</v>
      </c>
      <c r="AC494" s="33">
        <v>42095</v>
      </c>
      <c r="AD494" s="10">
        <f t="shared" si="403"/>
        <v>39539</v>
      </c>
      <c r="AE494" s="10">
        <f t="shared" si="404"/>
        <v>42095</v>
      </c>
      <c r="AF494" s="11">
        <f t="shared" si="405"/>
        <v>2556</v>
      </c>
      <c r="AG494" s="11">
        <f t="shared" si="406"/>
        <v>5478.75</v>
      </c>
      <c r="AH494" s="11">
        <f t="shared" si="407"/>
        <v>2556</v>
      </c>
      <c r="AI494" s="11">
        <f t="shared" si="450"/>
        <v>202.50522739726028</v>
      </c>
      <c r="AJ494" s="11">
        <f t="shared" si="451"/>
        <v>231.2647726027397</v>
      </c>
      <c r="AK494" s="33">
        <v>42461</v>
      </c>
      <c r="AL494" s="5">
        <f t="shared" si="408"/>
        <v>42461</v>
      </c>
      <c r="AM494" s="11">
        <f t="shared" si="409"/>
        <v>42461</v>
      </c>
      <c r="AN494" s="11">
        <f t="shared" si="410"/>
        <v>2556</v>
      </c>
      <c r="AO494" s="6">
        <v>265.91000000000003</v>
      </c>
      <c r="AP494" s="6">
        <f t="shared" si="411"/>
        <v>63.40477260273974</v>
      </c>
      <c r="AQ494" s="6">
        <f t="shared" si="412"/>
        <v>167.85999999999996</v>
      </c>
      <c r="AR494" s="33">
        <v>42826</v>
      </c>
      <c r="AS494" s="5">
        <f t="shared" si="413"/>
        <v>42826</v>
      </c>
      <c r="AT494" s="11">
        <f t="shared" si="414"/>
        <v>42826</v>
      </c>
      <c r="AU494" s="11">
        <f t="shared" si="415"/>
        <v>3287</v>
      </c>
      <c r="AV494" s="6">
        <v>294.82800000000003</v>
      </c>
      <c r="AW494" s="6">
        <v>28.917999999999999</v>
      </c>
      <c r="AX494" s="6">
        <f t="shared" si="452"/>
        <v>138.94199999999995</v>
      </c>
      <c r="AY494" s="33">
        <v>43191</v>
      </c>
      <c r="AZ494" s="5">
        <f t="shared" si="416"/>
        <v>43191</v>
      </c>
      <c r="BA494" s="11">
        <f t="shared" si="417"/>
        <v>3652</v>
      </c>
      <c r="BB494" s="11">
        <f t="shared" si="418"/>
        <v>3420.7352273972601</v>
      </c>
      <c r="BC494" s="6">
        <v>324.13503062913952</v>
      </c>
      <c r="BD494" s="6">
        <v>29.307030629139469</v>
      </c>
      <c r="BE494" s="6">
        <f t="shared" si="453"/>
        <v>109.63496937086046</v>
      </c>
      <c r="BF494" s="8"/>
      <c r="BG494" s="33">
        <v>43556</v>
      </c>
      <c r="BH494" s="5">
        <f t="shared" si="419"/>
        <v>43556</v>
      </c>
      <c r="BI494" s="11">
        <f t="shared" si="420"/>
        <v>4017</v>
      </c>
      <c r="BJ494" s="11">
        <f t="shared" si="421"/>
        <v>0</v>
      </c>
      <c r="BK494" s="6">
        <f t="shared" si="454"/>
        <v>353.05303062913953</v>
      </c>
      <c r="BL494" s="6">
        <f t="shared" si="455"/>
        <v>28.917999999999999</v>
      </c>
      <c r="BM494" s="6">
        <f t="shared" si="456"/>
        <v>80.716969370860454</v>
      </c>
      <c r="BN494" s="59"/>
      <c r="BO494" s="58"/>
      <c r="BP494" s="58"/>
      <c r="BQ494" s="61">
        <f t="shared" si="422"/>
        <v>51.798969370860448</v>
      </c>
      <c r="BR494" s="33">
        <v>43922</v>
      </c>
      <c r="BS494" s="5">
        <f t="shared" si="423"/>
        <v>43922</v>
      </c>
      <c r="BT494" s="11">
        <f t="shared" si="424"/>
        <v>4383</v>
      </c>
      <c r="BU494" s="11">
        <f t="shared" si="425"/>
        <v>0</v>
      </c>
      <c r="BV494" s="6">
        <f t="shared" si="444"/>
        <v>381.97103062913953</v>
      </c>
      <c r="BW494" s="6">
        <f t="shared" si="458"/>
        <v>28.917999999999999</v>
      </c>
      <c r="BX494" s="73">
        <f t="shared" si="436"/>
        <v>51.798969370860455</v>
      </c>
      <c r="BY494" s="6">
        <f t="shared" si="457"/>
        <v>51.798969370860455</v>
      </c>
      <c r="BZ494" s="33">
        <v>44287</v>
      </c>
      <c r="CA494" s="5">
        <f t="shared" si="426"/>
        <v>44287</v>
      </c>
      <c r="CB494" s="11">
        <f t="shared" si="427"/>
        <v>4748</v>
      </c>
      <c r="CC494" s="11">
        <f t="shared" si="428"/>
        <v>0</v>
      </c>
      <c r="CD494" s="6">
        <f t="shared" si="429"/>
        <v>410.88903062913954</v>
      </c>
      <c r="CE494" s="62">
        <f>SLN(M494,J494,N494)</f>
        <v>28.917999999999999</v>
      </c>
      <c r="CF494" s="73">
        <f t="shared" si="438"/>
        <v>28.917999999999999</v>
      </c>
      <c r="CG494" s="73">
        <f t="shared" si="439"/>
        <v>22.880969370860456</v>
      </c>
      <c r="CH494" s="6">
        <f t="shared" ref="CH494:CH557" si="459">BY494-CE494</f>
        <v>22.880969370860456</v>
      </c>
      <c r="CI494" s="6"/>
      <c r="CJ494" s="33">
        <v>44652</v>
      </c>
      <c r="CK494" s="5">
        <f t="shared" si="430"/>
        <v>44652</v>
      </c>
      <c r="CL494" s="11">
        <f t="shared" si="431"/>
        <v>2557</v>
      </c>
      <c r="CM494" s="11">
        <f t="shared" si="432"/>
        <v>2557</v>
      </c>
      <c r="CN494" s="6">
        <f t="shared" si="433"/>
        <v>432.77</v>
      </c>
      <c r="CO494" s="6">
        <f>CH494-1</f>
        <v>21.880969370860456</v>
      </c>
      <c r="CP494" s="73">
        <f t="shared" si="440"/>
        <v>21.880969370860456</v>
      </c>
      <c r="CQ494" s="73">
        <f t="shared" si="441"/>
        <v>1</v>
      </c>
      <c r="CR494" s="6">
        <f t="shared" si="434"/>
        <v>1</v>
      </c>
    </row>
    <row r="495" spans="1:96">
      <c r="A495" s="30" t="s">
        <v>2459</v>
      </c>
      <c r="B495" s="30" t="s">
        <v>2460</v>
      </c>
      <c r="C495" s="49" t="s">
        <v>3062</v>
      </c>
      <c r="D495" s="49" t="s">
        <v>3842</v>
      </c>
      <c r="E495" s="30" t="s">
        <v>3061</v>
      </c>
      <c r="F495" s="30" t="s">
        <v>4568</v>
      </c>
      <c r="G495" s="30" t="s">
        <v>4562</v>
      </c>
      <c r="H495" s="30" t="s">
        <v>3131</v>
      </c>
      <c r="I495" s="30" t="s">
        <v>4401</v>
      </c>
      <c r="J495" s="30"/>
      <c r="K495" s="30" t="s">
        <v>1240</v>
      </c>
      <c r="L495" s="30" t="s">
        <v>3102</v>
      </c>
      <c r="M495" s="31">
        <v>364.58</v>
      </c>
      <c r="N495" s="30">
        <v>15</v>
      </c>
      <c r="O495" s="30"/>
      <c r="P495" s="162"/>
      <c r="Q495" s="30">
        <f t="shared" si="399"/>
        <v>180</v>
      </c>
      <c r="R495" s="30">
        <f t="shared" si="400"/>
        <v>5478.6330000000007</v>
      </c>
      <c r="S495" s="30">
        <f t="shared" si="401"/>
        <v>5475</v>
      </c>
      <c r="T495" s="30" t="s">
        <v>6</v>
      </c>
      <c r="U495" s="30"/>
      <c r="V495" s="32">
        <v>39539</v>
      </c>
      <c r="W495" s="30"/>
      <c r="X495" s="31">
        <v>364.58</v>
      </c>
      <c r="Y495" s="30">
        <v>0</v>
      </c>
      <c r="Z495" s="30">
        <v>0</v>
      </c>
      <c r="AA495" s="30">
        <v>0</v>
      </c>
      <c r="AB495" s="31">
        <f t="shared" si="402"/>
        <v>364.58</v>
      </c>
      <c r="AC495" s="33">
        <v>42095</v>
      </c>
      <c r="AD495" s="10">
        <f t="shared" si="403"/>
        <v>39539</v>
      </c>
      <c r="AE495" s="10">
        <f t="shared" si="404"/>
        <v>42095</v>
      </c>
      <c r="AF495" s="11">
        <f t="shared" si="405"/>
        <v>2556</v>
      </c>
      <c r="AG495" s="11">
        <f t="shared" si="406"/>
        <v>5478.75</v>
      </c>
      <c r="AH495" s="11">
        <f t="shared" si="407"/>
        <v>2556</v>
      </c>
      <c r="AI495" s="11">
        <f t="shared" si="450"/>
        <v>170.20392328767122</v>
      </c>
      <c r="AJ495" s="11">
        <f t="shared" si="451"/>
        <v>194.37607671232877</v>
      </c>
      <c r="AK495" s="33">
        <v>42461</v>
      </c>
      <c r="AL495" s="5">
        <f t="shared" si="408"/>
        <v>42461</v>
      </c>
      <c r="AM495" s="11">
        <f t="shared" si="409"/>
        <v>42461</v>
      </c>
      <c r="AN495" s="11">
        <f t="shared" si="410"/>
        <v>2556</v>
      </c>
      <c r="AO495" s="6">
        <v>250.8</v>
      </c>
      <c r="AP495" s="6">
        <f t="shared" si="411"/>
        <v>80.596076712328795</v>
      </c>
      <c r="AQ495" s="6">
        <f t="shared" si="412"/>
        <v>113.77999999999997</v>
      </c>
      <c r="AR495" s="33">
        <v>42826</v>
      </c>
      <c r="AS495" s="5">
        <f t="shared" si="413"/>
        <v>42826</v>
      </c>
      <c r="AT495" s="11">
        <f t="shared" si="414"/>
        <v>42826</v>
      </c>
      <c r="AU495" s="11">
        <f t="shared" si="415"/>
        <v>3287</v>
      </c>
      <c r="AV495" s="6">
        <v>275.10533333333336</v>
      </c>
      <c r="AW495" s="6">
        <v>24.305333333333333</v>
      </c>
      <c r="AX495" s="6">
        <f t="shared" si="452"/>
        <v>89.474666666666621</v>
      </c>
      <c r="AY495" s="33">
        <v>43191</v>
      </c>
      <c r="AZ495" s="5">
        <f t="shared" si="416"/>
        <v>43191</v>
      </c>
      <c r="BA495" s="11">
        <f t="shared" si="417"/>
        <v>3652</v>
      </c>
      <c r="BB495" s="11">
        <f t="shared" si="418"/>
        <v>3457.6239232876715</v>
      </c>
      <c r="BC495" s="6">
        <v>299.73764360553213</v>
      </c>
      <c r="BD495" s="6">
        <v>24.632310272198787</v>
      </c>
      <c r="BE495" s="6">
        <f t="shared" si="453"/>
        <v>64.842356394467856</v>
      </c>
      <c r="BF495" s="8"/>
      <c r="BG495" s="33">
        <v>43556</v>
      </c>
      <c r="BH495" s="5">
        <f t="shared" si="419"/>
        <v>43556</v>
      </c>
      <c r="BI495" s="11">
        <f t="shared" si="420"/>
        <v>4017</v>
      </c>
      <c r="BJ495" s="11">
        <f t="shared" si="421"/>
        <v>0</v>
      </c>
      <c r="BK495" s="6">
        <f>(M495-J495)/R495*BI495</f>
        <v>267.31446694823319</v>
      </c>
      <c r="BL495" s="6">
        <f t="shared" si="455"/>
        <v>24.305333333333333</v>
      </c>
      <c r="BM495" s="6">
        <f t="shared" si="456"/>
        <v>40.537023061134519</v>
      </c>
      <c r="BN495" s="59"/>
      <c r="BO495" s="58"/>
      <c r="BP495" s="58"/>
      <c r="BQ495" s="61">
        <f t="shared" si="422"/>
        <v>72.960199718433444</v>
      </c>
      <c r="BR495" s="33">
        <v>43922</v>
      </c>
      <c r="BS495" s="5">
        <f t="shared" si="423"/>
        <v>43922</v>
      </c>
      <c r="BT495" s="11">
        <f t="shared" si="424"/>
        <v>4383</v>
      </c>
      <c r="BU495" s="11">
        <f t="shared" si="425"/>
        <v>0</v>
      </c>
      <c r="BV495" s="6">
        <f t="shared" si="444"/>
        <v>291.61980028156654</v>
      </c>
      <c r="BW495" s="6">
        <f t="shared" si="458"/>
        <v>24.305333333333333</v>
      </c>
      <c r="BX495" s="73">
        <f t="shared" si="436"/>
        <v>16.231689727801186</v>
      </c>
      <c r="BY495" s="6">
        <f t="shared" si="457"/>
        <v>16.231689727801186</v>
      </c>
      <c r="BZ495" s="33">
        <v>44287</v>
      </c>
      <c r="CA495" s="5">
        <f t="shared" si="426"/>
        <v>44287</v>
      </c>
      <c r="CB495" s="11">
        <f t="shared" si="427"/>
        <v>4748</v>
      </c>
      <c r="CC495" s="11">
        <f t="shared" si="428"/>
        <v>0</v>
      </c>
      <c r="CD495" s="6">
        <f t="shared" si="429"/>
        <v>293.64980028156651</v>
      </c>
      <c r="CE495" s="62">
        <v>2.0299999999999998</v>
      </c>
      <c r="CF495" s="73">
        <f t="shared" si="438"/>
        <v>2.0299999999999998</v>
      </c>
      <c r="CG495" s="73">
        <f t="shared" si="439"/>
        <v>14.201689727801186</v>
      </c>
      <c r="CH495" s="6">
        <f t="shared" si="459"/>
        <v>14.201689727801186</v>
      </c>
      <c r="CI495" s="6"/>
      <c r="CJ495" s="33">
        <v>44652</v>
      </c>
      <c r="CK495" s="5">
        <f t="shared" si="430"/>
        <v>44652</v>
      </c>
      <c r="CL495" s="11">
        <f t="shared" si="431"/>
        <v>2557</v>
      </c>
      <c r="CM495" s="11">
        <f t="shared" si="432"/>
        <v>2557</v>
      </c>
      <c r="CN495" s="6">
        <f t="shared" si="433"/>
        <v>295.67980028156649</v>
      </c>
      <c r="CO495" s="6">
        <f>CE495</f>
        <v>2.0299999999999998</v>
      </c>
      <c r="CP495" s="73">
        <f t="shared" si="440"/>
        <v>2.0299999999999998</v>
      </c>
      <c r="CQ495" s="73">
        <f t="shared" si="441"/>
        <v>12.171689727801187</v>
      </c>
      <c r="CR495" s="6">
        <f t="shared" si="434"/>
        <v>12.171689727801187</v>
      </c>
    </row>
    <row r="496" spans="1:96">
      <c r="A496" s="30" t="s">
        <v>2461</v>
      </c>
      <c r="B496" s="30" t="s">
        <v>2462</v>
      </c>
      <c r="C496" s="49" t="s">
        <v>3062</v>
      </c>
      <c r="D496" s="49" t="s">
        <v>3843</v>
      </c>
      <c r="E496" s="30" t="s">
        <v>3061</v>
      </c>
      <c r="F496" s="30" t="s">
        <v>4568</v>
      </c>
      <c r="G496" s="30" t="s">
        <v>4562</v>
      </c>
      <c r="H496" s="30" t="s">
        <v>3284</v>
      </c>
      <c r="I496" s="30" t="s">
        <v>4333</v>
      </c>
      <c r="J496" s="30"/>
      <c r="K496" s="30" t="s">
        <v>1240</v>
      </c>
      <c r="L496" s="30" t="s">
        <v>3102</v>
      </c>
      <c r="M496" s="31">
        <v>433.77</v>
      </c>
      <c r="N496" s="30">
        <v>15</v>
      </c>
      <c r="O496" s="30"/>
      <c r="P496" s="162"/>
      <c r="Q496" s="30">
        <f t="shared" si="399"/>
        <v>180</v>
      </c>
      <c r="R496" s="30">
        <f t="shared" si="400"/>
        <v>5478.6330000000007</v>
      </c>
      <c r="S496" s="30">
        <f t="shared" si="401"/>
        <v>5475</v>
      </c>
      <c r="T496" s="30" t="s">
        <v>6</v>
      </c>
      <c r="U496" s="30"/>
      <c r="V496" s="32">
        <v>39539</v>
      </c>
      <c r="W496" s="30"/>
      <c r="X496" s="31">
        <v>433.77</v>
      </c>
      <c r="Y496" s="30">
        <v>0</v>
      </c>
      <c r="Z496" s="30">
        <v>0</v>
      </c>
      <c r="AA496" s="30">
        <v>0</v>
      </c>
      <c r="AB496" s="31">
        <f t="shared" si="402"/>
        <v>433.77</v>
      </c>
      <c r="AC496" s="33">
        <v>42095</v>
      </c>
      <c r="AD496" s="10">
        <f t="shared" si="403"/>
        <v>39539</v>
      </c>
      <c r="AE496" s="10">
        <f t="shared" si="404"/>
        <v>42095</v>
      </c>
      <c r="AF496" s="11">
        <f t="shared" si="405"/>
        <v>2556</v>
      </c>
      <c r="AG496" s="11">
        <f t="shared" si="406"/>
        <v>5478.75</v>
      </c>
      <c r="AH496" s="11">
        <f t="shared" si="407"/>
        <v>2556</v>
      </c>
      <c r="AI496" s="11">
        <f t="shared" si="450"/>
        <v>202.50522739726028</v>
      </c>
      <c r="AJ496" s="11">
        <f t="shared" si="451"/>
        <v>231.2647726027397</v>
      </c>
      <c r="AK496" s="33">
        <v>42461</v>
      </c>
      <c r="AL496" s="5">
        <f t="shared" si="408"/>
        <v>42461</v>
      </c>
      <c r="AM496" s="11">
        <f t="shared" si="409"/>
        <v>42461</v>
      </c>
      <c r="AN496" s="11">
        <f t="shared" si="410"/>
        <v>2556</v>
      </c>
      <c r="AO496" s="6">
        <v>265.91000000000003</v>
      </c>
      <c r="AP496" s="6">
        <f t="shared" si="411"/>
        <v>63.40477260273974</v>
      </c>
      <c r="AQ496" s="6">
        <f t="shared" si="412"/>
        <v>167.85999999999996</v>
      </c>
      <c r="AR496" s="33">
        <v>42826</v>
      </c>
      <c r="AS496" s="5">
        <f t="shared" si="413"/>
        <v>42826</v>
      </c>
      <c r="AT496" s="11">
        <f t="shared" si="414"/>
        <v>42826</v>
      </c>
      <c r="AU496" s="11">
        <f t="shared" si="415"/>
        <v>3287</v>
      </c>
      <c r="AV496" s="6">
        <v>294.82800000000003</v>
      </c>
      <c r="AW496" s="6">
        <v>28.917999999999999</v>
      </c>
      <c r="AX496" s="6">
        <f t="shared" si="452"/>
        <v>138.94199999999995</v>
      </c>
      <c r="AY496" s="33">
        <v>43191</v>
      </c>
      <c r="AZ496" s="5">
        <f t="shared" si="416"/>
        <v>43191</v>
      </c>
      <c r="BA496" s="11">
        <f t="shared" si="417"/>
        <v>3652</v>
      </c>
      <c r="BB496" s="11">
        <f t="shared" si="418"/>
        <v>3420.7352273972601</v>
      </c>
      <c r="BC496" s="6">
        <v>324.13503062913952</v>
      </c>
      <c r="BD496" s="6">
        <v>29.307030629139469</v>
      </c>
      <c r="BE496" s="6">
        <f t="shared" si="453"/>
        <v>109.63496937086046</v>
      </c>
      <c r="BF496" s="8"/>
      <c r="BG496" s="33">
        <v>43556</v>
      </c>
      <c r="BH496" s="5">
        <f t="shared" si="419"/>
        <v>43556</v>
      </c>
      <c r="BI496" s="11">
        <f t="shared" si="420"/>
        <v>4017</v>
      </c>
      <c r="BJ496" s="11">
        <f t="shared" si="421"/>
        <v>0</v>
      </c>
      <c r="BK496" s="6">
        <f>(M496-J496)/R496*BI496</f>
        <v>318.04541205808084</v>
      </c>
      <c r="BL496" s="6">
        <f t="shared" si="455"/>
        <v>28.917999999999999</v>
      </c>
      <c r="BM496" s="6">
        <f t="shared" si="456"/>
        <v>80.716969370860454</v>
      </c>
      <c r="BN496" s="59"/>
      <c r="BO496" s="58"/>
      <c r="BP496" s="58"/>
      <c r="BQ496" s="61">
        <f t="shared" si="422"/>
        <v>86.806587941919133</v>
      </c>
      <c r="BR496" s="33">
        <v>43922</v>
      </c>
      <c r="BS496" s="5">
        <f t="shared" si="423"/>
        <v>43922</v>
      </c>
      <c r="BT496" s="11">
        <f t="shared" si="424"/>
        <v>4383</v>
      </c>
      <c r="BU496" s="11">
        <f t="shared" si="425"/>
        <v>0</v>
      </c>
      <c r="BV496" s="6">
        <f t="shared" si="444"/>
        <v>346.96341205808085</v>
      </c>
      <c r="BW496" s="6">
        <f t="shared" si="458"/>
        <v>28.917999999999999</v>
      </c>
      <c r="BX496" s="73">
        <f t="shared" si="436"/>
        <v>51.798969370860455</v>
      </c>
      <c r="BY496" s="6">
        <f t="shared" si="457"/>
        <v>51.798969370860455</v>
      </c>
      <c r="BZ496" s="33">
        <v>44287</v>
      </c>
      <c r="CA496" s="5">
        <f t="shared" si="426"/>
        <v>44287</v>
      </c>
      <c r="CB496" s="11">
        <f t="shared" si="427"/>
        <v>4748</v>
      </c>
      <c r="CC496" s="11">
        <f t="shared" si="428"/>
        <v>0</v>
      </c>
      <c r="CD496" s="6">
        <f t="shared" si="429"/>
        <v>375.88141205808085</v>
      </c>
      <c r="CE496" s="62">
        <f>SLN(M496,J496,N496)</f>
        <v>28.917999999999999</v>
      </c>
      <c r="CF496" s="73">
        <f t="shared" si="438"/>
        <v>28.917999999999999</v>
      </c>
      <c r="CG496" s="73">
        <f t="shared" si="439"/>
        <v>22.880969370860456</v>
      </c>
      <c r="CH496" s="6">
        <f t="shared" si="459"/>
        <v>22.880969370860456</v>
      </c>
      <c r="CI496" s="6"/>
      <c r="CJ496" s="33">
        <v>44652</v>
      </c>
      <c r="CK496" s="5">
        <f t="shared" si="430"/>
        <v>44652</v>
      </c>
      <c r="CL496" s="11">
        <f t="shared" si="431"/>
        <v>2557</v>
      </c>
      <c r="CM496" s="11">
        <f t="shared" si="432"/>
        <v>2557</v>
      </c>
      <c r="CN496" s="6">
        <f t="shared" si="433"/>
        <v>397.7623814289413</v>
      </c>
      <c r="CO496" s="6">
        <f>CH496-1</f>
        <v>21.880969370860456</v>
      </c>
      <c r="CP496" s="73">
        <f t="shared" si="440"/>
        <v>21.880969370860456</v>
      </c>
      <c r="CQ496" s="73">
        <f t="shared" si="441"/>
        <v>1</v>
      </c>
      <c r="CR496" s="6">
        <f t="shared" si="434"/>
        <v>1</v>
      </c>
    </row>
    <row r="497" spans="1:96">
      <c r="A497" s="30" t="s">
        <v>2467</v>
      </c>
      <c r="B497" s="30" t="s">
        <v>2468</v>
      </c>
      <c r="C497" s="49"/>
      <c r="D497" s="49" t="s">
        <v>3846</v>
      </c>
      <c r="E497" s="30" t="s">
        <v>3061</v>
      </c>
      <c r="F497" s="30" t="s">
        <v>4568</v>
      </c>
      <c r="G497" s="30" t="s">
        <v>4562</v>
      </c>
      <c r="H497" s="30" t="s">
        <v>3152</v>
      </c>
      <c r="I497" s="30" t="s">
        <v>4491</v>
      </c>
      <c r="J497" s="30"/>
      <c r="K497" s="30" t="s">
        <v>1240</v>
      </c>
      <c r="L497" s="30" t="s">
        <v>3102</v>
      </c>
      <c r="M497" s="31">
        <v>1566.34</v>
      </c>
      <c r="N497" s="30">
        <v>15</v>
      </c>
      <c r="O497" s="30"/>
      <c r="P497" s="162"/>
      <c r="Q497" s="30">
        <f t="shared" si="399"/>
        <v>180</v>
      </c>
      <c r="R497" s="30">
        <f t="shared" si="400"/>
        <v>5478.6330000000007</v>
      </c>
      <c r="S497" s="30">
        <f t="shared" si="401"/>
        <v>5475</v>
      </c>
      <c r="T497" s="30" t="s">
        <v>6</v>
      </c>
      <c r="U497" s="30"/>
      <c r="V497" s="32">
        <v>39539</v>
      </c>
      <c r="W497" s="30"/>
      <c r="X497" s="31">
        <v>1566.34</v>
      </c>
      <c r="Y497" s="30">
        <v>0</v>
      </c>
      <c r="Z497" s="30">
        <v>0</v>
      </c>
      <c r="AA497" s="30">
        <v>0</v>
      </c>
      <c r="AB497" s="31">
        <f t="shared" si="402"/>
        <v>1566.34</v>
      </c>
      <c r="AC497" s="33">
        <v>42095</v>
      </c>
      <c r="AD497" s="10">
        <f t="shared" si="403"/>
        <v>39539</v>
      </c>
      <c r="AE497" s="10">
        <f t="shared" si="404"/>
        <v>42095</v>
      </c>
      <c r="AF497" s="11">
        <f t="shared" si="405"/>
        <v>2556</v>
      </c>
      <c r="AG497" s="11">
        <f t="shared" si="406"/>
        <v>5478.75</v>
      </c>
      <c r="AH497" s="11">
        <f t="shared" si="407"/>
        <v>2556</v>
      </c>
      <c r="AI497" s="11">
        <f t="shared" si="450"/>
        <v>731.24475616438349</v>
      </c>
      <c r="AJ497" s="11">
        <f t="shared" si="451"/>
        <v>835.09524383561643</v>
      </c>
      <c r="AK497" s="33">
        <v>42461</v>
      </c>
      <c r="AL497" s="5">
        <f t="shared" si="408"/>
        <v>42461</v>
      </c>
      <c r="AM497" s="11">
        <f t="shared" si="409"/>
        <v>42461</v>
      </c>
      <c r="AN497" s="11">
        <f t="shared" si="410"/>
        <v>2556</v>
      </c>
      <c r="AO497" s="6">
        <v>835.37</v>
      </c>
      <c r="AP497" s="6">
        <f t="shared" si="411"/>
        <v>104.12524383561652</v>
      </c>
      <c r="AQ497" s="6">
        <f t="shared" si="412"/>
        <v>730.96999999999991</v>
      </c>
      <c r="AR497" s="33">
        <v>42826</v>
      </c>
      <c r="AS497" s="5">
        <f t="shared" si="413"/>
        <v>42826</v>
      </c>
      <c r="AT497" s="11">
        <f t="shared" si="414"/>
        <v>42826</v>
      </c>
      <c r="AU497" s="11">
        <f t="shared" si="415"/>
        <v>3287</v>
      </c>
      <c r="AV497" s="6">
        <v>939.79266666666672</v>
      </c>
      <c r="AW497" s="6">
        <v>104.42266666666666</v>
      </c>
      <c r="AX497" s="6">
        <f t="shared" si="452"/>
        <v>626.5473333333332</v>
      </c>
      <c r="AY497" s="33">
        <v>43191</v>
      </c>
      <c r="AZ497" s="5">
        <f t="shared" si="416"/>
        <v>43191</v>
      </c>
      <c r="BA497" s="11">
        <f t="shared" si="417"/>
        <v>3652</v>
      </c>
      <c r="BB497" s="11">
        <f t="shared" si="418"/>
        <v>2816.9047561643838</v>
      </c>
      <c r="BC497" s="6">
        <v>1046.2114820781085</v>
      </c>
      <c r="BD497" s="6">
        <v>106.41881541144183</v>
      </c>
      <c r="BE497" s="6">
        <f t="shared" si="453"/>
        <v>520.12851792189144</v>
      </c>
      <c r="BF497" s="8"/>
      <c r="BG497" s="33">
        <v>43556</v>
      </c>
      <c r="BH497" s="5">
        <f t="shared" si="419"/>
        <v>43556</v>
      </c>
      <c r="BI497" s="11">
        <f t="shared" si="420"/>
        <v>4017</v>
      </c>
      <c r="BJ497" s="11">
        <f t="shared" si="421"/>
        <v>0</v>
      </c>
      <c r="BK497" s="6">
        <f>(M497-J497)/R497*BI497</f>
        <v>1148.4594386957474</v>
      </c>
      <c r="BL497" s="6">
        <f>BK497-BC497</f>
        <v>102.24795661763892</v>
      </c>
      <c r="BM497" s="6">
        <f t="shared" si="456"/>
        <v>417.88056130425252</v>
      </c>
      <c r="BN497" s="59"/>
      <c r="BO497" s="58"/>
      <c r="BP497" s="58"/>
      <c r="BQ497" s="61">
        <f t="shared" si="422"/>
        <v>313.45789463758592</v>
      </c>
      <c r="BR497" s="33">
        <v>43922</v>
      </c>
      <c r="BS497" s="5">
        <f t="shared" si="423"/>
        <v>43922</v>
      </c>
      <c r="BT497" s="11">
        <f t="shared" si="424"/>
        <v>4383</v>
      </c>
      <c r="BU497" s="11">
        <f t="shared" si="425"/>
        <v>0</v>
      </c>
      <c r="BV497" s="6">
        <f t="shared" si="444"/>
        <v>1252.882105362414</v>
      </c>
      <c r="BW497" s="6">
        <f t="shared" si="458"/>
        <v>104.42266666666666</v>
      </c>
      <c r="BX497" s="73">
        <f t="shared" si="436"/>
        <v>313.45789463758587</v>
      </c>
      <c r="BY497" s="6">
        <f t="shared" si="457"/>
        <v>313.45789463758587</v>
      </c>
      <c r="BZ497" s="33">
        <v>44287</v>
      </c>
      <c r="CA497" s="5">
        <f t="shared" si="426"/>
        <v>44287</v>
      </c>
      <c r="CB497" s="11">
        <f t="shared" si="427"/>
        <v>4748</v>
      </c>
      <c r="CC497" s="11">
        <f t="shared" si="428"/>
        <v>0</v>
      </c>
      <c r="CD497" s="6">
        <f t="shared" si="429"/>
        <v>1357.3047720290806</v>
      </c>
      <c r="CE497" s="62">
        <f>SLN(M497,J497,N497)</f>
        <v>104.42266666666666</v>
      </c>
      <c r="CF497" s="73">
        <f t="shared" si="438"/>
        <v>104.42266666666666</v>
      </c>
      <c r="CG497" s="73">
        <f t="shared" si="439"/>
        <v>209.03522797091921</v>
      </c>
      <c r="CH497" s="6">
        <f t="shared" si="459"/>
        <v>209.03522797091921</v>
      </c>
      <c r="CI497" s="6"/>
      <c r="CJ497" s="33">
        <v>44652</v>
      </c>
      <c r="CK497" s="5">
        <f t="shared" si="430"/>
        <v>44652</v>
      </c>
      <c r="CL497" s="11">
        <f t="shared" si="431"/>
        <v>2557</v>
      </c>
      <c r="CM497" s="11">
        <f t="shared" si="432"/>
        <v>2557</v>
      </c>
      <c r="CN497" s="6">
        <f t="shared" si="433"/>
        <v>1461.7274386957472</v>
      </c>
      <c r="CO497" s="6">
        <f>SLN(M497,J497,N497)</f>
        <v>104.42266666666666</v>
      </c>
      <c r="CP497" s="73">
        <f t="shared" si="440"/>
        <v>104.42266666666666</v>
      </c>
      <c r="CQ497" s="73">
        <f t="shared" si="441"/>
        <v>104.61256130425255</v>
      </c>
      <c r="CR497" s="6">
        <f t="shared" si="434"/>
        <v>104.61256130425255</v>
      </c>
    </row>
    <row r="498" spans="1:96">
      <c r="A498" s="30" t="s">
        <v>2475</v>
      </c>
      <c r="B498" s="30" t="s">
        <v>2476</v>
      </c>
      <c r="C498" s="49"/>
      <c r="D498" s="49" t="s">
        <v>3850</v>
      </c>
      <c r="E498" s="30" t="s">
        <v>3061</v>
      </c>
      <c r="F498" s="30" t="s">
        <v>4568</v>
      </c>
      <c r="G498" s="30" t="s">
        <v>4562</v>
      </c>
      <c r="H498" s="30" t="s">
        <v>3236</v>
      </c>
      <c r="I498" s="30" t="s">
        <v>4359</v>
      </c>
      <c r="J498" s="30"/>
      <c r="K498" s="30" t="s">
        <v>1240</v>
      </c>
      <c r="L498" s="30" t="s">
        <v>3102</v>
      </c>
      <c r="M498" s="31">
        <v>433.77</v>
      </c>
      <c r="N498" s="30">
        <v>15</v>
      </c>
      <c r="O498" s="30"/>
      <c r="P498" s="162"/>
      <c r="Q498" s="30">
        <f t="shared" si="399"/>
        <v>180</v>
      </c>
      <c r="R498" s="30">
        <f t="shared" si="400"/>
        <v>5478.6330000000007</v>
      </c>
      <c r="S498" s="30">
        <f t="shared" si="401"/>
        <v>5475</v>
      </c>
      <c r="T498" s="30" t="s">
        <v>6</v>
      </c>
      <c r="U498" s="30"/>
      <c r="V498" s="32">
        <v>39539</v>
      </c>
      <c r="W498" s="30"/>
      <c r="X498" s="31">
        <v>433.77</v>
      </c>
      <c r="Y498" s="30">
        <v>0</v>
      </c>
      <c r="Z498" s="30">
        <v>0</v>
      </c>
      <c r="AA498" s="30">
        <v>0</v>
      </c>
      <c r="AB498" s="31">
        <f t="shared" si="402"/>
        <v>433.77</v>
      </c>
      <c r="AC498" s="33">
        <v>42095</v>
      </c>
      <c r="AD498" s="10">
        <f t="shared" si="403"/>
        <v>39539</v>
      </c>
      <c r="AE498" s="10">
        <f t="shared" si="404"/>
        <v>42095</v>
      </c>
      <c r="AF498" s="11">
        <f t="shared" si="405"/>
        <v>2556</v>
      </c>
      <c r="AG498" s="11">
        <f t="shared" si="406"/>
        <v>5478.75</v>
      </c>
      <c r="AH498" s="11">
        <f t="shared" si="407"/>
        <v>2556</v>
      </c>
      <c r="AI498" s="11">
        <f t="shared" si="450"/>
        <v>202.50522739726028</v>
      </c>
      <c r="AJ498" s="11">
        <f t="shared" si="451"/>
        <v>231.2647726027397</v>
      </c>
      <c r="AK498" s="33">
        <v>42461</v>
      </c>
      <c r="AL498" s="5">
        <f t="shared" si="408"/>
        <v>42461</v>
      </c>
      <c r="AM498" s="11">
        <f t="shared" si="409"/>
        <v>42461</v>
      </c>
      <c r="AN498" s="11">
        <f t="shared" si="410"/>
        <v>2556</v>
      </c>
      <c r="AO498" s="6">
        <v>326.11</v>
      </c>
      <c r="AP498" s="6">
        <f t="shared" si="411"/>
        <v>123.60477260273973</v>
      </c>
      <c r="AQ498" s="6">
        <f t="shared" si="412"/>
        <v>107.65999999999997</v>
      </c>
      <c r="AR498" s="33">
        <v>42826</v>
      </c>
      <c r="AS498" s="5">
        <f t="shared" si="413"/>
        <v>42826</v>
      </c>
      <c r="AT498" s="11">
        <f t="shared" si="414"/>
        <v>42826</v>
      </c>
      <c r="AU498" s="11">
        <f t="shared" si="415"/>
        <v>3287</v>
      </c>
      <c r="AV498" s="6">
        <v>355.02800000000002</v>
      </c>
      <c r="AW498" s="6">
        <v>28.917999999999999</v>
      </c>
      <c r="AX498" s="6">
        <f t="shared" si="452"/>
        <v>78.741999999999962</v>
      </c>
      <c r="AY498" s="33">
        <v>43191</v>
      </c>
      <c r="AZ498" s="5">
        <f t="shared" si="416"/>
        <v>43191</v>
      </c>
      <c r="BA498" s="11">
        <f t="shared" si="417"/>
        <v>3652</v>
      </c>
      <c r="BB498" s="11">
        <f t="shared" si="418"/>
        <v>3420.7352273972601</v>
      </c>
      <c r="BC498" s="6">
        <v>384.33503062913951</v>
      </c>
      <c r="BD498" s="6">
        <v>29.307030629139469</v>
      </c>
      <c r="BE498" s="6">
        <f t="shared" si="453"/>
        <v>49.434969370860472</v>
      </c>
      <c r="BF498" s="8"/>
      <c r="BG498" s="33">
        <v>43556</v>
      </c>
      <c r="BH498" s="5">
        <f t="shared" si="419"/>
        <v>43556</v>
      </c>
      <c r="BI498" s="11">
        <f t="shared" si="420"/>
        <v>4017</v>
      </c>
      <c r="BJ498" s="11">
        <f t="shared" si="421"/>
        <v>0</v>
      </c>
      <c r="BK498" s="6">
        <f>(M498-J498)/R498*BI498</f>
        <v>318.04541205808084</v>
      </c>
      <c r="BL498" s="6">
        <f>AB498/N498</f>
        <v>28.917999999999999</v>
      </c>
      <c r="BM498" s="6">
        <f t="shared" si="456"/>
        <v>20.516969370860473</v>
      </c>
      <c r="BN498" s="59"/>
      <c r="BO498" s="58"/>
      <c r="BP498" s="58"/>
      <c r="BQ498" s="61">
        <f t="shared" si="422"/>
        <v>95.207618571058674</v>
      </c>
      <c r="BR498" s="33">
        <v>43922</v>
      </c>
      <c r="BS498" s="5">
        <f t="shared" si="423"/>
        <v>43922</v>
      </c>
      <c r="BT498" s="11">
        <f t="shared" si="424"/>
        <v>4383</v>
      </c>
      <c r="BU498" s="11">
        <f t="shared" si="425"/>
        <v>0</v>
      </c>
      <c r="BV498" s="6">
        <f t="shared" si="444"/>
        <v>338.56238142894131</v>
      </c>
      <c r="BW498" s="6">
        <f>BM498</f>
        <v>20.516969370860473</v>
      </c>
      <c r="BX498" s="73">
        <f t="shared" si="436"/>
        <v>0</v>
      </c>
      <c r="BY498" s="6">
        <f t="shared" si="457"/>
        <v>0</v>
      </c>
      <c r="BZ498" s="33">
        <v>44287</v>
      </c>
      <c r="CA498" s="5">
        <f t="shared" si="426"/>
        <v>44287</v>
      </c>
      <c r="CB498" s="11">
        <f t="shared" si="427"/>
        <v>4748</v>
      </c>
      <c r="CC498" s="11">
        <f t="shared" si="428"/>
        <v>0</v>
      </c>
      <c r="CD498" s="6">
        <f t="shared" si="429"/>
        <v>338.56238142894131</v>
      </c>
      <c r="CE498" s="62">
        <f>BY498</f>
        <v>0</v>
      </c>
      <c r="CF498" s="73">
        <f t="shared" si="438"/>
        <v>0</v>
      </c>
      <c r="CG498" s="73">
        <f t="shared" si="439"/>
        <v>0</v>
      </c>
      <c r="CH498" s="6">
        <f t="shared" si="459"/>
        <v>0</v>
      </c>
      <c r="CI498" s="6"/>
      <c r="CJ498" s="33">
        <v>44652</v>
      </c>
      <c r="CK498" s="5">
        <f t="shared" si="430"/>
        <v>44652</v>
      </c>
      <c r="CL498" s="11">
        <f t="shared" si="431"/>
        <v>2557</v>
      </c>
      <c r="CM498" s="11">
        <f t="shared" si="432"/>
        <v>2557</v>
      </c>
      <c r="CN498" s="6">
        <f t="shared" si="433"/>
        <v>338.56238142894131</v>
      </c>
      <c r="CO498" s="62">
        <f>CH498</f>
        <v>0</v>
      </c>
      <c r="CP498" s="73">
        <f t="shared" si="440"/>
        <v>0</v>
      </c>
      <c r="CQ498" s="73">
        <f t="shared" si="441"/>
        <v>0</v>
      </c>
      <c r="CR498" s="6">
        <f t="shared" si="434"/>
        <v>0</v>
      </c>
    </row>
    <row r="499" spans="1:96">
      <c r="A499" s="30" t="s">
        <v>2493</v>
      </c>
      <c r="B499" s="30" t="s">
        <v>2494</v>
      </c>
      <c r="C499" s="49"/>
      <c r="D499" s="49" t="s">
        <v>3859</v>
      </c>
      <c r="E499" s="30" t="s">
        <v>3061</v>
      </c>
      <c r="F499" s="30" t="s">
        <v>4568</v>
      </c>
      <c r="G499" s="30" t="s">
        <v>4562</v>
      </c>
      <c r="H499" s="30" t="s">
        <v>4513</v>
      </c>
      <c r="I499" s="30" t="s">
        <v>4477</v>
      </c>
      <c r="J499" s="30"/>
      <c r="K499" s="30" t="s">
        <v>1240</v>
      </c>
      <c r="L499" s="30" t="s">
        <v>3102</v>
      </c>
      <c r="M499" s="31">
        <v>813.98</v>
      </c>
      <c r="N499" s="30">
        <v>15</v>
      </c>
      <c r="O499" s="30"/>
      <c r="P499" s="162"/>
      <c r="Q499" s="30">
        <f t="shared" si="399"/>
        <v>180</v>
      </c>
      <c r="R499" s="30">
        <f t="shared" si="400"/>
        <v>5478.6330000000007</v>
      </c>
      <c r="S499" s="30">
        <f t="shared" si="401"/>
        <v>5475</v>
      </c>
      <c r="T499" s="30" t="s">
        <v>6</v>
      </c>
      <c r="U499" s="30"/>
      <c r="V499" s="32">
        <v>39539</v>
      </c>
      <c r="W499" s="30"/>
      <c r="X499" s="31">
        <v>813.98</v>
      </c>
      <c r="Y499" s="30">
        <v>0</v>
      </c>
      <c r="Z499" s="30">
        <v>0</v>
      </c>
      <c r="AA499" s="30">
        <v>0</v>
      </c>
      <c r="AB499" s="31">
        <f t="shared" si="402"/>
        <v>813.98</v>
      </c>
      <c r="AC499" s="33">
        <v>42095</v>
      </c>
      <c r="AD499" s="10">
        <f t="shared" si="403"/>
        <v>39539</v>
      </c>
      <c r="AE499" s="10">
        <f t="shared" si="404"/>
        <v>42095</v>
      </c>
      <c r="AF499" s="11">
        <f t="shared" si="405"/>
        <v>2556</v>
      </c>
      <c r="AG499" s="11">
        <f t="shared" si="406"/>
        <v>5478.75</v>
      </c>
      <c r="AH499" s="11">
        <f t="shared" si="407"/>
        <v>2556</v>
      </c>
      <c r="AI499" s="11">
        <f t="shared" si="450"/>
        <v>380.00600547945203</v>
      </c>
      <c r="AJ499" s="11">
        <f t="shared" si="451"/>
        <v>433.97399452054799</v>
      </c>
      <c r="AK499" s="33">
        <v>42461</v>
      </c>
      <c r="AL499" s="5">
        <f t="shared" si="408"/>
        <v>42461</v>
      </c>
      <c r="AM499" s="11">
        <f t="shared" si="409"/>
        <v>42461</v>
      </c>
      <c r="AN499" s="11">
        <f t="shared" si="410"/>
        <v>2556</v>
      </c>
      <c r="AO499" s="6">
        <v>742.67</v>
      </c>
      <c r="AP499" s="6">
        <f t="shared" si="411"/>
        <v>362.66399452054793</v>
      </c>
      <c r="AQ499" s="6">
        <f t="shared" si="412"/>
        <v>71.310000000000059</v>
      </c>
      <c r="AR499" s="33">
        <v>42826</v>
      </c>
      <c r="AS499" s="5">
        <f t="shared" si="413"/>
        <v>42826</v>
      </c>
      <c r="AT499" s="11">
        <f t="shared" si="414"/>
        <v>42826</v>
      </c>
      <c r="AU499" s="11">
        <f t="shared" si="415"/>
        <v>3287</v>
      </c>
      <c r="AV499" s="6">
        <v>796.93533333333335</v>
      </c>
      <c r="AW499" s="6">
        <v>54.265333333333338</v>
      </c>
      <c r="AX499" s="6">
        <f t="shared" si="452"/>
        <v>17.044666666666672</v>
      </c>
      <c r="AY499" s="33">
        <v>43191</v>
      </c>
      <c r="AZ499" s="5">
        <f t="shared" si="416"/>
        <v>43191</v>
      </c>
      <c r="BA499" s="11">
        <f t="shared" si="417"/>
        <v>3652</v>
      </c>
      <c r="BB499" s="11">
        <f t="shared" si="418"/>
        <v>3218.0260054794521</v>
      </c>
      <c r="BC499" s="6">
        <v>814.20929999988959</v>
      </c>
      <c r="BD499" s="6">
        <v>17.273966666556216</v>
      </c>
      <c r="BE499" s="6">
        <f t="shared" si="453"/>
        <v>-0.22929999988957661</v>
      </c>
      <c r="BF499" s="8"/>
      <c r="BG499" s="33">
        <v>43556</v>
      </c>
      <c r="BH499" s="5">
        <f t="shared" si="419"/>
        <v>43556</v>
      </c>
      <c r="BI499" s="11">
        <f t="shared" si="420"/>
        <v>4017</v>
      </c>
      <c r="BJ499" s="11">
        <f t="shared" si="421"/>
        <v>0</v>
      </c>
      <c r="BK499" s="6">
        <f t="shared" ref="BK499:BK507" si="460">BC499+BL499</f>
        <v>815.28929999988964</v>
      </c>
      <c r="BL499" s="6">
        <v>1.08</v>
      </c>
      <c r="BM499" s="6">
        <v>0.08</v>
      </c>
      <c r="BN499" s="59"/>
      <c r="BO499" s="58"/>
      <c r="BP499" s="58"/>
      <c r="BQ499" s="61">
        <f t="shared" si="422"/>
        <v>-1.3892999998896585</v>
      </c>
      <c r="BR499" s="33">
        <v>43922</v>
      </c>
      <c r="BS499" s="5">
        <f t="shared" si="423"/>
        <v>43922</v>
      </c>
      <c r="BT499" s="11">
        <f t="shared" si="424"/>
        <v>4383</v>
      </c>
      <c r="BU499" s="11">
        <f t="shared" si="425"/>
        <v>0</v>
      </c>
      <c r="BV499" s="6">
        <f t="shared" si="444"/>
        <v>815.36929999988968</v>
      </c>
      <c r="BW499" s="6">
        <f>BM499</f>
        <v>0.08</v>
      </c>
      <c r="BX499" s="73">
        <f t="shared" si="436"/>
        <v>0.08</v>
      </c>
      <c r="BY499" s="6">
        <v>0.08</v>
      </c>
      <c r="BZ499" s="33">
        <v>44287</v>
      </c>
      <c r="CA499" s="5">
        <f t="shared" si="426"/>
        <v>44287</v>
      </c>
      <c r="CB499" s="11">
        <f t="shared" si="427"/>
        <v>4748</v>
      </c>
      <c r="CC499" s="11">
        <f t="shared" si="428"/>
        <v>0</v>
      </c>
      <c r="CD499" s="6">
        <f t="shared" si="429"/>
        <v>815.44929999988972</v>
      </c>
      <c r="CE499" s="62">
        <f>BY499</f>
        <v>0.08</v>
      </c>
      <c r="CF499" s="73">
        <f t="shared" si="438"/>
        <v>0.08</v>
      </c>
      <c r="CG499" s="73">
        <f t="shared" si="439"/>
        <v>0</v>
      </c>
      <c r="CH499" s="6">
        <f t="shared" si="459"/>
        <v>0</v>
      </c>
      <c r="CI499" s="6"/>
      <c r="CJ499" s="33">
        <v>44652</v>
      </c>
      <c r="CK499" s="5">
        <f t="shared" si="430"/>
        <v>44652</v>
      </c>
      <c r="CL499" s="11">
        <f t="shared" si="431"/>
        <v>2557</v>
      </c>
      <c r="CM499" s="11">
        <f t="shared" si="432"/>
        <v>2557</v>
      </c>
      <c r="CN499" s="6">
        <f t="shared" si="433"/>
        <v>815.44929999988972</v>
      </c>
      <c r="CO499" s="62">
        <f>CH499</f>
        <v>0</v>
      </c>
      <c r="CP499" s="73">
        <f t="shared" si="440"/>
        <v>0</v>
      </c>
      <c r="CQ499" s="73">
        <f t="shared" si="441"/>
        <v>0</v>
      </c>
      <c r="CR499" s="6">
        <f t="shared" si="434"/>
        <v>0</v>
      </c>
    </row>
    <row r="500" spans="1:96">
      <c r="A500" s="30" t="s">
        <v>2495</v>
      </c>
      <c r="B500" s="30" t="s">
        <v>2496</v>
      </c>
      <c r="C500" s="49" t="s">
        <v>3062</v>
      </c>
      <c r="D500" s="49" t="s">
        <v>3860</v>
      </c>
      <c r="E500" s="30" t="s">
        <v>3061</v>
      </c>
      <c r="F500" s="30" t="s">
        <v>3138</v>
      </c>
      <c r="G500" s="30" t="s">
        <v>3115</v>
      </c>
      <c r="H500" s="30" t="s">
        <v>3139</v>
      </c>
      <c r="I500" s="30" t="s">
        <v>4462</v>
      </c>
      <c r="J500" s="30"/>
      <c r="K500" s="30" t="s">
        <v>1240</v>
      </c>
      <c r="L500" s="30" t="s">
        <v>3102</v>
      </c>
      <c r="M500" s="31">
        <v>541.4</v>
      </c>
      <c r="N500" s="30">
        <v>15</v>
      </c>
      <c r="O500" s="30"/>
      <c r="P500" s="162"/>
      <c r="Q500" s="30">
        <f t="shared" si="399"/>
        <v>180</v>
      </c>
      <c r="R500" s="30">
        <f t="shared" si="400"/>
        <v>5478.6330000000007</v>
      </c>
      <c r="S500" s="30">
        <f t="shared" si="401"/>
        <v>5475</v>
      </c>
      <c r="T500" s="30" t="s">
        <v>6</v>
      </c>
      <c r="U500" s="30"/>
      <c r="V500" s="32">
        <v>39539</v>
      </c>
      <c r="W500" s="30"/>
      <c r="X500" s="31">
        <v>541.4</v>
      </c>
      <c r="Y500" s="30">
        <v>0</v>
      </c>
      <c r="Z500" s="30">
        <v>0</v>
      </c>
      <c r="AA500" s="30">
        <v>0</v>
      </c>
      <c r="AB500" s="31">
        <f t="shared" si="402"/>
        <v>541.4</v>
      </c>
      <c r="AC500" s="33">
        <v>42095</v>
      </c>
      <c r="AD500" s="10">
        <f t="shared" si="403"/>
        <v>39539</v>
      </c>
      <c r="AE500" s="10">
        <f t="shared" si="404"/>
        <v>42095</v>
      </c>
      <c r="AF500" s="11">
        <f t="shared" si="405"/>
        <v>2556</v>
      </c>
      <c r="AG500" s="11">
        <f t="shared" si="406"/>
        <v>5478.75</v>
      </c>
      <c r="AH500" s="11">
        <f t="shared" si="407"/>
        <v>2556</v>
      </c>
      <c r="AI500" s="11">
        <f t="shared" si="450"/>
        <v>252.75221917808219</v>
      </c>
      <c r="AJ500" s="11">
        <f t="shared" si="451"/>
        <v>288.64778082191776</v>
      </c>
      <c r="AK500" s="33">
        <v>42461</v>
      </c>
      <c r="AL500" s="5">
        <f t="shared" si="408"/>
        <v>42461</v>
      </c>
      <c r="AM500" s="11">
        <f t="shared" si="409"/>
        <v>42461</v>
      </c>
      <c r="AN500" s="11">
        <f t="shared" si="410"/>
        <v>2556</v>
      </c>
      <c r="AO500" s="6">
        <v>489.55</v>
      </c>
      <c r="AP500" s="6">
        <f t="shared" si="411"/>
        <v>236.79778082191783</v>
      </c>
      <c r="AQ500" s="6">
        <f t="shared" si="412"/>
        <v>51.849999999999966</v>
      </c>
      <c r="AR500" s="33">
        <v>42826</v>
      </c>
      <c r="AS500" s="5">
        <f t="shared" si="413"/>
        <v>42826</v>
      </c>
      <c r="AT500" s="11">
        <f t="shared" si="414"/>
        <v>42826</v>
      </c>
      <c r="AU500" s="11">
        <f t="shared" si="415"/>
        <v>3287</v>
      </c>
      <c r="AV500" s="6">
        <v>525.64333333333332</v>
      </c>
      <c r="AW500" s="6">
        <v>36.093333333333334</v>
      </c>
      <c r="AX500" s="6">
        <f t="shared" si="452"/>
        <v>15.756666666666661</v>
      </c>
      <c r="AY500" s="33">
        <v>43191</v>
      </c>
      <c r="AZ500" s="5">
        <f t="shared" si="416"/>
        <v>43191</v>
      </c>
      <c r="BA500" s="11">
        <f t="shared" si="417"/>
        <v>3652</v>
      </c>
      <c r="BB500" s="11">
        <f t="shared" si="418"/>
        <v>3363.3522191780821</v>
      </c>
      <c r="BC500" s="6">
        <v>541.611972679524</v>
      </c>
      <c r="BD500" s="6">
        <v>15.968639346190633</v>
      </c>
      <c r="BE500" s="6">
        <f t="shared" si="453"/>
        <v>-0.21197267952402399</v>
      </c>
      <c r="BF500" s="8"/>
      <c r="BG500" s="33">
        <v>43556</v>
      </c>
      <c r="BH500" s="5">
        <f t="shared" si="419"/>
        <v>43556</v>
      </c>
      <c r="BI500" s="11">
        <f t="shared" si="420"/>
        <v>4017</v>
      </c>
      <c r="BJ500" s="11">
        <f t="shared" si="421"/>
        <v>0</v>
      </c>
      <c r="BK500" s="6">
        <f t="shared" si="460"/>
        <v>542.69197267952404</v>
      </c>
      <c r="BL500" s="6">
        <v>1.08</v>
      </c>
      <c r="BM500" s="6">
        <v>0.08</v>
      </c>
      <c r="BN500" s="59"/>
      <c r="BO500" s="58"/>
      <c r="BP500" s="58"/>
      <c r="BQ500" s="61">
        <f t="shared" si="422"/>
        <v>-1.3719726795241058</v>
      </c>
      <c r="BR500" s="33">
        <v>43922</v>
      </c>
      <c r="BS500" s="5">
        <f t="shared" si="423"/>
        <v>43922</v>
      </c>
      <c r="BT500" s="11">
        <f t="shared" si="424"/>
        <v>4383</v>
      </c>
      <c r="BU500" s="11">
        <f t="shared" si="425"/>
        <v>0</v>
      </c>
      <c r="BV500" s="6">
        <f t="shared" si="444"/>
        <v>542.77197267952408</v>
      </c>
      <c r="BW500" s="6">
        <f>BM500</f>
        <v>0.08</v>
      </c>
      <c r="BX500" s="73">
        <f t="shared" si="436"/>
        <v>0.08</v>
      </c>
      <c r="BY500" s="6">
        <v>0.08</v>
      </c>
      <c r="BZ500" s="33">
        <v>44287</v>
      </c>
      <c r="CA500" s="5">
        <f t="shared" si="426"/>
        <v>44287</v>
      </c>
      <c r="CB500" s="11">
        <f t="shared" si="427"/>
        <v>4748</v>
      </c>
      <c r="CC500" s="11">
        <f t="shared" si="428"/>
        <v>0</v>
      </c>
      <c r="CD500" s="6">
        <f t="shared" si="429"/>
        <v>542.85197267952412</v>
      </c>
      <c r="CE500" s="62">
        <f>BY500</f>
        <v>0.08</v>
      </c>
      <c r="CF500" s="73">
        <f t="shared" si="438"/>
        <v>0.08</v>
      </c>
      <c r="CG500" s="73">
        <f t="shared" si="439"/>
        <v>0</v>
      </c>
      <c r="CH500" s="6">
        <f t="shared" si="459"/>
        <v>0</v>
      </c>
      <c r="CI500" s="6"/>
      <c r="CJ500" s="33">
        <v>44652</v>
      </c>
      <c r="CK500" s="5">
        <f t="shared" si="430"/>
        <v>44652</v>
      </c>
      <c r="CL500" s="11">
        <f t="shared" si="431"/>
        <v>2557</v>
      </c>
      <c r="CM500" s="11">
        <f t="shared" si="432"/>
        <v>2557</v>
      </c>
      <c r="CN500" s="6">
        <f t="shared" si="433"/>
        <v>542.85197267952412</v>
      </c>
      <c r="CO500" s="62">
        <f>CH500</f>
        <v>0</v>
      </c>
      <c r="CP500" s="73">
        <f t="shared" si="440"/>
        <v>0</v>
      </c>
      <c r="CQ500" s="73">
        <f t="shared" si="441"/>
        <v>0</v>
      </c>
      <c r="CR500" s="6">
        <f t="shared" si="434"/>
        <v>0</v>
      </c>
    </row>
    <row r="501" spans="1:96">
      <c r="A501" s="30" t="s">
        <v>2497</v>
      </c>
      <c r="B501" s="30" t="s">
        <v>2498</v>
      </c>
      <c r="C501" s="49"/>
      <c r="D501" s="49" t="s">
        <v>3861</v>
      </c>
      <c r="E501" s="30" t="s">
        <v>3061</v>
      </c>
      <c r="F501" s="30" t="s">
        <v>4568</v>
      </c>
      <c r="G501" s="30" t="s">
        <v>4562</v>
      </c>
      <c r="H501" s="30" t="s">
        <v>4450</v>
      </c>
      <c r="I501" s="30" t="s">
        <v>4370</v>
      </c>
      <c r="J501" s="30"/>
      <c r="K501" s="30" t="s">
        <v>1240</v>
      </c>
      <c r="L501" s="30" t="s">
        <v>3102</v>
      </c>
      <c r="M501" s="31">
        <v>703.63</v>
      </c>
      <c r="N501" s="30">
        <v>15</v>
      </c>
      <c r="O501" s="30"/>
      <c r="P501" s="162"/>
      <c r="Q501" s="30">
        <f t="shared" si="399"/>
        <v>180</v>
      </c>
      <c r="R501" s="30">
        <f t="shared" si="400"/>
        <v>5478.6330000000007</v>
      </c>
      <c r="S501" s="30">
        <f t="shared" si="401"/>
        <v>5475</v>
      </c>
      <c r="T501" s="30" t="s">
        <v>6</v>
      </c>
      <c r="U501" s="30"/>
      <c r="V501" s="32">
        <v>39539</v>
      </c>
      <c r="W501" s="30"/>
      <c r="X501" s="31">
        <v>703.63</v>
      </c>
      <c r="Y501" s="30">
        <v>0</v>
      </c>
      <c r="Z501" s="30">
        <v>0</v>
      </c>
      <c r="AA501" s="30">
        <v>0</v>
      </c>
      <c r="AB501" s="31">
        <f t="shared" si="402"/>
        <v>703.63</v>
      </c>
      <c r="AC501" s="33">
        <v>42095</v>
      </c>
      <c r="AD501" s="10">
        <f t="shared" si="403"/>
        <v>39539</v>
      </c>
      <c r="AE501" s="10">
        <f t="shared" si="404"/>
        <v>42095</v>
      </c>
      <c r="AF501" s="11">
        <f t="shared" si="405"/>
        <v>2556</v>
      </c>
      <c r="AG501" s="11">
        <f t="shared" si="406"/>
        <v>5478.75</v>
      </c>
      <c r="AH501" s="11">
        <f t="shared" si="407"/>
        <v>2556</v>
      </c>
      <c r="AI501" s="11">
        <f t="shared" si="450"/>
        <v>328.48918356164381</v>
      </c>
      <c r="AJ501" s="11">
        <f t="shared" si="451"/>
        <v>375.14081643835618</v>
      </c>
      <c r="AK501" s="33">
        <v>42461</v>
      </c>
      <c r="AL501" s="5">
        <f t="shared" si="408"/>
        <v>42461</v>
      </c>
      <c r="AM501" s="11">
        <f t="shared" si="409"/>
        <v>42461</v>
      </c>
      <c r="AN501" s="11">
        <f t="shared" si="410"/>
        <v>2556</v>
      </c>
      <c r="AO501" s="6">
        <v>635.82000000000005</v>
      </c>
      <c r="AP501" s="6">
        <f t="shared" si="411"/>
        <v>307.33081643835624</v>
      </c>
      <c r="AQ501" s="6">
        <f t="shared" si="412"/>
        <v>67.809999999999945</v>
      </c>
      <c r="AR501" s="33">
        <v>42826</v>
      </c>
      <c r="AS501" s="5">
        <f t="shared" si="413"/>
        <v>42826</v>
      </c>
      <c r="AT501" s="11">
        <f t="shared" si="414"/>
        <v>42826</v>
      </c>
      <c r="AU501" s="11">
        <f t="shared" si="415"/>
        <v>3287</v>
      </c>
      <c r="AV501" s="6">
        <v>682.72866666666675</v>
      </c>
      <c r="AW501" s="6">
        <v>46.908666666666669</v>
      </c>
      <c r="AX501" s="6">
        <f t="shared" si="452"/>
        <v>20.901333333333241</v>
      </c>
      <c r="AY501" s="33">
        <v>43191</v>
      </c>
      <c r="AZ501" s="5">
        <f t="shared" si="416"/>
        <v>43191</v>
      </c>
      <c r="BA501" s="11">
        <f t="shared" si="417"/>
        <v>3652</v>
      </c>
      <c r="BB501" s="11">
        <f t="shared" si="418"/>
        <v>3276.8591835616439</v>
      </c>
      <c r="BC501" s="6">
        <v>703.91118330647078</v>
      </c>
      <c r="BD501" s="6">
        <v>21.182516639803964</v>
      </c>
      <c r="BE501" s="6">
        <f t="shared" si="453"/>
        <v>-0.28118330647077983</v>
      </c>
      <c r="BF501" s="8"/>
      <c r="BG501" s="33">
        <v>43556</v>
      </c>
      <c r="BH501" s="5">
        <f t="shared" si="419"/>
        <v>43556</v>
      </c>
      <c r="BI501" s="11">
        <f t="shared" si="420"/>
        <v>4017</v>
      </c>
      <c r="BJ501" s="11">
        <f t="shared" si="421"/>
        <v>0</v>
      </c>
      <c r="BK501" s="6">
        <f t="shared" si="460"/>
        <v>704.99118330647082</v>
      </c>
      <c r="BL501" s="6">
        <v>1.08</v>
      </c>
      <c r="BM501" s="6">
        <v>0.08</v>
      </c>
      <c r="BN501" s="59"/>
      <c r="BO501" s="58"/>
      <c r="BP501" s="58"/>
      <c r="BQ501" s="61">
        <f t="shared" si="422"/>
        <v>-1.4411833064708617</v>
      </c>
      <c r="BR501" s="33">
        <v>43922</v>
      </c>
      <c r="BS501" s="5">
        <f t="shared" si="423"/>
        <v>43922</v>
      </c>
      <c r="BT501" s="11">
        <f t="shared" si="424"/>
        <v>4383</v>
      </c>
      <c r="BU501" s="11">
        <f t="shared" si="425"/>
        <v>0</v>
      </c>
      <c r="BV501" s="6">
        <f t="shared" si="444"/>
        <v>705.07118330647086</v>
      </c>
      <c r="BW501" s="6">
        <f>BM501</f>
        <v>0.08</v>
      </c>
      <c r="BX501" s="73">
        <f t="shared" si="436"/>
        <v>0.08</v>
      </c>
      <c r="BY501" s="6">
        <v>0.08</v>
      </c>
      <c r="BZ501" s="33">
        <v>44287</v>
      </c>
      <c r="CA501" s="5">
        <f t="shared" si="426"/>
        <v>44287</v>
      </c>
      <c r="CB501" s="11">
        <f t="shared" si="427"/>
        <v>4748</v>
      </c>
      <c r="CC501" s="11">
        <f t="shared" si="428"/>
        <v>0</v>
      </c>
      <c r="CD501" s="6">
        <f t="shared" si="429"/>
        <v>705.1511833064709</v>
      </c>
      <c r="CE501" s="62">
        <f>BY501</f>
        <v>0.08</v>
      </c>
      <c r="CF501" s="73">
        <f t="shared" si="438"/>
        <v>0.08</v>
      </c>
      <c r="CG501" s="73">
        <f t="shared" si="439"/>
        <v>0</v>
      </c>
      <c r="CH501" s="6">
        <f t="shared" si="459"/>
        <v>0</v>
      </c>
      <c r="CI501" s="6"/>
      <c r="CJ501" s="33">
        <v>44652</v>
      </c>
      <c r="CK501" s="5">
        <f t="shared" si="430"/>
        <v>44652</v>
      </c>
      <c r="CL501" s="11">
        <f t="shared" si="431"/>
        <v>2557</v>
      </c>
      <c r="CM501" s="11">
        <f t="shared" si="432"/>
        <v>2557</v>
      </c>
      <c r="CN501" s="6">
        <f t="shared" si="433"/>
        <v>705.1511833064709</v>
      </c>
      <c r="CO501" s="62">
        <f>CH501</f>
        <v>0</v>
      </c>
      <c r="CP501" s="73">
        <f t="shared" si="440"/>
        <v>0</v>
      </c>
      <c r="CQ501" s="73">
        <f t="shared" si="441"/>
        <v>0</v>
      </c>
      <c r="CR501" s="6">
        <f t="shared" si="434"/>
        <v>0</v>
      </c>
    </row>
    <row r="502" spans="1:96">
      <c r="A502" s="30" t="s">
        <v>2499</v>
      </c>
      <c r="B502" s="30" t="s">
        <v>2500</v>
      </c>
      <c r="C502" s="49"/>
      <c r="D502" s="49" t="s">
        <v>3862</v>
      </c>
      <c r="E502" s="30" t="s">
        <v>3061</v>
      </c>
      <c r="F502" s="30" t="s">
        <v>4568</v>
      </c>
      <c r="G502" s="30" t="s">
        <v>4562</v>
      </c>
      <c r="H502" s="30" t="s">
        <v>4513</v>
      </c>
      <c r="I502" s="30" t="s">
        <v>4477</v>
      </c>
      <c r="J502" s="30"/>
      <c r="K502" s="30" t="s">
        <v>1240</v>
      </c>
      <c r="L502" s="30" t="s">
        <v>3102</v>
      </c>
      <c r="M502" s="31">
        <v>703.63</v>
      </c>
      <c r="N502" s="30">
        <v>15</v>
      </c>
      <c r="O502" s="30"/>
      <c r="P502" s="162"/>
      <c r="Q502" s="30">
        <f t="shared" si="399"/>
        <v>180</v>
      </c>
      <c r="R502" s="30">
        <f t="shared" si="400"/>
        <v>5478.6330000000007</v>
      </c>
      <c r="S502" s="30">
        <f t="shared" si="401"/>
        <v>5475</v>
      </c>
      <c r="T502" s="30" t="s">
        <v>6</v>
      </c>
      <c r="U502" s="30"/>
      <c r="V502" s="32">
        <v>39539</v>
      </c>
      <c r="W502" s="30"/>
      <c r="X502" s="31">
        <v>703.63</v>
      </c>
      <c r="Y502" s="30">
        <v>0</v>
      </c>
      <c r="Z502" s="30">
        <v>0</v>
      </c>
      <c r="AA502" s="30">
        <v>0</v>
      </c>
      <c r="AB502" s="31">
        <f t="shared" si="402"/>
        <v>703.63</v>
      </c>
      <c r="AC502" s="33">
        <v>42095</v>
      </c>
      <c r="AD502" s="10">
        <f t="shared" si="403"/>
        <v>39539</v>
      </c>
      <c r="AE502" s="10">
        <f t="shared" si="404"/>
        <v>42095</v>
      </c>
      <c r="AF502" s="11">
        <f t="shared" si="405"/>
        <v>2556</v>
      </c>
      <c r="AG502" s="11">
        <f t="shared" si="406"/>
        <v>5478.75</v>
      </c>
      <c r="AH502" s="11">
        <f t="shared" si="407"/>
        <v>2556</v>
      </c>
      <c r="AI502" s="11">
        <f t="shared" si="450"/>
        <v>328.48918356164381</v>
      </c>
      <c r="AJ502" s="11">
        <f t="shared" si="451"/>
        <v>375.14081643835618</v>
      </c>
      <c r="AK502" s="33">
        <v>42461</v>
      </c>
      <c r="AL502" s="5">
        <f t="shared" si="408"/>
        <v>42461</v>
      </c>
      <c r="AM502" s="11">
        <f t="shared" si="409"/>
        <v>42461</v>
      </c>
      <c r="AN502" s="11">
        <f t="shared" si="410"/>
        <v>2556</v>
      </c>
      <c r="AO502" s="6">
        <v>635.82000000000005</v>
      </c>
      <c r="AP502" s="6">
        <f t="shared" si="411"/>
        <v>307.33081643835624</v>
      </c>
      <c r="AQ502" s="6">
        <f t="shared" si="412"/>
        <v>67.809999999999945</v>
      </c>
      <c r="AR502" s="33">
        <v>42826</v>
      </c>
      <c r="AS502" s="5">
        <f t="shared" si="413"/>
        <v>42826</v>
      </c>
      <c r="AT502" s="11">
        <f t="shared" si="414"/>
        <v>42826</v>
      </c>
      <c r="AU502" s="11">
        <f t="shared" si="415"/>
        <v>3287</v>
      </c>
      <c r="AV502" s="6">
        <v>682.72866666666675</v>
      </c>
      <c r="AW502" s="6">
        <v>46.908666666666669</v>
      </c>
      <c r="AX502" s="6">
        <f t="shared" si="452"/>
        <v>20.901333333333241</v>
      </c>
      <c r="AY502" s="33">
        <v>43191</v>
      </c>
      <c r="AZ502" s="5">
        <f t="shared" si="416"/>
        <v>43191</v>
      </c>
      <c r="BA502" s="11">
        <f t="shared" si="417"/>
        <v>3652</v>
      </c>
      <c r="BB502" s="11">
        <f t="shared" si="418"/>
        <v>3276.8591835616439</v>
      </c>
      <c r="BC502" s="6">
        <v>703.91118330647078</v>
      </c>
      <c r="BD502" s="6">
        <v>21.182516639803964</v>
      </c>
      <c r="BE502" s="6">
        <f t="shared" si="453"/>
        <v>-0.28118330647077983</v>
      </c>
      <c r="BF502" s="8"/>
      <c r="BG502" s="33">
        <v>43556</v>
      </c>
      <c r="BH502" s="5">
        <f t="shared" si="419"/>
        <v>43556</v>
      </c>
      <c r="BI502" s="11">
        <f t="shared" si="420"/>
        <v>4017</v>
      </c>
      <c r="BJ502" s="11">
        <f t="shared" si="421"/>
        <v>0</v>
      </c>
      <c r="BK502" s="6">
        <f t="shared" si="460"/>
        <v>704.99118330647082</v>
      </c>
      <c r="BL502" s="6">
        <v>1.08</v>
      </c>
      <c r="BM502" s="6">
        <v>0.08</v>
      </c>
      <c r="BN502" s="59"/>
      <c r="BO502" s="58"/>
      <c r="BP502" s="58"/>
      <c r="BQ502" s="61">
        <f t="shared" si="422"/>
        <v>-1.4411833064708617</v>
      </c>
      <c r="BR502" s="33">
        <v>43922</v>
      </c>
      <c r="BS502" s="5">
        <f t="shared" si="423"/>
        <v>43922</v>
      </c>
      <c r="BT502" s="11">
        <f t="shared" si="424"/>
        <v>4383</v>
      </c>
      <c r="BU502" s="11">
        <f t="shared" si="425"/>
        <v>0</v>
      </c>
      <c r="BV502" s="6">
        <f t="shared" si="444"/>
        <v>705.07118330647086</v>
      </c>
      <c r="BW502" s="6">
        <f>BM502</f>
        <v>0.08</v>
      </c>
      <c r="BX502" s="73">
        <f t="shared" si="436"/>
        <v>0.08</v>
      </c>
      <c r="BY502" s="6">
        <v>0.08</v>
      </c>
      <c r="BZ502" s="33">
        <v>44287</v>
      </c>
      <c r="CA502" s="5">
        <f t="shared" si="426"/>
        <v>44287</v>
      </c>
      <c r="CB502" s="11">
        <f t="shared" si="427"/>
        <v>4748</v>
      </c>
      <c r="CC502" s="11">
        <f t="shared" si="428"/>
        <v>0</v>
      </c>
      <c r="CD502" s="6">
        <f t="shared" si="429"/>
        <v>705.1511833064709</v>
      </c>
      <c r="CE502" s="62">
        <f>BY502</f>
        <v>0.08</v>
      </c>
      <c r="CF502" s="73">
        <f t="shared" si="438"/>
        <v>0.08</v>
      </c>
      <c r="CG502" s="73">
        <f t="shared" si="439"/>
        <v>0</v>
      </c>
      <c r="CH502" s="6">
        <f t="shared" si="459"/>
        <v>0</v>
      </c>
      <c r="CI502" s="6"/>
      <c r="CJ502" s="33">
        <v>44652</v>
      </c>
      <c r="CK502" s="5">
        <f t="shared" si="430"/>
        <v>44652</v>
      </c>
      <c r="CL502" s="11">
        <f t="shared" si="431"/>
        <v>2557</v>
      </c>
      <c r="CM502" s="11">
        <f t="shared" si="432"/>
        <v>2557</v>
      </c>
      <c r="CN502" s="6">
        <f t="shared" si="433"/>
        <v>705.1511833064709</v>
      </c>
      <c r="CO502" s="62">
        <f>CH502</f>
        <v>0</v>
      </c>
      <c r="CP502" s="73">
        <f t="shared" si="440"/>
        <v>0</v>
      </c>
      <c r="CQ502" s="73">
        <f t="shared" si="441"/>
        <v>0</v>
      </c>
      <c r="CR502" s="6">
        <f t="shared" si="434"/>
        <v>0</v>
      </c>
    </row>
    <row r="503" spans="1:96">
      <c r="A503" s="30" t="s">
        <v>2501</v>
      </c>
      <c r="B503" s="30" t="s">
        <v>2502</v>
      </c>
      <c r="C503" s="49"/>
      <c r="D503" s="49" t="s">
        <v>3863</v>
      </c>
      <c r="E503" s="30" t="s">
        <v>3061</v>
      </c>
      <c r="F503" s="30" t="s">
        <v>4568</v>
      </c>
      <c r="G503" s="30" t="s">
        <v>4562</v>
      </c>
      <c r="H503" s="30" t="s">
        <v>4513</v>
      </c>
      <c r="I503" s="30" t="s">
        <v>4478</v>
      </c>
      <c r="J503" s="30"/>
      <c r="K503" s="30" t="s">
        <v>1240</v>
      </c>
      <c r="L503" s="30" t="s">
        <v>3102</v>
      </c>
      <c r="M503" s="31">
        <v>703.63</v>
      </c>
      <c r="N503" s="30">
        <v>15</v>
      </c>
      <c r="O503" s="30"/>
      <c r="P503" s="162"/>
      <c r="Q503" s="30">
        <f t="shared" si="399"/>
        <v>180</v>
      </c>
      <c r="R503" s="30">
        <f t="shared" si="400"/>
        <v>5478.6330000000007</v>
      </c>
      <c r="S503" s="30">
        <f t="shared" si="401"/>
        <v>5475</v>
      </c>
      <c r="T503" s="30" t="s">
        <v>6</v>
      </c>
      <c r="U503" s="30"/>
      <c r="V503" s="32">
        <v>39539</v>
      </c>
      <c r="W503" s="30"/>
      <c r="X503" s="31">
        <v>703.63</v>
      </c>
      <c r="Y503" s="30">
        <v>0</v>
      </c>
      <c r="Z503" s="30">
        <v>0</v>
      </c>
      <c r="AA503" s="30">
        <v>0</v>
      </c>
      <c r="AB503" s="31">
        <f t="shared" si="402"/>
        <v>703.63</v>
      </c>
      <c r="AC503" s="33">
        <v>42095</v>
      </c>
      <c r="AD503" s="10">
        <f t="shared" si="403"/>
        <v>39539</v>
      </c>
      <c r="AE503" s="10">
        <f t="shared" si="404"/>
        <v>42095</v>
      </c>
      <c r="AF503" s="11">
        <f t="shared" si="405"/>
        <v>2556</v>
      </c>
      <c r="AG503" s="11">
        <f t="shared" si="406"/>
        <v>5478.75</v>
      </c>
      <c r="AH503" s="11">
        <f t="shared" si="407"/>
        <v>2556</v>
      </c>
      <c r="AI503" s="11">
        <f t="shared" si="450"/>
        <v>328.48918356164381</v>
      </c>
      <c r="AJ503" s="11">
        <f t="shared" si="451"/>
        <v>375.14081643835618</v>
      </c>
      <c r="AK503" s="33">
        <v>42461</v>
      </c>
      <c r="AL503" s="5">
        <f t="shared" si="408"/>
        <v>42461</v>
      </c>
      <c r="AM503" s="11">
        <f t="shared" si="409"/>
        <v>42461</v>
      </c>
      <c r="AN503" s="11">
        <f t="shared" si="410"/>
        <v>2556</v>
      </c>
      <c r="AO503" s="6">
        <v>445.79</v>
      </c>
      <c r="AP503" s="6">
        <f t="shared" si="411"/>
        <v>117.30081643835621</v>
      </c>
      <c r="AQ503" s="6">
        <f t="shared" si="412"/>
        <v>257.83999999999997</v>
      </c>
      <c r="AR503" s="33">
        <v>42826</v>
      </c>
      <c r="AS503" s="5">
        <f t="shared" si="413"/>
        <v>42826</v>
      </c>
      <c r="AT503" s="11">
        <f t="shared" si="414"/>
        <v>42826</v>
      </c>
      <c r="AU503" s="11">
        <f t="shared" si="415"/>
        <v>3287</v>
      </c>
      <c r="AV503" s="6">
        <v>492.69866666666667</v>
      </c>
      <c r="AW503" s="6">
        <v>46.908666666666669</v>
      </c>
      <c r="AX503" s="6">
        <f t="shared" si="452"/>
        <v>210.93133333333333</v>
      </c>
      <c r="AY503" s="33">
        <v>43191</v>
      </c>
      <c r="AZ503" s="5">
        <f t="shared" si="416"/>
        <v>43191</v>
      </c>
      <c r="BA503" s="11">
        <f t="shared" si="417"/>
        <v>3652</v>
      </c>
      <c r="BB503" s="11">
        <f t="shared" si="418"/>
        <v>3276.8591835616439</v>
      </c>
      <c r="BC503" s="6">
        <v>540.23839039486688</v>
      </c>
      <c r="BD503" s="6">
        <v>47.539723728200208</v>
      </c>
      <c r="BE503" s="6">
        <f t="shared" si="453"/>
        <v>163.39160960513311</v>
      </c>
      <c r="BF503" s="8"/>
      <c r="BG503" s="33">
        <v>43556</v>
      </c>
      <c r="BH503" s="5">
        <f t="shared" si="419"/>
        <v>43556</v>
      </c>
      <c r="BI503" s="11">
        <f t="shared" si="420"/>
        <v>4017</v>
      </c>
      <c r="BJ503" s="11">
        <f t="shared" si="421"/>
        <v>0</v>
      </c>
      <c r="BK503" s="6">
        <f t="shared" si="460"/>
        <v>587.14705706153359</v>
      </c>
      <c r="BL503" s="6">
        <f t="shared" ref="BL503:BL510" si="461">AB503/N503</f>
        <v>46.908666666666669</v>
      </c>
      <c r="BM503" s="6">
        <f t="shared" ref="BM503:BM526" si="462">BE503-BL503</f>
        <v>116.48294293846644</v>
      </c>
      <c r="BN503" s="59"/>
      <c r="BO503" s="58"/>
      <c r="BP503" s="58"/>
      <c r="BQ503" s="61">
        <f t="shared" si="422"/>
        <v>69.574276271799704</v>
      </c>
      <c r="BR503" s="33">
        <v>43922</v>
      </c>
      <c r="BS503" s="5">
        <f t="shared" si="423"/>
        <v>43922</v>
      </c>
      <c r="BT503" s="11">
        <f t="shared" si="424"/>
        <v>4383</v>
      </c>
      <c r="BU503" s="11">
        <f t="shared" si="425"/>
        <v>0</v>
      </c>
      <c r="BV503" s="6">
        <f t="shared" si="444"/>
        <v>634.05572372820029</v>
      </c>
      <c r="BW503" s="6">
        <f t="shared" ref="BW503:BW518" si="463">SLN(M503,J503,N503)</f>
        <v>46.908666666666669</v>
      </c>
      <c r="BX503" s="73">
        <f t="shared" si="436"/>
        <v>69.574276271799761</v>
      </c>
      <c r="BY503" s="6">
        <f t="shared" ref="BY503:BY526" si="464">BM503-BW503</f>
        <v>69.574276271799761</v>
      </c>
      <c r="BZ503" s="33">
        <v>44287</v>
      </c>
      <c r="CA503" s="5">
        <f t="shared" si="426"/>
        <v>44287</v>
      </c>
      <c r="CB503" s="11">
        <f t="shared" si="427"/>
        <v>4748</v>
      </c>
      <c r="CC503" s="11">
        <f t="shared" si="428"/>
        <v>0</v>
      </c>
      <c r="CD503" s="6">
        <f t="shared" si="429"/>
        <v>680.964390394867</v>
      </c>
      <c r="CE503" s="62">
        <f>SLN(M503,J503,N503)</f>
        <v>46.908666666666669</v>
      </c>
      <c r="CF503" s="73">
        <f t="shared" si="438"/>
        <v>46.908666666666669</v>
      </c>
      <c r="CG503" s="73">
        <f t="shared" si="439"/>
        <v>22.665609605133092</v>
      </c>
      <c r="CH503" s="6">
        <f t="shared" si="459"/>
        <v>22.665609605133092</v>
      </c>
      <c r="CI503" s="6"/>
      <c r="CJ503" s="33">
        <v>44652</v>
      </c>
      <c r="CK503" s="5">
        <f t="shared" si="430"/>
        <v>44652</v>
      </c>
      <c r="CL503" s="11">
        <f t="shared" si="431"/>
        <v>2557</v>
      </c>
      <c r="CM503" s="11">
        <f t="shared" si="432"/>
        <v>2557</v>
      </c>
      <c r="CN503" s="6">
        <f t="shared" si="433"/>
        <v>702.63000000000011</v>
      </c>
      <c r="CO503" s="6">
        <f>CH503-1</f>
        <v>21.665609605133092</v>
      </c>
      <c r="CP503" s="73">
        <f t="shared" si="440"/>
        <v>21.665609605133092</v>
      </c>
      <c r="CQ503" s="73">
        <f t="shared" si="441"/>
        <v>1</v>
      </c>
      <c r="CR503" s="6">
        <f t="shared" si="434"/>
        <v>1</v>
      </c>
    </row>
    <row r="504" spans="1:96">
      <c r="A504" s="30" t="s">
        <v>2503</v>
      </c>
      <c r="B504" s="30" t="s">
        <v>2504</v>
      </c>
      <c r="C504" s="49"/>
      <c r="D504" s="49" t="s">
        <v>3864</v>
      </c>
      <c r="E504" s="30" t="s">
        <v>3061</v>
      </c>
      <c r="F504" s="30" t="s">
        <v>4568</v>
      </c>
      <c r="G504" s="30" t="s">
        <v>4562</v>
      </c>
      <c r="H504" s="30" t="s">
        <v>4513</v>
      </c>
      <c r="I504" s="30" t="s">
        <v>4352</v>
      </c>
      <c r="J504" s="30"/>
      <c r="K504" s="30" t="s">
        <v>1240</v>
      </c>
      <c r="L504" s="30" t="s">
        <v>3102</v>
      </c>
      <c r="M504" s="31">
        <v>703.63</v>
      </c>
      <c r="N504" s="30">
        <v>15</v>
      </c>
      <c r="O504" s="30"/>
      <c r="P504" s="162"/>
      <c r="Q504" s="30">
        <f t="shared" si="399"/>
        <v>180</v>
      </c>
      <c r="R504" s="30">
        <f t="shared" si="400"/>
        <v>5478.6330000000007</v>
      </c>
      <c r="S504" s="30">
        <f t="shared" si="401"/>
        <v>5475</v>
      </c>
      <c r="T504" s="30" t="s">
        <v>6</v>
      </c>
      <c r="U504" s="30"/>
      <c r="V504" s="32">
        <v>39539</v>
      </c>
      <c r="W504" s="30"/>
      <c r="X504" s="31">
        <v>703.63</v>
      </c>
      <c r="Y504" s="30">
        <v>0</v>
      </c>
      <c r="Z504" s="30">
        <v>0</v>
      </c>
      <c r="AA504" s="30">
        <v>0</v>
      </c>
      <c r="AB504" s="31">
        <f t="shared" si="402"/>
        <v>703.63</v>
      </c>
      <c r="AC504" s="33">
        <v>42095</v>
      </c>
      <c r="AD504" s="10">
        <f t="shared" si="403"/>
        <v>39539</v>
      </c>
      <c r="AE504" s="10">
        <f t="shared" si="404"/>
        <v>42095</v>
      </c>
      <c r="AF504" s="11">
        <f t="shared" si="405"/>
        <v>2556</v>
      </c>
      <c r="AG504" s="11">
        <f t="shared" si="406"/>
        <v>5478.75</v>
      </c>
      <c r="AH504" s="11">
        <f t="shared" si="407"/>
        <v>2556</v>
      </c>
      <c r="AI504" s="11">
        <f t="shared" si="450"/>
        <v>328.48918356164381</v>
      </c>
      <c r="AJ504" s="11">
        <f t="shared" si="451"/>
        <v>375.14081643835618</v>
      </c>
      <c r="AK504" s="33">
        <v>42461</v>
      </c>
      <c r="AL504" s="5">
        <f t="shared" si="408"/>
        <v>42461</v>
      </c>
      <c r="AM504" s="11">
        <f t="shared" si="409"/>
        <v>42461</v>
      </c>
      <c r="AN504" s="11">
        <f t="shared" si="410"/>
        <v>2556</v>
      </c>
      <c r="AO504" s="6">
        <v>445.79</v>
      </c>
      <c r="AP504" s="6">
        <f t="shared" si="411"/>
        <v>117.30081643835621</v>
      </c>
      <c r="AQ504" s="6">
        <f t="shared" si="412"/>
        <v>257.83999999999997</v>
      </c>
      <c r="AR504" s="33">
        <v>42826</v>
      </c>
      <c r="AS504" s="5">
        <f t="shared" si="413"/>
        <v>42826</v>
      </c>
      <c r="AT504" s="11">
        <f t="shared" si="414"/>
        <v>42826</v>
      </c>
      <c r="AU504" s="11">
        <f t="shared" si="415"/>
        <v>3287</v>
      </c>
      <c r="AV504" s="6">
        <v>492.69866666666667</v>
      </c>
      <c r="AW504" s="6">
        <v>46.908666666666669</v>
      </c>
      <c r="AX504" s="6">
        <f t="shared" si="452"/>
        <v>210.93133333333333</v>
      </c>
      <c r="AY504" s="33">
        <v>43191</v>
      </c>
      <c r="AZ504" s="5">
        <f t="shared" si="416"/>
        <v>43191</v>
      </c>
      <c r="BA504" s="11">
        <f t="shared" si="417"/>
        <v>3652</v>
      </c>
      <c r="BB504" s="11">
        <f t="shared" si="418"/>
        <v>3276.8591835616439</v>
      </c>
      <c r="BC504" s="6">
        <v>540.23839039486688</v>
      </c>
      <c r="BD504" s="6">
        <v>47.539723728200208</v>
      </c>
      <c r="BE504" s="6">
        <f t="shared" si="453"/>
        <v>163.39160960513311</v>
      </c>
      <c r="BF504" s="8"/>
      <c r="BG504" s="33">
        <v>43556</v>
      </c>
      <c r="BH504" s="5">
        <f t="shared" si="419"/>
        <v>43556</v>
      </c>
      <c r="BI504" s="11">
        <f t="shared" si="420"/>
        <v>4017</v>
      </c>
      <c r="BJ504" s="11">
        <f t="shared" si="421"/>
        <v>0</v>
      </c>
      <c r="BK504" s="6">
        <f t="shared" si="460"/>
        <v>587.14705706153359</v>
      </c>
      <c r="BL504" s="6">
        <f t="shared" si="461"/>
        <v>46.908666666666669</v>
      </c>
      <c r="BM504" s="6">
        <f t="shared" si="462"/>
        <v>116.48294293846644</v>
      </c>
      <c r="BN504" s="59"/>
      <c r="BO504" s="58"/>
      <c r="BP504" s="58"/>
      <c r="BQ504" s="61">
        <f t="shared" si="422"/>
        <v>69.574276271799704</v>
      </c>
      <c r="BR504" s="33">
        <v>43922</v>
      </c>
      <c r="BS504" s="5">
        <f t="shared" si="423"/>
        <v>43922</v>
      </c>
      <c r="BT504" s="11">
        <f t="shared" si="424"/>
        <v>4383</v>
      </c>
      <c r="BU504" s="11">
        <f t="shared" si="425"/>
        <v>0</v>
      </c>
      <c r="BV504" s="6">
        <f t="shared" si="444"/>
        <v>634.05572372820029</v>
      </c>
      <c r="BW504" s="6">
        <f t="shared" si="463"/>
        <v>46.908666666666669</v>
      </c>
      <c r="BX504" s="73">
        <f t="shared" si="436"/>
        <v>69.574276271799761</v>
      </c>
      <c r="BY504" s="6">
        <f t="shared" si="464"/>
        <v>69.574276271799761</v>
      </c>
      <c r="BZ504" s="33">
        <v>44287</v>
      </c>
      <c r="CA504" s="5">
        <f t="shared" si="426"/>
        <v>44287</v>
      </c>
      <c r="CB504" s="11">
        <f t="shared" si="427"/>
        <v>4748</v>
      </c>
      <c r="CC504" s="11">
        <f t="shared" si="428"/>
        <v>0</v>
      </c>
      <c r="CD504" s="6">
        <f t="shared" si="429"/>
        <v>680.964390394867</v>
      </c>
      <c r="CE504" s="62">
        <f>SLN(M504,J504,N504)</f>
        <v>46.908666666666669</v>
      </c>
      <c r="CF504" s="73">
        <f t="shared" si="438"/>
        <v>46.908666666666669</v>
      </c>
      <c r="CG504" s="73">
        <f t="shared" si="439"/>
        <v>22.665609605133092</v>
      </c>
      <c r="CH504" s="6">
        <f t="shared" si="459"/>
        <v>22.665609605133092</v>
      </c>
      <c r="CI504" s="6"/>
      <c r="CJ504" s="33">
        <v>44652</v>
      </c>
      <c r="CK504" s="5">
        <f t="shared" si="430"/>
        <v>44652</v>
      </c>
      <c r="CL504" s="11">
        <f t="shared" si="431"/>
        <v>2557</v>
      </c>
      <c r="CM504" s="11">
        <f t="shared" si="432"/>
        <v>2557</v>
      </c>
      <c r="CN504" s="6">
        <f t="shared" si="433"/>
        <v>702.63000000000011</v>
      </c>
      <c r="CO504" s="6">
        <f>CH504-1</f>
        <v>21.665609605133092</v>
      </c>
      <c r="CP504" s="73">
        <f t="shared" si="440"/>
        <v>21.665609605133092</v>
      </c>
      <c r="CQ504" s="73">
        <f t="shared" si="441"/>
        <v>1</v>
      </c>
      <c r="CR504" s="6">
        <f t="shared" si="434"/>
        <v>1</v>
      </c>
    </row>
    <row r="505" spans="1:96">
      <c r="A505" s="30" t="s">
        <v>2505</v>
      </c>
      <c r="B505" s="30" t="s">
        <v>2506</v>
      </c>
      <c r="C505" s="49"/>
      <c r="D505" s="49" t="s">
        <v>3865</v>
      </c>
      <c r="E505" s="30" t="s">
        <v>3061</v>
      </c>
      <c r="F505" s="30" t="s">
        <v>4568</v>
      </c>
      <c r="G505" s="30" t="s">
        <v>4562</v>
      </c>
      <c r="H505" s="30" t="s">
        <v>4440</v>
      </c>
      <c r="I505" s="30" t="s">
        <v>4369</v>
      </c>
      <c r="J505" s="30"/>
      <c r="K505" s="30" t="s">
        <v>1240</v>
      </c>
      <c r="L505" s="30" t="s">
        <v>3102</v>
      </c>
      <c r="M505" s="31">
        <v>433.77</v>
      </c>
      <c r="N505" s="30">
        <v>15</v>
      </c>
      <c r="O505" s="30"/>
      <c r="P505" s="162"/>
      <c r="Q505" s="30">
        <f t="shared" si="399"/>
        <v>180</v>
      </c>
      <c r="R505" s="30">
        <f t="shared" si="400"/>
        <v>5478.6330000000007</v>
      </c>
      <c r="S505" s="30">
        <f t="shared" si="401"/>
        <v>5475</v>
      </c>
      <c r="T505" s="30" t="s">
        <v>6</v>
      </c>
      <c r="U505" s="30"/>
      <c r="V505" s="32">
        <v>39539</v>
      </c>
      <c r="W505" s="30"/>
      <c r="X505" s="31">
        <v>433.77</v>
      </c>
      <c r="Y505" s="30">
        <v>0</v>
      </c>
      <c r="Z505" s="30">
        <v>0</v>
      </c>
      <c r="AA505" s="30">
        <v>0</v>
      </c>
      <c r="AB505" s="31">
        <f t="shared" si="402"/>
        <v>433.77</v>
      </c>
      <c r="AC505" s="33">
        <v>42095</v>
      </c>
      <c r="AD505" s="10">
        <f t="shared" si="403"/>
        <v>39539</v>
      </c>
      <c r="AE505" s="10">
        <f t="shared" si="404"/>
        <v>42095</v>
      </c>
      <c r="AF505" s="11">
        <f t="shared" si="405"/>
        <v>2556</v>
      </c>
      <c r="AG505" s="11">
        <f t="shared" si="406"/>
        <v>5478.75</v>
      </c>
      <c r="AH505" s="11">
        <f t="shared" si="407"/>
        <v>2556</v>
      </c>
      <c r="AI505" s="11">
        <f t="shared" si="450"/>
        <v>202.50522739726028</v>
      </c>
      <c r="AJ505" s="11">
        <f t="shared" si="451"/>
        <v>231.2647726027397</v>
      </c>
      <c r="AK505" s="33">
        <v>42461</v>
      </c>
      <c r="AL505" s="5">
        <f t="shared" si="408"/>
        <v>42461</v>
      </c>
      <c r="AM505" s="11">
        <f t="shared" si="409"/>
        <v>42461</v>
      </c>
      <c r="AN505" s="11">
        <f t="shared" si="410"/>
        <v>2556</v>
      </c>
      <c r="AO505" s="6">
        <v>265.91000000000003</v>
      </c>
      <c r="AP505" s="6">
        <f t="shared" si="411"/>
        <v>63.40477260273974</v>
      </c>
      <c r="AQ505" s="6">
        <f t="shared" si="412"/>
        <v>167.85999999999996</v>
      </c>
      <c r="AR505" s="33">
        <v>42826</v>
      </c>
      <c r="AS505" s="5">
        <f t="shared" si="413"/>
        <v>42826</v>
      </c>
      <c r="AT505" s="11">
        <f t="shared" si="414"/>
        <v>42826</v>
      </c>
      <c r="AU505" s="11">
        <f t="shared" si="415"/>
        <v>3287</v>
      </c>
      <c r="AV505" s="6">
        <v>294.82800000000003</v>
      </c>
      <c r="AW505" s="6">
        <v>28.917999999999999</v>
      </c>
      <c r="AX505" s="6">
        <f t="shared" si="452"/>
        <v>138.94199999999995</v>
      </c>
      <c r="AY505" s="33">
        <v>43191</v>
      </c>
      <c r="AZ505" s="5">
        <f t="shared" si="416"/>
        <v>43191</v>
      </c>
      <c r="BA505" s="11">
        <f t="shared" si="417"/>
        <v>3652</v>
      </c>
      <c r="BB505" s="11">
        <f t="shared" si="418"/>
        <v>3420.7352273972601</v>
      </c>
      <c r="BC505" s="6">
        <v>324.13503062913952</v>
      </c>
      <c r="BD505" s="6">
        <v>29.307030629139469</v>
      </c>
      <c r="BE505" s="6">
        <f t="shared" si="453"/>
        <v>109.63496937086046</v>
      </c>
      <c r="BF505" s="8"/>
      <c r="BG505" s="33">
        <v>43556</v>
      </c>
      <c r="BH505" s="5">
        <f t="shared" si="419"/>
        <v>43556</v>
      </c>
      <c r="BI505" s="11">
        <f t="shared" si="420"/>
        <v>4017</v>
      </c>
      <c r="BJ505" s="11">
        <f t="shared" si="421"/>
        <v>0</v>
      </c>
      <c r="BK505" s="6">
        <f t="shared" si="460"/>
        <v>353.05303062913953</v>
      </c>
      <c r="BL505" s="6">
        <f t="shared" si="461"/>
        <v>28.917999999999999</v>
      </c>
      <c r="BM505" s="6">
        <f t="shared" si="462"/>
        <v>80.716969370860454</v>
      </c>
      <c r="BN505" s="59"/>
      <c r="BO505" s="58"/>
      <c r="BP505" s="58"/>
      <c r="BQ505" s="61">
        <f t="shared" si="422"/>
        <v>51.798969370860448</v>
      </c>
      <c r="BR505" s="33">
        <v>43922</v>
      </c>
      <c r="BS505" s="5">
        <f t="shared" si="423"/>
        <v>43922</v>
      </c>
      <c r="BT505" s="11">
        <f t="shared" si="424"/>
        <v>4383</v>
      </c>
      <c r="BU505" s="11">
        <f t="shared" si="425"/>
        <v>0</v>
      </c>
      <c r="BV505" s="6">
        <f t="shared" si="444"/>
        <v>381.97103062913953</v>
      </c>
      <c r="BW505" s="6">
        <f t="shared" si="463"/>
        <v>28.917999999999999</v>
      </c>
      <c r="BX505" s="73">
        <f t="shared" si="436"/>
        <v>51.798969370860455</v>
      </c>
      <c r="BY505" s="6">
        <f t="shared" si="464"/>
        <v>51.798969370860455</v>
      </c>
      <c r="BZ505" s="33">
        <v>44287</v>
      </c>
      <c r="CA505" s="5">
        <f t="shared" si="426"/>
        <v>44287</v>
      </c>
      <c r="CB505" s="11">
        <f t="shared" si="427"/>
        <v>4748</v>
      </c>
      <c r="CC505" s="11">
        <f t="shared" si="428"/>
        <v>0</v>
      </c>
      <c r="CD505" s="6">
        <f t="shared" si="429"/>
        <v>410.88903062913954</v>
      </c>
      <c r="CE505" s="62">
        <f>SLN(M505,J505,N505)</f>
        <v>28.917999999999999</v>
      </c>
      <c r="CF505" s="73">
        <f t="shared" si="438"/>
        <v>28.917999999999999</v>
      </c>
      <c r="CG505" s="73">
        <f t="shared" si="439"/>
        <v>22.880969370860456</v>
      </c>
      <c r="CH505" s="6">
        <f t="shared" si="459"/>
        <v>22.880969370860456</v>
      </c>
      <c r="CI505" s="6"/>
      <c r="CJ505" s="33">
        <v>44652</v>
      </c>
      <c r="CK505" s="5">
        <f t="shared" si="430"/>
        <v>44652</v>
      </c>
      <c r="CL505" s="11">
        <f t="shared" si="431"/>
        <v>2557</v>
      </c>
      <c r="CM505" s="11">
        <f t="shared" si="432"/>
        <v>2557</v>
      </c>
      <c r="CN505" s="6">
        <f t="shared" si="433"/>
        <v>432.77</v>
      </c>
      <c r="CO505" s="6">
        <f>CH505-1</f>
        <v>21.880969370860456</v>
      </c>
      <c r="CP505" s="73">
        <f t="shared" si="440"/>
        <v>21.880969370860456</v>
      </c>
      <c r="CQ505" s="73">
        <f t="shared" si="441"/>
        <v>1</v>
      </c>
      <c r="CR505" s="6">
        <f t="shared" si="434"/>
        <v>1</v>
      </c>
    </row>
    <row r="506" spans="1:96">
      <c r="A506" s="30" t="s">
        <v>2513</v>
      </c>
      <c r="B506" s="30" t="s">
        <v>2514</v>
      </c>
      <c r="C506" s="49"/>
      <c r="D506" s="49" t="s">
        <v>3869</v>
      </c>
      <c r="E506" s="30" t="s">
        <v>3061</v>
      </c>
      <c r="F506" s="30" t="s">
        <v>4568</v>
      </c>
      <c r="G506" s="30" t="s">
        <v>4574</v>
      </c>
      <c r="H506" s="30" t="s">
        <v>3169</v>
      </c>
      <c r="I506" s="30" t="s">
        <v>3116</v>
      </c>
      <c r="J506" s="30"/>
      <c r="K506" s="30" t="s">
        <v>1240</v>
      </c>
      <c r="L506" s="30" t="s">
        <v>3102</v>
      </c>
      <c r="M506" s="31">
        <v>703.63</v>
      </c>
      <c r="N506" s="30">
        <v>15</v>
      </c>
      <c r="O506" s="30"/>
      <c r="P506" s="162"/>
      <c r="Q506" s="30">
        <f t="shared" si="399"/>
        <v>180</v>
      </c>
      <c r="R506" s="30">
        <f t="shared" si="400"/>
        <v>5478.6330000000007</v>
      </c>
      <c r="S506" s="30">
        <f t="shared" si="401"/>
        <v>5475</v>
      </c>
      <c r="T506" s="30" t="s">
        <v>6</v>
      </c>
      <c r="U506" s="30"/>
      <c r="V506" s="32">
        <v>39539</v>
      </c>
      <c r="W506" s="30"/>
      <c r="X506" s="31">
        <v>703.63</v>
      </c>
      <c r="Y506" s="30">
        <v>0</v>
      </c>
      <c r="Z506" s="30">
        <v>0</v>
      </c>
      <c r="AA506" s="30">
        <v>0</v>
      </c>
      <c r="AB506" s="31">
        <f t="shared" si="402"/>
        <v>703.63</v>
      </c>
      <c r="AC506" s="33">
        <v>42095</v>
      </c>
      <c r="AD506" s="10">
        <f t="shared" si="403"/>
        <v>39539</v>
      </c>
      <c r="AE506" s="10">
        <f t="shared" si="404"/>
        <v>42095</v>
      </c>
      <c r="AF506" s="11">
        <f t="shared" si="405"/>
        <v>2556</v>
      </c>
      <c r="AG506" s="11">
        <f t="shared" si="406"/>
        <v>5478.75</v>
      </c>
      <c r="AH506" s="11">
        <f t="shared" si="407"/>
        <v>2556</v>
      </c>
      <c r="AI506" s="11">
        <f t="shared" si="450"/>
        <v>328.48918356164381</v>
      </c>
      <c r="AJ506" s="11">
        <f t="shared" si="451"/>
        <v>375.14081643835618</v>
      </c>
      <c r="AK506" s="33">
        <v>42461</v>
      </c>
      <c r="AL506" s="5">
        <f t="shared" si="408"/>
        <v>42461</v>
      </c>
      <c r="AM506" s="11">
        <f t="shared" si="409"/>
        <v>42461</v>
      </c>
      <c r="AN506" s="11">
        <f t="shared" si="410"/>
        <v>2556</v>
      </c>
      <c r="AO506" s="6">
        <v>506.34</v>
      </c>
      <c r="AP506" s="6">
        <f t="shared" si="411"/>
        <v>177.85081643835616</v>
      </c>
      <c r="AQ506" s="6">
        <f t="shared" si="412"/>
        <v>197.29000000000002</v>
      </c>
      <c r="AR506" s="33">
        <v>42826</v>
      </c>
      <c r="AS506" s="5">
        <f t="shared" si="413"/>
        <v>42826</v>
      </c>
      <c r="AT506" s="11">
        <f t="shared" si="414"/>
        <v>42826</v>
      </c>
      <c r="AU506" s="11">
        <f t="shared" si="415"/>
        <v>3287</v>
      </c>
      <c r="AV506" s="6">
        <v>553.24866666666662</v>
      </c>
      <c r="AW506" s="6">
        <v>46.908666666666669</v>
      </c>
      <c r="AX506" s="6">
        <f t="shared" si="452"/>
        <v>150.38133333333337</v>
      </c>
      <c r="AY506" s="33">
        <v>43191</v>
      </c>
      <c r="AZ506" s="5">
        <f t="shared" si="416"/>
        <v>43191</v>
      </c>
      <c r="BA506" s="11">
        <f t="shared" si="417"/>
        <v>3652</v>
      </c>
      <c r="BB506" s="11">
        <f t="shared" si="418"/>
        <v>3276.8591835616439</v>
      </c>
      <c r="BC506" s="6">
        <v>600.78839039486684</v>
      </c>
      <c r="BD506" s="6">
        <v>47.539723728200208</v>
      </c>
      <c r="BE506" s="6">
        <f t="shared" si="453"/>
        <v>102.84160960513316</v>
      </c>
      <c r="BF506" s="8"/>
      <c r="BG506" s="33">
        <v>43556</v>
      </c>
      <c r="BH506" s="5">
        <f t="shared" si="419"/>
        <v>43556</v>
      </c>
      <c r="BI506" s="11">
        <f t="shared" si="420"/>
        <v>4017</v>
      </c>
      <c r="BJ506" s="11">
        <f t="shared" si="421"/>
        <v>0</v>
      </c>
      <c r="BK506" s="6">
        <f t="shared" si="460"/>
        <v>647.69705706153354</v>
      </c>
      <c r="BL506" s="6">
        <f t="shared" si="461"/>
        <v>46.908666666666669</v>
      </c>
      <c r="BM506" s="6">
        <f t="shared" si="462"/>
        <v>55.932942938466489</v>
      </c>
      <c r="BN506" s="59"/>
      <c r="BO506" s="58"/>
      <c r="BP506" s="58"/>
      <c r="BQ506" s="61">
        <f t="shared" si="422"/>
        <v>9.0242762717997493</v>
      </c>
      <c r="BR506" s="33">
        <v>43922</v>
      </c>
      <c r="BS506" s="5">
        <f t="shared" si="423"/>
        <v>43922</v>
      </c>
      <c r="BT506" s="11">
        <f t="shared" si="424"/>
        <v>4383</v>
      </c>
      <c r="BU506" s="11">
        <f t="shared" si="425"/>
        <v>0</v>
      </c>
      <c r="BV506" s="6">
        <f t="shared" si="444"/>
        <v>694.60572372820025</v>
      </c>
      <c r="BW506" s="6">
        <f t="shared" si="463"/>
        <v>46.908666666666669</v>
      </c>
      <c r="BX506" s="73">
        <f t="shared" si="436"/>
        <v>9.0242762717998204</v>
      </c>
      <c r="BY506" s="6">
        <f t="shared" si="464"/>
        <v>9.0242762717998204</v>
      </c>
      <c r="BZ506" s="33">
        <v>44287</v>
      </c>
      <c r="CA506" s="5">
        <f t="shared" si="426"/>
        <v>44287</v>
      </c>
      <c r="CB506" s="11">
        <f t="shared" si="427"/>
        <v>4748</v>
      </c>
      <c r="CC506" s="11">
        <f t="shared" si="428"/>
        <v>0</v>
      </c>
      <c r="CD506" s="6">
        <f t="shared" si="429"/>
        <v>695.73572372820024</v>
      </c>
      <c r="CE506" s="62">
        <v>1.1299999999999999</v>
      </c>
      <c r="CF506" s="73">
        <f t="shared" si="438"/>
        <v>1.1299999999999999</v>
      </c>
      <c r="CG506" s="73">
        <f t="shared" si="439"/>
        <v>7.8942762717998205</v>
      </c>
      <c r="CH506" s="6">
        <f t="shared" si="459"/>
        <v>7.8942762717998205</v>
      </c>
      <c r="CI506" s="6"/>
      <c r="CJ506" s="33">
        <v>44652</v>
      </c>
      <c r="CK506" s="5">
        <f t="shared" si="430"/>
        <v>44652</v>
      </c>
      <c r="CL506" s="11">
        <f t="shared" si="431"/>
        <v>2557</v>
      </c>
      <c r="CM506" s="11">
        <f t="shared" si="432"/>
        <v>2557</v>
      </c>
      <c r="CN506" s="6">
        <f t="shared" si="433"/>
        <v>696.86572372820024</v>
      </c>
      <c r="CO506" s="6">
        <f>CE506</f>
        <v>1.1299999999999999</v>
      </c>
      <c r="CP506" s="73">
        <f t="shared" si="440"/>
        <v>1.1299999999999999</v>
      </c>
      <c r="CQ506" s="73">
        <f t="shared" si="441"/>
        <v>6.7642762717998206</v>
      </c>
      <c r="CR506" s="6">
        <f t="shared" si="434"/>
        <v>6.7642762717998206</v>
      </c>
    </row>
    <row r="507" spans="1:96">
      <c r="A507" s="30" t="s">
        <v>2515</v>
      </c>
      <c r="B507" s="30" t="s">
        <v>2516</v>
      </c>
      <c r="C507" s="49"/>
      <c r="D507" s="49" t="s">
        <v>3870</v>
      </c>
      <c r="E507" s="30" t="s">
        <v>3061</v>
      </c>
      <c r="F507" s="30" t="s">
        <v>4568</v>
      </c>
      <c r="G507" s="30" t="s">
        <v>4574</v>
      </c>
      <c r="H507" s="30" t="s">
        <v>3169</v>
      </c>
      <c r="I507" s="30" t="s">
        <v>3116</v>
      </c>
      <c r="J507" s="30"/>
      <c r="K507" s="30" t="s">
        <v>1240</v>
      </c>
      <c r="L507" s="30" t="s">
        <v>3102</v>
      </c>
      <c r="M507" s="31">
        <v>182.29</v>
      </c>
      <c r="N507" s="30">
        <v>15</v>
      </c>
      <c r="O507" s="30"/>
      <c r="P507" s="162"/>
      <c r="Q507" s="30">
        <f t="shared" si="399"/>
        <v>180</v>
      </c>
      <c r="R507" s="30">
        <f t="shared" si="400"/>
        <v>5478.6330000000007</v>
      </c>
      <c r="S507" s="30">
        <f t="shared" si="401"/>
        <v>5475</v>
      </c>
      <c r="T507" s="30" t="s">
        <v>6</v>
      </c>
      <c r="U507" s="30"/>
      <c r="V507" s="32">
        <v>39539</v>
      </c>
      <c r="W507" s="30"/>
      <c r="X507" s="31">
        <v>182.29</v>
      </c>
      <c r="Y507" s="30">
        <v>0</v>
      </c>
      <c r="Z507" s="30">
        <v>0</v>
      </c>
      <c r="AA507" s="30">
        <v>0</v>
      </c>
      <c r="AB507" s="31">
        <f t="shared" si="402"/>
        <v>182.29</v>
      </c>
      <c r="AC507" s="33">
        <v>42095</v>
      </c>
      <c r="AD507" s="10">
        <f t="shared" si="403"/>
        <v>39539</v>
      </c>
      <c r="AE507" s="10">
        <f t="shared" si="404"/>
        <v>42095</v>
      </c>
      <c r="AF507" s="11">
        <f t="shared" si="405"/>
        <v>2556</v>
      </c>
      <c r="AG507" s="11">
        <f t="shared" si="406"/>
        <v>5478.75</v>
      </c>
      <c r="AH507" s="11">
        <f t="shared" si="407"/>
        <v>2556</v>
      </c>
      <c r="AI507" s="11">
        <f t="shared" si="450"/>
        <v>85.101961643835608</v>
      </c>
      <c r="AJ507" s="11">
        <f t="shared" si="451"/>
        <v>97.188038356164384</v>
      </c>
      <c r="AK507" s="33">
        <v>42461</v>
      </c>
      <c r="AL507" s="5">
        <f t="shared" si="408"/>
        <v>42461</v>
      </c>
      <c r="AM507" s="11">
        <f t="shared" si="409"/>
        <v>42461</v>
      </c>
      <c r="AN507" s="11">
        <f t="shared" si="410"/>
        <v>2556</v>
      </c>
      <c r="AO507" s="6">
        <v>125.34</v>
      </c>
      <c r="AP507" s="6">
        <f t="shared" si="411"/>
        <v>40.238038356164395</v>
      </c>
      <c r="AQ507" s="6">
        <f t="shared" si="412"/>
        <v>56.949999999999989</v>
      </c>
      <c r="AR507" s="33">
        <v>42826</v>
      </c>
      <c r="AS507" s="5">
        <f t="shared" si="413"/>
        <v>42826</v>
      </c>
      <c r="AT507" s="11">
        <f t="shared" si="414"/>
        <v>42826</v>
      </c>
      <c r="AU507" s="11">
        <f t="shared" si="415"/>
        <v>3287</v>
      </c>
      <c r="AV507" s="6">
        <v>137.49266666666668</v>
      </c>
      <c r="AW507" s="6">
        <v>12.152666666666667</v>
      </c>
      <c r="AX507" s="6">
        <f t="shared" si="452"/>
        <v>44.797333333333313</v>
      </c>
      <c r="AY507" s="33">
        <v>43191</v>
      </c>
      <c r="AZ507" s="5">
        <f t="shared" si="416"/>
        <v>43191</v>
      </c>
      <c r="BA507" s="11">
        <f t="shared" si="417"/>
        <v>3652</v>
      </c>
      <c r="BB507" s="11">
        <f t="shared" si="418"/>
        <v>3554.8119616438357</v>
      </c>
      <c r="BC507" s="6">
        <v>149.80882180276606</v>
      </c>
      <c r="BD507" s="6">
        <v>12.316155136099393</v>
      </c>
      <c r="BE507" s="6">
        <f t="shared" si="453"/>
        <v>32.48117819723393</v>
      </c>
      <c r="BF507" s="8"/>
      <c r="BG507" s="33">
        <v>43556</v>
      </c>
      <c r="BH507" s="5">
        <f t="shared" si="419"/>
        <v>43556</v>
      </c>
      <c r="BI507" s="11">
        <f t="shared" si="420"/>
        <v>4017</v>
      </c>
      <c r="BJ507" s="11">
        <f t="shared" si="421"/>
        <v>0</v>
      </c>
      <c r="BK507" s="6">
        <f t="shared" si="460"/>
        <v>161.96148846943274</v>
      </c>
      <c r="BL507" s="6">
        <f t="shared" si="461"/>
        <v>12.152666666666667</v>
      </c>
      <c r="BM507" s="6">
        <f t="shared" si="462"/>
        <v>20.328511530567262</v>
      </c>
      <c r="BN507" s="59"/>
      <c r="BO507" s="58"/>
      <c r="BP507" s="58"/>
      <c r="BQ507" s="61">
        <f t="shared" si="422"/>
        <v>8.1758448639005792</v>
      </c>
      <c r="BR507" s="33">
        <v>43922</v>
      </c>
      <c r="BS507" s="5">
        <f t="shared" si="423"/>
        <v>43922</v>
      </c>
      <c r="BT507" s="11">
        <f t="shared" si="424"/>
        <v>4383</v>
      </c>
      <c r="BU507" s="11">
        <f t="shared" si="425"/>
        <v>0</v>
      </c>
      <c r="BV507" s="6">
        <f t="shared" si="444"/>
        <v>174.11415513609941</v>
      </c>
      <c r="BW507" s="6">
        <f t="shared" si="463"/>
        <v>12.152666666666667</v>
      </c>
      <c r="BX507" s="73">
        <f t="shared" si="436"/>
        <v>8.1758448639005952</v>
      </c>
      <c r="BY507" s="6">
        <f t="shared" si="464"/>
        <v>8.1758448639005952</v>
      </c>
      <c r="BZ507" s="33">
        <v>44287</v>
      </c>
      <c r="CA507" s="5">
        <f t="shared" si="426"/>
        <v>44287</v>
      </c>
      <c r="CB507" s="11">
        <f t="shared" si="427"/>
        <v>4748</v>
      </c>
      <c r="CC507" s="11">
        <f t="shared" si="428"/>
        <v>0</v>
      </c>
      <c r="CD507" s="6">
        <f t="shared" si="429"/>
        <v>175.13415513609942</v>
      </c>
      <c r="CE507" s="62">
        <v>1.02</v>
      </c>
      <c r="CF507" s="73">
        <f t="shared" si="438"/>
        <v>1.02</v>
      </c>
      <c r="CG507" s="73">
        <f t="shared" si="439"/>
        <v>7.1558448639005956</v>
      </c>
      <c r="CH507" s="6">
        <f t="shared" si="459"/>
        <v>7.1558448639005956</v>
      </c>
      <c r="CI507" s="6"/>
      <c r="CJ507" s="33">
        <v>44652</v>
      </c>
      <c r="CK507" s="5">
        <f t="shared" si="430"/>
        <v>44652</v>
      </c>
      <c r="CL507" s="11">
        <f t="shared" si="431"/>
        <v>2557</v>
      </c>
      <c r="CM507" s="11">
        <f t="shared" si="432"/>
        <v>2557</v>
      </c>
      <c r="CN507" s="6">
        <f t="shared" si="433"/>
        <v>176.15415513609943</v>
      </c>
      <c r="CO507" s="6">
        <f>CE507</f>
        <v>1.02</v>
      </c>
      <c r="CP507" s="73">
        <f t="shared" si="440"/>
        <v>1.02</v>
      </c>
      <c r="CQ507" s="73">
        <f t="shared" si="441"/>
        <v>6.135844863900596</v>
      </c>
      <c r="CR507" s="6">
        <f t="shared" si="434"/>
        <v>6.135844863900596</v>
      </c>
    </row>
    <row r="508" spans="1:96">
      <c r="A508" s="30" t="s">
        <v>2541</v>
      </c>
      <c r="B508" s="30" t="s">
        <v>2542</v>
      </c>
      <c r="C508" s="49"/>
      <c r="D508" s="49" t="s">
        <v>3883</v>
      </c>
      <c r="E508" s="30" t="s">
        <v>3128</v>
      </c>
      <c r="F508" s="30" t="s">
        <v>3123</v>
      </c>
      <c r="G508" s="30" t="s">
        <v>4562</v>
      </c>
      <c r="H508" s="30" t="s">
        <v>3129</v>
      </c>
      <c r="I508" s="30" t="s">
        <v>3116</v>
      </c>
      <c r="J508" s="30"/>
      <c r="K508" s="30" t="s">
        <v>1240</v>
      </c>
      <c r="L508" s="30" t="s">
        <v>3102</v>
      </c>
      <c r="M508" s="31">
        <v>433.77</v>
      </c>
      <c r="N508" s="30">
        <v>15</v>
      </c>
      <c r="O508" s="30"/>
      <c r="P508" s="162"/>
      <c r="Q508" s="30">
        <f t="shared" si="399"/>
        <v>180</v>
      </c>
      <c r="R508" s="30">
        <f t="shared" si="400"/>
        <v>5478.6330000000007</v>
      </c>
      <c r="S508" s="30">
        <f t="shared" si="401"/>
        <v>5475</v>
      </c>
      <c r="T508" s="30" t="s">
        <v>6</v>
      </c>
      <c r="U508" s="30"/>
      <c r="V508" s="32">
        <v>39539</v>
      </c>
      <c r="W508" s="30"/>
      <c r="X508" s="31">
        <v>433.77</v>
      </c>
      <c r="Y508" s="30">
        <v>0</v>
      </c>
      <c r="Z508" s="30">
        <v>0</v>
      </c>
      <c r="AA508" s="30">
        <v>0</v>
      </c>
      <c r="AB508" s="31">
        <f t="shared" si="402"/>
        <v>433.77</v>
      </c>
      <c r="AC508" s="33">
        <v>42095</v>
      </c>
      <c r="AD508" s="10">
        <f t="shared" si="403"/>
        <v>39539</v>
      </c>
      <c r="AE508" s="10">
        <f t="shared" si="404"/>
        <v>42095</v>
      </c>
      <c r="AF508" s="11">
        <f t="shared" si="405"/>
        <v>2556</v>
      </c>
      <c r="AG508" s="11">
        <f t="shared" si="406"/>
        <v>5478.75</v>
      </c>
      <c r="AH508" s="11">
        <f t="shared" si="407"/>
        <v>2556</v>
      </c>
      <c r="AI508" s="11">
        <f t="shared" si="450"/>
        <v>202.50522739726028</v>
      </c>
      <c r="AJ508" s="11">
        <f t="shared" si="451"/>
        <v>231.2647726027397</v>
      </c>
      <c r="AK508" s="33">
        <v>42461</v>
      </c>
      <c r="AL508" s="5">
        <f t="shared" si="408"/>
        <v>42461</v>
      </c>
      <c r="AM508" s="11">
        <f t="shared" si="409"/>
        <v>42461</v>
      </c>
      <c r="AN508" s="11">
        <f t="shared" si="410"/>
        <v>2556</v>
      </c>
      <c r="AO508" s="6">
        <v>265.91000000000003</v>
      </c>
      <c r="AP508" s="6">
        <f t="shared" si="411"/>
        <v>63.40477260273974</v>
      </c>
      <c r="AQ508" s="6">
        <f t="shared" si="412"/>
        <v>167.85999999999996</v>
      </c>
      <c r="AR508" s="33">
        <v>42826</v>
      </c>
      <c r="AS508" s="5">
        <f t="shared" si="413"/>
        <v>42826</v>
      </c>
      <c r="AT508" s="11">
        <f t="shared" si="414"/>
        <v>42826</v>
      </c>
      <c r="AU508" s="11">
        <f t="shared" si="415"/>
        <v>3287</v>
      </c>
      <c r="AV508" s="6">
        <v>294.82800000000003</v>
      </c>
      <c r="AW508" s="6">
        <v>28.917999999999999</v>
      </c>
      <c r="AX508" s="6">
        <f t="shared" si="452"/>
        <v>138.94199999999995</v>
      </c>
      <c r="AY508" s="33">
        <v>43191</v>
      </c>
      <c r="AZ508" s="5">
        <f t="shared" si="416"/>
        <v>43191</v>
      </c>
      <c r="BA508" s="11">
        <f t="shared" si="417"/>
        <v>3652</v>
      </c>
      <c r="BB508" s="11">
        <f t="shared" si="418"/>
        <v>3420.7352273972601</v>
      </c>
      <c r="BC508" s="6">
        <v>324.13503062913952</v>
      </c>
      <c r="BD508" s="6">
        <v>29.307030629139469</v>
      </c>
      <c r="BE508" s="6">
        <f t="shared" si="453"/>
        <v>109.63496937086046</v>
      </c>
      <c r="BF508" s="8"/>
      <c r="BG508" s="33">
        <v>43556</v>
      </c>
      <c r="BH508" s="5">
        <f t="shared" si="419"/>
        <v>43556</v>
      </c>
      <c r="BI508" s="11">
        <f t="shared" si="420"/>
        <v>4017</v>
      </c>
      <c r="BJ508" s="11">
        <f t="shared" si="421"/>
        <v>0</v>
      </c>
      <c r="BK508" s="6">
        <f t="shared" ref="BK508:BK518" si="465">(M508-J508)/R508*BI508</f>
        <v>318.04541205808084</v>
      </c>
      <c r="BL508" s="6">
        <f t="shared" si="461"/>
        <v>28.917999999999999</v>
      </c>
      <c r="BM508" s="6">
        <f t="shared" si="462"/>
        <v>80.716969370860454</v>
      </c>
      <c r="BN508" s="59"/>
      <c r="BO508" s="58"/>
      <c r="BP508" s="58"/>
      <c r="BQ508" s="61">
        <f t="shared" si="422"/>
        <v>86.806587941919133</v>
      </c>
      <c r="BR508" s="33">
        <v>43922</v>
      </c>
      <c r="BS508" s="5">
        <f t="shared" si="423"/>
        <v>43922</v>
      </c>
      <c r="BT508" s="11">
        <f t="shared" si="424"/>
        <v>4383</v>
      </c>
      <c r="BU508" s="11">
        <f t="shared" si="425"/>
        <v>0</v>
      </c>
      <c r="BV508" s="6">
        <f t="shared" si="444"/>
        <v>346.96341205808085</v>
      </c>
      <c r="BW508" s="6">
        <f t="shared" si="463"/>
        <v>28.917999999999999</v>
      </c>
      <c r="BX508" s="73">
        <f t="shared" si="436"/>
        <v>51.798969370860455</v>
      </c>
      <c r="BY508" s="6">
        <f t="shared" si="464"/>
        <v>51.798969370860455</v>
      </c>
      <c r="BZ508" s="33">
        <v>44287</v>
      </c>
      <c r="CA508" s="5">
        <f t="shared" si="426"/>
        <v>44287</v>
      </c>
      <c r="CB508" s="11">
        <f t="shared" si="427"/>
        <v>4748</v>
      </c>
      <c r="CC508" s="11">
        <f t="shared" si="428"/>
        <v>0</v>
      </c>
      <c r="CD508" s="6">
        <f t="shared" si="429"/>
        <v>375.88141205808085</v>
      </c>
      <c r="CE508" s="62">
        <f t="shared" ref="CE508:CE517" si="466">SLN(M508,J508,N508)</f>
        <v>28.917999999999999</v>
      </c>
      <c r="CF508" s="73">
        <f t="shared" si="438"/>
        <v>28.917999999999999</v>
      </c>
      <c r="CG508" s="73">
        <f t="shared" si="439"/>
        <v>22.880969370860456</v>
      </c>
      <c r="CH508" s="6">
        <f t="shared" si="459"/>
        <v>22.880969370860456</v>
      </c>
      <c r="CI508" s="6"/>
      <c r="CJ508" s="33">
        <v>44652</v>
      </c>
      <c r="CK508" s="5">
        <f t="shared" si="430"/>
        <v>44652</v>
      </c>
      <c r="CL508" s="11">
        <f t="shared" si="431"/>
        <v>2557</v>
      </c>
      <c r="CM508" s="11">
        <f t="shared" si="432"/>
        <v>2557</v>
      </c>
      <c r="CN508" s="6">
        <f t="shared" si="433"/>
        <v>397.7623814289413</v>
      </c>
      <c r="CO508" s="6">
        <f>CH508-1</f>
        <v>21.880969370860456</v>
      </c>
      <c r="CP508" s="73">
        <f t="shared" si="440"/>
        <v>21.880969370860456</v>
      </c>
      <c r="CQ508" s="73">
        <f t="shared" si="441"/>
        <v>1</v>
      </c>
      <c r="CR508" s="6">
        <f t="shared" si="434"/>
        <v>1</v>
      </c>
    </row>
    <row r="509" spans="1:96">
      <c r="A509" s="30" t="s">
        <v>2549</v>
      </c>
      <c r="B509" s="30" t="s">
        <v>2550</v>
      </c>
      <c r="C509" s="49"/>
      <c r="D509" s="49" t="s">
        <v>3888</v>
      </c>
      <c r="E509" s="30" t="s">
        <v>3128</v>
      </c>
      <c r="F509" s="30" t="s">
        <v>3123</v>
      </c>
      <c r="G509" s="30" t="s">
        <v>4562</v>
      </c>
      <c r="H509" s="30" t="s">
        <v>11577</v>
      </c>
      <c r="I509" s="30" t="s">
        <v>4260</v>
      </c>
      <c r="J509" s="30"/>
      <c r="K509" s="30" t="s">
        <v>1240</v>
      </c>
      <c r="L509" s="30" t="s">
        <v>3102</v>
      </c>
      <c r="M509" s="31">
        <v>433.77</v>
      </c>
      <c r="N509" s="30">
        <v>15</v>
      </c>
      <c r="O509" s="30"/>
      <c r="P509" s="162"/>
      <c r="Q509" s="30">
        <f t="shared" si="399"/>
        <v>180</v>
      </c>
      <c r="R509" s="30">
        <f t="shared" si="400"/>
        <v>5478.6330000000007</v>
      </c>
      <c r="S509" s="30">
        <f t="shared" si="401"/>
        <v>5475</v>
      </c>
      <c r="T509" s="30" t="s">
        <v>6</v>
      </c>
      <c r="U509" s="30"/>
      <c r="V509" s="32">
        <v>39539</v>
      </c>
      <c r="W509" s="30"/>
      <c r="X509" s="31">
        <v>433.77</v>
      </c>
      <c r="Y509" s="30">
        <v>0</v>
      </c>
      <c r="Z509" s="30">
        <v>0</v>
      </c>
      <c r="AA509" s="30">
        <v>0</v>
      </c>
      <c r="AB509" s="31">
        <f t="shared" si="402"/>
        <v>433.77</v>
      </c>
      <c r="AC509" s="33">
        <v>42095</v>
      </c>
      <c r="AD509" s="10">
        <f t="shared" si="403"/>
        <v>39539</v>
      </c>
      <c r="AE509" s="10">
        <f t="shared" si="404"/>
        <v>42095</v>
      </c>
      <c r="AF509" s="11">
        <f t="shared" si="405"/>
        <v>2556</v>
      </c>
      <c r="AG509" s="11">
        <f t="shared" si="406"/>
        <v>5478.75</v>
      </c>
      <c r="AH509" s="11">
        <f t="shared" si="407"/>
        <v>2556</v>
      </c>
      <c r="AI509" s="11">
        <f t="shared" si="450"/>
        <v>202.50522739726028</v>
      </c>
      <c r="AJ509" s="11">
        <f t="shared" si="451"/>
        <v>231.2647726027397</v>
      </c>
      <c r="AK509" s="33">
        <v>42461</v>
      </c>
      <c r="AL509" s="5">
        <f t="shared" si="408"/>
        <v>42461</v>
      </c>
      <c r="AM509" s="11">
        <f t="shared" si="409"/>
        <v>42461</v>
      </c>
      <c r="AN509" s="11">
        <f t="shared" si="410"/>
        <v>2556</v>
      </c>
      <c r="AO509" s="6">
        <v>265.91000000000003</v>
      </c>
      <c r="AP509" s="6">
        <f t="shared" si="411"/>
        <v>63.40477260273974</v>
      </c>
      <c r="AQ509" s="6">
        <f t="shared" si="412"/>
        <v>167.85999999999996</v>
      </c>
      <c r="AR509" s="33">
        <v>42826</v>
      </c>
      <c r="AS509" s="5">
        <f t="shared" si="413"/>
        <v>42826</v>
      </c>
      <c r="AT509" s="11">
        <f t="shared" si="414"/>
        <v>42826</v>
      </c>
      <c r="AU509" s="11">
        <f t="shared" si="415"/>
        <v>3287</v>
      </c>
      <c r="AV509" s="6">
        <v>294.82800000000003</v>
      </c>
      <c r="AW509" s="6">
        <v>28.917999999999999</v>
      </c>
      <c r="AX509" s="6">
        <f t="shared" si="452"/>
        <v>138.94199999999995</v>
      </c>
      <c r="AY509" s="33">
        <v>43191</v>
      </c>
      <c r="AZ509" s="5">
        <f t="shared" si="416"/>
        <v>43191</v>
      </c>
      <c r="BA509" s="11">
        <f t="shared" si="417"/>
        <v>3652</v>
      </c>
      <c r="BB509" s="11">
        <f t="shared" si="418"/>
        <v>3420.7352273972601</v>
      </c>
      <c r="BC509" s="6">
        <v>324.13503062913952</v>
      </c>
      <c r="BD509" s="6">
        <v>29.307030629139469</v>
      </c>
      <c r="BE509" s="6">
        <f t="shared" si="453"/>
        <v>109.63496937086046</v>
      </c>
      <c r="BF509" s="8"/>
      <c r="BG509" s="33">
        <v>43556</v>
      </c>
      <c r="BH509" s="5">
        <f t="shared" si="419"/>
        <v>43556</v>
      </c>
      <c r="BI509" s="11">
        <f t="shared" si="420"/>
        <v>4017</v>
      </c>
      <c r="BJ509" s="11">
        <f t="shared" si="421"/>
        <v>0</v>
      </c>
      <c r="BK509" s="6">
        <f t="shared" si="465"/>
        <v>318.04541205808084</v>
      </c>
      <c r="BL509" s="6">
        <f t="shared" si="461"/>
        <v>28.917999999999999</v>
      </c>
      <c r="BM509" s="6">
        <f t="shared" si="462"/>
        <v>80.716969370860454</v>
      </c>
      <c r="BN509" s="59"/>
      <c r="BO509" s="58"/>
      <c r="BP509" s="58"/>
      <c r="BQ509" s="61">
        <f t="shared" si="422"/>
        <v>86.806587941919133</v>
      </c>
      <c r="BR509" s="33">
        <v>43922</v>
      </c>
      <c r="BS509" s="5">
        <f t="shared" si="423"/>
        <v>43922</v>
      </c>
      <c r="BT509" s="11">
        <f t="shared" si="424"/>
        <v>4383</v>
      </c>
      <c r="BU509" s="11">
        <f t="shared" si="425"/>
        <v>0</v>
      </c>
      <c r="BV509" s="6">
        <f t="shared" si="444"/>
        <v>346.96341205808085</v>
      </c>
      <c r="BW509" s="6">
        <f t="shared" si="463"/>
        <v>28.917999999999999</v>
      </c>
      <c r="BX509" s="73">
        <f t="shared" si="436"/>
        <v>51.798969370860455</v>
      </c>
      <c r="BY509" s="6">
        <f t="shared" si="464"/>
        <v>51.798969370860455</v>
      </c>
      <c r="BZ509" s="33">
        <v>44287</v>
      </c>
      <c r="CA509" s="5">
        <f t="shared" si="426"/>
        <v>44287</v>
      </c>
      <c r="CB509" s="11">
        <f t="shared" si="427"/>
        <v>4748</v>
      </c>
      <c r="CC509" s="11">
        <f t="shared" si="428"/>
        <v>0</v>
      </c>
      <c r="CD509" s="6">
        <f t="shared" si="429"/>
        <v>375.88141205808085</v>
      </c>
      <c r="CE509" s="62">
        <f t="shared" si="466"/>
        <v>28.917999999999999</v>
      </c>
      <c r="CF509" s="73">
        <f t="shared" si="438"/>
        <v>28.917999999999999</v>
      </c>
      <c r="CG509" s="73">
        <f t="shared" si="439"/>
        <v>22.880969370860456</v>
      </c>
      <c r="CH509" s="6">
        <f t="shared" si="459"/>
        <v>22.880969370860456</v>
      </c>
      <c r="CI509" s="6"/>
      <c r="CJ509" s="33">
        <v>44652</v>
      </c>
      <c r="CK509" s="5">
        <f t="shared" si="430"/>
        <v>44652</v>
      </c>
      <c r="CL509" s="11">
        <f t="shared" si="431"/>
        <v>2557</v>
      </c>
      <c r="CM509" s="11">
        <f t="shared" si="432"/>
        <v>2557</v>
      </c>
      <c r="CN509" s="6">
        <f t="shared" si="433"/>
        <v>397.7623814289413</v>
      </c>
      <c r="CO509" s="6">
        <f>CH509-1</f>
        <v>21.880969370860456</v>
      </c>
      <c r="CP509" s="73">
        <f t="shared" si="440"/>
        <v>21.880969370860456</v>
      </c>
      <c r="CQ509" s="73">
        <f t="shared" si="441"/>
        <v>1</v>
      </c>
      <c r="CR509" s="6">
        <f t="shared" si="434"/>
        <v>1</v>
      </c>
    </row>
    <row r="510" spans="1:96">
      <c r="A510" s="30" t="s">
        <v>2551</v>
      </c>
      <c r="B510" s="30" t="s">
        <v>2552</v>
      </c>
      <c r="C510" s="49"/>
      <c r="D510" s="49" t="s">
        <v>3889</v>
      </c>
      <c r="E510" s="30" t="s">
        <v>3128</v>
      </c>
      <c r="F510" s="30" t="s">
        <v>3123</v>
      </c>
      <c r="G510" s="30" t="s">
        <v>4562</v>
      </c>
      <c r="H510" s="30" t="s">
        <v>3129</v>
      </c>
      <c r="I510" s="30" t="s">
        <v>3116</v>
      </c>
      <c r="J510" s="30"/>
      <c r="K510" s="30" t="s">
        <v>1240</v>
      </c>
      <c r="L510" s="30" t="s">
        <v>3102</v>
      </c>
      <c r="M510" s="31">
        <v>433.77</v>
      </c>
      <c r="N510" s="30">
        <v>15</v>
      </c>
      <c r="O510" s="30"/>
      <c r="P510" s="162"/>
      <c r="Q510" s="30">
        <f t="shared" si="399"/>
        <v>180</v>
      </c>
      <c r="R510" s="30">
        <f t="shared" si="400"/>
        <v>5478.6330000000007</v>
      </c>
      <c r="S510" s="30">
        <f t="shared" si="401"/>
        <v>5475</v>
      </c>
      <c r="T510" s="30" t="s">
        <v>6</v>
      </c>
      <c r="U510" s="30"/>
      <c r="V510" s="32">
        <v>39539</v>
      </c>
      <c r="W510" s="30"/>
      <c r="X510" s="31">
        <v>433.77</v>
      </c>
      <c r="Y510" s="30">
        <v>0</v>
      </c>
      <c r="Z510" s="30">
        <v>0</v>
      </c>
      <c r="AA510" s="30">
        <v>0</v>
      </c>
      <c r="AB510" s="31">
        <f t="shared" si="402"/>
        <v>433.77</v>
      </c>
      <c r="AC510" s="33">
        <v>42095</v>
      </c>
      <c r="AD510" s="10">
        <f t="shared" si="403"/>
        <v>39539</v>
      </c>
      <c r="AE510" s="10">
        <f t="shared" si="404"/>
        <v>42095</v>
      </c>
      <c r="AF510" s="11">
        <f t="shared" si="405"/>
        <v>2556</v>
      </c>
      <c r="AG510" s="11">
        <f t="shared" si="406"/>
        <v>5478.75</v>
      </c>
      <c r="AH510" s="11">
        <f t="shared" si="407"/>
        <v>2556</v>
      </c>
      <c r="AI510" s="11">
        <f t="shared" si="450"/>
        <v>202.50522739726028</v>
      </c>
      <c r="AJ510" s="11">
        <f t="shared" si="451"/>
        <v>231.2647726027397</v>
      </c>
      <c r="AK510" s="33">
        <v>42461</v>
      </c>
      <c r="AL510" s="5">
        <f t="shared" si="408"/>
        <v>42461</v>
      </c>
      <c r="AM510" s="11">
        <f t="shared" si="409"/>
        <v>42461</v>
      </c>
      <c r="AN510" s="11">
        <f t="shared" si="410"/>
        <v>2556</v>
      </c>
      <c r="AO510" s="6">
        <v>265.91000000000003</v>
      </c>
      <c r="AP510" s="6">
        <f t="shared" si="411"/>
        <v>63.40477260273974</v>
      </c>
      <c r="AQ510" s="6">
        <f t="shared" si="412"/>
        <v>167.85999999999996</v>
      </c>
      <c r="AR510" s="33">
        <v>42826</v>
      </c>
      <c r="AS510" s="5">
        <f t="shared" si="413"/>
        <v>42826</v>
      </c>
      <c r="AT510" s="11">
        <f t="shared" si="414"/>
        <v>42826</v>
      </c>
      <c r="AU510" s="11">
        <f t="shared" si="415"/>
        <v>3287</v>
      </c>
      <c r="AV510" s="6">
        <v>294.82800000000003</v>
      </c>
      <c r="AW510" s="6">
        <v>28.917999999999999</v>
      </c>
      <c r="AX510" s="6">
        <f t="shared" si="452"/>
        <v>138.94199999999995</v>
      </c>
      <c r="AY510" s="33">
        <v>43191</v>
      </c>
      <c r="AZ510" s="5">
        <f t="shared" si="416"/>
        <v>43191</v>
      </c>
      <c r="BA510" s="11">
        <f t="shared" si="417"/>
        <v>3652</v>
      </c>
      <c r="BB510" s="11">
        <f t="shared" si="418"/>
        <v>3420.7352273972601</v>
      </c>
      <c r="BC510" s="6">
        <v>324.13503062913952</v>
      </c>
      <c r="BD510" s="6">
        <v>29.307030629139469</v>
      </c>
      <c r="BE510" s="6">
        <f t="shared" si="453"/>
        <v>109.63496937086046</v>
      </c>
      <c r="BF510" s="8"/>
      <c r="BG510" s="33">
        <v>43556</v>
      </c>
      <c r="BH510" s="5">
        <f t="shared" si="419"/>
        <v>43556</v>
      </c>
      <c r="BI510" s="11">
        <f t="shared" si="420"/>
        <v>4017</v>
      </c>
      <c r="BJ510" s="11">
        <f t="shared" si="421"/>
        <v>0</v>
      </c>
      <c r="BK510" s="6">
        <f t="shared" si="465"/>
        <v>318.04541205808084</v>
      </c>
      <c r="BL510" s="6">
        <f t="shared" si="461"/>
        <v>28.917999999999999</v>
      </c>
      <c r="BM510" s="6">
        <f t="shared" si="462"/>
        <v>80.716969370860454</v>
      </c>
      <c r="BN510" s="59"/>
      <c r="BO510" s="58"/>
      <c r="BP510" s="58"/>
      <c r="BQ510" s="61">
        <f t="shared" si="422"/>
        <v>86.806587941919133</v>
      </c>
      <c r="BR510" s="33">
        <v>43922</v>
      </c>
      <c r="BS510" s="5">
        <f t="shared" si="423"/>
        <v>43922</v>
      </c>
      <c r="BT510" s="11">
        <f t="shared" si="424"/>
        <v>4383</v>
      </c>
      <c r="BU510" s="11">
        <f t="shared" si="425"/>
        <v>0</v>
      </c>
      <c r="BV510" s="6">
        <f t="shared" si="444"/>
        <v>346.96341205808085</v>
      </c>
      <c r="BW510" s="6">
        <f t="shared" si="463"/>
        <v>28.917999999999999</v>
      </c>
      <c r="BX510" s="73">
        <f t="shared" si="436"/>
        <v>51.798969370860455</v>
      </c>
      <c r="BY510" s="6">
        <f t="shared" si="464"/>
        <v>51.798969370860455</v>
      </c>
      <c r="BZ510" s="33">
        <v>44287</v>
      </c>
      <c r="CA510" s="5">
        <f t="shared" si="426"/>
        <v>44287</v>
      </c>
      <c r="CB510" s="11">
        <f t="shared" si="427"/>
        <v>4748</v>
      </c>
      <c r="CC510" s="11">
        <f t="shared" si="428"/>
        <v>0</v>
      </c>
      <c r="CD510" s="6">
        <f t="shared" si="429"/>
        <v>375.88141205808085</v>
      </c>
      <c r="CE510" s="62">
        <f t="shared" si="466"/>
        <v>28.917999999999999</v>
      </c>
      <c r="CF510" s="73">
        <f t="shared" si="438"/>
        <v>28.917999999999999</v>
      </c>
      <c r="CG510" s="73">
        <f t="shared" si="439"/>
        <v>22.880969370860456</v>
      </c>
      <c r="CH510" s="6">
        <f t="shared" si="459"/>
        <v>22.880969370860456</v>
      </c>
      <c r="CI510" s="6"/>
      <c r="CJ510" s="33">
        <v>44652</v>
      </c>
      <c r="CK510" s="5">
        <f t="shared" si="430"/>
        <v>44652</v>
      </c>
      <c r="CL510" s="11">
        <f t="shared" si="431"/>
        <v>2557</v>
      </c>
      <c r="CM510" s="11">
        <f t="shared" si="432"/>
        <v>2557</v>
      </c>
      <c r="CN510" s="6">
        <f t="shared" si="433"/>
        <v>397.7623814289413</v>
      </c>
      <c r="CO510" s="6">
        <f>CH510-1</f>
        <v>21.880969370860456</v>
      </c>
      <c r="CP510" s="73">
        <f t="shared" si="440"/>
        <v>21.880969370860456</v>
      </c>
      <c r="CQ510" s="73">
        <f t="shared" si="441"/>
        <v>1</v>
      </c>
      <c r="CR510" s="6">
        <f t="shared" si="434"/>
        <v>1</v>
      </c>
    </row>
    <row r="511" spans="1:96">
      <c r="A511" s="30" t="s">
        <v>2553</v>
      </c>
      <c r="B511" s="30" t="s">
        <v>2554</v>
      </c>
      <c r="C511" s="49"/>
      <c r="D511" s="49" t="s">
        <v>3890</v>
      </c>
      <c r="E511" s="30" t="s">
        <v>3128</v>
      </c>
      <c r="F511" s="30" t="s">
        <v>3123</v>
      </c>
      <c r="G511" s="30" t="s">
        <v>4562</v>
      </c>
      <c r="H511" s="30" t="s">
        <v>11577</v>
      </c>
      <c r="I511" s="30" t="s">
        <v>4260</v>
      </c>
      <c r="J511" s="30"/>
      <c r="K511" s="30" t="s">
        <v>1240</v>
      </c>
      <c r="L511" s="30" t="s">
        <v>3102</v>
      </c>
      <c r="M511" s="31">
        <v>555.86</v>
      </c>
      <c r="N511" s="30">
        <v>15</v>
      </c>
      <c r="O511" s="30"/>
      <c r="P511" s="162"/>
      <c r="Q511" s="30">
        <f t="shared" si="399"/>
        <v>180</v>
      </c>
      <c r="R511" s="30">
        <f t="shared" si="400"/>
        <v>5478.6330000000007</v>
      </c>
      <c r="S511" s="30">
        <f t="shared" si="401"/>
        <v>5475</v>
      </c>
      <c r="T511" s="30" t="s">
        <v>6</v>
      </c>
      <c r="U511" s="30"/>
      <c r="V511" s="32">
        <v>39539</v>
      </c>
      <c r="W511" s="30"/>
      <c r="X511" s="31">
        <v>555.86</v>
      </c>
      <c r="Y511" s="30">
        <v>0</v>
      </c>
      <c r="Z511" s="30">
        <v>0</v>
      </c>
      <c r="AA511" s="30">
        <v>0</v>
      </c>
      <c r="AB511" s="31">
        <f t="shared" si="402"/>
        <v>555.86</v>
      </c>
      <c r="AC511" s="33">
        <v>42095</v>
      </c>
      <c r="AD511" s="10">
        <f t="shared" si="403"/>
        <v>39539</v>
      </c>
      <c r="AE511" s="10">
        <f t="shared" si="404"/>
        <v>42095</v>
      </c>
      <c r="AF511" s="11">
        <f t="shared" si="405"/>
        <v>2556</v>
      </c>
      <c r="AG511" s="11">
        <f t="shared" si="406"/>
        <v>5478.75</v>
      </c>
      <c r="AH511" s="11">
        <f t="shared" si="407"/>
        <v>2556</v>
      </c>
      <c r="AI511" s="11">
        <f t="shared" si="450"/>
        <v>259.5028602739726</v>
      </c>
      <c r="AJ511" s="11">
        <f t="shared" si="451"/>
        <v>296.35713972602741</v>
      </c>
      <c r="AK511" s="33">
        <v>42461</v>
      </c>
      <c r="AL511" s="5">
        <f t="shared" si="408"/>
        <v>42461</v>
      </c>
      <c r="AM511" s="11">
        <f t="shared" si="409"/>
        <v>42461</v>
      </c>
      <c r="AN511" s="11">
        <f t="shared" si="410"/>
        <v>2556</v>
      </c>
      <c r="AO511" s="6">
        <v>317.99</v>
      </c>
      <c r="AP511" s="6">
        <f t="shared" si="411"/>
        <v>58.487139726027408</v>
      </c>
      <c r="AQ511" s="6">
        <f t="shared" si="412"/>
        <v>237.87</v>
      </c>
      <c r="AR511" s="33">
        <v>42826</v>
      </c>
      <c r="AS511" s="5">
        <f t="shared" si="413"/>
        <v>42826</v>
      </c>
      <c r="AT511" s="11">
        <f t="shared" si="414"/>
        <v>42826</v>
      </c>
      <c r="AU511" s="11">
        <f t="shared" si="415"/>
        <v>3287</v>
      </c>
      <c r="AV511" s="6">
        <v>355.04733333333331</v>
      </c>
      <c r="AW511" s="6">
        <v>37.057333333333332</v>
      </c>
      <c r="AX511" s="6">
        <f t="shared" si="452"/>
        <v>200.8126666666667</v>
      </c>
      <c r="AY511" s="33">
        <v>43191</v>
      </c>
      <c r="AZ511" s="5">
        <f t="shared" si="416"/>
        <v>43191</v>
      </c>
      <c r="BA511" s="11">
        <f t="shared" si="417"/>
        <v>3652</v>
      </c>
      <c r="BB511" s="11">
        <f t="shared" si="418"/>
        <v>3355.6428602739725</v>
      </c>
      <c r="BC511" s="6">
        <v>370.98798842241331</v>
      </c>
      <c r="BD511" s="6">
        <v>15.940655089080012</v>
      </c>
      <c r="BE511" s="6">
        <f t="shared" si="453"/>
        <v>184.8720115775867</v>
      </c>
      <c r="BF511" s="8"/>
      <c r="BG511" s="33">
        <v>43556</v>
      </c>
      <c r="BH511" s="5">
        <f t="shared" si="419"/>
        <v>43556</v>
      </c>
      <c r="BI511" s="11">
        <f t="shared" si="420"/>
        <v>4017</v>
      </c>
      <c r="BJ511" s="11">
        <f t="shared" si="421"/>
        <v>0</v>
      </c>
      <c r="BK511" s="6">
        <f t="shared" si="465"/>
        <v>407.56327718976604</v>
      </c>
      <c r="BL511" s="6">
        <f>BK511-BC511</f>
        <v>36.575288767352731</v>
      </c>
      <c r="BM511" s="6">
        <f t="shared" si="462"/>
        <v>148.29672281023397</v>
      </c>
      <c r="BN511" s="59"/>
      <c r="BO511" s="58"/>
      <c r="BP511" s="58"/>
      <c r="BQ511" s="61">
        <f t="shared" si="422"/>
        <v>111.23938947690067</v>
      </c>
      <c r="BR511" s="33">
        <v>43922</v>
      </c>
      <c r="BS511" s="5">
        <f t="shared" si="423"/>
        <v>43922</v>
      </c>
      <c r="BT511" s="11">
        <f t="shared" si="424"/>
        <v>4383</v>
      </c>
      <c r="BU511" s="11">
        <f t="shared" si="425"/>
        <v>0</v>
      </c>
      <c r="BV511" s="6">
        <f t="shared" si="444"/>
        <v>444.62061052309934</v>
      </c>
      <c r="BW511" s="6">
        <f t="shared" si="463"/>
        <v>37.057333333333332</v>
      </c>
      <c r="BX511" s="73">
        <f t="shared" si="436"/>
        <v>111.23938947690064</v>
      </c>
      <c r="BY511" s="6">
        <f t="shared" si="464"/>
        <v>111.23938947690064</v>
      </c>
      <c r="BZ511" s="33">
        <v>44287</v>
      </c>
      <c r="CA511" s="5">
        <f t="shared" si="426"/>
        <v>44287</v>
      </c>
      <c r="CB511" s="11">
        <f t="shared" si="427"/>
        <v>4748</v>
      </c>
      <c r="CC511" s="11">
        <f t="shared" si="428"/>
        <v>0</v>
      </c>
      <c r="CD511" s="6">
        <f t="shared" si="429"/>
        <v>481.67794385643265</v>
      </c>
      <c r="CE511" s="62">
        <f t="shared" si="466"/>
        <v>37.057333333333332</v>
      </c>
      <c r="CF511" s="73">
        <f t="shared" si="438"/>
        <v>37.057333333333332</v>
      </c>
      <c r="CG511" s="73">
        <f t="shared" si="439"/>
        <v>74.182056143567308</v>
      </c>
      <c r="CH511" s="6">
        <f t="shared" si="459"/>
        <v>74.182056143567308</v>
      </c>
      <c r="CI511" s="6"/>
      <c r="CJ511" s="33">
        <v>44652</v>
      </c>
      <c r="CK511" s="5">
        <f t="shared" si="430"/>
        <v>44652</v>
      </c>
      <c r="CL511" s="11">
        <f t="shared" si="431"/>
        <v>2557</v>
      </c>
      <c r="CM511" s="11">
        <f t="shared" si="432"/>
        <v>2557</v>
      </c>
      <c r="CN511" s="6">
        <f t="shared" si="433"/>
        <v>518.73527718976595</v>
      </c>
      <c r="CO511" s="6">
        <f>SLN(M511,J511,N511)</f>
        <v>37.057333333333332</v>
      </c>
      <c r="CP511" s="73">
        <f t="shared" si="440"/>
        <v>37.057333333333332</v>
      </c>
      <c r="CQ511" s="73">
        <f t="shared" si="441"/>
        <v>37.124722810233976</v>
      </c>
      <c r="CR511" s="6">
        <f t="shared" si="434"/>
        <v>37.124722810233976</v>
      </c>
    </row>
    <row r="512" spans="1:96">
      <c r="A512" s="30" t="s">
        <v>2555</v>
      </c>
      <c r="B512" s="30" t="s">
        <v>2556</v>
      </c>
      <c r="C512" s="49"/>
      <c r="D512" s="49" t="s">
        <v>3891</v>
      </c>
      <c r="E512" s="30" t="s">
        <v>3128</v>
      </c>
      <c r="F512" s="30" t="s">
        <v>3123</v>
      </c>
      <c r="G512" s="30" t="s">
        <v>4562</v>
      </c>
      <c r="H512" s="30" t="s">
        <v>3129</v>
      </c>
      <c r="I512" s="30" t="s">
        <v>3116</v>
      </c>
      <c r="J512" s="30"/>
      <c r="K512" s="30" t="s">
        <v>1240</v>
      </c>
      <c r="L512" s="30" t="s">
        <v>3102</v>
      </c>
      <c r="M512" s="31">
        <v>656.57</v>
      </c>
      <c r="N512" s="30">
        <v>15</v>
      </c>
      <c r="O512" s="30"/>
      <c r="P512" s="162"/>
      <c r="Q512" s="30">
        <f t="shared" si="399"/>
        <v>180</v>
      </c>
      <c r="R512" s="30">
        <f t="shared" si="400"/>
        <v>5478.6330000000007</v>
      </c>
      <c r="S512" s="30">
        <f t="shared" si="401"/>
        <v>5475</v>
      </c>
      <c r="T512" s="30" t="s">
        <v>6</v>
      </c>
      <c r="U512" s="30"/>
      <c r="V512" s="32">
        <v>39539</v>
      </c>
      <c r="W512" s="30"/>
      <c r="X512" s="31">
        <v>656.57</v>
      </c>
      <c r="Y512" s="30">
        <v>0</v>
      </c>
      <c r="Z512" s="30">
        <v>0</v>
      </c>
      <c r="AA512" s="30">
        <v>0</v>
      </c>
      <c r="AB512" s="31">
        <f t="shared" si="402"/>
        <v>656.57</v>
      </c>
      <c r="AC512" s="33">
        <v>42095</v>
      </c>
      <c r="AD512" s="10">
        <f t="shared" si="403"/>
        <v>39539</v>
      </c>
      <c r="AE512" s="10">
        <f t="shared" si="404"/>
        <v>42095</v>
      </c>
      <c r="AF512" s="11">
        <f t="shared" si="405"/>
        <v>2556</v>
      </c>
      <c r="AG512" s="11">
        <f t="shared" si="406"/>
        <v>5478.75</v>
      </c>
      <c r="AH512" s="11">
        <f t="shared" si="407"/>
        <v>2556</v>
      </c>
      <c r="AI512" s="11">
        <f t="shared" si="450"/>
        <v>306.51925479452058</v>
      </c>
      <c r="AJ512" s="11">
        <f t="shared" si="451"/>
        <v>350.05074520547947</v>
      </c>
      <c r="AK512" s="33">
        <v>42461</v>
      </c>
      <c r="AL512" s="5">
        <f t="shared" si="408"/>
        <v>42461</v>
      </c>
      <c r="AM512" s="11">
        <f t="shared" si="409"/>
        <v>42461</v>
      </c>
      <c r="AN512" s="11">
        <f t="shared" si="410"/>
        <v>2556</v>
      </c>
      <c r="AO512" s="6">
        <v>402.48</v>
      </c>
      <c r="AP512" s="6">
        <f t="shared" si="411"/>
        <v>95.960745205479441</v>
      </c>
      <c r="AQ512" s="6">
        <f t="shared" si="412"/>
        <v>254.09000000000003</v>
      </c>
      <c r="AR512" s="33">
        <v>42826</v>
      </c>
      <c r="AS512" s="5">
        <f t="shared" si="413"/>
        <v>42826</v>
      </c>
      <c r="AT512" s="11">
        <f t="shared" si="414"/>
        <v>42826</v>
      </c>
      <c r="AU512" s="11">
        <f t="shared" si="415"/>
        <v>3287</v>
      </c>
      <c r="AV512" s="6">
        <v>446.25133333333338</v>
      </c>
      <c r="AW512" s="6">
        <v>43.771333333333338</v>
      </c>
      <c r="AX512" s="6">
        <f t="shared" si="452"/>
        <v>210.31866666666667</v>
      </c>
      <c r="AY512" s="33">
        <v>43191</v>
      </c>
      <c r="AZ512" s="5">
        <f t="shared" si="416"/>
        <v>43191</v>
      </c>
      <c r="BA512" s="11">
        <f t="shared" si="417"/>
        <v>3652</v>
      </c>
      <c r="BB512" s="11">
        <f t="shared" si="418"/>
        <v>3301.9492547945206</v>
      </c>
      <c r="BC512" s="6">
        <v>490.61151753273424</v>
      </c>
      <c r="BD512" s="6">
        <v>44.360184199400841</v>
      </c>
      <c r="BE512" s="6">
        <f t="shared" si="453"/>
        <v>165.95848246726581</v>
      </c>
      <c r="BF512" s="8"/>
      <c r="BG512" s="33">
        <v>43556</v>
      </c>
      <c r="BH512" s="5">
        <f t="shared" si="419"/>
        <v>43556</v>
      </c>
      <c r="BI512" s="11">
        <f t="shared" si="420"/>
        <v>4017</v>
      </c>
      <c r="BJ512" s="11">
        <f t="shared" si="421"/>
        <v>0</v>
      </c>
      <c r="BK512" s="6">
        <f t="shared" si="465"/>
        <v>481.4050676509998</v>
      </c>
      <c r="BL512" s="6">
        <f>AB512/N512</f>
        <v>43.771333333333338</v>
      </c>
      <c r="BM512" s="6">
        <f t="shared" si="462"/>
        <v>122.18714913393248</v>
      </c>
      <c r="BN512" s="59"/>
      <c r="BO512" s="58"/>
      <c r="BP512" s="58"/>
      <c r="BQ512" s="61">
        <f t="shared" si="422"/>
        <v>131.39359901566695</v>
      </c>
      <c r="BR512" s="33">
        <v>43922</v>
      </c>
      <c r="BS512" s="5">
        <f t="shared" si="423"/>
        <v>43922</v>
      </c>
      <c r="BT512" s="11">
        <f t="shared" si="424"/>
        <v>4383</v>
      </c>
      <c r="BU512" s="11">
        <f t="shared" si="425"/>
        <v>0</v>
      </c>
      <c r="BV512" s="6">
        <f t="shared" si="444"/>
        <v>525.1764009843331</v>
      </c>
      <c r="BW512" s="6">
        <f t="shared" si="463"/>
        <v>43.771333333333338</v>
      </c>
      <c r="BX512" s="73">
        <f t="shared" si="436"/>
        <v>78.415815800599148</v>
      </c>
      <c r="BY512" s="6">
        <f t="shared" si="464"/>
        <v>78.415815800599148</v>
      </c>
      <c r="BZ512" s="33">
        <v>44287</v>
      </c>
      <c r="CA512" s="5">
        <f t="shared" si="426"/>
        <v>44287</v>
      </c>
      <c r="CB512" s="11">
        <f t="shared" si="427"/>
        <v>4748</v>
      </c>
      <c r="CC512" s="11">
        <f t="shared" si="428"/>
        <v>0</v>
      </c>
      <c r="CD512" s="6">
        <f t="shared" si="429"/>
        <v>568.94773431766646</v>
      </c>
      <c r="CE512" s="62">
        <f t="shared" si="466"/>
        <v>43.771333333333338</v>
      </c>
      <c r="CF512" s="73">
        <f t="shared" si="438"/>
        <v>43.771333333333338</v>
      </c>
      <c r="CG512" s="73">
        <f t="shared" si="439"/>
        <v>34.64448246726581</v>
      </c>
      <c r="CH512" s="6">
        <f t="shared" si="459"/>
        <v>34.64448246726581</v>
      </c>
      <c r="CI512" s="6"/>
      <c r="CJ512" s="33">
        <v>44652</v>
      </c>
      <c r="CK512" s="5">
        <f t="shared" si="430"/>
        <v>44652</v>
      </c>
      <c r="CL512" s="11">
        <f t="shared" si="431"/>
        <v>2557</v>
      </c>
      <c r="CM512" s="11">
        <f t="shared" si="432"/>
        <v>2557</v>
      </c>
      <c r="CN512" s="6">
        <f t="shared" si="433"/>
        <v>602.59221678493225</v>
      </c>
      <c r="CO512" s="6">
        <f>CH512-1</f>
        <v>33.64448246726581</v>
      </c>
      <c r="CP512" s="73">
        <f t="shared" si="440"/>
        <v>33.64448246726581</v>
      </c>
      <c r="CQ512" s="73">
        <f t="shared" si="441"/>
        <v>1</v>
      </c>
      <c r="CR512" s="6">
        <f t="shared" si="434"/>
        <v>1</v>
      </c>
    </row>
    <row r="513" spans="1:96">
      <c r="A513" s="30" t="s">
        <v>2561</v>
      </c>
      <c r="B513" s="30" t="s">
        <v>2562</v>
      </c>
      <c r="C513" s="49"/>
      <c r="D513" s="49" t="s">
        <v>3894</v>
      </c>
      <c r="E513" s="30" t="s">
        <v>3128</v>
      </c>
      <c r="F513" s="30" t="s">
        <v>3123</v>
      </c>
      <c r="G513" s="30" t="s">
        <v>4562</v>
      </c>
      <c r="H513" s="30" t="s">
        <v>3129</v>
      </c>
      <c r="I513" s="30" t="s">
        <v>3116</v>
      </c>
      <c r="J513" s="30"/>
      <c r="K513" s="30" t="s">
        <v>1240</v>
      </c>
      <c r="L513" s="30" t="s">
        <v>3102</v>
      </c>
      <c r="M513" s="31">
        <v>433.77</v>
      </c>
      <c r="N513" s="30">
        <v>15</v>
      </c>
      <c r="O513" s="30"/>
      <c r="P513" s="162"/>
      <c r="Q513" s="30">
        <f t="shared" si="399"/>
        <v>180</v>
      </c>
      <c r="R513" s="30">
        <f t="shared" si="400"/>
        <v>5478.6330000000007</v>
      </c>
      <c r="S513" s="30">
        <f t="shared" si="401"/>
        <v>5475</v>
      </c>
      <c r="T513" s="30" t="s">
        <v>6</v>
      </c>
      <c r="U513" s="30"/>
      <c r="V513" s="32">
        <v>39539</v>
      </c>
      <c r="W513" s="30"/>
      <c r="X513" s="31">
        <v>433.77</v>
      </c>
      <c r="Y513" s="30">
        <v>0</v>
      </c>
      <c r="Z513" s="30">
        <v>0</v>
      </c>
      <c r="AA513" s="30">
        <v>0</v>
      </c>
      <c r="AB513" s="31">
        <f t="shared" si="402"/>
        <v>433.77</v>
      </c>
      <c r="AC513" s="33">
        <v>42095</v>
      </c>
      <c r="AD513" s="10">
        <f t="shared" si="403"/>
        <v>39539</v>
      </c>
      <c r="AE513" s="10">
        <f t="shared" si="404"/>
        <v>42095</v>
      </c>
      <c r="AF513" s="11">
        <f t="shared" si="405"/>
        <v>2556</v>
      </c>
      <c r="AG513" s="11">
        <f t="shared" si="406"/>
        <v>5478.75</v>
      </c>
      <c r="AH513" s="11">
        <f t="shared" si="407"/>
        <v>2556</v>
      </c>
      <c r="AI513" s="11">
        <f t="shared" si="450"/>
        <v>202.50522739726028</v>
      </c>
      <c r="AJ513" s="11">
        <f t="shared" si="451"/>
        <v>231.2647726027397</v>
      </c>
      <c r="AK513" s="33">
        <v>42461</v>
      </c>
      <c r="AL513" s="5">
        <f t="shared" si="408"/>
        <v>42461</v>
      </c>
      <c r="AM513" s="11">
        <f t="shared" si="409"/>
        <v>42461</v>
      </c>
      <c r="AN513" s="11">
        <f t="shared" si="410"/>
        <v>2556</v>
      </c>
      <c r="AO513" s="6">
        <v>265.91000000000003</v>
      </c>
      <c r="AP513" s="6">
        <f t="shared" si="411"/>
        <v>63.40477260273974</v>
      </c>
      <c r="AQ513" s="6">
        <f t="shared" si="412"/>
        <v>167.85999999999996</v>
      </c>
      <c r="AR513" s="33">
        <v>42826</v>
      </c>
      <c r="AS513" s="5">
        <f t="shared" si="413"/>
        <v>42826</v>
      </c>
      <c r="AT513" s="11">
        <f t="shared" si="414"/>
        <v>42826</v>
      </c>
      <c r="AU513" s="11">
        <f t="shared" si="415"/>
        <v>3287</v>
      </c>
      <c r="AV513" s="6">
        <v>294.82800000000003</v>
      </c>
      <c r="AW513" s="6">
        <v>28.917999999999999</v>
      </c>
      <c r="AX513" s="6">
        <f t="shared" si="452"/>
        <v>138.94199999999995</v>
      </c>
      <c r="AY513" s="33">
        <v>43191</v>
      </c>
      <c r="AZ513" s="5">
        <f t="shared" si="416"/>
        <v>43191</v>
      </c>
      <c r="BA513" s="11">
        <f t="shared" si="417"/>
        <v>3652</v>
      </c>
      <c r="BB513" s="11">
        <f t="shared" si="418"/>
        <v>3420.7352273972601</v>
      </c>
      <c r="BC513" s="6">
        <v>324.13503062913952</v>
      </c>
      <c r="BD513" s="6">
        <v>29.307030629139469</v>
      </c>
      <c r="BE513" s="6">
        <f t="shared" si="453"/>
        <v>109.63496937086046</v>
      </c>
      <c r="BF513" s="8"/>
      <c r="BG513" s="33">
        <v>43556</v>
      </c>
      <c r="BH513" s="5">
        <f t="shared" si="419"/>
        <v>43556</v>
      </c>
      <c r="BI513" s="11">
        <f t="shared" si="420"/>
        <v>4017</v>
      </c>
      <c r="BJ513" s="11">
        <f t="shared" si="421"/>
        <v>0</v>
      </c>
      <c r="BK513" s="6">
        <f t="shared" si="465"/>
        <v>318.04541205808084</v>
      </c>
      <c r="BL513" s="6">
        <f>AB513/N513</f>
        <v>28.917999999999999</v>
      </c>
      <c r="BM513" s="6">
        <f t="shared" si="462"/>
        <v>80.716969370860454</v>
      </c>
      <c r="BN513" s="59"/>
      <c r="BO513" s="58"/>
      <c r="BP513" s="58"/>
      <c r="BQ513" s="61">
        <f t="shared" si="422"/>
        <v>86.806587941919133</v>
      </c>
      <c r="BR513" s="33">
        <v>43922</v>
      </c>
      <c r="BS513" s="5">
        <f t="shared" si="423"/>
        <v>43922</v>
      </c>
      <c r="BT513" s="11">
        <f t="shared" si="424"/>
        <v>4383</v>
      </c>
      <c r="BU513" s="11">
        <f t="shared" si="425"/>
        <v>0</v>
      </c>
      <c r="BV513" s="6">
        <f t="shared" si="444"/>
        <v>346.96341205808085</v>
      </c>
      <c r="BW513" s="6">
        <f t="shared" si="463"/>
        <v>28.917999999999999</v>
      </c>
      <c r="BX513" s="73">
        <f t="shared" si="436"/>
        <v>51.798969370860455</v>
      </c>
      <c r="BY513" s="6">
        <f t="shared" si="464"/>
        <v>51.798969370860455</v>
      </c>
      <c r="BZ513" s="33">
        <v>44287</v>
      </c>
      <c r="CA513" s="5">
        <f t="shared" si="426"/>
        <v>44287</v>
      </c>
      <c r="CB513" s="11">
        <f t="shared" si="427"/>
        <v>4748</v>
      </c>
      <c r="CC513" s="11">
        <f t="shared" si="428"/>
        <v>0</v>
      </c>
      <c r="CD513" s="6">
        <f t="shared" si="429"/>
        <v>375.88141205808085</v>
      </c>
      <c r="CE513" s="62">
        <f t="shared" si="466"/>
        <v>28.917999999999999</v>
      </c>
      <c r="CF513" s="73">
        <f t="shared" si="438"/>
        <v>28.917999999999999</v>
      </c>
      <c r="CG513" s="73">
        <f t="shared" si="439"/>
        <v>22.880969370860456</v>
      </c>
      <c r="CH513" s="6">
        <f t="shared" si="459"/>
        <v>22.880969370860456</v>
      </c>
      <c r="CI513" s="6"/>
      <c r="CJ513" s="33">
        <v>44652</v>
      </c>
      <c r="CK513" s="5">
        <f t="shared" si="430"/>
        <v>44652</v>
      </c>
      <c r="CL513" s="11">
        <f t="shared" si="431"/>
        <v>2557</v>
      </c>
      <c r="CM513" s="11">
        <f t="shared" si="432"/>
        <v>2557</v>
      </c>
      <c r="CN513" s="6">
        <f t="shared" si="433"/>
        <v>397.7623814289413</v>
      </c>
      <c r="CO513" s="6">
        <f>CH513-1</f>
        <v>21.880969370860456</v>
      </c>
      <c r="CP513" s="73">
        <f t="shared" si="440"/>
        <v>21.880969370860456</v>
      </c>
      <c r="CQ513" s="73">
        <f t="shared" si="441"/>
        <v>1</v>
      </c>
      <c r="CR513" s="6">
        <f t="shared" si="434"/>
        <v>1</v>
      </c>
    </row>
    <row r="514" spans="1:96">
      <c r="A514" s="30" t="s">
        <v>2563</v>
      </c>
      <c r="B514" s="30" t="s">
        <v>2030</v>
      </c>
      <c r="C514" s="49"/>
      <c r="D514" s="49" t="s">
        <v>3895</v>
      </c>
      <c r="E514" s="30" t="s">
        <v>2998</v>
      </c>
      <c r="F514" s="30" t="s">
        <v>11592</v>
      </c>
      <c r="G514" s="30" t="s">
        <v>4574</v>
      </c>
      <c r="H514" s="30" t="s">
        <v>3140</v>
      </c>
      <c r="I514" s="30" t="s">
        <v>4256</v>
      </c>
      <c r="J514" s="30"/>
      <c r="K514" s="30" t="s">
        <v>1240</v>
      </c>
      <c r="L514" s="30" t="s">
        <v>3102</v>
      </c>
      <c r="M514" s="31">
        <v>656.57</v>
      </c>
      <c r="N514" s="30">
        <v>15</v>
      </c>
      <c r="O514" s="30"/>
      <c r="P514" s="162"/>
      <c r="Q514" s="30">
        <f t="shared" si="399"/>
        <v>180</v>
      </c>
      <c r="R514" s="30">
        <f t="shared" si="400"/>
        <v>5478.6330000000007</v>
      </c>
      <c r="S514" s="30">
        <f t="shared" si="401"/>
        <v>5475</v>
      </c>
      <c r="T514" s="30" t="s">
        <v>6</v>
      </c>
      <c r="U514" s="30"/>
      <c r="V514" s="32">
        <v>39539</v>
      </c>
      <c r="W514" s="30"/>
      <c r="X514" s="31">
        <v>656.57</v>
      </c>
      <c r="Y514" s="30">
        <v>0</v>
      </c>
      <c r="Z514" s="30">
        <v>0</v>
      </c>
      <c r="AA514" s="30">
        <v>0</v>
      </c>
      <c r="AB514" s="31">
        <f t="shared" si="402"/>
        <v>656.57</v>
      </c>
      <c r="AC514" s="33">
        <v>42095</v>
      </c>
      <c r="AD514" s="10">
        <f t="shared" si="403"/>
        <v>39539</v>
      </c>
      <c r="AE514" s="10">
        <f t="shared" si="404"/>
        <v>42095</v>
      </c>
      <c r="AF514" s="11">
        <f t="shared" si="405"/>
        <v>2556</v>
      </c>
      <c r="AG514" s="11">
        <f t="shared" si="406"/>
        <v>5478.75</v>
      </c>
      <c r="AH514" s="11">
        <f t="shared" si="407"/>
        <v>2556</v>
      </c>
      <c r="AI514" s="11">
        <f t="shared" si="450"/>
        <v>306.51925479452058</v>
      </c>
      <c r="AJ514" s="11">
        <f t="shared" si="451"/>
        <v>350.05074520547947</v>
      </c>
      <c r="AK514" s="33">
        <v>42461</v>
      </c>
      <c r="AL514" s="5">
        <f t="shared" si="408"/>
        <v>42461</v>
      </c>
      <c r="AM514" s="11">
        <f t="shared" si="409"/>
        <v>42461</v>
      </c>
      <c r="AN514" s="11">
        <f t="shared" si="410"/>
        <v>2556</v>
      </c>
      <c r="AO514" s="6">
        <v>378.34</v>
      </c>
      <c r="AP514" s="6">
        <f t="shared" si="411"/>
        <v>71.820745205479398</v>
      </c>
      <c r="AQ514" s="6">
        <f t="shared" si="412"/>
        <v>278.23000000000008</v>
      </c>
      <c r="AR514" s="33">
        <v>42826</v>
      </c>
      <c r="AS514" s="5">
        <f t="shared" si="413"/>
        <v>42826</v>
      </c>
      <c r="AT514" s="11">
        <f t="shared" si="414"/>
        <v>42826</v>
      </c>
      <c r="AU514" s="11">
        <f t="shared" si="415"/>
        <v>3287</v>
      </c>
      <c r="AV514" s="6">
        <v>422.11133333333333</v>
      </c>
      <c r="AW514" s="6">
        <v>43.771333333333338</v>
      </c>
      <c r="AX514" s="6">
        <f t="shared" si="452"/>
        <v>234.45866666666672</v>
      </c>
      <c r="AY514" s="33">
        <v>43191</v>
      </c>
      <c r="AZ514" s="5">
        <f t="shared" si="416"/>
        <v>43191</v>
      </c>
      <c r="BA514" s="11">
        <f t="shared" si="417"/>
        <v>3652</v>
      </c>
      <c r="BB514" s="11">
        <f t="shared" si="418"/>
        <v>3301.9492547945206</v>
      </c>
      <c r="BC514" s="6">
        <v>438.16629480190119</v>
      </c>
      <c r="BD514" s="6">
        <v>16.054961468567871</v>
      </c>
      <c r="BE514" s="6">
        <f t="shared" si="453"/>
        <v>218.40370519809886</v>
      </c>
      <c r="BF514" s="8"/>
      <c r="BG514" s="33">
        <v>43556</v>
      </c>
      <c r="BH514" s="5">
        <f t="shared" si="419"/>
        <v>43556</v>
      </c>
      <c r="BI514" s="11">
        <f t="shared" si="420"/>
        <v>4017</v>
      </c>
      <c r="BJ514" s="11">
        <f t="shared" si="421"/>
        <v>0</v>
      </c>
      <c r="BK514" s="6">
        <f t="shared" si="465"/>
        <v>481.4050676509998</v>
      </c>
      <c r="BL514" s="6">
        <f>BK514-BC514</f>
        <v>43.238772849098609</v>
      </c>
      <c r="BM514" s="6">
        <f t="shared" si="462"/>
        <v>175.16493234900025</v>
      </c>
      <c r="BN514" s="59"/>
      <c r="BO514" s="58"/>
      <c r="BP514" s="58"/>
      <c r="BQ514" s="61">
        <f t="shared" si="422"/>
        <v>131.39359901566695</v>
      </c>
      <c r="BR514" s="33">
        <v>43922</v>
      </c>
      <c r="BS514" s="5">
        <f t="shared" si="423"/>
        <v>43922</v>
      </c>
      <c r="BT514" s="11">
        <f t="shared" si="424"/>
        <v>4383</v>
      </c>
      <c r="BU514" s="11">
        <f t="shared" si="425"/>
        <v>0</v>
      </c>
      <c r="BV514" s="6">
        <f t="shared" si="444"/>
        <v>525.1764009843331</v>
      </c>
      <c r="BW514" s="6">
        <f t="shared" si="463"/>
        <v>43.771333333333338</v>
      </c>
      <c r="BX514" s="73">
        <f t="shared" si="436"/>
        <v>131.39359901566692</v>
      </c>
      <c r="BY514" s="6">
        <f t="shared" si="464"/>
        <v>131.39359901566692</v>
      </c>
      <c r="BZ514" s="33">
        <v>44287</v>
      </c>
      <c r="CA514" s="5">
        <f t="shared" si="426"/>
        <v>44287</v>
      </c>
      <c r="CB514" s="11">
        <f t="shared" si="427"/>
        <v>4748</v>
      </c>
      <c r="CC514" s="11">
        <f t="shared" si="428"/>
        <v>0</v>
      </c>
      <c r="CD514" s="6">
        <f t="shared" si="429"/>
        <v>568.94773431766646</v>
      </c>
      <c r="CE514" s="62">
        <f t="shared" si="466"/>
        <v>43.771333333333338</v>
      </c>
      <c r="CF514" s="73">
        <f t="shared" si="438"/>
        <v>43.771333333333338</v>
      </c>
      <c r="CG514" s="73">
        <f t="shared" si="439"/>
        <v>87.622265682333591</v>
      </c>
      <c r="CH514" s="6">
        <f t="shared" si="459"/>
        <v>87.622265682333591</v>
      </c>
      <c r="CI514" s="6"/>
      <c r="CJ514" s="33">
        <v>44652</v>
      </c>
      <c r="CK514" s="5">
        <f t="shared" si="430"/>
        <v>44652</v>
      </c>
      <c r="CL514" s="11">
        <f t="shared" si="431"/>
        <v>2557</v>
      </c>
      <c r="CM514" s="11">
        <f t="shared" si="432"/>
        <v>2557</v>
      </c>
      <c r="CN514" s="6">
        <f t="shared" si="433"/>
        <v>612.71906765099982</v>
      </c>
      <c r="CO514" s="6">
        <f>SLN(M514,J514,N514)</f>
        <v>43.771333333333338</v>
      </c>
      <c r="CP514" s="73">
        <f t="shared" si="440"/>
        <v>43.771333333333338</v>
      </c>
      <c r="CQ514" s="73">
        <f t="shared" si="441"/>
        <v>43.850932349000253</v>
      </c>
      <c r="CR514" s="6">
        <f t="shared" si="434"/>
        <v>43.850932349000253</v>
      </c>
    </row>
    <row r="515" spans="1:96">
      <c r="A515" s="30" t="s">
        <v>2564</v>
      </c>
      <c r="B515" s="30" t="s">
        <v>2030</v>
      </c>
      <c r="C515" s="49"/>
      <c r="D515" s="49" t="s">
        <v>3660</v>
      </c>
      <c r="E515" s="30" t="s">
        <v>2998</v>
      </c>
      <c r="F515" s="30" t="s">
        <v>11592</v>
      </c>
      <c r="G515" s="30" t="s">
        <v>4574</v>
      </c>
      <c r="H515" s="30" t="s">
        <v>3272</v>
      </c>
      <c r="I515" s="30" t="s">
        <v>4256</v>
      </c>
      <c r="J515" s="30"/>
      <c r="K515" s="30" t="s">
        <v>1240</v>
      </c>
      <c r="L515" s="30" t="s">
        <v>3102</v>
      </c>
      <c r="M515" s="31">
        <v>656.57</v>
      </c>
      <c r="N515" s="30">
        <v>15</v>
      </c>
      <c r="O515" s="30"/>
      <c r="P515" s="162"/>
      <c r="Q515" s="30">
        <f t="shared" si="399"/>
        <v>180</v>
      </c>
      <c r="R515" s="30">
        <f t="shared" si="400"/>
        <v>5478.6330000000007</v>
      </c>
      <c r="S515" s="30">
        <f t="shared" si="401"/>
        <v>5475</v>
      </c>
      <c r="T515" s="30" t="s">
        <v>6</v>
      </c>
      <c r="U515" s="30"/>
      <c r="V515" s="32">
        <v>39539</v>
      </c>
      <c r="W515" s="30"/>
      <c r="X515" s="31">
        <v>656.57</v>
      </c>
      <c r="Y515" s="30">
        <v>0</v>
      </c>
      <c r="Z515" s="30">
        <v>0</v>
      </c>
      <c r="AA515" s="30">
        <v>0</v>
      </c>
      <c r="AB515" s="31">
        <f t="shared" si="402"/>
        <v>656.57</v>
      </c>
      <c r="AC515" s="33">
        <v>42095</v>
      </c>
      <c r="AD515" s="10">
        <f t="shared" si="403"/>
        <v>39539</v>
      </c>
      <c r="AE515" s="10">
        <f t="shared" si="404"/>
        <v>42095</v>
      </c>
      <c r="AF515" s="11">
        <f t="shared" si="405"/>
        <v>2556</v>
      </c>
      <c r="AG515" s="11">
        <f t="shared" si="406"/>
        <v>5478.75</v>
      </c>
      <c r="AH515" s="11">
        <f t="shared" si="407"/>
        <v>2556</v>
      </c>
      <c r="AI515" s="11">
        <f t="shared" si="450"/>
        <v>306.51925479452058</v>
      </c>
      <c r="AJ515" s="11">
        <f t="shared" si="451"/>
        <v>350.05074520547947</v>
      </c>
      <c r="AK515" s="33">
        <v>42461</v>
      </c>
      <c r="AL515" s="5">
        <f t="shared" si="408"/>
        <v>42461</v>
      </c>
      <c r="AM515" s="11">
        <f t="shared" si="409"/>
        <v>42461</v>
      </c>
      <c r="AN515" s="11">
        <f t="shared" si="410"/>
        <v>2556</v>
      </c>
      <c r="AO515" s="6">
        <v>378.34</v>
      </c>
      <c r="AP515" s="6">
        <f t="shared" si="411"/>
        <v>71.820745205479398</v>
      </c>
      <c r="AQ515" s="6">
        <f t="shared" si="412"/>
        <v>278.23000000000008</v>
      </c>
      <c r="AR515" s="33">
        <v>42826</v>
      </c>
      <c r="AS515" s="5">
        <f t="shared" si="413"/>
        <v>42826</v>
      </c>
      <c r="AT515" s="11">
        <f t="shared" si="414"/>
        <v>42826</v>
      </c>
      <c r="AU515" s="11">
        <f t="shared" si="415"/>
        <v>3287</v>
      </c>
      <c r="AV515" s="6">
        <v>422.11133333333333</v>
      </c>
      <c r="AW515" s="6">
        <v>43.771333333333338</v>
      </c>
      <c r="AX515" s="6">
        <f t="shared" si="452"/>
        <v>234.45866666666672</v>
      </c>
      <c r="AY515" s="33">
        <v>43191</v>
      </c>
      <c r="AZ515" s="5">
        <f t="shared" si="416"/>
        <v>43191</v>
      </c>
      <c r="BA515" s="11">
        <f t="shared" si="417"/>
        <v>3652</v>
      </c>
      <c r="BB515" s="11">
        <f t="shared" si="418"/>
        <v>3301.9492547945206</v>
      </c>
      <c r="BC515" s="6">
        <v>438.16629480190119</v>
      </c>
      <c r="BD515" s="6">
        <v>16.054961468567871</v>
      </c>
      <c r="BE515" s="6">
        <f t="shared" si="453"/>
        <v>218.40370519809886</v>
      </c>
      <c r="BF515" s="8"/>
      <c r="BG515" s="33">
        <v>43556</v>
      </c>
      <c r="BH515" s="5">
        <f t="shared" si="419"/>
        <v>43556</v>
      </c>
      <c r="BI515" s="11">
        <f t="shared" si="420"/>
        <v>4017</v>
      </c>
      <c r="BJ515" s="11">
        <f t="shared" si="421"/>
        <v>0</v>
      </c>
      <c r="BK515" s="6">
        <f t="shared" si="465"/>
        <v>481.4050676509998</v>
      </c>
      <c r="BL515" s="6">
        <f>BK515-BC515</f>
        <v>43.238772849098609</v>
      </c>
      <c r="BM515" s="6">
        <f t="shared" si="462"/>
        <v>175.16493234900025</v>
      </c>
      <c r="BN515" s="59"/>
      <c r="BO515" s="58"/>
      <c r="BP515" s="58"/>
      <c r="BQ515" s="61">
        <f t="shared" si="422"/>
        <v>131.39359901566695</v>
      </c>
      <c r="BR515" s="33">
        <v>43922</v>
      </c>
      <c r="BS515" s="5">
        <f t="shared" si="423"/>
        <v>43922</v>
      </c>
      <c r="BT515" s="11">
        <f t="shared" si="424"/>
        <v>4383</v>
      </c>
      <c r="BU515" s="11">
        <f t="shared" si="425"/>
        <v>0</v>
      </c>
      <c r="BV515" s="6">
        <f t="shared" si="444"/>
        <v>525.1764009843331</v>
      </c>
      <c r="BW515" s="6">
        <f t="shared" si="463"/>
        <v>43.771333333333338</v>
      </c>
      <c r="BX515" s="73">
        <f t="shared" si="436"/>
        <v>131.39359901566692</v>
      </c>
      <c r="BY515" s="6">
        <f t="shared" si="464"/>
        <v>131.39359901566692</v>
      </c>
      <c r="BZ515" s="33">
        <v>44287</v>
      </c>
      <c r="CA515" s="5">
        <f t="shared" si="426"/>
        <v>44287</v>
      </c>
      <c r="CB515" s="11">
        <f t="shared" si="427"/>
        <v>4748</v>
      </c>
      <c r="CC515" s="11">
        <f t="shared" si="428"/>
        <v>0</v>
      </c>
      <c r="CD515" s="6">
        <f t="shared" si="429"/>
        <v>568.94773431766646</v>
      </c>
      <c r="CE515" s="62">
        <f t="shared" si="466"/>
        <v>43.771333333333338</v>
      </c>
      <c r="CF515" s="73">
        <f t="shared" si="438"/>
        <v>43.771333333333338</v>
      </c>
      <c r="CG515" s="73">
        <f t="shared" si="439"/>
        <v>87.622265682333591</v>
      </c>
      <c r="CH515" s="6">
        <f t="shared" si="459"/>
        <v>87.622265682333591</v>
      </c>
      <c r="CI515" s="6"/>
      <c r="CJ515" s="33">
        <v>44652</v>
      </c>
      <c r="CK515" s="5">
        <f t="shared" si="430"/>
        <v>44652</v>
      </c>
      <c r="CL515" s="11">
        <f t="shared" si="431"/>
        <v>2557</v>
      </c>
      <c r="CM515" s="11">
        <f t="shared" si="432"/>
        <v>2557</v>
      </c>
      <c r="CN515" s="6">
        <f t="shared" si="433"/>
        <v>612.71906765099982</v>
      </c>
      <c r="CO515" s="6">
        <f>SLN(M515,J515,N515)</f>
        <v>43.771333333333338</v>
      </c>
      <c r="CP515" s="73">
        <f t="shared" si="440"/>
        <v>43.771333333333338</v>
      </c>
      <c r="CQ515" s="73">
        <f t="shared" si="441"/>
        <v>43.850932349000253</v>
      </c>
      <c r="CR515" s="6">
        <f t="shared" si="434"/>
        <v>43.850932349000253</v>
      </c>
    </row>
    <row r="516" spans="1:96">
      <c r="A516" s="30" t="s">
        <v>2565</v>
      </c>
      <c r="B516" s="30" t="s">
        <v>2030</v>
      </c>
      <c r="C516" s="49" t="s">
        <v>4272</v>
      </c>
      <c r="D516" s="49" t="s">
        <v>3616</v>
      </c>
      <c r="E516" s="30" t="s">
        <v>2998</v>
      </c>
      <c r="F516" s="30" t="s">
        <v>11592</v>
      </c>
      <c r="G516" s="30" t="s">
        <v>4574</v>
      </c>
      <c r="H516" s="30" t="s">
        <v>4565</v>
      </c>
      <c r="I516" s="30" t="s">
        <v>4256</v>
      </c>
      <c r="J516" s="30"/>
      <c r="K516" s="30" t="s">
        <v>1240</v>
      </c>
      <c r="L516" s="30" t="s">
        <v>3102</v>
      </c>
      <c r="M516" s="31">
        <v>656.57</v>
      </c>
      <c r="N516" s="30">
        <v>15</v>
      </c>
      <c r="O516" s="30"/>
      <c r="P516" s="162"/>
      <c r="Q516" s="30">
        <f t="shared" si="399"/>
        <v>180</v>
      </c>
      <c r="R516" s="30">
        <f t="shared" si="400"/>
        <v>5478.6330000000007</v>
      </c>
      <c r="S516" s="30">
        <f t="shared" si="401"/>
        <v>5475</v>
      </c>
      <c r="T516" s="30" t="s">
        <v>6</v>
      </c>
      <c r="U516" s="30"/>
      <c r="V516" s="32">
        <v>39539</v>
      </c>
      <c r="W516" s="30"/>
      <c r="X516" s="31">
        <v>656.57</v>
      </c>
      <c r="Y516" s="30">
        <v>0</v>
      </c>
      <c r="Z516" s="30">
        <v>0</v>
      </c>
      <c r="AA516" s="30">
        <v>0</v>
      </c>
      <c r="AB516" s="31">
        <f t="shared" si="402"/>
        <v>656.57</v>
      </c>
      <c r="AC516" s="33">
        <v>42095</v>
      </c>
      <c r="AD516" s="10">
        <f t="shared" si="403"/>
        <v>39539</v>
      </c>
      <c r="AE516" s="10">
        <f t="shared" si="404"/>
        <v>42095</v>
      </c>
      <c r="AF516" s="11">
        <f t="shared" si="405"/>
        <v>2556</v>
      </c>
      <c r="AG516" s="11">
        <f t="shared" si="406"/>
        <v>5478.75</v>
      </c>
      <c r="AH516" s="11">
        <f t="shared" si="407"/>
        <v>2556</v>
      </c>
      <c r="AI516" s="11">
        <f t="shared" si="450"/>
        <v>306.51925479452058</v>
      </c>
      <c r="AJ516" s="11">
        <f t="shared" si="451"/>
        <v>350.05074520547947</v>
      </c>
      <c r="AK516" s="33">
        <v>42461</v>
      </c>
      <c r="AL516" s="5">
        <f t="shared" si="408"/>
        <v>42461</v>
      </c>
      <c r="AM516" s="11">
        <f t="shared" si="409"/>
        <v>42461</v>
      </c>
      <c r="AN516" s="11">
        <f t="shared" si="410"/>
        <v>2556</v>
      </c>
      <c r="AO516" s="6">
        <v>378.34</v>
      </c>
      <c r="AP516" s="6">
        <f t="shared" si="411"/>
        <v>71.820745205479398</v>
      </c>
      <c r="AQ516" s="6">
        <f t="shared" si="412"/>
        <v>278.23000000000008</v>
      </c>
      <c r="AR516" s="33">
        <v>42826</v>
      </c>
      <c r="AS516" s="5">
        <f t="shared" si="413"/>
        <v>42826</v>
      </c>
      <c r="AT516" s="11">
        <f t="shared" si="414"/>
        <v>42826</v>
      </c>
      <c r="AU516" s="11">
        <f t="shared" si="415"/>
        <v>3287</v>
      </c>
      <c r="AV516" s="6">
        <v>422.11133333333333</v>
      </c>
      <c r="AW516" s="6">
        <v>43.771333333333338</v>
      </c>
      <c r="AX516" s="6">
        <f t="shared" si="452"/>
        <v>234.45866666666672</v>
      </c>
      <c r="AY516" s="33">
        <v>43191</v>
      </c>
      <c r="AZ516" s="5">
        <f t="shared" si="416"/>
        <v>43191</v>
      </c>
      <c r="BA516" s="11">
        <f t="shared" si="417"/>
        <v>3652</v>
      </c>
      <c r="BB516" s="11">
        <f t="shared" si="418"/>
        <v>3301.9492547945206</v>
      </c>
      <c r="BC516" s="6">
        <v>438.16629480190119</v>
      </c>
      <c r="BD516" s="6">
        <v>16.054961468567871</v>
      </c>
      <c r="BE516" s="6">
        <f t="shared" si="453"/>
        <v>218.40370519809886</v>
      </c>
      <c r="BF516" s="8"/>
      <c r="BG516" s="33">
        <v>43556</v>
      </c>
      <c r="BH516" s="5">
        <f t="shared" si="419"/>
        <v>43556</v>
      </c>
      <c r="BI516" s="11">
        <f t="shared" si="420"/>
        <v>4017</v>
      </c>
      <c r="BJ516" s="11">
        <f t="shared" si="421"/>
        <v>0</v>
      </c>
      <c r="BK516" s="6">
        <f t="shared" si="465"/>
        <v>481.4050676509998</v>
      </c>
      <c r="BL516" s="6">
        <f>BK516-BC516</f>
        <v>43.238772849098609</v>
      </c>
      <c r="BM516" s="6">
        <f t="shared" si="462"/>
        <v>175.16493234900025</v>
      </c>
      <c r="BN516" s="59"/>
      <c r="BO516" s="58"/>
      <c r="BP516" s="58"/>
      <c r="BQ516" s="61">
        <f t="shared" si="422"/>
        <v>131.39359901566695</v>
      </c>
      <c r="BR516" s="33">
        <v>43922</v>
      </c>
      <c r="BS516" s="5">
        <f t="shared" si="423"/>
        <v>43922</v>
      </c>
      <c r="BT516" s="11">
        <f t="shared" si="424"/>
        <v>4383</v>
      </c>
      <c r="BU516" s="11">
        <f t="shared" si="425"/>
        <v>0</v>
      </c>
      <c r="BV516" s="6">
        <f t="shared" si="444"/>
        <v>525.1764009843331</v>
      </c>
      <c r="BW516" s="6">
        <f t="shared" si="463"/>
        <v>43.771333333333338</v>
      </c>
      <c r="BX516" s="73">
        <f t="shared" si="436"/>
        <v>131.39359901566692</v>
      </c>
      <c r="BY516" s="6">
        <f t="shared" si="464"/>
        <v>131.39359901566692</v>
      </c>
      <c r="BZ516" s="33">
        <v>44287</v>
      </c>
      <c r="CA516" s="5">
        <f t="shared" si="426"/>
        <v>44287</v>
      </c>
      <c r="CB516" s="11">
        <f t="shared" si="427"/>
        <v>4748</v>
      </c>
      <c r="CC516" s="11">
        <f t="shared" si="428"/>
        <v>0</v>
      </c>
      <c r="CD516" s="6">
        <f t="shared" si="429"/>
        <v>568.94773431766646</v>
      </c>
      <c r="CE516" s="62">
        <f t="shared" si="466"/>
        <v>43.771333333333338</v>
      </c>
      <c r="CF516" s="73">
        <f t="shared" si="438"/>
        <v>43.771333333333338</v>
      </c>
      <c r="CG516" s="73">
        <f t="shared" si="439"/>
        <v>87.622265682333591</v>
      </c>
      <c r="CH516" s="6">
        <f t="shared" si="459"/>
        <v>87.622265682333591</v>
      </c>
      <c r="CI516" s="6"/>
      <c r="CJ516" s="33">
        <v>44652</v>
      </c>
      <c r="CK516" s="5">
        <f t="shared" si="430"/>
        <v>44652</v>
      </c>
      <c r="CL516" s="11">
        <f t="shared" si="431"/>
        <v>2557</v>
      </c>
      <c r="CM516" s="11">
        <f t="shared" si="432"/>
        <v>2557</v>
      </c>
      <c r="CN516" s="6">
        <f t="shared" si="433"/>
        <v>612.71906765099982</v>
      </c>
      <c r="CO516" s="6">
        <f>SLN(M516,J516,N516)</f>
        <v>43.771333333333338</v>
      </c>
      <c r="CP516" s="73">
        <f t="shared" si="440"/>
        <v>43.771333333333338</v>
      </c>
      <c r="CQ516" s="73">
        <f t="shared" si="441"/>
        <v>43.850932349000253</v>
      </c>
      <c r="CR516" s="6">
        <f t="shared" si="434"/>
        <v>43.850932349000253</v>
      </c>
    </row>
    <row r="517" spans="1:96">
      <c r="A517" s="30" t="s">
        <v>2566</v>
      </c>
      <c r="B517" s="30" t="s">
        <v>2030</v>
      </c>
      <c r="C517" s="49"/>
      <c r="D517" s="49" t="s">
        <v>3896</v>
      </c>
      <c r="E517" s="30" t="s">
        <v>2998</v>
      </c>
      <c r="F517" s="30" t="s">
        <v>11592</v>
      </c>
      <c r="G517" s="30" t="s">
        <v>4574</v>
      </c>
      <c r="H517" s="30" t="s">
        <v>3140</v>
      </c>
      <c r="I517" s="30" t="s">
        <v>4256</v>
      </c>
      <c r="J517" s="30"/>
      <c r="K517" s="30" t="s">
        <v>1240</v>
      </c>
      <c r="L517" s="30" t="s">
        <v>3102</v>
      </c>
      <c r="M517" s="31">
        <v>656.57</v>
      </c>
      <c r="N517" s="30">
        <v>15</v>
      </c>
      <c r="O517" s="30"/>
      <c r="P517" s="162"/>
      <c r="Q517" s="30">
        <f t="shared" si="399"/>
        <v>180</v>
      </c>
      <c r="R517" s="30">
        <f t="shared" si="400"/>
        <v>5478.6330000000007</v>
      </c>
      <c r="S517" s="30">
        <f t="shared" si="401"/>
        <v>5475</v>
      </c>
      <c r="T517" s="30" t="s">
        <v>6</v>
      </c>
      <c r="U517" s="30"/>
      <c r="V517" s="32">
        <v>39539</v>
      </c>
      <c r="W517" s="30"/>
      <c r="X517" s="31">
        <v>656.57</v>
      </c>
      <c r="Y517" s="30">
        <v>0</v>
      </c>
      <c r="Z517" s="30">
        <v>0</v>
      </c>
      <c r="AA517" s="30">
        <v>0</v>
      </c>
      <c r="AB517" s="31">
        <f t="shared" si="402"/>
        <v>656.57</v>
      </c>
      <c r="AC517" s="33">
        <v>42095</v>
      </c>
      <c r="AD517" s="10">
        <f t="shared" si="403"/>
        <v>39539</v>
      </c>
      <c r="AE517" s="10">
        <f t="shared" si="404"/>
        <v>42095</v>
      </c>
      <c r="AF517" s="11">
        <f t="shared" si="405"/>
        <v>2556</v>
      </c>
      <c r="AG517" s="11">
        <f t="shared" si="406"/>
        <v>5478.75</v>
      </c>
      <c r="AH517" s="11">
        <f t="shared" si="407"/>
        <v>2556</v>
      </c>
      <c r="AI517" s="11">
        <f t="shared" si="450"/>
        <v>306.51925479452058</v>
      </c>
      <c r="AJ517" s="11">
        <f t="shared" si="451"/>
        <v>350.05074520547947</v>
      </c>
      <c r="AK517" s="33">
        <v>42461</v>
      </c>
      <c r="AL517" s="5">
        <f t="shared" si="408"/>
        <v>42461</v>
      </c>
      <c r="AM517" s="11">
        <f t="shared" si="409"/>
        <v>42461</v>
      </c>
      <c r="AN517" s="11">
        <f t="shared" si="410"/>
        <v>2556</v>
      </c>
      <c r="AO517" s="6">
        <v>378.34</v>
      </c>
      <c r="AP517" s="6">
        <f t="shared" si="411"/>
        <v>71.820745205479398</v>
      </c>
      <c r="AQ517" s="6">
        <f t="shared" si="412"/>
        <v>278.23000000000008</v>
      </c>
      <c r="AR517" s="33">
        <v>42826</v>
      </c>
      <c r="AS517" s="5">
        <f t="shared" si="413"/>
        <v>42826</v>
      </c>
      <c r="AT517" s="11">
        <f t="shared" si="414"/>
        <v>42826</v>
      </c>
      <c r="AU517" s="11">
        <f t="shared" si="415"/>
        <v>3287</v>
      </c>
      <c r="AV517" s="6">
        <v>422.11133333333333</v>
      </c>
      <c r="AW517" s="6">
        <v>43.771333333333338</v>
      </c>
      <c r="AX517" s="6">
        <f t="shared" si="452"/>
        <v>234.45866666666672</v>
      </c>
      <c r="AY517" s="33">
        <v>43191</v>
      </c>
      <c r="AZ517" s="5">
        <f t="shared" si="416"/>
        <v>43191</v>
      </c>
      <c r="BA517" s="11">
        <f t="shared" si="417"/>
        <v>3652</v>
      </c>
      <c r="BB517" s="11">
        <f t="shared" si="418"/>
        <v>3301.9492547945206</v>
      </c>
      <c r="BC517" s="6">
        <v>438.16629480190119</v>
      </c>
      <c r="BD517" s="6">
        <v>16.054961468567871</v>
      </c>
      <c r="BE517" s="6">
        <f t="shared" si="453"/>
        <v>218.40370519809886</v>
      </c>
      <c r="BF517" s="8"/>
      <c r="BG517" s="33">
        <v>43556</v>
      </c>
      <c r="BH517" s="5">
        <f t="shared" si="419"/>
        <v>43556</v>
      </c>
      <c r="BI517" s="11">
        <f t="shared" si="420"/>
        <v>4017</v>
      </c>
      <c r="BJ517" s="11">
        <f t="shared" si="421"/>
        <v>0</v>
      </c>
      <c r="BK517" s="6">
        <f t="shared" si="465"/>
        <v>481.4050676509998</v>
      </c>
      <c r="BL517" s="6">
        <f>BK517-BC517</f>
        <v>43.238772849098609</v>
      </c>
      <c r="BM517" s="6">
        <f t="shared" si="462"/>
        <v>175.16493234900025</v>
      </c>
      <c r="BN517" s="59"/>
      <c r="BO517" s="58"/>
      <c r="BP517" s="58"/>
      <c r="BQ517" s="61">
        <f t="shared" si="422"/>
        <v>131.39359901566695</v>
      </c>
      <c r="BR517" s="33">
        <v>43922</v>
      </c>
      <c r="BS517" s="5">
        <f t="shared" si="423"/>
        <v>43922</v>
      </c>
      <c r="BT517" s="11">
        <f t="shared" si="424"/>
        <v>4383</v>
      </c>
      <c r="BU517" s="11">
        <f t="shared" si="425"/>
        <v>0</v>
      </c>
      <c r="BV517" s="6">
        <f t="shared" si="444"/>
        <v>525.1764009843331</v>
      </c>
      <c r="BW517" s="6">
        <f t="shared" si="463"/>
        <v>43.771333333333338</v>
      </c>
      <c r="BX517" s="73">
        <f t="shared" si="436"/>
        <v>131.39359901566692</v>
      </c>
      <c r="BY517" s="6">
        <f t="shared" si="464"/>
        <v>131.39359901566692</v>
      </c>
      <c r="BZ517" s="33">
        <v>44287</v>
      </c>
      <c r="CA517" s="5">
        <f t="shared" si="426"/>
        <v>44287</v>
      </c>
      <c r="CB517" s="11">
        <f t="shared" si="427"/>
        <v>4748</v>
      </c>
      <c r="CC517" s="11">
        <f t="shared" si="428"/>
        <v>0</v>
      </c>
      <c r="CD517" s="6">
        <f t="shared" si="429"/>
        <v>568.94773431766646</v>
      </c>
      <c r="CE517" s="62">
        <f t="shared" si="466"/>
        <v>43.771333333333338</v>
      </c>
      <c r="CF517" s="73">
        <f t="shared" si="438"/>
        <v>43.771333333333338</v>
      </c>
      <c r="CG517" s="73">
        <f t="shared" si="439"/>
        <v>87.622265682333591</v>
      </c>
      <c r="CH517" s="6">
        <f t="shared" si="459"/>
        <v>87.622265682333591</v>
      </c>
      <c r="CI517" s="6"/>
      <c r="CJ517" s="33">
        <v>44652</v>
      </c>
      <c r="CK517" s="5">
        <f t="shared" si="430"/>
        <v>44652</v>
      </c>
      <c r="CL517" s="11">
        <f t="shared" si="431"/>
        <v>2557</v>
      </c>
      <c r="CM517" s="11">
        <f t="shared" si="432"/>
        <v>2557</v>
      </c>
      <c r="CN517" s="6">
        <f t="shared" si="433"/>
        <v>612.71906765099982</v>
      </c>
      <c r="CO517" s="6">
        <f>SLN(M517,J517,N517)</f>
        <v>43.771333333333338</v>
      </c>
      <c r="CP517" s="73">
        <f t="shared" si="440"/>
        <v>43.771333333333338</v>
      </c>
      <c r="CQ517" s="73">
        <f t="shared" si="441"/>
        <v>43.850932349000253</v>
      </c>
      <c r="CR517" s="6">
        <f t="shared" si="434"/>
        <v>43.850932349000253</v>
      </c>
    </row>
    <row r="518" spans="1:96">
      <c r="A518" s="30" t="s">
        <v>2567</v>
      </c>
      <c r="B518" s="30" t="s">
        <v>2568</v>
      </c>
      <c r="C518" s="49"/>
      <c r="D518" s="49" t="s">
        <v>3897</v>
      </c>
      <c r="E518" s="30" t="s">
        <v>3061</v>
      </c>
      <c r="F518" s="30" t="s">
        <v>4568</v>
      </c>
      <c r="G518" s="30" t="s">
        <v>4562</v>
      </c>
      <c r="H518" s="30" t="s">
        <v>3284</v>
      </c>
      <c r="I518" s="30" t="s">
        <v>4333</v>
      </c>
      <c r="J518" s="30"/>
      <c r="K518" s="30" t="s">
        <v>1240</v>
      </c>
      <c r="L518" s="30" t="s">
        <v>3102</v>
      </c>
      <c r="M518" s="31">
        <v>328.12</v>
      </c>
      <c r="N518" s="30">
        <v>15</v>
      </c>
      <c r="O518" s="30"/>
      <c r="P518" s="162"/>
      <c r="Q518" s="30">
        <f t="shared" ref="Q518:Q581" si="467">N518*12</f>
        <v>180</v>
      </c>
      <c r="R518" s="30">
        <f t="shared" ref="R518:R581" si="468">N518*365.2422</f>
        <v>5478.6330000000007</v>
      </c>
      <c r="S518" s="30">
        <f t="shared" ref="S518:S581" si="469">N518*365</f>
        <v>5475</v>
      </c>
      <c r="T518" s="30" t="s">
        <v>6</v>
      </c>
      <c r="U518" s="30"/>
      <c r="V518" s="32">
        <v>39539</v>
      </c>
      <c r="W518" s="30"/>
      <c r="X518" s="31">
        <v>328.12</v>
      </c>
      <c r="Y518" s="30">
        <v>0</v>
      </c>
      <c r="Z518" s="30">
        <v>0</v>
      </c>
      <c r="AA518" s="30">
        <v>0</v>
      </c>
      <c r="AB518" s="31">
        <f t="shared" ref="AB518:AB581" si="470">SUBTOTAL(9,X518:AA518)</f>
        <v>328.12</v>
      </c>
      <c r="AC518" s="33">
        <v>42095</v>
      </c>
      <c r="AD518" s="10">
        <f t="shared" ref="AD518:AD581" si="471">V518</f>
        <v>39539</v>
      </c>
      <c r="AE518" s="10">
        <f t="shared" ref="AE518:AE581" si="472">AC518</f>
        <v>42095</v>
      </c>
      <c r="AF518" s="11">
        <f t="shared" ref="AF518:AF581" si="473">AC518-V518</f>
        <v>2556</v>
      </c>
      <c r="AG518" s="11">
        <f t="shared" ref="AG518:AG581" si="474">+N518*365.25</f>
        <v>5478.75</v>
      </c>
      <c r="AH518" s="11">
        <f t="shared" ref="AH518:AH581" si="475">IF(AG518&lt;AF518,AG518,AF518)</f>
        <v>2556</v>
      </c>
      <c r="AI518" s="11">
        <f t="shared" si="450"/>
        <v>153.18259726027398</v>
      </c>
      <c r="AJ518" s="11">
        <f t="shared" si="451"/>
        <v>174.93740273972602</v>
      </c>
      <c r="AK518" s="33">
        <v>42461</v>
      </c>
      <c r="AL518" s="5">
        <f t="shared" ref="AL518:AL581" si="476">AK518</f>
        <v>42461</v>
      </c>
      <c r="AM518" s="11">
        <f t="shared" ref="AM518:AM581" si="477">AL518-W518</f>
        <v>42461</v>
      </c>
      <c r="AN518" s="11">
        <f t="shared" ref="AN518:AN581" si="478">IF(AG518&lt;AM518,AH518,AM518)</f>
        <v>2556</v>
      </c>
      <c r="AO518" s="6">
        <v>236.14</v>
      </c>
      <c r="AP518" s="6">
        <f t="shared" ref="AP518:AP581" si="479">AO518-AI518</f>
        <v>82.957402739726007</v>
      </c>
      <c r="AQ518" s="6">
        <f t="shared" ref="AQ518:AQ581" si="480">AB518-AO518</f>
        <v>91.980000000000018</v>
      </c>
      <c r="AR518" s="33">
        <v>42826</v>
      </c>
      <c r="AS518" s="5">
        <f t="shared" ref="AS518:AS581" si="481">AR518</f>
        <v>42826</v>
      </c>
      <c r="AT518" s="11">
        <f t="shared" ref="AT518:AT581" si="482">AS518-W518</f>
        <v>42826</v>
      </c>
      <c r="AU518" s="11">
        <f t="shared" ref="AU518:AU581" si="483">IF(AD518 &lt;&gt; "N/a",IF(AT518&lt;AD518,0,AT518-AD518),0)</f>
        <v>3287</v>
      </c>
      <c r="AV518" s="6">
        <v>258.01466666666664</v>
      </c>
      <c r="AW518" s="6">
        <v>21.874666666666666</v>
      </c>
      <c r="AX518" s="6">
        <f t="shared" si="452"/>
        <v>70.105333333333363</v>
      </c>
      <c r="AY518" s="33">
        <v>43191</v>
      </c>
      <c r="AZ518" s="5">
        <f t="shared" ref="AZ518:AZ581" si="484">AY518</f>
        <v>43191</v>
      </c>
      <c r="BA518" s="11">
        <f t="shared" ref="BA518:BA581" si="485">IF(AJ518 &lt;&gt; "N/a",IF(AZ518&lt;AD518,0,AZ518-AD518),0)</f>
        <v>3652</v>
      </c>
      <c r="BB518" s="11">
        <f t="shared" ref="BB518:BB581" si="486">IF(AJ518 &lt;&gt; "N/a",IF(BA518&lt;AJ518,0,BA518-AJ518),0)</f>
        <v>3477.0625972602738</v>
      </c>
      <c r="BC518" s="6">
        <v>280.18361078459372</v>
      </c>
      <c r="BD518" s="6">
        <v>22.168944117927111</v>
      </c>
      <c r="BE518" s="6">
        <f t="shared" si="453"/>
        <v>47.93638921540628</v>
      </c>
      <c r="BF518" s="8"/>
      <c r="BG518" s="33">
        <v>43556</v>
      </c>
      <c r="BH518" s="5">
        <f t="shared" ref="BH518:BH581" si="487">BG518</f>
        <v>43556</v>
      </c>
      <c r="BI518" s="11">
        <f t="shared" ref="BI518:BI581" si="488">IF(R518 &lt;&gt; "N/a",IF(BG518&lt;V518,0,BG518-V518),0)</f>
        <v>4017</v>
      </c>
      <c r="BJ518" s="11">
        <f t="shared" ref="BJ518:BJ581" si="489">IF(AR518 &lt;&gt; "N/a",IF(BI518&lt;AR518,0,BI518-AR518),0)</f>
        <v>0</v>
      </c>
      <c r="BK518" s="6">
        <f t="shared" si="465"/>
        <v>240.58155382921248</v>
      </c>
      <c r="BL518" s="6">
        <f t="shared" ref="BL518:BL526" si="490">AB518/N518</f>
        <v>21.874666666666666</v>
      </c>
      <c r="BM518" s="6">
        <f t="shared" si="462"/>
        <v>26.061722548739613</v>
      </c>
      <c r="BN518" s="59"/>
      <c r="BO518" s="58"/>
      <c r="BP518" s="58"/>
      <c r="BQ518" s="61">
        <f t="shared" ref="BQ518:BQ581" si="491">AB518-BV518</f>
        <v>65.663779504120839</v>
      </c>
      <c r="BR518" s="33">
        <v>43922</v>
      </c>
      <c r="BS518" s="5">
        <f t="shared" ref="BS518:BS581" si="492">BR518</f>
        <v>43922</v>
      </c>
      <c r="BT518" s="11">
        <f t="shared" ref="BT518:BT581" si="493">IF(Z518 &lt;&gt; "N/a",IF(BR518&lt;AD518,0,BR518-AD518),0)</f>
        <v>4383</v>
      </c>
      <c r="BU518" s="11">
        <f t="shared" ref="BU518:BU581" si="494">IF(AZ518 &lt;&gt; "N/a",IF(BT518&lt;AZ518,0,BT518-AZ518),0)</f>
        <v>0</v>
      </c>
      <c r="BV518" s="6">
        <f t="shared" si="444"/>
        <v>262.45622049587917</v>
      </c>
      <c r="BW518" s="6">
        <f t="shared" si="463"/>
        <v>21.874666666666666</v>
      </c>
      <c r="BX518" s="73">
        <f t="shared" si="436"/>
        <v>4.1870558820729471</v>
      </c>
      <c r="BY518" s="6">
        <f t="shared" si="464"/>
        <v>4.1870558820729471</v>
      </c>
      <c r="BZ518" s="33">
        <v>44287</v>
      </c>
      <c r="CA518" s="5">
        <f t="shared" ref="CA518:CA581" si="495">BZ518</f>
        <v>44287</v>
      </c>
      <c r="CB518" s="11">
        <f t="shared" ref="CB518:CB581" si="496">BZ518-V518</f>
        <v>4748</v>
      </c>
      <c r="CC518" s="11">
        <f t="shared" ref="CC518:CC581" si="497">IF(BG518 &lt;&gt; "N/a",IF(CB518&lt;BG518,0,CB518-BG518),0)</f>
        <v>0</v>
      </c>
      <c r="CD518" s="6">
        <f t="shared" ref="CD518:CD581" si="498">BV518+CE518</f>
        <v>262.97622049587915</v>
      </c>
      <c r="CE518" s="62">
        <v>0.52</v>
      </c>
      <c r="CF518" s="73">
        <f t="shared" si="438"/>
        <v>0.52</v>
      </c>
      <c r="CG518" s="73">
        <f t="shared" si="439"/>
        <v>3.6670558820729471</v>
      </c>
      <c r="CH518" s="6">
        <f t="shared" si="459"/>
        <v>3.6670558820729471</v>
      </c>
      <c r="CI518" s="6"/>
      <c r="CJ518" s="33">
        <v>44652</v>
      </c>
      <c r="CK518" s="5">
        <f t="shared" ref="CK518:CK581" si="499">CJ518</f>
        <v>44652</v>
      </c>
      <c r="CL518" s="11">
        <f t="shared" ref="CL518:CL581" si="500">CJ518-AC518</f>
        <v>2557</v>
      </c>
      <c r="CM518" s="11">
        <f t="shared" ref="CM518:CM581" si="501">IF(BN518 &lt;&gt; "N/a",IF(CL518&lt;BN518,0,CL518-BN518),0)</f>
        <v>2557</v>
      </c>
      <c r="CN518" s="6">
        <f t="shared" ref="CN518:CN581" si="502">CD518+CO518</f>
        <v>263.49622049587913</v>
      </c>
      <c r="CO518" s="6">
        <f>CE518</f>
        <v>0.52</v>
      </c>
      <c r="CP518" s="73">
        <f t="shared" si="440"/>
        <v>0.52</v>
      </c>
      <c r="CQ518" s="73">
        <f t="shared" si="441"/>
        <v>3.1470558820729471</v>
      </c>
      <c r="CR518" s="6">
        <f t="shared" ref="CR518:CR581" si="503">CH518-CO518</f>
        <v>3.1470558820729471</v>
      </c>
    </row>
    <row r="519" spans="1:96">
      <c r="A519" s="30" t="s">
        <v>2613</v>
      </c>
      <c r="B519" s="30" t="s">
        <v>2614</v>
      </c>
      <c r="C519" s="49"/>
      <c r="D519" s="49" t="s">
        <v>3922</v>
      </c>
      <c r="E519" s="30" t="s">
        <v>3061</v>
      </c>
      <c r="F519" s="30" t="s">
        <v>4568</v>
      </c>
      <c r="G519" s="30" t="s">
        <v>4562</v>
      </c>
      <c r="H519" s="30" t="s">
        <v>4513</v>
      </c>
      <c r="I519" s="30" t="s">
        <v>4477</v>
      </c>
      <c r="J519" s="30"/>
      <c r="K519" s="30" t="s">
        <v>1240</v>
      </c>
      <c r="L519" s="30" t="s">
        <v>3102</v>
      </c>
      <c r="M519" s="31">
        <v>1000.16</v>
      </c>
      <c r="N519" s="30">
        <v>15</v>
      </c>
      <c r="O519" s="30"/>
      <c r="P519" s="162"/>
      <c r="Q519" s="30">
        <f t="shared" si="467"/>
        <v>180</v>
      </c>
      <c r="R519" s="30">
        <f t="shared" si="468"/>
        <v>5478.6330000000007</v>
      </c>
      <c r="S519" s="30">
        <f t="shared" si="469"/>
        <v>5475</v>
      </c>
      <c r="T519" s="30" t="s">
        <v>6</v>
      </c>
      <c r="U519" s="30"/>
      <c r="V519" s="32">
        <v>39539</v>
      </c>
      <c r="W519" s="30"/>
      <c r="X519" s="31">
        <v>1000.16</v>
      </c>
      <c r="Y519" s="30">
        <v>0</v>
      </c>
      <c r="Z519" s="30">
        <v>0</v>
      </c>
      <c r="AA519" s="30">
        <v>0</v>
      </c>
      <c r="AB519" s="31">
        <f t="shared" si="470"/>
        <v>1000.16</v>
      </c>
      <c r="AC519" s="33">
        <v>42095</v>
      </c>
      <c r="AD519" s="10">
        <f t="shared" si="471"/>
        <v>39539</v>
      </c>
      <c r="AE519" s="10">
        <f t="shared" si="472"/>
        <v>42095</v>
      </c>
      <c r="AF519" s="11">
        <f t="shared" si="473"/>
        <v>2556</v>
      </c>
      <c r="AG519" s="11">
        <f t="shared" si="474"/>
        <v>5478.75</v>
      </c>
      <c r="AH519" s="11">
        <f t="shared" si="475"/>
        <v>2556</v>
      </c>
      <c r="AI519" s="11">
        <f t="shared" si="450"/>
        <v>466.92401095890409</v>
      </c>
      <c r="AJ519" s="11">
        <f t="shared" si="451"/>
        <v>533.23598904109588</v>
      </c>
      <c r="AK519" s="33">
        <v>42461</v>
      </c>
      <c r="AL519" s="5">
        <f t="shared" si="476"/>
        <v>42461</v>
      </c>
      <c r="AM519" s="11">
        <f t="shared" si="477"/>
        <v>42461</v>
      </c>
      <c r="AN519" s="11">
        <f t="shared" si="478"/>
        <v>2556</v>
      </c>
      <c r="AO519" s="6">
        <v>747.15</v>
      </c>
      <c r="AP519" s="6">
        <f t="shared" si="479"/>
        <v>280.22598904109589</v>
      </c>
      <c r="AQ519" s="6">
        <f t="shared" si="480"/>
        <v>253.01</v>
      </c>
      <c r="AR519" s="33">
        <v>42826</v>
      </c>
      <c r="AS519" s="5">
        <f t="shared" si="481"/>
        <v>42826</v>
      </c>
      <c r="AT519" s="11">
        <f t="shared" si="482"/>
        <v>42826</v>
      </c>
      <c r="AU519" s="11">
        <f t="shared" si="483"/>
        <v>3287</v>
      </c>
      <c r="AV519" s="6">
        <v>813.82733333333329</v>
      </c>
      <c r="AW519" s="6">
        <v>66.677333333333337</v>
      </c>
      <c r="AX519" s="6">
        <f t="shared" si="452"/>
        <v>186.33266666666668</v>
      </c>
      <c r="AY519" s="33">
        <v>43191</v>
      </c>
      <c r="AZ519" s="5">
        <f t="shared" si="484"/>
        <v>43191</v>
      </c>
      <c r="BA519" s="11">
        <f t="shared" si="485"/>
        <v>3652</v>
      </c>
      <c r="BB519" s="11">
        <f t="shared" si="486"/>
        <v>3118.7640109589042</v>
      </c>
      <c r="BC519" s="6">
        <v>881.40166939631627</v>
      </c>
      <c r="BD519" s="6">
        <v>67.574336062982994</v>
      </c>
      <c r="BE519" s="6">
        <f t="shared" si="453"/>
        <v>118.7583306036837</v>
      </c>
      <c r="BF519" s="8"/>
      <c r="BG519" s="33">
        <v>43556</v>
      </c>
      <c r="BH519" s="5">
        <f t="shared" si="487"/>
        <v>43556</v>
      </c>
      <c r="BI519" s="11">
        <f t="shared" si="488"/>
        <v>4017</v>
      </c>
      <c r="BJ519" s="11">
        <f t="shared" si="489"/>
        <v>0</v>
      </c>
      <c r="BK519" s="6">
        <f>BC519+BL519</f>
        <v>948.07900272964957</v>
      </c>
      <c r="BL519" s="6">
        <f t="shared" si="490"/>
        <v>66.677333333333337</v>
      </c>
      <c r="BM519" s="6">
        <f t="shared" si="462"/>
        <v>52.080997270350366</v>
      </c>
      <c r="BN519" s="59"/>
      <c r="BO519" s="58"/>
      <c r="BP519" s="58"/>
      <c r="BQ519" s="61">
        <f t="shared" si="491"/>
        <v>0</v>
      </c>
      <c r="BR519" s="33">
        <v>43922</v>
      </c>
      <c r="BS519" s="5">
        <f t="shared" si="492"/>
        <v>43922</v>
      </c>
      <c r="BT519" s="11">
        <f t="shared" si="493"/>
        <v>4383</v>
      </c>
      <c r="BU519" s="11">
        <f t="shared" si="494"/>
        <v>0</v>
      </c>
      <c r="BV519" s="6">
        <f t="shared" si="444"/>
        <v>1000.16</v>
      </c>
      <c r="BW519" s="6">
        <f>BM519</f>
        <v>52.080997270350366</v>
      </c>
      <c r="BX519" s="73">
        <f t="shared" ref="BX519:BX540" si="504">BY519</f>
        <v>0</v>
      </c>
      <c r="BY519" s="6">
        <f t="shared" si="464"/>
        <v>0</v>
      </c>
      <c r="BZ519" s="33">
        <v>44287</v>
      </c>
      <c r="CA519" s="5">
        <f t="shared" si="495"/>
        <v>44287</v>
      </c>
      <c r="CB519" s="11">
        <f t="shared" si="496"/>
        <v>4748</v>
      </c>
      <c r="CC519" s="11">
        <f t="shared" si="497"/>
        <v>0</v>
      </c>
      <c r="CD519" s="6">
        <f t="shared" si="498"/>
        <v>1000.16</v>
      </c>
      <c r="CE519" s="62">
        <f>BY519</f>
        <v>0</v>
      </c>
      <c r="CF519" s="73">
        <f t="shared" ref="CF519:CF540" si="505">CE519</f>
        <v>0</v>
      </c>
      <c r="CG519" s="73">
        <f t="shared" ref="CG519:CG582" si="506">BX519-CF519</f>
        <v>0</v>
      </c>
      <c r="CH519" s="6">
        <f t="shared" si="459"/>
        <v>0</v>
      </c>
      <c r="CI519" s="6"/>
      <c r="CJ519" s="33">
        <v>44652</v>
      </c>
      <c r="CK519" s="5">
        <f t="shared" si="499"/>
        <v>44652</v>
      </c>
      <c r="CL519" s="11">
        <f t="shared" si="500"/>
        <v>2557</v>
      </c>
      <c r="CM519" s="11">
        <f t="shared" si="501"/>
        <v>2557</v>
      </c>
      <c r="CN519" s="6">
        <f t="shared" si="502"/>
        <v>1000.16</v>
      </c>
      <c r="CO519" s="62">
        <f>CH519</f>
        <v>0</v>
      </c>
      <c r="CP519" s="73">
        <f t="shared" ref="CP519:CP540" si="507">CO519</f>
        <v>0</v>
      </c>
      <c r="CQ519" s="73">
        <f t="shared" ref="CQ519:CQ582" si="508">CG519-CP519</f>
        <v>0</v>
      </c>
      <c r="CR519" s="6">
        <f t="shared" si="503"/>
        <v>0</v>
      </c>
    </row>
    <row r="520" spans="1:96">
      <c r="A520" s="30" t="s">
        <v>2615</v>
      </c>
      <c r="B520" s="30" t="s">
        <v>2616</v>
      </c>
      <c r="C520" s="49"/>
      <c r="D520" s="49" t="s">
        <v>3923</v>
      </c>
      <c r="E520" s="30" t="s">
        <v>3061</v>
      </c>
      <c r="F520" s="30" t="s">
        <v>4568</v>
      </c>
      <c r="G520" s="30" t="s">
        <v>4562</v>
      </c>
      <c r="H520" s="30" t="s">
        <v>4513</v>
      </c>
      <c r="I520" s="30" t="s">
        <v>4477</v>
      </c>
      <c r="J520" s="30"/>
      <c r="K520" s="30" t="s">
        <v>1240</v>
      </c>
      <c r="L520" s="30" t="s">
        <v>3102</v>
      </c>
      <c r="M520" s="31">
        <v>1566.34</v>
      </c>
      <c r="N520" s="30">
        <v>15</v>
      </c>
      <c r="O520" s="30"/>
      <c r="P520" s="162"/>
      <c r="Q520" s="30">
        <f t="shared" si="467"/>
        <v>180</v>
      </c>
      <c r="R520" s="30">
        <f t="shared" si="468"/>
        <v>5478.6330000000007</v>
      </c>
      <c r="S520" s="30">
        <f t="shared" si="469"/>
        <v>5475</v>
      </c>
      <c r="T520" s="30" t="s">
        <v>6</v>
      </c>
      <c r="U520" s="30"/>
      <c r="V520" s="32">
        <v>39539</v>
      </c>
      <c r="W520" s="30"/>
      <c r="X520" s="31">
        <v>1566.34</v>
      </c>
      <c r="Y520" s="30">
        <v>0</v>
      </c>
      <c r="Z520" s="30">
        <v>0</v>
      </c>
      <c r="AA520" s="30">
        <v>0</v>
      </c>
      <c r="AB520" s="31">
        <f t="shared" si="470"/>
        <v>1566.34</v>
      </c>
      <c r="AC520" s="33">
        <v>42095</v>
      </c>
      <c r="AD520" s="10">
        <f t="shared" si="471"/>
        <v>39539</v>
      </c>
      <c r="AE520" s="10">
        <f t="shared" si="472"/>
        <v>42095</v>
      </c>
      <c r="AF520" s="11">
        <f t="shared" si="473"/>
        <v>2556</v>
      </c>
      <c r="AG520" s="11">
        <f t="shared" si="474"/>
        <v>5478.75</v>
      </c>
      <c r="AH520" s="11">
        <f t="shared" si="475"/>
        <v>2556</v>
      </c>
      <c r="AI520" s="11">
        <f t="shared" si="450"/>
        <v>731.24475616438349</v>
      </c>
      <c r="AJ520" s="11">
        <f t="shared" si="451"/>
        <v>835.09524383561643</v>
      </c>
      <c r="AK520" s="33">
        <v>42461</v>
      </c>
      <c r="AL520" s="5">
        <f t="shared" si="476"/>
        <v>42461</v>
      </c>
      <c r="AM520" s="11">
        <f t="shared" si="477"/>
        <v>42461</v>
      </c>
      <c r="AN520" s="11">
        <f t="shared" si="478"/>
        <v>2556</v>
      </c>
      <c r="AO520" s="6">
        <v>1155.2</v>
      </c>
      <c r="AP520" s="6">
        <f t="shared" si="479"/>
        <v>423.95524383561656</v>
      </c>
      <c r="AQ520" s="6">
        <f t="shared" si="480"/>
        <v>411.13999999999987</v>
      </c>
      <c r="AR520" s="33">
        <v>42826</v>
      </c>
      <c r="AS520" s="5">
        <f t="shared" si="481"/>
        <v>42826</v>
      </c>
      <c r="AT520" s="11">
        <f t="shared" si="482"/>
        <v>42826</v>
      </c>
      <c r="AU520" s="11">
        <f t="shared" si="483"/>
        <v>3287</v>
      </c>
      <c r="AV520" s="6">
        <v>1259.6226666666666</v>
      </c>
      <c r="AW520" s="6">
        <v>104.42266666666666</v>
      </c>
      <c r="AX520" s="6">
        <f t="shared" si="452"/>
        <v>306.71733333333327</v>
      </c>
      <c r="AY520" s="33">
        <v>43191</v>
      </c>
      <c r="AZ520" s="5">
        <f t="shared" si="484"/>
        <v>43191</v>
      </c>
      <c r="BA520" s="11">
        <f t="shared" si="485"/>
        <v>3652</v>
      </c>
      <c r="BB520" s="11">
        <f t="shared" si="486"/>
        <v>2816.9047561643838</v>
      </c>
      <c r="BC520" s="6">
        <v>1365.4501198230544</v>
      </c>
      <c r="BD520" s="6">
        <v>105.82745315638775</v>
      </c>
      <c r="BE520" s="6">
        <f t="shared" si="453"/>
        <v>200.88988017694555</v>
      </c>
      <c r="BF520" s="8"/>
      <c r="BG520" s="33">
        <v>43556</v>
      </c>
      <c r="BH520" s="5">
        <f t="shared" si="487"/>
        <v>43556</v>
      </c>
      <c r="BI520" s="11">
        <f t="shared" si="488"/>
        <v>4017</v>
      </c>
      <c r="BJ520" s="11">
        <f t="shared" si="489"/>
        <v>0</v>
      </c>
      <c r="BK520" s="6">
        <f>BC520+BL520</f>
        <v>1469.872786489721</v>
      </c>
      <c r="BL520" s="6">
        <f t="shared" si="490"/>
        <v>104.42266666666666</v>
      </c>
      <c r="BM520" s="6">
        <f t="shared" si="462"/>
        <v>96.467213510278896</v>
      </c>
      <c r="BN520" s="59"/>
      <c r="BO520" s="58"/>
      <c r="BP520" s="58"/>
      <c r="BQ520" s="61">
        <f t="shared" si="491"/>
        <v>0</v>
      </c>
      <c r="BR520" s="33">
        <v>43922</v>
      </c>
      <c r="BS520" s="5">
        <f t="shared" si="492"/>
        <v>43922</v>
      </c>
      <c r="BT520" s="11">
        <f t="shared" si="493"/>
        <v>4383</v>
      </c>
      <c r="BU520" s="11">
        <f t="shared" si="494"/>
        <v>0</v>
      </c>
      <c r="BV520" s="6">
        <f t="shared" si="444"/>
        <v>1566.34</v>
      </c>
      <c r="BW520" s="6">
        <f>BM520</f>
        <v>96.467213510278896</v>
      </c>
      <c r="BX520" s="73">
        <f t="shared" si="504"/>
        <v>0</v>
      </c>
      <c r="BY520" s="6">
        <f t="shared" si="464"/>
        <v>0</v>
      </c>
      <c r="BZ520" s="33">
        <v>44287</v>
      </c>
      <c r="CA520" s="5">
        <f t="shared" si="495"/>
        <v>44287</v>
      </c>
      <c r="CB520" s="11">
        <f t="shared" si="496"/>
        <v>4748</v>
      </c>
      <c r="CC520" s="11">
        <f t="shared" si="497"/>
        <v>0</v>
      </c>
      <c r="CD520" s="6">
        <f t="shared" si="498"/>
        <v>1566.34</v>
      </c>
      <c r="CE520" s="62">
        <f>BY520</f>
        <v>0</v>
      </c>
      <c r="CF520" s="73">
        <f t="shared" si="505"/>
        <v>0</v>
      </c>
      <c r="CG520" s="73">
        <f t="shared" si="506"/>
        <v>0</v>
      </c>
      <c r="CH520" s="6">
        <f t="shared" si="459"/>
        <v>0</v>
      </c>
      <c r="CI520" s="6"/>
      <c r="CJ520" s="33">
        <v>44652</v>
      </c>
      <c r="CK520" s="5">
        <f t="shared" si="499"/>
        <v>44652</v>
      </c>
      <c r="CL520" s="11">
        <f t="shared" si="500"/>
        <v>2557</v>
      </c>
      <c r="CM520" s="11">
        <f t="shared" si="501"/>
        <v>2557</v>
      </c>
      <c r="CN520" s="6">
        <f t="shared" si="502"/>
        <v>1566.34</v>
      </c>
      <c r="CO520" s="62">
        <f>CH520</f>
        <v>0</v>
      </c>
      <c r="CP520" s="73">
        <f t="shared" si="507"/>
        <v>0</v>
      </c>
      <c r="CQ520" s="73">
        <f t="shared" si="508"/>
        <v>0</v>
      </c>
      <c r="CR520" s="6">
        <f t="shared" si="503"/>
        <v>0</v>
      </c>
    </row>
    <row r="521" spans="1:96">
      <c r="A521" s="30" t="s">
        <v>2617</v>
      </c>
      <c r="B521" s="30" t="s">
        <v>2618</v>
      </c>
      <c r="C521" s="49"/>
      <c r="D521" s="49" t="s">
        <v>3924</v>
      </c>
      <c r="E521" s="30" t="s">
        <v>3128</v>
      </c>
      <c r="F521" s="30" t="s">
        <v>3123</v>
      </c>
      <c r="G521" s="30" t="s">
        <v>4562</v>
      </c>
      <c r="H521" s="30" t="s">
        <v>3129</v>
      </c>
      <c r="I521" s="30" t="s">
        <v>3116</v>
      </c>
      <c r="J521" s="30"/>
      <c r="K521" s="30" t="s">
        <v>1240</v>
      </c>
      <c r="L521" s="30" t="s">
        <v>3102</v>
      </c>
      <c r="M521" s="31">
        <v>703.63</v>
      </c>
      <c r="N521" s="30">
        <v>15</v>
      </c>
      <c r="O521" s="30"/>
      <c r="P521" s="162"/>
      <c r="Q521" s="30">
        <f t="shared" si="467"/>
        <v>180</v>
      </c>
      <c r="R521" s="30">
        <f t="shared" si="468"/>
        <v>5478.6330000000007</v>
      </c>
      <c r="S521" s="30">
        <f t="shared" si="469"/>
        <v>5475</v>
      </c>
      <c r="T521" s="30" t="s">
        <v>6</v>
      </c>
      <c r="U521" s="30"/>
      <c r="V521" s="32">
        <v>39539</v>
      </c>
      <c r="W521" s="30"/>
      <c r="X521" s="31">
        <v>703.63</v>
      </c>
      <c r="Y521" s="30">
        <v>0</v>
      </c>
      <c r="Z521" s="30">
        <v>0</v>
      </c>
      <c r="AA521" s="30">
        <v>0</v>
      </c>
      <c r="AB521" s="31">
        <f t="shared" si="470"/>
        <v>703.63</v>
      </c>
      <c r="AC521" s="33">
        <v>42095</v>
      </c>
      <c r="AD521" s="10">
        <f t="shared" si="471"/>
        <v>39539</v>
      </c>
      <c r="AE521" s="10">
        <f t="shared" si="472"/>
        <v>42095</v>
      </c>
      <c r="AF521" s="11">
        <f t="shared" si="473"/>
        <v>2556</v>
      </c>
      <c r="AG521" s="11">
        <f t="shared" si="474"/>
        <v>5478.75</v>
      </c>
      <c r="AH521" s="11">
        <f t="shared" si="475"/>
        <v>2556</v>
      </c>
      <c r="AI521" s="11">
        <f t="shared" si="450"/>
        <v>328.48918356164381</v>
      </c>
      <c r="AJ521" s="11">
        <f t="shared" si="451"/>
        <v>375.14081643835618</v>
      </c>
      <c r="AK521" s="33">
        <v>42461</v>
      </c>
      <c r="AL521" s="5">
        <f t="shared" si="476"/>
        <v>42461</v>
      </c>
      <c r="AM521" s="11">
        <f t="shared" si="477"/>
        <v>42461</v>
      </c>
      <c r="AN521" s="11">
        <f t="shared" si="478"/>
        <v>2556</v>
      </c>
      <c r="AO521" s="6">
        <v>445.79</v>
      </c>
      <c r="AP521" s="6">
        <f t="shared" si="479"/>
        <v>117.30081643835621</v>
      </c>
      <c r="AQ521" s="6">
        <f t="shared" si="480"/>
        <v>257.83999999999997</v>
      </c>
      <c r="AR521" s="33">
        <v>42826</v>
      </c>
      <c r="AS521" s="5">
        <f t="shared" si="481"/>
        <v>42826</v>
      </c>
      <c r="AT521" s="11">
        <f t="shared" si="482"/>
        <v>42826</v>
      </c>
      <c r="AU521" s="11">
        <f t="shared" si="483"/>
        <v>3287</v>
      </c>
      <c r="AV521" s="6">
        <v>492.69866666666667</v>
      </c>
      <c r="AW521" s="6">
        <v>46.908666666666669</v>
      </c>
      <c r="AX521" s="6">
        <f t="shared" si="452"/>
        <v>210.93133333333333</v>
      </c>
      <c r="AY521" s="33">
        <v>43191</v>
      </c>
      <c r="AZ521" s="5">
        <f t="shared" si="484"/>
        <v>43191</v>
      </c>
      <c r="BA521" s="11">
        <f t="shared" si="485"/>
        <v>3652</v>
      </c>
      <c r="BB521" s="11">
        <f t="shared" si="486"/>
        <v>3276.8591835616439</v>
      </c>
      <c r="BC521" s="6">
        <v>540.23839039486688</v>
      </c>
      <c r="BD521" s="6">
        <v>47.539723728200208</v>
      </c>
      <c r="BE521" s="6">
        <f t="shared" si="453"/>
        <v>163.39160960513311</v>
      </c>
      <c r="BF521" s="8"/>
      <c r="BG521" s="33">
        <v>43556</v>
      </c>
      <c r="BH521" s="5">
        <f t="shared" si="487"/>
        <v>43556</v>
      </c>
      <c r="BI521" s="11">
        <f t="shared" si="488"/>
        <v>4017</v>
      </c>
      <c r="BJ521" s="11">
        <f t="shared" si="489"/>
        <v>0</v>
      </c>
      <c r="BK521" s="6">
        <f>BC521+BL521</f>
        <v>587.14705706153359</v>
      </c>
      <c r="BL521" s="6">
        <f t="shared" si="490"/>
        <v>46.908666666666669</v>
      </c>
      <c r="BM521" s="6">
        <f t="shared" si="462"/>
        <v>116.48294293846644</v>
      </c>
      <c r="BN521" s="59"/>
      <c r="BO521" s="58"/>
      <c r="BP521" s="58"/>
      <c r="BQ521" s="61">
        <f t="shared" si="491"/>
        <v>69.574276271799704</v>
      </c>
      <c r="BR521" s="33">
        <v>43922</v>
      </c>
      <c r="BS521" s="5">
        <f t="shared" si="492"/>
        <v>43922</v>
      </c>
      <c r="BT521" s="11">
        <f t="shared" si="493"/>
        <v>4383</v>
      </c>
      <c r="BU521" s="11">
        <f t="shared" si="494"/>
        <v>0</v>
      </c>
      <c r="BV521" s="6">
        <f t="shared" si="444"/>
        <v>634.05572372820029</v>
      </c>
      <c r="BW521" s="6">
        <f t="shared" ref="BW521:BW526" si="509">SLN(M521,J521,N521)</f>
        <v>46.908666666666669</v>
      </c>
      <c r="BX521" s="73">
        <f t="shared" si="504"/>
        <v>69.574276271799761</v>
      </c>
      <c r="BY521" s="6">
        <f t="shared" si="464"/>
        <v>69.574276271799761</v>
      </c>
      <c r="BZ521" s="33">
        <v>44287</v>
      </c>
      <c r="CA521" s="5">
        <f t="shared" si="495"/>
        <v>44287</v>
      </c>
      <c r="CB521" s="11">
        <f t="shared" si="496"/>
        <v>4748</v>
      </c>
      <c r="CC521" s="11">
        <f t="shared" si="497"/>
        <v>0</v>
      </c>
      <c r="CD521" s="6">
        <f t="shared" si="498"/>
        <v>680.964390394867</v>
      </c>
      <c r="CE521" s="62">
        <f t="shared" ref="CE521:CE526" si="510">SLN(M521,J521,N521)</f>
        <v>46.908666666666669</v>
      </c>
      <c r="CF521" s="73">
        <f t="shared" si="505"/>
        <v>46.908666666666669</v>
      </c>
      <c r="CG521" s="73">
        <f t="shared" si="506"/>
        <v>22.665609605133092</v>
      </c>
      <c r="CH521" s="6">
        <f t="shared" si="459"/>
        <v>22.665609605133092</v>
      </c>
      <c r="CI521" s="6"/>
      <c r="CJ521" s="33">
        <v>44652</v>
      </c>
      <c r="CK521" s="5">
        <f t="shared" si="499"/>
        <v>44652</v>
      </c>
      <c r="CL521" s="11">
        <f t="shared" si="500"/>
        <v>2557</v>
      </c>
      <c r="CM521" s="11">
        <f t="shared" si="501"/>
        <v>2557</v>
      </c>
      <c r="CN521" s="6">
        <f t="shared" si="502"/>
        <v>702.63000000000011</v>
      </c>
      <c r="CO521" s="6">
        <f t="shared" ref="CO521:CO526" si="511">CH521-1</f>
        <v>21.665609605133092</v>
      </c>
      <c r="CP521" s="73">
        <f t="shared" si="507"/>
        <v>21.665609605133092</v>
      </c>
      <c r="CQ521" s="73">
        <f t="shared" si="508"/>
        <v>1</v>
      </c>
      <c r="CR521" s="6">
        <f t="shared" si="503"/>
        <v>1</v>
      </c>
    </row>
    <row r="522" spans="1:96">
      <c r="A522" s="30" t="s">
        <v>2619</v>
      </c>
      <c r="B522" s="30" t="s">
        <v>2620</v>
      </c>
      <c r="C522" s="49"/>
      <c r="D522" s="49" t="s">
        <v>3925</v>
      </c>
      <c r="E522" s="30" t="s">
        <v>3061</v>
      </c>
      <c r="F522" s="30" t="s">
        <v>4568</v>
      </c>
      <c r="G522" s="30" t="s">
        <v>4562</v>
      </c>
      <c r="H522" s="30" t="s">
        <v>4445</v>
      </c>
      <c r="I522" s="30" t="s">
        <v>4339</v>
      </c>
      <c r="J522" s="30"/>
      <c r="K522" s="30" t="s">
        <v>1240</v>
      </c>
      <c r="L522" s="30" t="s">
        <v>3102</v>
      </c>
      <c r="M522" s="31">
        <v>922.04</v>
      </c>
      <c r="N522" s="30">
        <v>15</v>
      </c>
      <c r="O522" s="30"/>
      <c r="P522" s="162"/>
      <c r="Q522" s="30">
        <f t="shared" si="467"/>
        <v>180</v>
      </c>
      <c r="R522" s="30">
        <f t="shared" si="468"/>
        <v>5478.6330000000007</v>
      </c>
      <c r="S522" s="30">
        <f t="shared" si="469"/>
        <v>5475</v>
      </c>
      <c r="T522" s="30" t="s">
        <v>6</v>
      </c>
      <c r="U522" s="30"/>
      <c r="V522" s="32">
        <v>39539</v>
      </c>
      <c r="W522" s="30"/>
      <c r="X522" s="31">
        <v>922.04</v>
      </c>
      <c r="Y522" s="30">
        <v>0</v>
      </c>
      <c r="Z522" s="30">
        <v>0</v>
      </c>
      <c r="AA522" s="30">
        <v>0</v>
      </c>
      <c r="AB522" s="31">
        <f t="shared" si="470"/>
        <v>922.04</v>
      </c>
      <c r="AC522" s="33">
        <v>42095</v>
      </c>
      <c r="AD522" s="10">
        <f t="shared" si="471"/>
        <v>39539</v>
      </c>
      <c r="AE522" s="10">
        <f t="shared" si="472"/>
        <v>42095</v>
      </c>
      <c r="AF522" s="11">
        <f t="shared" si="473"/>
        <v>2556</v>
      </c>
      <c r="AG522" s="11">
        <f t="shared" si="474"/>
        <v>5478.75</v>
      </c>
      <c r="AH522" s="11">
        <f t="shared" si="475"/>
        <v>2556</v>
      </c>
      <c r="AI522" s="11">
        <f t="shared" si="450"/>
        <v>430.45374246575341</v>
      </c>
      <c r="AJ522" s="11">
        <f t="shared" si="451"/>
        <v>491.58625753424656</v>
      </c>
      <c r="AK522" s="33">
        <v>42461</v>
      </c>
      <c r="AL522" s="5">
        <f t="shared" si="476"/>
        <v>42461</v>
      </c>
      <c r="AM522" s="11">
        <f t="shared" si="477"/>
        <v>42461</v>
      </c>
      <c r="AN522" s="11">
        <f t="shared" si="478"/>
        <v>2556</v>
      </c>
      <c r="AO522" s="6">
        <v>568.92999999999995</v>
      </c>
      <c r="AP522" s="6">
        <f t="shared" si="479"/>
        <v>138.47625753424654</v>
      </c>
      <c r="AQ522" s="6">
        <f t="shared" si="480"/>
        <v>353.11</v>
      </c>
      <c r="AR522" s="33">
        <v>42826</v>
      </c>
      <c r="AS522" s="5">
        <f t="shared" si="481"/>
        <v>42826</v>
      </c>
      <c r="AT522" s="11">
        <f t="shared" si="482"/>
        <v>42826</v>
      </c>
      <c r="AU522" s="11">
        <f t="shared" si="483"/>
        <v>3287</v>
      </c>
      <c r="AV522" s="6">
        <v>630.39933333333329</v>
      </c>
      <c r="AW522" s="6">
        <v>61.469333333333331</v>
      </c>
      <c r="AX522" s="6">
        <f t="shared" si="452"/>
        <v>291.64066666666668</v>
      </c>
      <c r="AY522" s="33">
        <v>43191</v>
      </c>
      <c r="AZ522" s="5">
        <f t="shared" si="484"/>
        <v>43191</v>
      </c>
      <c r="BA522" s="11">
        <f t="shared" si="485"/>
        <v>3652</v>
      </c>
      <c r="BB522" s="11">
        <f t="shared" si="486"/>
        <v>3160.4137424657533</v>
      </c>
      <c r="BC522" s="6">
        <v>692.6956067530989</v>
      </c>
      <c r="BD522" s="6">
        <v>62.296273419765669</v>
      </c>
      <c r="BE522" s="6">
        <f t="shared" si="453"/>
        <v>229.34439324690106</v>
      </c>
      <c r="BF522" s="8"/>
      <c r="BG522" s="33">
        <v>43556</v>
      </c>
      <c r="BH522" s="5">
        <f t="shared" si="487"/>
        <v>43556</v>
      </c>
      <c r="BI522" s="11">
        <f t="shared" si="488"/>
        <v>4017</v>
      </c>
      <c r="BJ522" s="11">
        <f t="shared" si="489"/>
        <v>0</v>
      </c>
      <c r="BK522" s="6">
        <f>(M522-J522)/R522*BI522</f>
        <v>676.05088349593768</v>
      </c>
      <c r="BL522" s="6">
        <f t="shared" si="490"/>
        <v>61.469333333333331</v>
      </c>
      <c r="BM522" s="6">
        <f t="shared" si="462"/>
        <v>167.87505991356772</v>
      </c>
      <c r="BN522" s="59"/>
      <c r="BO522" s="58"/>
      <c r="BP522" s="58"/>
      <c r="BQ522" s="61">
        <f t="shared" si="491"/>
        <v>184.51978317072894</v>
      </c>
      <c r="BR522" s="33">
        <v>43922</v>
      </c>
      <c r="BS522" s="5">
        <f t="shared" si="492"/>
        <v>43922</v>
      </c>
      <c r="BT522" s="11">
        <f t="shared" si="493"/>
        <v>4383</v>
      </c>
      <c r="BU522" s="11">
        <f t="shared" si="494"/>
        <v>0</v>
      </c>
      <c r="BV522" s="6">
        <f t="shared" si="444"/>
        <v>737.52021682927102</v>
      </c>
      <c r="BW522" s="6">
        <f t="shared" si="509"/>
        <v>61.469333333333331</v>
      </c>
      <c r="BX522" s="73">
        <f t="shared" si="504"/>
        <v>106.40572658023439</v>
      </c>
      <c r="BY522" s="6">
        <f t="shared" si="464"/>
        <v>106.40572658023439</v>
      </c>
      <c r="BZ522" s="33">
        <v>44287</v>
      </c>
      <c r="CA522" s="5">
        <f t="shared" si="495"/>
        <v>44287</v>
      </c>
      <c r="CB522" s="11">
        <f t="shared" si="496"/>
        <v>4748</v>
      </c>
      <c r="CC522" s="11">
        <f t="shared" si="497"/>
        <v>0</v>
      </c>
      <c r="CD522" s="6">
        <f t="shared" si="498"/>
        <v>798.98955016260436</v>
      </c>
      <c r="CE522" s="62">
        <f t="shared" si="510"/>
        <v>61.469333333333331</v>
      </c>
      <c r="CF522" s="73">
        <f t="shared" si="505"/>
        <v>61.469333333333331</v>
      </c>
      <c r="CG522" s="73">
        <f t="shared" si="506"/>
        <v>44.936393246901055</v>
      </c>
      <c r="CH522" s="6">
        <f t="shared" si="459"/>
        <v>44.936393246901055</v>
      </c>
      <c r="CI522" s="6"/>
      <c r="CJ522" s="33">
        <v>44652</v>
      </c>
      <c r="CK522" s="5">
        <f t="shared" si="499"/>
        <v>44652</v>
      </c>
      <c r="CL522" s="11">
        <f t="shared" si="500"/>
        <v>2557</v>
      </c>
      <c r="CM522" s="11">
        <f t="shared" si="501"/>
        <v>2557</v>
      </c>
      <c r="CN522" s="6">
        <f t="shared" si="502"/>
        <v>842.92594340950541</v>
      </c>
      <c r="CO522" s="6">
        <f t="shared" si="511"/>
        <v>43.936393246901055</v>
      </c>
      <c r="CP522" s="73">
        <f t="shared" si="507"/>
        <v>43.936393246901055</v>
      </c>
      <c r="CQ522" s="73">
        <f t="shared" si="508"/>
        <v>1</v>
      </c>
      <c r="CR522" s="6">
        <f t="shared" si="503"/>
        <v>1</v>
      </c>
    </row>
    <row r="523" spans="1:96">
      <c r="A523" s="30" t="s">
        <v>2621</v>
      </c>
      <c r="B523" s="30" t="s">
        <v>2622</v>
      </c>
      <c r="C523" s="49"/>
      <c r="D523" s="49" t="s">
        <v>3926</v>
      </c>
      <c r="E523" s="30" t="s">
        <v>3061</v>
      </c>
      <c r="F523" s="30" t="s">
        <v>4568</v>
      </c>
      <c r="G523" s="30" t="s">
        <v>4562</v>
      </c>
      <c r="H523" s="30" t="s">
        <v>4445</v>
      </c>
      <c r="I523" s="30" t="s">
        <v>4339</v>
      </c>
      <c r="J523" s="30"/>
      <c r="K523" s="30" t="s">
        <v>1240</v>
      </c>
      <c r="L523" s="30" t="s">
        <v>3102</v>
      </c>
      <c r="M523" s="31">
        <v>922.04</v>
      </c>
      <c r="N523" s="30">
        <v>15</v>
      </c>
      <c r="O523" s="30"/>
      <c r="P523" s="162"/>
      <c r="Q523" s="30">
        <f t="shared" si="467"/>
        <v>180</v>
      </c>
      <c r="R523" s="30">
        <f t="shared" si="468"/>
        <v>5478.6330000000007</v>
      </c>
      <c r="S523" s="30">
        <f t="shared" si="469"/>
        <v>5475</v>
      </c>
      <c r="T523" s="30" t="s">
        <v>6</v>
      </c>
      <c r="U523" s="30"/>
      <c r="V523" s="32">
        <v>39539</v>
      </c>
      <c r="W523" s="30"/>
      <c r="X523" s="31">
        <v>922.04</v>
      </c>
      <c r="Y523" s="30">
        <v>0</v>
      </c>
      <c r="Z523" s="30">
        <v>0</v>
      </c>
      <c r="AA523" s="30">
        <v>0</v>
      </c>
      <c r="AB523" s="31">
        <f t="shared" si="470"/>
        <v>922.04</v>
      </c>
      <c r="AC523" s="33">
        <v>42095</v>
      </c>
      <c r="AD523" s="10">
        <f t="shared" si="471"/>
        <v>39539</v>
      </c>
      <c r="AE523" s="10">
        <f t="shared" si="472"/>
        <v>42095</v>
      </c>
      <c r="AF523" s="11">
        <f t="shared" si="473"/>
        <v>2556</v>
      </c>
      <c r="AG523" s="11">
        <f t="shared" si="474"/>
        <v>5478.75</v>
      </c>
      <c r="AH523" s="11">
        <f t="shared" si="475"/>
        <v>2556</v>
      </c>
      <c r="AI523" s="11">
        <f t="shared" si="450"/>
        <v>430.45374246575341</v>
      </c>
      <c r="AJ523" s="11">
        <f t="shared" si="451"/>
        <v>491.58625753424656</v>
      </c>
      <c r="AK523" s="33">
        <v>42461</v>
      </c>
      <c r="AL523" s="5">
        <f t="shared" si="476"/>
        <v>42461</v>
      </c>
      <c r="AM523" s="11">
        <f t="shared" si="477"/>
        <v>42461</v>
      </c>
      <c r="AN523" s="11">
        <f t="shared" si="478"/>
        <v>2556</v>
      </c>
      <c r="AO523" s="6">
        <v>568.92999999999995</v>
      </c>
      <c r="AP523" s="6">
        <f t="shared" si="479"/>
        <v>138.47625753424654</v>
      </c>
      <c r="AQ523" s="6">
        <f t="shared" si="480"/>
        <v>353.11</v>
      </c>
      <c r="AR523" s="33">
        <v>42826</v>
      </c>
      <c r="AS523" s="5">
        <f t="shared" si="481"/>
        <v>42826</v>
      </c>
      <c r="AT523" s="11">
        <f t="shared" si="482"/>
        <v>42826</v>
      </c>
      <c r="AU523" s="11">
        <f t="shared" si="483"/>
        <v>3287</v>
      </c>
      <c r="AV523" s="6">
        <v>630.39933333333329</v>
      </c>
      <c r="AW523" s="6">
        <v>61.469333333333331</v>
      </c>
      <c r="AX523" s="6">
        <f t="shared" si="452"/>
        <v>291.64066666666668</v>
      </c>
      <c r="AY523" s="33">
        <v>43191</v>
      </c>
      <c r="AZ523" s="5">
        <f t="shared" si="484"/>
        <v>43191</v>
      </c>
      <c r="BA523" s="11">
        <f t="shared" si="485"/>
        <v>3652</v>
      </c>
      <c r="BB523" s="11">
        <f t="shared" si="486"/>
        <v>3160.4137424657533</v>
      </c>
      <c r="BC523" s="6">
        <v>692.6956067530989</v>
      </c>
      <c r="BD523" s="6">
        <v>62.296273419765669</v>
      </c>
      <c r="BE523" s="6">
        <f t="shared" si="453"/>
        <v>229.34439324690106</v>
      </c>
      <c r="BF523" s="8"/>
      <c r="BG523" s="33">
        <v>43556</v>
      </c>
      <c r="BH523" s="5">
        <f t="shared" si="487"/>
        <v>43556</v>
      </c>
      <c r="BI523" s="11">
        <f t="shared" si="488"/>
        <v>4017</v>
      </c>
      <c r="BJ523" s="11">
        <f t="shared" si="489"/>
        <v>0</v>
      </c>
      <c r="BK523" s="6">
        <f>(M523-J523)/R523*BI523</f>
        <v>676.05088349593768</v>
      </c>
      <c r="BL523" s="6">
        <f t="shared" si="490"/>
        <v>61.469333333333331</v>
      </c>
      <c r="BM523" s="6">
        <f t="shared" si="462"/>
        <v>167.87505991356772</v>
      </c>
      <c r="BN523" s="59"/>
      <c r="BO523" s="58"/>
      <c r="BP523" s="58"/>
      <c r="BQ523" s="61">
        <f t="shared" si="491"/>
        <v>184.51978317072894</v>
      </c>
      <c r="BR523" s="33">
        <v>43922</v>
      </c>
      <c r="BS523" s="5">
        <f t="shared" si="492"/>
        <v>43922</v>
      </c>
      <c r="BT523" s="11">
        <f t="shared" si="493"/>
        <v>4383</v>
      </c>
      <c r="BU523" s="11">
        <f t="shared" si="494"/>
        <v>0</v>
      </c>
      <c r="BV523" s="6">
        <f t="shared" si="444"/>
        <v>737.52021682927102</v>
      </c>
      <c r="BW523" s="6">
        <f t="shared" si="509"/>
        <v>61.469333333333331</v>
      </c>
      <c r="BX523" s="73">
        <f t="shared" si="504"/>
        <v>106.40572658023439</v>
      </c>
      <c r="BY523" s="6">
        <f t="shared" si="464"/>
        <v>106.40572658023439</v>
      </c>
      <c r="BZ523" s="33">
        <v>44287</v>
      </c>
      <c r="CA523" s="5">
        <f t="shared" si="495"/>
        <v>44287</v>
      </c>
      <c r="CB523" s="11">
        <f t="shared" si="496"/>
        <v>4748</v>
      </c>
      <c r="CC523" s="11">
        <f t="shared" si="497"/>
        <v>0</v>
      </c>
      <c r="CD523" s="6">
        <f t="shared" si="498"/>
        <v>798.98955016260436</v>
      </c>
      <c r="CE523" s="62">
        <f t="shared" si="510"/>
        <v>61.469333333333331</v>
      </c>
      <c r="CF523" s="73">
        <f t="shared" si="505"/>
        <v>61.469333333333331</v>
      </c>
      <c r="CG523" s="73">
        <f t="shared" si="506"/>
        <v>44.936393246901055</v>
      </c>
      <c r="CH523" s="6">
        <f t="shared" si="459"/>
        <v>44.936393246901055</v>
      </c>
      <c r="CI523" s="6"/>
      <c r="CJ523" s="33">
        <v>44652</v>
      </c>
      <c r="CK523" s="5">
        <f t="shared" si="499"/>
        <v>44652</v>
      </c>
      <c r="CL523" s="11">
        <f t="shared" si="500"/>
        <v>2557</v>
      </c>
      <c r="CM523" s="11">
        <f t="shared" si="501"/>
        <v>2557</v>
      </c>
      <c r="CN523" s="6">
        <f t="shared" si="502"/>
        <v>842.92594340950541</v>
      </c>
      <c r="CO523" s="6">
        <f t="shared" si="511"/>
        <v>43.936393246901055</v>
      </c>
      <c r="CP523" s="73">
        <f t="shared" si="507"/>
        <v>43.936393246901055</v>
      </c>
      <c r="CQ523" s="73">
        <f t="shared" si="508"/>
        <v>1</v>
      </c>
      <c r="CR523" s="6">
        <f t="shared" si="503"/>
        <v>1</v>
      </c>
    </row>
    <row r="524" spans="1:96">
      <c r="A524" s="30" t="s">
        <v>2623</v>
      </c>
      <c r="B524" s="30" t="s">
        <v>2624</v>
      </c>
      <c r="C524" s="49"/>
      <c r="D524" s="49" t="s">
        <v>3927</v>
      </c>
      <c r="E524" s="30" t="s">
        <v>3061</v>
      </c>
      <c r="F524" s="30" t="s">
        <v>4568</v>
      </c>
      <c r="G524" s="30" t="s">
        <v>4562</v>
      </c>
      <c r="H524" s="30" t="s">
        <v>4445</v>
      </c>
      <c r="I524" s="30" t="s">
        <v>4339</v>
      </c>
      <c r="J524" s="30"/>
      <c r="K524" s="30" t="s">
        <v>1240</v>
      </c>
      <c r="L524" s="30" t="s">
        <v>3102</v>
      </c>
      <c r="M524" s="31">
        <v>922.04</v>
      </c>
      <c r="N524" s="30">
        <v>15</v>
      </c>
      <c r="O524" s="30"/>
      <c r="P524" s="162"/>
      <c r="Q524" s="30">
        <f t="shared" si="467"/>
        <v>180</v>
      </c>
      <c r="R524" s="30">
        <f t="shared" si="468"/>
        <v>5478.6330000000007</v>
      </c>
      <c r="S524" s="30">
        <f t="shared" si="469"/>
        <v>5475</v>
      </c>
      <c r="T524" s="30" t="s">
        <v>6</v>
      </c>
      <c r="U524" s="30"/>
      <c r="V524" s="32">
        <v>39539</v>
      </c>
      <c r="W524" s="30"/>
      <c r="X524" s="31">
        <v>922.04</v>
      </c>
      <c r="Y524" s="30">
        <v>0</v>
      </c>
      <c r="Z524" s="30">
        <v>0</v>
      </c>
      <c r="AA524" s="30">
        <v>0</v>
      </c>
      <c r="AB524" s="31">
        <f t="shared" si="470"/>
        <v>922.04</v>
      </c>
      <c r="AC524" s="33">
        <v>42095</v>
      </c>
      <c r="AD524" s="10">
        <f t="shared" si="471"/>
        <v>39539</v>
      </c>
      <c r="AE524" s="10">
        <f t="shared" si="472"/>
        <v>42095</v>
      </c>
      <c r="AF524" s="11">
        <f t="shared" si="473"/>
        <v>2556</v>
      </c>
      <c r="AG524" s="11">
        <f t="shared" si="474"/>
        <v>5478.75</v>
      </c>
      <c r="AH524" s="11">
        <f t="shared" si="475"/>
        <v>2556</v>
      </c>
      <c r="AI524" s="11">
        <f t="shared" si="450"/>
        <v>430.45374246575341</v>
      </c>
      <c r="AJ524" s="11">
        <f t="shared" si="451"/>
        <v>491.58625753424656</v>
      </c>
      <c r="AK524" s="33">
        <v>42461</v>
      </c>
      <c r="AL524" s="5">
        <f t="shared" si="476"/>
        <v>42461</v>
      </c>
      <c r="AM524" s="11">
        <f t="shared" si="477"/>
        <v>42461</v>
      </c>
      <c r="AN524" s="11">
        <f t="shared" si="478"/>
        <v>2556</v>
      </c>
      <c r="AO524" s="6">
        <v>568.92999999999995</v>
      </c>
      <c r="AP524" s="6">
        <f t="shared" si="479"/>
        <v>138.47625753424654</v>
      </c>
      <c r="AQ524" s="6">
        <f t="shared" si="480"/>
        <v>353.11</v>
      </c>
      <c r="AR524" s="33">
        <v>42826</v>
      </c>
      <c r="AS524" s="5">
        <f t="shared" si="481"/>
        <v>42826</v>
      </c>
      <c r="AT524" s="11">
        <f t="shared" si="482"/>
        <v>42826</v>
      </c>
      <c r="AU524" s="11">
        <f t="shared" si="483"/>
        <v>3287</v>
      </c>
      <c r="AV524" s="6">
        <v>630.39933333333329</v>
      </c>
      <c r="AW524" s="6">
        <v>61.469333333333331</v>
      </c>
      <c r="AX524" s="6">
        <f t="shared" si="452"/>
        <v>291.64066666666668</v>
      </c>
      <c r="AY524" s="33">
        <v>43191</v>
      </c>
      <c r="AZ524" s="5">
        <f t="shared" si="484"/>
        <v>43191</v>
      </c>
      <c r="BA524" s="11">
        <f t="shared" si="485"/>
        <v>3652</v>
      </c>
      <c r="BB524" s="11">
        <f t="shared" si="486"/>
        <v>3160.4137424657533</v>
      </c>
      <c r="BC524" s="6">
        <v>692.6956067530989</v>
      </c>
      <c r="BD524" s="6">
        <v>62.296273419765669</v>
      </c>
      <c r="BE524" s="6">
        <f t="shared" si="453"/>
        <v>229.34439324690106</v>
      </c>
      <c r="BF524" s="8"/>
      <c r="BG524" s="33">
        <v>43556</v>
      </c>
      <c r="BH524" s="5">
        <f t="shared" si="487"/>
        <v>43556</v>
      </c>
      <c r="BI524" s="11">
        <f t="shared" si="488"/>
        <v>4017</v>
      </c>
      <c r="BJ524" s="11">
        <f t="shared" si="489"/>
        <v>0</v>
      </c>
      <c r="BK524" s="6">
        <f>(M524-J524)/R524*BI524</f>
        <v>676.05088349593768</v>
      </c>
      <c r="BL524" s="6">
        <f t="shared" si="490"/>
        <v>61.469333333333331</v>
      </c>
      <c r="BM524" s="6">
        <f t="shared" si="462"/>
        <v>167.87505991356772</v>
      </c>
      <c r="BN524" s="59"/>
      <c r="BO524" s="58"/>
      <c r="BP524" s="58"/>
      <c r="BQ524" s="61">
        <f t="shared" si="491"/>
        <v>184.51978317072894</v>
      </c>
      <c r="BR524" s="33">
        <v>43922</v>
      </c>
      <c r="BS524" s="5">
        <f t="shared" si="492"/>
        <v>43922</v>
      </c>
      <c r="BT524" s="11">
        <f t="shared" si="493"/>
        <v>4383</v>
      </c>
      <c r="BU524" s="11">
        <f t="shared" si="494"/>
        <v>0</v>
      </c>
      <c r="BV524" s="6">
        <f t="shared" si="444"/>
        <v>737.52021682927102</v>
      </c>
      <c r="BW524" s="6">
        <f t="shared" si="509"/>
        <v>61.469333333333331</v>
      </c>
      <c r="BX524" s="73">
        <f t="shared" si="504"/>
        <v>106.40572658023439</v>
      </c>
      <c r="BY524" s="6">
        <f t="shared" si="464"/>
        <v>106.40572658023439</v>
      </c>
      <c r="BZ524" s="33">
        <v>44287</v>
      </c>
      <c r="CA524" s="5">
        <f t="shared" si="495"/>
        <v>44287</v>
      </c>
      <c r="CB524" s="11">
        <f t="shared" si="496"/>
        <v>4748</v>
      </c>
      <c r="CC524" s="11">
        <f t="shared" si="497"/>
        <v>0</v>
      </c>
      <c r="CD524" s="6">
        <f t="shared" si="498"/>
        <v>798.98955016260436</v>
      </c>
      <c r="CE524" s="62">
        <f t="shared" si="510"/>
        <v>61.469333333333331</v>
      </c>
      <c r="CF524" s="73">
        <f t="shared" si="505"/>
        <v>61.469333333333331</v>
      </c>
      <c r="CG524" s="73">
        <f t="shared" si="506"/>
        <v>44.936393246901055</v>
      </c>
      <c r="CH524" s="6">
        <f t="shared" si="459"/>
        <v>44.936393246901055</v>
      </c>
      <c r="CI524" s="6"/>
      <c r="CJ524" s="33">
        <v>44652</v>
      </c>
      <c r="CK524" s="5">
        <f t="shared" si="499"/>
        <v>44652</v>
      </c>
      <c r="CL524" s="11">
        <f t="shared" si="500"/>
        <v>2557</v>
      </c>
      <c r="CM524" s="11">
        <f t="shared" si="501"/>
        <v>2557</v>
      </c>
      <c r="CN524" s="6">
        <f t="shared" si="502"/>
        <v>842.92594340950541</v>
      </c>
      <c r="CO524" s="6">
        <f t="shared" si="511"/>
        <v>43.936393246901055</v>
      </c>
      <c r="CP524" s="73">
        <f t="shared" si="507"/>
        <v>43.936393246901055</v>
      </c>
      <c r="CQ524" s="73">
        <f t="shared" si="508"/>
        <v>1</v>
      </c>
      <c r="CR524" s="6">
        <f t="shared" si="503"/>
        <v>1</v>
      </c>
    </row>
    <row r="525" spans="1:96">
      <c r="A525" s="30" t="s">
        <v>2625</v>
      </c>
      <c r="B525" s="30" t="s">
        <v>2626</v>
      </c>
      <c r="C525" s="49"/>
      <c r="D525" s="49" t="s">
        <v>3928</v>
      </c>
      <c r="E525" s="30" t="s">
        <v>3061</v>
      </c>
      <c r="F525" s="30" t="s">
        <v>4568</v>
      </c>
      <c r="G525" s="30" t="s">
        <v>4562</v>
      </c>
      <c r="H525" s="30" t="s">
        <v>4445</v>
      </c>
      <c r="I525" s="30" t="s">
        <v>4339</v>
      </c>
      <c r="J525" s="30"/>
      <c r="K525" s="30" t="s">
        <v>1240</v>
      </c>
      <c r="L525" s="30" t="s">
        <v>3102</v>
      </c>
      <c r="M525" s="31">
        <v>922.04</v>
      </c>
      <c r="N525" s="30">
        <v>15</v>
      </c>
      <c r="O525" s="30"/>
      <c r="P525" s="162"/>
      <c r="Q525" s="30">
        <f t="shared" si="467"/>
        <v>180</v>
      </c>
      <c r="R525" s="30">
        <f t="shared" si="468"/>
        <v>5478.6330000000007</v>
      </c>
      <c r="S525" s="30">
        <f t="shared" si="469"/>
        <v>5475</v>
      </c>
      <c r="T525" s="30" t="s">
        <v>6</v>
      </c>
      <c r="U525" s="30"/>
      <c r="V525" s="32">
        <v>39539</v>
      </c>
      <c r="W525" s="30"/>
      <c r="X525" s="31">
        <v>922.04</v>
      </c>
      <c r="Y525" s="30">
        <v>0</v>
      </c>
      <c r="Z525" s="30">
        <v>0</v>
      </c>
      <c r="AA525" s="30">
        <v>0</v>
      </c>
      <c r="AB525" s="31">
        <f t="shared" si="470"/>
        <v>922.04</v>
      </c>
      <c r="AC525" s="33">
        <v>42095</v>
      </c>
      <c r="AD525" s="10">
        <f t="shared" si="471"/>
        <v>39539</v>
      </c>
      <c r="AE525" s="10">
        <f t="shared" si="472"/>
        <v>42095</v>
      </c>
      <c r="AF525" s="11">
        <f t="shared" si="473"/>
        <v>2556</v>
      </c>
      <c r="AG525" s="11">
        <f t="shared" si="474"/>
        <v>5478.75</v>
      </c>
      <c r="AH525" s="11">
        <f t="shared" si="475"/>
        <v>2556</v>
      </c>
      <c r="AI525" s="11">
        <f t="shared" si="450"/>
        <v>430.45374246575341</v>
      </c>
      <c r="AJ525" s="11">
        <f t="shared" si="451"/>
        <v>491.58625753424656</v>
      </c>
      <c r="AK525" s="33">
        <v>42461</v>
      </c>
      <c r="AL525" s="5">
        <f t="shared" si="476"/>
        <v>42461</v>
      </c>
      <c r="AM525" s="11">
        <f t="shared" si="477"/>
        <v>42461</v>
      </c>
      <c r="AN525" s="11">
        <f t="shared" si="478"/>
        <v>2556</v>
      </c>
      <c r="AO525" s="6">
        <v>568.92999999999995</v>
      </c>
      <c r="AP525" s="6">
        <f t="shared" si="479"/>
        <v>138.47625753424654</v>
      </c>
      <c r="AQ525" s="6">
        <f t="shared" si="480"/>
        <v>353.11</v>
      </c>
      <c r="AR525" s="33">
        <v>42826</v>
      </c>
      <c r="AS525" s="5">
        <f t="shared" si="481"/>
        <v>42826</v>
      </c>
      <c r="AT525" s="11">
        <f t="shared" si="482"/>
        <v>42826</v>
      </c>
      <c r="AU525" s="11">
        <f t="shared" si="483"/>
        <v>3287</v>
      </c>
      <c r="AV525" s="6">
        <v>630.39933333333329</v>
      </c>
      <c r="AW525" s="6">
        <v>61.469333333333331</v>
      </c>
      <c r="AX525" s="6">
        <f t="shared" si="452"/>
        <v>291.64066666666668</v>
      </c>
      <c r="AY525" s="33">
        <v>43191</v>
      </c>
      <c r="AZ525" s="5">
        <f t="shared" si="484"/>
        <v>43191</v>
      </c>
      <c r="BA525" s="11">
        <f t="shared" si="485"/>
        <v>3652</v>
      </c>
      <c r="BB525" s="11">
        <f t="shared" si="486"/>
        <v>3160.4137424657533</v>
      </c>
      <c r="BC525" s="6">
        <v>692.6956067530989</v>
      </c>
      <c r="BD525" s="6">
        <v>62.296273419765669</v>
      </c>
      <c r="BE525" s="6">
        <f t="shared" si="453"/>
        <v>229.34439324690106</v>
      </c>
      <c r="BF525" s="8"/>
      <c r="BG525" s="33">
        <v>43556</v>
      </c>
      <c r="BH525" s="5">
        <f t="shared" si="487"/>
        <v>43556</v>
      </c>
      <c r="BI525" s="11">
        <f t="shared" si="488"/>
        <v>4017</v>
      </c>
      <c r="BJ525" s="11">
        <f t="shared" si="489"/>
        <v>0</v>
      </c>
      <c r="BK525" s="6">
        <f>(M525-J525)/R525*BI525</f>
        <v>676.05088349593768</v>
      </c>
      <c r="BL525" s="6">
        <f t="shared" si="490"/>
        <v>61.469333333333331</v>
      </c>
      <c r="BM525" s="6">
        <f t="shared" si="462"/>
        <v>167.87505991356772</v>
      </c>
      <c r="BN525" s="59"/>
      <c r="BO525" s="58"/>
      <c r="BP525" s="58"/>
      <c r="BQ525" s="61">
        <f t="shared" si="491"/>
        <v>184.51978317072894</v>
      </c>
      <c r="BR525" s="33">
        <v>43922</v>
      </c>
      <c r="BS525" s="5">
        <f t="shared" si="492"/>
        <v>43922</v>
      </c>
      <c r="BT525" s="11">
        <f t="shared" si="493"/>
        <v>4383</v>
      </c>
      <c r="BU525" s="11">
        <f t="shared" si="494"/>
        <v>0</v>
      </c>
      <c r="BV525" s="6">
        <f t="shared" si="444"/>
        <v>737.52021682927102</v>
      </c>
      <c r="BW525" s="6">
        <f t="shared" si="509"/>
        <v>61.469333333333331</v>
      </c>
      <c r="BX525" s="73">
        <f t="shared" si="504"/>
        <v>106.40572658023439</v>
      </c>
      <c r="BY525" s="6">
        <f t="shared" si="464"/>
        <v>106.40572658023439</v>
      </c>
      <c r="BZ525" s="33">
        <v>44287</v>
      </c>
      <c r="CA525" s="5">
        <f t="shared" si="495"/>
        <v>44287</v>
      </c>
      <c r="CB525" s="11">
        <f t="shared" si="496"/>
        <v>4748</v>
      </c>
      <c r="CC525" s="11">
        <f t="shared" si="497"/>
        <v>0</v>
      </c>
      <c r="CD525" s="6">
        <f t="shared" si="498"/>
        <v>798.98955016260436</v>
      </c>
      <c r="CE525" s="62">
        <f t="shared" si="510"/>
        <v>61.469333333333331</v>
      </c>
      <c r="CF525" s="73">
        <f t="shared" si="505"/>
        <v>61.469333333333331</v>
      </c>
      <c r="CG525" s="73">
        <f t="shared" si="506"/>
        <v>44.936393246901055</v>
      </c>
      <c r="CH525" s="6">
        <f t="shared" si="459"/>
        <v>44.936393246901055</v>
      </c>
      <c r="CI525" s="6"/>
      <c r="CJ525" s="33">
        <v>44652</v>
      </c>
      <c r="CK525" s="5">
        <f t="shared" si="499"/>
        <v>44652</v>
      </c>
      <c r="CL525" s="11">
        <f t="shared" si="500"/>
        <v>2557</v>
      </c>
      <c r="CM525" s="11">
        <f t="shared" si="501"/>
        <v>2557</v>
      </c>
      <c r="CN525" s="6">
        <f t="shared" si="502"/>
        <v>842.92594340950541</v>
      </c>
      <c r="CO525" s="6">
        <f t="shared" si="511"/>
        <v>43.936393246901055</v>
      </c>
      <c r="CP525" s="73">
        <f t="shared" si="507"/>
        <v>43.936393246901055</v>
      </c>
      <c r="CQ525" s="73">
        <f t="shared" si="508"/>
        <v>1</v>
      </c>
      <c r="CR525" s="6">
        <f t="shared" si="503"/>
        <v>1</v>
      </c>
    </row>
    <row r="526" spans="1:96">
      <c r="A526" s="30" t="s">
        <v>2627</v>
      </c>
      <c r="B526" s="30" t="s">
        <v>2628</v>
      </c>
      <c r="C526" s="49"/>
      <c r="D526" s="49" t="s">
        <v>3929</v>
      </c>
      <c r="E526" s="30" t="s">
        <v>3061</v>
      </c>
      <c r="F526" s="30" t="s">
        <v>4568</v>
      </c>
      <c r="G526" s="30" t="s">
        <v>4562</v>
      </c>
      <c r="H526" s="30" t="s">
        <v>4448</v>
      </c>
      <c r="I526" s="30" t="s">
        <v>4308</v>
      </c>
      <c r="J526" s="30"/>
      <c r="K526" s="30" t="s">
        <v>1240</v>
      </c>
      <c r="L526" s="30" t="s">
        <v>3102</v>
      </c>
      <c r="M526" s="31">
        <v>433.77</v>
      </c>
      <c r="N526" s="30">
        <v>15</v>
      </c>
      <c r="O526" s="30"/>
      <c r="P526" s="162"/>
      <c r="Q526" s="30">
        <f t="shared" si="467"/>
        <v>180</v>
      </c>
      <c r="R526" s="30">
        <f t="shared" si="468"/>
        <v>5478.6330000000007</v>
      </c>
      <c r="S526" s="30">
        <f t="shared" si="469"/>
        <v>5475</v>
      </c>
      <c r="T526" s="30" t="s">
        <v>6</v>
      </c>
      <c r="U526" s="30"/>
      <c r="V526" s="32">
        <v>39539</v>
      </c>
      <c r="W526" s="30"/>
      <c r="X526" s="31">
        <v>433.77</v>
      </c>
      <c r="Y526" s="30">
        <v>0</v>
      </c>
      <c r="Z526" s="30">
        <v>0</v>
      </c>
      <c r="AA526" s="30">
        <v>0</v>
      </c>
      <c r="AB526" s="31">
        <f t="shared" si="470"/>
        <v>433.77</v>
      </c>
      <c r="AC526" s="33">
        <v>42095</v>
      </c>
      <c r="AD526" s="10">
        <f t="shared" si="471"/>
        <v>39539</v>
      </c>
      <c r="AE526" s="10">
        <f t="shared" si="472"/>
        <v>42095</v>
      </c>
      <c r="AF526" s="11">
        <f t="shared" si="473"/>
        <v>2556</v>
      </c>
      <c r="AG526" s="11">
        <f t="shared" si="474"/>
        <v>5478.75</v>
      </c>
      <c r="AH526" s="11">
        <f t="shared" si="475"/>
        <v>2556</v>
      </c>
      <c r="AI526" s="11">
        <f t="shared" si="450"/>
        <v>202.50522739726028</v>
      </c>
      <c r="AJ526" s="11">
        <f t="shared" si="451"/>
        <v>231.2647726027397</v>
      </c>
      <c r="AK526" s="33">
        <v>42461</v>
      </c>
      <c r="AL526" s="5">
        <f t="shared" si="476"/>
        <v>42461</v>
      </c>
      <c r="AM526" s="11">
        <f t="shared" si="477"/>
        <v>42461</v>
      </c>
      <c r="AN526" s="11">
        <f t="shared" si="478"/>
        <v>2556</v>
      </c>
      <c r="AO526" s="6">
        <v>265.91000000000003</v>
      </c>
      <c r="AP526" s="6">
        <f t="shared" si="479"/>
        <v>63.40477260273974</v>
      </c>
      <c r="AQ526" s="6">
        <f t="shared" si="480"/>
        <v>167.85999999999996</v>
      </c>
      <c r="AR526" s="33">
        <v>42826</v>
      </c>
      <c r="AS526" s="5">
        <f t="shared" si="481"/>
        <v>42826</v>
      </c>
      <c r="AT526" s="11">
        <f t="shared" si="482"/>
        <v>42826</v>
      </c>
      <c r="AU526" s="11">
        <f t="shared" si="483"/>
        <v>3287</v>
      </c>
      <c r="AV526" s="6">
        <v>294.82800000000003</v>
      </c>
      <c r="AW526" s="6">
        <v>28.917999999999999</v>
      </c>
      <c r="AX526" s="6">
        <f t="shared" si="452"/>
        <v>138.94199999999995</v>
      </c>
      <c r="AY526" s="33">
        <v>43191</v>
      </c>
      <c r="AZ526" s="5">
        <f t="shared" si="484"/>
        <v>43191</v>
      </c>
      <c r="BA526" s="11">
        <f t="shared" si="485"/>
        <v>3652</v>
      </c>
      <c r="BB526" s="11">
        <f t="shared" si="486"/>
        <v>3420.7352273972601</v>
      </c>
      <c r="BC526" s="6">
        <v>324.13503062913952</v>
      </c>
      <c r="BD526" s="6">
        <v>29.307030629139469</v>
      </c>
      <c r="BE526" s="6">
        <f t="shared" si="453"/>
        <v>109.63496937086046</v>
      </c>
      <c r="BF526" s="8"/>
      <c r="BG526" s="33">
        <v>43556</v>
      </c>
      <c r="BH526" s="5">
        <f t="shared" si="487"/>
        <v>43556</v>
      </c>
      <c r="BI526" s="11">
        <f t="shared" si="488"/>
        <v>4017</v>
      </c>
      <c r="BJ526" s="11">
        <f t="shared" si="489"/>
        <v>0</v>
      </c>
      <c r="BK526" s="6">
        <f>BC526+BL526</f>
        <v>353.05303062913953</v>
      </c>
      <c r="BL526" s="6">
        <f t="shared" si="490"/>
        <v>28.917999999999999</v>
      </c>
      <c r="BM526" s="6">
        <f t="shared" si="462"/>
        <v>80.716969370860454</v>
      </c>
      <c r="BN526" s="59"/>
      <c r="BO526" s="58"/>
      <c r="BP526" s="58"/>
      <c r="BQ526" s="61">
        <f t="shared" si="491"/>
        <v>51.798969370860448</v>
      </c>
      <c r="BR526" s="33">
        <v>43922</v>
      </c>
      <c r="BS526" s="5">
        <f t="shared" si="492"/>
        <v>43922</v>
      </c>
      <c r="BT526" s="11">
        <f t="shared" si="493"/>
        <v>4383</v>
      </c>
      <c r="BU526" s="11">
        <f t="shared" si="494"/>
        <v>0</v>
      </c>
      <c r="BV526" s="6">
        <f t="shared" si="444"/>
        <v>381.97103062913953</v>
      </c>
      <c r="BW526" s="6">
        <f t="shared" si="509"/>
        <v>28.917999999999999</v>
      </c>
      <c r="BX526" s="73">
        <f t="shared" si="504"/>
        <v>51.798969370860455</v>
      </c>
      <c r="BY526" s="6">
        <f t="shared" si="464"/>
        <v>51.798969370860455</v>
      </c>
      <c r="BZ526" s="33">
        <v>44287</v>
      </c>
      <c r="CA526" s="5">
        <f t="shared" si="495"/>
        <v>44287</v>
      </c>
      <c r="CB526" s="11">
        <f t="shared" si="496"/>
        <v>4748</v>
      </c>
      <c r="CC526" s="11">
        <f t="shared" si="497"/>
        <v>0</v>
      </c>
      <c r="CD526" s="6">
        <f t="shared" si="498"/>
        <v>410.88903062913954</v>
      </c>
      <c r="CE526" s="62">
        <f t="shared" si="510"/>
        <v>28.917999999999999</v>
      </c>
      <c r="CF526" s="73">
        <f t="shared" si="505"/>
        <v>28.917999999999999</v>
      </c>
      <c r="CG526" s="73">
        <f t="shared" si="506"/>
        <v>22.880969370860456</v>
      </c>
      <c r="CH526" s="6">
        <f t="shared" si="459"/>
        <v>22.880969370860456</v>
      </c>
      <c r="CI526" s="6"/>
      <c r="CJ526" s="33">
        <v>44652</v>
      </c>
      <c r="CK526" s="5">
        <f t="shared" si="499"/>
        <v>44652</v>
      </c>
      <c r="CL526" s="11">
        <f t="shared" si="500"/>
        <v>2557</v>
      </c>
      <c r="CM526" s="11">
        <f t="shared" si="501"/>
        <v>2557</v>
      </c>
      <c r="CN526" s="6">
        <f t="shared" si="502"/>
        <v>432.77</v>
      </c>
      <c r="CO526" s="6">
        <f t="shared" si="511"/>
        <v>21.880969370860456</v>
      </c>
      <c r="CP526" s="73">
        <f t="shared" si="507"/>
        <v>21.880969370860456</v>
      </c>
      <c r="CQ526" s="73">
        <f t="shared" si="508"/>
        <v>1</v>
      </c>
      <c r="CR526" s="6">
        <f t="shared" si="503"/>
        <v>1</v>
      </c>
    </row>
    <row r="527" spans="1:96">
      <c r="A527" s="30" t="s">
        <v>2629</v>
      </c>
      <c r="B527" s="30" t="s">
        <v>2630</v>
      </c>
      <c r="C527" s="49"/>
      <c r="D527" s="49" t="s">
        <v>3930</v>
      </c>
      <c r="E527" s="30" t="s">
        <v>3128</v>
      </c>
      <c r="F527" s="30" t="s">
        <v>3123</v>
      </c>
      <c r="G527" s="30" t="s">
        <v>4562</v>
      </c>
      <c r="H527" s="30" t="s">
        <v>3129</v>
      </c>
      <c r="I527" s="30" t="s">
        <v>3116</v>
      </c>
      <c r="J527" s="30"/>
      <c r="K527" s="30" t="s">
        <v>1240</v>
      </c>
      <c r="L527" s="30" t="s">
        <v>3102</v>
      </c>
      <c r="M527" s="31">
        <v>541.4</v>
      </c>
      <c r="N527" s="30">
        <v>15</v>
      </c>
      <c r="O527" s="30"/>
      <c r="P527" s="162"/>
      <c r="Q527" s="30">
        <f t="shared" si="467"/>
        <v>180</v>
      </c>
      <c r="R527" s="30">
        <f t="shared" si="468"/>
        <v>5478.6330000000007</v>
      </c>
      <c r="S527" s="30">
        <f t="shared" si="469"/>
        <v>5475</v>
      </c>
      <c r="T527" s="30" t="s">
        <v>6</v>
      </c>
      <c r="U527" s="30"/>
      <c r="V527" s="32">
        <v>39539</v>
      </c>
      <c r="W527" s="30"/>
      <c r="X527" s="31">
        <v>541.4</v>
      </c>
      <c r="Y527" s="30">
        <v>0</v>
      </c>
      <c r="Z527" s="30">
        <v>0</v>
      </c>
      <c r="AA527" s="30">
        <v>0</v>
      </c>
      <c r="AB527" s="31">
        <f t="shared" si="470"/>
        <v>541.4</v>
      </c>
      <c r="AC527" s="33">
        <v>42095</v>
      </c>
      <c r="AD527" s="10">
        <f t="shared" si="471"/>
        <v>39539</v>
      </c>
      <c r="AE527" s="10">
        <f t="shared" si="472"/>
        <v>42095</v>
      </c>
      <c r="AF527" s="11">
        <f t="shared" si="473"/>
        <v>2556</v>
      </c>
      <c r="AG527" s="11">
        <f t="shared" si="474"/>
        <v>5478.75</v>
      </c>
      <c r="AH527" s="11">
        <f t="shared" si="475"/>
        <v>2556</v>
      </c>
      <c r="AI527" s="11">
        <f t="shared" si="450"/>
        <v>252.75221917808219</v>
      </c>
      <c r="AJ527" s="11">
        <f t="shared" si="451"/>
        <v>288.64778082191776</v>
      </c>
      <c r="AK527" s="33">
        <v>42461</v>
      </c>
      <c r="AL527" s="5">
        <f t="shared" si="476"/>
        <v>42461</v>
      </c>
      <c r="AM527" s="11">
        <f t="shared" si="477"/>
        <v>42461</v>
      </c>
      <c r="AN527" s="11">
        <f t="shared" si="478"/>
        <v>2556</v>
      </c>
      <c r="AO527" s="6">
        <v>489.55</v>
      </c>
      <c r="AP527" s="6">
        <f t="shared" si="479"/>
        <v>236.79778082191783</v>
      </c>
      <c r="AQ527" s="6">
        <f t="shared" si="480"/>
        <v>51.849999999999966</v>
      </c>
      <c r="AR527" s="33">
        <v>42826</v>
      </c>
      <c r="AS527" s="5">
        <f t="shared" si="481"/>
        <v>42826</v>
      </c>
      <c r="AT527" s="11">
        <f t="shared" si="482"/>
        <v>42826</v>
      </c>
      <c r="AU527" s="11">
        <f t="shared" si="483"/>
        <v>3287</v>
      </c>
      <c r="AV527" s="6">
        <v>525.64333333333332</v>
      </c>
      <c r="AW527" s="6">
        <v>36.093333333333334</v>
      </c>
      <c r="AX527" s="6">
        <f t="shared" si="452"/>
        <v>15.756666666666661</v>
      </c>
      <c r="AY527" s="33">
        <v>43191</v>
      </c>
      <c r="AZ527" s="5">
        <f t="shared" si="484"/>
        <v>43191</v>
      </c>
      <c r="BA527" s="11">
        <f t="shared" si="485"/>
        <v>3652</v>
      </c>
      <c r="BB527" s="11">
        <f t="shared" si="486"/>
        <v>3363.3522191780821</v>
      </c>
      <c r="BC527" s="6">
        <v>541.611972679524</v>
      </c>
      <c r="BD527" s="6">
        <v>15.968639346190633</v>
      </c>
      <c r="BE527" s="6">
        <f t="shared" si="453"/>
        <v>-0.21197267952402399</v>
      </c>
      <c r="BF527" s="8"/>
      <c r="BG527" s="33">
        <v>43556</v>
      </c>
      <c r="BH527" s="5">
        <f t="shared" si="487"/>
        <v>43556</v>
      </c>
      <c r="BI527" s="11">
        <f t="shared" si="488"/>
        <v>4017</v>
      </c>
      <c r="BJ527" s="11">
        <f t="shared" si="489"/>
        <v>0</v>
      </c>
      <c r="BK527" s="6">
        <f>BC527+BL527</f>
        <v>542.69197267952404</v>
      </c>
      <c r="BL527" s="6">
        <v>1.08</v>
      </c>
      <c r="BM527" s="6">
        <v>0.08</v>
      </c>
      <c r="BN527" s="59"/>
      <c r="BO527" s="58"/>
      <c r="BP527" s="58"/>
      <c r="BQ527" s="61">
        <f t="shared" si="491"/>
        <v>-1.3719726795241058</v>
      </c>
      <c r="BR527" s="33">
        <v>43922</v>
      </c>
      <c r="BS527" s="5">
        <f t="shared" si="492"/>
        <v>43922</v>
      </c>
      <c r="BT527" s="11">
        <f t="shared" si="493"/>
        <v>4383</v>
      </c>
      <c r="BU527" s="11">
        <f t="shared" si="494"/>
        <v>0</v>
      </c>
      <c r="BV527" s="6">
        <f t="shared" si="444"/>
        <v>542.77197267952408</v>
      </c>
      <c r="BW527" s="6">
        <f>BM527</f>
        <v>0.08</v>
      </c>
      <c r="BX527" s="73">
        <f t="shared" si="504"/>
        <v>0.08</v>
      </c>
      <c r="BY527" s="6">
        <v>0.08</v>
      </c>
      <c r="BZ527" s="33">
        <v>44287</v>
      </c>
      <c r="CA527" s="5">
        <f t="shared" si="495"/>
        <v>44287</v>
      </c>
      <c r="CB527" s="11">
        <f t="shared" si="496"/>
        <v>4748</v>
      </c>
      <c r="CC527" s="11">
        <f t="shared" si="497"/>
        <v>0</v>
      </c>
      <c r="CD527" s="6">
        <f t="shared" si="498"/>
        <v>542.85197267952412</v>
      </c>
      <c r="CE527" s="62">
        <f>BY527</f>
        <v>0.08</v>
      </c>
      <c r="CF527" s="73">
        <f t="shared" si="505"/>
        <v>0.08</v>
      </c>
      <c r="CG527" s="73">
        <f t="shared" si="506"/>
        <v>0</v>
      </c>
      <c r="CH527" s="6">
        <f t="shared" si="459"/>
        <v>0</v>
      </c>
      <c r="CI527" s="6"/>
      <c r="CJ527" s="33">
        <v>44652</v>
      </c>
      <c r="CK527" s="5">
        <f t="shared" si="499"/>
        <v>44652</v>
      </c>
      <c r="CL527" s="11">
        <f t="shared" si="500"/>
        <v>2557</v>
      </c>
      <c r="CM527" s="11">
        <f t="shared" si="501"/>
        <v>2557</v>
      </c>
      <c r="CN527" s="6">
        <f t="shared" si="502"/>
        <v>542.85197267952412</v>
      </c>
      <c r="CO527" s="62">
        <f>CH527</f>
        <v>0</v>
      </c>
      <c r="CP527" s="73">
        <f t="shared" si="507"/>
        <v>0</v>
      </c>
      <c r="CQ527" s="73">
        <f t="shared" si="508"/>
        <v>0</v>
      </c>
      <c r="CR527" s="6">
        <f t="shared" si="503"/>
        <v>0</v>
      </c>
    </row>
    <row r="528" spans="1:96">
      <c r="A528" s="30" t="s">
        <v>2633</v>
      </c>
      <c r="B528" s="30" t="s">
        <v>2634</v>
      </c>
      <c r="C528" s="49"/>
      <c r="D528" s="49" t="s">
        <v>2365</v>
      </c>
      <c r="E528" s="30" t="s">
        <v>3061</v>
      </c>
      <c r="F528" s="30" t="s">
        <v>4568</v>
      </c>
      <c r="G528" s="30" t="s">
        <v>4562</v>
      </c>
      <c r="H528" s="30" t="s">
        <v>3284</v>
      </c>
      <c r="I528" s="30" t="s">
        <v>3116</v>
      </c>
      <c r="J528" s="30"/>
      <c r="K528" s="30" t="s">
        <v>1240</v>
      </c>
      <c r="L528" s="30" t="s">
        <v>3102</v>
      </c>
      <c r="M528" s="31">
        <v>813.98</v>
      </c>
      <c r="N528" s="30">
        <v>15</v>
      </c>
      <c r="O528" s="30"/>
      <c r="P528" s="162"/>
      <c r="Q528" s="30">
        <f t="shared" si="467"/>
        <v>180</v>
      </c>
      <c r="R528" s="30">
        <f t="shared" si="468"/>
        <v>5478.6330000000007</v>
      </c>
      <c r="S528" s="30">
        <f t="shared" si="469"/>
        <v>5475</v>
      </c>
      <c r="T528" s="30" t="s">
        <v>6</v>
      </c>
      <c r="U528" s="30"/>
      <c r="V528" s="32">
        <v>39539</v>
      </c>
      <c r="W528" s="30"/>
      <c r="X528" s="31">
        <v>813.98</v>
      </c>
      <c r="Y528" s="30">
        <v>0</v>
      </c>
      <c r="Z528" s="30">
        <v>0</v>
      </c>
      <c r="AA528" s="30">
        <v>0</v>
      </c>
      <c r="AB528" s="31">
        <f t="shared" si="470"/>
        <v>813.98</v>
      </c>
      <c r="AC528" s="33">
        <v>42095</v>
      </c>
      <c r="AD528" s="10">
        <f t="shared" si="471"/>
        <v>39539</v>
      </c>
      <c r="AE528" s="10">
        <f t="shared" si="472"/>
        <v>42095</v>
      </c>
      <c r="AF528" s="11">
        <f t="shared" si="473"/>
        <v>2556</v>
      </c>
      <c r="AG528" s="11">
        <f t="shared" si="474"/>
        <v>5478.75</v>
      </c>
      <c r="AH528" s="11">
        <f t="shared" si="475"/>
        <v>2556</v>
      </c>
      <c r="AI528" s="11">
        <f t="shared" si="450"/>
        <v>380.00600547945203</v>
      </c>
      <c r="AJ528" s="11">
        <f t="shared" si="451"/>
        <v>433.97399452054799</v>
      </c>
      <c r="AK528" s="33">
        <v>42461</v>
      </c>
      <c r="AL528" s="5">
        <f t="shared" si="476"/>
        <v>42461</v>
      </c>
      <c r="AM528" s="11">
        <f t="shared" si="477"/>
        <v>42461</v>
      </c>
      <c r="AN528" s="11">
        <f t="shared" si="478"/>
        <v>2556</v>
      </c>
      <c r="AO528" s="6">
        <v>742.67</v>
      </c>
      <c r="AP528" s="6">
        <f t="shared" si="479"/>
        <v>362.66399452054793</v>
      </c>
      <c r="AQ528" s="6">
        <f t="shared" si="480"/>
        <v>71.310000000000059</v>
      </c>
      <c r="AR528" s="33">
        <v>42826</v>
      </c>
      <c r="AS528" s="5">
        <f t="shared" si="481"/>
        <v>42826</v>
      </c>
      <c r="AT528" s="11">
        <f t="shared" si="482"/>
        <v>42826</v>
      </c>
      <c r="AU528" s="11">
        <f t="shared" si="483"/>
        <v>3287</v>
      </c>
      <c r="AV528" s="6">
        <v>796.93533333333335</v>
      </c>
      <c r="AW528" s="6">
        <v>54.265333333333338</v>
      </c>
      <c r="AX528" s="6">
        <f t="shared" si="452"/>
        <v>17.044666666666672</v>
      </c>
      <c r="AY528" s="33">
        <v>43191</v>
      </c>
      <c r="AZ528" s="5">
        <f t="shared" si="484"/>
        <v>43191</v>
      </c>
      <c r="BA528" s="11">
        <f t="shared" si="485"/>
        <v>3652</v>
      </c>
      <c r="BB528" s="11">
        <f t="shared" si="486"/>
        <v>3218.0260054794521</v>
      </c>
      <c r="BC528" s="6">
        <v>814.20929999988959</v>
      </c>
      <c r="BD528" s="6">
        <v>17.273966666556216</v>
      </c>
      <c r="BE528" s="6">
        <f t="shared" si="453"/>
        <v>-0.22929999988957661</v>
      </c>
      <c r="BF528" s="8"/>
      <c r="BG528" s="33">
        <v>43556</v>
      </c>
      <c r="BH528" s="5">
        <f t="shared" si="487"/>
        <v>43556</v>
      </c>
      <c r="BI528" s="11">
        <f t="shared" si="488"/>
        <v>4017</v>
      </c>
      <c r="BJ528" s="11">
        <f t="shared" si="489"/>
        <v>0</v>
      </c>
      <c r="BK528" s="6">
        <f>BC528+BL528</f>
        <v>815.28929999988964</v>
      </c>
      <c r="BL528" s="6">
        <v>1.08</v>
      </c>
      <c r="BM528" s="6">
        <v>0.08</v>
      </c>
      <c r="BN528" s="59"/>
      <c r="BO528" s="58"/>
      <c r="BP528" s="58"/>
      <c r="BQ528" s="61">
        <f t="shared" si="491"/>
        <v>-1.3892999998896585</v>
      </c>
      <c r="BR528" s="33">
        <v>43922</v>
      </c>
      <c r="BS528" s="5">
        <f t="shared" si="492"/>
        <v>43922</v>
      </c>
      <c r="BT528" s="11">
        <f t="shared" si="493"/>
        <v>4383</v>
      </c>
      <c r="BU528" s="11">
        <f t="shared" si="494"/>
        <v>0</v>
      </c>
      <c r="BV528" s="6">
        <f t="shared" si="444"/>
        <v>815.36929999988968</v>
      </c>
      <c r="BW528" s="6">
        <f>BM528</f>
        <v>0.08</v>
      </c>
      <c r="BX528" s="73">
        <f t="shared" si="504"/>
        <v>0.08</v>
      </c>
      <c r="BY528" s="6">
        <v>0.08</v>
      </c>
      <c r="BZ528" s="33">
        <v>44287</v>
      </c>
      <c r="CA528" s="5">
        <f t="shared" si="495"/>
        <v>44287</v>
      </c>
      <c r="CB528" s="11">
        <f t="shared" si="496"/>
        <v>4748</v>
      </c>
      <c r="CC528" s="11">
        <f t="shared" si="497"/>
        <v>0</v>
      </c>
      <c r="CD528" s="6">
        <f t="shared" si="498"/>
        <v>815.44929999988972</v>
      </c>
      <c r="CE528" s="62">
        <f>BY528</f>
        <v>0.08</v>
      </c>
      <c r="CF528" s="73">
        <f t="shared" si="505"/>
        <v>0.08</v>
      </c>
      <c r="CG528" s="73">
        <f t="shared" si="506"/>
        <v>0</v>
      </c>
      <c r="CH528" s="6">
        <f t="shared" si="459"/>
        <v>0</v>
      </c>
      <c r="CI528" s="6"/>
      <c r="CJ528" s="33">
        <v>44652</v>
      </c>
      <c r="CK528" s="5">
        <f t="shared" si="499"/>
        <v>44652</v>
      </c>
      <c r="CL528" s="11">
        <f t="shared" si="500"/>
        <v>2557</v>
      </c>
      <c r="CM528" s="11">
        <f t="shared" si="501"/>
        <v>2557</v>
      </c>
      <c r="CN528" s="6">
        <f t="shared" si="502"/>
        <v>815.44929999988972</v>
      </c>
      <c r="CO528" s="62">
        <f>CH528</f>
        <v>0</v>
      </c>
      <c r="CP528" s="73">
        <f t="shared" si="507"/>
        <v>0</v>
      </c>
      <c r="CQ528" s="73">
        <f t="shared" si="508"/>
        <v>0</v>
      </c>
      <c r="CR528" s="6">
        <f t="shared" si="503"/>
        <v>0</v>
      </c>
    </row>
    <row r="529" spans="1:96">
      <c r="A529" s="30" t="s">
        <v>2635</v>
      </c>
      <c r="B529" s="30" t="s">
        <v>2636</v>
      </c>
      <c r="C529" s="49"/>
      <c r="D529" s="49" t="s">
        <v>2451</v>
      </c>
      <c r="E529" s="30" t="s">
        <v>3061</v>
      </c>
      <c r="F529" s="30" t="s">
        <v>4568</v>
      </c>
      <c r="G529" s="30" t="s">
        <v>4562</v>
      </c>
      <c r="H529" s="30" t="s">
        <v>3284</v>
      </c>
      <c r="I529" s="30" t="s">
        <v>3116</v>
      </c>
      <c r="J529" s="30"/>
      <c r="K529" s="30" t="s">
        <v>1240</v>
      </c>
      <c r="L529" s="30" t="s">
        <v>3102</v>
      </c>
      <c r="M529" s="31">
        <v>922.04</v>
      </c>
      <c r="N529" s="30">
        <v>15</v>
      </c>
      <c r="O529" s="30"/>
      <c r="P529" s="162"/>
      <c r="Q529" s="30">
        <f t="shared" si="467"/>
        <v>180</v>
      </c>
      <c r="R529" s="30">
        <f t="shared" si="468"/>
        <v>5478.6330000000007</v>
      </c>
      <c r="S529" s="30">
        <f t="shared" si="469"/>
        <v>5475</v>
      </c>
      <c r="T529" s="30" t="s">
        <v>6</v>
      </c>
      <c r="U529" s="30"/>
      <c r="V529" s="32">
        <v>39539</v>
      </c>
      <c r="W529" s="30"/>
      <c r="X529" s="31">
        <v>922.04</v>
      </c>
      <c r="Y529" s="30">
        <v>0</v>
      </c>
      <c r="Z529" s="30">
        <v>0</v>
      </c>
      <c r="AA529" s="30">
        <v>0</v>
      </c>
      <c r="AB529" s="31">
        <f t="shared" si="470"/>
        <v>922.04</v>
      </c>
      <c r="AC529" s="33">
        <v>42095</v>
      </c>
      <c r="AD529" s="10">
        <f t="shared" si="471"/>
        <v>39539</v>
      </c>
      <c r="AE529" s="10">
        <f t="shared" si="472"/>
        <v>42095</v>
      </c>
      <c r="AF529" s="11">
        <f t="shared" si="473"/>
        <v>2556</v>
      </c>
      <c r="AG529" s="11">
        <f t="shared" si="474"/>
        <v>5478.75</v>
      </c>
      <c r="AH529" s="11">
        <f t="shared" si="475"/>
        <v>2556</v>
      </c>
      <c r="AI529" s="11">
        <f t="shared" si="450"/>
        <v>430.45374246575341</v>
      </c>
      <c r="AJ529" s="11">
        <f t="shared" si="451"/>
        <v>491.58625753424656</v>
      </c>
      <c r="AK529" s="33">
        <v>42461</v>
      </c>
      <c r="AL529" s="5">
        <f t="shared" si="476"/>
        <v>42461</v>
      </c>
      <c r="AM529" s="11">
        <f t="shared" si="477"/>
        <v>42461</v>
      </c>
      <c r="AN529" s="11">
        <f t="shared" si="478"/>
        <v>2556</v>
      </c>
      <c r="AO529" s="6">
        <v>608.69000000000005</v>
      </c>
      <c r="AP529" s="6">
        <f t="shared" si="479"/>
        <v>178.23625753424665</v>
      </c>
      <c r="AQ529" s="6">
        <f t="shared" si="480"/>
        <v>313.34999999999991</v>
      </c>
      <c r="AR529" s="33">
        <v>42826</v>
      </c>
      <c r="AS529" s="5">
        <f t="shared" si="481"/>
        <v>42826</v>
      </c>
      <c r="AT529" s="11">
        <f t="shared" si="482"/>
        <v>42826</v>
      </c>
      <c r="AU529" s="11">
        <f t="shared" si="483"/>
        <v>3287</v>
      </c>
      <c r="AV529" s="6">
        <v>670.15933333333339</v>
      </c>
      <c r="AW529" s="6">
        <v>61.469333333333331</v>
      </c>
      <c r="AX529" s="6">
        <f t="shared" si="452"/>
        <v>251.88066666666657</v>
      </c>
      <c r="AY529" s="33">
        <v>43191</v>
      </c>
      <c r="AZ529" s="5">
        <f t="shared" si="484"/>
        <v>43191</v>
      </c>
      <c r="BA529" s="11">
        <f t="shared" si="485"/>
        <v>3652</v>
      </c>
      <c r="BB529" s="11">
        <f t="shared" si="486"/>
        <v>3160.4137424657533</v>
      </c>
      <c r="BC529" s="6">
        <v>732.45560675309912</v>
      </c>
      <c r="BD529" s="6">
        <v>62.296273419765669</v>
      </c>
      <c r="BE529" s="6">
        <f t="shared" si="453"/>
        <v>189.58439324690085</v>
      </c>
      <c r="BF529" s="8"/>
      <c r="BG529" s="33">
        <v>43556</v>
      </c>
      <c r="BH529" s="5">
        <f t="shared" si="487"/>
        <v>43556</v>
      </c>
      <c r="BI529" s="11">
        <f t="shared" si="488"/>
        <v>4017</v>
      </c>
      <c r="BJ529" s="11">
        <f t="shared" si="489"/>
        <v>0</v>
      </c>
      <c r="BK529" s="6">
        <f>BC529+BL529</f>
        <v>793.92494008643246</v>
      </c>
      <c r="BL529" s="6">
        <f>AB529/N529</f>
        <v>61.469333333333331</v>
      </c>
      <c r="BM529" s="6">
        <f t="shared" ref="BM529:BM536" si="512">BE529-BL529</f>
        <v>128.11505991356751</v>
      </c>
      <c r="BN529" s="59"/>
      <c r="BO529" s="58"/>
      <c r="BP529" s="58"/>
      <c r="BQ529" s="61">
        <f t="shared" si="491"/>
        <v>66.645726580234168</v>
      </c>
      <c r="BR529" s="33">
        <v>43922</v>
      </c>
      <c r="BS529" s="5">
        <f t="shared" si="492"/>
        <v>43922</v>
      </c>
      <c r="BT529" s="11">
        <f t="shared" si="493"/>
        <v>4383</v>
      </c>
      <c r="BU529" s="11">
        <f t="shared" si="494"/>
        <v>0</v>
      </c>
      <c r="BV529" s="6">
        <f t="shared" si="444"/>
        <v>855.3942734197658</v>
      </c>
      <c r="BW529" s="6">
        <f>SLN(M529,J529,N529)</f>
        <v>61.469333333333331</v>
      </c>
      <c r="BX529" s="73">
        <f t="shared" si="504"/>
        <v>66.645726580234168</v>
      </c>
      <c r="BY529" s="6">
        <f t="shared" ref="BY529:BY536" si="513">BM529-BW529</f>
        <v>66.645726580234168</v>
      </c>
      <c r="BZ529" s="33">
        <v>44287</v>
      </c>
      <c r="CA529" s="5">
        <f t="shared" si="495"/>
        <v>44287</v>
      </c>
      <c r="CB529" s="11">
        <f t="shared" si="496"/>
        <v>4748</v>
      </c>
      <c r="CC529" s="11">
        <f t="shared" si="497"/>
        <v>0</v>
      </c>
      <c r="CD529" s="6">
        <f t="shared" si="498"/>
        <v>916.86360675309913</v>
      </c>
      <c r="CE529" s="62">
        <f>SLN(M529,J529,N529)</f>
        <v>61.469333333333331</v>
      </c>
      <c r="CF529" s="73">
        <f t="shared" si="505"/>
        <v>61.469333333333331</v>
      </c>
      <c r="CG529" s="73">
        <f t="shared" si="506"/>
        <v>5.1763932469008367</v>
      </c>
      <c r="CH529" s="6">
        <f t="shared" si="459"/>
        <v>5.1763932469008367</v>
      </c>
      <c r="CI529" s="6"/>
      <c r="CJ529" s="33">
        <v>44652</v>
      </c>
      <c r="CK529" s="5">
        <f t="shared" si="499"/>
        <v>44652</v>
      </c>
      <c r="CL529" s="11">
        <f t="shared" si="500"/>
        <v>2557</v>
      </c>
      <c r="CM529" s="11">
        <f t="shared" si="501"/>
        <v>2557</v>
      </c>
      <c r="CN529" s="6">
        <f t="shared" si="502"/>
        <v>921.04</v>
      </c>
      <c r="CO529" s="6">
        <f>CH529-1</f>
        <v>4.1763932469008367</v>
      </c>
      <c r="CP529" s="73">
        <f t="shared" si="507"/>
        <v>4.1763932469008367</v>
      </c>
      <c r="CQ529" s="73">
        <f t="shared" si="508"/>
        <v>1</v>
      </c>
      <c r="CR529" s="6">
        <f t="shared" si="503"/>
        <v>1</v>
      </c>
    </row>
    <row r="530" spans="1:96">
      <c r="A530" s="30" t="s">
        <v>2637</v>
      </c>
      <c r="B530" s="30" t="s">
        <v>2638</v>
      </c>
      <c r="C530" s="49"/>
      <c r="D530" s="49" t="s">
        <v>2487</v>
      </c>
      <c r="E530" s="30" t="s">
        <v>3061</v>
      </c>
      <c r="F530" s="30" t="s">
        <v>4568</v>
      </c>
      <c r="G530" s="30" t="s">
        <v>4562</v>
      </c>
      <c r="H530" s="30" t="s">
        <v>3284</v>
      </c>
      <c r="I530" s="30" t="s">
        <v>3116</v>
      </c>
      <c r="J530" s="30"/>
      <c r="K530" s="30" t="s">
        <v>1240</v>
      </c>
      <c r="L530" s="30" t="s">
        <v>3102</v>
      </c>
      <c r="M530" s="31">
        <v>1203.0999999999999</v>
      </c>
      <c r="N530" s="30">
        <v>15</v>
      </c>
      <c r="O530" s="30"/>
      <c r="P530" s="162"/>
      <c r="Q530" s="30">
        <f t="shared" si="467"/>
        <v>180</v>
      </c>
      <c r="R530" s="30">
        <f t="shared" si="468"/>
        <v>5478.6330000000007</v>
      </c>
      <c r="S530" s="30">
        <f t="shared" si="469"/>
        <v>5475</v>
      </c>
      <c r="T530" s="30" t="s">
        <v>6</v>
      </c>
      <c r="U530" s="30"/>
      <c r="V530" s="32">
        <v>39539</v>
      </c>
      <c r="W530" s="30"/>
      <c r="X530" s="31">
        <v>1203.0999999999999</v>
      </c>
      <c r="Y530" s="30">
        <v>0</v>
      </c>
      <c r="Z530" s="30">
        <v>0</v>
      </c>
      <c r="AA530" s="30">
        <v>0</v>
      </c>
      <c r="AB530" s="31">
        <f t="shared" si="470"/>
        <v>1203.0999999999999</v>
      </c>
      <c r="AC530" s="33">
        <v>42095</v>
      </c>
      <c r="AD530" s="10">
        <f t="shared" si="471"/>
        <v>39539</v>
      </c>
      <c r="AE530" s="10">
        <f t="shared" si="472"/>
        <v>42095</v>
      </c>
      <c r="AF530" s="11">
        <f t="shared" si="473"/>
        <v>2556</v>
      </c>
      <c r="AG530" s="11">
        <f t="shared" si="474"/>
        <v>5478.75</v>
      </c>
      <c r="AH530" s="11">
        <f t="shared" si="475"/>
        <v>2556</v>
      </c>
      <c r="AI530" s="11">
        <f t="shared" si="450"/>
        <v>561.66641095890407</v>
      </c>
      <c r="AJ530" s="11">
        <f t="shared" si="451"/>
        <v>641.43358904109584</v>
      </c>
      <c r="AK530" s="33">
        <v>42461</v>
      </c>
      <c r="AL530" s="5">
        <f t="shared" si="476"/>
        <v>42461</v>
      </c>
      <c r="AM530" s="11">
        <f t="shared" si="477"/>
        <v>42461</v>
      </c>
      <c r="AN530" s="11">
        <f t="shared" si="478"/>
        <v>2556</v>
      </c>
      <c r="AO530" s="6">
        <v>641.59</v>
      </c>
      <c r="AP530" s="6">
        <f t="shared" si="479"/>
        <v>79.923589041095966</v>
      </c>
      <c r="AQ530" s="6">
        <f t="shared" si="480"/>
        <v>561.50999999999988</v>
      </c>
      <c r="AR530" s="33">
        <v>42826</v>
      </c>
      <c r="AS530" s="5">
        <f t="shared" si="481"/>
        <v>42826</v>
      </c>
      <c r="AT530" s="11">
        <f t="shared" si="482"/>
        <v>42826</v>
      </c>
      <c r="AU530" s="11">
        <f t="shared" si="483"/>
        <v>3287</v>
      </c>
      <c r="AV530" s="6">
        <v>721.79666666666674</v>
      </c>
      <c r="AW530" s="6">
        <v>80.206666666666663</v>
      </c>
      <c r="AX530" s="6">
        <f t="shared" si="452"/>
        <v>481.30333333333317</v>
      </c>
      <c r="AY530" s="33">
        <v>43191</v>
      </c>
      <c r="AZ530" s="5">
        <f t="shared" si="484"/>
        <v>43191</v>
      </c>
      <c r="BA530" s="11">
        <f t="shared" si="485"/>
        <v>3652</v>
      </c>
      <c r="BB530" s="11">
        <f t="shared" si="486"/>
        <v>3010.5664109589043</v>
      </c>
      <c r="BC530" s="6">
        <v>803.59193100055518</v>
      </c>
      <c r="BD530" s="6">
        <v>81.795264333888412</v>
      </c>
      <c r="BE530" s="6">
        <f t="shared" si="453"/>
        <v>399.50806899944473</v>
      </c>
      <c r="BF530" s="8"/>
      <c r="BG530" s="33">
        <v>43556</v>
      </c>
      <c r="BH530" s="5">
        <f t="shared" si="487"/>
        <v>43556</v>
      </c>
      <c r="BI530" s="11">
        <f t="shared" si="488"/>
        <v>4017</v>
      </c>
      <c r="BJ530" s="11">
        <f t="shared" si="489"/>
        <v>0</v>
      </c>
      <c r="BK530" s="6">
        <f>(M530-J530)/R530*BI530</f>
        <v>882.1274759597876</v>
      </c>
      <c r="BL530" s="6">
        <f>BK530-BC530</f>
        <v>78.535544959232425</v>
      </c>
      <c r="BM530" s="6">
        <f t="shared" si="512"/>
        <v>320.97252404021231</v>
      </c>
      <c r="BN530" s="59"/>
      <c r="BO530" s="58"/>
      <c r="BP530" s="58"/>
      <c r="BQ530" s="61">
        <f t="shared" si="491"/>
        <v>240.7658573735456</v>
      </c>
      <c r="BR530" s="33">
        <v>43922</v>
      </c>
      <c r="BS530" s="5">
        <f t="shared" si="492"/>
        <v>43922</v>
      </c>
      <c r="BT530" s="11">
        <f t="shared" si="493"/>
        <v>4383</v>
      </c>
      <c r="BU530" s="11">
        <f t="shared" si="494"/>
        <v>0</v>
      </c>
      <c r="BV530" s="6">
        <f t="shared" si="444"/>
        <v>962.33414262645431</v>
      </c>
      <c r="BW530" s="6">
        <f>SLN(M530,J530,N530)</f>
        <v>80.206666666666663</v>
      </c>
      <c r="BX530" s="73">
        <f t="shared" si="504"/>
        <v>240.76585737354566</v>
      </c>
      <c r="BY530" s="6">
        <f t="shared" si="513"/>
        <v>240.76585737354566</v>
      </c>
      <c r="BZ530" s="33">
        <v>44287</v>
      </c>
      <c r="CA530" s="5">
        <f t="shared" si="495"/>
        <v>44287</v>
      </c>
      <c r="CB530" s="11">
        <f t="shared" si="496"/>
        <v>4748</v>
      </c>
      <c r="CC530" s="11">
        <f t="shared" si="497"/>
        <v>0</v>
      </c>
      <c r="CD530" s="6">
        <f t="shared" si="498"/>
        <v>1042.5408092931209</v>
      </c>
      <c r="CE530" s="62">
        <f>SLN(M530,J530,N530)</f>
        <v>80.206666666666663</v>
      </c>
      <c r="CF530" s="73">
        <f t="shared" si="505"/>
        <v>80.206666666666663</v>
      </c>
      <c r="CG530" s="73">
        <f t="shared" si="506"/>
        <v>160.55919070687901</v>
      </c>
      <c r="CH530" s="6">
        <f t="shared" si="459"/>
        <v>160.55919070687901</v>
      </c>
      <c r="CI530" s="6"/>
      <c r="CJ530" s="33">
        <v>44652</v>
      </c>
      <c r="CK530" s="5">
        <f t="shared" si="499"/>
        <v>44652</v>
      </c>
      <c r="CL530" s="11">
        <f t="shared" si="500"/>
        <v>2557</v>
      </c>
      <c r="CM530" s="11">
        <f t="shared" si="501"/>
        <v>2557</v>
      </c>
      <c r="CN530" s="6">
        <f t="shared" si="502"/>
        <v>1122.7474759597876</v>
      </c>
      <c r="CO530" s="6">
        <f>SLN(M530,J530,N530)</f>
        <v>80.206666666666663</v>
      </c>
      <c r="CP530" s="73">
        <f t="shared" si="507"/>
        <v>80.206666666666663</v>
      </c>
      <c r="CQ530" s="73">
        <f t="shared" si="508"/>
        <v>80.352524040212344</v>
      </c>
      <c r="CR530" s="6">
        <f t="shared" si="503"/>
        <v>80.352524040212344</v>
      </c>
    </row>
    <row r="531" spans="1:96">
      <c r="A531" s="30" t="s">
        <v>2639</v>
      </c>
      <c r="B531" s="30" t="s">
        <v>2640</v>
      </c>
      <c r="C531" s="49"/>
      <c r="D531" s="49" t="s">
        <v>2553</v>
      </c>
      <c r="E531" s="30" t="s">
        <v>3061</v>
      </c>
      <c r="F531" s="30" t="s">
        <v>4568</v>
      </c>
      <c r="G531" s="30" t="s">
        <v>4562</v>
      </c>
      <c r="H531" s="30" t="s">
        <v>3284</v>
      </c>
      <c r="I531" s="30" t="s">
        <v>3116</v>
      </c>
      <c r="J531" s="30"/>
      <c r="K531" s="30" t="s">
        <v>1240</v>
      </c>
      <c r="L531" s="30" t="s">
        <v>3102</v>
      </c>
      <c r="M531" s="31">
        <v>922.04</v>
      </c>
      <c r="N531" s="30">
        <v>15</v>
      </c>
      <c r="O531" s="30"/>
      <c r="P531" s="162"/>
      <c r="Q531" s="30">
        <f t="shared" si="467"/>
        <v>180</v>
      </c>
      <c r="R531" s="30">
        <f t="shared" si="468"/>
        <v>5478.6330000000007</v>
      </c>
      <c r="S531" s="30">
        <f t="shared" si="469"/>
        <v>5475</v>
      </c>
      <c r="T531" s="30" t="s">
        <v>6</v>
      </c>
      <c r="U531" s="30"/>
      <c r="V531" s="32">
        <v>39539</v>
      </c>
      <c r="W531" s="30"/>
      <c r="X531" s="31">
        <v>922.04</v>
      </c>
      <c r="Y531" s="30">
        <v>0</v>
      </c>
      <c r="Z531" s="30">
        <v>0</v>
      </c>
      <c r="AA531" s="30">
        <v>0</v>
      </c>
      <c r="AB531" s="31">
        <f t="shared" si="470"/>
        <v>922.04</v>
      </c>
      <c r="AC531" s="33">
        <v>42095</v>
      </c>
      <c r="AD531" s="10">
        <f t="shared" si="471"/>
        <v>39539</v>
      </c>
      <c r="AE531" s="10">
        <f t="shared" si="472"/>
        <v>42095</v>
      </c>
      <c r="AF531" s="11">
        <f t="shared" si="473"/>
        <v>2556</v>
      </c>
      <c r="AG531" s="11">
        <f t="shared" si="474"/>
        <v>5478.75</v>
      </c>
      <c r="AH531" s="11">
        <f t="shared" si="475"/>
        <v>2556</v>
      </c>
      <c r="AI531" s="11">
        <f t="shared" si="450"/>
        <v>430.45374246575341</v>
      </c>
      <c r="AJ531" s="11">
        <f t="shared" si="451"/>
        <v>491.58625753424656</v>
      </c>
      <c r="AK531" s="33">
        <v>42461</v>
      </c>
      <c r="AL531" s="5">
        <f t="shared" si="476"/>
        <v>42461</v>
      </c>
      <c r="AM531" s="11">
        <f t="shared" si="477"/>
        <v>42461</v>
      </c>
      <c r="AN531" s="11">
        <f t="shared" si="478"/>
        <v>2556</v>
      </c>
      <c r="AO531" s="6">
        <v>568.92999999999995</v>
      </c>
      <c r="AP531" s="6">
        <f t="shared" si="479"/>
        <v>138.47625753424654</v>
      </c>
      <c r="AQ531" s="6">
        <f t="shared" si="480"/>
        <v>353.11</v>
      </c>
      <c r="AR531" s="33">
        <v>42826</v>
      </c>
      <c r="AS531" s="5">
        <f t="shared" si="481"/>
        <v>42826</v>
      </c>
      <c r="AT531" s="11">
        <f t="shared" si="482"/>
        <v>42826</v>
      </c>
      <c r="AU531" s="11">
        <f t="shared" si="483"/>
        <v>3287</v>
      </c>
      <c r="AV531" s="6">
        <v>630.39933333333329</v>
      </c>
      <c r="AW531" s="6">
        <v>61.469333333333331</v>
      </c>
      <c r="AX531" s="6">
        <f t="shared" si="452"/>
        <v>291.64066666666668</v>
      </c>
      <c r="AY531" s="33">
        <v>43191</v>
      </c>
      <c r="AZ531" s="5">
        <f t="shared" si="484"/>
        <v>43191</v>
      </c>
      <c r="BA531" s="11">
        <f t="shared" si="485"/>
        <v>3652</v>
      </c>
      <c r="BB531" s="11">
        <f t="shared" si="486"/>
        <v>3160.4137424657533</v>
      </c>
      <c r="BC531" s="6">
        <v>692.6956067530989</v>
      </c>
      <c r="BD531" s="6">
        <v>62.296273419765669</v>
      </c>
      <c r="BE531" s="6">
        <f t="shared" si="453"/>
        <v>229.34439324690106</v>
      </c>
      <c r="BF531" s="8"/>
      <c r="BG531" s="33">
        <v>43556</v>
      </c>
      <c r="BH531" s="5">
        <f t="shared" si="487"/>
        <v>43556</v>
      </c>
      <c r="BI531" s="11">
        <f t="shared" si="488"/>
        <v>4017</v>
      </c>
      <c r="BJ531" s="11">
        <f t="shared" si="489"/>
        <v>0</v>
      </c>
      <c r="BK531" s="6">
        <f>BC531+BL531</f>
        <v>754.16494008643224</v>
      </c>
      <c r="BL531" s="6">
        <f>AB531/N531</f>
        <v>61.469333333333331</v>
      </c>
      <c r="BM531" s="6">
        <f t="shared" si="512"/>
        <v>167.87505991356772</v>
      </c>
      <c r="BN531" s="59"/>
      <c r="BO531" s="58"/>
      <c r="BP531" s="58"/>
      <c r="BQ531" s="61">
        <f t="shared" si="491"/>
        <v>106.40572658023439</v>
      </c>
      <c r="BR531" s="33">
        <v>43922</v>
      </c>
      <c r="BS531" s="5">
        <f t="shared" si="492"/>
        <v>43922</v>
      </c>
      <c r="BT531" s="11">
        <f t="shared" si="493"/>
        <v>4383</v>
      </c>
      <c r="BU531" s="11">
        <f t="shared" si="494"/>
        <v>0</v>
      </c>
      <c r="BV531" s="6">
        <f t="shared" si="444"/>
        <v>815.63427341976558</v>
      </c>
      <c r="BW531" s="6">
        <f>SLN(M531,J531,N531)</f>
        <v>61.469333333333331</v>
      </c>
      <c r="BX531" s="73">
        <f t="shared" si="504"/>
        <v>106.40572658023439</v>
      </c>
      <c r="BY531" s="6">
        <f t="shared" si="513"/>
        <v>106.40572658023439</v>
      </c>
      <c r="BZ531" s="33">
        <v>44287</v>
      </c>
      <c r="CA531" s="5">
        <f t="shared" si="495"/>
        <v>44287</v>
      </c>
      <c r="CB531" s="11">
        <f t="shared" si="496"/>
        <v>4748</v>
      </c>
      <c r="CC531" s="11">
        <f t="shared" si="497"/>
        <v>0</v>
      </c>
      <c r="CD531" s="6">
        <f t="shared" si="498"/>
        <v>877.10360675309892</v>
      </c>
      <c r="CE531" s="62">
        <f>SLN(M531,J531,N531)</f>
        <v>61.469333333333331</v>
      </c>
      <c r="CF531" s="73">
        <f t="shared" si="505"/>
        <v>61.469333333333331</v>
      </c>
      <c r="CG531" s="73">
        <f t="shared" si="506"/>
        <v>44.936393246901055</v>
      </c>
      <c r="CH531" s="6">
        <f t="shared" si="459"/>
        <v>44.936393246901055</v>
      </c>
      <c r="CI531" s="6"/>
      <c r="CJ531" s="33">
        <v>44652</v>
      </c>
      <c r="CK531" s="5">
        <f t="shared" si="499"/>
        <v>44652</v>
      </c>
      <c r="CL531" s="11">
        <f t="shared" si="500"/>
        <v>2557</v>
      </c>
      <c r="CM531" s="11">
        <f t="shared" si="501"/>
        <v>2557</v>
      </c>
      <c r="CN531" s="6">
        <f t="shared" si="502"/>
        <v>921.04</v>
      </c>
      <c r="CO531" s="6">
        <f>CH531-1</f>
        <v>43.936393246901055</v>
      </c>
      <c r="CP531" s="73">
        <f t="shared" si="507"/>
        <v>43.936393246901055</v>
      </c>
      <c r="CQ531" s="73">
        <f t="shared" si="508"/>
        <v>1</v>
      </c>
      <c r="CR531" s="6">
        <f t="shared" si="503"/>
        <v>1</v>
      </c>
    </row>
    <row r="532" spans="1:96">
      <c r="A532" s="30" t="s">
        <v>2641</v>
      </c>
      <c r="B532" s="30" t="s">
        <v>2642</v>
      </c>
      <c r="C532" s="49"/>
      <c r="D532" s="49" t="s">
        <v>3932</v>
      </c>
      <c r="E532" s="30" t="s">
        <v>3061</v>
      </c>
      <c r="F532" s="30" t="s">
        <v>4568</v>
      </c>
      <c r="G532" s="30" t="s">
        <v>4562</v>
      </c>
      <c r="H532" s="30" t="s">
        <v>3284</v>
      </c>
      <c r="I532" s="30" t="s">
        <v>3116</v>
      </c>
      <c r="J532" s="30"/>
      <c r="K532" s="30" t="s">
        <v>1240</v>
      </c>
      <c r="L532" s="30" t="s">
        <v>3102</v>
      </c>
      <c r="M532" s="31">
        <v>813.98</v>
      </c>
      <c r="N532" s="30">
        <v>15</v>
      </c>
      <c r="O532" s="30"/>
      <c r="P532" s="162"/>
      <c r="Q532" s="30">
        <f t="shared" si="467"/>
        <v>180</v>
      </c>
      <c r="R532" s="30">
        <f t="shared" si="468"/>
        <v>5478.6330000000007</v>
      </c>
      <c r="S532" s="30">
        <f t="shared" si="469"/>
        <v>5475</v>
      </c>
      <c r="T532" s="30" t="s">
        <v>6</v>
      </c>
      <c r="U532" s="30"/>
      <c r="V532" s="32">
        <v>39539</v>
      </c>
      <c r="W532" s="30"/>
      <c r="X532" s="31">
        <v>813.98</v>
      </c>
      <c r="Y532" s="30">
        <v>0</v>
      </c>
      <c r="Z532" s="30">
        <v>0</v>
      </c>
      <c r="AA532" s="30">
        <v>0</v>
      </c>
      <c r="AB532" s="31">
        <f t="shared" si="470"/>
        <v>813.98</v>
      </c>
      <c r="AC532" s="33">
        <v>42095</v>
      </c>
      <c r="AD532" s="10">
        <f t="shared" si="471"/>
        <v>39539</v>
      </c>
      <c r="AE532" s="10">
        <f t="shared" si="472"/>
        <v>42095</v>
      </c>
      <c r="AF532" s="11">
        <f t="shared" si="473"/>
        <v>2556</v>
      </c>
      <c r="AG532" s="11">
        <f t="shared" si="474"/>
        <v>5478.75</v>
      </c>
      <c r="AH532" s="11">
        <f t="shared" si="475"/>
        <v>2556</v>
      </c>
      <c r="AI532" s="11">
        <f t="shared" si="450"/>
        <v>380.00600547945203</v>
      </c>
      <c r="AJ532" s="11">
        <f t="shared" si="451"/>
        <v>433.97399452054799</v>
      </c>
      <c r="AK532" s="33">
        <v>42461</v>
      </c>
      <c r="AL532" s="5">
        <f t="shared" si="476"/>
        <v>42461</v>
      </c>
      <c r="AM532" s="11">
        <f t="shared" si="477"/>
        <v>42461</v>
      </c>
      <c r="AN532" s="11">
        <f t="shared" si="478"/>
        <v>2556</v>
      </c>
      <c r="AO532" s="6">
        <v>460.57</v>
      </c>
      <c r="AP532" s="6">
        <f t="shared" si="479"/>
        <v>80.563994520547965</v>
      </c>
      <c r="AQ532" s="6">
        <f t="shared" si="480"/>
        <v>353.41</v>
      </c>
      <c r="AR532" s="33">
        <v>42826</v>
      </c>
      <c r="AS532" s="5">
        <f t="shared" si="481"/>
        <v>42826</v>
      </c>
      <c r="AT532" s="11">
        <f t="shared" si="482"/>
        <v>42826</v>
      </c>
      <c r="AU532" s="11">
        <f t="shared" si="483"/>
        <v>3287</v>
      </c>
      <c r="AV532" s="6">
        <v>514.83533333333332</v>
      </c>
      <c r="AW532" s="6">
        <v>54.265333333333338</v>
      </c>
      <c r="AX532" s="6">
        <f t="shared" si="452"/>
        <v>299.14466666666669</v>
      </c>
      <c r="AY532" s="33">
        <v>43191</v>
      </c>
      <c r="AZ532" s="5">
        <f t="shared" si="484"/>
        <v>43191</v>
      </c>
      <c r="BA532" s="11">
        <f t="shared" si="485"/>
        <v>3652</v>
      </c>
      <c r="BB532" s="11">
        <f t="shared" si="486"/>
        <v>3218.0260054794521</v>
      </c>
      <c r="BC532" s="6">
        <v>543.32891021698379</v>
      </c>
      <c r="BD532" s="6">
        <v>28.493576883650437</v>
      </c>
      <c r="BE532" s="6">
        <f t="shared" si="453"/>
        <v>270.65108978301623</v>
      </c>
      <c r="BF532" s="8"/>
      <c r="BG532" s="33">
        <v>43556</v>
      </c>
      <c r="BH532" s="5">
        <f t="shared" si="487"/>
        <v>43556</v>
      </c>
      <c r="BI532" s="11">
        <f t="shared" si="488"/>
        <v>4017</v>
      </c>
      <c r="BJ532" s="11">
        <f t="shared" si="489"/>
        <v>0</v>
      </c>
      <c r="BK532" s="6">
        <f>(M532-J532)/R532*BI532</f>
        <v>596.81998410917458</v>
      </c>
      <c r="BL532" s="6">
        <f>BK532-BC532</f>
        <v>53.491073892190798</v>
      </c>
      <c r="BM532" s="6">
        <f t="shared" si="512"/>
        <v>217.16001589082543</v>
      </c>
      <c r="BN532" s="59"/>
      <c r="BO532" s="58"/>
      <c r="BP532" s="58"/>
      <c r="BQ532" s="61">
        <f t="shared" si="491"/>
        <v>162.89468255749205</v>
      </c>
      <c r="BR532" s="33">
        <v>43922</v>
      </c>
      <c r="BS532" s="5">
        <f t="shared" si="492"/>
        <v>43922</v>
      </c>
      <c r="BT532" s="11">
        <f t="shared" si="493"/>
        <v>4383</v>
      </c>
      <c r="BU532" s="11">
        <f t="shared" si="494"/>
        <v>0</v>
      </c>
      <c r="BV532" s="6">
        <f t="shared" si="444"/>
        <v>651.08531744250797</v>
      </c>
      <c r="BW532" s="6">
        <f>SLN(M532,J532,N532)</f>
        <v>54.265333333333338</v>
      </c>
      <c r="BX532" s="73">
        <f t="shared" si="504"/>
        <v>162.8946825574921</v>
      </c>
      <c r="BY532" s="6">
        <f t="shared" si="513"/>
        <v>162.8946825574921</v>
      </c>
      <c r="BZ532" s="33">
        <v>44287</v>
      </c>
      <c r="CA532" s="5">
        <f t="shared" si="495"/>
        <v>44287</v>
      </c>
      <c r="CB532" s="11">
        <f t="shared" si="496"/>
        <v>4748</v>
      </c>
      <c r="CC532" s="11">
        <f t="shared" si="497"/>
        <v>0</v>
      </c>
      <c r="CD532" s="6">
        <f t="shared" si="498"/>
        <v>705.35065077584136</v>
      </c>
      <c r="CE532" s="62">
        <f>SLN(M532,J532,N532)</f>
        <v>54.265333333333338</v>
      </c>
      <c r="CF532" s="73">
        <f t="shared" si="505"/>
        <v>54.265333333333338</v>
      </c>
      <c r="CG532" s="73">
        <f t="shared" si="506"/>
        <v>108.62934922415877</v>
      </c>
      <c r="CH532" s="6">
        <f t="shared" si="459"/>
        <v>108.62934922415877</v>
      </c>
      <c r="CI532" s="6"/>
      <c r="CJ532" s="33">
        <v>44652</v>
      </c>
      <c r="CK532" s="5">
        <f t="shared" si="499"/>
        <v>44652</v>
      </c>
      <c r="CL532" s="11">
        <f t="shared" si="500"/>
        <v>2557</v>
      </c>
      <c r="CM532" s="11">
        <f t="shared" si="501"/>
        <v>2557</v>
      </c>
      <c r="CN532" s="6">
        <f t="shared" si="502"/>
        <v>759.61598410917475</v>
      </c>
      <c r="CO532" s="6">
        <f>SLN(M532,J532,N532)</f>
        <v>54.265333333333338</v>
      </c>
      <c r="CP532" s="73">
        <f t="shared" si="507"/>
        <v>54.265333333333338</v>
      </c>
      <c r="CQ532" s="73">
        <f t="shared" si="508"/>
        <v>54.364015890825435</v>
      </c>
      <c r="CR532" s="6">
        <f t="shared" si="503"/>
        <v>54.364015890825435</v>
      </c>
    </row>
    <row r="533" spans="1:96">
      <c r="A533" s="30" t="s">
        <v>2647</v>
      </c>
      <c r="B533" s="30" t="s">
        <v>2648</v>
      </c>
      <c r="C533" s="49"/>
      <c r="D533" s="49" t="s">
        <v>3341</v>
      </c>
      <c r="E533" s="30" t="s">
        <v>3061</v>
      </c>
      <c r="F533" s="30" t="s">
        <v>4568</v>
      </c>
      <c r="G533" s="30" t="s">
        <v>4574</v>
      </c>
      <c r="H533" s="30" t="s">
        <v>4446</v>
      </c>
      <c r="I533" s="30" t="s">
        <v>4453</v>
      </c>
      <c r="J533" s="30"/>
      <c r="K533" s="30" t="s">
        <v>1240</v>
      </c>
      <c r="L533" s="30" t="s">
        <v>3102</v>
      </c>
      <c r="M533" s="31">
        <v>721.92</v>
      </c>
      <c r="N533" s="30">
        <v>15</v>
      </c>
      <c r="O533" s="30"/>
      <c r="P533" s="162"/>
      <c r="Q533" s="30">
        <f t="shared" si="467"/>
        <v>180</v>
      </c>
      <c r="R533" s="30">
        <f t="shared" si="468"/>
        <v>5478.6330000000007</v>
      </c>
      <c r="S533" s="30">
        <f t="shared" si="469"/>
        <v>5475</v>
      </c>
      <c r="T533" s="30" t="s">
        <v>6</v>
      </c>
      <c r="U533" s="30"/>
      <c r="V533" s="32">
        <v>39539</v>
      </c>
      <c r="W533" s="30"/>
      <c r="X533" s="31">
        <v>721.92</v>
      </c>
      <c r="Y533" s="30">
        <v>0</v>
      </c>
      <c r="Z533" s="30">
        <v>0</v>
      </c>
      <c r="AA533" s="30">
        <v>0</v>
      </c>
      <c r="AB533" s="31">
        <f t="shared" si="470"/>
        <v>721.92</v>
      </c>
      <c r="AC533" s="33">
        <v>42095</v>
      </c>
      <c r="AD533" s="10">
        <f t="shared" si="471"/>
        <v>39539</v>
      </c>
      <c r="AE533" s="10">
        <f t="shared" si="472"/>
        <v>42095</v>
      </c>
      <c r="AF533" s="11">
        <f t="shared" si="473"/>
        <v>2556</v>
      </c>
      <c r="AG533" s="11">
        <f t="shared" si="474"/>
        <v>5478.75</v>
      </c>
      <c r="AH533" s="11">
        <f t="shared" si="475"/>
        <v>2556</v>
      </c>
      <c r="AI533" s="11">
        <f t="shared" si="450"/>
        <v>337.02785753424655</v>
      </c>
      <c r="AJ533" s="11">
        <f t="shared" si="451"/>
        <v>384.89214246575341</v>
      </c>
      <c r="AK533" s="33">
        <v>42461</v>
      </c>
      <c r="AL533" s="5">
        <f t="shared" si="476"/>
        <v>42461</v>
      </c>
      <c r="AM533" s="11">
        <f t="shared" si="477"/>
        <v>42461</v>
      </c>
      <c r="AN533" s="11">
        <f t="shared" si="478"/>
        <v>2556</v>
      </c>
      <c r="AO533" s="6">
        <v>542.79</v>
      </c>
      <c r="AP533" s="6">
        <f t="shared" si="479"/>
        <v>205.76214246575341</v>
      </c>
      <c r="AQ533" s="6">
        <f t="shared" si="480"/>
        <v>179.13</v>
      </c>
      <c r="AR533" s="33">
        <v>42826</v>
      </c>
      <c r="AS533" s="5">
        <f t="shared" si="481"/>
        <v>42826</v>
      </c>
      <c r="AT533" s="11">
        <f t="shared" si="482"/>
        <v>42826</v>
      </c>
      <c r="AU533" s="11">
        <f t="shared" si="483"/>
        <v>3287</v>
      </c>
      <c r="AV533" s="6">
        <v>590.91800000000001</v>
      </c>
      <c r="AW533" s="6">
        <v>48.128</v>
      </c>
      <c r="AX533" s="6">
        <f t="shared" si="452"/>
        <v>131.00199999999995</v>
      </c>
      <c r="AY533" s="33">
        <v>43191</v>
      </c>
      <c r="AZ533" s="5">
        <f t="shared" si="484"/>
        <v>43191</v>
      </c>
      <c r="BA533" s="11">
        <f t="shared" si="485"/>
        <v>3652</v>
      </c>
      <c r="BB533" s="11">
        <f t="shared" si="486"/>
        <v>3267.1078575342467</v>
      </c>
      <c r="BC533" s="6">
        <v>639.69346061688998</v>
      </c>
      <c r="BD533" s="6">
        <v>48.77546061688998</v>
      </c>
      <c r="BE533" s="6">
        <f t="shared" si="453"/>
        <v>82.22653938310998</v>
      </c>
      <c r="BF533" s="8"/>
      <c r="BG533" s="33">
        <v>43556</v>
      </c>
      <c r="BH533" s="5">
        <f t="shared" si="487"/>
        <v>43556</v>
      </c>
      <c r="BI533" s="11">
        <f t="shared" si="488"/>
        <v>4017</v>
      </c>
      <c r="BJ533" s="11">
        <f t="shared" si="489"/>
        <v>0</v>
      </c>
      <c r="BK533" s="6">
        <f>BC533+BL533</f>
        <v>687.82146061689002</v>
      </c>
      <c r="BL533" s="6">
        <f>AB533/N533</f>
        <v>48.128</v>
      </c>
      <c r="BM533" s="6">
        <f t="shared" si="512"/>
        <v>34.09853938310998</v>
      </c>
      <c r="BN533" s="59"/>
      <c r="BO533" s="58"/>
      <c r="BP533" s="58"/>
      <c r="BQ533" s="61">
        <f t="shared" si="491"/>
        <v>0</v>
      </c>
      <c r="BR533" s="33">
        <v>43922</v>
      </c>
      <c r="BS533" s="5">
        <f t="shared" si="492"/>
        <v>43922</v>
      </c>
      <c r="BT533" s="11">
        <f t="shared" si="493"/>
        <v>4383</v>
      </c>
      <c r="BU533" s="11">
        <f t="shared" si="494"/>
        <v>0</v>
      </c>
      <c r="BV533" s="6">
        <f t="shared" ref="BV533:BV596" si="514">BK533+BW533</f>
        <v>721.92</v>
      </c>
      <c r="BW533" s="6">
        <f>BM533</f>
        <v>34.09853938310998</v>
      </c>
      <c r="BX533" s="73">
        <f t="shared" si="504"/>
        <v>0</v>
      </c>
      <c r="BY533" s="6">
        <f t="shared" si="513"/>
        <v>0</v>
      </c>
      <c r="BZ533" s="33">
        <v>44287</v>
      </c>
      <c r="CA533" s="5">
        <f t="shared" si="495"/>
        <v>44287</v>
      </c>
      <c r="CB533" s="11">
        <f t="shared" si="496"/>
        <v>4748</v>
      </c>
      <c r="CC533" s="11">
        <f t="shared" si="497"/>
        <v>0</v>
      </c>
      <c r="CD533" s="6">
        <f t="shared" si="498"/>
        <v>721.92</v>
      </c>
      <c r="CE533" s="62">
        <f>BY533</f>
        <v>0</v>
      </c>
      <c r="CF533" s="73">
        <f t="shared" si="505"/>
        <v>0</v>
      </c>
      <c r="CG533" s="73">
        <f t="shared" si="506"/>
        <v>0</v>
      </c>
      <c r="CH533" s="6">
        <f t="shared" si="459"/>
        <v>0</v>
      </c>
      <c r="CI533" s="6"/>
      <c r="CJ533" s="33">
        <v>44652</v>
      </c>
      <c r="CK533" s="5">
        <f t="shared" si="499"/>
        <v>44652</v>
      </c>
      <c r="CL533" s="11">
        <f t="shared" si="500"/>
        <v>2557</v>
      </c>
      <c r="CM533" s="11">
        <f t="shared" si="501"/>
        <v>2557</v>
      </c>
      <c r="CN533" s="6">
        <f t="shared" si="502"/>
        <v>721.92</v>
      </c>
      <c r="CO533" s="62">
        <f>CH533</f>
        <v>0</v>
      </c>
      <c r="CP533" s="73">
        <f t="shared" si="507"/>
        <v>0</v>
      </c>
      <c r="CQ533" s="73">
        <f t="shared" si="508"/>
        <v>0</v>
      </c>
      <c r="CR533" s="6">
        <f t="shared" si="503"/>
        <v>0</v>
      </c>
    </row>
    <row r="534" spans="1:96">
      <c r="A534" s="30" t="s">
        <v>2649</v>
      </c>
      <c r="B534" s="30" t="s">
        <v>2650</v>
      </c>
      <c r="C534" s="49"/>
      <c r="D534" s="49" t="s">
        <v>3936</v>
      </c>
      <c r="E534" s="30" t="s">
        <v>3061</v>
      </c>
      <c r="F534" s="30" t="s">
        <v>3138</v>
      </c>
      <c r="G534" s="30" t="s">
        <v>3115</v>
      </c>
      <c r="H534" s="30" t="s">
        <v>3139</v>
      </c>
      <c r="I534" s="30" t="s">
        <v>4462</v>
      </c>
      <c r="J534" s="30"/>
      <c r="K534" s="30" t="s">
        <v>1240</v>
      </c>
      <c r="L534" s="30" t="s">
        <v>3102</v>
      </c>
      <c r="M534" s="31">
        <v>328.12</v>
      </c>
      <c r="N534" s="30">
        <v>15</v>
      </c>
      <c r="O534" s="30"/>
      <c r="P534" s="162"/>
      <c r="Q534" s="30">
        <f t="shared" si="467"/>
        <v>180</v>
      </c>
      <c r="R534" s="30">
        <f t="shared" si="468"/>
        <v>5478.6330000000007</v>
      </c>
      <c r="S534" s="30">
        <f t="shared" si="469"/>
        <v>5475</v>
      </c>
      <c r="T534" s="30" t="s">
        <v>6</v>
      </c>
      <c r="U534" s="30"/>
      <c r="V534" s="32">
        <v>39539</v>
      </c>
      <c r="W534" s="30"/>
      <c r="X534" s="31">
        <v>328.12</v>
      </c>
      <c r="Y534" s="30">
        <v>0</v>
      </c>
      <c r="Z534" s="30">
        <v>0</v>
      </c>
      <c r="AA534" s="30">
        <v>0</v>
      </c>
      <c r="AB534" s="31">
        <f t="shared" si="470"/>
        <v>328.12</v>
      </c>
      <c r="AC534" s="33">
        <v>42095</v>
      </c>
      <c r="AD534" s="10">
        <f t="shared" si="471"/>
        <v>39539</v>
      </c>
      <c r="AE534" s="10">
        <f t="shared" si="472"/>
        <v>42095</v>
      </c>
      <c r="AF534" s="11">
        <f t="shared" si="473"/>
        <v>2556</v>
      </c>
      <c r="AG534" s="11">
        <f t="shared" si="474"/>
        <v>5478.75</v>
      </c>
      <c r="AH534" s="11">
        <f t="shared" si="475"/>
        <v>2556</v>
      </c>
      <c r="AI534" s="11">
        <f t="shared" si="450"/>
        <v>153.18259726027398</v>
      </c>
      <c r="AJ534" s="11">
        <f t="shared" si="451"/>
        <v>174.93740273972602</v>
      </c>
      <c r="AK534" s="33">
        <v>42461</v>
      </c>
      <c r="AL534" s="5">
        <f t="shared" si="476"/>
        <v>42461</v>
      </c>
      <c r="AM534" s="11">
        <f t="shared" si="477"/>
        <v>42461</v>
      </c>
      <c r="AN534" s="11">
        <f t="shared" si="478"/>
        <v>2556</v>
      </c>
      <c r="AO534" s="6">
        <v>185.6</v>
      </c>
      <c r="AP534" s="6">
        <f t="shared" si="479"/>
        <v>32.417402739726015</v>
      </c>
      <c r="AQ534" s="6">
        <f t="shared" si="480"/>
        <v>142.52000000000001</v>
      </c>
      <c r="AR534" s="33">
        <v>42826</v>
      </c>
      <c r="AS534" s="5">
        <f t="shared" si="481"/>
        <v>42826</v>
      </c>
      <c r="AT534" s="11">
        <f t="shared" si="482"/>
        <v>42826</v>
      </c>
      <c r="AU534" s="11">
        <f t="shared" si="483"/>
        <v>3287</v>
      </c>
      <c r="AV534" s="6">
        <v>207.47466666666665</v>
      </c>
      <c r="AW534" s="6">
        <v>21.874666666666666</v>
      </c>
      <c r="AX534" s="6">
        <f t="shared" si="452"/>
        <v>120.64533333333335</v>
      </c>
      <c r="AY534" s="33">
        <v>43191</v>
      </c>
      <c r="AZ534" s="5">
        <f t="shared" si="484"/>
        <v>43191</v>
      </c>
      <c r="BA534" s="11">
        <f t="shared" si="485"/>
        <v>3652</v>
      </c>
      <c r="BB534" s="11">
        <f t="shared" si="486"/>
        <v>3477.0625972602738</v>
      </c>
      <c r="BC534" s="6">
        <v>219.01978129204198</v>
      </c>
      <c r="BD534" s="6">
        <v>11.545114625375346</v>
      </c>
      <c r="BE534" s="6">
        <f t="shared" si="453"/>
        <v>109.10021870795802</v>
      </c>
      <c r="BF534" s="8"/>
      <c r="BG534" s="33">
        <v>43556</v>
      </c>
      <c r="BH534" s="5">
        <f t="shared" si="487"/>
        <v>43556</v>
      </c>
      <c r="BI534" s="11">
        <f t="shared" si="488"/>
        <v>4017</v>
      </c>
      <c r="BJ534" s="11">
        <f t="shared" si="489"/>
        <v>0</v>
      </c>
      <c r="BK534" s="6">
        <f>(M534-J534)/R534*BI534</f>
        <v>240.58155382921248</v>
      </c>
      <c r="BL534" s="6">
        <f>BK534-BC534</f>
        <v>21.561772537170498</v>
      </c>
      <c r="BM534" s="6">
        <f t="shared" si="512"/>
        <v>87.538446170787523</v>
      </c>
      <c r="BN534" s="59"/>
      <c r="BO534" s="58"/>
      <c r="BP534" s="58"/>
      <c r="BQ534" s="61">
        <f t="shared" si="491"/>
        <v>65.663779504120839</v>
      </c>
      <c r="BR534" s="33">
        <v>43922</v>
      </c>
      <c r="BS534" s="5">
        <f t="shared" si="492"/>
        <v>43922</v>
      </c>
      <c r="BT534" s="11">
        <f t="shared" si="493"/>
        <v>4383</v>
      </c>
      <c r="BU534" s="11">
        <f t="shared" si="494"/>
        <v>0</v>
      </c>
      <c r="BV534" s="6">
        <f t="shared" si="514"/>
        <v>262.45622049587917</v>
      </c>
      <c r="BW534" s="6">
        <f>SLN(M534,J534,N534)</f>
        <v>21.874666666666666</v>
      </c>
      <c r="BX534" s="73">
        <f t="shared" si="504"/>
        <v>65.663779504120853</v>
      </c>
      <c r="BY534" s="6">
        <f t="shared" si="513"/>
        <v>65.663779504120853</v>
      </c>
      <c r="BZ534" s="33">
        <v>44287</v>
      </c>
      <c r="CA534" s="5">
        <f t="shared" si="495"/>
        <v>44287</v>
      </c>
      <c r="CB534" s="11">
        <f t="shared" si="496"/>
        <v>4748</v>
      </c>
      <c r="CC534" s="11">
        <f t="shared" si="497"/>
        <v>0</v>
      </c>
      <c r="CD534" s="6">
        <f t="shared" si="498"/>
        <v>284.33088716254582</v>
      </c>
      <c r="CE534" s="62">
        <f>SLN(M534,J534,N534)</f>
        <v>21.874666666666666</v>
      </c>
      <c r="CF534" s="73">
        <f t="shared" si="505"/>
        <v>21.874666666666666</v>
      </c>
      <c r="CG534" s="73">
        <f t="shared" si="506"/>
        <v>43.789112837454184</v>
      </c>
      <c r="CH534" s="6">
        <f t="shared" si="459"/>
        <v>43.789112837454184</v>
      </c>
      <c r="CI534" s="6"/>
      <c r="CJ534" s="33">
        <v>44652</v>
      </c>
      <c r="CK534" s="5">
        <f t="shared" si="499"/>
        <v>44652</v>
      </c>
      <c r="CL534" s="11">
        <f t="shared" si="500"/>
        <v>2557</v>
      </c>
      <c r="CM534" s="11">
        <f t="shared" si="501"/>
        <v>2557</v>
      </c>
      <c r="CN534" s="6">
        <f t="shared" si="502"/>
        <v>306.20555382921248</v>
      </c>
      <c r="CO534" s="6">
        <f>SLN(M534,J534,N534)</f>
        <v>21.874666666666666</v>
      </c>
      <c r="CP534" s="73">
        <f t="shared" si="507"/>
        <v>21.874666666666666</v>
      </c>
      <c r="CQ534" s="73">
        <f t="shared" si="508"/>
        <v>21.914446170787517</v>
      </c>
      <c r="CR534" s="6">
        <f t="shared" si="503"/>
        <v>21.914446170787517</v>
      </c>
    </row>
    <row r="535" spans="1:96">
      <c r="A535" s="30" t="s">
        <v>2662</v>
      </c>
      <c r="B535" s="30" t="s">
        <v>2663</v>
      </c>
      <c r="C535" s="49"/>
      <c r="D535" s="49" t="s">
        <v>3940</v>
      </c>
      <c r="E535" s="30" t="s">
        <v>3061</v>
      </c>
      <c r="F535" s="30" t="s">
        <v>4568</v>
      </c>
      <c r="G535" s="30" t="s">
        <v>4574</v>
      </c>
      <c r="H535" s="30" t="s">
        <v>4517</v>
      </c>
      <c r="I535" s="30" t="s">
        <v>4518</v>
      </c>
      <c r="J535" s="30"/>
      <c r="K535" s="30" t="s">
        <v>1240</v>
      </c>
      <c r="L535" s="30" t="s">
        <v>3102</v>
      </c>
      <c r="M535" s="31">
        <v>1566.34</v>
      </c>
      <c r="N535" s="30">
        <v>15</v>
      </c>
      <c r="O535" s="30"/>
      <c r="P535" s="162"/>
      <c r="Q535" s="30">
        <f t="shared" si="467"/>
        <v>180</v>
      </c>
      <c r="R535" s="30">
        <f t="shared" si="468"/>
        <v>5478.6330000000007</v>
      </c>
      <c r="S535" s="30">
        <f t="shared" si="469"/>
        <v>5475</v>
      </c>
      <c r="T535" s="30" t="s">
        <v>6</v>
      </c>
      <c r="U535" s="30"/>
      <c r="V535" s="32">
        <v>39539</v>
      </c>
      <c r="W535" s="30"/>
      <c r="X535" s="31">
        <v>1566.34</v>
      </c>
      <c r="Y535" s="30">
        <v>0</v>
      </c>
      <c r="Z535" s="30">
        <v>0</v>
      </c>
      <c r="AA535" s="30">
        <v>0</v>
      </c>
      <c r="AB535" s="31">
        <f t="shared" si="470"/>
        <v>1566.34</v>
      </c>
      <c r="AC535" s="33">
        <v>42095</v>
      </c>
      <c r="AD535" s="10">
        <f t="shared" si="471"/>
        <v>39539</v>
      </c>
      <c r="AE535" s="10">
        <f t="shared" si="472"/>
        <v>42095</v>
      </c>
      <c r="AF535" s="11">
        <f t="shared" si="473"/>
        <v>2556</v>
      </c>
      <c r="AG535" s="11">
        <f t="shared" si="474"/>
        <v>5478.75</v>
      </c>
      <c r="AH535" s="11">
        <f t="shared" si="475"/>
        <v>2556</v>
      </c>
      <c r="AI535" s="11">
        <f t="shared" si="450"/>
        <v>731.24475616438349</v>
      </c>
      <c r="AJ535" s="11">
        <f t="shared" si="451"/>
        <v>835.09524383561643</v>
      </c>
      <c r="AK535" s="33">
        <v>42461</v>
      </c>
      <c r="AL535" s="5">
        <f t="shared" si="476"/>
        <v>42461</v>
      </c>
      <c r="AM535" s="11">
        <f t="shared" si="477"/>
        <v>42461</v>
      </c>
      <c r="AN535" s="11">
        <f t="shared" si="478"/>
        <v>2556</v>
      </c>
      <c r="AO535" s="6">
        <v>835.37</v>
      </c>
      <c r="AP535" s="6">
        <f t="shared" si="479"/>
        <v>104.12524383561652</v>
      </c>
      <c r="AQ535" s="6">
        <f t="shared" si="480"/>
        <v>730.96999999999991</v>
      </c>
      <c r="AR535" s="33">
        <v>42826</v>
      </c>
      <c r="AS535" s="5">
        <f t="shared" si="481"/>
        <v>42826</v>
      </c>
      <c r="AT535" s="11">
        <f t="shared" si="482"/>
        <v>42826</v>
      </c>
      <c r="AU535" s="11">
        <f t="shared" si="483"/>
        <v>3287</v>
      </c>
      <c r="AV535" s="6">
        <v>939.79266666666672</v>
      </c>
      <c r="AW535" s="6">
        <v>104.42266666666666</v>
      </c>
      <c r="AX535" s="6">
        <f t="shared" si="452"/>
        <v>626.5473333333332</v>
      </c>
      <c r="AY535" s="33">
        <v>43191</v>
      </c>
      <c r="AZ535" s="5">
        <f t="shared" si="484"/>
        <v>43191</v>
      </c>
      <c r="BA535" s="11">
        <f t="shared" si="485"/>
        <v>3652</v>
      </c>
      <c r="BB535" s="11">
        <f t="shared" si="486"/>
        <v>2816.9047561643838</v>
      </c>
      <c r="BC535" s="6">
        <v>1046.2114820781085</v>
      </c>
      <c r="BD535" s="6">
        <v>106.41881541144183</v>
      </c>
      <c r="BE535" s="6">
        <f t="shared" si="453"/>
        <v>520.12851792189144</v>
      </c>
      <c r="BF535" s="8"/>
      <c r="BG535" s="33">
        <v>43556</v>
      </c>
      <c r="BH535" s="5">
        <f t="shared" si="487"/>
        <v>43556</v>
      </c>
      <c r="BI535" s="11">
        <f t="shared" si="488"/>
        <v>4017</v>
      </c>
      <c r="BJ535" s="11">
        <f t="shared" si="489"/>
        <v>0</v>
      </c>
      <c r="BK535" s="6">
        <f>(M535-J535)/R535*BI535</f>
        <v>1148.4594386957474</v>
      </c>
      <c r="BL535" s="6">
        <f>BK535-BC535</f>
        <v>102.24795661763892</v>
      </c>
      <c r="BM535" s="6">
        <f t="shared" si="512"/>
        <v>417.88056130425252</v>
      </c>
      <c r="BN535" s="59"/>
      <c r="BO535" s="58"/>
      <c r="BP535" s="58"/>
      <c r="BQ535" s="61">
        <f t="shared" si="491"/>
        <v>313.45789463758592</v>
      </c>
      <c r="BR535" s="33">
        <v>43922</v>
      </c>
      <c r="BS535" s="5">
        <f t="shared" si="492"/>
        <v>43922</v>
      </c>
      <c r="BT535" s="11">
        <f t="shared" si="493"/>
        <v>4383</v>
      </c>
      <c r="BU535" s="11">
        <f t="shared" si="494"/>
        <v>0</v>
      </c>
      <c r="BV535" s="6">
        <f t="shared" si="514"/>
        <v>1252.882105362414</v>
      </c>
      <c r="BW535" s="6">
        <f>SLN(M535,J535,N535)</f>
        <v>104.42266666666666</v>
      </c>
      <c r="BX535" s="73">
        <f t="shared" si="504"/>
        <v>313.45789463758587</v>
      </c>
      <c r="BY535" s="6">
        <f t="shared" si="513"/>
        <v>313.45789463758587</v>
      </c>
      <c r="BZ535" s="33">
        <v>44287</v>
      </c>
      <c r="CA535" s="5">
        <f t="shared" si="495"/>
        <v>44287</v>
      </c>
      <c r="CB535" s="11">
        <f t="shared" si="496"/>
        <v>4748</v>
      </c>
      <c r="CC535" s="11">
        <f t="shared" si="497"/>
        <v>0</v>
      </c>
      <c r="CD535" s="6">
        <f t="shared" si="498"/>
        <v>1357.3047720290806</v>
      </c>
      <c r="CE535" s="62">
        <f>SLN(M535,J535,N535)</f>
        <v>104.42266666666666</v>
      </c>
      <c r="CF535" s="73">
        <f t="shared" si="505"/>
        <v>104.42266666666666</v>
      </c>
      <c r="CG535" s="73">
        <f t="shared" si="506"/>
        <v>209.03522797091921</v>
      </c>
      <c r="CH535" s="6">
        <f t="shared" si="459"/>
        <v>209.03522797091921</v>
      </c>
      <c r="CI535" s="6"/>
      <c r="CJ535" s="33">
        <v>44652</v>
      </c>
      <c r="CK535" s="5">
        <f t="shared" si="499"/>
        <v>44652</v>
      </c>
      <c r="CL535" s="11">
        <f t="shared" si="500"/>
        <v>2557</v>
      </c>
      <c r="CM535" s="11">
        <f t="shared" si="501"/>
        <v>2557</v>
      </c>
      <c r="CN535" s="6">
        <f t="shared" si="502"/>
        <v>1461.7274386957472</v>
      </c>
      <c r="CO535" s="6">
        <f>SLN(M535,J535,N535)</f>
        <v>104.42266666666666</v>
      </c>
      <c r="CP535" s="73">
        <f t="shared" si="507"/>
        <v>104.42266666666666</v>
      </c>
      <c r="CQ535" s="73">
        <f t="shared" si="508"/>
        <v>104.61256130425255</v>
      </c>
      <c r="CR535" s="6">
        <f t="shared" si="503"/>
        <v>104.61256130425255</v>
      </c>
    </row>
    <row r="536" spans="1:96">
      <c r="A536" s="30" t="s">
        <v>2666</v>
      </c>
      <c r="B536" s="30" t="s">
        <v>4594</v>
      </c>
      <c r="C536" s="49"/>
      <c r="D536" s="49" t="s">
        <v>4595</v>
      </c>
      <c r="E536" s="30" t="s">
        <v>2998</v>
      </c>
      <c r="F536" s="30" t="s">
        <v>11592</v>
      </c>
      <c r="G536" s="30" t="s">
        <v>4574</v>
      </c>
      <c r="H536" s="30" t="s">
        <v>4565</v>
      </c>
      <c r="I536" s="30" t="s">
        <v>4256</v>
      </c>
      <c r="J536" s="30"/>
      <c r="K536" s="30" t="s">
        <v>1240</v>
      </c>
      <c r="L536" s="30" t="s">
        <v>3102</v>
      </c>
      <c r="M536" s="31">
        <v>1000.16</v>
      </c>
      <c r="N536" s="30">
        <v>15</v>
      </c>
      <c r="O536" s="30"/>
      <c r="P536" s="162"/>
      <c r="Q536" s="30">
        <f t="shared" si="467"/>
        <v>180</v>
      </c>
      <c r="R536" s="30">
        <f t="shared" si="468"/>
        <v>5478.6330000000007</v>
      </c>
      <c r="S536" s="30">
        <f t="shared" si="469"/>
        <v>5475</v>
      </c>
      <c r="T536" s="30" t="s">
        <v>6</v>
      </c>
      <c r="U536" s="30"/>
      <c r="V536" s="32">
        <v>39539</v>
      </c>
      <c r="W536" s="30"/>
      <c r="X536" s="31">
        <v>1000.16</v>
      </c>
      <c r="Y536" s="30">
        <v>0</v>
      </c>
      <c r="Z536" s="30">
        <v>0</v>
      </c>
      <c r="AA536" s="30">
        <v>0</v>
      </c>
      <c r="AB536" s="31">
        <f t="shared" si="470"/>
        <v>1000.16</v>
      </c>
      <c r="AC536" s="33">
        <v>42095</v>
      </c>
      <c r="AD536" s="10">
        <f t="shared" si="471"/>
        <v>39539</v>
      </c>
      <c r="AE536" s="10">
        <f t="shared" si="472"/>
        <v>42095</v>
      </c>
      <c r="AF536" s="11">
        <f t="shared" si="473"/>
        <v>2556</v>
      </c>
      <c r="AG536" s="11">
        <f t="shared" si="474"/>
        <v>5478.75</v>
      </c>
      <c r="AH536" s="11">
        <f t="shared" si="475"/>
        <v>2556</v>
      </c>
      <c r="AI536" s="11">
        <f t="shared" si="450"/>
        <v>466.92401095890409</v>
      </c>
      <c r="AJ536" s="11">
        <f t="shared" si="451"/>
        <v>533.23598904109588</v>
      </c>
      <c r="AK536" s="33">
        <v>42461</v>
      </c>
      <c r="AL536" s="5">
        <f t="shared" si="476"/>
        <v>42461</v>
      </c>
      <c r="AM536" s="11">
        <f t="shared" si="477"/>
        <v>42461</v>
      </c>
      <c r="AN536" s="11">
        <f t="shared" si="478"/>
        <v>2556</v>
      </c>
      <c r="AO536" s="6">
        <v>747.15</v>
      </c>
      <c r="AP536" s="6">
        <f t="shared" si="479"/>
        <v>280.22598904109589</v>
      </c>
      <c r="AQ536" s="6">
        <f t="shared" si="480"/>
        <v>253.01</v>
      </c>
      <c r="AR536" s="33">
        <v>42826</v>
      </c>
      <c r="AS536" s="5">
        <f t="shared" si="481"/>
        <v>42826</v>
      </c>
      <c r="AT536" s="11">
        <f t="shared" si="482"/>
        <v>42826</v>
      </c>
      <c r="AU536" s="11">
        <f t="shared" si="483"/>
        <v>3287</v>
      </c>
      <c r="AV536" s="6">
        <v>813.82733333333329</v>
      </c>
      <c r="AW536" s="6">
        <v>66.677333333333337</v>
      </c>
      <c r="AX536" s="6">
        <f t="shared" si="452"/>
        <v>186.33266666666668</v>
      </c>
      <c r="AY536" s="33">
        <v>43191</v>
      </c>
      <c r="AZ536" s="5">
        <f t="shared" si="484"/>
        <v>43191</v>
      </c>
      <c r="BA536" s="11">
        <f t="shared" si="485"/>
        <v>3652</v>
      </c>
      <c r="BB536" s="11">
        <f t="shared" si="486"/>
        <v>3118.7640109589042</v>
      </c>
      <c r="BC536" s="6">
        <v>881.40166939631627</v>
      </c>
      <c r="BD536" s="6">
        <v>67.574336062982994</v>
      </c>
      <c r="BE536" s="6">
        <f t="shared" si="453"/>
        <v>118.7583306036837</v>
      </c>
      <c r="BF536" s="8"/>
      <c r="BG536" s="33">
        <v>43556</v>
      </c>
      <c r="BH536" s="5">
        <f t="shared" si="487"/>
        <v>43556</v>
      </c>
      <c r="BI536" s="11">
        <f t="shared" si="488"/>
        <v>4017</v>
      </c>
      <c r="BJ536" s="11">
        <f t="shared" si="489"/>
        <v>0</v>
      </c>
      <c r="BK536" s="6">
        <f t="shared" ref="BK536:BK542" si="515">BC536+BL536</f>
        <v>948.07900272964957</v>
      </c>
      <c r="BL536" s="6">
        <f>AB536/N536</f>
        <v>66.677333333333337</v>
      </c>
      <c r="BM536" s="6">
        <f t="shared" si="512"/>
        <v>52.080997270350366</v>
      </c>
      <c r="BN536" s="59"/>
      <c r="BO536" s="58"/>
      <c r="BP536" s="58"/>
      <c r="BQ536" s="61">
        <f t="shared" si="491"/>
        <v>0</v>
      </c>
      <c r="BR536" s="33">
        <v>43922</v>
      </c>
      <c r="BS536" s="5">
        <f t="shared" si="492"/>
        <v>43922</v>
      </c>
      <c r="BT536" s="11">
        <f t="shared" si="493"/>
        <v>4383</v>
      </c>
      <c r="BU536" s="11">
        <f t="shared" si="494"/>
        <v>0</v>
      </c>
      <c r="BV536" s="6">
        <f t="shared" si="514"/>
        <v>1000.16</v>
      </c>
      <c r="BW536" s="6">
        <f t="shared" ref="BW536:BW599" si="516">BM536</f>
        <v>52.080997270350366</v>
      </c>
      <c r="BX536" s="73">
        <f t="shared" si="504"/>
        <v>0</v>
      </c>
      <c r="BY536" s="6">
        <f t="shared" si="513"/>
        <v>0</v>
      </c>
      <c r="BZ536" s="33">
        <v>44287</v>
      </c>
      <c r="CA536" s="5">
        <f t="shared" si="495"/>
        <v>44287</v>
      </c>
      <c r="CB536" s="11">
        <f t="shared" si="496"/>
        <v>4748</v>
      </c>
      <c r="CC536" s="11">
        <f t="shared" si="497"/>
        <v>0</v>
      </c>
      <c r="CD536" s="6">
        <f t="shared" si="498"/>
        <v>1000.16</v>
      </c>
      <c r="CE536" s="62">
        <f t="shared" ref="CE536:CE599" si="517">BY536</f>
        <v>0</v>
      </c>
      <c r="CF536" s="73">
        <f t="shared" si="505"/>
        <v>0</v>
      </c>
      <c r="CG536" s="73">
        <f t="shared" si="506"/>
        <v>0</v>
      </c>
      <c r="CH536" s="6">
        <f t="shared" si="459"/>
        <v>0</v>
      </c>
      <c r="CI536" s="6"/>
      <c r="CJ536" s="33">
        <v>44652</v>
      </c>
      <c r="CK536" s="5">
        <f t="shared" si="499"/>
        <v>44652</v>
      </c>
      <c r="CL536" s="11">
        <f t="shared" si="500"/>
        <v>2557</v>
      </c>
      <c r="CM536" s="11">
        <f t="shared" si="501"/>
        <v>2557</v>
      </c>
      <c r="CN536" s="6">
        <f t="shared" si="502"/>
        <v>1000.16</v>
      </c>
      <c r="CO536" s="62">
        <f t="shared" ref="CO536:CO599" si="518">CH536</f>
        <v>0</v>
      </c>
      <c r="CP536" s="73">
        <f t="shared" si="507"/>
        <v>0</v>
      </c>
      <c r="CQ536" s="73">
        <f t="shared" si="508"/>
        <v>0</v>
      </c>
      <c r="CR536" s="6">
        <f t="shared" si="503"/>
        <v>0</v>
      </c>
    </row>
    <row r="537" spans="1:96">
      <c r="A537" s="30" t="s">
        <v>1735</v>
      </c>
      <c r="B537" s="30" t="s">
        <v>4620</v>
      </c>
      <c r="C537" s="49"/>
      <c r="D537" s="49" t="s">
        <v>4621</v>
      </c>
      <c r="E537" s="30" t="s">
        <v>3061</v>
      </c>
      <c r="F537" s="30" t="s">
        <v>4568</v>
      </c>
      <c r="G537" s="30" t="s">
        <v>4562</v>
      </c>
      <c r="H537" s="30" t="s">
        <v>4565</v>
      </c>
      <c r="I537" s="30" t="s">
        <v>3116</v>
      </c>
      <c r="J537" s="30"/>
      <c r="K537" s="30" t="s">
        <v>1240</v>
      </c>
      <c r="L537" s="30" t="s">
        <v>3102</v>
      </c>
      <c r="M537" s="31">
        <v>6423.9</v>
      </c>
      <c r="N537" s="30">
        <v>10</v>
      </c>
      <c r="O537" s="30"/>
      <c r="P537" s="162">
        <v>15</v>
      </c>
      <c r="Q537" s="30">
        <f t="shared" si="467"/>
        <v>120</v>
      </c>
      <c r="R537" s="30">
        <f t="shared" si="468"/>
        <v>3652.4220000000005</v>
      </c>
      <c r="S537" s="30">
        <f t="shared" si="469"/>
        <v>3650</v>
      </c>
      <c r="T537" s="30" t="s">
        <v>6</v>
      </c>
      <c r="U537" s="30"/>
      <c r="V537" s="32">
        <v>39777</v>
      </c>
      <c r="W537" s="30"/>
      <c r="X537" s="31">
        <v>6423.9</v>
      </c>
      <c r="Y537" s="30">
        <v>0</v>
      </c>
      <c r="Z537" s="30">
        <v>0</v>
      </c>
      <c r="AA537" s="30">
        <v>0</v>
      </c>
      <c r="AB537" s="31">
        <f t="shared" si="470"/>
        <v>6423.9</v>
      </c>
      <c r="AC537" s="33">
        <v>42095</v>
      </c>
      <c r="AD537" s="10">
        <f t="shared" si="471"/>
        <v>39777</v>
      </c>
      <c r="AE537" s="10">
        <f t="shared" si="472"/>
        <v>42095</v>
      </c>
      <c r="AF537" s="11">
        <f t="shared" si="473"/>
        <v>2318</v>
      </c>
      <c r="AG537" s="11">
        <f t="shared" si="474"/>
        <v>3652.5</v>
      </c>
      <c r="AH537" s="11">
        <f t="shared" si="475"/>
        <v>2318</v>
      </c>
      <c r="AI537" s="11">
        <f t="shared" si="450"/>
        <v>4079.6164931506851</v>
      </c>
      <c r="AJ537" s="11">
        <f t="shared" si="451"/>
        <v>2344.2835068493146</v>
      </c>
      <c r="AK537" s="33">
        <v>42461</v>
      </c>
      <c r="AL537" s="5">
        <f t="shared" si="476"/>
        <v>42461</v>
      </c>
      <c r="AM537" s="11">
        <f t="shared" si="477"/>
        <v>42461</v>
      </c>
      <c r="AN537" s="11">
        <f t="shared" si="478"/>
        <v>2318</v>
      </c>
      <c r="AO537" s="6">
        <v>5536.64</v>
      </c>
      <c r="AP537" s="6">
        <f t="shared" si="479"/>
        <v>1457.0235068493153</v>
      </c>
      <c r="AQ537" s="6">
        <f t="shared" si="480"/>
        <v>887.25999999999931</v>
      </c>
      <c r="AR537" s="33">
        <v>42826</v>
      </c>
      <c r="AS537" s="5">
        <f t="shared" si="481"/>
        <v>42826</v>
      </c>
      <c r="AT537" s="11">
        <f t="shared" si="482"/>
        <v>42826</v>
      </c>
      <c r="AU537" s="11">
        <f t="shared" si="483"/>
        <v>3049</v>
      </c>
      <c r="AV537" s="6">
        <v>6179.0300000000007</v>
      </c>
      <c r="AW537" s="6">
        <v>642.39</v>
      </c>
      <c r="AX537" s="6">
        <f t="shared" si="452"/>
        <v>244.86999999999898</v>
      </c>
      <c r="AY537" s="33">
        <v>43191</v>
      </c>
      <c r="AZ537" s="5">
        <f t="shared" si="484"/>
        <v>43191</v>
      </c>
      <c r="BA537" s="11">
        <f t="shared" si="485"/>
        <v>3414</v>
      </c>
      <c r="BB537" s="11">
        <f t="shared" si="486"/>
        <v>1069.7164931506854</v>
      </c>
      <c r="BC537" s="6">
        <v>6427.1942088027308</v>
      </c>
      <c r="BD537" s="6">
        <v>248.1642088027302</v>
      </c>
      <c r="BE537" s="6">
        <v>-0.2</v>
      </c>
      <c r="BF537" s="8"/>
      <c r="BG537" s="33">
        <v>43556</v>
      </c>
      <c r="BH537" s="5">
        <f t="shared" si="487"/>
        <v>43556</v>
      </c>
      <c r="BI537" s="11">
        <f t="shared" si="488"/>
        <v>3779</v>
      </c>
      <c r="BJ537" s="11">
        <f t="shared" si="489"/>
        <v>0</v>
      </c>
      <c r="BK537" s="6">
        <f t="shared" si="515"/>
        <v>6428.2742088027308</v>
      </c>
      <c r="BL537" s="6">
        <v>1.08</v>
      </c>
      <c r="BM537" s="6">
        <v>0.08</v>
      </c>
      <c r="BN537" s="59"/>
      <c r="BO537" s="58"/>
      <c r="BP537" s="58"/>
      <c r="BQ537" s="61">
        <f t="shared" si="491"/>
        <v>-4.4542088027310456</v>
      </c>
      <c r="BR537" s="33">
        <v>43922</v>
      </c>
      <c r="BS537" s="5">
        <f t="shared" si="492"/>
        <v>43922</v>
      </c>
      <c r="BT537" s="11">
        <f t="shared" si="493"/>
        <v>4145</v>
      </c>
      <c r="BU537" s="11">
        <f t="shared" si="494"/>
        <v>0</v>
      </c>
      <c r="BV537" s="6">
        <f t="shared" si="514"/>
        <v>6428.3542088027307</v>
      </c>
      <c r="BW537" s="6">
        <f t="shared" si="516"/>
        <v>0.08</v>
      </c>
      <c r="BX537" s="73">
        <f t="shared" ref="BX537:BX603" si="519">M537*(P537-($BX$4-V537)/365)/P537</f>
        <v>1561.6823561643837</v>
      </c>
      <c r="BY537" s="6">
        <v>0.08</v>
      </c>
      <c r="BZ537" s="33">
        <v>44287</v>
      </c>
      <c r="CA537" s="5">
        <f t="shared" si="495"/>
        <v>44287</v>
      </c>
      <c r="CB537" s="11">
        <f t="shared" si="496"/>
        <v>4510</v>
      </c>
      <c r="CC537" s="11">
        <f t="shared" si="497"/>
        <v>0</v>
      </c>
      <c r="CD537" s="6">
        <f t="shared" si="498"/>
        <v>6428.4342088027306</v>
      </c>
      <c r="CE537" s="62">
        <f t="shared" si="517"/>
        <v>0.08</v>
      </c>
      <c r="CF537" s="73">
        <f>M537/P537</f>
        <v>428.26</v>
      </c>
      <c r="CG537" s="73">
        <f t="shared" si="506"/>
        <v>1133.4223561643837</v>
      </c>
      <c r="CH537" s="6">
        <f t="shared" si="459"/>
        <v>0</v>
      </c>
      <c r="CI537" s="6"/>
      <c r="CJ537" s="33">
        <v>44652</v>
      </c>
      <c r="CK537" s="5">
        <f t="shared" si="499"/>
        <v>44652</v>
      </c>
      <c r="CL537" s="11">
        <f t="shared" si="500"/>
        <v>2557</v>
      </c>
      <c r="CM537" s="11">
        <f t="shared" si="501"/>
        <v>2557</v>
      </c>
      <c r="CN537" s="6">
        <f t="shared" si="502"/>
        <v>6428.4342088027306</v>
      </c>
      <c r="CO537" s="62">
        <f t="shared" si="518"/>
        <v>0</v>
      </c>
      <c r="CP537" s="73">
        <f t="shared" ref="CP537:CP600" si="520">M537/P537</f>
        <v>428.26</v>
      </c>
      <c r="CQ537" s="73">
        <f t="shared" si="508"/>
        <v>705.16235616438371</v>
      </c>
      <c r="CR537" s="6">
        <f t="shared" si="503"/>
        <v>0</v>
      </c>
    </row>
    <row r="538" spans="1:96">
      <c r="A538" s="30" t="s">
        <v>2174</v>
      </c>
      <c r="B538" s="30" t="s">
        <v>2175</v>
      </c>
      <c r="C538" s="49"/>
      <c r="D538" s="49" t="s">
        <v>3699</v>
      </c>
      <c r="E538" s="30" t="s">
        <v>3061</v>
      </c>
      <c r="F538" s="30" t="s">
        <v>4568</v>
      </c>
      <c r="G538" s="30" t="s">
        <v>4574</v>
      </c>
      <c r="H538" s="30" t="s">
        <v>4473</v>
      </c>
      <c r="I538" s="30" t="s">
        <v>11641</v>
      </c>
      <c r="J538" s="30"/>
      <c r="K538" s="30" t="s">
        <v>1240</v>
      </c>
      <c r="L538" s="30" t="s">
        <v>3102</v>
      </c>
      <c r="M538" s="31">
        <v>2622</v>
      </c>
      <c r="N538" s="30">
        <v>10</v>
      </c>
      <c r="O538" s="30"/>
      <c r="P538" s="162">
        <v>15</v>
      </c>
      <c r="Q538" s="30">
        <f t="shared" si="467"/>
        <v>120</v>
      </c>
      <c r="R538" s="30">
        <f t="shared" si="468"/>
        <v>3652.4220000000005</v>
      </c>
      <c r="S538" s="30">
        <f t="shared" si="469"/>
        <v>3650</v>
      </c>
      <c r="T538" s="30" t="s">
        <v>6</v>
      </c>
      <c r="U538" s="30"/>
      <c r="V538" s="32">
        <v>39777</v>
      </c>
      <c r="W538" s="30"/>
      <c r="X538" s="31">
        <v>2622</v>
      </c>
      <c r="Y538" s="30">
        <v>0</v>
      </c>
      <c r="Z538" s="30">
        <v>0</v>
      </c>
      <c r="AA538" s="30">
        <v>0</v>
      </c>
      <c r="AB538" s="31">
        <f t="shared" si="470"/>
        <v>2622</v>
      </c>
      <c r="AC538" s="33">
        <v>42095</v>
      </c>
      <c r="AD538" s="10">
        <f t="shared" si="471"/>
        <v>39777</v>
      </c>
      <c r="AE538" s="10">
        <f t="shared" si="472"/>
        <v>42095</v>
      </c>
      <c r="AF538" s="11">
        <f t="shared" si="473"/>
        <v>2318</v>
      </c>
      <c r="AG538" s="11">
        <f t="shared" si="474"/>
        <v>3652.5</v>
      </c>
      <c r="AH538" s="11">
        <f t="shared" si="475"/>
        <v>2318</v>
      </c>
      <c r="AI538" s="11">
        <f t="shared" si="450"/>
        <v>1665.1495890410959</v>
      </c>
      <c r="AJ538" s="11">
        <f t="shared" si="451"/>
        <v>956.85041095890415</v>
      </c>
      <c r="AK538" s="33">
        <v>42461</v>
      </c>
      <c r="AL538" s="5">
        <f t="shared" si="476"/>
        <v>42461</v>
      </c>
      <c r="AM538" s="11">
        <f t="shared" si="477"/>
        <v>42461</v>
      </c>
      <c r="AN538" s="11">
        <f t="shared" si="478"/>
        <v>2318</v>
      </c>
      <c r="AO538" s="6">
        <v>2249.5500000000002</v>
      </c>
      <c r="AP538" s="6">
        <f t="shared" si="479"/>
        <v>584.40041095890433</v>
      </c>
      <c r="AQ538" s="6">
        <f t="shared" si="480"/>
        <v>372.44999999999982</v>
      </c>
      <c r="AR538" s="33">
        <v>42826</v>
      </c>
      <c r="AS538" s="5">
        <f t="shared" si="481"/>
        <v>42826</v>
      </c>
      <c r="AT538" s="11">
        <f t="shared" si="482"/>
        <v>42826</v>
      </c>
      <c r="AU538" s="11">
        <f t="shared" si="483"/>
        <v>3049</v>
      </c>
      <c r="AV538" s="6">
        <v>2511.75</v>
      </c>
      <c r="AW538" s="6">
        <v>262.2</v>
      </c>
      <c r="AX538" s="6">
        <f t="shared" si="452"/>
        <v>110.25</v>
      </c>
      <c r="AY538" s="33">
        <v>43191</v>
      </c>
      <c r="AZ538" s="5">
        <f t="shared" si="484"/>
        <v>43191</v>
      </c>
      <c r="BA538" s="11">
        <f t="shared" si="485"/>
        <v>3414</v>
      </c>
      <c r="BB538" s="11">
        <f t="shared" si="486"/>
        <v>2457.1495890410961</v>
      </c>
      <c r="BC538" s="6">
        <v>2623.4831809552052</v>
      </c>
      <c r="BD538" s="6">
        <v>111.73318095520528</v>
      </c>
      <c r="BE538" s="6">
        <f>AB538-BC538</f>
        <v>-1.4831809552051709</v>
      </c>
      <c r="BF538" s="8"/>
      <c r="BG538" s="33">
        <v>43556</v>
      </c>
      <c r="BH538" s="5">
        <f t="shared" si="487"/>
        <v>43556</v>
      </c>
      <c r="BI538" s="11">
        <f t="shared" si="488"/>
        <v>3779</v>
      </c>
      <c r="BJ538" s="11">
        <f t="shared" si="489"/>
        <v>0</v>
      </c>
      <c r="BK538" s="6">
        <f t="shared" si="515"/>
        <v>2624.5631809552051</v>
      </c>
      <c r="BL538" s="6">
        <v>1.08</v>
      </c>
      <c r="BM538" s="6">
        <v>0.08</v>
      </c>
      <c r="BN538" s="59"/>
      <c r="BO538" s="58"/>
      <c r="BP538" s="58"/>
      <c r="BQ538" s="61">
        <f t="shared" si="491"/>
        <v>-2.6431809552050254</v>
      </c>
      <c r="BR538" s="33">
        <v>43922</v>
      </c>
      <c r="BS538" s="5">
        <f t="shared" si="492"/>
        <v>43922</v>
      </c>
      <c r="BT538" s="11">
        <f t="shared" si="493"/>
        <v>4145</v>
      </c>
      <c r="BU538" s="11">
        <f t="shared" si="494"/>
        <v>0</v>
      </c>
      <c r="BV538" s="6">
        <f t="shared" si="514"/>
        <v>2624.643180955205</v>
      </c>
      <c r="BW538" s="6">
        <f t="shared" si="516"/>
        <v>0.08</v>
      </c>
      <c r="BX538" s="73">
        <f t="shared" si="519"/>
        <v>637.42136986301375</v>
      </c>
      <c r="BY538" s="6">
        <v>0.08</v>
      </c>
      <c r="BZ538" s="33">
        <v>44287</v>
      </c>
      <c r="CA538" s="5">
        <f t="shared" si="495"/>
        <v>44287</v>
      </c>
      <c r="CB538" s="11">
        <f t="shared" si="496"/>
        <v>4510</v>
      </c>
      <c r="CC538" s="11">
        <f t="shared" si="497"/>
        <v>0</v>
      </c>
      <c r="CD538" s="6">
        <f t="shared" si="498"/>
        <v>2624.723180955205</v>
      </c>
      <c r="CE538" s="62">
        <f t="shared" si="517"/>
        <v>0.08</v>
      </c>
      <c r="CF538" s="73">
        <f t="shared" ref="CF538:CF601" si="521">M538/P538</f>
        <v>174.8</v>
      </c>
      <c r="CG538" s="73">
        <f t="shared" si="506"/>
        <v>462.62136986301374</v>
      </c>
      <c r="CH538" s="6">
        <f t="shared" si="459"/>
        <v>0</v>
      </c>
      <c r="CI538" s="6"/>
      <c r="CJ538" s="33">
        <v>44652</v>
      </c>
      <c r="CK538" s="5">
        <f t="shared" si="499"/>
        <v>44652</v>
      </c>
      <c r="CL538" s="11">
        <f t="shared" si="500"/>
        <v>2557</v>
      </c>
      <c r="CM538" s="11">
        <f t="shared" si="501"/>
        <v>2557</v>
      </c>
      <c r="CN538" s="6">
        <f t="shared" si="502"/>
        <v>2624.723180955205</v>
      </c>
      <c r="CO538" s="62">
        <f t="shared" si="518"/>
        <v>0</v>
      </c>
      <c r="CP538" s="73">
        <f t="shared" si="520"/>
        <v>174.8</v>
      </c>
      <c r="CQ538" s="73">
        <f t="shared" si="508"/>
        <v>287.82136986301373</v>
      </c>
      <c r="CR538" s="6">
        <f t="shared" si="503"/>
        <v>0</v>
      </c>
    </row>
    <row r="539" spans="1:96">
      <c r="A539" s="30" t="s">
        <v>2176</v>
      </c>
      <c r="B539" s="30" t="s">
        <v>2177</v>
      </c>
      <c r="C539" s="49"/>
      <c r="D539" s="49" t="s">
        <v>3700</v>
      </c>
      <c r="E539" s="30" t="s">
        <v>3061</v>
      </c>
      <c r="F539" s="30" t="s">
        <v>4568</v>
      </c>
      <c r="G539" s="30" t="s">
        <v>4574</v>
      </c>
      <c r="H539" s="30" t="s">
        <v>4583</v>
      </c>
      <c r="I539" s="30" t="s">
        <v>4335</v>
      </c>
      <c r="J539" s="30"/>
      <c r="K539" s="30" t="s">
        <v>1240</v>
      </c>
      <c r="L539" s="30" t="s">
        <v>3102</v>
      </c>
      <c r="M539" s="31">
        <v>2622</v>
      </c>
      <c r="N539" s="30">
        <v>10</v>
      </c>
      <c r="O539" s="30"/>
      <c r="P539" s="162">
        <v>15</v>
      </c>
      <c r="Q539" s="30">
        <f t="shared" si="467"/>
        <v>120</v>
      </c>
      <c r="R539" s="30">
        <f t="shared" si="468"/>
        <v>3652.4220000000005</v>
      </c>
      <c r="S539" s="30">
        <f t="shared" si="469"/>
        <v>3650</v>
      </c>
      <c r="T539" s="30" t="s">
        <v>6</v>
      </c>
      <c r="U539" s="30"/>
      <c r="V539" s="32">
        <v>39777</v>
      </c>
      <c r="W539" s="30"/>
      <c r="X539" s="31">
        <v>2622</v>
      </c>
      <c r="Y539" s="30">
        <v>0</v>
      </c>
      <c r="Z539" s="30">
        <v>0</v>
      </c>
      <c r="AA539" s="30">
        <v>0</v>
      </c>
      <c r="AB539" s="31">
        <f t="shared" si="470"/>
        <v>2622</v>
      </c>
      <c r="AC539" s="33">
        <v>42095</v>
      </c>
      <c r="AD539" s="10">
        <f t="shared" si="471"/>
        <v>39777</v>
      </c>
      <c r="AE539" s="10">
        <f t="shared" si="472"/>
        <v>42095</v>
      </c>
      <c r="AF539" s="11">
        <f t="shared" si="473"/>
        <v>2318</v>
      </c>
      <c r="AG539" s="11">
        <f t="shared" si="474"/>
        <v>3652.5</v>
      </c>
      <c r="AH539" s="11">
        <f t="shared" si="475"/>
        <v>2318</v>
      </c>
      <c r="AI539" s="11">
        <f t="shared" si="450"/>
        <v>1665.1495890410959</v>
      </c>
      <c r="AJ539" s="11">
        <f t="shared" si="451"/>
        <v>956.85041095890415</v>
      </c>
      <c r="AK539" s="33">
        <v>42461</v>
      </c>
      <c r="AL539" s="5">
        <f t="shared" si="476"/>
        <v>42461</v>
      </c>
      <c r="AM539" s="11">
        <f t="shared" si="477"/>
        <v>42461</v>
      </c>
      <c r="AN539" s="11">
        <f t="shared" si="478"/>
        <v>2318</v>
      </c>
      <c r="AO539" s="6">
        <v>2249.5500000000002</v>
      </c>
      <c r="AP539" s="6">
        <f t="shared" si="479"/>
        <v>584.40041095890433</v>
      </c>
      <c r="AQ539" s="6">
        <f t="shared" si="480"/>
        <v>372.44999999999982</v>
      </c>
      <c r="AR539" s="33">
        <v>42826</v>
      </c>
      <c r="AS539" s="5">
        <f t="shared" si="481"/>
        <v>42826</v>
      </c>
      <c r="AT539" s="11">
        <f t="shared" si="482"/>
        <v>42826</v>
      </c>
      <c r="AU539" s="11">
        <f t="shared" si="483"/>
        <v>3049</v>
      </c>
      <c r="AV539" s="6">
        <v>2511.75</v>
      </c>
      <c r="AW539" s="6">
        <v>262.2</v>
      </c>
      <c r="AX539" s="6">
        <f t="shared" si="452"/>
        <v>110.25</v>
      </c>
      <c r="AY539" s="33">
        <v>43191</v>
      </c>
      <c r="AZ539" s="5">
        <f t="shared" si="484"/>
        <v>43191</v>
      </c>
      <c r="BA539" s="11">
        <f t="shared" si="485"/>
        <v>3414</v>
      </c>
      <c r="BB539" s="11">
        <f t="shared" si="486"/>
        <v>2457.1495890410961</v>
      </c>
      <c r="BC539" s="6">
        <v>2996.7844986162127</v>
      </c>
      <c r="BD539" s="6">
        <v>485.03449861621249</v>
      </c>
      <c r="BE539" s="6">
        <v>-0.2</v>
      </c>
      <c r="BF539" s="8"/>
      <c r="BG539" s="33">
        <v>43556</v>
      </c>
      <c r="BH539" s="5">
        <f t="shared" si="487"/>
        <v>43556</v>
      </c>
      <c r="BI539" s="11">
        <f t="shared" si="488"/>
        <v>3779</v>
      </c>
      <c r="BJ539" s="11">
        <f t="shared" si="489"/>
        <v>0</v>
      </c>
      <c r="BK539" s="6">
        <f t="shared" si="515"/>
        <v>2997.8644986162126</v>
      </c>
      <c r="BL539" s="6">
        <v>1.08</v>
      </c>
      <c r="BM539" s="6">
        <v>0.08</v>
      </c>
      <c r="BN539" s="59"/>
      <c r="BO539" s="58"/>
      <c r="BP539" s="58"/>
      <c r="BQ539" s="61">
        <f t="shared" si="491"/>
        <v>-375.94449861621251</v>
      </c>
      <c r="BR539" s="33">
        <v>43922</v>
      </c>
      <c r="BS539" s="5">
        <f t="shared" si="492"/>
        <v>43922</v>
      </c>
      <c r="BT539" s="11">
        <f t="shared" si="493"/>
        <v>4145</v>
      </c>
      <c r="BU539" s="11">
        <f t="shared" si="494"/>
        <v>0</v>
      </c>
      <c r="BV539" s="6">
        <f t="shared" si="514"/>
        <v>2997.9444986162125</v>
      </c>
      <c r="BW539" s="6">
        <f t="shared" si="516"/>
        <v>0.08</v>
      </c>
      <c r="BX539" s="73">
        <f t="shared" si="519"/>
        <v>637.42136986301375</v>
      </c>
      <c r="BY539" s="6">
        <v>0.08</v>
      </c>
      <c r="BZ539" s="33">
        <v>44287</v>
      </c>
      <c r="CA539" s="5">
        <f t="shared" si="495"/>
        <v>44287</v>
      </c>
      <c r="CB539" s="11">
        <f t="shared" si="496"/>
        <v>4510</v>
      </c>
      <c r="CC539" s="11">
        <f t="shared" si="497"/>
        <v>0</v>
      </c>
      <c r="CD539" s="6">
        <f t="shared" si="498"/>
        <v>2998.0244986162124</v>
      </c>
      <c r="CE539" s="62">
        <f t="shared" si="517"/>
        <v>0.08</v>
      </c>
      <c r="CF539" s="73">
        <f t="shared" si="521"/>
        <v>174.8</v>
      </c>
      <c r="CG539" s="73">
        <f t="shared" si="506"/>
        <v>462.62136986301374</v>
      </c>
      <c r="CH539" s="6">
        <f t="shared" si="459"/>
        <v>0</v>
      </c>
      <c r="CI539" s="6"/>
      <c r="CJ539" s="33">
        <v>44652</v>
      </c>
      <c r="CK539" s="5">
        <f t="shared" si="499"/>
        <v>44652</v>
      </c>
      <c r="CL539" s="11">
        <f t="shared" si="500"/>
        <v>2557</v>
      </c>
      <c r="CM539" s="11">
        <f t="shared" si="501"/>
        <v>2557</v>
      </c>
      <c r="CN539" s="6">
        <f t="shared" si="502"/>
        <v>2998.0244986162124</v>
      </c>
      <c r="CO539" s="62">
        <f t="shared" si="518"/>
        <v>0</v>
      </c>
      <c r="CP539" s="73">
        <f t="shared" si="520"/>
        <v>174.8</v>
      </c>
      <c r="CQ539" s="73">
        <f t="shared" si="508"/>
        <v>287.82136986301373</v>
      </c>
      <c r="CR539" s="6">
        <f t="shared" si="503"/>
        <v>0</v>
      </c>
    </row>
    <row r="540" spans="1:96">
      <c r="A540" s="30" t="s">
        <v>2178</v>
      </c>
      <c r="B540" s="30" t="s">
        <v>2179</v>
      </c>
      <c r="C540" s="49" t="s">
        <v>3062</v>
      </c>
      <c r="D540" s="49" t="s">
        <v>3701</v>
      </c>
      <c r="E540" s="30" t="s">
        <v>3061</v>
      </c>
      <c r="F540" s="30" t="s">
        <v>3138</v>
      </c>
      <c r="G540" s="30" t="s">
        <v>3115</v>
      </c>
      <c r="H540" s="30" t="s">
        <v>3186</v>
      </c>
      <c r="I540" s="30" t="s">
        <v>4299</v>
      </c>
      <c r="J540" s="30"/>
      <c r="K540" s="30" t="s">
        <v>1240</v>
      </c>
      <c r="L540" s="30" t="s">
        <v>3102</v>
      </c>
      <c r="M540" s="31">
        <v>3264.96</v>
      </c>
      <c r="N540" s="30">
        <v>15</v>
      </c>
      <c r="O540" s="30"/>
      <c r="P540" s="162"/>
      <c r="Q540" s="30">
        <f t="shared" si="467"/>
        <v>180</v>
      </c>
      <c r="R540" s="30">
        <f t="shared" si="468"/>
        <v>5478.6330000000007</v>
      </c>
      <c r="S540" s="30">
        <f t="shared" si="469"/>
        <v>5475</v>
      </c>
      <c r="T540" s="30" t="s">
        <v>6</v>
      </c>
      <c r="U540" s="30"/>
      <c r="V540" s="32">
        <v>39777</v>
      </c>
      <c r="W540" s="30"/>
      <c r="X540" s="31">
        <v>3264.96</v>
      </c>
      <c r="Y540" s="30">
        <v>0</v>
      </c>
      <c r="Z540" s="30">
        <v>0</v>
      </c>
      <c r="AA540" s="30">
        <v>0</v>
      </c>
      <c r="AB540" s="31">
        <f t="shared" si="470"/>
        <v>3264.96</v>
      </c>
      <c r="AC540" s="33">
        <v>42095</v>
      </c>
      <c r="AD540" s="10">
        <f t="shared" si="471"/>
        <v>39777</v>
      </c>
      <c r="AE540" s="10">
        <f t="shared" si="472"/>
        <v>42095</v>
      </c>
      <c r="AF540" s="11">
        <f t="shared" si="473"/>
        <v>2318</v>
      </c>
      <c r="AG540" s="11">
        <f t="shared" si="474"/>
        <v>5478.75</v>
      </c>
      <c r="AH540" s="11">
        <f t="shared" si="475"/>
        <v>2318</v>
      </c>
      <c r="AI540" s="11">
        <f t="shared" si="450"/>
        <v>1382.3154849315069</v>
      </c>
      <c r="AJ540" s="11">
        <f t="shared" si="451"/>
        <v>1882.6445150684931</v>
      </c>
      <c r="AK540" s="33">
        <v>42461</v>
      </c>
      <c r="AL540" s="5">
        <f t="shared" si="476"/>
        <v>42461</v>
      </c>
      <c r="AM540" s="11">
        <f t="shared" si="477"/>
        <v>42461</v>
      </c>
      <c r="AN540" s="11">
        <f t="shared" si="478"/>
        <v>2318</v>
      </c>
      <c r="AO540" s="6">
        <v>2568.6999999999998</v>
      </c>
      <c r="AP540" s="6">
        <f t="shared" si="479"/>
        <v>1186.3845150684929</v>
      </c>
      <c r="AQ540" s="6">
        <f t="shared" si="480"/>
        <v>696.26000000000022</v>
      </c>
      <c r="AR540" s="33">
        <v>42826</v>
      </c>
      <c r="AS540" s="5">
        <f t="shared" si="481"/>
        <v>42826</v>
      </c>
      <c r="AT540" s="11">
        <f t="shared" si="482"/>
        <v>42826</v>
      </c>
      <c r="AU540" s="11">
        <f t="shared" si="483"/>
        <v>3049</v>
      </c>
      <c r="AV540" s="6">
        <v>2786.364</v>
      </c>
      <c r="AW540" s="6">
        <v>217.66400000000002</v>
      </c>
      <c r="AX540" s="6">
        <f t="shared" si="452"/>
        <v>478.596</v>
      </c>
      <c r="AY540" s="33">
        <v>43191</v>
      </c>
      <c r="AZ540" s="5">
        <f t="shared" si="484"/>
        <v>43191</v>
      </c>
      <c r="BA540" s="11">
        <f t="shared" si="485"/>
        <v>3414</v>
      </c>
      <c r="BB540" s="11">
        <f t="shared" si="486"/>
        <v>1531.3554849315069</v>
      </c>
      <c r="BC540" s="6">
        <v>3006.9562095186739</v>
      </c>
      <c r="BD540" s="6">
        <v>220.59220951867397</v>
      </c>
      <c r="BE540" s="6">
        <f>AB540-BC540</f>
        <v>258.00379048132618</v>
      </c>
      <c r="BF540" s="8"/>
      <c r="BG540" s="33">
        <v>43556</v>
      </c>
      <c r="BH540" s="5">
        <f t="shared" si="487"/>
        <v>43556</v>
      </c>
      <c r="BI540" s="11">
        <f t="shared" si="488"/>
        <v>3779</v>
      </c>
      <c r="BJ540" s="11">
        <f t="shared" si="489"/>
        <v>0</v>
      </c>
      <c r="BK540" s="6">
        <f t="shared" si="515"/>
        <v>3224.6202095186741</v>
      </c>
      <c r="BL540" s="6">
        <f>AB540/N540</f>
        <v>217.66400000000002</v>
      </c>
      <c r="BM540" s="6">
        <f>BE540-BL540</f>
        <v>40.339790481326162</v>
      </c>
      <c r="BN540" s="59"/>
      <c r="BO540" s="58"/>
      <c r="BP540" s="58"/>
      <c r="BQ540" s="61">
        <f t="shared" si="491"/>
        <v>0</v>
      </c>
      <c r="BR540" s="33">
        <v>43922</v>
      </c>
      <c r="BS540" s="5">
        <f t="shared" si="492"/>
        <v>43922</v>
      </c>
      <c r="BT540" s="11">
        <f t="shared" si="493"/>
        <v>4145</v>
      </c>
      <c r="BU540" s="11">
        <f t="shared" si="494"/>
        <v>0</v>
      </c>
      <c r="BV540" s="6">
        <f t="shared" si="514"/>
        <v>3264.96</v>
      </c>
      <c r="BW540" s="6">
        <f t="shared" si="516"/>
        <v>40.339790481326162</v>
      </c>
      <c r="BX540" s="73">
        <f t="shared" si="504"/>
        <v>0</v>
      </c>
      <c r="BY540" s="6">
        <f>BM540-BW540</f>
        <v>0</v>
      </c>
      <c r="BZ540" s="33">
        <v>44287</v>
      </c>
      <c r="CA540" s="5">
        <f t="shared" si="495"/>
        <v>44287</v>
      </c>
      <c r="CB540" s="11">
        <f t="shared" si="496"/>
        <v>4510</v>
      </c>
      <c r="CC540" s="11">
        <f t="shared" si="497"/>
        <v>0</v>
      </c>
      <c r="CD540" s="6">
        <f t="shared" si="498"/>
        <v>3264.96</v>
      </c>
      <c r="CE540" s="62">
        <f t="shared" si="517"/>
        <v>0</v>
      </c>
      <c r="CF540" s="73">
        <f t="shared" si="505"/>
        <v>0</v>
      </c>
      <c r="CG540" s="73">
        <f t="shared" si="506"/>
        <v>0</v>
      </c>
      <c r="CH540" s="6">
        <f t="shared" si="459"/>
        <v>0</v>
      </c>
      <c r="CI540" s="6"/>
      <c r="CJ540" s="33">
        <v>44652</v>
      </c>
      <c r="CK540" s="5">
        <f t="shared" si="499"/>
        <v>44652</v>
      </c>
      <c r="CL540" s="11">
        <f t="shared" si="500"/>
        <v>2557</v>
      </c>
      <c r="CM540" s="11">
        <f t="shared" si="501"/>
        <v>2557</v>
      </c>
      <c r="CN540" s="6">
        <f t="shared" si="502"/>
        <v>3264.96</v>
      </c>
      <c r="CO540" s="62">
        <f t="shared" si="518"/>
        <v>0</v>
      </c>
      <c r="CP540" s="73">
        <f t="shared" si="507"/>
        <v>0</v>
      </c>
      <c r="CQ540" s="73">
        <f t="shared" si="508"/>
        <v>0</v>
      </c>
      <c r="CR540" s="6">
        <f t="shared" si="503"/>
        <v>0</v>
      </c>
    </row>
    <row r="541" spans="1:96">
      <c r="A541" s="30" t="s">
        <v>2583</v>
      </c>
      <c r="B541" s="30" t="s">
        <v>2584</v>
      </c>
      <c r="C541" s="49" t="s">
        <v>3062</v>
      </c>
      <c r="D541" s="49" t="s">
        <v>3905</v>
      </c>
      <c r="E541" s="30" t="s">
        <v>3061</v>
      </c>
      <c r="F541" s="30" t="s">
        <v>3138</v>
      </c>
      <c r="G541" s="30" t="s">
        <v>3115</v>
      </c>
      <c r="H541" s="30" t="s">
        <v>3186</v>
      </c>
      <c r="I541" s="30" t="s">
        <v>4299</v>
      </c>
      <c r="J541" s="30"/>
      <c r="K541" s="30" t="s">
        <v>1240</v>
      </c>
      <c r="L541" s="30" t="s">
        <v>3102</v>
      </c>
      <c r="M541" s="31">
        <v>2113.56</v>
      </c>
      <c r="N541" s="30">
        <v>10</v>
      </c>
      <c r="O541" s="30"/>
      <c r="P541" s="162">
        <v>15</v>
      </c>
      <c r="Q541" s="30">
        <f t="shared" si="467"/>
        <v>120</v>
      </c>
      <c r="R541" s="30">
        <f t="shared" si="468"/>
        <v>3652.4220000000005</v>
      </c>
      <c r="S541" s="30">
        <f t="shared" si="469"/>
        <v>3650</v>
      </c>
      <c r="T541" s="30" t="s">
        <v>6</v>
      </c>
      <c r="U541" s="30"/>
      <c r="V541" s="32">
        <v>39777</v>
      </c>
      <c r="W541" s="30"/>
      <c r="X541" s="31">
        <v>2113.56</v>
      </c>
      <c r="Y541" s="30">
        <v>0</v>
      </c>
      <c r="Z541" s="30">
        <v>0</v>
      </c>
      <c r="AA541" s="30">
        <v>0</v>
      </c>
      <c r="AB541" s="31">
        <f t="shared" si="470"/>
        <v>2113.56</v>
      </c>
      <c r="AC541" s="33">
        <v>42095</v>
      </c>
      <c r="AD541" s="10">
        <f t="shared" si="471"/>
        <v>39777</v>
      </c>
      <c r="AE541" s="10">
        <f t="shared" si="472"/>
        <v>42095</v>
      </c>
      <c r="AF541" s="11">
        <f t="shared" si="473"/>
        <v>2318</v>
      </c>
      <c r="AG541" s="11">
        <f t="shared" si="474"/>
        <v>3652.5</v>
      </c>
      <c r="AH541" s="11">
        <f t="shared" si="475"/>
        <v>2318</v>
      </c>
      <c r="AI541" s="11">
        <f t="shared" si="450"/>
        <v>1342.2553643835618</v>
      </c>
      <c r="AJ541" s="11">
        <f t="shared" si="451"/>
        <v>771.30463561643819</v>
      </c>
      <c r="AK541" s="33">
        <v>42461</v>
      </c>
      <c r="AL541" s="5">
        <f t="shared" si="476"/>
        <v>42461</v>
      </c>
      <c r="AM541" s="11">
        <f t="shared" si="477"/>
        <v>42461</v>
      </c>
      <c r="AN541" s="11">
        <f t="shared" si="478"/>
        <v>2318</v>
      </c>
      <c r="AO541" s="6">
        <v>2113.5</v>
      </c>
      <c r="AP541" s="6">
        <f t="shared" si="479"/>
        <v>771.24463561643825</v>
      </c>
      <c r="AQ541" s="6">
        <f t="shared" si="480"/>
        <v>5.999999999994543E-2</v>
      </c>
      <c r="AR541" s="33">
        <v>42826</v>
      </c>
      <c r="AS541" s="5">
        <f t="shared" si="481"/>
        <v>42826</v>
      </c>
      <c r="AT541" s="11">
        <f t="shared" si="482"/>
        <v>42826</v>
      </c>
      <c r="AU541" s="11">
        <f t="shared" si="483"/>
        <v>3049</v>
      </c>
      <c r="AV541" s="6">
        <v>2324.8559999999998</v>
      </c>
      <c r="AW541" s="6">
        <v>211.35599999999999</v>
      </c>
      <c r="AX541" s="6">
        <v>0</v>
      </c>
      <c r="AY541" s="33">
        <v>43191</v>
      </c>
      <c r="AZ541" s="5">
        <f t="shared" si="484"/>
        <v>43191</v>
      </c>
      <c r="BA541" s="11">
        <f t="shared" si="485"/>
        <v>3414</v>
      </c>
      <c r="BB541" s="11">
        <f t="shared" si="486"/>
        <v>2642.6953643835618</v>
      </c>
      <c r="BC541" s="6">
        <v>2324.8559999999998</v>
      </c>
      <c r="BD541" s="6">
        <v>0</v>
      </c>
      <c r="BE541" s="6">
        <v>-0.2</v>
      </c>
      <c r="BF541" s="8"/>
      <c r="BG541" s="33">
        <v>43556</v>
      </c>
      <c r="BH541" s="5">
        <f t="shared" si="487"/>
        <v>43556</v>
      </c>
      <c r="BI541" s="11">
        <f t="shared" si="488"/>
        <v>3779</v>
      </c>
      <c r="BJ541" s="11">
        <f t="shared" si="489"/>
        <v>0</v>
      </c>
      <c r="BK541" s="6">
        <f t="shared" si="515"/>
        <v>2325.9359999999997</v>
      </c>
      <c r="BL541" s="6">
        <v>1.08</v>
      </c>
      <c r="BM541" s="6">
        <v>0.08</v>
      </c>
      <c r="BN541" s="59"/>
      <c r="BO541" s="58"/>
      <c r="BP541" s="58"/>
      <c r="BQ541" s="61">
        <f t="shared" si="491"/>
        <v>-212.45599999999968</v>
      </c>
      <c r="BR541" s="33">
        <v>43922</v>
      </c>
      <c r="BS541" s="5">
        <f t="shared" si="492"/>
        <v>43922</v>
      </c>
      <c r="BT541" s="11">
        <f t="shared" si="493"/>
        <v>4145</v>
      </c>
      <c r="BU541" s="11">
        <f t="shared" si="494"/>
        <v>0</v>
      </c>
      <c r="BV541" s="6">
        <f t="shared" si="514"/>
        <v>2326.0159999999996</v>
      </c>
      <c r="BW541" s="6">
        <f t="shared" si="516"/>
        <v>0.08</v>
      </c>
      <c r="BX541" s="73">
        <f t="shared" si="519"/>
        <v>513.81705205479454</v>
      </c>
      <c r="BY541" s="6">
        <v>0.08</v>
      </c>
      <c r="BZ541" s="33">
        <v>44287</v>
      </c>
      <c r="CA541" s="5">
        <f t="shared" si="495"/>
        <v>44287</v>
      </c>
      <c r="CB541" s="11">
        <f t="shared" si="496"/>
        <v>4510</v>
      </c>
      <c r="CC541" s="11">
        <f t="shared" si="497"/>
        <v>0</v>
      </c>
      <c r="CD541" s="6">
        <f t="shared" si="498"/>
        <v>2326.0959999999995</v>
      </c>
      <c r="CE541" s="62">
        <f t="shared" si="517"/>
        <v>0.08</v>
      </c>
      <c r="CF541" s="73">
        <f t="shared" si="521"/>
        <v>140.904</v>
      </c>
      <c r="CG541" s="73">
        <f t="shared" si="506"/>
        <v>372.91305205479455</v>
      </c>
      <c r="CH541" s="6">
        <f t="shared" si="459"/>
        <v>0</v>
      </c>
      <c r="CI541" s="6"/>
      <c r="CJ541" s="33">
        <v>44652</v>
      </c>
      <c r="CK541" s="5">
        <f t="shared" si="499"/>
        <v>44652</v>
      </c>
      <c r="CL541" s="11">
        <f t="shared" si="500"/>
        <v>2557</v>
      </c>
      <c r="CM541" s="11">
        <f t="shared" si="501"/>
        <v>2557</v>
      </c>
      <c r="CN541" s="6">
        <f t="shared" si="502"/>
        <v>2326.0959999999995</v>
      </c>
      <c r="CO541" s="62">
        <f t="shared" si="518"/>
        <v>0</v>
      </c>
      <c r="CP541" s="73">
        <f t="shared" si="520"/>
        <v>140.904</v>
      </c>
      <c r="CQ541" s="73">
        <f t="shared" si="508"/>
        <v>232.00905205479455</v>
      </c>
      <c r="CR541" s="6">
        <f t="shared" si="503"/>
        <v>0</v>
      </c>
    </row>
    <row r="542" spans="1:96">
      <c r="A542" s="30" t="s">
        <v>1619</v>
      </c>
      <c r="B542" s="30" t="s">
        <v>1620</v>
      </c>
      <c r="C542" s="49"/>
      <c r="D542" s="49" t="s">
        <v>3411</v>
      </c>
      <c r="E542" s="30" t="s">
        <v>3061</v>
      </c>
      <c r="F542" s="30" t="s">
        <v>4568</v>
      </c>
      <c r="G542" s="30" t="s">
        <v>4562</v>
      </c>
      <c r="H542" s="30" t="s">
        <v>4513</v>
      </c>
      <c r="I542" s="30" t="s">
        <v>4477</v>
      </c>
      <c r="J542" s="30"/>
      <c r="K542" s="30" t="s">
        <v>1240</v>
      </c>
      <c r="L542" s="30" t="s">
        <v>3102</v>
      </c>
      <c r="M542" s="31">
        <v>1542.86</v>
      </c>
      <c r="N542" s="30">
        <v>10</v>
      </c>
      <c r="O542" s="30"/>
      <c r="P542" s="162">
        <v>15</v>
      </c>
      <c r="Q542" s="30">
        <f t="shared" si="467"/>
        <v>120</v>
      </c>
      <c r="R542" s="30">
        <f t="shared" si="468"/>
        <v>3652.4220000000005</v>
      </c>
      <c r="S542" s="30">
        <f t="shared" si="469"/>
        <v>3650</v>
      </c>
      <c r="T542" s="30" t="s">
        <v>6</v>
      </c>
      <c r="U542" s="30"/>
      <c r="V542" s="32">
        <v>39782</v>
      </c>
      <c r="W542" s="30"/>
      <c r="X542" s="31">
        <v>1542.86</v>
      </c>
      <c r="Y542" s="30">
        <v>0</v>
      </c>
      <c r="Z542" s="30">
        <v>0</v>
      </c>
      <c r="AA542" s="30">
        <v>0</v>
      </c>
      <c r="AB542" s="31">
        <f t="shared" si="470"/>
        <v>1542.86</v>
      </c>
      <c r="AC542" s="33">
        <v>42095</v>
      </c>
      <c r="AD542" s="10">
        <f t="shared" si="471"/>
        <v>39782</v>
      </c>
      <c r="AE542" s="10">
        <f t="shared" si="472"/>
        <v>42095</v>
      </c>
      <c r="AF542" s="11">
        <f t="shared" si="473"/>
        <v>2313</v>
      </c>
      <c r="AG542" s="11">
        <f t="shared" si="474"/>
        <v>3652.5</v>
      </c>
      <c r="AH542" s="11">
        <f t="shared" si="475"/>
        <v>2313</v>
      </c>
      <c r="AI542" s="11">
        <f t="shared" si="450"/>
        <v>977.70826849315063</v>
      </c>
      <c r="AJ542" s="11">
        <f t="shared" si="451"/>
        <v>565.15173150684927</v>
      </c>
      <c r="AK542" s="33">
        <v>42461</v>
      </c>
      <c r="AL542" s="5">
        <f t="shared" si="476"/>
        <v>42461</v>
      </c>
      <c r="AM542" s="11">
        <f t="shared" si="477"/>
        <v>42461</v>
      </c>
      <c r="AN542" s="11">
        <f t="shared" si="478"/>
        <v>2313</v>
      </c>
      <c r="AO542" s="6">
        <v>1542.8</v>
      </c>
      <c r="AP542" s="6">
        <f t="shared" si="479"/>
        <v>565.09173150684933</v>
      </c>
      <c r="AQ542" s="6">
        <f t="shared" si="480"/>
        <v>5.999999999994543E-2</v>
      </c>
      <c r="AR542" s="33">
        <v>42826</v>
      </c>
      <c r="AS542" s="5">
        <f t="shared" si="481"/>
        <v>42826</v>
      </c>
      <c r="AT542" s="11">
        <f t="shared" si="482"/>
        <v>42826</v>
      </c>
      <c r="AU542" s="11">
        <f t="shared" si="483"/>
        <v>3044</v>
      </c>
      <c r="AV542" s="6">
        <v>1697.086</v>
      </c>
      <c r="AW542" s="6">
        <v>154.286</v>
      </c>
      <c r="AX542" s="6">
        <v>0</v>
      </c>
      <c r="AY542" s="33">
        <v>43191</v>
      </c>
      <c r="AZ542" s="5">
        <f t="shared" si="484"/>
        <v>43191</v>
      </c>
      <c r="BA542" s="11">
        <f t="shared" si="485"/>
        <v>3409</v>
      </c>
      <c r="BB542" s="11">
        <f t="shared" si="486"/>
        <v>2843.8482684931505</v>
      </c>
      <c r="BC542" s="6">
        <v>1697.086</v>
      </c>
      <c r="BD542" s="6">
        <v>0</v>
      </c>
      <c r="BE542" s="6">
        <v>-0.2</v>
      </c>
      <c r="BF542" s="8"/>
      <c r="BG542" s="33">
        <v>43556</v>
      </c>
      <c r="BH542" s="5">
        <f t="shared" si="487"/>
        <v>43556</v>
      </c>
      <c r="BI542" s="11">
        <f t="shared" si="488"/>
        <v>3774</v>
      </c>
      <c r="BJ542" s="11">
        <f t="shared" si="489"/>
        <v>0</v>
      </c>
      <c r="BK542" s="6">
        <f t="shared" si="515"/>
        <v>1698.1659999999999</v>
      </c>
      <c r="BL542" s="6">
        <v>1.08</v>
      </c>
      <c r="BM542" s="6">
        <v>0.08</v>
      </c>
      <c r="BN542" s="59"/>
      <c r="BO542" s="58"/>
      <c r="BP542" s="58"/>
      <c r="BQ542" s="61">
        <f t="shared" si="491"/>
        <v>-155.38599999999997</v>
      </c>
      <c r="BR542" s="33">
        <v>43922</v>
      </c>
      <c r="BS542" s="5">
        <f t="shared" si="492"/>
        <v>43922</v>
      </c>
      <c r="BT542" s="11">
        <f t="shared" si="493"/>
        <v>4140</v>
      </c>
      <c r="BU542" s="11">
        <f t="shared" si="494"/>
        <v>0</v>
      </c>
      <c r="BV542" s="6">
        <f t="shared" si="514"/>
        <v>1698.2459999999999</v>
      </c>
      <c r="BW542" s="6">
        <f t="shared" si="516"/>
        <v>0.08</v>
      </c>
      <c r="BX542" s="73">
        <f t="shared" si="519"/>
        <v>376.48602009132418</v>
      </c>
      <c r="BY542" s="6">
        <v>0.08</v>
      </c>
      <c r="BZ542" s="33">
        <v>44287</v>
      </c>
      <c r="CA542" s="5">
        <f t="shared" si="495"/>
        <v>44287</v>
      </c>
      <c r="CB542" s="11">
        <f t="shared" si="496"/>
        <v>4505</v>
      </c>
      <c r="CC542" s="11">
        <f t="shared" si="497"/>
        <v>0</v>
      </c>
      <c r="CD542" s="6">
        <f t="shared" si="498"/>
        <v>1698.3259999999998</v>
      </c>
      <c r="CE542" s="62">
        <f t="shared" si="517"/>
        <v>0.08</v>
      </c>
      <c r="CF542" s="73">
        <f t="shared" si="521"/>
        <v>102.85733333333333</v>
      </c>
      <c r="CG542" s="73">
        <f t="shared" si="506"/>
        <v>273.62868675799086</v>
      </c>
      <c r="CH542" s="6">
        <f t="shared" si="459"/>
        <v>0</v>
      </c>
      <c r="CI542" s="6"/>
      <c r="CJ542" s="33">
        <v>44652</v>
      </c>
      <c r="CK542" s="5">
        <f t="shared" si="499"/>
        <v>44652</v>
      </c>
      <c r="CL542" s="11">
        <f t="shared" si="500"/>
        <v>2557</v>
      </c>
      <c r="CM542" s="11">
        <f t="shared" si="501"/>
        <v>2557</v>
      </c>
      <c r="CN542" s="6">
        <f t="shared" si="502"/>
        <v>1698.3259999999998</v>
      </c>
      <c r="CO542" s="62">
        <f t="shared" si="518"/>
        <v>0</v>
      </c>
      <c r="CP542" s="73">
        <f t="shared" si="520"/>
        <v>102.85733333333333</v>
      </c>
      <c r="CQ542" s="73">
        <f t="shared" si="508"/>
        <v>170.77135342465755</v>
      </c>
      <c r="CR542" s="6">
        <f t="shared" si="503"/>
        <v>0</v>
      </c>
    </row>
    <row r="543" spans="1:96">
      <c r="A543" s="30" t="s">
        <v>1828</v>
      </c>
      <c r="B543" s="30" t="s">
        <v>1829</v>
      </c>
      <c r="C543" s="49"/>
      <c r="D543" s="49" t="s">
        <v>3533</v>
      </c>
      <c r="E543" s="30" t="s">
        <v>3061</v>
      </c>
      <c r="F543" s="30" t="s">
        <v>4568</v>
      </c>
      <c r="G543" s="30" t="s">
        <v>4574</v>
      </c>
      <c r="H543" s="30" t="s">
        <v>3180</v>
      </c>
      <c r="I543" s="30" t="s">
        <v>4329</v>
      </c>
      <c r="J543" s="30"/>
      <c r="K543" s="30" t="s">
        <v>1240</v>
      </c>
      <c r="L543" s="30" t="s">
        <v>3102</v>
      </c>
      <c r="M543" s="31">
        <v>2416.8000000000002</v>
      </c>
      <c r="N543" s="30">
        <v>10</v>
      </c>
      <c r="O543" s="30"/>
      <c r="P543" s="162">
        <v>15</v>
      </c>
      <c r="Q543" s="30">
        <f t="shared" si="467"/>
        <v>120</v>
      </c>
      <c r="R543" s="30">
        <f t="shared" si="468"/>
        <v>3652.4220000000005</v>
      </c>
      <c r="S543" s="30">
        <f t="shared" si="469"/>
        <v>3650</v>
      </c>
      <c r="T543" s="30" t="s">
        <v>6</v>
      </c>
      <c r="U543" s="30"/>
      <c r="V543" s="32">
        <v>39869</v>
      </c>
      <c r="W543" s="30"/>
      <c r="X543" s="31">
        <v>2416.8000000000002</v>
      </c>
      <c r="Y543" s="30">
        <v>0</v>
      </c>
      <c r="Z543" s="30">
        <v>0</v>
      </c>
      <c r="AA543" s="30">
        <v>0</v>
      </c>
      <c r="AB543" s="31">
        <f t="shared" si="470"/>
        <v>2416.8000000000002</v>
      </c>
      <c r="AC543" s="33">
        <v>42095</v>
      </c>
      <c r="AD543" s="10">
        <f t="shared" si="471"/>
        <v>39869</v>
      </c>
      <c r="AE543" s="10">
        <f t="shared" si="472"/>
        <v>42095</v>
      </c>
      <c r="AF543" s="11">
        <f t="shared" si="473"/>
        <v>2226</v>
      </c>
      <c r="AG543" s="11">
        <f t="shared" si="474"/>
        <v>3652.5</v>
      </c>
      <c r="AH543" s="11">
        <f t="shared" si="475"/>
        <v>2226</v>
      </c>
      <c r="AI543" s="11">
        <f t="shared" si="450"/>
        <v>1473.9169315068496</v>
      </c>
      <c r="AJ543" s="11">
        <f t="shared" si="451"/>
        <v>942.88306849315063</v>
      </c>
      <c r="AK543" s="33">
        <v>42461</v>
      </c>
      <c r="AL543" s="5">
        <f t="shared" si="476"/>
        <v>42461</v>
      </c>
      <c r="AM543" s="11">
        <f t="shared" si="477"/>
        <v>42461</v>
      </c>
      <c r="AN543" s="11">
        <f t="shared" si="478"/>
        <v>2226</v>
      </c>
      <c r="AO543" s="6">
        <v>2011.03</v>
      </c>
      <c r="AP543" s="6">
        <f t="shared" si="479"/>
        <v>537.11306849315042</v>
      </c>
      <c r="AQ543" s="6">
        <f t="shared" si="480"/>
        <v>405.77000000000021</v>
      </c>
      <c r="AR543" s="33">
        <v>42826</v>
      </c>
      <c r="AS543" s="5">
        <f t="shared" si="481"/>
        <v>42826</v>
      </c>
      <c r="AT543" s="11">
        <f t="shared" si="482"/>
        <v>42826</v>
      </c>
      <c r="AU543" s="11">
        <f t="shared" si="483"/>
        <v>2957</v>
      </c>
      <c r="AV543" s="6">
        <v>2252.71</v>
      </c>
      <c r="AW543" s="6">
        <v>241.68</v>
      </c>
      <c r="AX543" s="6">
        <f>AB543-AV543</f>
        <v>164.09000000000015</v>
      </c>
      <c r="AY543" s="33">
        <v>43191</v>
      </c>
      <c r="AZ543" s="5">
        <f t="shared" si="484"/>
        <v>43191</v>
      </c>
      <c r="BA543" s="11">
        <f t="shared" si="485"/>
        <v>3322</v>
      </c>
      <c r="BB543" s="11">
        <f t="shared" si="486"/>
        <v>2379.1169315068491</v>
      </c>
      <c r="BC543" s="6">
        <v>2419.007484471108</v>
      </c>
      <c r="BD543" s="6">
        <v>166.29748447110796</v>
      </c>
      <c r="BE543" s="6">
        <v>-0.2</v>
      </c>
      <c r="BF543" s="8"/>
      <c r="BG543" s="33">
        <v>43556</v>
      </c>
      <c r="BH543" s="5">
        <f t="shared" si="487"/>
        <v>43556</v>
      </c>
      <c r="BI543" s="11">
        <f t="shared" si="488"/>
        <v>3687</v>
      </c>
      <c r="BJ543" s="11">
        <f t="shared" si="489"/>
        <v>0</v>
      </c>
      <c r="BK543" s="6">
        <v>2439.6801902956449</v>
      </c>
      <c r="BL543" s="6">
        <v>1.08</v>
      </c>
      <c r="BM543" s="6">
        <v>0.08</v>
      </c>
      <c r="BN543" s="59"/>
      <c r="BO543" s="58"/>
      <c r="BP543" s="58"/>
      <c r="BQ543" s="61">
        <f t="shared" si="491"/>
        <v>-22.960190295644679</v>
      </c>
      <c r="BR543" s="33">
        <v>43922</v>
      </c>
      <c r="BS543" s="5">
        <f t="shared" si="492"/>
        <v>43922</v>
      </c>
      <c r="BT543" s="11">
        <f t="shared" si="493"/>
        <v>4053</v>
      </c>
      <c r="BU543" s="11">
        <f t="shared" si="494"/>
        <v>0</v>
      </c>
      <c r="BV543" s="6">
        <f t="shared" si="514"/>
        <v>2439.7601902956449</v>
      </c>
      <c r="BW543" s="6">
        <f t="shared" si="516"/>
        <v>0.08</v>
      </c>
      <c r="BX543" s="73">
        <f t="shared" si="519"/>
        <v>628.14728767123302</v>
      </c>
      <c r="BY543" s="6">
        <v>0.08</v>
      </c>
      <c r="BZ543" s="33">
        <v>44287</v>
      </c>
      <c r="CA543" s="5">
        <f t="shared" si="495"/>
        <v>44287</v>
      </c>
      <c r="CB543" s="11">
        <f t="shared" si="496"/>
        <v>4418</v>
      </c>
      <c r="CC543" s="11">
        <f t="shared" si="497"/>
        <v>0</v>
      </c>
      <c r="CD543" s="6">
        <f t="shared" si="498"/>
        <v>2439.8401902956448</v>
      </c>
      <c r="CE543" s="62">
        <f t="shared" si="517"/>
        <v>0.08</v>
      </c>
      <c r="CF543" s="73">
        <f t="shared" si="521"/>
        <v>161.12</v>
      </c>
      <c r="CG543" s="73">
        <f t="shared" si="506"/>
        <v>467.02728767123301</v>
      </c>
      <c r="CH543" s="6">
        <f t="shared" si="459"/>
        <v>0</v>
      </c>
      <c r="CI543" s="6"/>
      <c r="CJ543" s="33">
        <v>44652</v>
      </c>
      <c r="CK543" s="5">
        <f t="shared" si="499"/>
        <v>44652</v>
      </c>
      <c r="CL543" s="11">
        <f t="shared" si="500"/>
        <v>2557</v>
      </c>
      <c r="CM543" s="11">
        <f t="shared" si="501"/>
        <v>2557</v>
      </c>
      <c r="CN543" s="6">
        <f t="shared" si="502"/>
        <v>2439.8401902956448</v>
      </c>
      <c r="CO543" s="62">
        <f t="shared" si="518"/>
        <v>0</v>
      </c>
      <c r="CP543" s="73">
        <f t="shared" si="520"/>
        <v>161.12</v>
      </c>
      <c r="CQ543" s="73">
        <f t="shared" si="508"/>
        <v>305.90728767123301</v>
      </c>
      <c r="CR543" s="6">
        <f t="shared" si="503"/>
        <v>0</v>
      </c>
    </row>
    <row r="544" spans="1:96">
      <c r="A544" s="30" t="s">
        <v>1409</v>
      </c>
      <c r="B544" s="30" t="s">
        <v>1410</v>
      </c>
      <c r="C544" s="49"/>
      <c r="D544" s="49" t="s">
        <v>3305</v>
      </c>
      <c r="E544" s="30" t="s">
        <v>3061</v>
      </c>
      <c r="F544" s="30" t="s">
        <v>4568</v>
      </c>
      <c r="G544" s="30" t="s">
        <v>4574</v>
      </c>
      <c r="H544" s="30" t="s">
        <v>3159</v>
      </c>
      <c r="I544" s="30" t="s">
        <v>4297</v>
      </c>
      <c r="J544" s="30"/>
      <c r="K544" s="30" t="s">
        <v>1240</v>
      </c>
      <c r="L544" s="30" t="s">
        <v>3102</v>
      </c>
      <c r="M544" s="31">
        <v>795</v>
      </c>
      <c r="N544" s="30">
        <v>10</v>
      </c>
      <c r="O544" s="30"/>
      <c r="P544" s="162">
        <v>15</v>
      </c>
      <c r="Q544" s="30">
        <f t="shared" si="467"/>
        <v>120</v>
      </c>
      <c r="R544" s="30">
        <f t="shared" si="468"/>
        <v>3652.4220000000005</v>
      </c>
      <c r="S544" s="30">
        <f t="shared" si="469"/>
        <v>3650</v>
      </c>
      <c r="T544" s="30" t="s">
        <v>6</v>
      </c>
      <c r="U544" s="30"/>
      <c r="V544" s="32">
        <v>39892</v>
      </c>
      <c r="W544" s="30"/>
      <c r="X544" s="31">
        <v>795</v>
      </c>
      <c r="Y544" s="30">
        <v>0</v>
      </c>
      <c r="Z544" s="30">
        <v>0</v>
      </c>
      <c r="AA544" s="30">
        <v>0</v>
      </c>
      <c r="AB544" s="31">
        <f t="shared" si="470"/>
        <v>795</v>
      </c>
      <c r="AC544" s="33">
        <v>42095</v>
      </c>
      <c r="AD544" s="10">
        <f t="shared" si="471"/>
        <v>39892</v>
      </c>
      <c r="AE544" s="10">
        <f t="shared" si="472"/>
        <v>42095</v>
      </c>
      <c r="AF544" s="11">
        <f t="shared" si="473"/>
        <v>2203</v>
      </c>
      <c r="AG544" s="11">
        <f t="shared" si="474"/>
        <v>3652.5</v>
      </c>
      <c r="AH544" s="11">
        <f t="shared" si="475"/>
        <v>2203</v>
      </c>
      <c r="AI544" s="11">
        <f t="shared" ref="AI544:AI607" si="522">(AB544/S544)*AF544</f>
        <v>479.83150684931508</v>
      </c>
      <c r="AJ544" s="11">
        <f t="shared" ref="AJ544:AJ607" si="523">+AB544-AI544</f>
        <v>315.16849315068492</v>
      </c>
      <c r="AK544" s="33">
        <v>42461</v>
      </c>
      <c r="AL544" s="5">
        <f t="shared" si="476"/>
        <v>42461</v>
      </c>
      <c r="AM544" s="11">
        <f t="shared" si="477"/>
        <v>42461</v>
      </c>
      <c r="AN544" s="11">
        <f t="shared" si="478"/>
        <v>2203</v>
      </c>
      <c r="AO544" s="6">
        <v>795</v>
      </c>
      <c r="AP544" s="6">
        <f t="shared" si="479"/>
        <v>315.16849315068492</v>
      </c>
      <c r="AQ544" s="6">
        <f t="shared" si="480"/>
        <v>0</v>
      </c>
      <c r="AR544" s="33">
        <v>42826</v>
      </c>
      <c r="AS544" s="5">
        <f t="shared" si="481"/>
        <v>42826</v>
      </c>
      <c r="AT544" s="11">
        <f t="shared" si="482"/>
        <v>42826</v>
      </c>
      <c r="AU544" s="11">
        <f t="shared" si="483"/>
        <v>2934</v>
      </c>
      <c r="AV544" s="6">
        <v>874.5</v>
      </c>
      <c r="AW544" s="6">
        <v>79.5</v>
      </c>
      <c r="AX544" s="6">
        <v>0</v>
      </c>
      <c r="AY544" s="33">
        <v>43191</v>
      </c>
      <c r="AZ544" s="5">
        <f t="shared" si="484"/>
        <v>43191</v>
      </c>
      <c r="BA544" s="11">
        <f t="shared" si="485"/>
        <v>3299</v>
      </c>
      <c r="BB544" s="11">
        <f t="shared" si="486"/>
        <v>2983.8315068493152</v>
      </c>
      <c r="BC544" s="6">
        <v>874.5</v>
      </c>
      <c r="BD544" s="6">
        <v>0</v>
      </c>
      <c r="BE544" s="6">
        <v>-0.2</v>
      </c>
      <c r="BF544" s="8"/>
      <c r="BG544" s="33">
        <v>43556</v>
      </c>
      <c r="BH544" s="5">
        <f t="shared" si="487"/>
        <v>43556</v>
      </c>
      <c r="BI544" s="11">
        <f t="shared" si="488"/>
        <v>3664</v>
      </c>
      <c r="BJ544" s="11">
        <f t="shared" si="489"/>
        <v>0</v>
      </c>
      <c r="BK544" s="6">
        <f t="shared" ref="BK544:BK552" si="524">BC544</f>
        <v>874.5</v>
      </c>
      <c r="BL544" s="6">
        <v>1.08</v>
      </c>
      <c r="BM544" s="6">
        <v>0.08</v>
      </c>
      <c r="BN544" s="59"/>
      <c r="BO544" s="58"/>
      <c r="BP544" s="58"/>
      <c r="BQ544" s="61">
        <f t="shared" si="491"/>
        <v>-79.580000000000041</v>
      </c>
      <c r="BR544" s="33">
        <v>43922</v>
      </c>
      <c r="BS544" s="5">
        <f t="shared" si="492"/>
        <v>43922</v>
      </c>
      <c r="BT544" s="11">
        <f t="shared" si="493"/>
        <v>4030</v>
      </c>
      <c r="BU544" s="11">
        <f t="shared" si="494"/>
        <v>0</v>
      </c>
      <c r="BV544" s="6">
        <f t="shared" si="514"/>
        <v>874.58</v>
      </c>
      <c r="BW544" s="6">
        <f t="shared" si="516"/>
        <v>0.08</v>
      </c>
      <c r="BX544" s="73">
        <f t="shared" si="519"/>
        <v>209.96712328767126</v>
      </c>
      <c r="BY544" s="6">
        <v>0.08</v>
      </c>
      <c r="BZ544" s="33">
        <v>43922</v>
      </c>
      <c r="CA544" s="5">
        <f t="shared" si="495"/>
        <v>43922</v>
      </c>
      <c r="CB544" s="11">
        <f t="shared" si="496"/>
        <v>4030</v>
      </c>
      <c r="CC544" s="11">
        <f t="shared" si="497"/>
        <v>0</v>
      </c>
      <c r="CD544" s="6">
        <f t="shared" si="498"/>
        <v>874.66000000000008</v>
      </c>
      <c r="CE544" s="62">
        <f t="shared" si="517"/>
        <v>0.08</v>
      </c>
      <c r="CF544" s="73">
        <f t="shared" si="521"/>
        <v>53</v>
      </c>
      <c r="CG544" s="73">
        <f t="shared" si="506"/>
        <v>156.96712328767126</v>
      </c>
      <c r="CH544" s="6">
        <f t="shared" si="459"/>
        <v>0</v>
      </c>
      <c r="CI544" s="6"/>
      <c r="CJ544" s="33">
        <v>44652</v>
      </c>
      <c r="CK544" s="5">
        <f t="shared" si="499"/>
        <v>44652</v>
      </c>
      <c r="CL544" s="11">
        <f t="shared" si="500"/>
        <v>2557</v>
      </c>
      <c r="CM544" s="11">
        <f t="shared" si="501"/>
        <v>2557</v>
      </c>
      <c r="CN544" s="6">
        <f t="shared" si="502"/>
        <v>874.66000000000008</v>
      </c>
      <c r="CO544" s="62">
        <f t="shared" si="518"/>
        <v>0</v>
      </c>
      <c r="CP544" s="73">
        <f t="shared" si="520"/>
        <v>53</v>
      </c>
      <c r="CQ544" s="73">
        <f t="shared" si="508"/>
        <v>103.96712328767126</v>
      </c>
      <c r="CR544" s="6">
        <f t="shared" si="503"/>
        <v>0</v>
      </c>
    </row>
    <row r="545" spans="1:96">
      <c r="A545" s="30" t="s">
        <v>1413</v>
      </c>
      <c r="B545" s="30" t="s">
        <v>1414</v>
      </c>
      <c r="C545" s="49"/>
      <c r="D545" s="49" t="s">
        <v>3307</v>
      </c>
      <c r="E545" s="30" t="s">
        <v>3061</v>
      </c>
      <c r="F545" s="30" t="s">
        <v>4568</v>
      </c>
      <c r="G545" s="30" t="s">
        <v>4574</v>
      </c>
      <c r="H545" s="30" t="s">
        <v>3159</v>
      </c>
      <c r="I545" s="30" t="s">
        <v>4297</v>
      </c>
      <c r="J545" s="30"/>
      <c r="K545" s="30" t="s">
        <v>1240</v>
      </c>
      <c r="L545" s="30" t="s">
        <v>3102</v>
      </c>
      <c r="M545" s="31">
        <v>795</v>
      </c>
      <c r="N545" s="30">
        <v>10</v>
      </c>
      <c r="O545" s="30"/>
      <c r="P545" s="162">
        <v>15</v>
      </c>
      <c r="Q545" s="30">
        <f t="shared" si="467"/>
        <v>120</v>
      </c>
      <c r="R545" s="30">
        <f t="shared" si="468"/>
        <v>3652.4220000000005</v>
      </c>
      <c r="S545" s="30">
        <f t="shared" si="469"/>
        <v>3650</v>
      </c>
      <c r="T545" s="30" t="s">
        <v>6</v>
      </c>
      <c r="U545" s="30"/>
      <c r="V545" s="32">
        <v>39892</v>
      </c>
      <c r="W545" s="30"/>
      <c r="X545" s="31">
        <v>795</v>
      </c>
      <c r="Y545" s="30">
        <v>0</v>
      </c>
      <c r="Z545" s="30">
        <v>0</v>
      </c>
      <c r="AA545" s="30">
        <v>0</v>
      </c>
      <c r="AB545" s="31">
        <f t="shared" si="470"/>
        <v>795</v>
      </c>
      <c r="AC545" s="33">
        <v>42095</v>
      </c>
      <c r="AD545" s="10">
        <f t="shared" si="471"/>
        <v>39892</v>
      </c>
      <c r="AE545" s="10">
        <f t="shared" si="472"/>
        <v>42095</v>
      </c>
      <c r="AF545" s="11">
        <f t="shared" si="473"/>
        <v>2203</v>
      </c>
      <c r="AG545" s="11">
        <f t="shared" si="474"/>
        <v>3652.5</v>
      </c>
      <c r="AH545" s="11">
        <f t="shared" si="475"/>
        <v>2203</v>
      </c>
      <c r="AI545" s="11">
        <f t="shared" si="522"/>
        <v>479.83150684931508</v>
      </c>
      <c r="AJ545" s="11">
        <f t="shared" si="523"/>
        <v>315.16849315068492</v>
      </c>
      <c r="AK545" s="33">
        <v>42461</v>
      </c>
      <c r="AL545" s="5">
        <f t="shared" si="476"/>
        <v>42461</v>
      </c>
      <c r="AM545" s="11">
        <f t="shared" si="477"/>
        <v>42461</v>
      </c>
      <c r="AN545" s="11">
        <f t="shared" si="478"/>
        <v>2203</v>
      </c>
      <c r="AO545" s="6">
        <v>795</v>
      </c>
      <c r="AP545" s="6">
        <f t="shared" si="479"/>
        <v>315.16849315068492</v>
      </c>
      <c r="AQ545" s="6">
        <f t="shared" si="480"/>
        <v>0</v>
      </c>
      <c r="AR545" s="33">
        <v>42826</v>
      </c>
      <c r="AS545" s="5">
        <f t="shared" si="481"/>
        <v>42826</v>
      </c>
      <c r="AT545" s="11">
        <f t="shared" si="482"/>
        <v>42826</v>
      </c>
      <c r="AU545" s="11">
        <f t="shared" si="483"/>
        <v>2934</v>
      </c>
      <c r="AV545" s="6">
        <v>874.5</v>
      </c>
      <c r="AW545" s="6">
        <v>79.5</v>
      </c>
      <c r="AX545" s="6">
        <v>0</v>
      </c>
      <c r="AY545" s="33">
        <v>43191</v>
      </c>
      <c r="AZ545" s="5">
        <f t="shared" si="484"/>
        <v>43191</v>
      </c>
      <c r="BA545" s="11">
        <f t="shared" si="485"/>
        <v>3299</v>
      </c>
      <c r="BB545" s="11">
        <f t="shared" si="486"/>
        <v>2983.8315068493152</v>
      </c>
      <c r="BC545" s="6">
        <v>874.5</v>
      </c>
      <c r="BD545" s="6">
        <v>0</v>
      </c>
      <c r="BE545" s="6">
        <v>-0.2</v>
      </c>
      <c r="BF545" s="8"/>
      <c r="BG545" s="33">
        <v>43556</v>
      </c>
      <c r="BH545" s="5">
        <f t="shared" si="487"/>
        <v>43556</v>
      </c>
      <c r="BI545" s="11">
        <f t="shared" si="488"/>
        <v>3664</v>
      </c>
      <c r="BJ545" s="11">
        <f t="shared" si="489"/>
        <v>0</v>
      </c>
      <c r="BK545" s="6">
        <f t="shared" si="524"/>
        <v>874.5</v>
      </c>
      <c r="BL545" s="6">
        <v>1.08</v>
      </c>
      <c r="BM545" s="6">
        <v>0.08</v>
      </c>
      <c r="BN545" s="59"/>
      <c r="BO545" s="58"/>
      <c r="BP545" s="58"/>
      <c r="BQ545" s="61">
        <f t="shared" si="491"/>
        <v>-79.580000000000041</v>
      </c>
      <c r="BR545" s="33">
        <v>43922</v>
      </c>
      <c r="BS545" s="5">
        <f t="shared" si="492"/>
        <v>43922</v>
      </c>
      <c r="BT545" s="11">
        <f t="shared" si="493"/>
        <v>4030</v>
      </c>
      <c r="BU545" s="11">
        <f t="shared" si="494"/>
        <v>0</v>
      </c>
      <c r="BV545" s="6">
        <f t="shared" si="514"/>
        <v>874.58</v>
      </c>
      <c r="BW545" s="6">
        <f t="shared" si="516"/>
        <v>0.08</v>
      </c>
      <c r="BX545" s="73">
        <f t="shared" si="519"/>
        <v>209.96712328767126</v>
      </c>
      <c r="BY545" s="6">
        <v>0.08</v>
      </c>
      <c r="BZ545" s="33">
        <v>43922</v>
      </c>
      <c r="CA545" s="5">
        <f t="shared" si="495"/>
        <v>43922</v>
      </c>
      <c r="CB545" s="11">
        <f t="shared" si="496"/>
        <v>4030</v>
      </c>
      <c r="CC545" s="11">
        <f t="shared" si="497"/>
        <v>0</v>
      </c>
      <c r="CD545" s="6">
        <f t="shared" si="498"/>
        <v>874.66000000000008</v>
      </c>
      <c r="CE545" s="62">
        <f t="shared" si="517"/>
        <v>0.08</v>
      </c>
      <c r="CF545" s="73">
        <f t="shared" si="521"/>
        <v>53</v>
      </c>
      <c r="CG545" s="73">
        <f t="shared" si="506"/>
        <v>156.96712328767126</v>
      </c>
      <c r="CH545" s="6">
        <f t="shared" si="459"/>
        <v>0</v>
      </c>
      <c r="CI545" s="6"/>
      <c r="CJ545" s="33">
        <v>44652</v>
      </c>
      <c r="CK545" s="5">
        <f t="shared" si="499"/>
        <v>44652</v>
      </c>
      <c r="CL545" s="11">
        <f t="shared" si="500"/>
        <v>2557</v>
      </c>
      <c r="CM545" s="11">
        <f t="shared" si="501"/>
        <v>2557</v>
      </c>
      <c r="CN545" s="6">
        <f t="shared" si="502"/>
        <v>874.66000000000008</v>
      </c>
      <c r="CO545" s="62">
        <f t="shared" si="518"/>
        <v>0</v>
      </c>
      <c r="CP545" s="73">
        <f t="shared" si="520"/>
        <v>53</v>
      </c>
      <c r="CQ545" s="73">
        <f t="shared" si="508"/>
        <v>103.96712328767126</v>
      </c>
      <c r="CR545" s="6">
        <f t="shared" si="503"/>
        <v>0</v>
      </c>
    </row>
    <row r="546" spans="1:96">
      <c r="A546" s="30" t="s">
        <v>1415</v>
      </c>
      <c r="B546" s="30" t="s">
        <v>1416</v>
      </c>
      <c r="C546" s="49"/>
      <c r="D546" s="49" t="s">
        <v>3308</v>
      </c>
      <c r="E546" s="30" t="s">
        <v>3061</v>
      </c>
      <c r="F546" s="30" t="s">
        <v>4568</v>
      </c>
      <c r="G546" s="30" t="s">
        <v>4574</v>
      </c>
      <c r="H546" s="30" t="s">
        <v>3159</v>
      </c>
      <c r="I546" s="30" t="s">
        <v>4297</v>
      </c>
      <c r="J546" s="30"/>
      <c r="K546" s="30" t="s">
        <v>1240</v>
      </c>
      <c r="L546" s="30" t="s">
        <v>3102</v>
      </c>
      <c r="M546" s="31">
        <v>795</v>
      </c>
      <c r="N546" s="30">
        <v>10</v>
      </c>
      <c r="O546" s="30"/>
      <c r="P546" s="162">
        <v>15</v>
      </c>
      <c r="Q546" s="30">
        <f t="shared" si="467"/>
        <v>120</v>
      </c>
      <c r="R546" s="30">
        <f t="shared" si="468"/>
        <v>3652.4220000000005</v>
      </c>
      <c r="S546" s="30">
        <f t="shared" si="469"/>
        <v>3650</v>
      </c>
      <c r="T546" s="30" t="s">
        <v>6</v>
      </c>
      <c r="U546" s="30"/>
      <c r="V546" s="32">
        <v>39892</v>
      </c>
      <c r="W546" s="30"/>
      <c r="X546" s="31">
        <v>795</v>
      </c>
      <c r="Y546" s="30">
        <v>0</v>
      </c>
      <c r="Z546" s="30">
        <v>0</v>
      </c>
      <c r="AA546" s="30">
        <v>0</v>
      </c>
      <c r="AB546" s="31">
        <f t="shared" si="470"/>
        <v>795</v>
      </c>
      <c r="AC546" s="33">
        <v>42095</v>
      </c>
      <c r="AD546" s="10">
        <f t="shared" si="471"/>
        <v>39892</v>
      </c>
      <c r="AE546" s="10">
        <f t="shared" si="472"/>
        <v>42095</v>
      </c>
      <c r="AF546" s="11">
        <f t="shared" si="473"/>
        <v>2203</v>
      </c>
      <c r="AG546" s="11">
        <f t="shared" si="474"/>
        <v>3652.5</v>
      </c>
      <c r="AH546" s="11">
        <f t="shared" si="475"/>
        <v>2203</v>
      </c>
      <c r="AI546" s="11">
        <f t="shared" si="522"/>
        <v>479.83150684931508</v>
      </c>
      <c r="AJ546" s="11">
        <f t="shared" si="523"/>
        <v>315.16849315068492</v>
      </c>
      <c r="AK546" s="33">
        <v>42461</v>
      </c>
      <c r="AL546" s="5">
        <f t="shared" si="476"/>
        <v>42461</v>
      </c>
      <c r="AM546" s="11">
        <f t="shared" si="477"/>
        <v>42461</v>
      </c>
      <c r="AN546" s="11">
        <f t="shared" si="478"/>
        <v>2203</v>
      </c>
      <c r="AO546" s="6">
        <v>795</v>
      </c>
      <c r="AP546" s="6">
        <f t="shared" si="479"/>
        <v>315.16849315068492</v>
      </c>
      <c r="AQ546" s="6">
        <f t="shared" si="480"/>
        <v>0</v>
      </c>
      <c r="AR546" s="33">
        <v>42826</v>
      </c>
      <c r="AS546" s="5">
        <f t="shared" si="481"/>
        <v>42826</v>
      </c>
      <c r="AT546" s="11">
        <f t="shared" si="482"/>
        <v>42826</v>
      </c>
      <c r="AU546" s="11">
        <f t="shared" si="483"/>
        <v>2934</v>
      </c>
      <c r="AV546" s="6">
        <v>874.5</v>
      </c>
      <c r="AW546" s="6">
        <v>79.5</v>
      </c>
      <c r="AX546" s="6">
        <v>0</v>
      </c>
      <c r="AY546" s="33">
        <v>43191</v>
      </c>
      <c r="AZ546" s="5">
        <f t="shared" si="484"/>
        <v>43191</v>
      </c>
      <c r="BA546" s="11">
        <f t="shared" si="485"/>
        <v>3299</v>
      </c>
      <c r="BB546" s="11">
        <f t="shared" si="486"/>
        <v>2983.8315068493152</v>
      </c>
      <c r="BC546" s="6">
        <v>874.5</v>
      </c>
      <c r="BD546" s="6">
        <v>0</v>
      </c>
      <c r="BE546" s="6">
        <v>-0.2</v>
      </c>
      <c r="BF546" s="8"/>
      <c r="BG546" s="33">
        <v>43556</v>
      </c>
      <c r="BH546" s="5">
        <f t="shared" si="487"/>
        <v>43556</v>
      </c>
      <c r="BI546" s="11">
        <f t="shared" si="488"/>
        <v>3664</v>
      </c>
      <c r="BJ546" s="11">
        <f t="shared" si="489"/>
        <v>0</v>
      </c>
      <c r="BK546" s="6">
        <f t="shared" si="524"/>
        <v>874.5</v>
      </c>
      <c r="BL546" s="6">
        <v>1.08</v>
      </c>
      <c r="BM546" s="6">
        <v>0.08</v>
      </c>
      <c r="BN546" s="59"/>
      <c r="BO546" s="58"/>
      <c r="BP546" s="58"/>
      <c r="BQ546" s="61">
        <f t="shared" si="491"/>
        <v>-79.580000000000041</v>
      </c>
      <c r="BR546" s="33">
        <v>43922</v>
      </c>
      <c r="BS546" s="5">
        <f t="shared" si="492"/>
        <v>43922</v>
      </c>
      <c r="BT546" s="11">
        <f t="shared" si="493"/>
        <v>4030</v>
      </c>
      <c r="BU546" s="11">
        <f t="shared" si="494"/>
        <v>0</v>
      </c>
      <c r="BV546" s="6">
        <f t="shared" si="514"/>
        <v>874.58</v>
      </c>
      <c r="BW546" s="6">
        <f t="shared" si="516"/>
        <v>0.08</v>
      </c>
      <c r="BX546" s="73">
        <f t="shared" si="519"/>
        <v>209.96712328767126</v>
      </c>
      <c r="BY546" s="6">
        <v>0.08</v>
      </c>
      <c r="BZ546" s="33">
        <v>43922</v>
      </c>
      <c r="CA546" s="5">
        <f t="shared" si="495"/>
        <v>43922</v>
      </c>
      <c r="CB546" s="11">
        <f t="shared" si="496"/>
        <v>4030</v>
      </c>
      <c r="CC546" s="11">
        <f t="shared" si="497"/>
        <v>0</v>
      </c>
      <c r="CD546" s="6">
        <f t="shared" si="498"/>
        <v>874.66000000000008</v>
      </c>
      <c r="CE546" s="62">
        <f t="shared" si="517"/>
        <v>0.08</v>
      </c>
      <c r="CF546" s="73">
        <f t="shared" si="521"/>
        <v>53</v>
      </c>
      <c r="CG546" s="73">
        <f t="shared" si="506"/>
        <v>156.96712328767126</v>
      </c>
      <c r="CH546" s="6">
        <f t="shared" si="459"/>
        <v>0</v>
      </c>
      <c r="CI546" s="6"/>
      <c r="CJ546" s="33">
        <v>44652</v>
      </c>
      <c r="CK546" s="5">
        <f t="shared" si="499"/>
        <v>44652</v>
      </c>
      <c r="CL546" s="11">
        <f t="shared" si="500"/>
        <v>2557</v>
      </c>
      <c r="CM546" s="11">
        <f t="shared" si="501"/>
        <v>2557</v>
      </c>
      <c r="CN546" s="6">
        <f t="shared" si="502"/>
        <v>874.66000000000008</v>
      </c>
      <c r="CO546" s="62">
        <f t="shared" si="518"/>
        <v>0</v>
      </c>
      <c r="CP546" s="73">
        <f t="shared" si="520"/>
        <v>53</v>
      </c>
      <c r="CQ546" s="73">
        <f t="shared" si="508"/>
        <v>103.96712328767126</v>
      </c>
      <c r="CR546" s="6">
        <f t="shared" si="503"/>
        <v>0</v>
      </c>
    </row>
    <row r="547" spans="1:96">
      <c r="A547" s="30" t="s">
        <v>1417</v>
      </c>
      <c r="B547" s="30" t="s">
        <v>1418</v>
      </c>
      <c r="C547" s="49"/>
      <c r="D547" s="49" t="s">
        <v>3309</v>
      </c>
      <c r="E547" s="30" t="s">
        <v>3061</v>
      </c>
      <c r="F547" s="30" t="s">
        <v>4568</v>
      </c>
      <c r="G547" s="30" t="s">
        <v>4574</v>
      </c>
      <c r="H547" s="30" t="s">
        <v>3159</v>
      </c>
      <c r="I547" s="30" t="s">
        <v>4297</v>
      </c>
      <c r="J547" s="30"/>
      <c r="K547" s="30" t="s">
        <v>1240</v>
      </c>
      <c r="L547" s="30" t="s">
        <v>3102</v>
      </c>
      <c r="M547" s="31">
        <v>795</v>
      </c>
      <c r="N547" s="30">
        <v>10</v>
      </c>
      <c r="O547" s="30"/>
      <c r="P547" s="162">
        <v>15</v>
      </c>
      <c r="Q547" s="30">
        <f t="shared" si="467"/>
        <v>120</v>
      </c>
      <c r="R547" s="30">
        <f t="shared" si="468"/>
        <v>3652.4220000000005</v>
      </c>
      <c r="S547" s="30">
        <f t="shared" si="469"/>
        <v>3650</v>
      </c>
      <c r="T547" s="30" t="s">
        <v>6</v>
      </c>
      <c r="U547" s="30"/>
      <c r="V547" s="32">
        <v>39892</v>
      </c>
      <c r="W547" s="30"/>
      <c r="X547" s="31">
        <v>795</v>
      </c>
      <c r="Y547" s="30">
        <v>0</v>
      </c>
      <c r="Z547" s="30">
        <v>0</v>
      </c>
      <c r="AA547" s="30">
        <v>0</v>
      </c>
      <c r="AB547" s="31">
        <f t="shared" si="470"/>
        <v>795</v>
      </c>
      <c r="AC547" s="33">
        <v>42095</v>
      </c>
      <c r="AD547" s="10">
        <f t="shared" si="471"/>
        <v>39892</v>
      </c>
      <c r="AE547" s="10">
        <f t="shared" si="472"/>
        <v>42095</v>
      </c>
      <c r="AF547" s="11">
        <f t="shared" si="473"/>
        <v>2203</v>
      </c>
      <c r="AG547" s="11">
        <f t="shared" si="474"/>
        <v>3652.5</v>
      </c>
      <c r="AH547" s="11">
        <f t="shared" si="475"/>
        <v>2203</v>
      </c>
      <c r="AI547" s="11">
        <f t="shared" si="522"/>
        <v>479.83150684931508</v>
      </c>
      <c r="AJ547" s="11">
        <f t="shared" si="523"/>
        <v>315.16849315068492</v>
      </c>
      <c r="AK547" s="33">
        <v>42461</v>
      </c>
      <c r="AL547" s="5">
        <f t="shared" si="476"/>
        <v>42461</v>
      </c>
      <c r="AM547" s="11">
        <f t="shared" si="477"/>
        <v>42461</v>
      </c>
      <c r="AN547" s="11">
        <f t="shared" si="478"/>
        <v>2203</v>
      </c>
      <c r="AO547" s="6">
        <v>795</v>
      </c>
      <c r="AP547" s="6">
        <f t="shared" si="479"/>
        <v>315.16849315068492</v>
      </c>
      <c r="AQ547" s="6">
        <f t="shared" si="480"/>
        <v>0</v>
      </c>
      <c r="AR547" s="33">
        <v>42826</v>
      </c>
      <c r="AS547" s="5">
        <f t="shared" si="481"/>
        <v>42826</v>
      </c>
      <c r="AT547" s="11">
        <f t="shared" si="482"/>
        <v>42826</v>
      </c>
      <c r="AU547" s="11">
        <f t="shared" si="483"/>
        <v>2934</v>
      </c>
      <c r="AV547" s="6">
        <v>874.5</v>
      </c>
      <c r="AW547" s="6">
        <v>79.5</v>
      </c>
      <c r="AX547" s="6">
        <v>0</v>
      </c>
      <c r="AY547" s="33">
        <v>43191</v>
      </c>
      <c r="AZ547" s="5">
        <f t="shared" si="484"/>
        <v>43191</v>
      </c>
      <c r="BA547" s="11">
        <f t="shared" si="485"/>
        <v>3299</v>
      </c>
      <c r="BB547" s="11">
        <f t="shared" si="486"/>
        <v>2983.8315068493152</v>
      </c>
      <c r="BC547" s="6">
        <v>874.5</v>
      </c>
      <c r="BD547" s="6">
        <v>0</v>
      </c>
      <c r="BE547" s="6">
        <v>-0.2</v>
      </c>
      <c r="BF547" s="8"/>
      <c r="BG547" s="33">
        <v>43556</v>
      </c>
      <c r="BH547" s="5">
        <f t="shared" si="487"/>
        <v>43556</v>
      </c>
      <c r="BI547" s="11">
        <f t="shared" si="488"/>
        <v>3664</v>
      </c>
      <c r="BJ547" s="11">
        <f t="shared" si="489"/>
        <v>0</v>
      </c>
      <c r="BK547" s="6">
        <f t="shared" si="524"/>
        <v>874.5</v>
      </c>
      <c r="BL547" s="6">
        <v>1.08</v>
      </c>
      <c r="BM547" s="6">
        <v>0.08</v>
      </c>
      <c r="BN547" s="59"/>
      <c r="BO547" s="58"/>
      <c r="BP547" s="58"/>
      <c r="BQ547" s="61">
        <f t="shared" si="491"/>
        <v>-79.580000000000041</v>
      </c>
      <c r="BR547" s="33">
        <v>43922</v>
      </c>
      <c r="BS547" s="5">
        <f t="shared" si="492"/>
        <v>43922</v>
      </c>
      <c r="BT547" s="11">
        <f t="shared" si="493"/>
        <v>4030</v>
      </c>
      <c r="BU547" s="11">
        <f t="shared" si="494"/>
        <v>0</v>
      </c>
      <c r="BV547" s="6">
        <f t="shared" si="514"/>
        <v>874.58</v>
      </c>
      <c r="BW547" s="6">
        <f t="shared" si="516"/>
        <v>0.08</v>
      </c>
      <c r="BX547" s="73">
        <f t="shared" si="519"/>
        <v>209.96712328767126</v>
      </c>
      <c r="BY547" s="6">
        <v>0.08</v>
      </c>
      <c r="BZ547" s="33">
        <v>43922</v>
      </c>
      <c r="CA547" s="5">
        <f t="shared" si="495"/>
        <v>43922</v>
      </c>
      <c r="CB547" s="11">
        <f t="shared" si="496"/>
        <v>4030</v>
      </c>
      <c r="CC547" s="11">
        <f t="shared" si="497"/>
        <v>0</v>
      </c>
      <c r="CD547" s="6">
        <f t="shared" si="498"/>
        <v>874.66000000000008</v>
      </c>
      <c r="CE547" s="62">
        <f t="shared" si="517"/>
        <v>0.08</v>
      </c>
      <c r="CF547" s="73">
        <f t="shared" si="521"/>
        <v>53</v>
      </c>
      <c r="CG547" s="73">
        <f t="shared" si="506"/>
        <v>156.96712328767126</v>
      </c>
      <c r="CH547" s="6">
        <f t="shared" si="459"/>
        <v>0</v>
      </c>
      <c r="CI547" s="6"/>
      <c r="CJ547" s="33">
        <v>44652</v>
      </c>
      <c r="CK547" s="5">
        <f t="shared" si="499"/>
        <v>44652</v>
      </c>
      <c r="CL547" s="11">
        <f t="shared" si="500"/>
        <v>2557</v>
      </c>
      <c r="CM547" s="11">
        <f t="shared" si="501"/>
        <v>2557</v>
      </c>
      <c r="CN547" s="6">
        <f t="shared" si="502"/>
        <v>874.66000000000008</v>
      </c>
      <c r="CO547" s="62">
        <f t="shared" si="518"/>
        <v>0</v>
      </c>
      <c r="CP547" s="73">
        <f t="shared" si="520"/>
        <v>53</v>
      </c>
      <c r="CQ547" s="73">
        <f t="shared" si="508"/>
        <v>103.96712328767126</v>
      </c>
      <c r="CR547" s="6">
        <f t="shared" si="503"/>
        <v>0</v>
      </c>
    </row>
    <row r="548" spans="1:96">
      <c r="A548" s="30" t="s">
        <v>1419</v>
      </c>
      <c r="B548" s="30" t="s">
        <v>1420</v>
      </c>
      <c r="C548" s="49"/>
      <c r="D548" s="49" t="s">
        <v>3310</v>
      </c>
      <c r="E548" s="30" t="s">
        <v>3061</v>
      </c>
      <c r="F548" s="30" t="s">
        <v>4568</v>
      </c>
      <c r="G548" s="30" t="s">
        <v>4574</v>
      </c>
      <c r="H548" s="30" t="s">
        <v>3159</v>
      </c>
      <c r="I548" s="30" t="s">
        <v>4297</v>
      </c>
      <c r="J548" s="30"/>
      <c r="K548" s="30" t="s">
        <v>1240</v>
      </c>
      <c r="L548" s="30" t="s">
        <v>3102</v>
      </c>
      <c r="M548" s="31">
        <v>795</v>
      </c>
      <c r="N548" s="30">
        <v>10</v>
      </c>
      <c r="O548" s="30"/>
      <c r="P548" s="162">
        <v>15</v>
      </c>
      <c r="Q548" s="30">
        <f t="shared" si="467"/>
        <v>120</v>
      </c>
      <c r="R548" s="30">
        <f t="shared" si="468"/>
        <v>3652.4220000000005</v>
      </c>
      <c r="S548" s="30">
        <f t="shared" si="469"/>
        <v>3650</v>
      </c>
      <c r="T548" s="30" t="s">
        <v>6</v>
      </c>
      <c r="U548" s="30"/>
      <c r="V548" s="32">
        <v>39892</v>
      </c>
      <c r="W548" s="30"/>
      <c r="X548" s="31">
        <v>795</v>
      </c>
      <c r="Y548" s="30">
        <v>0</v>
      </c>
      <c r="Z548" s="30">
        <v>0</v>
      </c>
      <c r="AA548" s="30">
        <v>0</v>
      </c>
      <c r="AB548" s="31">
        <f t="shared" si="470"/>
        <v>795</v>
      </c>
      <c r="AC548" s="33">
        <v>42095</v>
      </c>
      <c r="AD548" s="10">
        <f t="shared" si="471"/>
        <v>39892</v>
      </c>
      <c r="AE548" s="10">
        <f t="shared" si="472"/>
        <v>42095</v>
      </c>
      <c r="AF548" s="11">
        <f t="shared" si="473"/>
        <v>2203</v>
      </c>
      <c r="AG548" s="11">
        <f t="shared" si="474"/>
        <v>3652.5</v>
      </c>
      <c r="AH548" s="11">
        <f t="shared" si="475"/>
        <v>2203</v>
      </c>
      <c r="AI548" s="11">
        <f t="shared" si="522"/>
        <v>479.83150684931508</v>
      </c>
      <c r="AJ548" s="11">
        <f t="shared" si="523"/>
        <v>315.16849315068492</v>
      </c>
      <c r="AK548" s="33">
        <v>42461</v>
      </c>
      <c r="AL548" s="5">
        <f t="shared" si="476"/>
        <v>42461</v>
      </c>
      <c r="AM548" s="11">
        <f t="shared" si="477"/>
        <v>42461</v>
      </c>
      <c r="AN548" s="11">
        <f t="shared" si="478"/>
        <v>2203</v>
      </c>
      <c r="AO548" s="6">
        <v>795</v>
      </c>
      <c r="AP548" s="6">
        <f t="shared" si="479"/>
        <v>315.16849315068492</v>
      </c>
      <c r="AQ548" s="6">
        <f t="shared" si="480"/>
        <v>0</v>
      </c>
      <c r="AR548" s="33">
        <v>42826</v>
      </c>
      <c r="AS548" s="5">
        <f t="shared" si="481"/>
        <v>42826</v>
      </c>
      <c r="AT548" s="11">
        <f t="shared" si="482"/>
        <v>42826</v>
      </c>
      <c r="AU548" s="11">
        <f t="shared" si="483"/>
        <v>2934</v>
      </c>
      <c r="AV548" s="6">
        <v>874.5</v>
      </c>
      <c r="AW548" s="6">
        <v>79.5</v>
      </c>
      <c r="AX548" s="6">
        <v>0</v>
      </c>
      <c r="AY548" s="33">
        <v>43191</v>
      </c>
      <c r="AZ548" s="5">
        <f t="shared" si="484"/>
        <v>43191</v>
      </c>
      <c r="BA548" s="11">
        <f t="shared" si="485"/>
        <v>3299</v>
      </c>
      <c r="BB548" s="11">
        <f t="shared" si="486"/>
        <v>2983.8315068493152</v>
      </c>
      <c r="BC548" s="6">
        <v>874.5</v>
      </c>
      <c r="BD548" s="6">
        <v>0</v>
      </c>
      <c r="BE548" s="6">
        <v>-0.2</v>
      </c>
      <c r="BF548" s="8"/>
      <c r="BG548" s="33">
        <v>43556</v>
      </c>
      <c r="BH548" s="5">
        <f t="shared" si="487"/>
        <v>43556</v>
      </c>
      <c r="BI548" s="11">
        <f t="shared" si="488"/>
        <v>3664</v>
      </c>
      <c r="BJ548" s="11">
        <f t="shared" si="489"/>
        <v>0</v>
      </c>
      <c r="BK548" s="6">
        <f t="shared" si="524"/>
        <v>874.5</v>
      </c>
      <c r="BL548" s="6">
        <v>1.08</v>
      </c>
      <c r="BM548" s="6">
        <v>0.08</v>
      </c>
      <c r="BN548" s="59"/>
      <c r="BO548" s="58"/>
      <c r="BP548" s="58"/>
      <c r="BQ548" s="61">
        <f t="shared" si="491"/>
        <v>-79.580000000000041</v>
      </c>
      <c r="BR548" s="33">
        <v>43922</v>
      </c>
      <c r="BS548" s="5">
        <f t="shared" si="492"/>
        <v>43922</v>
      </c>
      <c r="BT548" s="11">
        <f t="shared" si="493"/>
        <v>4030</v>
      </c>
      <c r="BU548" s="11">
        <f t="shared" si="494"/>
        <v>0</v>
      </c>
      <c r="BV548" s="6">
        <f t="shared" si="514"/>
        <v>874.58</v>
      </c>
      <c r="BW548" s="6">
        <f t="shared" si="516"/>
        <v>0.08</v>
      </c>
      <c r="BX548" s="73">
        <f t="shared" si="519"/>
        <v>209.96712328767126</v>
      </c>
      <c r="BY548" s="6">
        <v>0.08</v>
      </c>
      <c r="BZ548" s="33">
        <v>43922</v>
      </c>
      <c r="CA548" s="5">
        <f t="shared" si="495"/>
        <v>43922</v>
      </c>
      <c r="CB548" s="11">
        <f t="shared" si="496"/>
        <v>4030</v>
      </c>
      <c r="CC548" s="11">
        <f t="shared" si="497"/>
        <v>0</v>
      </c>
      <c r="CD548" s="6">
        <f t="shared" si="498"/>
        <v>874.66000000000008</v>
      </c>
      <c r="CE548" s="62">
        <f t="shared" si="517"/>
        <v>0.08</v>
      </c>
      <c r="CF548" s="73">
        <f t="shared" si="521"/>
        <v>53</v>
      </c>
      <c r="CG548" s="73">
        <f t="shared" si="506"/>
        <v>156.96712328767126</v>
      </c>
      <c r="CH548" s="6">
        <f t="shared" si="459"/>
        <v>0</v>
      </c>
      <c r="CI548" s="6"/>
      <c r="CJ548" s="33">
        <v>44652</v>
      </c>
      <c r="CK548" s="5">
        <f t="shared" si="499"/>
        <v>44652</v>
      </c>
      <c r="CL548" s="11">
        <f t="shared" si="500"/>
        <v>2557</v>
      </c>
      <c r="CM548" s="11">
        <f t="shared" si="501"/>
        <v>2557</v>
      </c>
      <c r="CN548" s="6">
        <f t="shared" si="502"/>
        <v>874.66000000000008</v>
      </c>
      <c r="CO548" s="62">
        <f t="shared" si="518"/>
        <v>0</v>
      </c>
      <c r="CP548" s="73">
        <f t="shared" si="520"/>
        <v>53</v>
      </c>
      <c r="CQ548" s="73">
        <f t="shared" si="508"/>
        <v>103.96712328767126</v>
      </c>
      <c r="CR548" s="6">
        <f t="shared" si="503"/>
        <v>0</v>
      </c>
    </row>
    <row r="549" spans="1:96">
      <c r="A549" s="30" t="s">
        <v>1421</v>
      </c>
      <c r="B549" s="30" t="s">
        <v>1422</v>
      </c>
      <c r="C549" s="49"/>
      <c r="D549" s="49" t="s">
        <v>3311</v>
      </c>
      <c r="E549" s="30" t="s">
        <v>3061</v>
      </c>
      <c r="F549" s="30" t="s">
        <v>4568</v>
      </c>
      <c r="G549" s="30" t="s">
        <v>4574</v>
      </c>
      <c r="H549" s="30" t="s">
        <v>3159</v>
      </c>
      <c r="I549" s="30" t="s">
        <v>4297</v>
      </c>
      <c r="J549" s="30"/>
      <c r="K549" s="30" t="s">
        <v>1240</v>
      </c>
      <c r="L549" s="30" t="s">
        <v>3102</v>
      </c>
      <c r="M549" s="31">
        <v>5495</v>
      </c>
      <c r="N549" s="30">
        <v>10</v>
      </c>
      <c r="O549" s="30"/>
      <c r="P549" s="162">
        <v>15</v>
      </c>
      <c r="Q549" s="30">
        <f t="shared" si="467"/>
        <v>120</v>
      </c>
      <c r="R549" s="30">
        <f t="shared" si="468"/>
        <v>3652.4220000000005</v>
      </c>
      <c r="S549" s="30">
        <f t="shared" si="469"/>
        <v>3650</v>
      </c>
      <c r="T549" s="30" t="s">
        <v>6</v>
      </c>
      <c r="U549" s="30"/>
      <c r="V549" s="32">
        <v>39892</v>
      </c>
      <c r="W549" s="30"/>
      <c r="X549" s="31">
        <v>5495</v>
      </c>
      <c r="Y549" s="30">
        <v>0</v>
      </c>
      <c r="Z549" s="30">
        <v>0</v>
      </c>
      <c r="AA549" s="30">
        <v>0</v>
      </c>
      <c r="AB549" s="31">
        <f t="shared" si="470"/>
        <v>5495</v>
      </c>
      <c r="AC549" s="33">
        <v>42095</v>
      </c>
      <c r="AD549" s="10">
        <f t="shared" si="471"/>
        <v>39892</v>
      </c>
      <c r="AE549" s="10">
        <f t="shared" si="472"/>
        <v>42095</v>
      </c>
      <c r="AF549" s="11">
        <f t="shared" si="473"/>
        <v>2203</v>
      </c>
      <c r="AG549" s="11">
        <f t="shared" si="474"/>
        <v>3652.5</v>
      </c>
      <c r="AH549" s="11">
        <f t="shared" si="475"/>
        <v>2203</v>
      </c>
      <c r="AI549" s="11">
        <f t="shared" si="522"/>
        <v>3316.5712328767122</v>
      </c>
      <c r="AJ549" s="11">
        <f t="shared" si="523"/>
        <v>2178.4287671232878</v>
      </c>
      <c r="AK549" s="33">
        <v>42461</v>
      </c>
      <c r="AL549" s="5">
        <f t="shared" si="476"/>
        <v>42461</v>
      </c>
      <c r="AM549" s="11">
        <f t="shared" si="477"/>
        <v>42461</v>
      </c>
      <c r="AN549" s="11">
        <f t="shared" si="478"/>
        <v>2203</v>
      </c>
      <c r="AO549" s="6">
        <v>5495</v>
      </c>
      <c r="AP549" s="6">
        <f t="shared" si="479"/>
        <v>2178.4287671232878</v>
      </c>
      <c r="AQ549" s="6">
        <f t="shared" si="480"/>
        <v>0</v>
      </c>
      <c r="AR549" s="33">
        <v>42826</v>
      </c>
      <c r="AS549" s="5">
        <f t="shared" si="481"/>
        <v>42826</v>
      </c>
      <c r="AT549" s="11">
        <f t="shared" si="482"/>
        <v>42826</v>
      </c>
      <c r="AU549" s="11">
        <f t="shared" si="483"/>
        <v>2934</v>
      </c>
      <c r="AV549" s="6">
        <v>6044.5</v>
      </c>
      <c r="AW549" s="6">
        <v>549.5</v>
      </c>
      <c r="AX549" s="6">
        <v>0</v>
      </c>
      <c r="AY549" s="33">
        <v>43191</v>
      </c>
      <c r="AZ549" s="5">
        <f t="shared" si="484"/>
        <v>43191</v>
      </c>
      <c r="BA549" s="11">
        <f t="shared" si="485"/>
        <v>3299</v>
      </c>
      <c r="BB549" s="11">
        <f t="shared" si="486"/>
        <v>1120.5712328767122</v>
      </c>
      <c r="BC549" s="6">
        <v>6044.5</v>
      </c>
      <c r="BD549" s="6">
        <v>0</v>
      </c>
      <c r="BE549" s="6">
        <v>-0.2</v>
      </c>
      <c r="BF549" s="8"/>
      <c r="BG549" s="33">
        <v>43556</v>
      </c>
      <c r="BH549" s="5">
        <f t="shared" si="487"/>
        <v>43556</v>
      </c>
      <c r="BI549" s="11">
        <f t="shared" si="488"/>
        <v>3664</v>
      </c>
      <c r="BJ549" s="11">
        <f t="shared" si="489"/>
        <v>0</v>
      </c>
      <c r="BK549" s="6">
        <f t="shared" si="524"/>
        <v>6044.5</v>
      </c>
      <c r="BL549" s="6">
        <v>1.08</v>
      </c>
      <c r="BM549" s="6">
        <v>0.08</v>
      </c>
      <c r="BN549" s="59"/>
      <c r="BO549" s="58"/>
      <c r="BP549" s="58"/>
      <c r="BQ549" s="61">
        <f t="shared" si="491"/>
        <v>-549.57999999999993</v>
      </c>
      <c r="BR549" s="33">
        <v>43922</v>
      </c>
      <c r="BS549" s="5">
        <f t="shared" si="492"/>
        <v>43922</v>
      </c>
      <c r="BT549" s="11">
        <f t="shared" si="493"/>
        <v>4030</v>
      </c>
      <c r="BU549" s="11">
        <f t="shared" si="494"/>
        <v>0</v>
      </c>
      <c r="BV549" s="6">
        <f t="shared" si="514"/>
        <v>6044.58</v>
      </c>
      <c r="BW549" s="6">
        <f t="shared" si="516"/>
        <v>0.08</v>
      </c>
      <c r="BX549" s="73">
        <f t="shared" si="519"/>
        <v>1451.2821917808221</v>
      </c>
      <c r="BY549" s="6">
        <v>0.08</v>
      </c>
      <c r="BZ549" s="33">
        <v>43922</v>
      </c>
      <c r="CA549" s="5">
        <f t="shared" si="495"/>
        <v>43922</v>
      </c>
      <c r="CB549" s="11">
        <f t="shared" si="496"/>
        <v>4030</v>
      </c>
      <c r="CC549" s="11">
        <f t="shared" si="497"/>
        <v>0</v>
      </c>
      <c r="CD549" s="6">
        <f t="shared" si="498"/>
        <v>6044.66</v>
      </c>
      <c r="CE549" s="62">
        <f t="shared" si="517"/>
        <v>0.08</v>
      </c>
      <c r="CF549" s="73">
        <f t="shared" si="521"/>
        <v>366.33333333333331</v>
      </c>
      <c r="CG549" s="73">
        <f t="shared" si="506"/>
        <v>1084.9488584474889</v>
      </c>
      <c r="CH549" s="6">
        <f t="shared" si="459"/>
        <v>0</v>
      </c>
      <c r="CI549" s="6"/>
      <c r="CJ549" s="33">
        <v>44652</v>
      </c>
      <c r="CK549" s="5">
        <f t="shared" si="499"/>
        <v>44652</v>
      </c>
      <c r="CL549" s="11">
        <f t="shared" si="500"/>
        <v>2557</v>
      </c>
      <c r="CM549" s="11">
        <f t="shared" si="501"/>
        <v>2557</v>
      </c>
      <c r="CN549" s="6">
        <f t="shared" si="502"/>
        <v>6044.66</v>
      </c>
      <c r="CO549" s="62">
        <f t="shared" si="518"/>
        <v>0</v>
      </c>
      <c r="CP549" s="73">
        <f t="shared" si="520"/>
        <v>366.33333333333331</v>
      </c>
      <c r="CQ549" s="73">
        <f t="shared" si="508"/>
        <v>718.61552511415562</v>
      </c>
      <c r="CR549" s="6">
        <f t="shared" si="503"/>
        <v>0</v>
      </c>
    </row>
    <row r="550" spans="1:96">
      <c r="A550" s="30" t="s">
        <v>1360</v>
      </c>
      <c r="B550" s="30" t="s">
        <v>1361</v>
      </c>
      <c r="C550" s="49"/>
      <c r="D550" s="49" t="s">
        <v>3283</v>
      </c>
      <c r="E550" s="30" t="s">
        <v>3061</v>
      </c>
      <c r="F550" s="30" t="s">
        <v>4568</v>
      </c>
      <c r="G550" s="30"/>
      <c r="H550" s="30" t="s">
        <v>3284</v>
      </c>
      <c r="I550" s="30" t="s">
        <v>4333</v>
      </c>
      <c r="J550" s="30"/>
      <c r="K550" s="30" t="s">
        <v>1240</v>
      </c>
      <c r="L550" s="30" t="s">
        <v>3102</v>
      </c>
      <c r="M550" s="31">
        <v>2390</v>
      </c>
      <c r="N550" s="30">
        <v>10</v>
      </c>
      <c r="O550" s="30"/>
      <c r="P550" s="162">
        <v>15</v>
      </c>
      <c r="Q550" s="30">
        <f t="shared" si="467"/>
        <v>120</v>
      </c>
      <c r="R550" s="30">
        <f t="shared" si="468"/>
        <v>3652.4220000000005</v>
      </c>
      <c r="S550" s="30">
        <f t="shared" si="469"/>
        <v>3650</v>
      </c>
      <c r="T550" s="30" t="s">
        <v>6</v>
      </c>
      <c r="U550" s="30"/>
      <c r="V550" s="32">
        <v>39896</v>
      </c>
      <c r="W550" s="30"/>
      <c r="X550" s="31">
        <v>2390</v>
      </c>
      <c r="Y550" s="30">
        <v>0</v>
      </c>
      <c r="Z550" s="30">
        <v>0</v>
      </c>
      <c r="AA550" s="30">
        <v>0</v>
      </c>
      <c r="AB550" s="31">
        <f t="shared" si="470"/>
        <v>2390</v>
      </c>
      <c r="AC550" s="33">
        <v>42095</v>
      </c>
      <c r="AD550" s="10">
        <f t="shared" si="471"/>
        <v>39896</v>
      </c>
      <c r="AE550" s="10">
        <f t="shared" si="472"/>
        <v>42095</v>
      </c>
      <c r="AF550" s="11">
        <f t="shared" si="473"/>
        <v>2199</v>
      </c>
      <c r="AG550" s="11">
        <f t="shared" si="474"/>
        <v>3652.5</v>
      </c>
      <c r="AH550" s="11">
        <f t="shared" si="475"/>
        <v>2199</v>
      </c>
      <c r="AI550" s="11">
        <f t="shared" si="522"/>
        <v>1439.8931506849315</v>
      </c>
      <c r="AJ550" s="11">
        <f t="shared" si="523"/>
        <v>950.10684931506853</v>
      </c>
      <c r="AK550" s="33">
        <v>42461</v>
      </c>
      <c r="AL550" s="5">
        <f t="shared" si="476"/>
        <v>42461</v>
      </c>
      <c r="AM550" s="11">
        <f t="shared" si="477"/>
        <v>42461</v>
      </c>
      <c r="AN550" s="11">
        <f t="shared" si="478"/>
        <v>2199</v>
      </c>
      <c r="AO550" s="6">
        <v>2390</v>
      </c>
      <c r="AP550" s="6">
        <f t="shared" si="479"/>
        <v>950.10684931506853</v>
      </c>
      <c r="AQ550" s="6">
        <f t="shared" si="480"/>
        <v>0</v>
      </c>
      <c r="AR550" s="33">
        <v>42826</v>
      </c>
      <c r="AS550" s="5">
        <f t="shared" si="481"/>
        <v>42826</v>
      </c>
      <c r="AT550" s="11">
        <f t="shared" si="482"/>
        <v>42826</v>
      </c>
      <c r="AU550" s="11">
        <f t="shared" si="483"/>
        <v>2930</v>
      </c>
      <c r="AV550" s="6">
        <v>2629</v>
      </c>
      <c r="AW550" s="6">
        <v>239</v>
      </c>
      <c r="AX550" s="6">
        <v>0</v>
      </c>
      <c r="AY550" s="33">
        <v>43191</v>
      </c>
      <c r="AZ550" s="5">
        <f t="shared" si="484"/>
        <v>43191</v>
      </c>
      <c r="BA550" s="11">
        <f t="shared" si="485"/>
        <v>3295</v>
      </c>
      <c r="BB550" s="11">
        <f t="shared" si="486"/>
        <v>2344.8931506849312</v>
      </c>
      <c r="BC550" s="6">
        <v>2629</v>
      </c>
      <c r="BD550" s="6">
        <v>0</v>
      </c>
      <c r="BE550" s="6">
        <v>-0.2</v>
      </c>
      <c r="BF550" s="8"/>
      <c r="BG550" s="33">
        <v>43556</v>
      </c>
      <c r="BH550" s="5">
        <f t="shared" si="487"/>
        <v>43556</v>
      </c>
      <c r="BI550" s="11">
        <f t="shared" si="488"/>
        <v>3660</v>
      </c>
      <c r="BJ550" s="11">
        <f t="shared" si="489"/>
        <v>0</v>
      </c>
      <c r="BK550" s="6">
        <f t="shared" si="524"/>
        <v>2629</v>
      </c>
      <c r="BL550" s="6">
        <v>1.08</v>
      </c>
      <c r="BM550" s="6">
        <v>0.08</v>
      </c>
      <c r="BN550" s="59"/>
      <c r="BO550" s="58"/>
      <c r="BP550" s="58"/>
      <c r="BQ550" s="61">
        <f t="shared" si="491"/>
        <v>-239.07999999999993</v>
      </c>
      <c r="BR550" s="33">
        <v>43922</v>
      </c>
      <c r="BS550" s="5">
        <f t="shared" si="492"/>
        <v>43922</v>
      </c>
      <c r="BT550" s="11">
        <f t="shared" si="493"/>
        <v>4026</v>
      </c>
      <c r="BU550" s="11">
        <f t="shared" si="494"/>
        <v>0</v>
      </c>
      <c r="BV550" s="6">
        <f t="shared" si="514"/>
        <v>2629.08</v>
      </c>
      <c r="BW550" s="6">
        <f t="shared" si="516"/>
        <v>0.08</v>
      </c>
      <c r="BX550" s="73">
        <f t="shared" si="519"/>
        <v>632.96803652968049</v>
      </c>
      <c r="BY550" s="6">
        <v>0.08</v>
      </c>
      <c r="BZ550" s="33">
        <v>43922</v>
      </c>
      <c r="CA550" s="5">
        <f t="shared" si="495"/>
        <v>43922</v>
      </c>
      <c r="CB550" s="11">
        <f t="shared" si="496"/>
        <v>4026</v>
      </c>
      <c r="CC550" s="11">
        <f t="shared" si="497"/>
        <v>0</v>
      </c>
      <c r="CD550" s="6">
        <f t="shared" si="498"/>
        <v>2629.16</v>
      </c>
      <c r="CE550" s="62">
        <f t="shared" si="517"/>
        <v>0.08</v>
      </c>
      <c r="CF550" s="73">
        <f t="shared" si="521"/>
        <v>159.33333333333334</v>
      </c>
      <c r="CG550" s="73">
        <f t="shared" si="506"/>
        <v>473.63470319634712</v>
      </c>
      <c r="CH550" s="6">
        <f t="shared" si="459"/>
        <v>0</v>
      </c>
      <c r="CI550" s="6"/>
      <c r="CJ550" s="33">
        <v>44652</v>
      </c>
      <c r="CK550" s="5">
        <f t="shared" si="499"/>
        <v>44652</v>
      </c>
      <c r="CL550" s="11">
        <f t="shared" si="500"/>
        <v>2557</v>
      </c>
      <c r="CM550" s="11">
        <f t="shared" si="501"/>
        <v>2557</v>
      </c>
      <c r="CN550" s="6">
        <f t="shared" si="502"/>
        <v>2629.16</v>
      </c>
      <c r="CO550" s="62">
        <f t="shared" si="518"/>
        <v>0</v>
      </c>
      <c r="CP550" s="73">
        <f t="shared" si="520"/>
        <v>159.33333333333334</v>
      </c>
      <c r="CQ550" s="73">
        <f t="shared" si="508"/>
        <v>314.30136986301375</v>
      </c>
      <c r="CR550" s="6">
        <f t="shared" si="503"/>
        <v>0</v>
      </c>
    </row>
    <row r="551" spans="1:96">
      <c r="A551" s="30" t="s">
        <v>1411</v>
      </c>
      <c r="B551" s="30" t="s">
        <v>1412</v>
      </c>
      <c r="C551" s="49"/>
      <c r="D551" s="49" t="s">
        <v>3306</v>
      </c>
      <c r="E551" s="30" t="s">
        <v>3061</v>
      </c>
      <c r="F551" s="30" t="s">
        <v>4568</v>
      </c>
      <c r="G551" s="30" t="s">
        <v>4574</v>
      </c>
      <c r="H551" s="30" t="s">
        <v>3159</v>
      </c>
      <c r="I551" s="30" t="s">
        <v>4297</v>
      </c>
      <c r="J551" s="30"/>
      <c r="K551" s="30" t="s">
        <v>1240</v>
      </c>
      <c r="L551" s="30" t="s">
        <v>3102</v>
      </c>
      <c r="M551" s="31">
        <v>795</v>
      </c>
      <c r="N551" s="30">
        <v>10</v>
      </c>
      <c r="O551" s="30"/>
      <c r="P551" s="162">
        <v>15</v>
      </c>
      <c r="Q551" s="30">
        <f t="shared" si="467"/>
        <v>120</v>
      </c>
      <c r="R551" s="30">
        <f t="shared" si="468"/>
        <v>3652.4220000000005</v>
      </c>
      <c r="S551" s="30">
        <f t="shared" si="469"/>
        <v>3650</v>
      </c>
      <c r="T551" s="30" t="s">
        <v>6</v>
      </c>
      <c r="U551" s="30"/>
      <c r="V551" s="32">
        <v>39896</v>
      </c>
      <c r="W551" s="30"/>
      <c r="X551" s="31">
        <v>795</v>
      </c>
      <c r="Y551" s="30">
        <v>0</v>
      </c>
      <c r="Z551" s="30">
        <v>0</v>
      </c>
      <c r="AA551" s="30">
        <v>0</v>
      </c>
      <c r="AB551" s="31">
        <f t="shared" si="470"/>
        <v>795</v>
      </c>
      <c r="AC551" s="33">
        <v>42095</v>
      </c>
      <c r="AD551" s="10">
        <f t="shared" si="471"/>
        <v>39896</v>
      </c>
      <c r="AE551" s="10">
        <f t="shared" si="472"/>
        <v>42095</v>
      </c>
      <c r="AF551" s="11">
        <f t="shared" si="473"/>
        <v>2199</v>
      </c>
      <c r="AG551" s="11">
        <f t="shared" si="474"/>
        <v>3652.5</v>
      </c>
      <c r="AH551" s="11">
        <f t="shared" si="475"/>
        <v>2199</v>
      </c>
      <c r="AI551" s="11">
        <f t="shared" si="522"/>
        <v>478.96027397260275</v>
      </c>
      <c r="AJ551" s="11">
        <f t="shared" si="523"/>
        <v>316.03972602739725</v>
      </c>
      <c r="AK551" s="33">
        <v>42461</v>
      </c>
      <c r="AL551" s="5">
        <f t="shared" si="476"/>
        <v>42461</v>
      </c>
      <c r="AM551" s="11">
        <f t="shared" si="477"/>
        <v>42461</v>
      </c>
      <c r="AN551" s="11">
        <f t="shared" si="478"/>
        <v>2199</v>
      </c>
      <c r="AO551" s="6">
        <v>795</v>
      </c>
      <c r="AP551" s="6">
        <f t="shared" si="479"/>
        <v>316.03972602739725</v>
      </c>
      <c r="AQ551" s="6">
        <f t="shared" si="480"/>
        <v>0</v>
      </c>
      <c r="AR551" s="33">
        <v>42826</v>
      </c>
      <c r="AS551" s="5">
        <f t="shared" si="481"/>
        <v>42826</v>
      </c>
      <c r="AT551" s="11">
        <f t="shared" si="482"/>
        <v>42826</v>
      </c>
      <c r="AU551" s="11">
        <f t="shared" si="483"/>
        <v>2930</v>
      </c>
      <c r="AV551" s="6">
        <v>874.5</v>
      </c>
      <c r="AW551" s="6">
        <v>79.5</v>
      </c>
      <c r="AX551" s="6">
        <v>0</v>
      </c>
      <c r="AY551" s="33">
        <v>43191</v>
      </c>
      <c r="AZ551" s="5">
        <f t="shared" si="484"/>
        <v>43191</v>
      </c>
      <c r="BA551" s="11">
        <f t="shared" si="485"/>
        <v>3295</v>
      </c>
      <c r="BB551" s="11">
        <f t="shared" si="486"/>
        <v>2978.9602739726029</v>
      </c>
      <c r="BC551" s="6">
        <v>874.5</v>
      </c>
      <c r="BD551" s="6">
        <v>0</v>
      </c>
      <c r="BE551" s="6">
        <v>-0.2</v>
      </c>
      <c r="BF551" s="8"/>
      <c r="BG551" s="33">
        <v>43556</v>
      </c>
      <c r="BH551" s="5">
        <f t="shared" si="487"/>
        <v>43556</v>
      </c>
      <c r="BI551" s="11">
        <f t="shared" si="488"/>
        <v>3660</v>
      </c>
      <c r="BJ551" s="11">
        <f t="shared" si="489"/>
        <v>0</v>
      </c>
      <c r="BK551" s="6">
        <f t="shared" si="524"/>
        <v>874.5</v>
      </c>
      <c r="BL551" s="6">
        <v>1.08</v>
      </c>
      <c r="BM551" s="6">
        <v>0.08</v>
      </c>
      <c r="BN551" s="59"/>
      <c r="BO551" s="58"/>
      <c r="BP551" s="58"/>
      <c r="BQ551" s="61">
        <f t="shared" si="491"/>
        <v>-79.580000000000041</v>
      </c>
      <c r="BR551" s="33">
        <v>43922</v>
      </c>
      <c r="BS551" s="5">
        <f t="shared" si="492"/>
        <v>43922</v>
      </c>
      <c r="BT551" s="11">
        <f t="shared" si="493"/>
        <v>4026</v>
      </c>
      <c r="BU551" s="11">
        <f t="shared" si="494"/>
        <v>0</v>
      </c>
      <c r="BV551" s="6">
        <f t="shared" si="514"/>
        <v>874.58</v>
      </c>
      <c r="BW551" s="6">
        <f t="shared" si="516"/>
        <v>0.08</v>
      </c>
      <c r="BX551" s="73">
        <f t="shared" si="519"/>
        <v>210.54794520547949</v>
      </c>
      <c r="BY551" s="6">
        <v>0.08</v>
      </c>
      <c r="BZ551" s="33">
        <v>43922</v>
      </c>
      <c r="CA551" s="5">
        <f t="shared" si="495"/>
        <v>43922</v>
      </c>
      <c r="CB551" s="11">
        <f t="shared" si="496"/>
        <v>4026</v>
      </c>
      <c r="CC551" s="11">
        <f t="shared" si="497"/>
        <v>0</v>
      </c>
      <c r="CD551" s="6">
        <f t="shared" si="498"/>
        <v>874.66000000000008</v>
      </c>
      <c r="CE551" s="62">
        <f t="shared" si="517"/>
        <v>0.08</v>
      </c>
      <c r="CF551" s="73">
        <f t="shared" si="521"/>
        <v>53</v>
      </c>
      <c r="CG551" s="73">
        <f t="shared" si="506"/>
        <v>157.54794520547949</v>
      </c>
      <c r="CH551" s="6">
        <f t="shared" si="459"/>
        <v>0</v>
      </c>
      <c r="CI551" s="6"/>
      <c r="CJ551" s="33">
        <v>44652</v>
      </c>
      <c r="CK551" s="5">
        <f t="shared" si="499"/>
        <v>44652</v>
      </c>
      <c r="CL551" s="11">
        <f t="shared" si="500"/>
        <v>2557</v>
      </c>
      <c r="CM551" s="11">
        <f t="shared" si="501"/>
        <v>2557</v>
      </c>
      <c r="CN551" s="6">
        <f t="shared" si="502"/>
        <v>874.66000000000008</v>
      </c>
      <c r="CO551" s="62">
        <f t="shared" si="518"/>
        <v>0</v>
      </c>
      <c r="CP551" s="73">
        <f t="shared" si="520"/>
        <v>53</v>
      </c>
      <c r="CQ551" s="73">
        <f t="shared" si="508"/>
        <v>104.54794520547949</v>
      </c>
      <c r="CR551" s="6">
        <f t="shared" si="503"/>
        <v>0</v>
      </c>
    </row>
    <row r="552" spans="1:96">
      <c r="A552" s="30" t="s">
        <v>1541</v>
      </c>
      <c r="B552" s="30" t="s">
        <v>1542</v>
      </c>
      <c r="C552" s="49"/>
      <c r="D552" s="49" t="s">
        <v>3370</v>
      </c>
      <c r="E552" s="30" t="s">
        <v>3061</v>
      </c>
      <c r="F552" s="30" t="s">
        <v>4568</v>
      </c>
      <c r="G552" s="30" t="s">
        <v>4574</v>
      </c>
      <c r="H552" s="30" t="s">
        <v>3113</v>
      </c>
      <c r="I552" s="30" t="s">
        <v>4332</v>
      </c>
      <c r="J552" s="30"/>
      <c r="K552" s="30" t="s">
        <v>1240</v>
      </c>
      <c r="L552" s="30" t="s">
        <v>3102</v>
      </c>
      <c r="M552" s="31">
        <v>2390</v>
      </c>
      <c r="N552" s="30">
        <v>10</v>
      </c>
      <c r="O552" s="30"/>
      <c r="P552" s="162">
        <v>15</v>
      </c>
      <c r="Q552" s="30">
        <f t="shared" si="467"/>
        <v>120</v>
      </c>
      <c r="R552" s="30">
        <f t="shared" si="468"/>
        <v>3652.4220000000005</v>
      </c>
      <c r="S552" s="30">
        <f t="shared" si="469"/>
        <v>3650</v>
      </c>
      <c r="T552" s="30" t="s">
        <v>6</v>
      </c>
      <c r="U552" s="30"/>
      <c r="V552" s="32">
        <v>39896</v>
      </c>
      <c r="W552" s="30"/>
      <c r="X552" s="31">
        <v>2390</v>
      </c>
      <c r="Y552" s="30">
        <v>0</v>
      </c>
      <c r="Z552" s="30">
        <v>0</v>
      </c>
      <c r="AA552" s="30">
        <v>0</v>
      </c>
      <c r="AB552" s="31">
        <f t="shared" si="470"/>
        <v>2390</v>
      </c>
      <c r="AC552" s="33">
        <v>42095</v>
      </c>
      <c r="AD552" s="10">
        <f t="shared" si="471"/>
        <v>39896</v>
      </c>
      <c r="AE552" s="10">
        <f t="shared" si="472"/>
        <v>42095</v>
      </c>
      <c r="AF552" s="11">
        <f t="shared" si="473"/>
        <v>2199</v>
      </c>
      <c r="AG552" s="11">
        <f t="shared" si="474"/>
        <v>3652.5</v>
      </c>
      <c r="AH552" s="11">
        <f t="shared" si="475"/>
        <v>2199</v>
      </c>
      <c r="AI552" s="11">
        <f t="shared" si="522"/>
        <v>1439.8931506849315</v>
      </c>
      <c r="AJ552" s="11">
        <f t="shared" si="523"/>
        <v>950.10684931506853</v>
      </c>
      <c r="AK552" s="33">
        <v>42461</v>
      </c>
      <c r="AL552" s="5">
        <f t="shared" si="476"/>
        <v>42461</v>
      </c>
      <c r="AM552" s="11">
        <f t="shared" si="477"/>
        <v>42461</v>
      </c>
      <c r="AN552" s="11">
        <f t="shared" si="478"/>
        <v>2199</v>
      </c>
      <c r="AO552" s="6">
        <v>2390</v>
      </c>
      <c r="AP552" s="6">
        <f t="shared" si="479"/>
        <v>950.10684931506853</v>
      </c>
      <c r="AQ552" s="6">
        <f t="shared" si="480"/>
        <v>0</v>
      </c>
      <c r="AR552" s="33">
        <v>42826</v>
      </c>
      <c r="AS552" s="5">
        <f t="shared" si="481"/>
        <v>42826</v>
      </c>
      <c r="AT552" s="11">
        <f t="shared" si="482"/>
        <v>42826</v>
      </c>
      <c r="AU552" s="11">
        <f t="shared" si="483"/>
        <v>2930</v>
      </c>
      <c r="AV552" s="6">
        <v>2629</v>
      </c>
      <c r="AW552" s="6">
        <v>239</v>
      </c>
      <c r="AX552" s="6">
        <v>0</v>
      </c>
      <c r="AY552" s="33">
        <v>43191</v>
      </c>
      <c r="AZ552" s="5">
        <f t="shared" si="484"/>
        <v>43191</v>
      </c>
      <c r="BA552" s="11">
        <f t="shared" si="485"/>
        <v>3295</v>
      </c>
      <c r="BB552" s="11">
        <f t="shared" si="486"/>
        <v>2344.8931506849312</v>
      </c>
      <c r="BC552" s="6">
        <v>2629</v>
      </c>
      <c r="BD552" s="6">
        <v>0</v>
      </c>
      <c r="BE552" s="6">
        <v>-0.2</v>
      </c>
      <c r="BF552" s="8"/>
      <c r="BG552" s="33">
        <v>43556</v>
      </c>
      <c r="BH552" s="5">
        <f t="shared" si="487"/>
        <v>43556</v>
      </c>
      <c r="BI552" s="11">
        <f t="shared" si="488"/>
        <v>3660</v>
      </c>
      <c r="BJ552" s="11">
        <f t="shared" si="489"/>
        <v>0</v>
      </c>
      <c r="BK552" s="6">
        <f t="shared" si="524"/>
        <v>2629</v>
      </c>
      <c r="BL552" s="6">
        <v>1.08</v>
      </c>
      <c r="BM552" s="6">
        <v>0.08</v>
      </c>
      <c r="BN552" s="59"/>
      <c r="BO552" s="58"/>
      <c r="BP552" s="58"/>
      <c r="BQ552" s="61">
        <f t="shared" si="491"/>
        <v>-239.07999999999993</v>
      </c>
      <c r="BR552" s="33">
        <v>43922</v>
      </c>
      <c r="BS552" s="5">
        <f t="shared" si="492"/>
        <v>43922</v>
      </c>
      <c r="BT552" s="11">
        <f t="shared" si="493"/>
        <v>4026</v>
      </c>
      <c r="BU552" s="11">
        <f t="shared" si="494"/>
        <v>0</v>
      </c>
      <c r="BV552" s="6">
        <f t="shared" si="514"/>
        <v>2629.08</v>
      </c>
      <c r="BW552" s="6">
        <f t="shared" si="516"/>
        <v>0.08</v>
      </c>
      <c r="BX552" s="73">
        <f t="shared" si="519"/>
        <v>632.96803652968049</v>
      </c>
      <c r="BY552" s="6">
        <v>0.08</v>
      </c>
      <c r="BZ552" s="33">
        <v>44287</v>
      </c>
      <c r="CA552" s="5">
        <f t="shared" si="495"/>
        <v>44287</v>
      </c>
      <c r="CB552" s="11">
        <f t="shared" si="496"/>
        <v>4391</v>
      </c>
      <c r="CC552" s="11">
        <f t="shared" si="497"/>
        <v>0</v>
      </c>
      <c r="CD552" s="6">
        <f t="shared" si="498"/>
        <v>2629.16</v>
      </c>
      <c r="CE552" s="62">
        <f t="shared" si="517"/>
        <v>0.08</v>
      </c>
      <c r="CF552" s="73">
        <f t="shared" si="521"/>
        <v>159.33333333333334</v>
      </c>
      <c r="CG552" s="73">
        <f t="shared" si="506"/>
        <v>473.63470319634712</v>
      </c>
      <c r="CH552" s="6">
        <f t="shared" si="459"/>
        <v>0</v>
      </c>
      <c r="CI552" s="6"/>
      <c r="CJ552" s="33">
        <v>44652</v>
      </c>
      <c r="CK552" s="5">
        <f t="shared" si="499"/>
        <v>44652</v>
      </c>
      <c r="CL552" s="11">
        <f t="shared" si="500"/>
        <v>2557</v>
      </c>
      <c r="CM552" s="11">
        <f t="shared" si="501"/>
        <v>2557</v>
      </c>
      <c r="CN552" s="6">
        <f t="shared" si="502"/>
        <v>2629.16</v>
      </c>
      <c r="CO552" s="62">
        <f t="shared" si="518"/>
        <v>0</v>
      </c>
      <c r="CP552" s="73">
        <f t="shared" si="520"/>
        <v>159.33333333333334</v>
      </c>
      <c r="CQ552" s="73">
        <f t="shared" si="508"/>
        <v>314.30136986301375</v>
      </c>
      <c r="CR552" s="6">
        <f t="shared" si="503"/>
        <v>0</v>
      </c>
    </row>
    <row r="553" spans="1:96">
      <c r="A553" s="30" t="s">
        <v>1595</v>
      </c>
      <c r="B553" s="30" t="s">
        <v>1596</v>
      </c>
      <c r="C553" s="49" t="s">
        <v>3062</v>
      </c>
      <c r="D553" s="49" t="s">
        <v>3399</v>
      </c>
      <c r="E553" s="30" t="s">
        <v>3061</v>
      </c>
      <c r="F553" s="30" t="s">
        <v>4568</v>
      </c>
      <c r="G553" s="30" t="s">
        <v>4562</v>
      </c>
      <c r="H553" s="30" t="s">
        <v>3131</v>
      </c>
      <c r="I553" s="30" t="s">
        <v>4401</v>
      </c>
      <c r="J553" s="30"/>
      <c r="K553" s="30" t="s">
        <v>1240</v>
      </c>
      <c r="L553" s="30" t="s">
        <v>3102</v>
      </c>
      <c r="M553" s="31">
        <v>2295</v>
      </c>
      <c r="N553" s="30">
        <v>10</v>
      </c>
      <c r="O553" s="30"/>
      <c r="P553" s="162">
        <v>15</v>
      </c>
      <c r="Q553" s="30">
        <f t="shared" si="467"/>
        <v>120</v>
      </c>
      <c r="R553" s="30">
        <f t="shared" si="468"/>
        <v>3652.4220000000005</v>
      </c>
      <c r="S553" s="30">
        <f t="shared" si="469"/>
        <v>3650</v>
      </c>
      <c r="T553" s="30" t="s">
        <v>6</v>
      </c>
      <c r="U553" s="30"/>
      <c r="V553" s="32">
        <v>39896</v>
      </c>
      <c r="W553" s="30"/>
      <c r="X553" s="31">
        <v>2295</v>
      </c>
      <c r="Y553" s="30">
        <v>0</v>
      </c>
      <c r="Z553" s="30">
        <v>0</v>
      </c>
      <c r="AA553" s="30">
        <v>0</v>
      </c>
      <c r="AB553" s="31">
        <f t="shared" si="470"/>
        <v>2295</v>
      </c>
      <c r="AC553" s="33">
        <v>42095</v>
      </c>
      <c r="AD553" s="10">
        <f t="shared" si="471"/>
        <v>39896</v>
      </c>
      <c r="AE553" s="10">
        <f t="shared" si="472"/>
        <v>42095</v>
      </c>
      <c r="AF553" s="11">
        <f t="shared" si="473"/>
        <v>2199</v>
      </c>
      <c r="AG553" s="11">
        <f t="shared" si="474"/>
        <v>3652.5</v>
      </c>
      <c r="AH553" s="11">
        <f t="shared" si="475"/>
        <v>2199</v>
      </c>
      <c r="AI553" s="11">
        <f t="shared" si="522"/>
        <v>1382.658904109589</v>
      </c>
      <c r="AJ553" s="11">
        <f t="shared" si="523"/>
        <v>912.341095890411</v>
      </c>
      <c r="AK553" s="33">
        <v>42461</v>
      </c>
      <c r="AL553" s="5">
        <f t="shared" si="476"/>
        <v>42461</v>
      </c>
      <c r="AM553" s="11">
        <f t="shared" si="477"/>
        <v>42461</v>
      </c>
      <c r="AN553" s="11">
        <f t="shared" si="478"/>
        <v>2199</v>
      </c>
      <c r="AO553" s="6">
        <v>2295</v>
      </c>
      <c r="AP553" s="6">
        <f t="shared" si="479"/>
        <v>912.341095890411</v>
      </c>
      <c r="AQ553" s="6">
        <f t="shared" si="480"/>
        <v>0</v>
      </c>
      <c r="AR553" s="33">
        <v>42826</v>
      </c>
      <c r="AS553" s="5">
        <f t="shared" si="481"/>
        <v>42826</v>
      </c>
      <c r="AT553" s="11">
        <f t="shared" si="482"/>
        <v>42826</v>
      </c>
      <c r="AU553" s="11">
        <f t="shared" si="483"/>
        <v>2930</v>
      </c>
      <c r="AV553" s="6">
        <v>2524.5</v>
      </c>
      <c r="AW553" s="6">
        <v>229.5</v>
      </c>
      <c r="AX553" s="6">
        <v>0</v>
      </c>
      <c r="AY553" s="33">
        <v>43191</v>
      </c>
      <c r="AZ553" s="5">
        <f t="shared" si="484"/>
        <v>43191</v>
      </c>
      <c r="BA553" s="11">
        <f t="shared" si="485"/>
        <v>3295</v>
      </c>
      <c r="BB553" s="11">
        <f t="shared" si="486"/>
        <v>2382.658904109589</v>
      </c>
      <c r="BC553" s="6">
        <v>2524.5</v>
      </c>
      <c r="BD553" s="6">
        <v>0</v>
      </c>
      <c r="BE553" s="6">
        <v>-0.2</v>
      </c>
      <c r="BF553" s="8"/>
      <c r="BG553" s="33">
        <v>43556</v>
      </c>
      <c r="BH553" s="5">
        <f t="shared" si="487"/>
        <v>43556</v>
      </c>
      <c r="BI553" s="11">
        <f t="shared" si="488"/>
        <v>3660</v>
      </c>
      <c r="BJ553" s="11">
        <f t="shared" si="489"/>
        <v>0</v>
      </c>
      <c r="BK553" s="6">
        <f>BC553+BL553</f>
        <v>2525.58</v>
      </c>
      <c r="BL553" s="6">
        <v>1.08</v>
      </c>
      <c r="BM553" s="6">
        <v>0.08</v>
      </c>
      <c r="BN553" s="59"/>
      <c r="BO553" s="58"/>
      <c r="BP553" s="58"/>
      <c r="BQ553" s="61">
        <f t="shared" si="491"/>
        <v>-230.65999999999985</v>
      </c>
      <c r="BR553" s="33">
        <v>43922</v>
      </c>
      <c r="BS553" s="5">
        <f t="shared" si="492"/>
        <v>43922</v>
      </c>
      <c r="BT553" s="11">
        <f t="shared" si="493"/>
        <v>4026</v>
      </c>
      <c r="BU553" s="11">
        <f t="shared" si="494"/>
        <v>0</v>
      </c>
      <c r="BV553" s="6">
        <f t="shared" si="514"/>
        <v>2525.66</v>
      </c>
      <c r="BW553" s="6">
        <f t="shared" si="516"/>
        <v>0.08</v>
      </c>
      <c r="BX553" s="73">
        <f t="shared" si="519"/>
        <v>607.80821917808237</v>
      </c>
      <c r="BY553" s="6">
        <v>0.08</v>
      </c>
      <c r="BZ553" s="33">
        <v>44287</v>
      </c>
      <c r="CA553" s="5">
        <f t="shared" si="495"/>
        <v>44287</v>
      </c>
      <c r="CB553" s="11">
        <f t="shared" si="496"/>
        <v>4391</v>
      </c>
      <c r="CC553" s="11">
        <f t="shared" si="497"/>
        <v>0</v>
      </c>
      <c r="CD553" s="6">
        <f t="shared" si="498"/>
        <v>2525.7399999999998</v>
      </c>
      <c r="CE553" s="62">
        <f t="shared" si="517"/>
        <v>0.08</v>
      </c>
      <c r="CF553" s="73">
        <f t="shared" si="521"/>
        <v>153</v>
      </c>
      <c r="CG553" s="73">
        <f t="shared" si="506"/>
        <v>454.80821917808237</v>
      </c>
      <c r="CH553" s="6">
        <f t="shared" si="459"/>
        <v>0</v>
      </c>
      <c r="CI553" s="6"/>
      <c r="CJ553" s="33">
        <v>44652</v>
      </c>
      <c r="CK553" s="5">
        <f t="shared" si="499"/>
        <v>44652</v>
      </c>
      <c r="CL553" s="11">
        <f t="shared" si="500"/>
        <v>2557</v>
      </c>
      <c r="CM553" s="11">
        <f t="shared" si="501"/>
        <v>2557</v>
      </c>
      <c r="CN553" s="6">
        <f t="shared" si="502"/>
        <v>2525.7399999999998</v>
      </c>
      <c r="CO553" s="62">
        <f t="shared" si="518"/>
        <v>0</v>
      </c>
      <c r="CP553" s="73">
        <f t="shared" si="520"/>
        <v>153</v>
      </c>
      <c r="CQ553" s="73">
        <f t="shared" si="508"/>
        <v>301.80821917808237</v>
      </c>
      <c r="CR553" s="6">
        <f t="shared" si="503"/>
        <v>0</v>
      </c>
    </row>
    <row r="554" spans="1:96">
      <c r="A554" s="30" t="s">
        <v>1597</v>
      </c>
      <c r="B554" s="30" t="s">
        <v>1598</v>
      </c>
      <c r="C554" s="49" t="s">
        <v>3062</v>
      </c>
      <c r="D554" s="49" t="s">
        <v>3400</v>
      </c>
      <c r="E554" s="30" t="s">
        <v>3061</v>
      </c>
      <c r="F554" s="30" t="s">
        <v>4568</v>
      </c>
      <c r="G554" s="30" t="s">
        <v>4562</v>
      </c>
      <c r="H554" s="30" t="s">
        <v>3131</v>
      </c>
      <c r="I554" s="30" t="s">
        <v>4401</v>
      </c>
      <c r="J554" s="30"/>
      <c r="K554" s="30" t="s">
        <v>1240</v>
      </c>
      <c r="L554" s="30" t="s">
        <v>3102</v>
      </c>
      <c r="M554" s="31">
        <v>2295</v>
      </c>
      <c r="N554" s="30">
        <v>10</v>
      </c>
      <c r="O554" s="30"/>
      <c r="P554" s="162">
        <v>15</v>
      </c>
      <c r="Q554" s="30">
        <f t="shared" si="467"/>
        <v>120</v>
      </c>
      <c r="R554" s="30">
        <f t="shared" si="468"/>
        <v>3652.4220000000005</v>
      </c>
      <c r="S554" s="30">
        <f t="shared" si="469"/>
        <v>3650</v>
      </c>
      <c r="T554" s="30" t="s">
        <v>6</v>
      </c>
      <c r="U554" s="30"/>
      <c r="V554" s="32">
        <v>39896</v>
      </c>
      <c r="W554" s="30"/>
      <c r="X554" s="31">
        <v>2295</v>
      </c>
      <c r="Y554" s="30">
        <v>0</v>
      </c>
      <c r="Z554" s="30">
        <v>0</v>
      </c>
      <c r="AA554" s="30">
        <v>0</v>
      </c>
      <c r="AB554" s="31">
        <f t="shared" si="470"/>
        <v>2295</v>
      </c>
      <c r="AC554" s="33">
        <v>42095</v>
      </c>
      <c r="AD554" s="10">
        <f t="shared" si="471"/>
        <v>39896</v>
      </c>
      <c r="AE554" s="10">
        <f t="shared" si="472"/>
        <v>42095</v>
      </c>
      <c r="AF554" s="11">
        <f t="shared" si="473"/>
        <v>2199</v>
      </c>
      <c r="AG554" s="11">
        <f t="shared" si="474"/>
        <v>3652.5</v>
      </c>
      <c r="AH554" s="11">
        <f t="shared" si="475"/>
        <v>2199</v>
      </c>
      <c r="AI554" s="11">
        <f t="shared" si="522"/>
        <v>1382.658904109589</v>
      </c>
      <c r="AJ554" s="11">
        <f t="shared" si="523"/>
        <v>912.341095890411</v>
      </c>
      <c r="AK554" s="33">
        <v>42461</v>
      </c>
      <c r="AL554" s="5">
        <f t="shared" si="476"/>
        <v>42461</v>
      </c>
      <c r="AM554" s="11">
        <f t="shared" si="477"/>
        <v>42461</v>
      </c>
      <c r="AN554" s="11">
        <f t="shared" si="478"/>
        <v>2199</v>
      </c>
      <c r="AO554" s="6">
        <v>2295</v>
      </c>
      <c r="AP554" s="6">
        <f t="shared" si="479"/>
        <v>912.341095890411</v>
      </c>
      <c r="AQ554" s="6">
        <f t="shared" si="480"/>
        <v>0</v>
      </c>
      <c r="AR554" s="33">
        <v>42826</v>
      </c>
      <c r="AS554" s="5">
        <f t="shared" si="481"/>
        <v>42826</v>
      </c>
      <c r="AT554" s="11">
        <f t="shared" si="482"/>
        <v>42826</v>
      </c>
      <c r="AU554" s="11">
        <f t="shared" si="483"/>
        <v>2930</v>
      </c>
      <c r="AV554" s="6">
        <v>2524.5</v>
      </c>
      <c r="AW554" s="6">
        <v>229.5</v>
      </c>
      <c r="AX554" s="6">
        <v>0</v>
      </c>
      <c r="AY554" s="33">
        <v>43191</v>
      </c>
      <c r="AZ554" s="5">
        <f t="shared" si="484"/>
        <v>43191</v>
      </c>
      <c r="BA554" s="11">
        <f t="shared" si="485"/>
        <v>3295</v>
      </c>
      <c r="BB554" s="11">
        <f t="shared" si="486"/>
        <v>2382.658904109589</v>
      </c>
      <c r="BC554" s="6">
        <v>2524.5</v>
      </c>
      <c r="BD554" s="6">
        <v>0</v>
      </c>
      <c r="BE554" s="6">
        <v>-0.2</v>
      </c>
      <c r="BF554" s="8"/>
      <c r="BG554" s="33">
        <v>43556</v>
      </c>
      <c r="BH554" s="5">
        <f t="shared" si="487"/>
        <v>43556</v>
      </c>
      <c r="BI554" s="11">
        <f t="shared" si="488"/>
        <v>3660</v>
      </c>
      <c r="BJ554" s="11">
        <f t="shared" si="489"/>
        <v>0</v>
      </c>
      <c r="BK554" s="6">
        <f>BC554+BL554</f>
        <v>2525.58</v>
      </c>
      <c r="BL554" s="6">
        <v>1.08</v>
      </c>
      <c r="BM554" s="6">
        <v>0.08</v>
      </c>
      <c r="BN554" s="59"/>
      <c r="BO554" s="58"/>
      <c r="BP554" s="58"/>
      <c r="BQ554" s="61">
        <f t="shared" si="491"/>
        <v>-230.65999999999985</v>
      </c>
      <c r="BR554" s="33">
        <v>43922</v>
      </c>
      <c r="BS554" s="5">
        <f t="shared" si="492"/>
        <v>43922</v>
      </c>
      <c r="BT554" s="11">
        <f t="shared" si="493"/>
        <v>4026</v>
      </c>
      <c r="BU554" s="11">
        <f t="shared" si="494"/>
        <v>0</v>
      </c>
      <c r="BV554" s="6">
        <f t="shared" si="514"/>
        <v>2525.66</v>
      </c>
      <c r="BW554" s="6">
        <f t="shared" si="516"/>
        <v>0.08</v>
      </c>
      <c r="BX554" s="73">
        <f t="shared" si="519"/>
        <v>607.80821917808237</v>
      </c>
      <c r="BY554" s="6">
        <v>0.08</v>
      </c>
      <c r="BZ554" s="33">
        <v>44287</v>
      </c>
      <c r="CA554" s="5">
        <f t="shared" si="495"/>
        <v>44287</v>
      </c>
      <c r="CB554" s="11">
        <f t="shared" si="496"/>
        <v>4391</v>
      </c>
      <c r="CC554" s="11">
        <f t="shared" si="497"/>
        <v>0</v>
      </c>
      <c r="CD554" s="6">
        <f t="shared" si="498"/>
        <v>2525.7399999999998</v>
      </c>
      <c r="CE554" s="62">
        <f t="shared" si="517"/>
        <v>0.08</v>
      </c>
      <c r="CF554" s="73">
        <f t="shared" si="521"/>
        <v>153</v>
      </c>
      <c r="CG554" s="73">
        <f t="shared" si="506"/>
        <v>454.80821917808237</v>
      </c>
      <c r="CH554" s="6">
        <f t="shared" si="459"/>
        <v>0</v>
      </c>
      <c r="CI554" s="6"/>
      <c r="CJ554" s="33">
        <v>44652</v>
      </c>
      <c r="CK554" s="5">
        <f t="shared" si="499"/>
        <v>44652</v>
      </c>
      <c r="CL554" s="11">
        <f t="shared" si="500"/>
        <v>2557</v>
      </c>
      <c r="CM554" s="11">
        <f t="shared" si="501"/>
        <v>2557</v>
      </c>
      <c r="CN554" s="6">
        <f t="shared" si="502"/>
        <v>2525.7399999999998</v>
      </c>
      <c r="CO554" s="62">
        <f t="shared" si="518"/>
        <v>0</v>
      </c>
      <c r="CP554" s="73">
        <f t="shared" si="520"/>
        <v>153</v>
      </c>
      <c r="CQ554" s="73">
        <f t="shared" si="508"/>
        <v>301.80821917808237</v>
      </c>
      <c r="CR554" s="6">
        <f t="shared" si="503"/>
        <v>0</v>
      </c>
    </row>
    <row r="555" spans="1:96">
      <c r="A555" s="30" t="s">
        <v>1358</v>
      </c>
      <c r="B555" s="30" t="s">
        <v>1359</v>
      </c>
      <c r="C555" s="49"/>
      <c r="D555" s="49" t="s">
        <v>3283</v>
      </c>
      <c r="E555" s="30" t="s">
        <v>3061</v>
      </c>
      <c r="F555" s="30" t="s">
        <v>4568</v>
      </c>
      <c r="G555" s="30"/>
      <c r="H555" s="30" t="s">
        <v>3284</v>
      </c>
      <c r="I555" s="30" t="s">
        <v>4333</v>
      </c>
      <c r="J555" s="30"/>
      <c r="K555" s="30" t="s">
        <v>1240</v>
      </c>
      <c r="L555" s="30" t="s">
        <v>3102</v>
      </c>
      <c r="M555" s="31">
        <v>5000</v>
      </c>
      <c r="N555" s="30">
        <v>10</v>
      </c>
      <c r="O555" s="30"/>
      <c r="P555" s="162">
        <v>15</v>
      </c>
      <c r="Q555" s="30">
        <f t="shared" si="467"/>
        <v>120</v>
      </c>
      <c r="R555" s="30">
        <f t="shared" si="468"/>
        <v>3652.4220000000005</v>
      </c>
      <c r="S555" s="30">
        <f t="shared" si="469"/>
        <v>3650</v>
      </c>
      <c r="T555" s="30" t="s">
        <v>6</v>
      </c>
      <c r="U555" s="30"/>
      <c r="V555" s="32">
        <v>39897</v>
      </c>
      <c r="W555" s="30"/>
      <c r="X555" s="31">
        <v>5000</v>
      </c>
      <c r="Y555" s="30">
        <v>0</v>
      </c>
      <c r="Z555" s="30">
        <v>0</v>
      </c>
      <c r="AA555" s="30">
        <v>0</v>
      </c>
      <c r="AB555" s="31">
        <f t="shared" si="470"/>
        <v>5000</v>
      </c>
      <c r="AC555" s="33">
        <v>42095</v>
      </c>
      <c r="AD555" s="10">
        <f t="shared" si="471"/>
        <v>39897</v>
      </c>
      <c r="AE555" s="10">
        <f t="shared" si="472"/>
        <v>42095</v>
      </c>
      <c r="AF555" s="11">
        <f t="shared" si="473"/>
        <v>2198</v>
      </c>
      <c r="AG555" s="11">
        <f t="shared" si="474"/>
        <v>3652.5</v>
      </c>
      <c r="AH555" s="11">
        <f t="shared" si="475"/>
        <v>2198</v>
      </c>
      <c r="AI555" s="11">
        <f t="shared" si="522"/>
        <v>3010.9589041095887</v>
      </c>
      <c r="AJ555" s="11">
        <f t="shared" si="523"/>
        <v>1989.0410958904113</v>
      </c>
      <c r="AK555" s="33">
        <v>42461</v>
      </c>
      <c r="AL555" s="5">
        <f t="shared" si="476"/>
        <v>42461</v>
      </c>
      <c r="AM555" s="11">
        <f t="shared" si="477"/>
        <v>42461</v>
      </c>
      <c r="AN555" s="11">
        <f t="shared" si="478"/>
        <v>2198</v>
      </c>
      <c r="AO555" s="6">
        <v>5000</v>
      </c>
      <c r="AP555" s="6">
        <f t="shared" si="479"/>
        <v>1989.0410958904113</v>
      </c>
      <c r="AQ555" s="6">
        <f t="shared" si="480"/>
        <v>0</v>
      </c>
      <c r="AR555" s="33">
        <v>42826</v>
      </c>
      <c r="AS555" s="5">
        <f t="shared" si="481"/>
        <v>42826</v>
      </c>
      <c r="AT555" s="11">
        <f t="shared" si="482"/>
        <v>42826</v>
      </c>
      <c r="AU555" s="11">
        <f t="shared" si="483"/>
        <v>2929</v>
      </c>
      <c r="AV555" s="6">
        <v>5500</v>
      </c>
      <c r="AW555" s="6">
        <v>500</v>
      </c>
      <c r="AX555" s="6">
        <v>0</v>
      </c>
      <c r="AY555" s="33">
        <v>43191</v>
      </c>
      <c r="AZ555" s="5">
        <f t="shared" si="484"/>
        <v>43191</v>
      </c>
      <c r="BA555" s="11">
        <f t="shared" si="485"/>
        <v>3294</v>
      </c>
      <c r="BB555" s="11">
        <f t="shared" si="486"/>
        <v>1304.9589041095887</v>
      </c>
      <c r="BC555" s="6">
        <v>5500</v>
      </c>
      <c r="BD555" s="6">
        <v>0</v>
      </c>
      <c r="BE555" s="6">
        <v>-0.2</v>
      </c>
      <c r="BF555" s="8"/>
      <c r="BG555" s="33">
        <v>43556</v>
      </c>
      <c r="BH555" s="5">
        <f t="shared" si="487"/>
        <v>43556</v>
      </c>
      <c r="BI555" s="11">
        <f t="shared" si="488"/>
        <v>3659</v>
      </c>
      <c r="BJ555" s="11">
        <f t="shared" si="489"/>
        <v>0</v>
      </c>
      <c r="BK555" s="6">
        <f>BC555</f>
        <v>5500</v>
      </c>
      <c r="BL555" s="6">
        <v>1.08</v>
      </c>
      <c r="BM555" s="6">
        <v>0.08</v>
      </c>
      <c r="BN555" s="59"/>
      <c r="BO555" s="58"/>
      <c r="BP555" s="58"/>
      <c r="BQ555" s="61">
        <f t="shared" si="491"/>
        <v>-500.07999999999993</v>
      </c>
      <c r="BR555" s="33">
        <v>43922</v>
      </c>
      <c r="BS555" s="5">
        <f t="shared" si="492"/>
        <v>43922</v>
      </c>
      <c r="BT555" s="11">
        <f t="shared" si="493"/>
        <v>4025</v>
      </c>
      <c r="BU555" s="11">
        <f t="shared" si="494"/>
        <v>0</v>
      </c>
      <c r="BV555" s="6">
        <f t="shared" si="514"/>
        <v>5500.08</v>
      </c>
      <c r="BW555" s="6">
        <f t="shared" si="516"/>
        <v>0.08</v>
      </c>
      <c r="BX555" s="73">
        <f t="shared" si="519"/>
        <v>1325.1141552511415</v>
      </c>
      <c r="BY555" s="6">
        <v>0.08</v>
      </c>
      <c r="BZ555" s="33">
        <v>43922</v>
      </c>
      <c r="CA555" s="5">
        <f t="shared" si="495"/>
        <v>43922</v>
      </c>
      <c r="CB555" s="11">
        <f t="shared" si="496"/>
        <v>4025</v>
      </c>
      <c r="CC555" s="11">
        <f t="shared" si="497"/>
        <v>0</v>
      </c>
      <c r="CD555" s="6">
        <f t="shared" si="498"/>
        <v>5500.16</v>
      </c>
      <c r="CE555" s="62">
        <f t="shared" si="517"/>
        <v>0.08</v>
      </c>
      <c r="CF555" s="73">
        <f t="shared" si="521"/>
        <v>333.33333333333331</v>
      </c>
      <c r="CG555" s="73">
        <f t="shared" si="506"/>
        <v>991.78082191780823</v>
      </c>
      <c r="CH555" s="6">
        <f t="shared" si="459"/>
        <v>0</v>
      </c>
      <c r="CI555" s="6"/>
      <c r="CJ555" s="33">
        <v>44652</v>
      </c>
      <c r="CK555" s="5">
        <f t="shared" si="499"/>
        <v>44652</v>
      </c>
      <c r="CL555" s="11">
        <f t="shared" si="500"/>
        <v>2557</v>
      </c>
      <c r="CM555" s="11">
        <f t="shared" si="501"/>
        <v>2557</v>
      </c>
      <c r="CN555" s="6">
        <f t="shared" si="502"/>
        <v>5500.16</v>
      </c>
      <c r="CO555" s="62">
        <f t="shared" si="518"/>
        <v>0</v>
      </c>
      <c r="CP555" s="73">
        <f t="shared" si="520"/>
        <v>333.33333333333331</v>
      </c>
      <c r="CQ555" s="73">
        <f t="shared" si="508"/>
        <v>658.44748858447497</v>
      </c>
      <c r="CR555" s="6">
        <f t="shared" si="503"/>
        <v>0</v>
      </c>
    </row>
    <row r="556" spans="1:96">
      <c r="A556" s="30" t="s">
        <v>2601</v>
      </c>
      <c r="B556" s="30" t="s">
        <v>2602</v>
      </c>
      <c r="C556" s="49"/>
      <c r="D556" s="49" t="s">
        <v>3915</v>
      </c>
      <c r="E556" s="30" t="s">
        <v>3061</v>
      </c>
      <c r="F556" s="30" t="s">
        <v>4568</v>
      </c>
      <c r="G556" s="30" t="s">
        <v>4574</v>
      </c>
      <c r="H556" s="30" t="s">
        <v>3113</v>
      </c>
      <c r="I556" s="30" t="s">
        <v>4479</v>
      </c>
      <c r="J556" s="30"/>
      <c r="K556" s="30" t="s">
        <v>1240</v>
      </c>
      <c r="L556" s="30" t="s">
        <v>3102</v>
      </c>
      <c r="M556" s="31">
        <v>5000</v>
      </c>
      <c r="N556" s="30">
        <v>10</v>
      </c>
      <c r="O556" s="30"/>
      <c r="P556" s="162">
        <v>15</v>
      </c>
      <c r="Q556" s="30">
        <f t="shared" si="467"/>
        <v>120</v>
      </c>
      <c r="R556" s="30">
        <f t="shared" si="468"/>
        <v>3652.4220000000005</v>
      </c>
      <c r="S556" s="30">
        <f t="shared" si="469"/>
        <v>3650</v>
      </c>
      <c r="T556" s="30" t="s">
        <v>6</v>
      </c>
      <c r="U556" s="30"/>
      <c r="V556" s="32">
        <v>39897</v>
      </c>
      <c r="W556" s="30"/>
      <c r="X556" s="31">
        <v>5000</v>
      </c>
      <c r="Y556" s="30">
        <v>0</v>
      </c>
      <c r="Z556" s="30">
        <v>0</v>
      </c>
      <c r="AA556" s="30">
        <v>0</v>
      </c>
      <c r="AB556" s="31">
        <f t="shared" si="470"/>
        <v>5000</v>
      </c>
      <c r="AC556" s="33">
        <v>42095</v>
      </c>
      <c r="AD556" s="10">
        <f t="shared" si="471"/>
        <v>39897</v>
      </c>
      <c r="AE556" s="10">
        <f t="shared" si="472"/>
        <v>42095</v>
      </c>
      <c r="AF556" s="11">
        <f t="shared" si="473"/>
        <v>2198</v>
      </c>
      <c r="AG556" s="11">
        <f t="shared" si="474"/>
        <v>3652.5</v>
      </c>
      <c r="AH556" s="11">
        <f t="shared" si="475"/>
        <v>2198</v>
      </c>
      <c r="AI556" s="11">
        <f t="shared" si="522"/>
        <v>3010.9589041095887</v>
      </c>
      <c r="AJ556" s="11">
        <f t="shared" si="523"/>
        <v>1989.0410958904113</v>
      </c>
      <c r="AK556" s="33">
        <v>42461</v>
      </c>
      <c r="AL556" s="5">
        <f t="shared" si="476"/>
        <v>42461</v>
      </c>
      <c r="AM556" s="11">
        <f t="shared" si="477"/>
        <v>42461</v>
      </c>
      <c r="AN556" s="11">
        <f t="shared" si="478"/>
        <v>2198</v>
      </c>
      <c r="AO556" s="6">
        <v>5000</v>
      </c>
      <c r="AP556" s="6">
        <f t="shared" si="479"/>
        <v>1989.0410958904113</v>
      </c>
      <c r="AQ556" s="6">
        <f t="shared" si="480"/>
        <v>0</v>
      </c>
      <c r="AR556" s="33">
        <v>42826</v>
      </c>
      <c r="AS556" s="5">
        <f t="shared" si="481"/>
        <v>42826</v>
      </c>
      <c r="AT556" s="11">
        <f t="shared" si="482"/>
        <v>42826</v>
      </c>
      <c r="AU556" s="11">
        <f t="shared" si="483"/>
        <v>2929</v>
      </c>
      <c r="AV556" s="6">
        <v>5500</v>
      </c>
      <c r="AW556" s="6">
        <v>500</v>
      </c>
      <c r="AX556" s="6">
        <v>0</v>
      </c>
      <c r="AY556" s="33">
        <v>43191</v>
      </c>
      <c r="AZ556" s="5">
        <f t="shared" si="484"/>
        <v>43191</v>
      </c>
      <c r="BA556" s="11">
        <f t="shared" si="485"/>
        <v>3294</v>
      </c>
      <c r="BB556" s="11">
        <f t="shared" si="486"/>
        <v>1304.9589041095887</v>
      </c>
      <c r="BC556" s="6">
        <v>5500</v>
      </c>
      <c r="BD556" s="6">
        <v>0</v>
      </c>
      <c r="BE556" s="6">
        <v>-0.2</v>
      </c>
      <c r="BF556" s="8"/>
      <c r="BG556" s="33">
        <v>43556</v>
      </c>
      <c r="BH556" s="5">
        <f t="shared" si="487"/>
        <v>43556</v>
      </c>
      <c r="BI556" s="11">
        <f t="shared" si="488"/>
        <v>3659</v>
      </c>
      <c r="BJ556" s="11">
        <f t="shared" si="489"/>
        <v>0</v>
      </c>
      <c r="BK556" s="6">
        <f>(M556-J556)/R556*BI556</f>
        <v>5009.004983542427</v>
      </c>
      <c r="BL556" s="6">
        <v>1.08</v>
      </c>
      <c r="BM556" s="6">
        <v>0.08</v>
      </c>
      <c r="BN556" s="59"/>
      <c r="BO556" s="58"/>
      <c r="BP556" s="58"/>
      <c r="BQ556" s="61">
        <f t="shared" si="491"/>
        <v>-9.0849835424269259</v>
      </c>
      <c r="BR556" s="33">
        <v>43922</v>
      </c>
      <c r="BS556" s="5">
        <f t="shared" si="492"/>
        <v>43922</v>
      </c>
      <c r="BT556" s="11">
        <f t="shared" si="493"/>
        <v>4025</v>
      </c>
      <c r="BU556" s="11">
        <f t="shared" si="494"/>
        <v>0</v>
      </c>
      <c r="BV556" s="6">
        <f t="shared" si="514"/>
        <v>5009.0849835424269</v>
      </c>
      <c r="BW556" s="6">
        <f t="shared" si="516"/>
        <v>0.08</v>
      </c>
      <c r="BX556" s="73">
        <f t="shared" si="519"/>
        <v>1325.1141552511415</v>
      </c>
      <c r="BY556" s="6">
        <v>0.08</v>
      </c>
      <c r="BZ556" s="33">
        <v>44287</v>
      </c>
      <c r="CA556" s="5">
        <f t="shared" si="495"/>
        <v>44287</v>
      </c>
      <c r="CB556" s="11">
        <f t="shared" si="496"/>
        <v>4390</v>
      </c>
      <c r="CC556" s="11">
        <f t="shared" si="497"/>
        <v>0</v>
      </c>
      <c r="CD556" s="6">
        <f t="shared" si="498"/>
        <v>5009.1649835424269</v>
      </c>
      <c r="CE556" s="62">
        <f t="shared" si="517"/>
        <v>0.08</v>
      </c>
      <c r="CF556" s="73">
        <f t="shared" si="521"/>
        <v>333.33333333333331</v>
      </c>
      <c r="CG556" s="73">
        <f t="shared" si="506"/>
        <v>991.78082191780823</v>
      </c>
      <c r="CH556" s="6">
        <f t="shared" si="459"/>
        <v>0</v>
      </c>
      <c r="CI556" s="6"/>
      <c r="CJ556" s="33">
        <v>44652</v>
      </c>
      <c r="CK556" s="5">
        <f t="shared" si="499"/>
        <v>44652</v>
      </c>
      <c r="CL556" s="11">
        <f t="shared" si="500"/>
        <v>2557</v>
      </c>
      <c r="CM556" s="11">
        <f t="shared" si="501"/>
        <v>2557</v>
      </c>
      <c r="CN556" s="6">
        <f t="shared" si="502"/>
        <v>5009.1649835424269</v>
      </c>
      <c r="CO556" s="62">
        <f t="shared" si="518"/>
        <v>0</v>
      </c>
      <c r="CP556" s="73">
        <f t="shared" si="520"/>
        <v>333.33333333333331</v>
      </c>
      <c r="CQ556" s="73">
        <f t="shared" si="508"/>
        <v>658.44748858447497</v>
      </c>
      <c r="CR556" s="6">
        <f t="shared" si="503"/>
        <v>0</v>
      </c>
    </row>
    <row r="557" spans="1:96">
      <c r="A557" s="30" t="s">
        <v>1423</v>
      </c>
      <c r="B557" s="30" t="s">
        <v>1424</v>
      </c>
      <c r="C557" s="49"/>
      <c r="D557" s="49" t="s">
        <v>3312</v>
      </c>
      <c r="E557" s="30" t="s">
        <v>3061</v>
      </c>
      <c r="F557" s="30" t="s">
        <v>4568</v>
      </c>
      <c r="G557" s="30" t="s">
        <v>4574</v>
      </c>
      <c r="H557" s="30" t="s">
        <v>3159</v>
      </c>
      <c r="I557" s="30" t="s">
        <v>4297</v>
      </c>
      <c r="J557" s="30"/>
      <c r="K557" s="30" t="s">
        <v>1240</v>
      </c>
      <c r="L557" s="30" t="s">
        <v>3102</v>
      </c>
      <c r="M557" s="31">
        <v>5235.5</v>
      </c>
      <c r="N557" s="30">
        <v>10</v>
      </c>
      <c r="O557" s="30"/>
      <c r="P557" s="162">
        <v>15</v>
      </c>
      <c r="Q557" s="30">
        <f t="shared" si="467"/>
        <v>120</v>
      </c>
      <c r="R557" s="30">
        <f t="shared" si="468"/>
        <v>3652.4220000000005</v>
      </c>
      <c r="S557" s="30">
        <f t="shared" si="469"/>
        <v>3650</v>
      </c>
      <c r="T557" s="30" t="s">
        <v>6</v>
      </c>
      <c r="U557" s="30"/>
      <c r="V557" s="32">
        <v>39899</v>
      </c>
      <c r="W557" s="30"/>
      <c r="X557" s="31">
        <v>5235.5</v>
      </c>
      <c r="Y557" s="30">
        <v>0</v>
      </c>
      <c r="Z557" s="30">
        <v>0</v>
      </c>
      <c r="AA557" s="30">
        <v>0</v>
      </c>
      <c r="AB557" s="31">
        <f t="shared" si="470"/>
        <v>5235.5</v>
      </c>
      <c r="AC557" s="33">
        <v>42095</v>
      </c>
      <c r="AD557" s="10">
        <f t="shared" si="471"/>
        <v>39899</v>
      </c>
      <c r="AE557" s="10">
        <f t="shared" si="472"/>
        <v>42095</v>
      </c>
      <c r="AF557" s="11">
        <f t="shared" si="473"/>
        <v>2196</v>
      </c>
      <c r="AG557" s="11">
        <f t="shared" si="474"/>
        <v>3652.5</v>
      </c>
      <c r="AH557" s="11">
        <f t="shared" si="475"/>
        <v>2196</v>
      </c>
      <c r="AI557" s="11">
        <f t="shared" si="522"/>
        <v>3149.9063013698628</v>
      </c>
      <c r="AJ557" s="11">
        <f t="shared" si="523"/>
        <v>2085.5936986301372</v>
      </c>
      <c r="AK557" s="33">
        <v>42461</v>
      </c>
      <c r="AL557" s="5">
        <f t="shared" si="476"/>
        <v>42461</v>
      </c>
      <c r="AM557" s="11">
        <f t="shared" si="477"/>
        <v>42461</v>
      </c>
      <c r="AN557" s="11">
        <f t="shared" si="478"/>
        <v>2196</v>
      </c>
      <c r="AO557" s="6">
        <v>5235.5</v>
      </c>
      <c r="AP557" s="6">
        <f t="shared" si="479"/>
        <v>2085.5936986301372</v>
      </c>
      <c r="AQ557" s="6">
        <f t="shared" si="480"/>
        <v>0</v>
      </c>
      <c r="AR557" s="33">
        <v>42826</v>
      </c>
      <c r="AS557" s="5">
        <f t="shared" si="481"/>
        <v>42826</v>
      </c>
      <c r="AT557" s="11">
        <f t="shared" si="482"/>
        <v>42826</v>
      </c>
      <c r="AU557" s="11">
        <f t="shared" si="483"/>
        <v>2927</v>
      </c>
      <c r="AV557" s="6">
        <v>5759.05</v>
      </c>
      <c r="AW557" s="6">
        <v>523.54999999999995</v>
      </c>
      <c r="AX557" s="6">
        <v>0</v>
      </c>
      <c r="AY557" s="33">
        <v>43191</v>
      </c>
      <c r="AZ557" s="5">
        <f t="shared" si="484"/>
        <v>43191</v>
      </c>
      <c r="BA557" s="11">
        <f t="shared" si="485"/>
        <v>3292</v>
      </c>
      <c r="BB557" s="11">
        <f t="shared" si="486"/>
        <v>1206.4063013698628</v>
      </c>
      <c r="BC557" s="6">
        <v>5759.05</v>
      </c>
      <c r="BD557" s="6">
        <v>0</v>
      </c>
      <c r="BE557" s="6">
        <v>-0.2</v>
      </c>
      <c r="BF557" s="8"/>
      <c r="BG557" s="33">
        <v>43556</v>
      </c>
      <c r="BH557" s="5">
        <f t="shared" si="487"/>
        <v>43556</v>
      </c>
      <c r="BI557" s="11">
        <f t="shared" si="488"/>
        <v>3657</v>
      </c>
      <c r="BJ557" s="11">
        <f t="shared" si="489"/>
        <v>0</v>
      </c>
      <c r="BK557" s="6">
        <f>BC557</f>
        <v>5759.05</v>
      </c>
      <c r="BL557" s="6">
        <v>1.08</v>
      </c>
      <c r="BM557" s="6">
        <v>0.08</v>
      </c>
      <c r="BN557" s="59"/>
      <c r="BO557" s="58"/>
      <c r="BP557" s="58"/>
      <c r="BQ557" s="61">
        <f t="shared" si="491"/>
        <v>-523.63000000000011</v>
      </c>
      <c r="BR557" s="33">
        <v>43922</v>
      </c>
      <c r="BS557" s="5">
        <f t="shared" si="492"/>
        <v>43922</v>
      </c>
      <c r="BT557" s="11">
        <f t="shared" si="493"/>
        <v>4023</v>
      </c>
      <c r="BU557" s="11">
        <f t="shared" si="494"/>
        <v>0</v>
      </c>
      <c r="BV557" s="6">
        <f t="shared" si="514"/>
        <v>5759.13</v>
      </c>
      <c r="BW557" s="6">
        <f t="shared" si="516"/>
        <v>0.08</v>
      </c>
      <c r="BX557" s="73">
        <f t="shared" si="519"/>
        <v>1389.4395433789955</v>
      </c>
      <c r="BY557" s="6">
        <v>0.08</v>
      </c>
      <c r="BZ557" s="33">
        <v>43922</v>
      </c>
      <c r="CA557" s="5">
        <f t="shared" si="495"/>
        <v>43922</v>
      </c>
      <c r="CB557" s="11">
        <f t="shared" si="496"/>
        <v>4023</v>
      </c>
      <c r="CC557" s="11">
        <f t="shared" si="497"/>
        <v>0</v>
      </c>
      <c r="CD557" s="6">
        <f t="shared" si="498"/>
        <v>5759.21</v>
      </c>
      <c r="CE557" s="62">
        <f t="shared" si="517"/>
        <v>0.08</v>
      </c>
      <c r="CF557" s="73">
        <f t="shared" si="521"/>
        <v>349.03333333333336</v>
      </c>
      <c r="CG557" s="73">
        <f t="shared" si="506"/>
        <v>1040.4062100456622</v>
      </c>
      <c r="CH557" s="6">
        <f t="shared" si="459"/>
        <v>0</v>
      </c>
      <c r="CI557" s="6"/>
      <c r="CJ557" s="33">
        <v>44652</v>
      </c>
      <c r="CK557" s="5">
        <f t="shared" si="499"/>
        <v>44652</v>
      </c>
      <c r="CL557" s="11">
        <f t="shared" si="500"/>
        <v>2557</v>
      </c>
      <c r="CM557" s="11">
        <f t="shared" si="501"/>
        <v>2557</v>
      </c>
      <c r="CN557" s="6">
        <f t="shared" si="502"/>
        <v>5759.21</v>
      </c>
      <c r="CO557" s="62">
        <f t="shared" si="518"/>
        <v>0</v>
      </c>
      <c r="CP557" s="73">
        <f t="shared" si="520"/>
        <v>349.03333333333336</v>
      </c>
      <c r="CQ557" s="73">
        <f t="shared" si="508"/>
        <v>691.37287671232889</v>
      </c>
      <c r="CR557" s="6">
        <f t="shared" si="503"/>
        <v>0</v>
      </c>
    </row>
    <row r="558" spans="1:96">
      <c r="A558" s="30" t="s">
        <v>1435</v>
      </c>
      <c r="B558" s="30" t="s">
        <v>1436</v>
      </c>
      <c r="C558" s="49"/>
      <c r="D558" s="49" t="s">
        <v>3318</v>
      </c>
      <c r="E558" s="30" t="s">
        <v>3061</v>
      </c>
      <c r="F558" s="30" t="s">
        <v>4568</v>
      </c>
      <c r="G558" s="30" t="s">
        <v>4562</v>
      </c>
      <c r="H558" s="30" t="s">
        <v>4452</v>
      </c>
      <c r="I558" s="30" t="s">
        <v>4333</v>
      </c>
      <c r="J558" s="30"/>
      <c r="K558" s="30" t="s">
        <v>1240</v>
      </c>
      <c r="L558" s="30" t="s">
        <v>3102</v>
      </c>
      <c r="M558" s="31">
        <v>2575.94</v>
      </c>
      <c r="N558" s="30">
        <v>10</v>
      </c>
      <c r="O558" s="30"/>
      <c r="P558" s="162">
        <v>15</v>
      </c>
      <c r="Q558" s="30">
        <f t="shared" si="467"/>
        <v>120</v>
      </c>
      <c r="R558" s="30">
        <f t="shared" si="468"/>
        <v>3652.4220000000005</v>
      </c>
      <c r="S558" s="30">
        <f t="shared" si="469"/>
        <v>3650</v>
      </c>
      <c r="T558" s="30" t="s">
        <v>6</v>
      </c>
      <c r="U558" s="30"/>
      <c r="V558" s="32">
        <v>39899</v>
      </c>
      <c r="W558" s="30"/>
      <c r="X558" s="31">
        <v>2575.94</v>
      </c>
      <c r="Y558" s="30">
        <v>0</v>
      </c>
      <c r="Z558" s="30">
        <v>0</v>
      </c>
      <c r="AA558" s="30">
        <v>0</v>
      </c>
      <c r="AB558" s="31">
        <f t="shared" si="470"/>
        <v>2575.94</v>
      </c>
      <c r="AC558" s="33">
        <v>42095</v>
      </c>
      <c r="AD558" s="10">
        <f t="shared" si="471"/>
        <v>39899</v>
      </c>
      <c r="AE558" s="10">
        <f t="shared" si="472"/>
        <v>42095</v>
      </c>
      <c r="AF558" s="11">
        <f t="shared" si="473"/>
        <v>2196</v>
      </c>
      <c r="AG558" s="11">
        <f t="shared" si="474"/>
        <v>3652.5</v>
      </c>
      <c r="AH558" s="11">
        <f t="shared" si="475"/>
        <v>2196</v>
      </c>
      <c r="AI558" s="11">
        <f t="shared" si="522"/>
        <v>1549.7984219178081</v>
      </c>
      <c r="AJ558" s="11">
        <f t="shared" si="523"/>
        <v>1026.1415780821919</v>
      </c>
      <c r="AK558" s="33">
        <v>42461</v>
      </c>
      <c r="AL558" s="5">
        <f t="shared" si="476"/>
        <v>42461</v>
      </c>
      <c r="AM558" s="11">
        <f t="shared" si="477"/>
        <v>42461</v>
      </c>
      <c r="AN558" s="11">
        <f t="shared" si="478"/>
        <v>2196</v>
      </c>
      <c r="AO558" s="6">
        <v>2575.9</v>
      </c>
      <c r="AP558" s="6">
        <f t="shared" si="479"/>
        <v>1026.101578082192</v>
      </c>
      <c r="AQ558" s="6">
        <f t="shared" si="480"/>
        <v>3.999999999996362E-2</v>
      </c>
      <c r="AR558" s="33">
        <v>42826</v>
      </c>
      <c r="AS558" s="5">
        <f t="shared" si="481"/>
        <v>42826</v>
      </c>
      <c r="AT558" s="11">
        <f t="shared" si="482"/>
        <v>42826</v>
      </c>
      <c r="AU558" s="11">
        <f t="shared" si="483"/>
        <v>2927</v>
      </c>
      <c r="AV558" s="6">
        <v>2833.4940000000001</v>
      </c>
      <c r="AW558" s="6">
        <v>257.59399999999999</v>
      </c>
      <c r="AX558" s="6">
        <v>0</v>
      </c>
      <c r="AY558" s="33">
        <v>43191</v>
      </c>
      <c r="AZ558" s="5">
        <f t="shared" si="484"/>
        <v>43191</v>
      </c>
      <c r="BA558" s="11">
        <f t="shared" si="485"/>
        <v>3292</v>
      </c>
      <c r="BB558" s="11">
        <f t="shared" si="486"/>
        <v>2265.8584219178083</v>
      </c>
      <c r="BC558" s="6">
        <v>2833.4940000000001</v>
      </c>
      <c r="BD558" s="6">
        <v>0</v>
      </c>
      <c r="BE558" s="6">
        <v>-0.2</v>
      </c>
      <c r="BF558" s="8"/>
      <c r="BG558" s="33">
        <v>43556</v>
      </c>
      <c r="BH558" s="5">
        <f t="shared" si="487"/>
        <v>43556</v>
      </c>
      <c r="BI558" s="11">
        <f t="shared" si="488"/>
        <v>3657</v>
      </c>
      <c r="BJ558" s="11">
        <f t="shared" si="489"/>
        <v>0</v>
      </c>
      <c r="BK558" s="6">
        <f>BC558</f>
        <v>2833.4940000000001</v>
      </c>
      <c r="BL558" s="6">
        <v>1.08</v>
      </c>
      <c r="BM558" s="6">
        <v>0.08</v>
      </c>
      <c r="BN558" s="59"/>
      <c r="BO558" s="58"/>
      <c r="BP558" s="58"/>
      <c r="BQ558" s="61">
        <f t="shared" si="491"/>
        <v>-257.63400000000001</v>
      </c>
      <c r="BR558" s="33">
        <v>43922</v>
      </c>
      <c r="BS558" s="5">
        <f t="shared" si="492"/>
        <v>43922</v>
      </c>
      <c r="BT558" s="11">
        <f t="shared" si="493"/>
        <v>4023</v>
      </c>
      <c r="BU558" s="11">
        <f t="shared" si="494"/>
        <v>0</v>
      </c>
      <c r="BV558" s="6">
        <f t="shared" si="514"/>
        <v>2833.5740000000001</v>
      </c>
      <c r="BW558" s="6">
        <f t="shared" si="516"/>
        <v>0.08</v>
      </c>
      <c r="BX558" s="73">
        <f t="shared" si="519"/>
        <v>683.62389406392697</v>
      </c>
      <c r="BY558" s="6">
        <v>0.08</v>
      </c>
      <c r="BZ558" s="33">
        <v>43922</v>
      </c>
      <c r="CA558" s="5">
        <f t="shared" si="495"/>
        <v>43922</v>
      </c>
      <c r="CB558" s="11">
        <f t="shared" si="496"/>
        <v>4023</v>
      </c>
      <c r="CC558" s="11">
        <f t="shared" si="497"/>
        <v>0</v>
      </c>
      <c r="CD558" s="6">
        <f t="shared" si="498"/>
        <v>2833.654</v>
      </c>
      <c r="CE558" s="62">
        <f t="shared" si="517"/>
        <v>0.08</v>
      </c>
      <c r="CF558" s="73">
        <f t="shared" si="521"/>
        <v>171.72933333333333</v>
      </c>
      <c r="CG558" s="73">
        <f t="shared" si="506"/>
        <v>511.89456073059364</v>
      </c>
      <c r="CH558" s="6">
        <f t="shared" ref="CH558:CH621" si="525">BY558-CE558</f>
        <v>0</v>
      </c>
      <c r="CI558" s="6"/>
      <c r="CJ558" s="33">
        <v>44652</v>
      </c>
      <c r="CK558" s="5">
        <f t="shared" si="499"/>
        <v>44652</v>
      </c>
      <c r="CL558" s="11">
        <f t="shared" si="500"/>
        <v>2557</v>
      </c>
      <c r="CM558" s="11">
        <f t="shared" si="501"/>
        <v>2557</v>
      </c>
      <c r="CN558" s="6">
        <f t="shared" si="502"/>
        <v>2833.654</v>
      </c>
      <c r="CO558" s="62">
        <f t="shared" si="518"/>
        <v>0</v>
      </c>
      <c r="CP558" s="73">
        <f t="shared" si="520"/>
        <v>171.72933333333333</v>
      </c>
      <c r="CQ558" s="73">
        <f t="shared" si="508"/>
        <v>340.16522739726031</v>
      </c>
      <c r="CR558" s="6">
        <f t="shared" si="503"/>
        <v>0</v>
      </c>
    </row>
    <row r="559" spans="1:96">
      <c r="A559" s="30" t="s">
        <v>1531</v>
      </c>
      <c r="B559" s="30" t="s">
        <v>1532</v>
      </c>
      <c r="C559" s="49" t="s">
        <v>3062</v>
      </c>
      <c r="D559" s="49" t="s">
        <v>3366</v>
      </c>
      <c r="E559" s="30" t="s">
        <v>3061</v>
      </c>
      <c r="F559" s="30" t="s">
        <v>4568</v>
      </c>
      <c r="G559" s="30" t="s">
        <v>4574</v>
      </c>
      <c r="H559" s="30" t="s">
        <v>4449</v>
      </c>
      <c r="I559" s="30" t="s">
        <v>4253</v>
      </c>
      <c r="J559" s="30"/>
      <c r="K559" s="30" t="s">
        <v>1240</v>
      </c>
      <c r="L559" s="30" t="s">
        <v>3102</v>
      </c>
      <c r="M559" s="31">
        <v>3249</v>
      </c>
      <c r="N559" s="30">
        <v>10</v>
      </c>
      <c r="O559" s="30"/>
      <c r="P559" s="162">
        <v>15</v>
      </c>
      <c r="Q559" s="30">
        <f t="shared" si="467"/>
        <v>120</v>
      </c>
      <c r="R559" s="30">
        <f t="shared" si="468"/>
        <v>3652.4220000000005</v>
      </c>
      <c r="S559" s="30">
        <f t="shared" si="469"/>
        <v>3650</v>
      </c>
      <c r="T559" s="30" t="s">
        <v>6</v>
      </c>
      <c r="U559" s="30"/>
      <c r="V559" s="32">
        <v>39899</v>
      </c>
      <c r="W559" s="30"/>
      <c r="X559" s="31">
        <v>3249</v>
      </c>
      <c r="Y559" s="30">
        <v>0</v>
      </c>
      <c r="Z559" s="30">
        <v>0</v>
      </c>
      <c r="AA559" s="30">
        <v>0</v>
      </c>
      <c r="AB559" s="31">
        <f t="shared" si="470"/>
        <v>3249</v>
      </c>
      <c r="AC559" s="33">
        <v>42095</v>
      </c>
      <c r="AD559" s="10">
        <f t="shared" si="471"/>
        <v>39899</v>
      </c>
      <c r="AE559" s="10">
        <f t="shared" si="472"/>
        <v>42095</v>
      </c>
      <c r="AF559" s="11">
        <f t="shared" si="473"/>
        <v>2196</v>
      </c>
      <c r="AG559" s="11">
        <f t="shared" si="474"/>
        <v>3652.5</v>
      </c>
      <c r="AH559" s="11">
        <f t="shared" si="475"/>
        <v>2196</v>
      </c>
      <c r="AI559" s="11">
        <f t="shared" si="522"/>
        <v>1954.7408219178083</v>
      </c>
      <c r="AJ559" s="11">
        <f t="shared" si="523"/>
        <v>1294.2591780821917</v>
      </c>
      <c r="AK559" s="33">
        <v>42461</v>
      </c>
      <c r="AL559" s="5">
        <f t="shared" si="476"/>
        <v>42461</v>
      </c>
      <c r="AM559" s="11">
        <f t="shared" si="477"/>
        <v>42461</v>
      </c>
      <c r="AN559" s="11">
        <f t="shared" si="478"/>
        <v>2196</v>
      </c>
      <c r="AO559" s="6">
        <v>3249</v>
      </c>
      <c r="AP559" s="6">
        <f t="shared" si="479"/>
        <v>1294.2591780821917</v>
      </c>
      <c r="AQ559" s="6">
        <f t="shared" si="480"/>
        <v>0</v>
      </c>
      <c r="AR559" s="33">
        <v>42826</v>
      </c>
      <c r="AS559" s="5">
        <f t="shared" si="481"/>
        <v>42826</v>
      </c>
      <c r="AT559" s="11">
        <f t="shared" si="482"/>
        <v>42826</v>
      </c>
      <c r="AU559" s="11">
        <f t="shared" si="483"/>
        <v>2927</v>
      </c>
      <c r="AV559" s="6">
        <v>3573.9</v>
      </c>
      <c r="AW559" s="6">
        <v>324.89999999999998</v>
      </c>
      <c r="AX559" s="6">
        <v>0</v>
      </c>
      <c r="AY559" s="33">
        <v>43191</v>
      </c>
      <c r="AZ559" s="5">
        <f t="shared" si="484"/>
        <v>43191</v>
      </c>
      <c r="BA559" s="11">
        <f t="shared" si="485"/>
        <v>3292</v>
      </c>
      <c r="BB559" s="11">
        <f t="shared" si="486"/>
        <v>1997.7408219178083</v>
      </c>
      <c r="BC559" s="6">
        <v>3573.9</v>
      </c>
      <c r="BD559" s="6">
        <v>0</v>
      </c>
      <c r="BE559" s="6">
        <v>-0.2</v>
      </c>
      <c r="BF559" s="8"/>
      <c r="BG559" s="33">
        <v>43556</v>
      </c>
      <c r="BH559" s="5">
        <f t="shared" si="487"/>
        <v>43556</v>
      </c>
      <c r="BI559" s="11">
        <f t="shared" si="488"/>
        <v>3657</v>
      </c>
      <c r="BJ559" s="11">
        <f t="shared" si="489"/>
        <v>0</v>
      </c>
      <c r="BK559" s="6">
        <f>BC559</f>
        <v>3573.9</v>
      </c>
      <c r="BL559" s="6">
        <v>1.08</v>
      </c>
      <c r="BM559" s="6">
        <v>0.08</v>
      </c>
      <c r="BN559" s="59"/>
      <c r="BO559" s="58"/>
      <c r="BP559" s="58"/>
      <c r="BQ559" s="61">
        <f t="shared" si="491"/>
        <v>-324.98</v>
      </c>
      <c r="BR559" s="33">
        <v>43922</v>
      </c>
      <c r="BS559" s="5">
        <f t="shared" si="492"/>
        <v>43922</v>
      </c>
      <c r="BT559" s="11">
        <f t="shared" si="493"/>
        <v>4023</v>
      </c>
      <c r="BU559" s="11">
        <f t="shared" si="494"/>
        <v>0</v>
      </c>
      <c r="BV559" s="6">
        <f t="shared" si="514"/>
        <v>3573.98</v>
      </c>
      <c r="BW559" s="6">
        <f t="shared" si="516"/>
        <v>0.08</v>
      </c>
      <c r="BX559" s="73">
        <f t="shared" si="519"/>
        <v>862.24602739726038</v>
      </c>
      <c r="BY559" s="6">
        <v>0.08</v>
      </c>
      <c r="BZ559" s="33">
        <v>44287</v>
      </c>
      <c r="CA559" s="5">
        <f t="shared" si="495"/>
        <v>44287</v>
      </c>
      <c r="CB559" s="11">
        <f t="shared" si="496"/>
        <v>4388</v>
      </c>
      <c r="CC559" s="11">
        <f t="shared" si="497"/>
        <v>0</v>
      </c>
      <c r="CD559" s="6">
        <f t="shared" si="498"/>
        <v>3574.06</v>
      </c>
      <c r="CE559" s="62">
        <f t="shared" si="517"/>
        <v>0.08</v>
      </c>
      <c r="CF559" s="73">
        <f t="shared" si="521"/>
        <v>216.6</v>
      </c>
      <c r="CG559" s="73">
        <f t="shared" si="506"/>
        <v>645.64602739726035</v>
      </c>
      <c r="CH559" s="6">
        <f t="shared" si="525"/>
        <v>0</v>
      </c>
      <c r="CI559" s="6"/>
      <c r="CJ559" s="33">
        <v>44652</v>
      </c>
      <c r="CK559" s="5">
        <f t="shared" si="499"/>
        <v>44652</v>
      </c>
      <c r="CL559" s="11">
        <f t="shared" si="500"/>
        <v>2557</v>
      </c>
      <c r="CM559" s="11">
        <f t="shared" si="501"/>
        <v>2557</v>
      </c>
      <c r="CN559" s="6">
        <f t="shared" si="502"/>
        <v>3574.06</v>
      </c>
      <c r="CO559" s="62">
        <f t="shared" si="518"/>
        <v>0</v>
      </c>
      <c r="CP559" s="73">
        <f t="shared" si="520"/>
        <v>216.6</v>
      </c>
      <c r="CQ559" s="73">
        <f t="shared" si="508"/>
        <v>429.04602739726033</v>
      </c>
      <c r="CR559" s="6">
        <f t="shared" si="503"/>
        <v>0</v>
      </c>
    </row>
    <row r="560" spans="1:96">
      <c r="A560" s="30" t="s">
        <v>1617</v>
      </c>
      <c r="B560" s="30" t="s">
        <v>1618</v>
      </c>
      <c r="C560" s="49"/>
      <c r="D560" s="49" t="s">
        <v>3410</v>
      </c>
      <c r="E560" s="30" t="s">
        <v>3128</v>
      </c>
      <c r="F560" s="30" t="s">
        <v>3123</v>
      </c>
      <c r="G560" s="30" t="s">
        <v>4562</v>
      </c>
      <c r="H560" s="30" t="s">
        <v>4581</v>
      </c>
      <c r="I560" s="30" t="s">
        <v>4260</v>
      </c>
      <c r="J560" s="30"/>
      <c r="K560" s="30" t="s">
        <v>1240</v>
      </c>
      <c r="L560" s="30" t="s">
        <v>3102</v>
      </c>
      <c r="M560" s="31">
        <v>2575.94</v>
      </c>
      <c r="N560" s="30">
        <v>10</v>
      </c>
      <c r="O560" s="30"/>
      <c r="P560" s="162">
        <v>15</v>
      </c>
      <c r="Q560" s="30">
        <f t="shared" si="467"/>
        <v>120</v>
      </c>
      <c r="R560" s="30">
        <f t="shared" si="468"/>
        <v>3652.4220000000005</v>
      </c>
      <c r="S560" s="30">
        <f t="shared" si="469"/>
        <v>3650</v>
      </c>
      <c r="T560" s="30" t="s">
        <v>6</v>
      </c>
      <c r="U560" s="30"/>
      <c r="V560" s="32">
        <v>39899</v>
      </c>
      <c r="W560" s="30"/>
      <c r="X560" s="31">
        <v>2575.94</v>
      </c>
      <c r="Y560" s="30">
        <v>0</v>
      </c>
      <c r="Z560" s="30">
        <v>0</v>
      </c>
      <c r="AA560" s="30">
        <v>0</v>
      </c>
      <c r="AB560" s="31">
        <f t="shared" si="470"/>
        <v>2575.94</v>
      </c>
      <c r="AC560" s="33">
        <v>42095</v>
      </c>
      <c r="AD560" s="10">
        <f t="shared" si="471"/>
        <v>39899</v>
      </c>
      <c r="AE560" s="10">
        <f t="shared" si="472"/>
        <v>42095</v>
      </c>
      <c r="AF560" s="11">
        <f t="shared" si="473"/>
        <v>2196</v>
      </c>
      <c r="AG560" s="11">
        <f t="shared" si="474"/>
        <v>3652.5</v>
      </c>
      <c r="AH560" s="11">
        <f t="shared" si="475"/>
        <v>2196</v>
      </c>
      <c r="AI560" s="11">
        <f t="shared" si="522"/>
        <v>1549.7984219178081</v>
      </c>
      <c r="AJ560" s="11">
        <f t="shared" si="523"/>
        <v>1026.1415780821919</v>
      </c>
      <c r="AK560" s="33">
        <v>42461</v>
      </c>
      <c r="AL560" s="5">
        <f t="shared" si="476"/>
        <v>42461</v>
      </c>
      <c r="AM560" s="11">
        <f t="shared" si="477"/>
        <v>42461</v>
      </c>
      <c r="AN560" s="11">
        <f t="shared" si="478"/>
        <v>2196</v>
      </c>
      <c r="AO560" s="6">
        <v>2575.9</v>
      </c>
      <c r="AP560" s="6">
        <f t="shared" si="479"/>
        <v>1026.101578082192</v>
      </c>
      <c r="AQ560" s="6">
        <f t="shared" si="480"/>
        <v>3.999999999996362E-2</v>
      </c>
      <c r="AR560" s="33">
        <v>42826</v>
      </c>
      <c r="AS560" s="5">
        <f t="shared" si="481"/>
        <v>42826</v>
      </c>
      <c r="AT560" s="11">
        <f t="shared" si="482"/>
        <v>42826</v>
      </c>
      <c r="AU560" s="11">
        <f t="shared" si="483"/>
        <v>2927</v>
      </c>
      <c r="AV560" s="6">
        <v>2833.4940000000001</v>
      </c>
      <c r="AW560" s="6">
        <v>257.59399999999999</v>
      </c>
      <c r="AX560" s="6">
        <v>0</v>
      </c>
      <c r="AY560" s="33">
        <v>43191</v>
      </c>
      <c r="AZ560" s="5">
        <f t="shared" si="484"/>
        <v>43191</v>
      </c>
      <c r="BA560" s="11">
        <f t="shared" si="485"/>
        <v>3292</v>
      </c>
      <c r="BB560" s="11">
        <f t="shared" si="486"/>
        <v>2265.8584219178083</v>
      </c>
      <c r="BC560" s="6">
        <v>2833.4940000000001</v>
      </c>
      <c r="BD560" s="6">
        <v>0</v>
      </c>
      <c r="BE560" s="6">
        <v>-0.2</v>
      </c>
      <c r="BF560" s="8"/>
      <c r="BG560" s="33">
        <v>43556</v>
      </c>
      <c r="BH560" s="5">
        <f t="shared" si="487"/>
        <v>43556</v>
      </c>
      <c r="BI560" s="11">
        <f t="shared" si="488"/>
        <v>3657</v>
      </c>
      <c r="BJ560" s="11">
        <f t="shared" si="489"/>
        <v>0</v>
      </c>
      <c r="BK560" s="6">
        <f>BC560+BL560</f>
        <v>2834.5740000000001</v>
      </c>
      <c r="BL560" s="6">
        <v>1.08</v>
      </c>
      <c r="BM560" s="6">
        <v>0.08</v>
      </c>
      <c r="BN560" s="59"/>
      <c r="BO560" s="58"/>
      <c r="BP560" s="58"/>
      <c r="BQ560" s="61">
        <f t="shared" si="491"/>
        <v>-258.71399999999994</v>
      </c>
      <c r="BR560" s="33">
        <v>43922</v>
      </c>
      <c r="BS560" s="5">
        <f t="shared" si="492"/>
        <v>43922</v>
      </c>
      <c r="BT560" s="11">
        <f t="shared" si="493"/>
        <v>4023</v>
      </c>
      <c r="BU560" s="11">
        <f t="shared" si="494"/>
        <v>0</v>
      </c>
      <c r="BV560" s="6">
        <f t="shared" si="514"/>
        <v>2834.654</v>
      </c>
      <c r="BW560" s="6">
        <f t="shared" si="516"/>
        <v>0.08</v>
      </c>
      <c r="BX560" s="73">
        <f t="shared" si="519"/>
        <v>683.62389406392697</v>
      </c>
      <c r="BY560" s="6">
        <v>0.08</v>
      </c>
      <c r="BZ560" s="33">
        <v>44287</v>
      </c>
      <c r="CA560" s="5">
        <f t="shared" si="495"/>
        <v>44287</v>
      </c>
      <c r="CB560" s="11">
        <f t="shared" si="496"/>
        <v>4388</v>
      </c>
      <c r="CC560" s="11">
        <f t="shared" si="497"/>
        <v>0</v>
      </c>
      <c r="CD560" s="6">
        <f t="shared" si="498"/>
        <v>2834.7339999999999</v>
      </c>
      <c r="CE560" s="62">
        <f t="shared" si="517"/>
        <v>0.08</v>
      </c>
      <c r="CF560" s="73">
        <f t="shared" si="521"/>
        <v>171.72933333333333</v>
      </c>
      <c r="CG560" s="73">
        <f t="shared" si="506"/>
        <v>511.89456073059364</v>
      </c>
      <c r="CH560" s="6">
        <f t="shared" si="525"/>
        <v>0</v>
      </c>
      <c r="CI560" s="6"/>
      <c r="CJ560" s="33">
        <v>44652</v>
      </c>
      <c r="CK560" s="5">
        <f t="shared" si="499"/>
        <v>44652</v>
      </c>
      <c r="CL560" s="11">
        <f t="shared" si="500"/>
        <v>2557</v>
      </c>
      <c r="CM560" s="11">
        <f t="shared" si="501"/>
        <v>2557</v>
      </c>
      <c r="CN560" s="6">
        <f t="shared" si="502"/>
        <v>2834.7339999999999</v>
      </c>
      <c r="CO560" s="62">
        <f t="shared" si="518"/>
        <v>0</v>
      </c>
      <c r="CP560" s="73">
        <f t="shared" si="520"/>
        <v>171.72933333333333</v>
      </c>
      <c r="CQ560" s="73">
        <f t="shared" si="508"/>
        <v>340.16522739726031</v>
      </c>
      <c r="CR560" s="6">
        <f t="shared" si="503"/>
        <v>0</v>
      </c>
    </row>
    <row r="561" spans="1:96">
      <c r="A561" s="30" t="s">
        <v>2591</v>
      </c>
      <c r="B561" s="30" t="s">
        <v>2592</v>
      </c>
      <c r="C561" s="49"/>
      <c r="D561" s="49" t="s">
        <v>3909</v>
      </c>
      <c r="E561" s="30" t="s">
        <v>3061</v>
      </c>
      <c r="F561" s="30" t="s">
        <v>4568</v>
      </c>
      <c r="G561" s="30" t="s">
        <v>4574</v>
      </c>
      <c r="H561" s="30" t="s">
        <v>4484</v>
      </c>
      <c r="I561" s="30" t="s">
        <v>4252</v>
      </c>
      <c r="J561" s="30"/>
      <c r="K561" s="30" t="s">
        <v>1240</v>
      </c>
      <c r="L561" s="30" t="s">
        <v>3102</v>
      </c>
      <c r="M561" s="31">
        <v>3249</v>
      </c>
      <c r="N561" s="30">
        <v>10</v>
      </c>
      <c r="O561" s="30"/>
      <c r="P561" s="162">
        <v>15</v>
      </c>
      <c r="Q561" s="30">
        <f t="shared" si="467"/>
        <v>120</v>
      </c>
      <c r="R561" s="30">
        <f t="shared" si="468"/>
        <v>3652.4220000000005</v>
      </c>
      <c r="S561" s="30">
        <f t="shared" si="469"/>
        <v>3650</v>
      </c>
      <c r="T561" s="30" t="s">
        <v>6</v>
      </c>
      <c r="U561" s="30"/>
      <c r="V561" s="32">
        <v>39899</v>
      </c>
      <c r="W561" s="30"/>
      <c r="X561" s="31">
        <v>3249</v>
      </c>
      <c r="Y561" s="30">
        <v>0</v>
      </c>
      <c r="Z561" s="30">
        <v>0</v>
      </c>
      <c r="AA561" s="30">
        <v>0</v>
      </c>
      <c r="AB561" s="31">
        <f t="shared" si="470"/>
        <v>3249</v>
      </c>
      <c r="AC561" s="33">
        <v>42095</v>
      </c>
      <c r="AD561" s="10">
        <f t="shared" si="471"/>
        <v>39899</v>
      </c>
      <c r="AE561" s="10">
        <f t="shared" si="472"/>
        <v>42095</v>
      </c>
      <c r="AF561" s="11">
        <f t="shared" si="473"/>
        <v>2196</v>
      </c>
      <c r="AG561" s="11">
        <f t="shared" si="474"/>
        <v>3652.5</v>
      </c>
      <c r="AH561" s="11">
        <f t="shared" si="475"/>
        <v>2196</v>
      </c>
      <c r="AI561" s="11">
        <f t="shared" si="522"/>
        <v>1954.7408219178083</v>
      </c>
      <c r="AJ561" s="11">
        <f t="shared" si="523"/>
        <v>1294.2591780821917</v>
      </c>
      <c r="AK561" s="33">
        <v>42461</v>
      </c>
      <c r="AL561" s="5">
        <f t="shared" si="476"/>
        <v>42461</v>
      </c>
      <c r="AM561" s="11">
        <f t="shared" si="477"/>
        <v>42461</v>
      </c>
      <c r="AN561" s="11">
        <f t="shared" si="478"/>
        <v>2196</v>
      </c>
      <c r="AO561" s="6">
        <v>3249</v>
      </c>
      <c r="AP561" s="6">
        <f t="shared" si="479"/>
        <v>1294.2591780821917</v>
      </c>
      <c r="AQ561" s="6">
        <f t="shared" si="480"/>
        <v>0</v>
      </c>
      <c r="AR561" s="33">
        <v>42826</v>
      </c>
      <c r="AS561" s="5">
        <f t="shared" si="481"/>
        <v>42826</v>
      </c>
      <c r="AT561" s="11">
        <f t="shared" si="482"/>
        <v>42826</v>
      </c>
      <c r="AU561" s="11">
        <f t="shared" si="483"/>
        <v>2927</v>
      </c>
      <c r="AV561" s="6">
        <v>3573.9</v>
      </c>
      <c r="AW561" s="6">
        <v>324.89999999999998</v>
      </c>
      <c r="AX561" s="6">
        <v>0</v>
      </c>
      <c r="AY561" s="33">
        <v>43191</v>
      </c>
      <c r="AZ561" s="5">
        <f t="shared" si="484"/>
        <v>43191</v>
      </c>
      <c r="BA561" s="11">
        <f t="shared" si="485"/>
        <v>3292</v>
      </c>
      <c r="BB561" s="11">
        <f t="shared" si="486"/>
        <v>1997.7408219178083</v>
      </c>
      <c r="BC561" s="6">
        <v>3573.9</v>
      </c>
      <c r="BD561" s="6">
        <v>0</v>
      </c>
      <c r="BE561" s="6">
        <v>-0.2</v>
      </c>
      <c r="BF561" s="8"/>
      <c r="BG561" s="33">
        <v>43556</v>
      </c>
      <c r="BH561" s="5">
        <f t="shared" si="487"/>
        <v>43556</v>
      </c>
      <c r="BI561" s="11">
        <f t="shared" si="488"/>
        <v>3657</v>
      </c>
      <c r="BJ561" s="11">
        <f t="shared" si="489"/>
        <v>0</v>
      </c>
      <c r="BK561" s="6">
        <f>BC561+BL561</f>
        <v>3574.98</v>
      </c>
      <c r="BL561" s="6">
        <v>1.08</v>
      </c>
      <c r="BM561" s="6">
        <v>0.08</v>
      </c>
      <c r="BN561" s="59"/>
      <c r="BO561" s="58"/>
      <c r="BP561" s="58"/>
      <c r="BQ561" s="61">
        <f t="shared" si="491"/>
        <v>-326.05999999999995</v>
      </c>
      <c r="BR561" s="33">
        <v>43922</v>
      </c>
      <c r="BS561" s="5">
        <f t="shared" si="492"/>
        <v>43922</v>
      </c>
      <c r="BT561" s="11">
        <f t="shared" si="493"/>
        <v>4023</v>
      </c>
      <c r="BU561" s="11">
        <f t="shared" si="494"/>
        <v>0</v>
      </c>
      <c r="BV561" s="6">
        <f t="shared" si="514"/>
        <v>3575.06</v>
      </c>
      <c r="BW561" s="6">
        <f t="shared" si="516"/>
        <v>0.08</v>
      </c>
      <c r="BX561" s="73">
        <f t="shared" si="519"/>
        <v>862.24602739726038</v>
      </c>
      <c r="BY561" s="6">
        <v>0.08</v>
      </c>
      <c r="BZ561" s="33">
        <v>44287</v>
      </c>
      <c r="CA561" s="5">
        <f t="shared" si="495"/>
        <v>44287</v>
      </c>
      <c r="CB561" s="11">
        <f t="shared" si="496"/>
        <v>4388</v>
      </c>
      <c r="CC561" s="11">
        <f t="shared" si="497"/>
        <v>0</v>
      </c>
      <c r="CD561" s="6">
        <f t="shared" si="498"/>
        <v>3575.14</v>
      </c>
      <c r="CE561" s="62">
        <f t="shared" si="517"/>
        <v>0.08</v>
      </c>
      <c r="CF561" s="73">
        <f t="shared" si="521"/>
        <v>216.6</v>
      </c>
      <c r="CG561" s="73">
        <f t="shared" si="506"/>
        <v>645.64602739726035</v>
      </c>
      <c r="CH561" s="6">
        <f t="shared" si="525"/>
        <v>0</v>
      </c>
      <c r="CI561" s="6"/>
      <c r="CJ561" s="33">
        <v>44652</v>
      </c>
      <c r="CK561" s="5">
        <f t="shared" si="499"/>
        <v>44652</v>
      </c>
      <c r="CL561" s="11">
        <f t="shared" si="500"/>
        <v>2557</v>
      </c>
      <c r="CM561" s="11">
        <f t="shared" si="501"/>
        <v>2557</v>
      </c>
      <c r="CN561" s="6">
        <f t="shared" si="502"/>
        <v>3575.14</v>
      </c>
      <c r="CO561" s="62">
        <f t="shared" si="518"/>
        <v>0</v>
      </c>
      <c r="CP561" s="73">
        <f t="shared" si="520"/>
        <v>216.6</v>
      </c>
      <c r="CQ561" s="73">
        <f t="shared" si="508"/>
        <v>429.04602739726033</v>
      </c>
      <c r="CR561" s="6">
        <f t="shared" si="503"/>
        <v>0</v>
      </c>
    </row>
    <row r="562" spans="1:96">
      <c r="A562" s="30" t="s">
        <v>1425</v>
      </c>
      <c r="B562" s="30" t="s">
        <v>1426</v>
      </c>
      <c r="C562" s="49"/>
      <c r="D562" s="49" t="s">
        <v>3313</v>
      </c>
      <c r="E562" s="30" t="s">
        <v>3061</v>
      </c>
      <c r="F562" s="30" t="s">
        <v>4568</v>
      </c>
      <c r="G562" s="30" t="s">
        <v>4574</v>
      </c>
      <c r="H562" s="30" t="s">
        <v>4583</v>
      </c>
      <c r="I562" s="30" t="s">
        <v>4335</v>
      </c>
      <c r="J562" s="30"/>
      <c r="K562" s="30" t="s">
        <v>1240</v>
      </c>
      <c r="L562" s="30" t="s">
        <v>3102</v>
      </c>
      <c r="M562" s="31">
        <v>2764.5</v>
      </c>
      <c r="N562" s="30">
        <v>10</v>
      </c>
      <c r="O562" s="30"/>
      <c r="P562" s="162">
        <v>15</v>
      </c>
      <c r="Q562" s="30">
        <f t="shared" si="467"/>
        <v>120</v>
      </c>
      <c r="R562" s="30">
        <f t="shared" si="468"/>
        <v>3652.4220000000005</v>
      </c>
      <c r="S562" s="30">
        <f t="shared" si="469"/>
        <v>3650</v>
      </c>
      <c r="T562" s="30" t="s">
        <v>6</v>
      </c>
      <c r="U562" s="30"/>
      <c r="V562" s="32">
        <v>39903</v>
      </c>
      <c r="W562" s="30"/>
      <c r="X562" s="31">
        <v>2764.5</v>
      </c>
      <c r="Y562" s="30">
        <v>0</v>
      </c>
      <c r="Z562" s="30">
        <v>0</v>
      </c>
      <c r="AA562" s="30">
        <v>0</v>
      </c>
      <c r="AB562" s="31">
        <f t="shared" si="470"/>
        <v>2764.5</v>
      </c>
      <c r="AC562" s="33">
        <v>42095</v>
      </c>
      <c r="AD562" s="10">
        <f t="shared" si="471"/>
        <v>39903</v>
      </c>
      <c r="AE562" s="10">
        <f t="shared" si="472"/>
        <v>42095</v>
      </c>
      <c r="AF562" s="11">
        <f t="shared" si="473"/>
        <v>2192</v>
      </c>
      <c r="AG562" s="11">
        <f t="shared" si="474"/>
        <v>3652.5</v>
      </c>
      <c r="AH562" s="11">
        <f t="shared" si="475"/>
        <v>2192</v>
      </c>
      <c r="AI562" s="11">
        <f t="shared" si="522"/>
        <v>1660.2147945205479</v>
      </c>
      <c r="AJ562" s="11">
        <f t="shared" si="523"/>
        <v>1104.2852054794521</v>
      </c>
      <c r="AK562" s="33">
        <v>42461</v>
      </c>
      <c r="AL562" s="5">
        <f t="shared" si="476"/>
        <v>42461</v>
      </c>
      <c r="AM562" s="11">
        <f t="shared" si="477"/>
        <v>42461</v>
      </c>
      <c r="AN562" s="11">
        <f t="shared" si="478"/>
        <v>2192</v>
      </c>
      <c r="AO562" s="6">
        <v>2764.5</v>
      </c>
      <c r="AP562" s="6">
        <f t="shared" si="479"/>
        <v>1104.2852054794521</v>
      </c>
      <c r="AQ562" s="6">
        <f t="shared" si="480"/>
        <v>0</v>
      </c>
      <c r="AR562" s="33">
        <v>42826</v>
      </c>
      <c r="AS562" s="5">
        <f t="shared" si="481"/>
        <v>42826</v>
      </c>
      <c r="AT562" s="11">
        <f t="shared" si="482"/>
        <v>42826</v>
      </c>
      <c r="AU562" s="11">
        <f t="shared" si="483"/>
        <v>2923</v>
      </c>
      <c r="AV562" s="6">
        <v>3040.95</v>
      </c>
      <c r="AW562" s="6">
        <v>276.45</v>
      </c>
      <c r="AX562" s="6">
        <v>0</v>
      </c>
      <c r="AY562" s="33">
        <v>43191</v>
      </c>
      <c r="AZ562" s="5">
        <f t="shared" si="484"/>
        <v>43191</v>
      </c>
      <c r="BA562" s="11">
        <f t="shared" si="485"/>
        <v>3288</v>
      </c>
      <c r="BB562" s="11">
        <f t="shared" si="486"/>
        <v>2183.7147945205479</v>
      </c>
      <c r="BC562" s="6">
        <v>3040.95</v>
      </c>
      <c r="BD562" s="6">
        <v>0</v>
      </c>
      <c r="BE562" s="6">
        <v>-0.2</v>
      </c>
      <c r="BF562" s="8"/>
      <c r="BG562" s="33">
        <v>43556</v>
      </c>
      <c r="BH562" s="5">
        <f t="shared" si="487"/>
        <v>43556</v>
      </c>
      <c r="BI562" s="11">
        <f t="shared" si="488"/>
        <v>3653</v>
      </c>
      <c r="BJ562" s="11">
        <f t="shared" si="489"/>
        <v>0</v>
      </c>
      <c r="BK562" s="6">
        <f>BC562</f>
        <v>3040.95</v>
      </c>
      <c r="BL562" s="6">
        <v>1.08</v>
      </c>
      <c r="BM562" s="6">
        <v>0.08</v>
      </c>
      <c r="BN562" s="59"/>
      <c r="BO562" s="58"/>
      <c r="BP562" s="58"/>
      <c r="BQ562" s="61">
        <f t="shared" si="491"/>
        <v>-276.52999999999975</v>
      </c>
      <c r="BR562" s="33">
        <v>43922</v>
      </c>
      <c r="BS562" s="5">
        <f t="shared" si="492"/>
        <v>43922</v>
      </c>
      <c r="BT562" s="11">
        <f t="shared" si="493"/>
        <v>4019</v>
      </c>
      <c r="BU562" s="11">
        <f t="shared" si="494"/>
        <v>0</v>
      </c>
      <c r="BV562" s="6">
        <f t="shared" si="514"/>
        <v>3041.0299999999997</v>
      </c>
      <c r="BW562" s="6">
        <f t="shared" si="516"/>
        <v>0.08</v>
      </c>
      <c r="BX562" s="73">
        <f t="shared" si="519"/>
        <v>735.68520547945218</v>
      </c>
      <c r="BY562" s="6">
        <v>0.08</v>
      </c>
      <c r="BZ562" s="33">
        <v>43922</v>
      </c>
      <c r="CA562" s="5">
        <f t="shared" si="495"/>
        <v>43922</v>
      </c>
      <c r="CB562" s="11">
        <f t="shared" si="496"/>
        <v>4019</v>
      </c>
      <c r="CC562" s="11">
        <f t="shared" si="497"/>
        <v>0</v>
      </c>
      <c r="CD562" s="6">
        <f t="shared" si="498"/>
        <v>3041.1099999999997</v>
      </c>
      <c r="CE562" s="62">
        <f t="shared" si="517"/>
        <v>0.08</v>
      </c>
      <c r="CF562" s="73">
        <f t="shared" si="521"/>
        <v>184.3</v>
      </c>
      <c r="CG562" s="73">
        <f t="shared" si="506"/>
        <v>551.38520547945222</v>
      </c>
      <c r="CH562" s="6">
        <f t="shared" si="525"/>
        <v>0</v>
      </c>
      <c r="CI562" s="6"/>
      <c r="CJ562" s="33">
        <v>44652</v>
      </c>
      <c r="CK562" s="5">
        <f t="shared" si="499"/>
        <v>44652</v>
      </c>
      <c r="CL562" s="11">
        <f t="shared" si="500"/>
        <v>2557</v>
      </c>
      <c r="CM562" s="11">
        <f t="shared" si="501"/>
        <v>2557</v>
      </c>
      <c r="CN562" s="6">
        <f t="shared" si="502"/>
        <v>3041.1099999999997</v>
      </c>
      <c r="CO562" s="62">
        <f t="shared" si="518"/>
        <v>0</v>
      </c>
      <c r="CP562" s="73">
        <f t="shared" si="520"/>
        <v>184.3</v>
      </c>
      <c r="CQ562" s="73">
        <f t="shared" si="508"/>
        <v>367.08520547945221</v>
      </c>
      <c r="CR562" s="6">
        <f t="shared" si="503"/>
        <v>0</v>
      </c>
    </row>
    <row r="563" spans="1:96">
      <c r="A563" s="30" t="s">
        <v>1427</v>
      </c>
      <c r="B563" s="30" t="s">
        <v>1428</v>
      </c>
      <c r="C563" s="49"/>
      <c r="D563" s="49" t="s">
        <v>3314</v>
      </c>
      <c r="E563" s="30" t="s">
        <v>3061</v>
      </c>
      <c r="F563" s="30" t="s">
        <v>4568</v>
      </c>
      <c r="G563" s="30" t="s">
        <v>4574</v>
      </c>
      <c r="H563" s="30" t="s">
        <v>4583</v>
      </c>
      <c r="I563" s="30" t="s">
        <v>4335</v>
      </c>
      <c r="J563" s="30"/>
      <c r="K563" s="30" t="s">
        <v>1240</v>
      </c>
      <c r="L563" s="30" t="s">
        <v>3102</v>
      </c>
      <c r="M563" s="31">
        <v>2764.5</v>
      </c>
      <c r="N563" s="30">
        <v>10</v>
      </c>
      <c r="O563" s="30"/>
      <c r="P563" s="162">
        <v>15</v>
      </c>
      <c r="Q563" s="30">
        <f t="shared" si="467"/>
        <v>120</v>
      </c>
      <c r="R563" s="30">
        <f t="shared" si="468"/>
        <v>3652.4220000000005</v>
      </c>
      <c r="S563" s="30">
        <f t="shared" si="469"/>
        <v>3650</v>
      </c>
      <c r="T563" s="30" t="s">
        <v>6</v>
      </c>
      <c r="U563" s="30"/>
      <c r="V563" s="32">
        <v>39903</v>
      </c>
      <c r="W563" s="30"/>
      <c r="X563" s="31">
        <v>2764.5</v>
      </c>
      <c r="Y563" s="30">
        <v>0</v>
      </c>
      <c r="Z563" s="30">
        <v>0</v>
      </c>
      <c r="AA563" s="30">
        <v>0</v>
      </c>
      <c r="AB563" s="31">
        <f t="shared" si="470"/>
        <v>2764.5</v>
      </c>
      <c r="AC563" s="33">
        <v>42095</v>
      </c>
      <c r="AD563" s="10">
        <f t="shared" si="471"/>
        <v>39903</v>
      </c>
      <c r="AE563" s="10">
        <f t="shared" si="472"/>
        <v>42095</v>
      </c>
      <c r="AF563" s="11">
        <f t="shared" si="473"/>
        <v>2192</v>
      </c>
      <c r="AG563" s="11">
        <f t="shared" si="474"/>
        <v>3652.5</v>
      </c>
      <c r="AH563" s="11">
        <f t="shared" si="475"/>
        <v>2192</v>
      </c>
      <c r="AI563" s="11">
        <f t="shared" si="522"/>
        <v>1660.2147945205479</v>
      </c>
      <c r="AJ563" s="11">
        <f t="shared" si="523"/>
        <v>1104.2852054794521</v>
      </c>
      <c r="AK563" s="33">
        <v>42461</v>
      </c>
      <c r="AL563" s="5">
        <f t="shared" si="476"/>
        <v>42461</v>
      </c>
      <c r="AM563" s="11">
        <f t="shared" si="477"/>
        <v>42461</v>
      </c>
      <c r="AN563" s="11">
        <f t="shared" si="478"/>
        <v>2192</v>
      </c>
      <c r="AO563" s="6">
        <v>2764.5</v>
      </c>
      <c r="AP563" s="6">
        <f t="shared" si="479"/>
        <v>1104.2852054794521</v>
      </c>
      <c r="AQ563" s="6">
        <f t="shared" si="480"/>
        <v>0</v>
      </c>
      <c r="AR563" s="33">
        <v>42826</v>
      </c>
      <c r="AS563" s="5">
        <f t="shared" si="481"/>
        <v>42826</v>
      </c>
      <c r="AT563" s="11">
        <f t="shared" si="482"/>
        <v>42826</v>
      </c>
      <c r="AU563" s="11">
        <f t="shared" si="483"/>
        <v>2923</v>
      </c>
      <c r="AV563" s="6">
        <v>3040.95</v>
      </c>
      <c r="AW563" s="6">
        <v>276.45</v>
      </c>
      <c r="AX563" s="6">
        <v>0</v>
      </c>
      <c r="AY563" s="33">
        <v>43191</v>
      </c>
      <c r="AZ563" s="5">
        <f t="shared" si="484"/>
        <v>43191</v>
      </c>
      <c r="BA563" s="11">
        <f t="shared" si="485"/>
        <v>3288</v>
      </c>
      <c r="BB563" s="11">
        <f t="shared" si="486"/>
        <v>2183.7147945205479</v>
      </c>
      <c r="BC563" s="6">
        <v>3040.95</v>
      </c>
      <c r="BD563" s="6">
        <v>0</v>
      </c>
      <c r="BE563" s="6">
        <v>-0.2</v>
      </c>
      <c r="BF563" s="8"/>
      <c r="BG563" s="33">
        <v>43556</v>
      </c>
      <c r="BH563" s="5">
        <f t="shared" si="487"/>
        <v>43556</v>
      </c>
      <c r="BI563" s="11">
        <f t="shared" si="488"/>
        <v>3653</v>
      </c>
      <c r="BJ563" s="11">
        <f t="shared" si="489"/>
        <v>0</v>
      </c>
      <c r="BK563" s="6">
        <f>BC563</f>
        <v>3040.95</v>
      </c>
      <c r="BL563" s="6">
        <v>1.08</v>
      </c>
      <c r="BM563" s="6">
        <v>0.08</v>
      </c>
      <c r="BN563" s="59"/>
      <c r="BO563" s="58"/>
      <c r="BP563" s="58"/>
      <c r="BQ563" s="61">
        <f t="shared" si="491"/>
        <v>-276.52999999999975</v>
      </c>
      <c r="BR563" s="33">
        <v>43922</v>
      </c>
      <c r="BS563" s="5">
        <f t="shared" si="492"/>
        <v>43922</v>
      </c>
      <c r="BT563" s="11">
        <f t="shared" si="493"/>
        <v>4019</v>
      </c>
      <c r="BU563" s="11">
        <f t="shared" si="494"/>
        <v>0</v>
      </c>
      <c r="BV563" s="6">
        <f t="shared" si="514"/>
        <v>3041.0299999999997</v>
      </c>
      <c r="BW563" s="6">
        <f t="shared" si="516"/>
        <v>0.08</v>
      </c>
      <c r="BX563" s="73">
        <f t="shared" si="519"/>
        <v>735.68520547945218</v>
      </c>
      <c r="BY563" s="6">
        <v>0.08</v>
      </c>
      <c r="BZ563" s="33">
        <v>43922</v>
      </c>
      <c r="CA563" s="5">
        <f t="shared" si="495"/>
        <v>43922</v>
      </c>
      <c r="CB563" s="11">
        <f t="shared" si="496"/>
        <v>4019</v>
      </c>
      <c r="CC563" s="11">
        <f t="shared" si="497"/>
        <v>0</v>
      </c>
      <c r="CD563" s="6">
        <f t="shared" si="498"/>
        <v>3041.1099999999997</v>
      </c>
      <c r="CE563" s="62">
        <f t="shared" si="517"/>
        <v>0.08</v>
      </c>
      <c r="CF563" s="73">
        <f t="shared" si="521"/>
        <v>184.3</v>
      </c>
      <c r="CG563" s="73">
        <f t="shared" si="506"/>
        <v>551.38520547945222</v>
      </c>
      <c r="CH563" s="6">
        <f t="shared" si="525"/>
        <v>0</v>
      </c>
      <c r="CI563" s="6"/>
      <c r="CJ563" s="33">
        <v>44652</v>
      </c>
      <c r="CK563" s="5">
        <f t="shared" si="499"/>
        <v>44652</v>
      </c>
      <c r="CL563" s="11">
        <f t="shared" si="500"/>
        <v>2557</v>
      </c>
      <c r="CM563" s="11">
        <f t="shared" si="501"/>
        <v>2557</v>
      </c>
      <c r="CN563" s="6">
        <f t="shared" si="502"/>
        <v>3041.1099999999997</v>
      </c>
      <c r="CO563" s="62">
        <f t="shared" si="518"/>
        <v>0</v>
      </c>
      <c r="CP563" s="73">
        <f t="shared" si="520"/>
        <v>184.3</v>
      </c>
      <c r="CQ563" s="73">
        <f t="shared" si="508"/>
        <v>367.08520547945221</v>
      </c>
      <c r="CR563" s="6">
        <f t="shared" si="503"/>
        <v>0</v>
      </c>
    </row>
    <row r="564" spans="1:96">
      <c r="A564" s="30" t="s">
        <v>1429</v>
      </c>
      <c r="B564" s="30" t="s">
        <v>1430</v>
      </c>
      <c r="C564" s="49"/>
      <c r="D564" s="49" t="s">
        <v>3315</v>
      </c>
      <c r="E564" s="30" t="s">
        <v>3061</v>
      </c>
      <c r="F564" s="30" t="s">
        <v>4568</v>
      </c>
      <c r="G564" s="30" t="s">
        <v>4574</v>
      </c>
      <c r="H564" s="30" t="s">
        <v>4583</v>
      </c>
      <c r="I564" s="30" t="s">
        <v>4335</v>
      </c>
      <c r="J564" s="30"/>
      <c r="K564" s="30" t="s">
        <v>1240</v>
      </c>
      <c r="L564" s="30" t="s">
        <v>3102</v>
      </c>
      <c r="M564" s="31">
        <v>2764.5</v>
      </c>
      <c r="N564" s="30">
        <v>10</v>
      </c>
      <c r="O564" s="30"/>
      <c r="P564" s="162">
        <v>15</v>
      </c>
      <c r="Q564" s="30">
        <f t="shared" si="467"/>
        <v>120</v>
      </c>
      <c r="R564" s="30">
        <f t="shared" si="468"/>
        <v>3652.4220000000005</v>
      </c>
      <c r="S564" s="30">
        <f t="shared" si="469"/>
        <v>3650</v>
      </c>
      <c r="T564" s="30" t="s">
        <v>6</v>
      </c>
      <c r="U564" s="30"/>
      <c r="V564" s="32">
        <v>39903</v>
      </c>
      <c r="W564" s="30"/>
      <c r="X564" s="31">
        <v>2764.5</v>
      </c>
      <c r="Y564" s="30">
        <v>0</v>
      </c>
      <c r="Z564" s="30">
        <v>0</v>
      </c>
      <c r="AA564" s="30">
        <v>0</v>
      </c>
      <c r="AB564" s="31">
        <f t="shared" si="470"/>
        <v>2764.5</v>
      </c>
      <c r="AC564" s="33">
        <v>42095</v>
      </c>
      <c r="AD564" s="10">
        <f t="shared" si="471"/>
        <v>39903</v>
      </c>
      <c r="AE564" s="10">
        <f t="shared" si="472"/>
        <v>42095</v>
      </c>
      <c r="AF564" s="11">
        <f t="shared" si="473"/>
        <v>2192</v>
      </c>
      <c r="AG564" s="11">
        <f t="shared" si="474"/>
        <v>3652.5</v>
      </c>
      <c r="AH564" s="11">
        <f t="shared" si="475"/>
        <v>2192</v>
      </c>
      <c r="AI564" s="11">
        <f t="shared" si="522"/>
        <v>1660.2147945205479</v>
      </c>
      <c r="AJ564" s="11">
        <f t="shared" si="523"/>
        <v>1104.2852054794521</v>
      </c>
      <c r="AK564" s="33">
        <v>42461</v>
      </c>
      <c r="AL564" s="5">
        <f t="shared" si="476"/>
        <v>42461</v>
      </c>
      <c r="AM564" s="11">
        <f t="shared" si="477"/>
        <v>42461</v>
      </c>
      <c r="AN564" s="11">
        <f t="shared" si="478"/>
        <v>2192</v>
      </c>
      <c r="AO564" s="6">
        <v>2764.5</v>
      </c>
      <c r="AP564" s="6">
        <f t="shared" si="479"/>
        <v>1104.2852054794521</v>
      </c>
      <c r="AQ564" s="6">
        <f t="shared" si="480"/>
        <v>0</v>
      </c>
      <c r="AR564" s="33">
        <v>42826</v>
      </c>
      <c r="AS564" s="5">
        <f t="shared" si="481"/>
        <v>42826</v>
      </c>
      <c r="AT564" s="11">
        <f t="shared" si="482"/>
        <v>42826</v>
      </c>
      <c r="AU564" s="11">
        <f t="shared" si="483"/>
        <v>2923</v>
      </c>
      <c r="AV564" s="6">
        <v>3040.95</v>
      </c>
      <c r="AW564" s="6">
        <v>276.45</v>
      </c>
      <c r="AX564" s="6">
        <v>0</v>
      </c>
      <c r="AY564" s="33">
        <v>43191</v>
      </c>
      <c r="AZ564" s="5">
        <f t="shared" si="484"/>
        <v>43191</v>
      </c>
      <c r="BA564" s="11">
        <f t="shared" si="485"/>
        <v>3288</v>
      </c>
      <c r="BB564" s="11">
        <f t="shared" si="486"/>
        <v>2183.7147945205479</v>
      </c>
      <c r="BC564" s="6">
        <v>3040.95</v>
      </c>
      <c r="BD564" s="6">
        <v>0</v>
      </c>
      <c r="BE564" s="6">
        <v>-0.2</v>
      </c>
      <c r="BF564" s="8"/>
      <c r="BG564" s="33">
        <v>43556</v>
      </c>
      <c r="BH564" s="5">
        <f t="shared" si="487"/>
        <v>43556</v>
      </c>
      <c r="BI564" s="11">
        <f t="shared" si="488"/>
        <v>3653</v>
      </c>
      <c r="BJ564" s="11">
        <f t="shared" si="489"/>
        <v>0</v>
      </c>
      <c r="BK564" s="6">
        <f>BC564</f>
        <v>3040.95</v>
      </c>
      <c r="BL564" s="6">
        <v>1.08</v>
      </c>
      <c r="BM564" s="6">
        <v>0.08</v>
      </c>
      <c r="BN564" s="59"/>
      <c r="BO564" s="58"/>
      <c r="BP564" s="58"/>
      <c r="BQ564" s="61">
        <f t="shared" si="491"/>
        <v>-276.52999999999975</v>
      </c>
      <c r="BR564" s="33">
        <v>43922</v>
      </c>
      <c r="BS564" s="5">
        <f t="shared" si="492"/>
        <v>43922</v>
      </c>
      <c r="BT564" s="11">
        <f t="shared" si="493"/>
        <v>4019</v>
      </c>
      <c r="BU564" s="11">
        <f t="shared" si="494"/>
        <v>0</v>
      </c>
      <c r="BV564" s="6">
        <f t="shared" si="514"/>
        <v>3041.0299999999997</v>
      </c>
      <c r="BW564" s="6">
        <f t="shared" si="516"/>
        <v>0.08</v>
      </c>
      <c r="BX564" s="73">
        <f t="shared" si="519"/>
        <v>735.68520547945218</v>
      </c>
      <c r="BY564" s="6">
        <v>0.08</v>
      </c>
      <c r="BZ564" s="33">
        <v>43922</v>
      </c>
      <c r="CA564" s="5">
        <f t="shared" si="495"/>
        <v>43922</v>
      </c>
      <c r="CB564" s="11">
        <f t="shared" si="496"/>
        <v>4019</v>
      </c>
      <c r="CC564" s="11">
        <f t="shared" si="497"/>
        <v>0</v>
      </c>
      <c r="CD564" s="6">
        <f t="shared" si="498"/>
        <v>3041.1099999999997</v>
      </c>
      <c r="CE564" s="62">
        <f t="shared" si="517"/>
        <v>0.08</v>
      </c>
      <c r="CF564" s="73">
        <f t="shared" si="521"/>
        <v>184.3</v>
      </c>
      <c r="CG564" s="73">
        <f t="shared" si="506"/>
        <v>551.38520547945222</v>
      </c>
      <c r="CH564" s="6">
        <f t="shared" si="525"/>
        <v>0</v>
      </c>
      <c r="CI564" s="6"/>
      <c r="CJ564" s="33">
        <v>44652</v>
      </c>
      <c r="CK564" s="5">
        <f t="shared" si="499"/>
        <v>44652</v>
      </c>
      <c r="CL564" s="11">
        <f t="shared" si="500"/>
        <v>2557</v>
      </c>
      <c r="CM564" s="11">
        <f t="shared" si="501"/>
        <v>2557</v>
      </c>
      <c r="CN564" s="6">
        <f t="shared" si="502"/>
        <v>3041.1099999999997</v>
      </c>
      <c r="CO564" s="62">
        <f t="shared" si="518"/>
        <v>0</v>
      </c>
      <c r="CP564" s="73">
        <f t="shared" si="520"/>
        <v>184.3</v>
      </c>
      <c r="CQ564" s="73">
        <f t="shared" si="508"/>
        <v>367.08520547945221</v>
      </c>
      <c r="CR564" s="6">
        <f t="shared" si="503"/>
        <v>0</v>
      </c>
    </row>
    <row r="565" spans="1:96">
      <c r="A565" s="30" t="s">
        <v>1431</v>
      </c>
      <c r="B565" s="30" t="s">
        <v>1432</v>
      </c>
      <c r="C565" s="49"/>
      <c r="D565" s="49" t="s">
        <v>3316</v>
      </c>
      <c r="E565" s="30" t="s">
        <v>3061</v>
      </c>
      <c r="F565" s="30" t="s">
        <v>4568</v>
      </c>
      <c r="G565" s="30" t="s">
        <v>4574</v>
      </c>
      <c r="H565" s="30" t="s">
        <v>4583</v>
      </c>
      <c r="I565" s="30" t="s">
        <v>4335</v>
      </c>
      <c r="J565" s="30"/>
      <c r="K565" s="30" t="s">
        <v>1240</v>
      </c>
      <c r="L565" s="30" t="s">
        <v>3102</v>
      </c>
      <c r="M565" s="31">
        <v>2764.5</v>
      </c>
      <c r="N565" s="30">
        <v>10</v>
      </c>
      <c r="O565" s="30"/>
      <c r="P565" s="162">
        <v>15</v>
      </c>
      <c r="Q565" s="30">
        <f t="shared" si="467"/>
        <v>120</v>
      </c>
      <c r="R565" s="30">
        <f t="shared" si="468"/>
        <v>3652.4220000000005</v>
      </c>
      <c r="S565" s="30">
        <f t="shared" si="469"/>
        <v>3650</v>
      </c>
      <c r="T565" s="30" t="s">
        <v>6</v>
      </c>
      <c r="U565" s="30"/>
      <c r="V565" s="32">
        <v>39903</v>
      </c>
      <c r="W565" s="30"/>
      <c r="X565" s="31">
        <v>2764.5</v>
      </c>
      <c r="Y565" s="30">
        <v>0</v>
      </c>
      <c r="Z565" s="30">
        <v>0</v>
      </c>
      <c r="AA565" s="30">
        <v>0</v>
      </c>
      <c r="AB565" s="31">
        <f t="shared" si="470"/>
        <v>2764.5</v>
      </c>
      <c r="AC565" s="33">
        <v>42095</v>
      </c>
      <c r="AD565" s="10">
        <f t="shared" si="471"/>
        <v>39903</v>
      </c>
      <c r="AE565" s="10">
        <f t="shared" si="472"/>
        <v>42095</v>
      </c>
      <c r="AF565" s="11">
        <f t="shared" si="473"/>
        <v>2192</v>
      </c>
      <c r="AG565" s="11">
        <f t="shared" si="474"/>
        <v>3652.5</v>
      </c>
      <c r="AH565" s="11">
        <f t="shared" si="475"/>
        <v>2192</v>
      </c>
      <c r="AI565" s="11">
        <f t="shared" si="522"/>
        <v>1660.2147945205479</v>
      </c>
      <c r="AJ565" s="11">
        <f t="shared" si="523"/>
        <v>1104.2852054794521</v>
      </c>
      <c r="AK565" s="33">
        <v>42461</v>
      </c>
      <c r="AL565" s="5">
        <f t="shared" si="476"/>
        <v>42461</v>
      </c>
      <c r="AM565" s="11">
        <f t="shared" si="477"/>
        <v>42461</v>
      </c>
      <c r="AN565" s="11">
        <f t="shared" si="478"/>
        <v>2192</v>
      </c>
      <c r="AO565" s="6">
        <v>2764.5</v>
      </c>
      <c r="AP565" s="6">
        <f t="shared" si="479"/>
        <v>1104.2852054794521</v>
      </c>
      <c r="AQ565" s="6">
        <f t="shared" si="480"/>
        <v>0</v>
      </c>
      <c r="AR565" s="33">
        <v>42826</v>
      </c>
      <c r="AS565" s="5">
        <f t="shared" si="481"/>
        <v>42826</v>
      </c>
      <c r="AT565" s="11">
        <f t="shared" si="482"/>
        <v>42826</v>
      </c>
      <c r="AU565" s="11">
        <f t="shared" si="483"/>
        <v>2923</v>
      </c>
      <c r="AV565" s="6">
        <v>3040.95</v>
      </c>
      <c r="AW565" s="6">
        <v>276.45</v>
      </c>
      <c r="AX565" s="6">
        <v>0</v>
      </c>
      <c r="AY565" s="33">
        <v>43191</v>
      </c>
      <c r="AZ565" s="5">
        <f t="shared" si="484"/>
        <v>43191</v>
      </c>
      <c r="BA565" s="11">
        <f t="shared" si="485"/>
        <v>3288</v>
      </c>
      <c r="BB565" s="11">
        <f t="shared" si="486"/>
        <v>2183.7147945205479</v>
      </c>
      <c r="BC565" s="6">
        <v>3040.95</v>
      </c>
      <c r="BD565" s="6">
        <v>0</v>
      </c>
      <c r="BE565" s="6">
        <v>-0.2</v>
      </c>
      <c r="BF565" s="8"/>
      <c r="BG565" s="33">
        <v>43556</v>
      </c>
      <c r="BH565" s="5">
        <f t="shared" si="487"/>
        <v>43556</v>
      </c>
      <c r="BI565" s="11">
        <f t="shared" si="488"/>
        <v>3653</v>
      </c>
      <c r="BJ565" s="11">
        <f t="shared" si="489"/>
        <v>0</v>
      </c>
      <c r="BK565" s="6">
        <f>BC565</f>
        <v>3040.95</v>
      </c>
      <c r="BL565" s="6">
        <v>1.08</v>
      </c>
      <c r="BM565" s="6">
        <v>0.08</v>
      </c>
      <c r="BN565" s="59"/>
      <c r="BO565" s="58"/>
      <c r="BP565" s="58"/>
      <c r="BQ565" s="61">
        <f t="shared" si="491"/>
        <v>-276.52999999999975</v>
      </c>
      <c r="BR565" s="33">
        <v>43922</v>
      </c>
      <c r="BS565" s="5">
        <f t="shared" si="492"/>
        <v>43922</v>
      </c>
      <c r="BT565" s="11">
        <f t="shared" si="493"/>
        <v>4019</v>
      </c>
      <c r="BU565" s="11">
        <f t="shared" si="494"/>
        <v>0</v>
      </c>
      <c r="BV565" s="6">
        <f t="shared" si="514"/>
        <v>3041.0299999999997</v>
      </c>
      <c r="BW565" s="6">
        <f t="shared" si="516"/>
        <v>0.08</v>
      </c>
      <c r="BX565" s="73">
        <f t="shared" si="519"/>
        <v>735.68520547945218</v>
      </c>
      <c r="BY565" s="6">
        <v>0.08</v>
      </c>
      <c r="BZ565" s="33">
        <v>43922</v>
      </c>
      <c r="CA565" s="5">
        <f t="shared" si="495"/>
        <v>43922</v>
      </c>
      <c r="CB565" s="11">
        <f t="shared" si="496"/>
        <v>4019</v>
      </c>
      <c r="CC565" s="11">
        <f t="shared" si="497"/>
        <v>0</v>
      </c>
      <c r="CD565" s="6">
        <f t="shared" si="498"/>
        <v>3041.1099999999997</v>
      </c>
      <c r="CE565" s="62">
        <f t="shared" si="517"/>
        <v>0.08</v>
      </c>
      <c r="CF565" s="73">
        <f t="shared" si="521"/>
        <v>184.3</v>
      </c>
      <c r="CG565" s="73">
        <f t="shared" si="506"/>
        <v>551.38520547945222</v>
      </c>
      <c r="CH565" s="6">
        <f t="shared" si="525"/>
        <v>0</v>
      </c>
      <c r="CI565" s="6"/>
      <c r="CJ565" s="33">
        <v>44652</v>
      </c>
      <c r="CK565" s="5">
        <f t="shared" si="499"/>
        <v>44652</v>
      </c>
      <c r="CL565" s="11">
        <f t="shared" si="500"/>
        <v>2557</v>
      </c>
      <c r="CM565" s="11">
        <f t="shared" si="501"/>
        <v>2557</v>
      </c>
      <c r="CN565" s="6">
        <f t="shared" si="502"/>
        <v>3041.1099999999997</v>
      </c>
      <c r="CO565" s="62">
        <f t="shared" si="518"/>
        <v>0</v>
      </c>
      <c r="CP565" s="73">
        <f t="shared" si="520"/>
        <v>184.3</v>
      </c>
      <c r="CQ565" s="73">
        <f t="shared" si="508"/>
        <v>367.08520547945221</v>
      </c>
      <c r="CR565" s="6">
        <f t="shared" si="503"/>
        <v>0</v>
      </c>
    </row>
    <row r="566" spans="1:96">
      <c r="A566" s="30" t="s">
        <v>1503</v>
      </c>
      <c r="B566" s="30" t="s">
        <v>1504</v>
      </c>
      <c r="C566" s="49" t="s">
        <v>3062</v>
      </c>
      <c r="D566" s="49" t="s">
        <v>3352</v>
      </c>
      <c r="E566" s="30" t="s">
        <v>3061</v>
      </c>
      <c r="F566" s="30" t="s">
        <v>3138</v>
      </c>
      <c r="G566" s="30" t="s">
        <v>3115</v>
      </c>
      <c r="H566" s="30" t="s">
        <v>4334</v>
      </c>
      <c r="I566" s="30" t="s">
        <v>4302</v>
      </c>
      <c r="J566" s="30"/>
      <c r="K566" s="30" t="s">
        <v>1240</v>
      </c>
      <c r="L566" s="30" t="s">
        <v>3102</v>
      </c>
      <c r="M566" s="31">
        <v>4845</v>
      </c>
      <c r="N566" s="30">
        <v>10</v>
      </c>
      <c r="O566" s="30"/>
      <c r="P566" s="162">
        <v>15</v>
      </c>
      <c r="Q566" s="30">
        <f t="shared" si="467"/>
        <v>120</v>
      </c>
      <c r="R566" s="30">
        <f t="shared" si="468"/>
        <v>3652.4220000000005</v>
      </c>
      <c r="S566" s="30">
        <f t="shared" si="469"/>
        <v>3650</v>
      </c>
      <c r="T566" s="30" t="s">
        <v>6</v>
      </c>
      <c r="U566" s="30"/>
      <c r="V566" s="32">
        <v>39903</v>
      </c>
      <c r="W566" s="30"/>
      <c r="X566" s="31">
        <v>4845</v>
      </c>
      <c r="Y566" s="30">
        <v>0</v>
      </c>
      <c r="Z566" s="30">
        <v>0</v>
      </c>
      <c r="AA566" s="30">
        <v>0</v>
      </c>
      <c r="AB566" s="31">
        <f t="shared" si="470"/>
        <v>4845</v>
      </c>
      <c r="AC566" s="33">
        <v>42095</v>
      </c>
      <c r="AD566" s="10">
        <f t="shared" si="471"/>
        <v>39903</v>
      </c>
      <c r="AE566" s="10">
        <f t="shared" si="472"/>
        <v>42095</v>
      </c>
      <c r="AF566" s="11">
        <f t="shared" si="473"/>
        <v>2192</v>
      </c>
      <c r="AG566" s="11">
        <f t="shared" si="474"/>
        <v>3652.5</v>
      </c>
      <c r="AH566" s="11">
        <f t="shared" si="475"/>
        <v>2192</v>
      </c>
      <c r="AI566" s="11">
        <f t="shared" si="522"/>
        <v>2909.654794520548</v>
      </c>
      <c r="AJ566" s="11">
        <f t="shared" si="523"/>
        <v>1935.345205479452</v>
      </c>
      <c r="AK566" s="33">
        <v>42461</v>
      </c>
      <c r="AL566" s="5">
        <f t="shared" si="476"/>
        <v>42461</v>
      </c>
      <c r="AM566" s="11">
        <f t="shared" si="477"/>
        <v>42461</v>
      </c>
      <c r="AN566" s="11">
        <f t="shared" si="478"/>
        <v>2192</v>
      </c>
      <c r="AO566" s="6">
        <v>4845</v>
      </c>
      <c r="AP566" s="6">
        <f t="shared" si="479"/>
        <v>1935.345205479452</v>
      </c>
      <c r="AQ566" s="6">
        <f t="shared" si="480"/>
        <v>0</v>
      </c>
      <c r="AR566" s="33">
        <v>42826</v>
      </c>
      <c r="AS566" s="5">
        <f t="shared" si="481"/>
        <v>42826</v>
      </c>
      <c r="AT566" s="11">
        <f t="shared" si="482"/>
        <v>42826</v>
      </c>
      <c r="AU566" s="11">
        <f t="shared" si="483"/>
        <v>2923</v>
      </c>
      <c r="AV566" s="6">
        <v>5329.5</v>
      </c>
      <c r="AW566" s="6">
        <v>484.5</v>
      </c>
      <c r="AX566" s="6">
        <v>0</v>
      </c>
      <c r="AY566" s="33">
        <v>43191</v>
      </c>
      <c r="AZ566" s="5">
        <f t="shared" si="484"/>
        <v>43191</v>
      </c>
      <c r="BA566" s="11">
        <f t="shared" si="485"/>
        <v>3288</v>
      </c>
      <c r="BB566" s="11">
        <f t="shared" si="486"/>
        <v>1352.654794520548</v>
      </c>
      <c r="BC566" s="6">
        <v>5329.5</v>
      </c>
      <c r="BD566" s="6">
        <v>0</v>
      </c>
      <c r="BE566" s="6">
        <v>-0.2</v>
      </c>
      <c r="BF566" s="8"/>
      <c r="BG566" s="33">
        <v>43556</v>
      </c>
      <c r="BH566" s="5">
        <f t="shared" si="487"/>
        <v>43556</v>
      </c>
      <c r="BI566" s="11">
        <f t="shared" si="488"/>
        <v>3653</v>
      </c>
      <c r="BJ566" s="11">
        <f t="shared" si="489"/>
        <v>0</v>
      </c>
      <c r="BK566" s="6">
        <f>BC566+BL566</f>
        <v>5330.58</v>
      </c>
      <c r="BL566" s="6">
        <v>1.08</v>
      </c>
      <c r="BM566" s="6">
        <v>0.08</v>
      </c>
      <c r="BN566" s="59"/>
      <c r="BO566" s="58"/>
      <c r="BP566" s="58"/>
      <c r="BQ566" s="61">
        <f t="shared" si="491"/>
        <v>-485.65999999999985</v>
      </c>
      <c r="BR566" s="33">
        <v>43922</v>
      </c>
      <c r="BS566" s="5">
        <f t="shared" si="492"/>
        <v>43922</v>
      </c>
      <c r="BT566" s="11">
        <f t="shared" si="493"/>
        <v>4019</v>
      </c>
      <c r="BU566" s="11">
        <f t="shared" si="494"/>
        <v>0</v>
      </c>
      <c r="BV566" s="6">
        <f t="shared" si="514"/>
        <v>5330.66</v>
      </c>
      <c r="BW566" s="6">
        <f t="shared" si="516"/>
        <v>0.08</v>
      </c>
      <c r="BX566" s="73">
        <f t="shared" si="519"/>
        <v>1289.345205479452</v>
      </c>
      <c r="BY566" s="6">
        <v>0.08</v>
      </c>
      <c r="BZ566" s="33">
        <v>44287</v>
      </c>
      <c r="CA566" s="5">
        <f t="shared" si="495"/>
        <v>44287</v>
      </c>
      <c r="CB566" s="11">
        <f t="shared" si="496"/>
        <v>4384</v>
      </c>
      <c r="CC566" s="11">
        <f t="shared" si="497"/>
        <v>0</v>
      </c>
      <c r="CD566" s="6">
        <f t="shared" si="498"/>
        <v>5330.74</v>
      </c>
      <c r="CE566" s="62">
        <f t="shared" si="517"/>
        <v>0.08</v>
      </c>
      <c r="CF566" s="73">
        <f t="shared" si="521"/>
        <v>323</v>
      </c>
      <c r="CG566" s="73">
        <f t="shared" si="506"/>
        <v>966.34520547945203</v>
      </c>
      <c r="CH566" s="6">
        <f t="shared" si="525"/>
        <v>0</v>
      </c>
      <c r="CI566" s="6"/>
      <c r="CJ566" s="33">
        <v>44652</v>
      </c>
      <c r="CK566" s="5">
        <f t="shared" si="499"/>
        <v>44652</v>
      </c>
      <c r="CL566" s="11">
        <f t="shared" si="500"/>
        <v>2557</v>
      </c>
      <c r="CM566" s="11">
        <f t="shared" si="501"/>
        <v>2557</v>
      </c>
      <c r="CN566" s="6">
        <f t="shared" si="502"/>
        <v>5330.74</v>
      </c>
      <c r="CO566" s="62">
        <f t="shared" si="518"/>
        <v>0</v>
      </c>
      <c r="CP566" s="73">
        <f t="shared" si="520"/>
        <v>323</v>
      </c>
      <c r="CQ566" s="73">
        <f t="shared" si="508"/>
        <v>643.34520547945203</v>
      </c>
      <c r="CR566" s="6">
        <f t="shared" si="503"/>
        <v>0</v>
      </c>
    </row>
    <row r="567" spans="1:96">
      <c r="A567" s="30" t="s">
        <v>1543</v>
      </c>
      <c r="B567" s="30" t="s">
        <v>1544</v>
      </c>
      <c r="C567" s="49"/>
      <c r="D567" s="49" t="s">
        <v>3371</v>
      </c>
      <c r="E567" s="30" t="s">
        <v>3061</v>
      </c>
      <c r="F567" s="30" t="s">
        <v>4568</v>
      </c>
      <c r="G567" s="30" t="s">
        <v>4574</v>
      </c>
      <c r="H567" s="30" t="s">
        <v>3113</v>
      </c>
      <c r="I567" s="30" t="s">
        <v>4332</v>
      </c>
      <c r="J567" s="30"/>
      <c r="K567" s="30" t="s">
        <v>1240</v>
      </c>
      <c r="L567" s="30" t="s">
        <v>3102</v>
      </c>
      <c r="M567" s="31">
        <v>804.38</v>
      </c>
      <c r="N567" s="30">
        <v>9</v>
      </c>
      <c r="O567" s="30"/>
      <c r="P567" s="162">
        <v>15</v>
      </c>
      <c r="Q567" s="30">
        <f t="shared" si="467"/>
        <v>108</v>
      </c>
      <c r="R567" s="30">
        <f t="shared" si="468"/>
        <v>3287.1798000000003</v>
      </c>
      <c r="S567" s="30">
        <f t="shared" si="469"/>
        <v>3285</v>
      </c>
      <c r="T567" s="30" t="s">
        <v>6</v>
      </c>
      <c r="U567" s="30"/>
      <c r="V567" s="32">
        <v>40106</v>
      </c>
      <c r="W567" s="30"/>
      <c r="X567" s="31">
        <v>804.38</v>
      </c>
      <c r="Y567" s="30">
        <v>0</v>
      </c>
      <c r="Z567" s="30">
        <v>0</v>
      </c>
      <c r="AA567" s="30">
        <v>0</v>
      </c>
      <c r="AB567" s="31">
        <f t="shared" si="470"/>
        <v>804.38</v>
      </c>
      <c r="AC567" s="33">
        <v>42095</v>
      </c>
      <c r="AD567" s="10">
        <f t="shared" si="471"/>
        <v>40106</v>
      </c>
      <c r="AE567" s="10">
        <f t="shared" si="472"/>
        <v>42095</v>
      </c>
      <c r="AF567" s="11">
        <f t="shared" si="473"/>
        <v>1989</v>
      </c>
      <c r="AG567" s="11">
        <f t="shared" si="474"/>
        <v>3287.25</v>
      </c>
      <c r="AH567" s="11">
        <f t="shared" si="475"/>
        <v>1989</v>
      </c>
      <c r="AI567" s="11">
        <f t="shared" si="522"/>
        <v>487.03556164383565</v>
      </c>
      <c r="AJ567" s="11">
        <f t="shared" si="523"/>
        <v>317.34443835616435</v>
      </c>
      <c r="AK567" s="33">
        <v>42461</v>
      </c>
      <c r="AL567" s="5">
        <f t="shared" si="476"/>
        <v>42461</v>
      </c>
      <c r="AM567" s="11">
        <f t="shared" si="477"/>
        <v>42461</v>
      </c>
      <c r="AN567" s="11">
        <f t="shared" si="478"/>
        <v>1989</v>
      </c>
      <c r="AO567" s="6">
        <v>750.02</v>
      </c>
      <c r="AP567" s="6">
        <f t="shared" si="479"/>
        <v>262.98443835616433</v>
      </c>
      <c r="AQ567" s="6">
        <f t="shared" si="480"/>
        <v>54.360000000000014</v>
      </c>
      <c r="AR567" s="33">
        <v>42826</v>
      </c>
      <c r="AS567" s="5">
        <f t="shared" si="481"/>
        <v>42826</v>
      </c>
      <c r="AT567" s="11">
        <f t="shared" si="482"/>
        <v>42826</v>
      </c>
      <c r="AU567" s="11">
        <f t="shared" si="483"/>
        <v>2720</v>
      </c>
      <c r="AV567" s="6">
        <v>839.39555555555557</v>
      </c>
      <c r="AW567" s="6">
        <v>89.37555555555555</v>
      </c>
      <c r="AX567" s="6">
        <v>0</v>
      </c>
      <c r="AY567" s="33">
        <v>43191</v>
      </c>
      <c r="AZ567" s="5">
        <f t="shared" si="484"/>
        <v>43191</v>
      </c>
      <c r="BA567" s="11">
        <f t="shared" si="485"/>
        <v>3085</v>
      </c>
      <c r="BB567" s="11">
        <f t="shared" si="486"/>
        <v>2767.6555616438354</v>
      </c>
      <c r="BC567" s="6">
        <v>839.39555555555557</v>
      </c>
      <c r="BD567" s="6">
        <v>0</v>
      </c>
      <c r="BE567" s="6">
        <v>-0.2</v>
      </c>
      <c r="BF567" s="8"/>
      <c r="BG567" s="33">
        <v>43556</v>
      </c>
      <c r="BH567" s="5">
        <f t="shared" si="487"/>
        <v>43556</v>
      </c>
      <c r="BI567" s="11">
        <f t="shared" si="488"/>
        <v>3450</v>
      </c>
      <c r="BJ567" s="11">
        <f t="shared" si="489"/>
        <v>0</v>
      </c>
      <c r="BK567" s="6">
        <f>BC567+BL567</f>
        <v>840.47555555555562</v>
      </c>
      <c r="BL567" s="6">
        <v>1.08</v>
      </c>
      <c r="BM567" s="6">
        <v>0.08</v>
      </c>
      <c r="BN567" s="59"/>
      <c r="BO567" s="58"/>
      <c r="BP567" s="58"/>
      <c r="BQ567" s="61">
        <f t="shared" si="491"/>
        <v>-36.175555555555661</v>
      </c>
      <c r="BR567" s="33">
        <v>43922</v>
      </c>
      <c r="BS567" s="5">
        <f t="shared" si="492"/>
        <v>43922</v>
      </c>
      <c r="BT567" s="11">
        <f t="shared" si="493"/>
        <v>3816</v>
      </c>
      <c r="BU567" s="11">
        <f t="shared" si="494"/>
        <v>0</v>
      </c>
      <c r="BV567" s="6">
        <f t="shared" si="514"/>
        <v>840.55555555555566</v>
      </c>
      <c r="BW567" s="6">
        <f t="shared" si="516"/>
        <v>0.08</v>
      </c>
      <c r="BX567" s="73">
        <f t="shared" si="519"/>
        <v>243.8850776255708</v>
      </c>
      <c r="BY567" s="6">
        <v>0.08</v>
      </c>
      <c r="BZ567" s="33">
        <v>44287</v>
      </c>
      <c r="CA567" s="5">
        <f t="shared" si="495"/>
        <v>44287</v>
      </c>
      <c r="CB567" s="11">
        <f t="shared" si="496"/>
        <v>4181</v>
      </c>
      <c r="CC567" s="11">
        <f t="shared" si="497"/>
        <v>0</v>
      </c>
      <c r="CD567" s="6">
        <f t="shared" si="498"/>
        <v>840.6355555555557</v>
      </c>
      <c r="CE567" s="62">
        <f t="shared" si="517"/>
        <v>0.08</v>
      </c>
      <c r="CF567" s="73">
        <f t="shared" si="521"/>
        <v>53.62533333333333</v>
      </c>
      <c r="CG567" s="73">
        <f t="shared" si="506"/>
        <v>190.25974429223749</v>
      </c>
      <c r="CH567" s="6">
        <f t="shared" si="525"/>
        <v>0</v>
      </c>
      <c r="CI567" s="6"/>
      <c r="CJ567" s="33">
        <v>44652</v>
      </c>
      <c r="CK567" s="5">
        <f t="shared" si="499"/>
        <v>44652</v>
      </c>
      <c r="CL567" s="11">
        <f t="shared" si="500"/>
        <v>2557</v>
      </c>
      <c r="CM567" s="11">
        <f t="shared" si="501"/>
        <v>2557</v>
      </c>
      <c r="CN567" s="6">
        <f t="shared" si="502"/>
        <v>840.6355555555557</v>
      </c>
      <c r="CO567" s="62">
        <f t="shared" si="518"/>
        <v>0</v>
      </c>
      <c r="CP567" s="73">
        <f t="shared" si="520"/>
        <v>53.62533333333333</v>
      </c>
      <c r="CQ567" s="73">
        <f t="shared" si="508"/>
        <v>136.63441095890414</v>
      </c>
      <c r="CR567" s="6">
        <f t="shared" si="503"/>
        <v>0</v>
      </c>
    </row>
    <row r="568" spans="1:96">
      <c r="A568" s="30" t="s">
        <v>1585</v>
      </c>
      <c r="B568" s="30" t="s">
        <v>1586</v>
      </c>
      <c r="C568" s="49"/>
      <c r="D568" s="49" t="s">
        <v>3393</v>
      </c>
      <c r="E568" s="30" t="s">
        <v>3061</v>
      </c>
      <c r="F568" s="30" t="s">
        <v>4568</v>
      </c>
      <c r="G568" s="30" t="s">
        <v>4562</v>
      </c>
      <c r="H568" s="30" t="s">
        <v>3394</v>
      </c>
      <c r="I568" s="30" t="s">
        <v>4333</v>
      </c>
      <c r="J568" s="30"/>
      <c r="K568" s="30" t="s">
        <v>1240</v>
      </c>
      <c r="L568" s="30" t="s">
        <v>3102</v>
      </c>
      <c r="M568" s="31">
        <v>2312.37</v>
      </c>
      <c r="N568" s="30">
        <v>9</v>
      </c>
      <c r="O568" s="30"/>
      <c r="P568" s="162">
        <v>15</v>
      </c>
      <c r="Q568" s="30">
        <f t="shared" si="467"/>
        <v>108</v>
      </c>
      <c r="R568" s="30">
        <f t="shared" si="468"/>
        <v>3287.1798000000003</v>
      </c>
      <c r="S568" s="30">
        <f t="shared" si="469"/>
        <v>3285</v>
      </c>
      <c r="T568" s="30" t="s">
        <v>6</v>
      </c>
      <c r="U568" s="30"/>
      <c r="V568" s="32">
        <v>40106</v>
      </c>
      <c r="W568" s="30"/>
      <c r="X568" s="31">
        <v>2312.37</v>
      </c>
      <c r="Y568" s="30">
        <v>0</v>
      </c>
      <c r="Z568" s="30">
        <v>0</v>
      </c>
      <c r="AA568" s="30">
        <v>0</v>
      </c>
      <c r="AB568" s="31">
        <f t="shared" si="470"/>
        <v>2312.37</v>
      </c>
      <c r="AC568" s="33">
        <v>42095</v>
      </c>
      <c r="AD568" s="10">
        <f t="shared" si="471"/>
        <v>40106</v>
      </c>
      <c r="AE568" s="10">
        <f t="shared" si="472"/>
        <v>42095</v>
      </c>
      <c r="AF568" s="11">
        <f t="shared" si="473"/>
        <v>1989</v>
      </c>
      <c r="AG568" s="11">
        <f t="shared" si="474"/>
        <v>3287.25</v>
      </c>
      <c r="AH568" s="11">
        <f t="shared" si="475"/>
        <v>1989</v>
      </c>
      <c r="AI568" s="11">
        <f t="shared" si="522"/>
        <v>1400.092520547945</v>
      </c>
      <c r="AJ568" s="11">
        <f t="shared" si="523"/>
        <v>912.27747945205488</v>
      </c>
      <c r="AK568" s="33">
        <v>42461</v>
      </c>
      <c r="AL568" s="5">
        <f t="shared" si="476"/>
        <v>42461</v>
      </c>
      <c r="AM568" s="11">
        <f t="shared" si="477"/>
        <v>42461</v>
      </c>
      <c r="AN568" s="11">
        <f t="shared" si="478"/>
        <v>1989</v>
      </c>
      <c r="AO568" s="6">
        <v>2156.12</v>
      </c>
      <c r="AP568" s="6">
        <f t="shared" si="479"/>
        <v>756.02747945205488</v>
      </c>
      <c r="AQ568" s="6">
        <f t="shared" si="480"/>
        <v>156.25</v>
      </c>
      <c r="AR568" s="33">
        <v>42826</v>
      </c>
      <c r="AS568" s="5">
        <f t="shared" si="481"/>
        <v>42826</v>
      </c>
      <c r="AT568" s="11">
        <f t="shared" si="482"/>
        <v>42826</v>
      </c>
      <c r="AU568" s="11">
        <f t="shared" si="483"/>
        <v>2720</v>
      </c>
      <c r="AV568" s="6">
        <v>2413.0499999999997</v>
      </c>
      <c r="AW568" s="6">
        <v>256.93</v>
      </c>
      <c r="AX568" s="6">
        <v>0</v>
      </c>
      <c r="AY568" s="33">
        <v>43191</v>
      </c>
      <c r="AZ568" s="5">
        <f t="shared" si="484"/>
        <v>43191</v>
      </c>
      <c r="BA568" s="11">
        <f t="shared" si="485"/>
        <v>3085</v>
      </c>
      <c r="BB568" s="11">
        <f t="shared" si="486"/>
        <v>2172.7225205479454</v>
      </c>
      <c r="BC568" s="6">
        <v>2413.0499999999997</v>
      </c>
      <c r="BD568" s="6">
        <v>0</v>
      </c>
      <c r="BE568" s="6">
        <v>-0.2</v>
      </c>
      <c r="BF568" s="8"/>
      <c r="BG568" s="33">
        <v>43556</v>
      </c>
      <c r="BH568" s="5">
        <f t="shared" si="487"/>
        <v>43556</v>
      </c>
      <c r="BI568" s="11">
        <f t="shared" si="488"/>
        <v>3450</v>
      </c>
      <c r="BJ568" s="11">
        <f t="shared" si="489"/>
        <v>0</v>
      </c>
      <c r="BK568" s="6">
        <f>BC568+BL568</f>
        <v>2414.1299999999997</v>
      </c>
      <c r="BL568" s="6">
        <v>1.08</v>
      </c>
      <c r="BM568" s="6">
        <v>0.08</v>
      </c>
      <c r="BN568" s="59"/>
      <c r="BO568" s="58"/>
      <c r="BP568" s="58"/>
      <c r="BQ568" s="61">
        <f t="shared" si="491"/>
        <v>-101.83999999999969</v>
      </c>
      <c r="BR568" s="33">
        <v>43922</v>
      </c>
      <c r="BS568" s="5">
        <f t="shared" si="492"/>
        <v>43922</v>
      </c>
      <c r="BT568" s="11">
        <f t="shared" si="493"/>
        <v>3816</v>
      </c>
      <c r="BU568" s="11">
        <f t="shared" si="494"/>
        <v>0</v>
      </c>
      <c r="BV568" s="6">
        <f t="shared" si="514"/>
        <v>2414.2099999999996</v>
      </c>
      <c r="BW568" s="6">
        <f t="shared" si="516"/>
        <v>0.08</v>
      </c>
      <c r="BX568" s="73">
        <f t="shared" si="519"/>
        <v>701.10213698630139</v>
      </c>
      <c r="BY568" s="6">
        <v>0.08</v>
      </c>
      <c r="BZ568" s="33">
        <v>44287</v>
      </c>
      <c r="CA568" s="5">
        <f t="shared" si="495"/>
        <v>44287</v>
      </c>
      <c r="CB568" s="11">
        <f t="shared" si="496"/>
        <v>4181</v>
      </c>
      <c r="CC568" s="11">
        <f t="shared" si="497"/>
        <v>0</v>
      </c>
      <c r="CD568" s="6">
        <f t="shared" si="498"/>
        <v>2414.2899999999995</v>
      </c>
      <c r="CE568" s="62">
        <f t="shared" si="517"/>
        <v>0.08</v>
      </c>
      <c r="CF568" s="73">
        <f t="shared" si="521"/>
        <v>154.15799999999999</v>
      </c>
      <c r="CG568" s="73">
        <f t="shared" si="506"/>
        <v>546.94413698630137</v>
      </c>
      <c r="CH568" s="6">
        <f t="shared" si="525"/>
        <v>0</v>
      </c>
      <c r="CI568" s="6"/>
      <c r="CJ568" s="33">
        <v>44652</v>
      </c>
      <c r="CK568" s="5">
        <f t="shared" si="499"/>
        <v>44652</v>
      </c>
      <c r="CL568" s="11">
        <f t="shared" si="500"/>
        <v>2557</v>
      </c>
      <c r="CM568" s="11">
        <f t="shared" si="501"/>
        <v>2557</v>
      </c>
      <c r="CN568" s="6">
        <f t="shared" si="502"/>
        <v>2414.2899999999995</v>
      </c>
      <c r="CO568" s="62">
        <f t="shared" si="518"/>
        <v>0</v>
      </c>
      <c r="CP568" s="73">
        <f t="shared" si="520"/>
        <v>154.15799999999999</v>
      </c>
      <c r="CQ568" s="73">
        <f t="shared" si="508"/>
        <v>392.78613698630136</v>
      </c>
      <c r="CR568" s="6">
        <f t="shared" si="503"/>
        <v>0</v>
      </c>
    </row>
    <row r="569" spans="1:96">
      <c r="A569" s="30" t="s">
        <v>1587</v>
      </c>
      <c r="B569" s="30" t="s">
        <v>1588</v>
      </c>
      <c r="C569" s="49"/>
      <c r="D569" s="49" t="s">
        <v>3395</v>
      </c>
      <c r="E569" s="30" t="s">
        <v>3061</v>
      </c>
      <c r="F569" s="30" t="s">
        <v>4568</v>
      </c>
      <c r="G569" s="30" t="s">
        <v>4574</v>
      </c>
      <c r="H569" s="30" t="s">
        <v>4451</v>
      </c>
      <c r="I569" s="30" t="s">
        <v>11653</v>
      </c>
      <c r="J569" s="30"/>
      <c r="K569" s="30" t="s">
        <v>1240</v>
      </c>
      <c r="L569" s="30" t="s">
        <v>3102</v>
      </c>
      <c r="M569" s="31">
        <v>1136.58</v>
      </c>
      <c r="N569" s="30">
        <v>9</v>
      </c>
      <c r="O569" s="30"/>
      <c r="P569" s="162">
        <v>15</v>
      </c>
      <c r="Q569" s="30">
        <f t="shared" si="467"/>
        <v>108</v>
      </c>
      <c r="R569" s="30">
        <f t="shared" si="468"/>
        <v>3287.1798000000003</v>
      </c>
      <c r="S569" s="30">
        <f t="shared" si="469"/>
        <v>3285</v>
      </c>
      <c r="T569" s="30" t="s">
        <v>6</v>
      </c>
      <c r="U569" s="30"/>
      <c r="V569" s="32">
        <v>40106</v>
      </c>
      <c r="W569" s="30"/>
      <c r="X569" s="31">
        <v>1136.58</v>
      </c>
      <c r="Y569" s="30">
        <v>0</v>
      </c>
      <c r="Z569" s="30">
        <v>0</v>
      </c>
      <c r="AA569" s="30">
        <v>0</v>
      </c>
      <c r="AB569" s="31">
        <f t="shared" si="470"/>
        <v>1136.58</v>
      </c>
      <c r="AC569" s="33">
        <v>42095</v>
      </c>
      <c r="AD569" s="10">
        <f t="shared" si="471"/>
        <v>40106</v>
      </c>
      <c r="AE569" s="10">
        <f t="shared" si="472"/>
        <v>42095</v>
      </c>
      <c r="AF569" s="11">
        <f t="shared" si="473"/>
        <v>1989</v>
      </c>
      <c r="AG569" s="11">
        <f t="shared" si="474"/>
        <v>3287.25</v>
      </c>
      <c r="AH569" s="11">
        <f t="shared" si="475"/>
        <v>1989</v>
      </c>
      <c r="AI569" s="11">
        <f t="shared" si="522"/>
        <v>688.17583561643835</v>
      </c>
      <c r="AJ569" s="11">
        <f t="shared" si="523"/>
        <v>448.40416438356158</v>
      </c>
      <c r="AK569" s="33">
        <v>42461</v>
      </c>
      <c r="AL569" s="5">
        <f t="shared" si="476"/>
        <v>42461</v>
      </c>
      <c r="AM569" s="11">
        <f t="shared" si="477"/>
        <v>42461</v>
      </c>
      <c r="AN569" s="11">
        <f t="shared" si="478"/>
        <v>1989</v>
      </c>
      <c r="AO569" s="6">
        <v>1059.72</v>
      </c>
      <c r="AP569" s="6">
        <f t="shared" si="479"/>
        <v>371.54416438356168</v>
      </c>
      <c r="AQ569" s="6">
        <f t="shared" si="480"/>
        <v>76.8599999999999</v>
      </c>
      <c r="AR569" s="33">
        <v>42826</v>
      </c>
      <c r="AS569" s="5">
        <f t="shared" si="481"/>
        <v>42826</v>
      </c>
      <c r="AT569" s="11">
        <f t="shared" si="482"/>
        <v>42826</v>
      </c>
      <c r="AU569" s="11">
        <f t="shared" si="483"/>
        <v>2720</v>
      </c>
      <c r="AV569" s="6">
        <v>1186.0066666666667</v>
      </c>
      <c r="AW569" s="6">
        <v>126.28666666666666</v>
      </c>
      <c r="AX569" s="6">
        <v>0</v>
      </c>
      <c r="AY569" s="33">
        <v>43191</v>
      </c>
      <c r="AZ569" s="5">
        <f t="shared" si="484"/>
        <v>43191</v>
      </c>
      <c r="BA569" s="11">
        <f t="shared" si="485"/>
        <v>3085</v>
      </c>
      <c r="BB569" s="11">
        <f t="shared" si="486"/>
        <v>2636.5958356164383</v>
      </c>
      <c r="BC569" s="6">
        <v>1186.0066666666667</v>
      </c>
      <c r="BD569" s="6">
        <v>0</v>
      </c>
      <c r="BE569" s="6">
        <v>-0.2</v>
      </c>
      <c r="BF569" s="8"/>
      <c r="BG569" s="33">
        <v>43556</v>
      </c>
      <c r="BH569" s="5">
        <f t="shared" si="487"/>
        <v>43556</v>
      </c>
      <c r="BI569" s="11">
        <f t="shared" si="488"/>
        <v>3450</v>
      </c>
      <c r="BJ569" s="11">
        <f t="shared" si="489"/>
        <v>0</v>
      </c>
      <c r="BK569" s="6">
        <f>BC569+BL569</f>
        <v>1187.0866666666666</v>
      </c>
      <c r="BL569" s="6">
        <v>1.08</v>
      </c>
      <c r="BM569" s="6">
        <v>0.08</v>
      </c>
      <c r="BN569" s="59"/>
      <c r="BO569" s="58"/>
      <c r="BP569" s="58"/>
      <c r="BQ569" s="61">
        <f t="shared" si="491"/>
        <v>-50.586666666666588</v>
      </c>
      <c r="BR569" s="33">
        <v>43922</v>
      </c>
      <c r="BS569" s="5">
        <f t="shared" si="492"/>
        <v>43922</v>
      </c>
      <c r="BT569" s="11">
        <f t="shared" si="493"/>
        <v>3816</v>
      </c>
      <c r="BU569" s="11">
        <f t="shared" si="494"/>
        <v>0</v>
      </c>
      <c r="BV569" s="6">
        <f t="shared" si="514"/>
        <v>1187.1666666666665</v>
      </c>
      <c r="BW569" s="6">
        <f t="shared" si="516"/>
        <v>0.08</v>
      </c>
      <c r="BX569" s="73">
        <f t="shared" si="519"/>
        <v>344.60690410958904</v>
      </c>
      <c r="BY569" s="6">
        <v>0.08</v>
      </c>
      <c r="BZ569" s="33">
        <v>44287</v>
      </c>
      <c r="CA569" s="5">
        <f t="shared" si="495"/>
        <v>44287</v>
      </c>
      <c r="CB569" s="11">
        <f t="shared" si="496"/>
        <v>4181</v>
      </c>
      <c r="CC569" s="11">
        <f t="shared" si="497"/>
        <v>0</v>
      </c>
      <c r="CD569" s="6">
        <f t="shared" si="498"/>
        <v>1187.2466666666664</v>
      </c>
      <c r="CE569" s="62">
        <f t="shared" si="517"/>
        <v>0.08</v>
      </c>
      <c r="CF569" s="73">
        <f t="shared" si="521"/>
        <v>75.771999999999991</v>
      </c>
      <c r="CG569" s="73">
        <f t="shared" si="506"/>
        <v>268.83490410958905</v>
      </c>
      <c r="CH569" s="6">
        <f t="shared" si="525"/>
        <v>0</v>
      </c>
      <c r="CI569" s="6"/>
      <c r="CJ569" s="33">
        <v>44652</v>
      </c>
      <c r="CK569" s="5">
        <f t="shared" si="499"/>
        <v>44652</v>
      </c>
      <c r="CL569" s="11">
        <f t="shared" si="500"/>
        <v>2557</v>
      </c>
      <c r="CM569" s="11">
        <f t="shared" si="501"/>
        <v>2557</v>
      </c>
      <c r="CN569" s="6">
        <f t="shared" si="502"/>
        <v>1187.2466666666664</v>
      </c>
      <c r="CO569" s="62">
        <f t="shared" si="518"/>
        <v>0</v>
      </c>
      <c r="CP569" s="73">
        <f t="shared" si="520"/>
        <v>75.771999999999991</v>
      </c>
      <c r="CQ569" s="73">
        <f t="shared" si="508"/>
        <v>193.06290410958906</v>
      </c>
      <c r="CR569" s="6">
        <f t="shared" si="503"/>
        <v>0</v>
      </c>
    </row>
    <row r="570" spans="1:96">
      <c r="A570" s="30" t="s">
        <v>1589</v>
      </c>
      <c r="B570" s="30" t="s">
        <v>1590</v>
      </c>
      <c r="C570" s="49"/>
      <c r="D570" s="49" t="s">
        <v>3396</v>
      </c>
      <c r="E570" s="30" t="s">
        <v>3061</v>
      </c>
      <c r="F570" s="30" t="s">
        <v>4568</v>
      </c>
      <c r="G570" s="30" t="s">
        <v>4574</v>
      </c>
      <c r="H570" s="30" t="s">
        <v>4451</v>
      </c>
      <c r="I570" s="30" t="s">
        <v>11653</v>
      </c>
      <c r="J570" s="30"/>
      <c r="K570" s="30" t="s">
        <v>1240</v>
      </c>
      <c r="L570" s="30" t="s">
        <v>3102</v>
      </c>
      <c r="M570" s="31">
        <v>1137.58</v>
      </c>
      <c r="N570" s="30">
        <v>9</v>
      </c>
      <c r="O570" s="30"/>
      <c r="P570" s="162">
        <v>15</v>
      </c>
      <c r="Q570" s="30">
        <f t="shared" si="467"/>
        <v>108</v>
      </c>
      <c r="R570" s="30">
        <f t="shared" si="468"/>
        <v>3287.1798000000003</v>
      </c>
      <c r="S570" s="30">
        <f t="shared" si="469"/>
        <v>3285</v>
      </c>
      <c r="T570" s="30" t="s">
        <v>6</v>
      </c>
      <c r="U570" s="30"/>
      <c r="V570" s="32">
        <v>40106</v>
      </c>
      <c r="W570" s="30"/>
      <c r="X570" s="31">
        <v>1137.58</v>
      </c>
      <c r="Y570" s="30">
        <v>0</v>
      </c>
      <c r="Z570" s="30">
        <v>0</v>
      </c>
      <c r="AA570" s="30">
        <v>0</v>
      </c>
      <c r="AB570" s="31">
        <f t="shared" si="470"/>
        <v>1137.58</v>
      </c>
      <c r="AC570" s="33">
        <v>42095</v>
      </c>
      <c r="AD570" s="10">
        <f t="shared" si="471"/>
        <v>40106</v>
      </c>
      <c r="AE570" s="10">
        <f t="shared" si="472"/>
        <v>42095</v>
      </c>
      <c r="AF570" s="11">
        <f t="shared" si="473"/>
        <v>1989</v>
      </c>
      <c r="AG570" s="11">
        <f t="shared" si="474"/>
        <v>3287.25</v>
      </c>
      <c r="AH570" s="11">
        <f t="shared" si="475"/>
        <v>1989</v>
      </c>
      <c r="AI570" s="11">
        <f t="shared" si="522"/>
        <v>688.78131506849309</v>
      </c>
      <c r="AJ570" s="11">
        <f t="shared" si="523"/>
        <v>448.79868493150684</v>
      </c>
      <c r="AK570" s="33">
        <v>42461</v>
      </c>
      <c r="AL570" s="5">
        <f t="shared" si="476"/>
        <v>42461</v>
      </c>
      <c r="AM570" s="11">
        <f t="shared" si="477"/>
        <v>42461</v>
      </c>
      <c r="AN570" s="11">
        <f t="shared" si="478"/>
        <v>1989</v>
      </c>
      <c r="AO570" s="6">
        <v>1060.6500000000001</v>
      </c>
      <c r="AP570" s="6">
        <f t="shared" si="479"/>
        <v>371.868684931507</v>
      </c>
      <c r="AQ570" s="6">
        <f t="shared" si="480"/>
        <v>76.929999999999836</v>
      </c>
      <c r="AR570" s="33">
        <v>42826</v>
      </c>
      <c r="AS570" s="5">
        <f t="shared" si="481"/>
        <v>42826</v>
      </c>
      <c r="AT570" s="11">
        <f t="shared" si="482"/>
        <v>42826</v>
      </c>
      <c r="AU570" s="11">
        <f t="shared" si="483"/>
        <v>2720</v>
      </c>
      <c r="AV570" s="6">
        <v>1187.0477777777778</v>
      </c>
      <c r="AW570" s="6">
        <v>126.39777777777778</v>
      </c>
      <c r="AX570" s="6">
        <v>0</v>
      </c>
      <c r="AY570" s="33">
        <v>43191</v>
      </c>
      <c r="AZ570" s="5">
        <f t="shared" si="484"/>
        <v>43191</v>
      </c>
      <c r="BA570" s="11">
        <f t="shared" si="485"/>
        <v>3085</v>
      </c>
      <c r="BB570" s="11">
        <f t="shared" si="486"/>
        <v>2636.2013150684934</v>
      </c>
      <c r="BC570" s="6">
        <v>1187.0477777777778</v>
      </c>
      <c r="BD570" s="6">
        <v>0</v>
      </c>
      <c r="BE570" s="6">
        <v>-0.2</v>
      </c>
      <c r="BF570" s="8"/>
      <c r="BG570" s="33">
        <v>43556</v>
      </c>
      <c r="BH570" s="5">
        <f t="shared" si="487"/>
        <v>43556</v>
      </c>
      <c r="BI570" s="11">
        <f t="shared" si="488"/>
        <v>3450</v>
      </c>
      <c r="BJ570" s="11">
        <f t="shared" si="489"/>
        <v>0</v>
      </c>
      <c r="BK570" s="6">
        <f>BC570+BL570</f>
        <v>1188.1277777777777</v>
      </c>
      <c r="BL570" s="6">
        <v>1.08</v>
      </c>
      <c r="BM570" s="6">
        <v>0.08</v>
      </c>
      <c r="BN570" s="59"/>
      <c r="BO570" s="58"/>
      <c r="BP570" s="58"/>
      <c r="BQ570" s="61">
        <f t="shared" si="491"/>
        <v>-50.627777777777737</v>
      </c>
      <c r="BR570" s="33">
        <v>43922</v>
      </c>
      <c r="BS570" s="5">
        <f t="shared" si="492"/>
        <v>43922</v>
      </c>
      <c r="BT570" s="11">
        <f t="shared" si="493"/>
        <v>3816</v>
      </c>
      <c r="BU570" s="11">
        <f t="shared" si="494"/>
        <v>0</v>
      </c>
      <c r="BV570" s="6">
        <f t="shared" si="514"/>
        <v>1188.2077777777777</v>
      </c>
      <c r="BW570" s="6">
        <f t="shared" si="516"/>
        <v>0.08</v>
      </c>
      <c r="BX570" s="73">
        <f t="shared" si="519"/>
        <v>344.91010045662102</v>
      </c>
      <c r="BY570" s="6">
        <v>0.08</v>
      </c>
      <c r="BZ570" s="33">
        <v>44287</v>
      </c>
      <c r="CA570" s="5">
        <f t="shared" si="495"/>
        <v>44287</v>
      </c>
      <c r="CB570" s="11">
        <f t="shared" si="496"/>
        <v>4181</v>
      </c>
      <c r="CC570" s="11">
        <f t="shared" si="497"/>
        <v>0</v>
      </c>
      <c r="CD570" s="6">
        <f t="shared" si="498"/>
        <v>1188.2877777777776</v>
      </c>
      <c r="CE570" s="62">
        <f t="shared" si="517"/>
        <v>0.08</v>
      </c>
      <c r="CF570" s="73">
        <f t="shared" si="521"/>
        <v>75.838666666666668</v>
      </c>
      <c r="CG570" s="73">
        <f t="shared" si="506"/>
        <v>269.07143378995437</v>
      </c>
      <c r="CH570" s="6">
        <f t="shared" si="525"/>
        <v>0</v>
      </c>
      <c r="CI570" s="6"/>
      <c r="CJ570" s="33">
        <v>44652</v>
      </c>
      <c r="CK570" s="5">
        <f t="shared" si="499"/>
        <v>44652</v>
      </c>
      <c r="CL570" s="11">
        <f t="shared" si="500"/>
        <v>2557</v>
      </c>
      <c r="CM570" s="11">
        <f t="shared" si="501"/>
        <v>2557</v>
      </c>
      <c r="CN570" s="6">
        <f t="shared" si="502"/>
        <v>1188.2877777777776</v>
      </c>
      <c r="CO570" s="62">
        <f t="shared" si="518"/>
        <v>0</v>
      </c>
      <c r="CP570" s="73">
        <f t="shared" si="520"/>
        <v>75.838666666666668</v>
      </c>
      <c r="CQ570" s="73">
        <f t="shared" si="508"/>
        <v>193.23276712328772</v>
      </c>
      <c r="CR570" s="6">
        <f t="shared" si="503"/>
        <v>0</v>
      </c>
    </row>
    <row r="571" spans="1:96">
      <c r="A571" s="30" t="s">
        <v>1461</v>
      </c>
      <c r="B571" s="30" t="s">
        <v>1462</v>
      </c>
      <c r="C571" s="49"/>
      <c r="D571" s="49" t="s">
        <v>3331</v>
      </c>
      <c r="E571" s="30" t="s">
        <v>3061</v>
      </c>
      <c r="F571" s="30" t="s">
        <v>4568</v>
      </c>
      <c r="G571" s="30" t="s">
        <v>4574</v>
      </c>
      <c r="H571" s="30" t="s">
        <v>4473</v>
      </c>
      <c r="I571" s="30" t="s">
        <v>11641</v>
      </c>
      <c r="J571" s="30"/>
      <c r="K571" s="30" t="s">
        <v>1240</v>
      </c>
      <c r="L571" s="30" t="s">
        <v>3102</v>
      </c>
      <c r="M571" s="31">
        <v>2346.58</v>
      </c>
      <c r="N571" s="30">
        <v>9</v>
      </c>
      <c r="O571" s="30"/>
      <c r="P571" s="162">
        <v>15</v>
      </c>
      <c r="Q571" s="30">
        <f t="shared" si="467"/>
        <v>108</v>
      </c>
      <c r="R571" s="30">
        <f t="shared" si="468"/>
        <v>3287.1798000000003</v>
      </c>
      <c r="S571" s="30">
        <f t="shared" si="469"/>
        <v>3285</v>
      </c>
      <c r="T571" s="30" t="s">
        <v>6</v>
      </c>
      <c r="U571" s="30"/>
      <c r="V571" s="32">
        <v>40268</v>
      </c>
      <c r="W571" s="30"/>
      <c r="X571" s="31">
        <v>2346.58</v>
      </c>
      <c r="Y571" s="30">
        <v>0</v>
      </c>
      <c r="Z571" s="30">
        <v>0</v>
      </c>
      <c r="AA571" s="30">
        <v>0</v>
      </c>
      <c r="AB571" s="31">
        <f t="shared" si="470"/>
        <v>2346.58</v>
      </c>
      <c r="AC571" s="33">
        <v>42095</v>
      </c>
      <c r="AD571" s="10">
        <f t="shared" si="471"/>
        <v>40268</v>
      </c>
      <c r="AE571" s="10">
        <f t="shared" si="472"/>
        <v>42095</v>
      </c>
      <c r="AF571" s="11">
        <f t="shared" si="473"/>
        <v>1827</v>
      </c>
      <c r="AG571" s="11">
        <f t="shared" si="474"/>
        <v>3287.25</v>
      </c>
      <c r="AH571" s="11">
        <f t="shared" si="475"/>
        <v>1827</v>
      </c>
      <c r="AI571" s="11">
        <f t="shared" si="522"/>
        <v>1305.0842191780823</v>
      </c>
      <c r="AJ571" s="11">
        <f t="shared" si="523"/>
        <v>1041.4957808219176</v>
      </c>
      <c r="AK571" s="33">
        <v>42461</v>
      </c>
      <c r="AL571" s="5">
        <f t="shared" si="476"/>
        <v>42461</v>
      </c>
      <c r="AM571" s="11">
        <f t="shared" si="477"/>
        <v>42461</v>
      </c>
      <c r="AN571" s="11">
        <f t="shared" si="478"/>
        <v>1827</v>
      </c>
      <c r="AO571" s="6">
        <v>2040.87</v>
      </c>
      <c r="AP571" s="6">
        <f t="shared" si="479"/>
        <v>735.78578082191757</v>
      </c>
      <c r="AQ571" s="6">
        <f t="shared" si="480"/>
        <v>305.71000000000004</v>
      </c>
      <c r="AR571" s="33">
        <v>42826</v>
      </c>
      <c r="AS571" s="5">
        <f t="shared" si="481"/>
        <v>42826</v>
      </c>
      <c r="AT571" s="11">
        <f t="shared" si="482"/>
        <v>42826</v>
      </c>
      <c r="AU571" s="11">
        <f t="shared" si="483"/>
        <v>2558</v>
      </c>
      <c r="AV571" s="6">
        <v>2301.6011111111111</v>
      </c>
      <c r="AW571" s="6">
        <v>260.73111111111109</v>
      </c>
      <c r="AX571" s="6">
        <f t="shared" ref="AX571:AX598" si="526">AB571-AV571</f>
        <v>44.978888888888832</v>
      </c>
      <c r="AY571" s="33">
        <v>43191</v>
      </c>
      <c r="AZ571" s="5">
        <f t="shared" si="484"/>
        <v>43191</v>
      </c>
      <c r="BA571" s="11">
        <f t="shared" si="485"/>
        <v>2923</v>
      </c>
      <c r="BB571" s="11">
        <f t="shared" si="486"/>
        <v>1881.5042191780824</v>
      </c>
      <c r="BC571" s="6">
        <v>2347.1850959762928</v>
      </c>
      <c r="BD571" s="6">
        <v>45.583984865181755</v>
      </c>
      <c r="BE571" s="6">
        <f t="shared" ref="BE571:BE586" si="527">AB571-BC571</f>
        <v>-0.60509597629288692</v>
      </c>
      <c r="BF571" s="8"/>
      <c r="BG571" s="33">
        <v>43556</v>
      </c>
      <c r="BH571" s="5">
        <f t="shared" si="487"/>
        <v>43556</v>
      </c>
      <c r="BI571" s="11">
        <f t="shared" si="488"/>
        <v>3288</v>
      </c>
      <c r="BJ571" s="11">
        <f t="shared" si="489"/>
        <v>0</v>
      </c>
      <c r="BK571" s="6">
        <f>(M571-J571)/R571*BI571</f>
        <v>2347.1655064319871</v>
      </c>
      <c r="BL571" s="6">
        <v>1.08</v>
      </c>
      <c r="BM571" s="6">
        <v>0.08</v>
      </c>
      <c r="BN571" s="59"/>
      <c r="BO571" s="58"/>
      <c r="BP571" s="58"/>
      <c r="BQ571" s="61">
        <f t="shared" si="491"/>
        <v>-0.66550643198706894</v>
      </c>
      <c r="BR571" s="33">
        <v>43922</v>
      </c>
      <c r="BS571" s="5">
        <f t="shared" si="492"/>
        <v>43922</v>
      </c>
      <c r="BT571" s="11">
        <f t="shared" si="493"/>
        <v>3654</v>
      </c>
      <c r="BU571" s="11">
        <f t="shared" si="494"/>
        <v>0</v>
      </c>
      <c r="BV571" s="6">
        <f t="shared" si="514"/>
        <v>2347.245506431987</v>
      </c>
      <c r="BW571" s="6">
        <f t="shared" si="516"/>
        <v>0.08</v>
      </c>
      <c r="BX571" s="73">
        <f t="shared" si="519"/>
        <v>780.90753607305953</v>
      </c>
      <c r="BY571" s="6">
        <v>0.08</v>
      </c>
      <c r="BZ571" s="33">
        <v>44287</v>
      </c>
      <c r="CA571" s="5">
        <f t="shared" si="495"/>
        <v>44287</v>
      </c>
      <c r="CB571" s="11">
        <f t="shared" si="496"/>
        <v>4019</v>
      </c>
      <c r="CC571" s="11">
        <f t="shared" si="497"/>
        <v>0</v>
      </c>
      <c r="CD571" s="6">
        <f t="shared" si="498"/>
        <v>2347.3255064319869</v>
      </c>
      <c r="CE571" s="62">
        <f t="shared" si="517"/>
        <v>0.08</v>
      </c>
      <c r="CF571" s="73">
        <f t="shared" si="521"/>
        <v>156.43866666666665</v>
      </c>
      <c r="CG571" s="73">
        <f t="shared" si="506"/>
        <v>624.46886940639286</v>
      </c>
      <c r="CH571" s="6">
        <f t="shared" si="525"/>
        <v>0</v>
      </c>
      <c r="CI571" s="6"/>
      <c r="CJ571" s="33">
        <v>44652</v>
      </c>
      <c r="CK571" s="5">
        <f t="shared" si="499"/>
        <v>44652</v>
      </c>
      <c r="CL571" s="11">
        <f t="shared" si="500"/>
        <v>2557</v>
      </c>
      <c r="CM571" s="11">
        <f t="shared" si="501"/>
        <v>2557</v>
      </c>
      <c r="CN571" s="6">
        <f t="shared" si="502"/>
        <v>2347.3255064319869</v>
      </c>
      <c r="CO571" s="62">
        <f t="shared" si="518"/>
        <v>0</v>
      </c>
      <c r="CP571" s="73">
        <f t="shared" si="520"/>
        <v>156.43866666666665</v>
      </c>
      <c r="CQ571" s="73">
        <f t="shared" si="508"/>
        <v>468.03020273972618</v>
      </c>
      <c r="CR571" s="6">
        <f t="shared" si="503"/>
        <v>0</v>
      </c>
    </row>
    <row r="572" spans="1:96">
      <c r="A572" s="30" t="s">
        <v>1519</v>
      </c>
      <c r="B572" s="30" t="s">
        <v>1520</v>
      </c>
      <c r="C572" s="49"/>
      <c r="D572" s="49" t="s">
        <v>3360</v>
      </c>
      <c r="E572" s="30" t="s">
        <v>3061</v>
      </c>
      <c r="F572" s="30" t="s">
        <v>4568</v>
      </c>
      <c r="G572" s="30" t="s">
        <v>4562</v>
      </c>
      <c r="H572" s="30" t="s">
        <v>4586</v>
      </c>
      <c r="I572" s="30" t="s">
        <v>4587</v>
      </c>
      <c r="J572" s="30"/>
      <c r="K572" s="30" t="s">
        <v>1240</v>
      </c>
      <c r="L572" s="30" t="s">
        <v>3102</v>
      </c>
      <c r="M572" s="31">
        <v>2164.86</v>
      </c>
      <c r="N572" s="30">
        <v>9</v>
      </c>
      <c r="O572" s="30"/>
      <c r="P572" s="162">
        <v>15</v>
      </c>
      <c r="Q572" s="30">
        <f t="shared" si="467"/>
        <v>108</v>
      </c>
      <c r="R572" s="30">
        <f t="shared" si="468"/>
        <v>3287.1798000000003</v>
      </c>
      <c r="S572" s="30">
        <f t="shared" si="469"/>
        <v>3285</v>
      </c>
      <c r="T572" s="30" t="s">
        <v>6</v>
      </c>
      <c r="U572" s="30"/>
      <c r="V572" s="32">
        <v>40268</v>
      </c>
      <c r="W572" s="30"/>
      <c r="X572" s="31">
        <v>2164.86</v>
      </c>
      <c r="Y572" s="30">
        <v>0</v>
      </c>
      <c r="Z572" s="30">
        <v>0</v>
      </c>
      <c r="AA572" s="30">
        <v>0</v>
      </c>
      <c r="AB572" s="31">
        <f t="shared" si="470"/>
        <v>2164.86</v>
      </c>
      <c r="AC572" s="33">
        <v>42095</v>
      </c>
      <c r="AD572" s="10">
        <f t="shared" si="471"/>
        <v>40268</v>
      </c>
      <c r="AE572" s="10">
        <f t="shared" si="472"/>
        <v>42095</v>
      </c>
      <c r="AF572" s="11">
        <f t="shared" si="473"/>
        <v>1827</v>
      </c>
      <c r="AG572" s="11">
        <f t="shared" si="474"/>
        <v>3287.25</v>
      </c>
      <c r="AH572" s="11">
        <f t="shared" si="475"/>
        <v>1827</v>
      </c>
      <c r="AI572" s="11">
        <f t="shared" si="522"/>
        <v>1204.0180273972603</v>
      </c>
      <c r="AJ572" s="11">
        <f t="shared" si="523"/>
        <v>960.84197260273982</v>
      </c>
      <c r="AK572" s="33">
        <v>42461</v>
      </c>
      <c r="AL572" s="5">
        <f t="shared" si="476"/>
        <v>42461</v>
      </c>
      <c r="AM572" s="11">
        <f t="shared" si="477"/>
        <v>42461</v>
      </c>
      <c r="AN572" s="11">
        <f t="shared" si="478"/>
        <v>1827</v>
      </c>
      <c r="AO572" s="6">
        <v>1882.82</v>
      </c>
      <c r="AP572" s="6">
        <f t="shared" si="479"/>
        <v>678.80197260273962</v>
      </c>
      <c r="AQ572" s="6">
        <f t="shared" si="480"/>
        <v>282.04000000000019</v>
      </c>
      <c r="AR572" s="33">
        <v>42826</v>
      </c>
      <c r="AS572" s="5">
        <f t="shared" si="481"/>
        <v>42826</v>
      </c>
      <c r="AT572" s="11">
        <f t="shared" si="482"/>
        <v>42826</v>
      </c>
      <c r="AU572" s="11">
        <f t="shared" si="483"/>
        <v>2558</v>
      </c>
      <c r="AV572" s="6">
        <v>2123.36</v>
      </c>
      <c r="AW572" s="6">
        <v>240.54000000000002</v>
      </c>
      <c r="AX572" s="6">
        <f t="shared" si="526"/>
        <v>41.5</v>
      </c>
      <c r="AY572" s="33">
        <v>43191</v>
      </c>
      <c r="AZ572" s="5">
        <f t="shared" si="484"/>
        <v>43191</v>
      </c>
      <c r="BA572" s="11">
        <f t="shared" si="485"/>
        <v>2923</v>
      </c>
      <c r="BB572" s="11">
        <f t="shared" si="486"/>
        <v>1962.1580273972602</v>
      </c>
      <c r="BC572" s="6">
        <v>2165.4182948720277</v>
      </c>
      <c r="BD572" s="6">
        <v>42.058294872027389</v>
      </c>
      <c r="BE572" s="6">
        <f t="shared" si="527"/>
        <v>-0.55829487202754535</v>
      </c>
      <c r="BF572" s="8"/>
      <c r="BG572" s="33">
        <v>43556</v>
      </c>
      <c r="BH572" s="5">
        <f t="shared" si="487"/>
        <v>43556</v>
      </c>
      <c r="BI572" s="11">
        <f t="shared" si="488"/>
        <v>3288</v>
      </c>
      <c r="BJ572" s="11">
        <f t="shared" si="489"/>
        <v>0</v>
      </c>
      <c r="BK572" s="6">
        <f>(M572-J572)/R572*BI572</f>
        <v>2165.4001646031043</v>
      </c>
      <c r="BL572" s="6">
        <v>1.08</v>
      </c>
      <c r="BM572" s="6">
        <v>0.08</v>
      </c>
      <c r="BN572" s="59"/>
      <c r="BO572" s="58"/>
      <c r="BP572" s="58"/>
      <c r="BQ572" s="61">
        <f t="shared" si="491"/>
        <v>-0.62016460310405819</v>
      </c>
      <c r="BR572" s="33">
        <v>43922</v>
      </c>
      <c r="BS572" s="5">
        <f t="shared" si="492"/>
        <v>43922</v>
      </c>
      <c r="BT572" s="11">
        <f t="shared" si="493"/>
        <v>3654</v>
      </c>
      <c r="BU572" s="11">
        <f t="shared" si="494"/>
        <v>0</v>
      </c>
      <c r="BV572" s="6">
        <f t="shared" si="514"/>
        <v>2165.4801646031042</v>
      </c>
      <c r="BW572" s="6">
        <f t="shared" si="516"/>
        <v>0.08</v>
      </c>
      <c r="BX572" s="73">
        <f t="shared" si="519"/>
        <v>720.43377534246588</v>
      </c>
      <c r="BY572" s="6">
        <v>0.08</v>
      </c>
      <c r="BZ572" s="33">
        <v>44287</v>
      </c>
      <c r="CA572" s="5">
        <f t="shared" si="495"/>
        <v>44287</v>
      </c>
      <c r="CB572" s="11">
        <f t="shared" si="496"/>
        <v>4019</v>
      </c>
      <c r="CC572" s="11">
        <f t="shared" si="497"/>
        <v>0</v>
      </c>
      <c r="CD572" s="6">
        <f t="shared" si="498"/>
        <v>2165.5601646031041</v>
      </c>
      <c r="CE572" s="62">
        <f t="shared" si="517"/>
        <v>0.08</v>
      </c>
      <c r="CF572" s="73">
        <f t="shared" si="521"/>
        <v>144.32400000000001</v>
      </c>
      <c r="CG572" s="73">
        <f t="shared" si="506"/>
        <v>576.10977534246581</v>
      </c>
      <c r="CH572" s="6">
        <f t="shared" si="525"/>
        <v>0</v>
      </c>
      <c r="CI572" s="6"/>
      <c r="CJ572" s="33">
        <v>44652</v>
      </c>
      <c r="CK572" s="5">
        <f t="shared" si="499"/>
        <v>44652</v>
      </c>
      <c r="CL572" s="11">
        <f t="shared" si="500"/>
        <v>2557</v>
      </c>
      <c r="CM572" s="11">
        <f t="shared" si="501"/>
        <v>2557</v>
      </c>
      <c r="CN572" s="6">
        <f t="shared" si="502"/>
        <v>2165.5601646031041</v>
      </c>
      <c r="CO572" s="62">
        <f t="shared" si="518"/>
        <v>0</v>
      </c>
      <c r="CP572" s="73">
        <f t="shared" si="520"/>
        <v>144.32400000000001</v>
      </c>
      <c r="CQ572" s="73">
        <f t="shared" si="508"/>
        <v>431.7857753424658</v>
      </c>
      <c r="CR572" s="6">
        <f t="shared" si="503"/>
        <v>0</v>
      </c>
    </row>
    <row r="573" spans="1:96">
      <c r="A573" s="30" t="s">
        <v>1521</v>
      </c>
      <c r="B573" s="30" t="s">
        <v>1522</v>
      </c>
      <c r="C573" s="49"/>
      <c r="D573" s="49" t="s">
        <v>3361</v>
      </c>
      <c r="E573" s="30" t="s">
        <v>3061</v>
      </c>
      <c r="F573" s="30" t="s">
        <v>4568</v>
      </c>
      <c r="G573" s="30" t="s">
        <v>4562</v>
      </c>
      <c r="H573" s="30" t="s">
        <v>4586</v>
      </c>
      <c r="I573" s="30" t="s">
        <v>4587</v>
      </c>
      <c r="J573" s="30"/>
      <c r="K573" s="30" t="s">
        <v>1240</v>
      </c>
      <c r="L573" s="30" t="s">
        <v>3102</v>
      </c>
      <c r="M573" s="31">
        <v>2015.52</v>
      </c>
      <c r="N573" s="30">
        <v>9</v>
      </c>
      <c r="O573" s="30"/>
      <c r="P573" s="162">
        <v>15</v>
      </c>
      <c r="Q573" s="30">
        <f t="shared" si="467"/>
        <v>108</v>
      </c>
      <c r="R573" s="30">
        <f t="shared" si="468"/>
        <v>3287.1798000000003</v>
      </c>
      <c r="S573" s="30">
        <f t="shared" si="469"/>
        <v>3285</v>
      </c>
      <c r="T573" s="30" t="s">
        <v>6</v>
      </c>
      <c r="U573" s="30"/>
      <c r="V573" s="32">
        <v>40268</v>
      </c>
      <c r="W573" s="30"/>
      <c r="X573" s="31">
        <v>2015.52</v>
      </c>
      <c r="Y573" s="30">
        <v>0</v>
      </c>
      <c r="Z573" s="30">
        <v>0</v>
      </c>
      <c r="AA573" s="30">
        <v>0</v>
      </c>
      <c r="AB573" s="31">
        <f t="shared" si="470"/>
        <v>2015.52</v>
      </c>
      <c r="AC573" s="33">
        <v>42095</v>
      </c>
      <c r="AD573" s="10">
        <f t="shared" si="471"/>
        <v>40268</v>
      </c>
      <c r="AE573" s="10">
        <f t="shared" si="472"/>
        <v>42095</v>
      </c>
      <c r="AF573" s="11">
        <f t="shared" si="473"/>
        <v>1827</v>
      </c>
      <c r="AG573" s="11">
        <f t="shared" si="474"/>
        <v>3287.25</v>
      </c>
      <c r="AH573" s="11">
        <f t="shared" si="475"/>
        <v>1827</v>
      </c>
      <c r="AI573" s="11">
        <f t="shared" si="522"/>
        <v>1120.9604383561643</v>
      </c>
      <c r="AJ573" s="11">
        <f t="shared" si="523"/>
        <v>894.55956164383565</v>
      </c>
      <c r="AK573" s="33">
        <v>42461</v>
      </c>
      <c r="AL573" s="5">
        <f t="shared" si="476"/>
        <v>42461</v>
      </c>
      <c r="AM573" s="11">
        <f t="shared" si="477"/>
        <v>42461</v>
      </c>
      <c r="AN573" s="11">
        <f t="shared" si="478"/>
        <v>1827</v>
      </c>
      <c r="AO573" s="6">
        <v>1752.86</v>
      </c>
      <c r="AP573" s="6">
        <f t="shared" si="479"/>
        <v>631.89956164383557</v>
      </c>
      <c r="AQ573" s="6">
        <f t="shared" si="480"/>
        <v>262.66000000000008</v>
      </c>
      <c r="AR573" s="33">
        <v>42826</v>
      </c>
      <c r="AS573" s="5">
        <f t="shared" si="481"/>
        <v>42826</v>
      </c>
      <c r="AT573" s="11">
        <f t="shared" si="482"/>
        <v>42826</v>
      </c>
      <c r="AU573" s="11">
        <f t="shared" si="483"/>
        <v>2558</v>
      </c>
      <c r="AV573" s="6">
        <v>1976.8066666666666</v>
      </c>
      <c r="AW573" s="6">
        <v>223.94666666666666</v>
      </c>
      <c r="AX573" s="6">
        <f t="shared" si="526"/>
        <v>38.713333333333367</v>
      </c>
      <c r="AY573" s="33">
        <v>43191</v>
      </c>
      <c r="AZ573" s="5">
        <f t="shared" si="484"/>
        <v>43191</v>
      </c>
      <c r="BA573" s="11">
        <f t="shared" si="485"/>
        <v>2923</v>
      </c>
      <c r="BB573" s="11">
        <f t="shared" si="486"/>
        <v>2028.4404383561643</v>
      </c>
      <c r="BC573" s="6">
        <v>2016.0408061561225</v>
      </c>
      <c r="BD573" s="6">
        <v>39.234139489455941</v>
      </c>
      <c r="BE573" s="6">
        <f t="shared" si="527"/>
        <v>-0.52080615612248948</v>
      </c>
      <c r="BF573" s="8"/>
      <c r="BG573" s="33">
        <v>43556</v>
      </c>
      <c r="BH573" s="5">
        <f t="shared" si="487"/>
        <v>43556</v>
      </c>
      <c r="BI573" s="11">
        <f t="shared" si="488"/>
        <v>3288</v>
      </c>
      <c r="BJ573" s="11">
        <f t="shared" si="489"/>
        <v>0</v>
      </c>
      <c r="BK573" s="6">
        <f>(M573-J573)/R573*BI573</f>
        <v>2016.0229020633431</v>
      </c>
      <c r="BL573" s="6">
        <v>1.08</v>
      </c>
      <c r="BM573" s="6">
        <v>0.08</v>
      </c>
      <c r="BN573" s="59"/>
      <c r="BO573" s="58"/>
      <c r="BP573" s="58"/>
      <c r="BQ573" s="61">
        <f t="shared" si="491"/>
        <v>-0.5829020633429991</v>
      </c>
      <c r="BR573" s="33">
        <v>43922</v>
      </c>
      <c r="BS573" s="5">
        <f t="shared" si="492"/>
        <v>43922</v>
      </c>
      <c r="BT573" s="11">
        <f t="shared" si="493"/>
        <v>3654</v>
      </c>
      <c r="BU573" s="11">
        <f t="shared" si="494"/>
        <v>0</v>
      </c>
      <c r="BV573" s="6">
        <f t="shared" si="514"/>
        <v>2016.102902063343</v>
      </c>
      <c r="BW573" s="6">
        <f t="shared" si="516"/>
        <v>0.08</v>
      </c>
      <c r="BX573" s="73">
        <f t="shared" si="519"/>
        <v>670.73560547945215</v>
      </c>
      <c r="BY573" s="6">
        <v>0.08</v>
      </c>
      <c r="BZ573" s="33">
        <v>44287</v>
      </c>
      <c r="CA573" s="5">
        <f t="shared" si="495"/>
        <v>44287</v>
      </c>
      <c r="CB573" s="11">
        <f t="shared" si="496"/>
        <v>4019</v>
      </c>
      <c r="CC573" s="11">
        <f t="shared" si="497"/>
        <v>0</v>
      </c>
      <c r="CD573" s="6">
        <f t="shared" si="498"/>
        <v>2016.1829020633429</v>
      </c>
      <c r="CE573" s="62">
        <f t="shared" si="517"/>
        <v>0.08</v>
      </c>
      <c r="CF573" s="73">
        <f t="shared" si="521"/>
        <v>134.36799999999999</v>
      </c>
      <c r="CG573" s="73">
        <f t="shared" si="506"/>
        <v>536.3676054794521</v>
      </c>
      <c r="CH573" s="6">
        <f t="shared" si="525"/>
        <v>0</v>
      </c>
      <c r="CI573" s="6"/>
      <c r="CJ573" s="33">
        <v>44652</v>
      </c>
      <c r="CK573" s="5">
        <f t="shared" si="499"/>
        <v>44652</v>
      </c>
      <c r="CL573" s="11">
        <f t="shared" si="500"/>
        <v>2557</v>
      </c>
      <c r="CM573" s="11">
        <f t="shared" si="501"/>
        <v>2557</v>
      </c>
      <c r="CN573" s="6">
        <f t="shared" si="502"/>
        <v>2016.1829020633429</v>
      </c>
      <c r="CO573" s="62">
        <f t="shared" si="518"/>
        <v>0</v>
      </c>
      <c r="CP573" s="73">
        <f t="shared" si="520"/>
        <v>134.36799999999999</v>
      </c>
      <c r="CQ573" s="73">
        <f t="shared" si="508"/>
        <v>401.9996054794521</v>
      </c>
      <c r="CR573" s="6">
        <f t="shared" si="503"/>
        <v>0</v>
      </c>
    </row>
    <row r="574" spans="1:96">
      <c r="A574" s="30" t="s">
        <v>1344</v>
      </c>
      <c r="B574" s="30" t="s">
        <v>1345</v>
      </c>
      <c r="C574" s="228"/>
      <c r="D574" s="49" t="s">
        <v>3276</v>
      </c>
      <c r="E574" s="30" t="s">
        <v>3061</v>
      </c>
      <c r="F574" s="30" t="s">
        <v>4568</v>
      </c>
      <c r="G574" s="30" t="s">
        <v>4574</v>
      </c>
      <c r="H574" s="30" t="s">
        <v>4484</v>
      </c>
      <c r="I574" s="30" t="s">
        <v>4252</v>
      </c>
      <c r="J574" s="30"/>
      <c r="K574" s="30" t="s">
        <v>1240</v>
      </c>
      <c r="L574" s="30" t="s">
        <v>3102</v>
      </c>
      <c r="M574" s="31">
        <v>2872.8</v>
      </c>
      <c r="N574" s="30">
        <v>8</v>
      </c>
      <c r="O574" s="30"/>
      <c r="P574" s="162">
        <v>15</v>
      </c>
      <c r="Q574" s="30">
        <f t="shared" si="467"/>
        <v>96</v>
      </c>
      <c r="R574" s="30">
        <f t="shared" si="468"/>
        <v>2921.9376000000002</v>
      </c>
      <c r="S574" s="30">
        <f t="shared" si="469"/>
        <v>2920</v>
      </c>
      <c r="T574" s="30" t="s">
        <v>6</v>
      </c>
      <c r="U574" s="30"/>
      <c r="V574" s="32">
        <v>40508</v>
      </c>
      <c r="W574" s="30"/>
      <c r="X574" s="31">
        <v>2872.8</v>
      </c>
      <c r="Y574" s="30">
        <v>0</v>
      </c>
      <c r="Z574" s="30">
        <v>0</v>
      </c>
      <c r="AA574" s="30">
        <v>0</v>
      </c>
      <c r="AB574" s="31">
        <f t="shared" si="470"/>
        <v>2872.8</v>
      </c>
      <c r="AC574" s="33">
        <v>42095</v>
      </c>
      <c r="AD574" s="10">
        <f t="shared" si="471"/>
        <v>40508</v>
      </c>
      <c r="AE574" s="10">
        <f t="shared" si="472"/>
        <v>42095</v>
      </c>
      <c r="AF574" s="11">
        <f t="shared" si="473"/>
        <v>1587</v>
      </c>
      <c r="AG574" s="11">
        <f t="shared" si="474"/>
        <v>2922</v>
      </c>
      <c r="AH574" s="11">
        <f t="shared" si="475"/>
        <v>1587</v>
      </c>
      <c r="AI574" s="11">
        <f t="shared" si="522"/>
        <v>1561.3471232876714</v>
      </c>
      <c r="AJ574" s="11">
        <f t="shared" si="523"/>
        <v>1311.4528767123288</v>
      </c>
      <c r="AK574" s="33">
        <v>42461</v>
      </c>
      <c r="AL574" s="5">
        <f t="shared" si="476"/>
        <v>42461</v>
      </c>
      <c r="AM574" s="11">
        <f t="shared" si="477"/>
        <v>42461</v>
      </c>
      <c r="AN574" s="11">
        <f t="shared" si="478"/>
        <v>1587</v>
      </c>
      <c r="AO574" s="6">
        <v>2339.88</v>
      </c>
      <c r="AP574" s="6">
        <f t="shared" si="479"/>
        <v>778.53287671232874</v>
      </c>
      <c r="AQ574" s="6">
        <f t="shared" si="480"/>
        <v>532.92000000000007</v>
      </c>
      <c r="AR574" s="33">
        <v>42826</v>
      </c>
      <c r="AS574" s="5">
        <f t="shared" si="481"/>
        <v>42826</v>
      </c>
      <c r="AT574" s="11">
        <f t="shared" si="482"/>
        <v>42826</v>
      </c>
      <c r="AU574" s="11">
        <f t="shared" si="483"/>
        <v>2318</v>
      </c>
      <c r="AV574" s="6">
        <v>2698.98</v>
      </c>
      <c r="AW574" s="6">
        <v>359.1</v>
      </c>
      <c r="AX574" s="6">
        <f t="shared" si="526"/>
        <v>173.82000000000016</v>
      </c>
      <c r="AY574" s="33">
        <v>43191</v>
      </c>
      <c r="AZ574" s="5">
        <f t="shared" si="484"/>
        <v>43191</v>
      </c>
      <c r="BA574" s="11">
        <f t="shared" si="485"/>
        <v>2683</v>
      </c>
      <c r="BB574" s="11">
        <f t="shared" si="486"/>
        <v>1371.5471232876712</v>
      </c>
      <c r="BC574" s="6">
        <v>2875.1383810760435</v>
      </c>
      <c r="BD574" s="6">
        <v>176.15838107604355</v>
      </c>
      <c r="BE574" s="6">
        <f t="shared" si="527"/>
        <v>-2.3383810760433335</v>
      </c>
      <c r="BF574" s="8"/>
      <c r="BG574" s="33">
        <v>43556</v>
      </c>
      <c r="BH574" s="5">
        <f t="shared" si="487"/>
        <v>43556</v>
      </c>
      <c r="BI574" s="11">
        <f t="shared" si="488"/>
        <v>3048</v>
      </c>
      <c r="BJ574" s="11">
        <f t="shared" si="489"/>
        <v>0</v>
      </c>
      <c r="BK574" s="6">
        <f>BC574+BL574</f>
        <v>2876.2183810760434</v>
      </c>
      <c r="BL574" s="6">
        <v>1.08</v>
      </c>
      <c r="BM574" s="6">
        <v>0.08</v>
      </c>
      <c r="BN574" s="59"/>
      <c r="BO574" s="58"/>
      <c r="BP574" s="58"/>
      <c r="BQ574" s="61">
        <f t="shared" si="491"/>
        <v>-3.4983810760431879</v>
      </c>
      <c r="BR574" s="33">
        <v>43922</v>
      </c>
      <c r="BS574" s="5">
        <f t="shared" si="492"/>
        <v>43922</v>
      </c>
      <c r="BT574" s="11">
        <f t="shared" si="493"/>
        <v>3414</v>
      </c>
      <c r="BU574" s="11">
        <f t="shared" si="494"/>
        <v>0</v>
      </c>
      <c r="BV574" s="6">
        <f t="shared" si="514"/>
        <v>2876.2983810760434</v>
      </c>
      <c r="BW574" s="6">
        <f t="shared" si="516"/>
        <v>0.08</v>
      </c>
      <c r="BX574" s="73">
        <f t="shared" si="519"/>
        <v>1081.9568219178082</v>
      </c>
      <c r="BY574" s="6">
        <v>0.08</v>
      </c>
      <c r="BZ574" s="33">
        <v>43922</v>
      </c>
      <c r="CA574" s="5">
        <f t="shared" si="495"/>
        <v>43922</v>
      </c>
      <c r="CB574" s="11">
        <f t="shared" si="496"/>
        <v>3414</v>
      </c>
      <c r="CC574" s="11">
        <f t="shared" si="497"/>
        <v>0</v>
      </c>
      <c r="CD574" s="6">
        <f t="shared" si="498"/>
        <v>2876.3783810760433</v>
      </c>
      <c r="CE574" s="62">
        <f t="shared" si="517"/>
        <v>0.08</v>
      </c>
      <c r="CF574" s="73">
        <f t="shared" si="521"/>
        <v>191.52</v>
      </c>
      <c r="CG574" s="73">
        <f t="shared" si="506"/>
        <v>890.43682191780817</v>
      </c>
      <c r="CH574" s="6">
        <f t="shared" si="525"/>
        <v>0</v>
      </c>
      <c r="CI574" s="6"/>
      <c r="CJ574" s="33">
        <v>44652</v>
      </c>
      <c r="CK574" s="5">
        <f t="shared" si="499"/>
        <v>44652</v>
      </c>
      <c r="CL574" s="11">
        <f t="shared" si="500"/>
        <v>2557</v>
      </c>
      <c r="CM574" s="11">
        <f t="shared" si="501"/>
        <v>2557</v>
      </c>
      <c r="CN574" s="6">
        <f t="shared" si="502"/>
        <v>2876.3783810760433</v>
      </c>
      <c r="CO574" s="62">
        <f t="shared" si="518"/>
        <v>0</v>
      </c>
      <c r="CP574" s="73">
        <f t="shared" si="520"/>
        <v>191.52</v>
      </c>
      <c r="CQ574" s="73">
        <f t="shared" si="508"/>
        <v>698.91682191780819</v>
      </c>
      <c r="CR574" s="6">
        <f t="shared" si="503"/>
        <v>0</v>
      </c>
    </row>
    <row r="575" spans="1:96">
      <c r="A575" s="30" t="s">
        <v>1473</v>
      </c>
      <c r="B575" s="30" t="s">
        <v>1474</v>
      </c>
      <c r="C575" s="49"/>
      <c r="D575" s="49" t="s">
        <v>3337</v>
      </c>
      <c r="E575" s="30" t="s">
        <v>3061</v>
      </c>
      <c r="F575" s="30" t="s">
        <v>4568</v>
      </c>
      <c r="G575" s="30" t="s">
        <v>4574</v>
      </c>
      <c r="H575" s="30" t="s">
        <v>4446</v>
      </c>
      <c r="I575" s="30" t="s">
        <v>4453</v>
      </c>
      <c r="J575" s="30"/>
      <c r="K575" s="30" t="s">
        <v>1240</v>
      </c>
      <c r="L575" s="30" t="s">
        <v>3102</v>
      </c>
      <c r="M575" s="31">
        <v>1539</v>
      </c>
      <c r="N575" s="30">
        <v>8</v>
      </c>
      <c r="O575" s="30"/>
      <c r="P575" s="162">
        <v>15</v>
      </c>
      <c r="Q575" s="30">
        <f t="shared" si="467"/>
        <v>96</v>
      </c>
      <c r="R575" s="30">
        <f t="shared" si="468"/>
        <v>2921.9376000000002</v>
      </c>
      <c r="S575" s="30">
        <f t="shared" si="469"/>
        <v>2920</v>
      </c>
      <c r="T575" s="30" t="s">
        <v>6</v>
      </c>
      <c r="U575" s="30"/>
      <c r="V575" s="32">
        <v>40508</v>
      </c>
      <c r="W575" s="30"/>
      <c r="X575" s="31">
        <v>1539</v>
      </c>
      <c r="Y575" s="30">
        <v>0</v>
      </c>
      <c r="Z575" s="30">
        <v>0</v>
      </c>
      <c r="AA575" s="30">
        <v>0</v>
      </c>
      <c r="AB575" s="31">
        <f t="shared" si="470"/>
        <v>1539</v>
      </c>
      <c r="AC575" s="33">
        <v>42095</v>
      </c>
      <c r="AD575" s="10">
        <f t="shared" si="471"/>
        <v>40508</v>
      </c>
      <c r="AE575" s="10">
        <f t="shared" si="472"/>
        <v>42095</v>
      </c>
      <c r="AF575" s="11">
        <f t="shared" si="473"/>
        <v>1587</v>
      </c>
      <c r="AG575" s="11">
        <f t="shared" si="474"/>
        <v>2922</v>
      </c>
      <c r="AH575" s="11">
        <f t="shared" si="475"/>
        <v>1587</v>
      </c>
      <c r="AI575" s="11">
        <f t="shared" si="522"/>
        <v>836.43595890410961</v>
      </c>
      <c r="AJ575" s="11">
        <f t="shared" si="523"/>
        <v>702.56404109589039</v>
      </c>
      <c r="AK575" s="33">
        <v>42461</v>
      </c>
      <c r="AL575" s="5">
        <f t="shared" si="476"/>
        <v>42461</v>
      </c>
      <c r="AM575" s="11">
        <f t="shared" si="477"/>
        <v>42461</v>
      </c>
      <c r="AN575" s="11">
        <f t="shared" si="478"/>
        <v>1587</v>
      </c>
      <c r="AO575" s="6">
        <v>1253.52</v>
      </c>
      <c r="AP575" s="6">
        <f t="shared" si="479"/>
        <v>417.08404109589037</v>
      </c>
      <c r="AQ575" s="6">
        <f t="shared" si="480"/>
        <v>285.48</v>
      </c>
      <c r="AR575" s="33">
        <v>42826</v>
      </c>
      <c r="AS575" s="5">
        <f t="shared" si="481"/>
        <v>42826</v>
      </c>
      <c r="AT575" s="11">
        <f t="shared" si="482"/>
        <v>42826</v>
      </c>
      <c r="AU575" s="11">
        <f t="shared" si="483"/>
        <v>2318</v>
      </c>
      <c r="AV575" s="6">
        <v>1445.895</v>
      </c>
      <c r="AW575" s="6">
        <v>192.375</v>
      </c>
      <c r="AX575" s="6">
        <f t="shared" si="526"/>
        <v>93.105000000000018</v>
      </c>
      <c r="AY575" s="33">
        <v>43191</v>
      </c>
      <c r="AZ575" s="5">
        <f t="shared" si="484"/>
        <v>43191</v>
      </c>
      <c r="BA575" s="11">
        <f t="shared" si="485"/>
        <v>2683</v>
      </c>
      <c r="BB575" s="11">
        <f t="shared" si="486"/>
        <v>1980.4359589041096</v>
      </c>
      <c r="BC575" s="6">
        <v>1540.2525311821714</v>
      </c>
      <c r="BD575" s="6">
        <v>94.357531182171343</v>
      </c>
      <c r="BE575" s="6">
        <f t="shared" si="527"/>
        <v>-1.252531182171424</v>
      </c>
      <c r="BF575" s="8"/>
      <c r="BG575" s="33">
        <v>43556</v>
      </c>
      <c r="BH575" s="5">
        <f t="shared" si="487"/>
        <v>43556</v>
      </c>
      <c r="BI575" s="11">
        <f t="shared" si="488"/>
        <v>3048</v>
      </c>
      <c r="BJ575" s="11">
        <f t="shared" si="489"/>
        <v>0</v>
      </c>
      <c r="BK575" s="6">
        <f>BC575+BL575</f>
        <v>1541.3325311821714</v>
      </c>
      <c r="BL575" s="6">
        <v>1.08</v>
      </c>
      <c r="BM575" s="6">
        <v>0.08</v>
      </c>
      <c r="BN575" s="59"/>
      <c r="BO575" s="58"/>
      <c r="BP575" s="58"/>
      <c r="BQ575" s="61">
        <f t="shared" si="491"/>
        <v>-2.4125311821712785</v>
      </c>
      <c r="BR575" s="33">
        <v>43922</v>
      </c>
      <c r="BS575" s="5">
        <f t="shared" si="492"/>
        <v>43922</v>
      </c>
      <c r="BT575" s="11">
        <f t="shared" si="493"/>
        <v>3414</v>
      </c>
      <c r="BU575" s="11">
        <f t="shared" si="494"/>
        <v>0</v>
      </c>
      <c r="BV575" s="6">
        <f t="shared" si="514"/>
        <v>1541.4125311821713</v>
      </c>
      <c r="BW575" s="6">
        <f t="shared" si="516"/>
        <v>0.08</v>
      </c>
      <c r="BX575" s="73">
        <f t="shared" si="519"/>
        <v>579.61972602739718</v>
      </c>
      <c r="BY575" s="6">
        <v>0.08</v>
      </c>
      <c r="BZ575" s="33">
        <v>44287</v>
      </c>
      <c r="CA575" s="5">
        <f t="shared" si="495"/>
        <v>44287</v>
      </c>
      <c r="CB575" s="11">
        <f t="shared" si="496"/>
        <v>3779</v>
      </c>
      <c r="CC575" s="11">
        <f t="shared" si="497"/>
        <v>0</v>
      </c>
      <c r="CD575" s="6">
        <f t="shared" si="498"/>
        <v>1541.4925311821712</v>
      </c>
      <c r="CE575" s="62">
        <f t="shared" si="517"/>
        <v>0.08</v>
      </c>
      <c r="CF575" s="73">
        <f t="shared" si="521"/>
        <v>102.6</v>
      </c>
      <c r="CG575" s="73">
        <f t="shared" si="506"/>
        <v>477.01972602739716</v>
      </c>
      <c r="CH575" s="6">
        <f t="shared" si="525"/>
        <v>0</v>
      </c>
      <c r="CI575" s="6"/>
      <c r="CJ575" s="33">
        <v>44652</v>
      </c>
      <c r="CK575" s="5">
        <f t="shared" si="499"/>
        <v>44652</v>
      </c>
      <c r="CL575" s="11">
        <f t="shared" si="500"/>
        <v>2557</v>
      </c>
      <c r="CM575" s="11">
        <f t="shared" si="501"/>
        <v>2557</v>
      </c>
      <c r="CN575" s="6">
        <f t="shared" si="502"/>
        <v>1541.4925311821712</v>
      </c>
      <c r="CO575" s="62">
        <f t="shared" si="518"/>
        <v>0</v>
      </c>
      <c r="CP575" s="73">
        <f t="shared" si="520"/>
        <v>102.6</v>
      </c>
      <c r="CQ575" s="73">
        <f t="shared" si="508"/>
        <v>374.41972602739713</v>
      </c>
      <c r="CR575" s="6">
        <f t="shared" si="503"/>
        <v>0</v>
      </c>
    </row>
    <row r="576" spans="1:96">
      <c r="A576" s="30" t="s">
        <v>1523</v>
      </c>
      <c r="B576" s="30" t="s">
        <v>1524</v>
      </c>
      <c r="C576" s="49"/>
      <c r="D576" s="49" t="s">
        <v>3362</v>
      </c>
      <c r="E576" s="30" t="s">
        <v>3061</v>
      </c>
      <c r="F576" s="30" t="s">
        <v>3138</v>
      </c>
      <c r="G576" s="30" t="s">
        <v>3115</v>
      </c>
      <c r="H576" s="30" t="s">
        <v>3358</v>
      </c>
      <c r="I576" s="30" t="s">
        <v>4447</v>
      </c>
      <c r="J576" s="30"/>
      <c r="K576" s="30" t="s">
        <v>1240</v>
      </c>
      <c r="L576" s="30" t="s">
        <v>3102</v>
      </c>
      <c r="M576" s="31">
        <v>2872.8</v>
      </c>
      <c r="N576" s="30">
        <v>8</v>
      </c>
      <c r="O576" s="30"/>
      <c r="P576" s="162">
        <v>15</v>
      </c>
      <c r="Q576" s="30">
        <f t="shared" si="467"/>
        <v>96</v>
      </c>
      <c r="R576" s="30">
        <f t="shared" si="468"/>
        <v>2921.9376000000002</v>
      </c>
      <c r="S576" s="30">
        <f t="shared" si="469"/>
        <v>2920</v>
      </c>
      <c r="T576" s="30" t="s">
        <v>6</v>
      </c>
      <c r="U576" s="30"/>
      <c r="V576" s="32">
        <v>40508</v>
      </c>
      <c r="W576" s="30"/>
      <c r="X576" s="31">
        <v>2872.8</v>
      </c>
      <c r="Y576" s="30">
        <v>0</v>
      </c>
      <c r="Z576" s="30">
        <v>0</v>
      </c>
      <c r="AA576" s="30">
        <v>0</v>
      </c>
      <c r="AB576" s="31">
        <f t="shared" si="470"/>
        <v>2872.8</v>
      </c>
      <c r="AC576" s="33">
        <v>42095</v>
      </c>
      <c r="AD576" s="10">
        <f t="shared" si="471"/>
        <v>40508</v>
      </c>
      <c r="AE576" s="10">
        <f t="shared" si="472"/>
        <v>42095</v>
      </c>
      <c r="AF576" s="11">
        <f t="shared" si="473"/>
        <v>1587</v>
      </c>
      <c r="AG576" s="11">
        <f t="shared" si="474"/>
        <v>2922</v>
      </c>
      <c r="AH576" s="11">
        <f t="shared" si="475"/>
        <v>1587</v>
      </c>
      <c r="AI576" s="11">
        <f t="shared" si="522"/>
        <v>1561.3471232876714</v>
      </c>
      <c r="AJ576" s="11">
        <f t="shared" si="523"/>
        <v>1311.4528767123288</v>
      </c>
      <c r="AK576" s="33">
        <v>42461</v>
      </c>
      <c r="AL576" s="5">
        <f t="shared" si="476"/>
        <v>42461</v>
      </c>
      <c r="AM576" s="11">
        <f t="shared" si="477"/>
        <v>42461</v>
      </c>
      <c r="AN576" s="11">
        <f t="shared" si="478"/>
        <v>1587</v>
      </c>
      <c r="AO576" s="6">
        <v>2339.88</v>
      </c>
      <c r="AP576" s="6">
        <f t="shared" si="479"/>
        <v>778.53287671232874</v>
      </c>
      <c r="AQ576" s="6">
        <f t="shared" si="480"/>
        <v>532.92000000000007</v>
      </c>
      <c r="AR576" s="33">
        <v>42826</v>
      </c>
      <c r="AS576" s="5">
        <f t="shared" si="481"/>
        <v>42826</v>
      </c>
      <c r="AT576" s="11">
        <f t="shared" si="482"/>
        <v>42826</v>
      </c>
      <c r="AU576" s="11">
        <f t="shared" si="483"/>
        <v>2318</v>
      </c>
      <c r="AV576" s="6">
        <v>2698.98</v>
      </c>
      <c r="AW576" s="6">
        <v>359.1</v>
      </c>
      <c r="AX576" s="6">
        <f t="shared" si="526"/>
        <v>173.82000000000016</v>
      </c>
      <c r="AY576" s="33">
        <v>43191</v>
      </c>
      <c r="AZ576" s="5">
        <f t="shared" si="484"/>
        <v>43191</v>
      </c>
      <c r="BA576" s="11">
        <f t="shared" si="485"/>
        <v>2683</v>
      </c>
      <c r="BB576" s="11">
        <f t="shared" si="486"/>
        <v>1371.5471232876712</v>
      </c>
      <c r="BC576" s="6">
        <v>2875.1383810760435</v>
      </c>
      <c r="BD576" s="6">
        <v>176.15838107604355</v>
      </c>
      <c r="BE576" s="6">
        <f t="shared" si="527"/>
        <v>-2.3383810760433335</v>
      </c>
      <c r="BF576" s="8"/>
      <c r="BG576" s="33">
        <v>43556</v>
      </c>
      <c r="BH576" s="5">
        <f t="shared" si="487"/>
        <v>43556</v>
      </c>
      <c r="BI576" s="11">
        <f t="shared" si="488"/>
        <v>3048</v>
      </c>
      <c r="BJ576" s="11">
        <f t="shared" si="489"/>
        <v>0</v>
      </c>
      <c r="BK576" s="6">
        <f>BC576+BL576</f>
        <v>2876.2183810760434</v>
      </c>
      <c r="BL576" s="6">
        <v>1.08</v>
      </c>
      <c r="BM576" s="6">
        <v>0.08</v>
      </c>
      <c r="BN576" s="59"/>
      <c r="BO576" s="58"/>
      <c r="BP576" s="58"/>
      <c r="BQ576" s="61">
        <f t="shared" si="491"/>
        <v>-3.4983810760431879</v>
      </c>
      <c r="BR576" s="33">
        <v>43922</v>
      </c>
      <c r="BS576" s="5">
        <f t="shared" si="492"/>
        <v>43922</v>
      </c>
      <c r="BT576" s="11">
        <f t="shared" si="493"/>
        <v>3414</v>
      </c>
      <c r="BU576" s="11">
        <f t="shared" si="494"/>
        <v>0</v>
      </c>
      <c r="BV576" s="6">
        <f t="shared" si="514"/>
        <v>2876.2983810760434</v>
      </c>
      <c r="BW576" s="6">
        <f t="shared" si="516"/>
        <v>0.08</v>
      </c>
      <c r="BX576" s="73">
        <f t="shared" si="519"/>
        <v>1081.9568219178082</v>
      </c>
      <c r="BY576" s="6">
        <v>0.08</v>
      </c>
      <c r="BZ576" s="33">
        <v>44287</v>
      </c>
      <c r="CA576" s="5">
        <f t="shared" si="495"/>
        <v>44287</v>
      </c>
      <c r="CB576" s="11">
        <f t="shared" si="496"/>
        <v>3779</v>
      </c>
      <c r="CC576" s="11">
        <f t="shared" si="497"/>
        <v>0</v>
      </c>
      <c r="CD576" s="6">
        <f t="shared" si="498"/>
        <v>2876.3783810760433</v>
      </c>
      <c r="CE576" s="62">
        <f t="shared" si="517"/>
        <v>0.08</v>
      </c>
      <c r="CF576" s="73">
        <f t="shared" si="521"/>
        <v>191.52</v>
      </c>
      <c r="CG576" s="73">
        <f t="shared" si="506"/>
        <v>890.43682191780817</v>
      </c>
      <c r="CH576" s="6">
        <f t="shared" si="525"/>
        <v>0</v>
      </c>
      <c r="CI576" s="6"/>
      <c r="CJ576" s="33">
        <v>44652</v>
      </c>
      <c r="CK576" s="5">
        <f t="shared" si="499"/>
        <v>44652</v>
      </c>
      <c r="CL576" s="11">
        <f t="shared" si="500"/>
        <v>2557</v>
      </c>
      <c r="CM576" s="11">
        <f t="shared" si="501"/>
        <v>2557</v>
      </c>
      <c r="CN576" s="6">
        <f t="shared" si="502"/>
        <v>2876.3783810760433</v>
      </c>
      <c r="CO576" s="62">
        <f t="shared" si="518"/>
        <v>0</v>
      </c>
      <c r="CP576" s="73">
        <f t="shared" si="520"/>
        <v>191.52</v>
      </c>
      <c r="CQ576" s="73">
        <f t="shared" si="508"/>
        <v>698.91682191780819</v>
      </c>
      <c r="CR576" s="6">
        <f t="shared" si="503"/>
        <v>0</v>
      </c>
    </row>
    <row r="577" spans="1:96">
      <c r="A577" s="30" t="s">
        <v>1545</v>
      </c>
      <c r="B577" s="30" t="s">
        <v>1546</v>
      </c>
      <c r="C577" s="49"/>
      <c r="D577" s="49" t="s">
        <v>3372</v>
      </c>
      <c r="E577" s="30" t="s">
        <v>3061</v>
      </c>
      <c r="F577" s="30" t="s">
        <v>4568</v>
      </c>
      <c r="G577" s="30" t="s">
        <v>4574</v>
      </c>
      <c r="H577" s="30" t="s">
        <v>3113</v>
      </c>
      <c r="I577" s="30" t="s">
        <v>4332</v>
      </c>
      <c r="J577" s="30"/>
      <c r="K577" s="30" t="s">
        <v>1240</v>
      </c>
      <c r="L577" s="30" t="s">
        <v>3102</v>
      </c>
      <c r="M577" s="31">
        <v>3978.6</v>
      </c>
      <c r="N577" s="30">
        <v>8</v>
      </c>
      <c r="O577" s="30"/>
      <c r="P577" s="162">
        <v>15</v>
      </c>
      <c r="Q577" s="30">
        <f t="shared" si="467"/>
        <v>96</v>
      </c>
      <c r="R577" s="30">
        <f t="shared" si="468"/>
        <v>2921.9376000000002</v>
      </c>
      <c r="S577" s="30">
        <f t="shared" si="469"/>
        <v>2920</v>
      </c>
      <c r="T577" s="30" t="s">
        <v>6</v>
      </c>
      <c r="U577" s="30"/>
      <c r="V577" s="32">
        <v>40508</v>
      </c>
      <c r="W577" s="30"/>
      <c r="X577" s="31">
        <v>3978.6</v>
      </c>
      <c r="Y577" s="30">
        <v>0</v>
      </c>
      <c r="Z577" s="30">
        <v>0</v>
      </c>
      <c r="AA577" s="30">
        <v>0</v>
      </c>
      <c r="AB577" s="31">
        <f t="shared" si="470"/>
        <v>3978.6</v>
      </c>
      <c r="AC577" s="33">
        <v>42095</v>
      </c>
      <c r="AD577" s="10">
        <f t="shared" si="471"/>
        <v>40508</v>
      </c>
      <c r="AE577" s="10">
        <f t="shared" si="472"/>
        <v>42095</v>
      </c>
      <c r="AF577" s="11">
        <f t="shared" si="473"/>
        <v>1587</v>
      </c>
      <c r="AG577" s="11">
        <f t="shared" si="474"/>
        <v>2922</v>
      </c>
      <c r="AH577" s="11">
        <f t="shared" si="475"/>
        <v>1587</v>
      </c>
      <c r="AI577" s="11">
        <f t="shared" si="522"/>
        <v>2162.3418493150684</v>
      </c>
      <c r="AJ577" s="11">
        <f t="shared" si="523"/>
        <v>1816.2581506849315</v>
      </c>
      <c r="AK577" s="33">
        <v>42461</v>
      </c>
      <c r="AL577" s="5">
        <f t="shared" si="476"/>
        <v>42461</v>
      </c>
      <c r="AM577" s="11">
        <f t="shared" si="477"/>
        <v>42461</v>
      </c>
      <c r="AN577" s="11">
        <f t="shared" si="478"/>
        <v>1587</v>
      </c>
      <c r="AO577" s="6">
        <v>3240.52</v>
      </c>
      <c r="AP577" s="6">
        <f t="shared" si="479"/>
        <v>1078.1781506849316</v>
      </c>
      <c r="AQ577" s="6">
        <f t="shared" si="480"/>
        <v>738.07999999999993</v>
      </c>
      <c r="AR577" s="33">
        <v>42826</v>
      </c>
      <c r="AS577" s="5">
        <f t="shared" si="481"/>
        <v>42826</v>
      </c>
      <c r="AT577" s="11">
        <f t="shared" si="482"/>
        <v>42826</v>
      </c>
      <c r="AU577" s="11">
        <f t="shared" si="483"/>
        <v>2318</v>
      </c>
      <c r="AV577" s="6">
        <v>3737.8449999999998</v>
      </c>
      <c r="AW577" s="6">
        <v>497.32499999999999</v>
      </c>
      <c r="AX577" s="6">
        <f t="shared" si="526"/>
        <v>240.75500000000011</v>
      </c>
      <c r="AY577" s="33">
        <v>43191</v>
      </c>
      <c r="AZ577" s="5">
        <f t="shared" si="484"/>
        <v>43191</v>
      </c>
      <c r="BA577" s="11">
        <f t="shared" si="485"/>
        <v>2683</v>
      </c>
      <c r="BB577" s="11">
        <f t="shared" si="486"/>
        <v>866.74184931506852</v>
      </c>
      <c r="BC577" s="6">
        <v>3981.8388501666254</v>
      </c>
      <c r="BD577" s="6">
        <v>243.99385016662549</v>
      </c>
      <c r="BE577" s="6">
        <f t="shared" si="527"/>
        <v>-3.2388501666255252</v>
      </c>
      <c r="BF577" s="8"/>
      <c r="BG577" s="33">
        <v>43556</v>
      </c>
      <c r="BH577" s="5">
        <f t="shared" si="487"/>
        <v>43556</v>
      </c>
      <c r="BI577" s="11">
        <f t="shared" si="488"/>
        <v>3048</v>
      </c>
      <c r="BJ577" s="11">
        <f t="shared" si="489"/>
        <v>0</v>
      </c>
      <c r="BK577" s="6">
        <f>BC577+BL577</f>
        <v>3982.9188501666254</v>
      </c>
      <c r="BL577" s="6">
        <v>1.08</v>
      </c>
      <c r="BM577" s="6">
        <v>0.08</v>
      </c>
      <c r="BN577" s="59"/>
      <c r="BO577" s="58"/>
      <c r="BP577" s="58"/>
      <c r="BQ577" s="61">
        <f t="shared" si="491"/>
        <v>-4.3988501666253796</v>
      </c>
      <c r="BR577" s="33">
        <v>43922</v>
      </c>
      <c r="BS577" s="5">
        <f t="shared" si="492"/>
        <v>43922</v>
      </c>
      <c r="BT577" s="11">
        <f t="shared" si="493"/>
        <v>3414</v>
      </c>
      <c r="BU577" s="11">
        <f t="shared" si="494"/>
        <v>0</v>
      </c>
      <c r="BV577" s="6">
        <f t="shared" si="514"/>
        <v>3982.9988501666253</v>
      </c>
      <c r="BW577" s="6">
        <f t="shared" si="516"/>
        <v>0.08</v>
      </c>
      <c r="BX577" s="73">
        <f t="shared" si="519"/>
        <v>1498.4243287671231</v>
      </c>
      <c r="BY577" s="6">
        <v>0.08</v>
      </c>
      <c r="BZ577" s="33">
        <v>44287</v>
      </c>
      <c r="CA577" s="5">
        <f t="shared" si="495"/>
        <v>44287</v>
      </c>
      <c r="CB577" s="11">
        <f t="shared" si="496"/>
        <v>3779</v>
      </c>
      <c r="CC577" s="11">
        <f t="shared" si="497"/>
        <v>0</v>
      </c>
      <c r="CD577" s="6">
        <f t="shared" si="498"/>
        <v>3983.0788501666252</v>
      </c>
      <c r="CE577" s="62">
        <f t="shared" si="517"/>
        <v>0.08</v>
      </c>
      <c r="CF577" s="73">
        <f t="shared" si="521"/>
        <v>265.24</v>
      </c>
      <c r="CG577" s="73">
        <f t="shared" si="506"/>
        <v>1233.1843287671231</v>
      </c>
      <c r="CH577" s="6">
        <f t="shared" si="525"/>
        <v>0</v>
      </c>
      <c r="CI577" s="6"/>
      <c r="CJ577" s="33">
        <v>44652</v>
      </c>
      <c r="CK577" s="5">
        <f t="shared" si="499"/>
        <v>44652</v>
      </c>
      <c r="CL577" s="11">
        <f t="shared" si="500"/>
        <v>2557</v>
      </c>
      <c r="CM577" s="11">
        <f t="shared" si="501"/>
        <v>2557</v>
      </c>
      <c r="CN577" s="6">
        <f t="shared" si="502"/>
        <v>3983.0788501666252</v>
      </c>
      <c r="CO577" s="62">
        <f t="shared" si="518"/>
        <v>0</v>
      </c>
      <c r="CP577" s="73">
        <f t="shared" si="520"/>
        <v>265.24</v>
      </c>
      <c r="CQ577" s="73">
        <f t="shared" si="508"/>
        <v>967.94432876712312</v>
      </c>
      <c r="CR577" s="6">
        <f t="shared" si="503"/>
        <v>0</v>
      </c>
    </row>
    <row r="578" spans="1:96">
      <c r="A578" s="30" t="s">
        <v>1836</v>
      </c>
      <c r="B578" s="30" t="s">
        <v>1837</v>
      </c>
      <c r="C578" s="49" t="s">
        <v>3062</v>
      </c>
      <c r="D578" s="49" t="s">
        <v>3537</v>
      </c>
      <c r="E578" s="30" t="s">
        <v>3061</v>
      </c>
      <c r="F578" s="30" t="s">
        <v>4568</v>
      </c>
      <c r="G578" s="30" t="s">
        <v>4574</v>
      </c>
      <c r="H578" s="30" t="s">
        <v>4449</v>
      </c>
      <c r="I578" s="30" t="s">
        <v>4253</v>
      </c>
      <c r="J578" s="30"/>
      <c r="K578" s="30" t="s">
        <v>1240</v>
      </c>
      <c r="L578" s="30" t="s">
        <v>3102</v>
      </c>
      <c r="M578" s="31">
        <v>1328.4</v>
      </c>
      <c r="N578" s="30">
        <v>7</v>
      </c>
      <c r="O578" s="30"/>
      <c r="P578" s="162">
        <v>15</v>
      </c>
      <c r="Q578" s="30">
        <f t="shared" si="467"/>
        <v>84</v>
      </c>
      <c r="R578" s="30">
        <f t="shared" si="468"/>
        <v>2556.6954000000001</v>
      </c>
      <c r="S578" s="30">
        <f t="shared" si="469"/>
        <v>2555</v>
      </c>
      <c r="T578" s="30" t="s">
        <v>6</v>
      </c>
      <c r="U578" s="30"/>
      <c r="V578" s="32">
        <v>40643</v>
      </c>
      <c r="W578" s="30"/>
      <c r="X578" s="31">
        <v>1328.4</v>
      </c>
      <c r="Y578" s="30">
        <v>0</v>
      </c>
      <c r="Z578" s="30">
        <v>0</v>
      </c>
      <c r="AA578" s="30">
        <v>0</v>
      </c>
      <c r="AB578" s="31">
        <f t="shared" si="470"/>
        <v>1328.4</v>
      </c>
      <c r="AC578" s="33">
        <v>42095</v>
      </c>
      <c r="AD578" s="10">
        <f t="shared" si="471"/>
        <v>40643</v>
      </c>
      <c r="AE578" s="10">
        <f t="shared" si="472"/>
        <v>42095</v>
      </c>
      <c r="AF578" s="11">
        <f t="shared" si="473"/>
        <v>1452</v>
      </c>
      <c r="AG578" s="11">
        <f t="shared" si="474"/>
        <v>2556.75</v>
      </c>
      <c r="AH578" s="11">
        <f t="shared" si="475"/>
        <v>1452</v>
      </c>
      <c r="AI578" s="11">
        <f t="shared" si="522"/>
        <v>754.92634050880633</v>
      </c>
      <c r="AJ578" s="11">
        <f t="shared" si="523"/>
        <v>573.47365949119376</v>
      </c>
      <c r="AK578" s="33">
        <v>42461</v>
      </c>
      <c r="AL578" s="5">
        <f t="shared" si="476"/>
        <v>42461</v>
      </c>
      <c r="AM578" s="11">
        <f t="shared" si="477"/>
        <v>42461</v>
      </c>
      <c r="AN578" s="11">
        <f t="shared" si="478"/>
        <v>1452</v>
      </c>
      <c r="AO578" s="6">
        <v>1106.77</v>
      </c>
      <c r="AP578" s="6">
        <f t="shared" si="479"/>
        <v>351.84365949119365</v>
      </c>
      <c r="AQ578" s="6">
        <f t="shared" si="480"/>
        <v>221.63000000000011</v>
      </c>
      <c r="AR578" s="33">
        <v>42826</v>
      </c>
      <c r="AS578" s="5">
        <f t="shared" si="481"/>
        <v>42826</v>
      </c>
      <c r="AT578" s="11">
        <f t="shared" si="482"/>
        <v>42826</v>
      </c>
      <c r="AU578" s="11">
        <f t="shared" si="483"/>
        <v>2183</v>
      </c>
      <c r="AV578" s="6">
        <v>1296.5414285714285</v>
      </c>
      <c r="AW578" s="6">
        <v>189.77142857142857</v>
      </c>
      <c r="AX578" s="6">
        <f t="shared" si="526"/>
        <v>31.858571428571622</v>
      </c>
      <c r="AY578" s="33">
        <v>43191</v>
      </c>
      <c r="AZ578" s="5">
        <f t="shared" si="484"/>
        <v>43191</v>
      </c>
      <c r="BA578" s="11">
        <f t="shared" si="485"/>
        <v>2548</v>
      </c>
      <c r="BB578" s="11">
        <f t="shared" si="486"/>
        <v>1974.5263405088062</v>
      </c>
      <c r="BC578" s="6">
        <v>1328.8285898086433</v>
      </c>
      <c r="BD578" s="6">
        <v>32.287161237214747</v>
      </c>
      <c r="BE578" s="6">
        <f t="shared" si="527"/>
        <v>-0.42858980864320984</v>
      </c>
      <c r="BF578" s="8"/>
      <c r="BG578" s="33">
        <v>43556</v>
      </c>
      <c r="BH578" s="5">
        <f t="shared" si="487"/>
        <v>43556</v>
      </c>
      <c r="BI578" s="11">
        <f t="shared" si="488"/>
        <v>2913</v>
      </c>
      <c r="BJ578" s="11">
        <f t="shared" si="489"/>
        <v>0</v>
      </c>
      <c r="BK578" s="6">
        <v>1513.5276576161557</v>
      </c>
      <c r="BL578" s="6">
        <v>1.08</v>
      </c>
      <c r="BM578" s="6">
        <v>0.08</v>
      </c>
      <c r="BN578" s="59"/>
      <c r="BO578" s="58"/>
      <c r="BP578" s="58"/>
      <c r="BQ578" s="61">
        <f t="shared" si="491"/>
        <v>-185.20765761615553</v>
      </c>
      <c r="BR578" s="33">
        <v>43922</v>
      </c>
      <c r="BS578" s="5">
        <f t="shared" si="492"/>
        <v>43922</v>
      </c>
      <c r="BT578" s="11">
        <f t="shared" si="493"/>
        <v>3279</v>
      </c>
      <c r="BU578" s="11">
        <f t="shared" si="494"/>
        <v>0</v>
      </c>
      <c r="BV578" s="6">
        <f t="shared" si="514"/>
        <v>1513.6076576161556</v>
      </c>
      <c r="BW578" s="6">
        <f t="shared" si="516"/>
        <v>0.08</v>
      </c>
      <c r="BX578" s="73">
        <f t="shared" si="519"/>
        <v>533.05841095890412</v>
      </c>
      <c r="BY578" s="6">
        <v>0.08</v>
      </c>
      <c r="BZ578" s="33">
        <v>44287</v>
      </c>
      <c r="CA578" s="5">
        <f t="shared" si="495"/>
        <v>44287</v>
      </c>
      <c r="CB578" s="11">
        <f t="shared" si="496"/>
        <v>3644</v>
      </c>
      <c r="CC578" s="11">
        <f t="shared" si="497"/>
        <v>0</v>
      </c>
      <c r="CD578" s="6">
        <f t="shared" si="498"/>
        <v>1513.6876576161555</v>
      </c>
      <c r="CE578" s="62">
        <f t="shared" si="517"/>
        <v>0.08</v>
      </c>
      <c r="CF578" s="73">
        <f t="shared" si="521"/>
        <v>88.56</v>
      </c>
      <c r="CG578" s="73">
        <f t="shared" si="506"/>
        <v>444.49841095890412</v>
      </c>
      <c r="CH578" s="6">
        <f t="shared" si="525"/>
        <v>0</v>
      </c>
      <c r="CI578" s="6"/>
      <c r="CJ578" s="33">
        <v>44652</v>
      </c>
      <c r="CK578" s="5">
        <f t="shared" si="499"/>
        <v>44652</v>
      </c>
      <c r="CL578" s="11">
        <f t="shared" si="500"/>
        <v>2557</v>
      </c>
      <c r="CM578" s="11">
        <f t="shared" si="501"/>
        <v>2557</v>
      </c>
      <c r="CN578" s="6">
        <f t="shared" si="502"/>
        <v>1513.6876576161555</v>
      </c>
      <c r="CO578" s="62">
        <f t="shared" si="518"/>
        <v>0</v>
      </c>
      <c r="CP578" s="73">
        <f t="shared" si="520"/>
        <v>88.56</v>
      </c>
      <c r="CQ578" s="73">
        <f t="shared" si="508"/>
        <v>355.93841095890411</v>
      </c>
      <c r="CR578" s="6">
        <f t="shared" si="503"/>
        <v>0</v>
      </c>
    </row>
    <row r="579" spans="1:96">
      <c r="A579" s="30" t="s">
        <v>2323</v>
      </c>
      <c r="B579" s="30" t="s">
        <v>2324</v>
      </c>
      <c r="C579" s="49" t="s">
        <v>3062</v>
      </c>
      <c r="D579" s="49" t="s">
        <v>3774</v>
      </c>
      <c r="E579" s="30" t="s">
        <v>3061</v>
      </c>
      <c r="F579" s="30" t="s">
        <v>4568</v>
      </c>
      <c r="G579" s="30" t="s">
        <v>4574</v>
      </c>
      <c r="H579" s="30" t="s">
        <v>4449</v>
      </c>
      <c r="I579" s="30" t="s">
        <v>4253</v>
      </c>
      <c r="J579" s="30"/>
      <c r="K579" s="30" t="s">
        <v>1240</v>
      </c>
      <c r="L579" s="30" t="s">
        <v>3102</v>
      </c>
      <c r="M579" s="31">
        <v>1488.84</v>
      </c>
      <c r="N579" s="30">
        <v>7</v>
      </c>
      <c r="O579" s="30"/>
      <c r="P579" s="162">
        <v>15</v>
      </c>
      <c r="Q579" s="30">
        <f t="shared" si="467"/>
        <v>84</v>
      </c>
      <c r="R579" s="30">
        <f t="shared" si="468"/>
        <v>2556.6954000000001</v>
      </c>
      <c r="S579" s="30">
        <f t="shared" si="469"/>
        <v>2555</v>
      </c>
      <c r="T579" s="30" t="s">
        <v>6</v>
      </c>
      <c r="U579" s="30"/>
      <c r="V579" s="32">
        <v>40643</v>
      </c>
      <c r="W579" s="30"/>
      <c r="X579" s="31">
        <v>1488.84</v>
      </c>
      <c r="Y579" s="30">
        <v>0</v>
      </c>
      <c r="Z579" s="30">
        <v>0</v>
      </c>
      <c r="AA579" s="30">
        <v>0</v>
      </c>
      <c r="AB579" s="31">
        <f t="shared" si="470"/>
        <v>1488.84</v>
      </c>
      <c r="AC579" s="33">
        <v>42095</v>
      </c>
      <c r="AD579" s="10">
        <f t="shared" si="471"/>
        <v>40643</v>
      </c>
      <c r="AE579" s="10">
        <f t="shared" si="472"/>
        <v>42095</v>
      </c>
      <c r="AF579" s="11">
        <f t="shared" si="473"/>
        <v>1452</v>
      </c>
      <c r="AG579" s="11">
        <f t="shared" si="474"/>
        <v>2556.75</v>
      </c>
      <c r="AH579" s="11">
        <f t="shared" si="475"/>
        <v>1452</v>
      </c>
      <c r="AI579" s="11">
        <f t="shared" si="522"/>
        <v>846.10398434442254</v>
      </c>
      <c r="AJ579" s="11">
        <f t="shared" si="523"/>
        <v>642.73601565557738</v>
      </c>
      <c r="AK579" s="33">
        <v>42461</v>
      </c>
      <c r="AL579" s="5">
        <f t="shared" si="476"/>
        <v>42461</v>
      </c>
      <c r="AM579" s="11">
        <f t="shared" si="477"/>
        <v>42461</v>
      </c>
      <c r="AN579" s="11">
        <f t="shared" si="478"/>
        <v>1452</v>
      </c>
      <c r="AO579" s="6">
        <v>1240.33</v>
      </c>
      <c r="AP579" s="6">
        <f t="shared" si="479"/>
        <v>394.22601565557738</v>
      </c>
      <c r="AQ579" s="6">
        <f t="shared" si="480"/>
        <v>248.51</v>
      </c>
      <c r="AR579" s="33">
        <v>42826</v>
      </c>
      <c r="AS579" s="5">
        <f t="shared" si="481"/>
        <v>42826</v>
      </c>
      <c r="AT579" s="11">
        <f t="shared" si="482"/>
        <v>42826</v>
      </c>
      <c r="AU579" s="11">
        <f t="shared" si="483"/>
        <v>2183</v>
      </c>
      <c r="AV579" s="6">
        <v>1453.0214285714285</v>
      </c>
      <c r="AW579" s="6">
        <v>212.69142857142856</v>
      </c>
      <c r="AX579" s="6">
        <f t="shared" si="526"/>
        <v>35.818571428571431</v>
      </c>
      <c r="AY579" s="33">
        <v>43191</v>
      </c>
      <c r="AZ579" s="5">
        <f t="shared" si="484"/>
        <v>43191</v>
      </c>
      <c r="BA579" s="11">
        <f t="shared" si="485"/>
        <v>2548</v>
      </c>
      <c r="BB579" s="11">
        <f t="shared" si="486"/>
        <v>1905.2639843444226</v>
      </c>
      <c r="BC579" s="6">
        <v>1489.3218632470341</v>
      </c>
      <c r="BD579" s="6">
        <v>36.300434675605601</v>
      </c>
      <c r="BE579" s="6">
        <f t="shared" si="527"/>
        <v>-0.48186324703419814</v>
      </c>
      <c r="BF579" s="8"/>
      <c r="BG579" s="33">
        <v>43556</v>
      </c>
      <c r="BH579" s="5">
        <f t="shared" si="487"/>
        <v>43556</v>
      </c>
      <c r="BI579" s="11">
        <f t="shared" si="488"/>
        <v>2913</v>
      </c>
      <c r="BJ579" s="11">
        <f t="shared" si="489"/>
        <v>0</v>
      </c>
      <c r="BK579" s="6">
        <f t="shared" ref="BK579:BK586" si="528">BC579+BL579</f>
        <v>1490.401863247034</v>
      </c>
      <c r="BL579" s="6">
        <v>1.08</v>
      </c>
      <c r="BM579" s="6">
        <v>0.08</v>
      </c>
      <c r="BN579" s="59"/>
      <c r="BO579" s="58"/>
      <c r="BP579" s="58"/>
      <c r="BQ579" s="61">
        <f t="shared" si="491"/>
        <v>-1.6418632470340526</v>
      </c>
      <c r="BR579" s="33">
        <v>43922</v>
      </c>
      <c r="BS579" s="5">
        <f t="shared" si="492"/>
        <v>43922</v>
      </c>
      <c r="BT579" s="11">
        <f t="shared" si="493"/>
        <v>3279</v>
      </c>
      <c r="BU579" s="11">
        <f t="shared" si="494"/>
        <v>0</v>
      </c>
      <c r="BV579" s="6">
        <f t="shared" si="514"/>
        <v>1490.481863247034</v>
      </c>
      <c r="BW579" s="6">
        <f t="shared" si="516"/>
        <v>0.08</v>
      </c>
      <c r="BX579" s="73">
        <f t="shared" si="519"/>
        <v>597.43953972602731</v>
      </c>
      <c r="BY579" s="6">
        <v>0.08</v>
      </c>
      <c r="BZ579" s="33">
        <v>44287</v>
      </c>
      <c r="CA579" s="5">
        <f t="shared" si="495"/>
        <v>44287</v>
      </c>
      <c r="CB579" s="11">
        <f t="shared" si="496"/>
        <v>3644</v>
      </c>
      <c r="CC579" s="11">
        <f t="shared" si="497"/>
        <v>0</v>
      </c>
      <c r="CD579" s="6">
        <f t="shared" si="498"/>
        <v>1490.5618632470339</v>
      </c>
      <c r="CE579" s="62">
        <f t="shared" si="517"/>
        <v>0.08</v>
      </c>
      <c r="CF579" s="73">
        <f t="shared" si="521"/>
        <v>99.256</v>
      </c>
      <c r="CG579" s="73">
        <f t="shared" si="506"/>
        <v>498.18353972602733</v>
      </c>
      <c r="CH579" s="6">
        <f t="shared" si="525"/>
        <v>0</v>
      </c>
      <c r="CI579" s="6"/>
      <c r="CJ579" s="33">
        <v>44652</v>
      </c>
      <c r="CK579" s="5">
        <f t="shared" si="499"/>
        <v>44652</v>
      </c>
      <c r="CL579" s="11">
        <f t="shared" si="500"/>
        <v>2557</v>
      </c>
      <c r="CM579" s="11">
        <f t="shared" si="501"/>
        <v>2557</v>
      </c>
      <c r="CN579" s="6">
        <f t="shared" si="502"/>
        <v>1490.5618632470339</v>
      </c>
      <c r="CO579" s="62">
        <f t="shared" si="518"/>
        <v>0</v>
      </c>
      <c r="CP579" s="73">
        <f t="shared" si="520"/>
        <v>99.256</v>
      </c>
      <c r="CQ579" s="73">
        <f t="shared" si="508"/>
        <v>398.92753972602736</v>
      </c>
      <c r="CR579" s="6">
        <f t="shared" si="503"/>
        <v>0</v>
      </c>
    </row>
    <row r="580" spans="1:96">
      <c r="A580" s="30" t="s">
        <v>2325</v>
      </c>
      <c r="B580" s="30" t="s">
        <v>2326</v>
      </c>
      <c r="C580" s="49" t="s">
        <v>3062</v>
      </c>
      <c r="D580" s="49" t="s">
        <v>3775</v>
      </c>
      <c r="E580" s="30" t="s">
        <v>3061</v>
      </c>
      <c r="F580" s="30" t="s">
        <v>4568</v>
      </c>
      <c r="G580" s="30" t="s">
        <v>4574</v>
      </c>
      <c r="H580" s="30" t="s">
        <v>4449</v>
      </c>
      <c r="I580" s="30" t="s">
        <v>4253</v>
      </c>
      <c r="J580" s="30"/>
      <c r="K580" s="30" t="s">
        <v>1240</v>
      </c>
      <c r="L580" s="30" t="s">
        <v>3102</v>
      </c>
      <c r="M580" s="31">
        <v>772.92</v>
      </c>
      <c r="N580" s="30">
        <v>7</v>
      </c>
      <c r="O580" s="30"/>
      <c r="P580" s="162">
        <v>15</v>
      </c>
      <c r="Q580" s="30">
        <f t="shared" si="467"/>
        <v>84</v>
      </c>
      <c r="R580" s="30">
        <f t="shared" si="468"/>
        <v>2556.6954000000001</v>
      </c>
      <c r="S580" s="30">
        <f t="shared" si="469"/>
        <v>2555</v>
      </c>
      <c r="T580" s="30" t="s">
        <v>6</v>
      </c>
      <c r="U580" s="30"/>
      <c r="V580" s="32">
        <v>40643</v>
      </c>
      <c r="W580" s="30"/>
      <c r="X580" s="31">
        <v>772.92</v>
      </c>
      <c r="Y580" s="30">
        <v>0</v>
      </c>
      <c r="Z580" s="30">
        <v>0</v>
      </c>
      <c r="AA580" s="30">
        <v>0</v>
      </c>
      <c r="AB580" s="31">
        <f t="shared" si="470"/>
        <v>772.92</v>
      </c>
      <c r="AC580" s="33">
        <v>42095</v>
      </c>
      <c r="AD580" s="10">
        <f t="shared" si="471"/>
        <v>40643</v>
      </c>
      <c r="AE580" s="10">
        <f t="shared" si="472"/>
        <v>42095</v>
      </c>
      <c r="AF580" s="11">
        <f t="shared" si="473"/>
        <v>1452</v>
      </c>
      <c r="AG580" s="11">
        <f t="shared" si="474"/>
        <v>2556.75</v>
      </c>
      <c r="AH580" s="11">
        <f t="shared" si="475"/>
        <v>1452</v>
      </c>
      <c r="AI580" s="11">
        <f t="shared" si="522"/>
        <v>439.248469667319</v>
      </c>
      <c r="AJ580" s="11">
        <f t="shared" si="523"/>
        <v>333.67153033268096</v>
      </c>
      <c r="AK580" s="33">
        <v>42461</v>
      </c>
      <c r="AL580" s="5">
        <f t="shared" si="476"/>
        <v>42461</v>
      </c>
      <c r="AM580" s="11">
        <f t="shared" si="477"/>
        <v>42461</v>
      </c>
      <c r="AN580" s="11">
        <f t="shared" si="478"/>
        <v>1452</v>
      </c>
      <c r="AO580" s="6">
        <v>643.92999999999995</v>
      </c>
      <c r="AP580" s="6">
        <f t="shared" si="479"/>
        <v>204.68153033268095</v>
      </c>
      <c r="AQ580" s="6">
        <f t="shared" si="480"/>
        <v>128.99</v>
      </c>
      <c r="AR580" s="33">
        <v>42826</v>
      </c>
      <c r="AS580" s="5">
        <f t="shared" si="481"/>
        <v>42826</v>
      </c>
      <c r="AT580" s="11">
        <f t="shared" si="482"/>
        <v>42826</v>
      </c>
      <c r="AU580" s="11">
        <f t="shared" si="483"/>
        <v>2183</v>
      </c>
      <c r="AV580" s="6">
        <v>754.34714285714279</v>
      </c>
      <c r="AW580" s="6">
        <v>110.41714285714285</v>
      </c>
      <c r="AX580" s="6">
        <f t="shared" si="526"/>
        <v>18.572857142857174</v>
      </c>
      <c r="AY580" s="33">
        <v>43191</v>
      </c>
      <c r="AZ580" s="5">
        <f t="shared" si="484"/>
        <v>43191</v>
      </c>
      <c r="BA580" s="11">
        <f t="shared" si="485"/>
        <v>2548</v>
      </c>
      <c r="BB580" s="11">
        <f t="shared" si="486"/>
        <v>2214.328469667319</v>
      </c>
      <c r="BC580" s="6">
        <v>773.1698585759458</v>
      </c>
      <c r="BD580" s="6">
        <v>18.822715718803064</v>
      </c>
      <c r="BE580" s="6">
        <f t="shared" si="527"/>
        <v>-0.24985857594583649</v>
      </c>
      <c r="BF580" s="8"/>
      <c r="BG580" s="33">
        <v>43556</v>
      </c>
      <c r="BH580" s="5">
        <f t="shared" si="487"/>
        <v>43556</v>
      </c>
      <c r="BI580" s="11">
        <f t="shared" si="488"/>
        <v>2913</v>
      </c>
      <c r="BJ580" s="11">
        <f t="shared" si="489"/>
        <v>0</v>
      </c>
      <c r="BK580" s="6">
        <f t="shared" si="528"/>
        <v>774.24985857594584</v>
      </c>
      <c r="BL580" s="6">
        <v>1.08</v>
      </c>
      <c r="BM580" s="6">
        <v>0.08</v>
      </c>
      <c r="BN580" s="59"/>
      <c r="BO580" s="58"/>
      <c r="BP580" s="58"/>
      <c r="BQ580" s="61">
        <f t="shared" si="491"/>
        <v>-1.4098585759459183</v>
      </c>
      <c r="BR580" s="33">
        <v>43922</v>
      </c>
      <c r="BS580" s="5">
        <f t="shared" si="492"/>
        <v>43922</v>
      </c>
      <c r="BT580" s="11">
        <f t="shared" si="493"/>
        <v>3279</v>
      </c>
      <c r="BU580" s="11">
        <f t="shared" si="494"/>
        <v>0</v>
      </c>
      <c r="BV580" s="6">
        <f t="shared" si="514"/>
        <v>774.32985857594588</v>
      </c>
      <c r="BW580" s="6">
        <f t="shared" si="516"/>
        <v>0.08</v>
      </c>
      <c r="BX580" s="73">
        <f t="shared" si="519"/>
        <v>310.15620821917804</v>
      </c>
      <c r="BY580" s="6">
        <v>0.08</v>
      </c>
      <c r="BZ580" s="33">
        <v>44287</v>
      </c>
      <c r="CA580" s="5">
        <f t="shared" si="495"/>
        <v>44287</v>
      </c>
      <c r="CB580" s="11">
        <f t="shared" si="496"/>
        <v>3644</v>
      </c>
      <c r="CC580" s="11">
        <f t="shared" si="497"/>
        <v>0</v>
      </c>
      <c r="CD580" s="6">
        <f t="shared" si="498"/>
        <v>774.40985857594592</v>
      </c>
      <c r="CE580" s="62">
        <f t="shared" si="517"/>
        <v>0.08</v>
      </c>
      <c r="CF580" s="73">
        <f t="shared" si="521"/>
        <v>51.527999999999999</v>
      </c>
      <c r="CG580" s="73">
        <f t="shared" si="506"/>
        <v>258.62820821917802</v>
      </c>
      <c r="CH580" s="6">
        <f t="shared" si="525"/>
        <v>0</v>
      </c>
      <c r="CI580" s="6"/>
      <c r="CJ580" s="33">
        <v>44652</v>
      </c>
      <c r="CK580" s="5">
        <f t="shared" si="499"/>
        <v>44652</v>
      </c>
      <c r="CL580" s="11">
        <f t="shared" si="500"/>
        <v>2557</v>
      </c>
      <c r="CM580" s="11">
        <f t="shared" si="501"/>
        <v>2557</v>
      </c>
      <c r="CN580" s="6">
        <f t="shared" si="502"/>
        <v>774.40985857594592</v>
      </c>
      <c r="CO580" s="62">
        <f t="shared" si="518"/>
        <v>0</v>
      </c>
      <c r="CP580" s="73">
        <f t="shared" si="520"/>
        <v>51.527999999999999</v>
      </c>
      <c r="CQ580" s="73">
        <f t="shared" si="508"/>
        <v>207.10020821917803</v>
      </c>
      <c r="CR580" s="6">
        <f t="shared" si="503"/>
        <v>0</v>
      </c>
    </row>
    <row r="581" spans="1:96">
      <c r="A581" s="30" t="s">
        <v>2327</v>
      </c>
      <c r="B581" s="30" t="s">
        <v>2328</v>
      </c>
      <c r="C581" s="49" t="s">
        <v>3062</v>
      </c>
      <c r="D581" s="49" t="s">
        <v>3776</v>
      </c>
      <c r="E581" s="30" t="s">
        <v>3061</v>
      </c>
      <c r="F581" s="30" t="s">
        <v>4568</v>
      </c>
      <c r="G581" s="30" t="s">
        <v>4574</v>
      </c>
      <c r="H581" s="30" t="s">
        <v>4449</v>
      </c>
      <c r="I581" s="30" t="s">
        <v>4253</v>
      </c>
      <c r="J581" s="30"/>
      <c r="K581" s="30" t="s">
        <v>1240</v>
      </c>
      <c r="L581" s="30" t="s">
        <v>3102</v>
      </c>
      <c r="M581" s="31">
        <v>2952.6</v>
      </c>
      <c r="N581" s="30">
        <v>7</v>
      </c>
      <c r="O581" s="30"/>
      <c r="P581" s="162">
        <v>15</v>
      </c>
      <c r="Q581" s="30">
        <f t="shared" si="467"/>
        <v>84</v>
      </c>
      <c r="R581" s="30">
        <f t="shared" si="468"/>
        <v>2556.6954000000001</v>
      </c>
      <c r="S581" s="30">
        <f t="shared" si="469"/>
        <v>2555</v>
      </c>
      <c r="T581" s="30" t="s">
        <v>6</v>
      </c>
      <c r="U581" s="30"/>
      <c r="V581" s="32">
        <v>40643</v>
      </c>
      <c r="W581" s="30"/>
      <c r="X581" s="31">
        <v>2952.6</v>
      </c>
      <c r="Y581" s="30">
        <v>0</v>
      </c>
      <c r="Z581" s="30">
        <v>0</v>
      </c>
      <c r="AA581" s="30">
        <v>0</v>
      </c>
      <c r="AB581" s="31">
        <f t="shared" si="470"/>
        <v>2952.6</v>
      </c>
      <c r="AC581" s="33">
        <v>42095</v>
      </c>
      <c r="AD581" s="10">
        <f t="shared" si="471"/>
        <v>40643</v>
      </c>
      <c r="AE581" s="10">
        <f t="shared" si="472"/>
        <v>42095</v>
      </c>
      <c r="AF581" s="11">
        <f t="shared" si="473"/>
        <v>1452</v>
      </c>
      <c r="AG581" s="11">
        <f t="shared" si="474"/>
        <v>2556.75</v>
      </c>
      <c r="AH581" s="11">
        <f t="shared" si="475"/>
        <v>1452</v>
      </c>
      <c r="AI581" s="11">
        <f t="shared" si="522"/>
        <v>1677.9550684931507</v>
      </c>
      <c r="AJ581" s="11">
        <f t="shared" si="523"/>
        <v>1274.6449315068492</v>
      </c>
      <c r="AK581" s="33">
        <v>42461</v>
      </c>
      <c r="AL581" s="5">
        <f t="shared" si="476"/>
        <v>42461</v>
      </c>
      <c r="AM581" s="11">
        <f t="shared" si="477"/>
        <v>42461</v>
      </c>
      <c r="AN581" s="11">
        <f t="shared" si="478"/>
        <v>1452</v>
      </c>
      <c r="AO581" s="6">
        <v>2459.86</v>
      </c>
      <c r="AP581" s="6">
        <f t="shared" si="479"/>
        <v>781.90493150684938</v>
      </c>
      <c r="AQ581" s="6">
        <f t="shared" si="480"/>
        <v>492.73999999999978</v>
      </c>
      <c r="AR581" s="33">
        <v>42826</v>
      </c>
      <c r="AS581" s="5">
        <f t="shared" si="481"/>
        <v>42826</v>
      </c>
      <c r="AT581" s="11">
        <f t="shared" si="482"/>
        <v>42826</v>
      </c>
      <c r="AU581" s="11">
        <f t="shared" si="483"/>
        <v>2183</v>
      </c>
      <c r="AV581" s="6">
        <v>2881.6600000000003</v>
      </c>
      <c r="AW581" s="6">
        <v>421.8</v>
      </c>
      <c r="AX581" s="6">
        <f t="shared" si="526"/>
        <v>70.9399999999996</v>
      </c>
      <c r="AY581" s="33">
        <v>43191</v>
      </c>
      <c r="AZ581" s="5">
        <f t="shared" si="484"/>
        <v>43191</v>
      </c>
      <c r="BA581" s="11">
        <f t="shared" si="485"/>
        <v>2548</v>
      </c>
      <c r="BB581" s="11">
        <f t="shared" si="486"/>
        <v>1273.3550684931508</v>
      </c>
      <c r="BC581" s="6">
        <v>2953.5543479089547</v>
      </c>
      <c r="BD581" s="6">
        <v>71.894347908954359</v>
      </c>
      <c r="BE581" s="6">
        <f t="shared" si="527"/>
        <v>-0.95434790895478727</v>
      </c>
      <c r="BF581" s="8"/>
      <c r="BG581" s="33">
        <v>43556</v>
      </c>
      <c r="BH581" s="5">
        <f t="shared" si="487"/>
        <v>43556</v>
      </c>
      <c r="BI581" s="11">
        <f t="shared" si="488"/>
        <v>2913</v>
      </c>
      <c r="BJ581" s="11">
        <f t="shared" si="489"/>
        <v>0</v>
      </c>
      <c r="BK581" s="6">
        <f t="shared" si="528"/>
        <v>2954.6343479089546</v>
      </c>
      <c r="BL581" s="6">
        <v>1.08</v>
      </c>
      <c r="BM581" s="6">
        <v>0.08</v>
      </c>
      <c r="BN581" s="59"/>
      <c r="BO581" s="58"/>
      <c r="BP581" s="58"/>
      <c r="BQ581" s="61">
        <f t="shared" si="491"/>
        <v>-2.1143479089546418</v>
      </c>
      <c r="BR581" s="33">
        <v>43922</v>
      </c>
      <c r="BS581" s="5">
        <f t="shared" si="492"/>
        <v>43922</v>
      </c>
      <c r="BT581" s="11">
        <f t="shared" si="493"/>
        <v>3279</v>
      </c>
      <c r="BU581" s="11">
        <f t="shared" si="494"/>
        <v>0</v>
      </c>
      <c r="BV581" s="6">
        <f t="shared" si="514"/>
        <v>2954.7143479089546</v>
      </c>
      <c r="BW581" s="6">
        <f t="shared" si="516"/>
        <v>0.08</v>
      </c>
      <c r="BX581" s="73">
        <f t="shared" si="519"/>
        <v>1184.8150136986301</v>
      </c>
      <c r="BY581" s="6">
        <v>0.08</v>
      </c>
      <c r="BZ581" s="33">
        <v>44287</v>
      </c>
      <c r="CA581" s="5">
        <f t="shared" si="495"/>
        <v>44287</v>
      </c>
      <c r="CB581" s="11">
        <f t="shared" si="496"/>
        <v>3644</v>
      </c>
      <c r="CC581" s="11">
        <f t="shared" si="497"/>
        <v>0</v>
      </c>
      <c r="CD581" s="6">
        <f t="shared" si="498"/>
        <v>2954.7943479089545</v>
      </c>
      <c r="CE581" s="62">
        <f t="shared" si="517"/>
        <v>0.08</v>
      </c>
      <c r="CF581" s="73">
        <f t="shared" si="521"/>
        <v>196.84</v>
      </c>
      <c r="CG581" s="73">
        <f t="shared" si="506"/>
        <v>987.97501369863005</v>
      </c>
      <c r="CH581" s="6">
        <f t="shared" si="525"/>
        <v>0</v>
      </c>
      <c r="CI581" s="6"/>
      <c r="CJ581" s="33">
        <v>44652</v>
      </c>
      <c r="CK581" s="5">
        <f t="shared" si="499"/>
        <v>44652</v>
      </c>
      <c r="CL581" s="11">
        <f t="shared" si="500"/>
        <v>2557</v>
      </c>
      <c r="CM581" s="11">
        <f t="shared" si="501"/>
        <v>2557</v>
      </c>
      <c r="CN581" s="6">
        <f t="shared" si="502"/>
        <v>2954.7943479089545</v>
      </c>
      <c r="CO581" s="62">
        <f t="shared" si="518"/>
        <v>0</v>
      </c>
      <c r="CP581" s="73">
        <f t="shared" si="520"/>
        <v>196.84</v>
      </c>
      <c r="CQ581" s="73">
        <f t="shared" si="508"/>
        <v>791.13501369863002</v>
      </c>
      <c r="CR581" s="6">
        <f t="shared" si="503"/>
        <v>0</v>
      </c>
    </row>
    <row r="582" spans="1:96">
      <c r="A582" s="30" t="s">
        <v>2337</v>
      </c>
      <c r="B582" s="30" t="s">
        <v>2338</v>
      </c>
      <c r="C582" s="49" t="s">
        <v>3062</v>
      </c>
      <c r="D582" s="49" t="s">
        <v>3781</v>
      </c>
      <c r="E582" s="30" t="s">
        <v>3061</v>
      </c>
      <c r="F582" s="30" t="s">
        <v>4568</v>
      </c>
      <c r="G582" s="30" t="s">
        <v>4574</v>
      </c>
      <c r="H582" s="30" t="s">
        <v>4449</v>
      </c>
      <c r="I582" s="30" t="s">
        <v>4253</v>
      </c>
      <c r="J582" s="30"/>
      <c r="K582" s="30" t="s">
        <v>1240</v>
      </c>
      <c r="L582" s="30" t="s">
        <v>3102</v>
      </c>
      <c r="M582" s="31">
        <v>772.92</v>
      </c>
      <c r="N582" s="30">
        <v>7</v>
      </c>
      <c r="O582" s="30"/>
      <c r="P582" s="162">
        <v>15</v>
      </c>
      <c r="Q582" s="30">
        <f t="shared" ref="Q582:Q645" si="529">N582*12</f>
        <v>84</v>
      </c>
      <c r="R582" s="30">
        <f t="shared" ref="R582:R645" si="530">N582*365.2422</f>
        <v>2556.6954000000001</v>
      </c>
      <c r="S582" s="30">
        <f t="shared" ref="S582:S645" si="531">N582*365</f>
        <v>2555</v>
      </c>
      <c r="T582" s="30" t="s">
        <v>6</v>
      </c>
      <c r="U582" s="30"/>
      <c r="V582" s="32">
        <v>40643</v>
      </c>
      <c r="W582" s="30"/>
      <c r="X582" s="31">
        <v>772.92</v>
      </c>
      <c r="Y582" s="30">
        <v>0</v>
      </c>
      <c r="Z582" s="30">
        <v>0</v>
      </c>
      <c r="AA582" s="30">
        <v>0</v>
      </c>
      <c r="AB582" s="31">
        <f t="shared" ref="AB582:AB645" si="532">SUBTOTAL(9,X582:AA582)</f>
        <v>772.92</v>
      </c>
      <c r="AC582" s="33">
        <v>42095</v>
      </c>
      <c r="AD582" s="10">
        <f t="shared" ref="AD582:AD645" si="533">V582</f>
        <v>40643</v>
      </c>
      <c r="AE582" s="10">
        <f t="shared" ref="AE582:AE645" si="534">AC582</f>
        <v>42095</v>
      </c>
      <c r="AF582" s="11">
        <f t="shared" ref="AF582:AF645" si="535">AC582-V582</f>
        <v>1452</v>
      </c>
      <c r="AG582" s="11">
        <f t="shared" ref="AG582:AG645" si="536">+N582*365.25</f>
        <v>2556.75</v>
      </c>
      <c r="AH582" s="11">
        <f t="shared" ref="AH582:AH645" si="537">IF(AG582&lt;AF582,AG582,AF582)</f>
        <v>1452</v>
      </c>
      <c r="AI582" s="11">
        <f t="shared" si="522"/>
        <v>439.248469667319</v>
      </c>
      <c r="AJ582" s="11">
        <f t="shared" si="523"/>
        <v>333.67153033268096</v>
      </c>
      <c r="AK582" s="33">
        <v>42461</v>
      </c>
      <c r="AL582" s="5">
        <f t="shared" ref="AL582:AL645" si="538">AK582</f>
        <v>42461</v>
      </c>
      <c r="AM582" s="11">
        <f t="shared" ref="AM582:AM645" si="539">AL582-W582</f>
        <v>42461</v>
      </c>
      <c r="AN582" s="11">
        <f t="shared" ref="AN582:AN645" si="540">IF(AG582&lt;AM582,AH582,AM582)</f>
        <v>1452</v>
      </c>
      <c r="AO582" s="6">
        <v>643.92999999999995</v>
      </c>
      <c r="AP582" s="6">
        <f t="shared" ref="AP582:AP645" si="541">AO582-AI582</f>
        <v>204.68153033268095</v>
      </c>
      <c r="AQ582" s="6">
        <f t="shared" ref="AQ582:AQ645" si="542">AB582-AO582</f>
        <v>128.99</v>
      </c>
      <c r="AR582" s="33">
        <v>42826</v>
      </c>
      <c r="AS582" s="5">
        <f t="shared" ref="AS582:AS645" si="543">AR582</f>
        <v>42826</v>
      </c>
      <c r="AT582" s="11">
        <f t="shared" ref="AT582:AT645" si="544">AS582-W582</f>
        <v>42826</v>
      </c>
      <c r="AU582" s="11">
        <f t="shared" ref="AU582:AU645" si="545">IF(AD582 &lt;&gt; "N/a",IF(AT582&lt;AD582,0,AT582-AD582),0)</f>
        <v>2183</v>
      </c>
      <c r="AV582" s="6">
        <v>754.34714285714279</v>
      </c>
      <c r="AW582" s="6">
        <v>110.41714285714285</v>
      </c>
      <c r="AX582" s="6">
        <f t="shared" si="526"/>
        <v>18.572857142857174</v>
      </c>
      <c r="AY582" s="33">
        <v>43191</v>
      </c>
      <c r="AZ582" s="5">
        <f t="shared" ref="AZ582:AZ645" si="546">AY582</f>
        <v>43191</v>
      </c>
      <c r="BA582" s="11">
        <f t="shared" ref="BA582:BA645" si="547">IF(AJ582 &lt;&gt; "N/a",IF(AZ582&lt;AD582,0,AZ582-AD582),0)</f>
        <v>2548</v>
      </c>
      <c r="BB582" s="11">
        <f t="shared" ref="BB582:BB645" si="548">IF(AJ582 &lt;&gt; "N/a",IF(BA582&lt;AJ582,0,BA582-AJ582),0)</f>
        <v>2214.328469667319</v>
      </c>
      <c r="BC582" s="6">
        <v>771.02378184562826</v>
      </c>
      <c r="BD582" s="6">
        <v>16.67663898848544</v>
      </c>
      <c r="BE582" s="6">
        <f t="shared" si="527"/>
        <v>1.8962181543716952</v>
      </c>
      <c r="BF582" s="8"/>
      <c r="BG582" s="33">
        <v>43556</v>
      </c>
      <c r="BH582" s="5">
        <f t="shared" ref="BH582:BH645" si="549">BG582</f>
        <v>43556</v>
      </c>
      <c r="BI582" s="11">
        <f t="shared" ref="BI582:BI645" si="550">IF(R582 &lt;&gt; "N/a",IF(BG582&lt;V582,0,BG582-V582),0)</f>
        <v>2913</v>
      </c>
      <c r="BJ582" s="11">
        <f t="shared" ref="BJ582:BJ645" si="551">IF(AR582 &lt;&gt; "N/a",IF(BI582&lt;AR582,0,BI582-AR582),0)</f>
        <v>0</v>
      </c>
      <c r="BK582" s="6">
        <f t="shared" si="528"/>
        <v>772.92</v>
      </c>
      <c r="BL582" s="6">
        <f>BE582</f>
        <v>1.8962181543716952</v>
      </c>
      <c r="BM582" s="6">
        <v>0.25</v>
      </c>
      <c r="BN582" s="59"/>
      <c r="BO582" s="58"/>
      <c r="BP582" s="58"/>
      <c r="BQ582" s="61">
        <f t="shared" ref="BQ582:BQ645" si="552">AB582-BV582</f>
        <v>-0.25</v>
      </c>
      <c r="BR582" s="33">
        <v>43922</v>
      </c>
      <c r="BS582" s="5">
        <f t="shared" ref="BS582:BS645" si="553">BR582</f>
        <v>43922</v>
      </c>
      <c r="BT582" s="11">
        <f t="shared" ref="BT582:BT645" si="554">IF(Z582 &lt;&gt; "N/a",IF(BR582&lt;AD582,0,BR582-AD582),0)</f>
        <v>3279</v>
      </c>
      <c r="BU582" s="11">
        <f t="shared" ref="BU582:BU645" si="555">IF(AZ582 &lt;&gt; "N/a",IF(BT582&lt;AZ582,0,BT582-AZ582),0)</f>
        <v>0</v>
      </c>
      <c r="BV582" s="6">
        <f t="shared" si="514"/>
        <v>773.17</v>
      </c>
      <c r="BW582" s="6">
        <f t="shared" si="516"/>
        <v>0.25</v>
      </c>
      <c r="BX582" s="73">
        <f t="shared" si="519"/>
        <v>310.15620821917804</v>
      </c>
      <c r="BY582" s="6">
        <v>0.25</v>
      </c>
      <c r="BZ582" s="33">
        <v>44287</v>
      </c>
      <c r="CA582" s="5">
        <f t="shared" ref="CA582:CA645" si="556">BZ582</f>
        <v>44287</v>
      </c>
      <c r="CB582" s="11">
        <f t="shared" ref="CB582:CB645" si="557">BZ582-V582</f>
        <v>3644</v>
      </c>
      <c r="CC582" s="11">
        <f t="shared" ref="CC582:CC645" si="558">IF(BG582 &lt;&gt; "N/a",IF(CB582&lt;BG582,0,CB582-BG582),0)</f>
        <v>0</v>
      </c>
      <c r="CD582" s="6">
        <f t="shared" ref="CD582:CD645" si="559">BV582+CE582</f>
        <v>773.42</v>
      </c>
      <c r="CE582" s="62">
        <f t="shared" si="517"/>
        <v>0.25</v>
      </c>
      <c r="CF582" s="73">
        <f t="shared" si="521"/>
        <v>51.527999999999999</v>
      </c>
      <c r="CG582" s="73">
        <f t="shared" si="506"/>
        <v>258.62820821917802</v>
      </c>
      <c r="CH582" s="6">
        <f t="shared" si="525"/>
        <v>0</v>
      </c>
      <c r="CI582" s="6"/>
      <c r="CJ582" s="33">
        <v>44652</v>
      </c>
      <c r="CK582" s="5">
        <f t="shared" ref="CK582:CK645" si="560">CJ582</f>
        <v>44652</v>
      </c>
      <c r="CL582" s="11">
        <f t="shared" ref="CL582:CL645" si="561">CJ582-AC582</f>
        <v>2557</v>
      </c>
      <c r="CM582" s="11">
        <f t="shared" ref="CM582:CM645" si="562">IF(BN582 &lt;&gt; "N/a",IF(CL582&lt;BN582,0,CL582-BN582),0)</f>
        <v>2557</v>
      </c>
      <c r="CN582" s="6">
        <f t="shared" ref="CN582:CN645" si="563">CD582+CO582</f>
        <v>773.42</v>
      </c>
      <c r="CO582" s="62">
        <f t="shared" si="518"/>
        <v>0</v>
      </c>
      <c r="CP582" s="73">
        <f t="shared" si="520"/>
        <v>51.527999999999999</v>
      </c>
      <c r="CQ582" s="73">
        <f t="shared" si="508"/>
        <v>207.10020821917803</v>
      </c>
      <c r="CR582" s="6">
        <f t="shared" ref="CR582:CR645" si="564">CH582-CO582</f>
        <v>0</v>
      </c>
    </row>
    <row r="583" spans="1:96">
      <c r="A583" s="30" t="s">
        <v>2339</v>
      </c>
      <c r="B583" s="30" t="s">
        <v>2340</v>
      </c>
      <c r="C583" s="49"/>
      <c r="D583" s="49" t="s">
        <v>3782</v>
      </c>
      <c r="E583" s="30" t="s">
        <v>3061</v>
      </c>
      <c r="F583" s="30" t="s">
        <v>4568</v>
      </c>
      <c r="G583" s="30" t="s">
        <v>4574</v>
      </c>
      <c r="H583" s="30" t="s">
        <v>4449</v>
      </c>
      <c r="I583" s="30" t="s">
        <v>4253</v>
      </c>
      <c r="J583" s="30"/>
      <c r="K583" s="30" t="s">
        <v>1240</v>
      </c>
      <c r="L583" s="30" t="s">
        <v>3102</v>
      </c>
      <c r="M583" s="31">
        <v>772.92</v>
      </c>
      <c r="N583" s="30">
        <v>7</v>
      </c>
      <c r="O583" s="30"/>
      <c r="P583" s="162">
        <v>15</v>
      </c>
      <c r="Q583" s="30">
        <f t="shared" si="529"/>
        <v>84</v>
      </c>
      <c r="R583" s="30">
        <f t="shared" si="530"/>
        <v>2556.6954000000001</v>
      </c>
      <c r="S583" s="30">
        <f t="shared" si="531"/>
        <v>2555</v>
      </c>
      <c r="T583" s="30" t="s">
        <v>6</v>
      </c>
      <c r="U583" s="30"/>
      <c r="V583" s="32">
        <v>40643</v>
      </c>
      <c r="W583" s="30"/>
      <c r="X583" s="31">
        <v>772.92</v>
      </c>
      <c r="Y583" s="30">
        <v>0</v>
      </c>
      <c r="Z583" s="30">
        <v>0</v>
      </c>
      <c r="AA583" s="30">
        <v>0</v>
      </c>
      <c r="AB583" s="31">
        <f t="shared" si="532"/>
        <v>772.92</v>
      </c>
      <c r="AC583" s="33">
        <v>42095</v>
      </c>
      <c r="AD583" s="10">
        <f t="shared" si="533"/>
        <v>40643</v>
      </c>
      <c r="AE583" s="10">
        <f t="shared" si="534"/>
        <v>42095</v>
      </c>
      <c r="AF583" s="11">
        <f t="shared" si="535"/>
        <v>1452</v>
      </c>
      <c r="AG583" s="11">
        <f t="shared" si="536"/>
        <v>2556.75</v>
      </c>
      <c r="AH583" s="11">
        <f t="shared" si="537"/>
        <v>1452</v>
      </c>
      <c r="AI583" s="11">
        <f t="shared" si="522"/>
        <v>439.248469667319</v>
      </c>
      <c r="AJ583" s="11">
        <f t="shared" si="523"/>
        <v>333.67153033268096</v>
      </c>
      <c r="AK583" s="33">
        <v>42461</v>
      </c>
      <c r="AL583" s="5">
        <f t="shared" si="538"/>
        <v>42461</v>
      </c>
      <c r="AM583" s="11">
        <f t="shared" si="539"/>
        <v>42461</v>
      </c>
      <c r="AN583" s="11">
        <f t="shared" si="540"/>
        <v>1452</v>
      </c>
      <c r="AO583" s="6">
        <v>643.92999999999995</v>
      </c>
      <c r="AP583" s="6">
        <f t="shared" si="541"/>
        <v>204.68153033268095</v>
      </c>
      <c r="AQ583" s="6">
        <f t="shared" si="542"/>
        <v>128.99</v>
      </c>
      <c r="AR583" s="33">
        <v>42826</v>
      </c>
      <c r="AS583" s="5">
        <f t="shared" si="543"/>
        <v>42826</v>
      </c>
      <c r="AT583" s="11">
        <f t="shared" si="544"/>
        <v>42826</v>
      </c>
      <c r="AU583" s="11">
        <f t="shared" si="545"/>
        <v>2183</v>
      </c>
      <c r="AV583" s="6">
        <v>754.34714285714279</v>
      </c>
      <c r="AW583" s="6">
        <v>110.41714285714285</v>
      </c>
      <c r="AX583" s="6">
        <f t="shared" si="526"/>
        <v>18.572857142857174</v>
      </c>
      <c r="AY583" s="33">
        <v>43191</v>
      </c>
      <c r="AZ583" s="5">
        <f t="shared" si="546"/>
        <v>43191</v>
      </c>
      <c r="BA583" s="11">
        <f t="shared" si="547"/>
        <v>2548</v>
      </c>
      <c r="BB583" s="11">
        <f t="shared" si="548"/>
        <v>2214.328469667319</v>
      </c>
      <c r="BC583" s="6">
        <v>771.02378184562826</v>
      </c>
      <c r="BD583" s="6">
        <v>16.67663898848544</v>
      </c>
      <c r="BE583" s="6">
        <f t="shared" si="527"/>
        <v>1.8962181543716952</v>
      </c>
      <c r="BF583" s="8"/>
      <c r="BG583" s="33">
        <v>43556</v>
      </c>
      <c r="BH583" s="5">
        <f t="shared" si="549"/>
        <v>43556</v>
      </c>
      <c r="BI583" s="11">
        <f t="shared" si="550"/>
        <v>2913</v>
      </c>
      <c r="BJ583" s="11">
        <f t="shared" si="551"/>
        <v>0</v>
      </c>
      <c r="BK583" s="6">
        <f t="shared" si="528"/>
        <v>772.92</v>
      </c>
      <c r="BL583" s="6">
        <f>BE583</f>
        <v>1.8962181543716952</v>
      </c>
      <c r="BM583" s="6">
        <v>0.25</v>
      </c>
      <c r="BN583" s="59"/>
      <c r="BO583" s="58"/>
      <c r="BP583" s="58"/>
      <c r="BQ583" s="61">
        <f t="shared" si="552"/>
        <v>-0.25</v>
      </c>
      <c r="BR583" s="33">
        <v>43922</v>
      </c>
      <c r="BS583" s="5">
        <f t="shared" si="553"/>
        <v>43922</v>
      </c>
      <c r="BT583" s="11">
        <f t="shared" si="554"/>
        <v>3279</v>
      </c>
      <c r="BU583" s="11">
        <f t="shared" si="555"/>
        <v>0</v>
      </c>
      <c r="BV583" s="6">
        <f t="shared" si="514"/>
        <v>773.17</v>
      </c>
      <c r="BW583" s="6">
        <f t="shared" si="516"/>
        <v>0.25</v>
      </c>
      <c r="BX583" s="73">
        <f t="shared" si="519"/>
        <v>310.15620821917804</v>
      </c>
      <c r="BY583" s="6">
        <v>0.25</v>
      </c>
      <c r="BZ583" s="33">
        <v>44287</v>
      </c>
      <c r="CA583" s="5">
        <f t="shared" si="556"/>
        <v>44287</v>
      </c>
      <c r="CB583" s="11">
        <f t="shared" si="557"/>
        <v>3644</v>
      </c>
      <c r="CC583" s="11">
        <f t="shared" si="558"/>
        <v>0</v>
      </c>
      <c r="CD583" s="6">
        <f t="shared" si="559"/>
        <v>773.42</v>
      </c>
      <c r="CE583" s="62">
        <f t="shared" si="517"/>
        <v>0.25</v>
      </c>
      <c r="CF583" s="73">
        <f t="shared" si="521"/>
        <v>51.527999999999999</v>
      </c>
      <c r="CG583" s="73">
        <f t="shared" ref="CG583:CG646" si="565">BX583-CF583</f>
        <v>258.62820821917802</v>
      </c>
      <c r="CH583" s="6">
        <f t="shared" si="525"/>
        <v>0</v>
      </c>
      <c r="CI583" s="6"/>
      <c r="CJ583" s="33">
        <v>44652</v>
      </c>
      <c r="CK583" s="5">
        <f t="shared" si="560"/>
        <v>44652</v>
      </c>
      <c r="CL583" s="11">
        <f t="shared" si="561"/>
        <v>2557</v>
      </c>
      <c r="CM583" s="11">
        <f t="shared" si="562"/>
        <v>2557</v>
      </c>
      <c r="CN583" s="6">
        <f t="shared" si="563"/>
        <v>773.42</v>
      </c>
      <c r="CO583" s="62">
        <f t="shared" si="518"/>
        <v>0</v>
      </c>
      <c r="CP583" s="73">
        <f t="shared" si="520"/>
        <v>51.527999999999999</v>
      </c>
      <c r="CQ583" s="73">
        <f t="shared" ref="CQ583:CQ646" si="566">CG583-CP583</f>
        <v>207.10020821917803</v>
      </c>
      <c r="CR583" s="6">
        <f t="shared" si="564"/>
        <v>0</v>
      </c>
    </row>
    <row r="584" spans="1:96">
      <c r="A584" s="30" t="s">
        <v>2341</v>
      </c>
      <c r="B584" s="30" t="s">
        <v>2342</v>
      </c>
      <c r="C584" s="49"/>
      <c r="D584" s="49" t="s">
        <v>3783</v>
      </c>
      <c r="E584" s="30" t="s">
        <v>3061</v>
      </c>
      <c r="F584" s="30" t="s">
        <v>4568</v>
      </c>
      <c r="G584" s="30" t="s">
        <v>4562</v>
      </c>
      <c r="H584" s="30" t="s">
        <v>4470</v>
      </c>
      <c r="I584" s="30" t="s">
        <v>4469</v>
      </c>
      <c r="J584" s="30"/>
      <c r="K584" s="30" t="s">
        <v>1240</v>
      </c>
      <c r="L584" s="30" t="s">
        <v>3102</v>
      </c>
      <c r="M584" s="31">
        <v>1727.1</v>
      </c>
      <c r="N584" s="30">
        <v>7</v>
      </c>
      <c r="O584" s="30"/>
      <c r="P584" s="162">
        <v>15</v>
      </c>
      <c r="Q584" s="30">
        <f t="shared" si="529"/>
        <v>84</v>
      </c>
      <c r="R584" s="30">
        <f t="shared" si="530"/>
        <v>2556.6954000000001</v>
      </c>
      <c r="S584" s="30">
        <f t="shared" si="531"/>
        <v>2555</v>
      </c>
      <c r="T584" s="30" t="s">
        <v>6</v>
      </c>
      <c r="U584" s="30"/>
      <c r="V584" s="32">
        <v>40643</v>
      </c>
      <c r="W584" s="30"/>
      <c r="X584" s="31">
        <v>1727.1</v>
      </c>
      <c r="Y584" s="30">
        <v>0</v>
      </c>
      <c r="Z584" s="30">
        <v>0</v>
      </c>
      <c r="AA584" s="30">
        <v>0</v>
      </c>
      <c r="AB584" s="31">
        <f t="shared" si="532"/>
        <v>1727.1</v>
      </c>
      <c r="AC584" s="33">
        <v>42095</v>
      </c>
      <c r="AD584" s="10">
        <f t="shared" si="533"/>
        <v>40643</v>
      </c>
      <c r="AE584" s="10">
        <f t="shared" si="534"/>
        <v>42095</v>
      </c>
      <c r="AF584" s="11">
        <f t="shared" si="535"/>
        <v>1452</v>
      </c>
      <c r="AG584" s="11">
        <f t="shared" si="536"/>
        <v>2556.75</v>
      </c>
      <c r="AH584" s="11">
        <f t="shared" si="537"/>
        <v>1452</v>
      </c>
      <c r="AI584" s="11">
        <f t="shared" si="522"/>
        <v>981.5065362035225</v>
      </c>
      <c r="AJ584" s="11">
        <f t="shared" si="523"/>
        <v>745.59346379647741</v>
      </c>
      <c r="AK584" s="33">
        <v>42461</v>
      </c>
      <c r="AL584" s="5">
        <f t="shared" si="538"/>
        <v>42461</v>
      </c>
      <c r="AM584" s="11">
        <f t="shared" si="539"/>
        <v>42461</v>
      </c>
      <c r="AN584" s="11">
        <f t="shared" si="540"/>
        <v>1452</v>
      </c>
      <c r="AO584" s="6">
        <v>1438.92</v>
      </c>
      <c r="AP584" s="6">
        <f t="shared" si="541"/>
        <v>457.41346379647757</v>
      </c>
      <c r="AQ584" s="6">
        <f t="shared" si="542"/>
        <v>288.17999999999984</v>
      </c>
      <c r="AR584" s="33">
        <v>42826</v>
      </c>
      <c r="AS584" s="5">
        <f t="shared" si="543"/>
        <v>42826</v>
      </c>
      <c r="AT584" s="11">
        <f t="shared" si="544"/>
        <v>42826</v>
      </c>
      <c r="AU584" s="11">
        <f t="shared" si="545"/>
        <v>2183</v>
      </c>
      <c r="AV584" s="6">
        <v>1685.6485714285716</v>
      </c>
      <c r="AW584" s="6">
        <v>246.72857142857143</v>
      </c>
      <c r="AX584" s="6">
        <f t="shared" si="526"/>
        <v>41.451428571428323</v>
      </c>
      <c r="AY584" s="33">
        <v>43191</v>
      </c>
      <c r="AZ584" s="5">
        <f t="shared" si="546"/>
        <v>43191</v>
      </c>
      <c r="BA584" s="11">
        <f t="shared" si="547"/>
        <v>2548</v>
      </c>
      <c r="BB584" s="11">
        <f t="shared" si="548"/>
        <v>1802.4065362035226</v>
      </c>
      <c r="BC584" s="6">
        <v>1722.8622045043762</v>
      </c>
      <c r="BD584" s="6">
        <v>37.21363307580468</v>
      </c>
      <c r="BE584" s="6">
        <f t="shared" si="527"/>
        <v>4.2377954956236863</v>
      </c>
      <c r="BF584" s="8"/>
      <c r="BG584" s="33">
        <v>43556</v>
      </c>
      <c r="BH584" s="5">
        <f t="shared" si="549"/>
        <v>43556</v>
      </c>
      <c r="BI584" s="11">
        <f t="shared" si="550"/>
        <v>2913</v>
      </c>
      <c r="BJ584" s="11">
        <f t="shared" si="551"/>
        <v>0</v>
      </c>
      <c r="BK584" s="6">
        <f t="shared" si="528"/>
        <v>1727.1</v>
      </c>
      <c r="BL584" s="6">
        <f>BE584</f>
        <v>4.2377954956236863</v>
      </c>
      <c r="BM584" s="6">
        <v>0.25</v>
      </c>
      <c r="BN584" s="59"/>
      <c r="BO584" s="58"/>
      <c r="BP584" s="58"/>
      <c r="BQ584" s="61">
        <f t="shared" si="552"/>
        <v>-0.25</v>
      </c>
      <c r="BR584" s="33">
        <v>43922</v>
      </c>
      <c r="BS584" s="5">
        <f t="shared" si="553"/>
        <v>43922</v>
      </c>
      <c r="BT584" s="11">
        <f t="shared" si="554"/>
        <v>3279</v>
      </c>
      <c r="BU584" s="11">
        <f t="shared" si="555"/>
        <v>0</v>
      </c>
      <c r="BV584" s="6">
        <f t="shared" si="514"/>
        <v>1727.35</v>
      </c>
      <c r="BW584" s="6">
        <f t="shared" si="516"/>
        <v>0.25</v>
      </c>
      <c r="BX584" s="73">
        <f t="shared" si="519"/>
        <v>693.04816438356158</v>
      </c>
      <c r="BY584" s="6">
        <v>0.25</v>
      </c>
      <c r="BZ584" s="33">
        <v>44287</v>
      </c>
      <c r="CA584" s="5">
        <f t="shared" si="556"/>
        <v>44287</v>
      </c>
      <c r="CB584" s="11">
        <f t="shared" si="557"/>
        <v>3644</v>
      </c>
      <c r="CC584" s="11">
        <f t="shared" si="558"/>
        <v>0</v>
      </c>
      <c r="CD584" s="6">
        <f t="shared" si="559"/>
        <v>1727.6</v>
      </c>
      <c r="CE584" s="62">
        <f t="shared" si="517"/>
        <v>0.25</v>
      </c>
      <c r="CF584" s="73">
        <f t="shared" si="521"/>
        <v>115.14</v>
      </c>
      <c r="CG584" s="73">
        <f t="shared" si="565"/>
        <v>577.9081643835616</v>
      </c>
      <c r="CH584" s="6">
        <f t="shared" si="525"/>
        <v>0</v>
      </c>
      <c r="CI584" s="6"/>
      <c r="CJ584" s="33">
        <v>44652</v>
      </c>
      <c r="CK584" s="5">
        <f t="shared" si="560"/>
        <v>44652</v>
      </c>
      <c r="CL584" s="11">
        <f t="shared" si="561"/>
        <v>2557</v>
      </c>
      <c r="CM584" s="11">
        <f t="shared" si="562"/>
        <v>2557</v>
      </c>
      <c r="CN584" s="6">
        <f t="shared" si="563"/>
        <v>1727.6</v>
      </c>
      <c r="CO584" s="62">
        <f t="shared" si="518"/>
        <v>0</v>
      </c>
      <c r="CP584" s="73">
        <f t="shared" si="520"/>
        <v>115.14</v>
      </c>
      <c r="CQ584" s="73">
        <f t="shared" si="566"/>
        <v>462.76816438356161</v>
      </c>
      <c r="CR584" s="6">
        <f t="shared" si="564"/>
        <v>0</v>
      </c>
    </row>
    <row r="585" spans="1:96">
      <c r="A585" s="30" t="s">
        <v>2431</v>
      </c>
      <c r="B585" s="30" t="s">
        <v>2432</v>
      </c>
      <c r="C585" s="49" t="s">
        <v>3062</v>
      </c>
      <c r="D585" s="49" t="s">
        <v>3828</v>
      </c>
      <c r="E585" s="30" t="s">
        <v>3061</v>
      </c>
      <c r="F585" s="30" t="s">
        <v>4568</v>
      </c>
      <c r="G585" s="30" t="s">
        <v>4574</v>
      </c>
      <c r="H585" s="30" t="s">
        <v>3169</v>
      </c>
      <c r="I585" s="30" t="s">
        <v>4455</v>
      </c>
      <c r="J585" s="30"/>
      <c r="K585" s="30" t="s">
        <v>1240</v>
      </c>
      <c r="L585" s="30" t="s">
        <v>3102</v>
      </c>
      <c r="M585" s="31">
        <v>1727.1</v>
      </c>
      <c r="N585" s="30">
        <v>7</v>
      </c>
      <c r="O585" s="30"/>
      <c r="P585" s="162">
        <v>15</v>
      </c>
      <c r="Q585" s="30">
        <f t="shared" si="529"/>
        <v>84</v>
      </c>
      <c r="R585" s="30">
        <f t="shared" si="530"/>
        <v>2556.6954000000001</v>
      </c>
      <c r="S585" s="30">
        <f t="shared" si="531"/>
        <v>2555</v>
      </c>
      <c r="T585" s="30" t="s">
        <v>6</v>
      </c>
      <c r="U585" s="30"/>
      <c r="V585" s="32">
        <v>40643</v>
      </c>
      <c r="W585" s="30"/>
      <c r="X585" s="31">
        <v>1727.1</v>
      </c>
      <c r="Y585" s="30">
        <v>0</v>
      </c>
      <c r="Z585" s="30">
        <v>0</v>
      </c>
      <c r="AA585" s="30">
        <v>0</v>
      </c>
      <c r="AB585" s="31">
        <f t="shared" si="532"/>
        <v>1727.1</v>
      </c>
      <c r="AC585" s="33">
        <v>42095</v>
      </c>
      <c r="AD585" s="10">
        <f t="shared" si="533"/>
        <v>40643</v>
      </c>
      <c r="AE585" s="10">
        <f t="shared" si="534"/>
        <v>42095</v>
      </c>
      <c r="AF585" s="11">
        <f t="shared" si="535"/>
        <v>1452</v>
      </c>
      <c r="AG585" s="11">
        <f t="shared" si="536"/>
        <v>2556.75</v>
      </c>
      <c r="AH585" s="11">
        <f t="shared" si="537"/>
        <v>1452</v>
      </c>
      <c r="AI585" s="11">
        <f t="shared" si="522"/>
        <v>981.5065362035225</v>
      </c>
      <c r="AJ585" s="11">
        <f t="shared" si="523"/>
        <v>745.59346379647741</v>
      </c>
      <c r="AK585" s="33">
        <v>42461</v>
      </c>
      <c r="AL585" s="5">
        <f t="shared" si="538"/>
        <v>42461</v>
      </c>
      <c r="AM585" s="11">
        <f t="shared" si="539"/>
        <v>42461</v>
      </c>
      <c r="AN585" s="11">
        <f t="shared" si="540"/>
        <v>1452</v>
      </c>
      <c r="AO585" s="6">
        <v>1438.92</v>
      </c>
      <c r="AP585" s="6">
        <f t="shared" si="541"/>
        <v>457.41346379647757</v>
      </c>
      <c r="AQ585" s="6">
        <f t="shared" si="542"/>
        <v>288.17999999999984</v>
      </c>
      <c r="AR585" s="33">
        <v>42826</v>
      </c>
      <c r="AS585" s="5">
        <f t="shared" si="543"/>
        <v>42826</v>
      </c>
      <c r="AT585" s="11">
        <f t="shared" si="544"/>
        <v>42826</v>
      </c>
      <c r="AU585" s="11">
        <f t="shared" si="545"/>
        <v>2183</v>
      </c>
      <c r="AV585" s="6">
        <v>1685.6485714285716</v>
      </c>
      <c r="AW585" s="6">
        <v>246.72857142857143</v>
      </c>
      <c r="AX585" s="6">
        <f t="shared" si="526"/>
        <v>41.451428571428323</v>
      </c>
      <c r="AY585" s="33">
        <v>43191</v>
      </c>
      <c r="AZ585" s="5">
        <f t="shared" si="546"/>
        <v>43191</v>
      </c>
      <c r="BA585" s="11">
        <f t="shared" si="547"/>
        <v>2548</v>
      </c>
      <c r="BB585" s="11">
        <f t="shared" si="548"/>
        <v>1802.4065362035226</v>
      </c>
      <c r="BC585" s="6">
        <v>1722.8622045043762</v>
      </c>
      <c r="BD585" s="6">
        <v>37.21363307580468</v>
      </c>
      <c r="BE585" s="6">
        <f t="shared" si="527"/>
        <v>4.2377954956236863</v>
      </c>
      <c r="BF585" s="8"/>
      <c r="BG585" s="33">
        <v>43556</v>
      </c>
      <c r="BH585" s="5">
        <f t="shared" si="549"/>
        <v>43556</v>
      </c>
      <c r="BI585" s="11">
        <f t="shared" si="550"/>
        <v>2913</v>
      </c>
      <c r="BJ585" s="11">
        <f t="shared" si="551"/>
        <v>0</v>
      </c>
      <c r="BK585" s="6">
        <f t="shared" si="528"/>
        <v>1727.1</v>
      </c>
      <c r="BL585" s="6">
        <f>BE585</f>
        <v>4.2377954956236863</v>
      </c>
      <c r="BM585" s="6">
        <v>0.25</v>
      </c>
      <c r="BN585" s="59"/>
      <c r="BO585" s="58"/>
      <c r="BP585" s="58"/>
      <c r="BQ585" s="61">
        <f t="shared" si="552"/>
        <v>-0.25</v>
      </c>
      <c r="BR585" s="33">
        <v>43922</v>
      </c>
      <c r="BS585" s="5">
        <f t="shared" si="553"/>
        <v>43922</v>
      </c>
      <c r="BT585" s="11">
        <f t="shared" si="554"/>
        <v>3279</v>
      </c>
      <c r="BU585" s="11">
        <f t="shared" si="555"/>
        <v>0</v>
      </c>
      <c r="BV585" s="6">
        <f t="shared" si="514"/>
        <v>1727.35</v>
      </c>
      <c r="BW585" s="6">
        <f t="shared" si="516"/>
        <v>0.25</v>
      </c>
      <c r="BX585" s="73">
        <f t="shared" si="519"/>
        <v>693.04816438356158</v>
      </c>
      <c r="BY585" s="6">
        <v>0.25</v>
      </c>
      <c r="BZ585" s="33">
        <v>44287</v>
      </c>
      <c r="CA585" s="5">
        <f t="shared" si="556"/>
        <v>44287</v>
      </c>
      <c r="CB585" s="11">
        <f t="shared" si="557"/>
        <v>3644</v>
      </c>
      <c r="CC585" s="11">
        <f t="shared" si="558"/>
        <v>0</v>
      </c>
      <c r="CD585" s="6">
        <f t="shared" si="559"/>
        <v>1727.6</v>
      </c>
      <c r="CE585" s="62">
        <f t="shared" si="517"/>
        <v>0.25</v>
      </c>
      <c r="CF585" s="73">
        <f t="shared" si="521"/>
        <v>115.14</v>
      </c>
      <c r="CG585" s="73">
        <f t="shared" si="565"/>
        <v>577.9081643835616</v>
      </c>
      <c r="CH585" s="6">
        <f t="shared" si="525"/>
        <v>0</v>
      </c>
      <c r="CI585" s="6"/>
      <c r="CJ585" s="33">
        <v>44652</v>
      </c>
      <c r="CK585" s="5">
        <f t="shared" si="560"/>
        <v>44652</v>
      </c>
      <c r="CL585" s="11">
        <f t="shared" si="561"/>
        <v>2557</v>
      </c>
      <c r="CM585" s="11">
        <f t="shared" si="562"/>
        <v>2557</v>
      </c>
      <c r="CN585" s="6">
        <f t="shared" si="563"/>
        <v>1727.6</v>
      </c>
      <c r="CO585" s="62">
        <f t="shared" si="518"/>
        <v>0</v>
      </c>
      <c r="CP585" s="73">
        <f t="shared" si="520"/>
        <v>115.14</v>
      </c>
      <c r="CQ585" s="73">
        <f t="shared" si="566"/>
        <v>462.76816438356161</v>
      </c>
      <c r="CR585" s="6">
        <f t="shared" si="564"/>
        <v>0</v>
      </c>
    </row>
    <row r="586" spans="1:96">
      <c r="A586" s="30" t="s">
        <v>2543</v>
      </c>
      <c r="B586" s="30" t="s">
        <v>2544</v>
      </c>
      <c r="C586" s="49"/>
      <c r="D586" s="49" t="s">
        <v>3884</v>
      </c>
      <c r="E586" s="30" t="s">
        <v>3128</v>
      </c>
      <c r="F586" s="30" t="s">
        <v>3123</v>
      </c>
      <c r="G586" s="30" t="s">
        <v>4562</v>
      </c>
      <c r="H586" s="30" t="s">
        <v>4581</v>
      </c>
      <c r="I586" s="30" t="s">
        <v>4260</v>
      </c>
      <c r="J586" s="30"/>
      <c r="K586" s="30" t="s">
        <v>1240</v>
      </c>
      <c r="L586" s="30" t="s">
        <v>3102</v>
      </c>
      <c r="M586" s="31">
        <v>772.92</v>
      </c>
      <c r="N586" s="30">
        <v>7</v>
      </c>
      <c r="O586" s="30"/>
      <c r="P586" s="162">
        <v>15</v>
      </c>
      <c r="Q586" s="30">
        <f t="shared" si="529"/>
        <v>84</v>
      </c>
      <c r="R586" s="30">
        <f t="shared" si="530"/>
        <v>2556.6954000000001</v>
      </c>
      <c r="S586" s="30">
        <f t="shared" si="531"/>
        <v>2555</v>
      </c>
      <c r="T586" s="30" t="s">
        <v>6</v>
      </c>
      <c r="U586" s="30"/>
      <c r="V586" s="32">
        <v>40643</v>
      </c>
      <c r="W586" s="30"/>
      <c r="X586" s="31">
        <v>772.92</v>
      </c>
      <c r="Y586" s="30">
        <v>0</v>
      </c>
      <c r="Z586" s="30">
        <v>0</v>
      </c>
      <c r="AA586" s="30">
        <v>0</v>
      </c>
      <c r="AB586" s="31">
        <f t="shared" si="532"/>
        <v>772.92</v>
      </c>
      <c r="AC586" s="33">
        <v>42095</v>
      </c>
      <c r="AD586" s="10">
        <f t="shared" si="533"/>
        <v>40643</v>
      </c>
      <c r="AE586" s="10">
        <f t="shared" si="534"/>
        <v>42095</v>
      </c>
      <c r="AF586" s="11">
        <f t="shared" si="535"/>
        <v>1452</v>
      </c>
      <c r="AG586" s="11">
        <f t="shared" si="536"/>
        <v>2556.75</v>
      </c>
      <c r="AH586" s="11">
        <f t="shared" si="537"/>
        <v>1452</v>
      </c>
      <c r="AI586" s="11">
        <f t="shared" si="522"/>
        <v>439.248469667319</v>
      </c>
      <c r="AJ586" s="11">
        <f t="shared" si="523"/>
        <v>333.67153033268096</v>
      </c>
      <c r="AK586" s="33">
        <v>42461</v>
      </c>
      <c r="AL586" s="5">
        <f t="shared" si="538"/>
        <v>42461</v>
      </c>
      <c r="AM586" s="11">
        <f t="shared" si="539"/>
        <v>42461</v>
      </c>
      <c r="AN586" s="11">
        <f t="shared" si="540"/>
        <v>1452</v>
      </c>
      <c r="AO586" s="6">
        <v>643.92999999999995</v>
      </c>
      <c r="AP586" s="6">
        <f t="shared" si="541"/>
        <v>204.68153033268095</v>
      </c>
      <c r="AQ586" s="6">
        <f t="shared" si="542"/>
        <v>128.99</v>
      </c>
      <c r="AR586" s="33">
        <v>42826</v>
      </c>
      <c r="AS586" s="5">
        <f t="shared" si="543"/>
        <v>42826</v>
      </c>
      <c r="AT586" s="11">
        <f t="shared" si="544"/>
        <v>42826</v>
      </c>
      <c r="AU586" s="11">
        <f t="shared" si="545"/>
        <v>2183</v>
      </c>
      <c r="AV586" s="6">
        <v>754.34714285714279</v>
      </c>
      <c r="AW586" s="6">
        <v>110.41714285714285</v>
      </c>
      <c r="AX586" s="6">
        <f t="shared" si="526"/>
        <v>18.572857142857174</v>
      </c>
      <c r="AY586" s="33">
        <v>43191</v>
      </c>
      <c r="AZ586" s="5">
        <f t="shared" si="546"/>
        <v>43191</v>
      </c>
      <c r="BA586" s="11">
        <f t="shared" si="547"/>
        <v>2548</v>
      </c>
      <c r="BB586" s="11">
        <f t="shared" si="548"/>
        <v>2214.328469667319</v>
      </c>
      <c r="BC586" s="6">
        <v>771.02378184562826</v>
      </c>
      <c r="BD586" s="6">
        <v>16.67663898848544</v>
      </c>
      <c r="BE586" s="6">
        <f t="shared" si="527"/>
        <v>1.8962181543716952</v>
      </c>
      <c r="BF586" s="8"/>
      <c r="BG586" s="33">
        <v>43556</v>
      </c>
      <c r="BH586" s="5">
        <f t="shared" si="549"/>
        <v>43556</v>
      </c>
      <c r="BI586" s="11">
        <f t="shared" si="550"/>
        <v>2913</v>
      </c>
      <c r="BJ586" s="11">
        <f t="shared" si="551"/>
        <v>0</v>
      </c>
      <c r="BK586" s="6">
        <f t="shared" si="528"/>
        <v>772.92</v>
      </c>
      <c r="BL586" s="6">
        <f>BE586</f>
        <v>1.8962181543716952</v>
      </c>
      <c r="BM586" s="6">
        <v>0.25</v>
      </c>
      <c r="BN586" s="59"/>
      <c r="BO586" s="58"/>
      <c r="BP586" s="58"/>
      <c r="BQ586" s="61">
        <f t="shared" si="552"/>
        <v>-0.25</v>
      </c>
      <c r="BR586" s="33">
        <v>43922</v>
      </c>
      <c r="BS586" s="5">
        <f t="shared" si="553"/>
        <v>43922</v>
      </c>
      <c r="BT586" s="11">
        <f t="shared" si="554"/>
        <v>3279</v>
      </c>
      <c r="BU586" s="11">
        <f t="shared" si="555"/>
        <v>0</v>
      </c>
      <c r="BV586" s="6">
        <f t="shared" si="514"/>
        <v>773.17</v>
      </c>
      <c r="BW586" s="6">
        <f t="shared" si="516"/>
        <v>0.25</v>
      </c>
      <c r="BX586" s="73">
        <f t="shared" si="519"/>
        <v>310.15620821917804</v>
      </c>
      <c r="BY586" s="6">
        <v>0.25</v>
      </c>
      <c r="BZ586" s="33">
        <v>44287</v>
      </c>
      <c r="CA586" s="5">
        <f t="shared" si="556"/>
        <v>44287</v>
      </c>
      <c r="CB586" s="11">
        <f t="shared" si="557"/>
        <v>3644</v>
      </c>
      <c r="CC586" s="11">
        <f t="shared" si="558"/>
        <v>0</v>
      </c>
      <c r="CD586" s="6">
        <f t="shared" si="559"/>
        <v>773.42</v>
      </c>
      <c r="CE586" s="6">
        <f t="shared" si="517"/>
        <v>0.25</v>
      </c>
      <c r="CF586" s="73">
        <f t="shared" si="521"/>
        <v>51.527999999999999</v>
      </c>
      <c r="CG586" s="73">
        <f t="shared" si="565"/>
        <v>258.62820821917802</v>
      </c>
      <c r="CH586" s="6">
        <f t="shared" si="525"/>
        <v>0</v>
      </c>
      <c r="CI586" s="6"/>
      <c r="CJ586" s="33">
        <v>44652</v>
      </c>
      <c r="CK586" s="5">
        <f t="shared" si="560"/>
        <v>44652</v>
      </c>
      <c r="CL586" s="11">
        <f t="shared" si="561"/>
        <v>2557</v>
      </c>
      <c r="CM586" s="11">
        <f t="shared" si="562"/>
        <v>2557</v>
      </c>
      <c r="CN586" s="6">
        <f t="shared" si="563"/>
        <v>773.42</v>
      </c>
      <c r="CO586" s="6">
        <f t="shared" si="518"/>
        <v>0</v>
      </c>
      <c r="CP586" s="73">
        <f t="shared" si="520"/>
        <v>51.527999999999999</v>
      </c>
      <c r="CQ586" s="73">
        <f t="shared" si="566"/>
        <v>207.10020821917803</v>
      </c>
      <c r="CR586" s="6">
        <f t="shared" si="564"/>
        <v>0</v>
      </c>
    </row>
    <row r="587" spans="1:96">
      <c r="A587" s="30" t="s">
        <v>1830</v>
      </c>
      <c r="B587" s="30" t="s">
        <v>1831</v>
      </c>
      <c r="C587" s="49"/>
      <c r="D587" s="49" t="s">
        <v>3534</v>
      </c>
      <c r="E587" s="30" t="s">
        <v>3061</v>
      </c>
      <c r="F587" s="30" t="s">
        <v>4568</v>
      </c>
      <c r="G587" s="30" t="s">
        <v>4574</v>
      </c>
      <c r="H587" s="30" t="s">
        <v>3180</v>
      </c>
      <c r="I587" s="30" t="s">
        <v>4329</v>
      </c>
      <c r="J587" s="30"/>
      <c r="K587" s="30" t="s">
        <v>1240</v>
      </c>
      <c r="L587" s="30" t="s">
        <v>3102</v>
      </c>
      <c r="M587" s="31">
        <v>2256.2399999999998</v>
      </c>
      <c r="N587" s="30">
        <v>7</v>
      </c>
      <c r="O587" s="30"/>
      <c r="P587" s="162">
        <v>15</v>
      </c>
      <c r="Q587" s="30">
        <f t="shared" si="529"/>
        <v>84</v>
      </c>
      <c r="R587" s="30">
        <f t="shared" si="530"/>
        <v>2556.6954000000001</v>
      </c>
      <c r="S587" s="30">
        <f t="shared" si="531"/>
        <v>2555</v>
      </c>
      <c r="T587" s="30" t="s">
        <v>6</v>
      </c>
      <c r="U587" s="30"/>
      <c r="V587" s="32">
        <v>40688</v>
      </c>
      <c r="W587" s="30"/>
      <c r="X587" s="31">
        <v>2256.2399999999998</v>
      </c>
      <c r="Y587" s="30">
        <v>0</v>
      </c>
      <c r="Z587" s="30">
        <v>0</v>
      </c>
      <c r="AA587" s="30">
        <v>0</v>
      </c>
      <c r="AB587" s="31">
        <f t="shared" si="532"/>
        <v>2256.2399999999998</v>
      </c>
      <c r="AC587" s="33">
        <v>42095</v>
      </c>
      <c r="AD587" s="10">
        <f t="shared" si="533"/>
        <v>40688</v>
      </c>
      <c r="AE587" s="10">
        <f t="shared" si="534"/>
        <v>42095</v>
      </c>
      <c r="AF587" s="11">
        <f t="shared" si="535"/>
        <v>1407</v>
      </c>
      <c r="AG587" s="11">
        <f t="shared" si="536"/>
        <v>2556.75</v>
      </c>
      <c r="AH587" s="11">
        <f t="shared" si="537"/>
        <v>1407</v>
      </c>
      <c r="AI587" s="11">
        <f t="shared" si="522"/>
        <v>1242.4773698630136</v>
      </c>
      <c r="AJ587" s="11">
        <f t="shared" si="523"/>
        <v>1013.7626301369862</v>
      </c>
      <c r="AK587" s="33">
        <v>42461</v>
      </c>
      <c r="AL587" s="5">
        <f t="shared" si="538"/>
        <v>42461</v>
      </c>
      <c r="AM587" s="11">
        <f t="shared" si="539"/>
        <v>42461</v>
      </c>
      <c r="AN587" s="11">
        <f t="shared" si="540"/>
        <v>1407</v>
      </c>
      <c r="AO587" s="6">
        <v>1838.98</v>
      </c>
      <c r="AP587" s="6">
        <f t="shared" si="541"/>
        <v>596.50263013698645</v>
      </c>
      <c r="AQ587" s="6">
        <f t="shared" si="542"/>
        <v>417.25999999999976</v>
      </c>
      <c r="AR587" s="33">
        <v>42826</v>
      </c>
      <c r="AS587" s="5">
        <f t="shared" si="543"/>
        <v>42826</v>
      </c>
      <c r="AT587" s="11">
        <f t="shared" si="544"/>
        <v>42826</v>
      </c>
      <c r="AU587" s="11">
        <f t="shared" si="545"/>
        <v>2138</v>
      </c>
      <c r="AV587" s="6">
        <v>2161.3000000000002</v>
      </c>
      <c r="AW587" s="6">
        <v>322.32</v>
      </c>
      <c r="AX587" s="6">
        <f t="shared" si="526"/>
        <v>94.9399999999996</v>
      </c>
      <c r="AY587" s="33">
        <v>43191</v>
      </c>
      <c r="AZ587" s="5">
        <f t="shared" si="546"/>
        <v>43191</v>
      </c>
      <c r="BA587" s="11">
        <f t="shared" si="547"/>
        <v>2503</v>
      </c>
      <c r="BB587" s="11">
        <f t="shared" si="548"/>
        <v>1489.2373698630138</v>
      </c>
      <c r="BC587" s="6">
        <v>2257.5172172325365</v>
      </c>
      <c r="BD587" s="6">
        <v>96.21721723253647</v>
      </c>
      <c r="BE587" s="6">
        <v>-0.2</v>
      </c>
      <c r="BF587" s="8"/>
      <c r="BG587" s="33">
        <v>43556</v>
      </c>
      <c r="BH587" s="5">
        <f t="shared" si="549"/>
        <v>43556</v>
      </c>
      <c r="BI587" s="11">
        <f t="shared" si="550"/>
        <v>2868</v>
      </c>
      <c r="BJ587" s="11">
        <f t="shared" si="551"/>
        <v>0</v>
      </c>
      <c r="BK587" s="6">
        <v>2530.9609897213409</v>
      </c>
      <c r="BL587" s="6">
        <v>1.08</v>
      </c>
      <c r="BM587" s="6">
        <v>0.08</v>
      </c>
      <c r="BN587" s="59"/>
      <c r="BO587" s="58"/>
      <c r="BP587" s="58"/>
      <c r="BQ587" s="61">
        <f t="shared" si="552"/>
        <v>-274.80098972134101</v>
      </c>
      <c r="BR587" s="33">
        <v>43922</v>
      </c>
      <c r="BS587" s="5">
        <f t="shared" si="553"/>
        <v>43922</v>
      </c>
      <c r="BT587" s="11">
        <f t="shared" si="554"/>
        <v>3234</v>
      </c>
      <c r="BU587" s="11">
        <f t="shared" si="555"/>
        <v>0</v>
      </c>
      <c r="BV587" s="6">
        <f t="shared" si="514"/>
        <v>2531.0409897213408</v>
      </c>
      <c r="BW587" s="6">
        <f t="shared" si="516"/>
        <v>0.08</v>
      </c>
      <c r="BX587" s="73">
        <f t="shared" si="519"/>
        <v>923.92512876712317</v>
      </c>
      <c r="BY587" s="6">
        <v>0.08</v>
      </c>
      <c r="BZ587" s="33">
        <v>44287</v>
      </c>
      <c r="CA587" s="5">
        <f t="shared" si="556"/>
        <v>44287</v>
      </c>
      <c r="CB587" s="11">
        <f t="shared" si="557"/>
        <v>3599</v>
      </c>
      <c r="CC587" s="11">
        <f t="shared" si="558"/>
        <v>0</v>
      </c>
      <c r="CD587" s="6">
        <f t="shared" si="559"/>
        <v>2531.1209897213407</v>
      </c>
      <c r="CE587" s="62">
        <f t="shared" si="517"/>
        <v>0.08</v>
      </c>
      <c r="CF587" s="73">
        <f t="shared" si="521"/>
        <v>150.416</v>
      </c>
      <c r="CG587" s="73">
        <f t="shared" si="565"/>
        <v>773.50912876712323</v>
      </c>
      <c r="CH587" s="6">
        <f t="shared" si="525"/>
        <v>0</v>
      </c>
      <c r="CI587" s="6"/>
      <c r="CJ587" s="33">
        <v>44652</v>
      </c>
      <c r="CK587" s="5">
        <f t="shared" si="560"/>
        <v>44652</v>
      </c>
      <c r="CL587" s="11">
        <f t="shared" si="561"/>
        <v>2557</v>
      </c>
      <c r="CM587" s="11">
        <f t="shared" si="562"/>
        <v>2557</v>
      </c>
      <c r="CN587" s="6">
        <f t="shared" si="563"/>
        <v>2531.1209897213407</v>
      </c>
      <c r="CO587" s="62">
        <f t="shared" si="518"/>
        <v>0</v>
      </c>
      <c r="CP587" s="73">
        <f t="shared" si="520"/>
        <v>150.416</v>
      </c>
      <c r="CQ587" s="73">
        <f t="shared" si="566"/>
        <v>623.09312876712329</v>
      </c>
      <c r="CR587" s="6">
        <f t="shared" si="564"/>
        <v>0</v>
      </c>
    </row>
    <row r="588" spans="1:96">
      <c r="A588" s="30" t="s">
        <v>1834</v>
      </c>
      <c r="B588" s="30" t="s">
        <v>1835</v>
      </c>
      <c r="C588" s="49" t="s">
        <v>3062</v>
      </c>
      <c r="D588" s="49" t="s">
        <v>3536</v>
      </c>
      <c r="E588" s="30" t="s">
        <v>3061</v>
      </c>
      <c r="F588" s="30" t="s">
        <v>4568</v>
      </c>
      <c r="G588" s="30" t="s">
        <v>4574</v>
      </c>
      <c r="H588" s="30" t="s">
        <v>4449</v>
      </c>
      <c r="I588" s="30" t="s">
        <v>4253</v>
      </c>
      <c r="J588" s="30"/>
      <c r="K588" s="30" t="s">
        <v>1240</v>
      </c>
      <c r="L588" s="30" t="s">
        <v>3102</v>
      </c>
      <c r="M588" s="31">
        <v>487.92</v>
      </c>
      <c r="N588" s="30">
        <v>7</v>
      </c>
      <c r="O588" s="30"/>
      <c r="P588" s="162">
        <v>15</v>
      </c>
      <c r="Q588" s="30">
        <f t="shared" si="529"/>
        <v>84</v>
      </c>
      <c r="R588" s="30">
        <f t="shared" si="530"/>
        <v>2556.6954000000001</v>
      </c>
      <c r="S588" s="30">
        <f t="shared" si="531"/>
        <v>2555</v>
      </c>
      <c r="T588" s="30" t="s">
        <v>6</v>
      </c>
      <c r="U588" s="30"/>
      <c r="V588" s="32">
        <v>40688</v>
      </c>
      <c r="W588" s="30"/>
      <c r="X588" s="31">
        <v>487.92</v>
      </c>
      <c r="Y588" s="30">
        <v>0</v>
      </c>
      <c r="Z588" s="30">
        <v>0</v>
      </c>
      <c r="AA588" s="30">
        <v>0</v>
      </c>
      <c r="AB588" s="31">
        <f t="shared" si="532"/>
        <v>487.92</v>
      </c>
      <c r="AC588" s="33">
        <v>42095</v>
      </c>
      <c r="AD588" s="10">
        <f t="shared" si="533"/>
        <v>40688</v>
      </c>
      <c r="AE588" s="10">
        <f t="shared" si="534"/>
        <v>42095</v>
      </c>
      <c r="AF588" s="11">
        <f t="shared" si="535"/>
        <v>1407</v>
      </c>
      <c r="AG588" s="11">
        <f t="shared" si="536"/>
        <v>2556.75</v>
      </c>
      <c r="AH588" s="11">
        <f t="shared" si="537"/>
        <v>1407</v>
      </c>
      <c r="AI588" s="11">
        <f t="shared" si="522"/>
        <v>268.69019178082192</v>
      </c>
      <c r="AJ588" s="11">
        <f t="shared" si="523"/>
        <v>219.2298082191781</v>
      </c>
      <c r="AK588" s="33">
        <v>42461</v>
      </c>
      <c r="AL588" s="5">
        <f t="shared" si="538"/>
        <v>42461</v>
      </c>
      <c r="AM588" s="11">
        <f t="shared" si="539"/>
        <v>42461</v>
      </c>
      <c r="AN588" s="11">
        <f t="shared" si="540"/>
        <v>1407</v>
      </c>
      <c r="AO588" s="6">
        <v>397.72</v>
      </c>
      <c r="AP588" s="6">
        <f t="shared" si="541"/>
        <v>129.02980821917811</v>
      </c>
      <c r="AQ588" s="6">
        <f t="shared" si="542"/>
        <v>90.199999999999989</v>
      </c>
      <c r="AR588" s="33">
        <v>42826</v>
      </c>
      <c r="AS588" s="5">
        <f t="shared" si="543"/>
        <v>42826</v>
      </c>
      <c r="AT588" s="11">
        <f t="shared" si="544"/>
        <v>42826</v>
      </c>
      <c r="AU588" s="11">
        <f t="shared" si="545"/>
        <v>2138</v>
      </c>
      <c r="AV588" s="6">
        <v>467.4228571428572</v>
      </c>
      <c r="AW588" s="6">
        <v>69.702857142857141</v>
      </c>
      <c r="AX588" s="6">
        <f t="shared" si="526"/>
        <v>20.497142857142819</v>
      </c>
      <c r="AY588" s="33">
        <v>43191</v>
      </c>
      <c r="AZ588" s="5">
        <f t="shared" si="546"/>
        <v>43191</v>
      </c>
      <c r="BA588" s="11">
        <f t="shared" si="547"/>
        <v>2503</v>
      </c>
      <c r="BB588" s="11">
        <f t="shared" si="548"/>
        <v>2283.7701917808217</v>
      </c>
      <c r="BC588" s="6">
        <v>488.19574577706885</v>
      </c>
      <c r="BD588" s="6">
        <v>20.772888634211629</v>
      </c>
      <c r="BE588" s="6">
        <f t="shared" ref="BE588:BE598" si="567">AB588-BC588</f>
        <v>-0.27574577706883474</v>
      </c>
      <c r="BF588" s="8"/>
      <c r="BG588" s="33">
        <v>43556</v>
      </c>
      <c r="BH588" s="5">
        <f t="shared" si="549"/>
        <v>43556</v>
      </c>
      <c r="BI588" s="11">
        <f t="shared" si="550"/>
        <v>2868</v>
      </c>
      <c r="BJ588" s="11">
        <f t="shared" si="551"/>
        <v>0</v>
      </c>
      <c r="BK588" s="6">
        <v>547.32940028757434</v>
      </c>
      <c r="BL588" s="6">
        <v>1.08</v>
      </c>
      <c r="BM588" s="6">
        <v>0.08</v>
      </c>
      <c r="BN588" s="59"/>
      <c r="BO588" s="58"/>
      <c r="BP588" s="58"/>
      <c r="BQ588" s="61">
        <f t="shared" si="552"/>
        <v>-59.489400287574369</v>
      </c>
      <c r="BR588" s="33">
        <v>43922</v>
      </c>
      <c r="BS588" s="5">
        <f t="shared" si="553"/>
        <v>43922</v>
      </c>
      <c r="BT588" s="11">
        <f t="shared" si="554"/>
        <v>3234</v>
      </c>
      <c r="BU588" s="11">
        <f t="shared" si="555"/>
        <v>0</v>
      </c>
      <c r="BV588" s="6">
        <f t="shared" si="514"/>
        <v>547.40940028757439</v>
      </c>
      <c r="BW588" s="6">
        <f t="shared" si="516"/>
        <v>0.08</v>
      </c>
      <c r="BX588" s="73">
        <f t="shared" si="519"/>
        <v>199.80212602739726</v>
      </c>
      <c r="BY588" s="6">
        <v>0.08</v>
      </c>
      <c r="BZ588" s="33">
        <v>44287</v>
      </c>
      <c r="CA588" s="5">
        <f t="shared" si="556"/>
        <v>44287</v>
      </c>
      <c r="CB588" s="11">
        <f t="shared" si="557"/>
        <v>3599</v>
      </c>
      <c r="CC588" s="11">
        <f t="shared" si="558"/>
        <v>0</v>
      </c>
      <c r="CD588" s="6">
        <f t="shared" si="559"/>
        <v>547.48940028757443</v>
      </c>
      <c r="CE588" s="62">
        <f t="shared" si="517"/>
        <v>0.08</v>
      </c>
      <c r="CF588" s="73">
        <f t="shared" si="521"/>
        <v>32.527999999999999</v>
      </c>
      <c r="CG588" s="73">
        <f t="shared" si="565"/>
        <v>167.27412602739727</v>
      </c>
      <c r="CH588" s="6">
        <f t="shared" si="525"/>
        <v>0</v>
      </c>
      <c r="CI588" s="6"/>
      <c r="CJ588" s="33">
        <v>44652</v>
      </c>
      <c r="CK588" s="5">
        <f t="shared" si="560"/>
        <v>44652</v>
      </c>
      <c r="CL588" s="11">
        <f t="shared" si="561"/>
        <v>2557</v>
      </c>
      <c r="CM588" s="11">
        <f t="shared" si="562"/>
        <v>2557</v>
      </c>
      <c r="CN588" s="6">
        <f t="shared" si="563"/>
        <v>547.48940028757443</v>
      </c>
      <c r="CO588" s="62">
        <f t="shared" si="518"/>
        <v>0</v>
      </c>
      <c r="CP588" s="73">
        <f t="shared" si="520"/>
        <v>32.527999999999999</v>
      </c>
      <c r="CQ588" s="73">
        <f t="shared" si="566"/>
        <v>134.74612602739728</v>
      </c>
      <c r="CR588" s="6">
        <f t="shared" si="564"/>
        <v>0</v>
      </c>
    </row>
    <row r="589" spans="1:96">
      <c r="A589" s="30" t="s">
        <v>1948</v>
      </c>
      <c r="B589" s="30" t="s">
        <v>1949</v>
      </c>
      <c r="C589" s="49" t="s">
        <v>3062</v>
      </c>
      <c r="D589" s="49" t="s">
        <v>3593</v>
      </c>
      <c r="E589" s="30" t="s">
        <v>3061</v>
      </c>
      <c r="F589" s="30" t="s">
        <v>3138</v>
      </c>
      <c r="G589" s="30" t="s">
        <v>3115</v>
      </c>
      <c r="H589" s="30" t="s">
        <v>4334</v>
      </c>
      <c r="I589" s="30" t="s">
        <v>4302</v>
      </c>
      <c r="J589" s="30"/>
      <c r="K589" s="30" t="s">
        <v>1240</v>
      </c>
      <c r="L589" s="30" t="s">
        <v>3102</v>
      </c>
      <c r="M589" s="31">
        <v>1825.84</v>
      </c>
      <c r="N589" s="30">
        <v>7</v>
      </c>
      <c r="O589" s="30"/>
      <c r="P589" s="162">
        <v>15</v>
      </c>
      <c r="Q589" s="30">
        <f t="shared" si="529"/>
        <v>84</v>
      </c>
      <c r="R589" s="30">
        <f t="shared" si="530"/>
        <v>2556.6954000000001</v>
      </c>
      <c r="S589" s="30">
        <f t="shared" si="531"/>
        <v>2555</v>
      </c>
      <c r="T589" s="30" t="s">
        <v>6</v>
      </c>
      <c r="U589" s="30"/>
      <c r="V589" s="32">
        <v>40688</v>
      </c>
      <c r="W589" s="30"/>
      <c r="X589" s="31">
        <v>1825.84</v>
      </c>
      <c r="Y589" s="30">
        <v>0</v>
      </c>
      <c r="Z589" s="30">
        <v>0</v>
      </c>
      <c r="AA589" s="30">
        <v>0</v>
      </c>
      <c r="AB589" s="31">
        <f t="shared" si="532"/>
        <v>1825.84</v>
      </c>
      <c r="AC589" s="33">
        <v>42095</v>
      </c>
      <c r="AD589" s="10">
        <f t="shared" si="533"/>
        <v>40688</v>
      </c>
      <c r="AE589" s="10">
        <f t="shared" si="534"/>
        <v>42095</v>
      </c>
      <c r="AF589" s="11">
        <f t="shared" si="535"/>
        <v>1407</v>
      </c>
      <c r="AG589" s="11">
        <f t="shared" si="536"/>
        <v>2556.75</v>
      </c>
      <c r="AH589" s="11">
        <f t="shared" si="537"/>
        <v>1407</v>
      </c>
      <c r="AI589" s="11">
        <f t="shared" si="522"/>
        <v>1005.4625753424658</v>
      </c>
      <c r="AJ589" s="11">
        <f t="shared" si="523"/>
        <v>820.37742465753411</v>
      </c>
      <c r="AK589" s="33">
        <v>42461</v>
      </c>
      <c r="AL589" s="5">
        <f t="shared" si="538"/>
        <v>42461</v>
      </c>
      <c r="AM589" s="11">
        <f t="shared" si="539"/>
        <v>42461</v>
      </c>
      <c r="AN589" s="11">
        <f t="shared" si="540"/>
        <v>1407</v>
      </c>
      <c r="AO589" s="6">
        <v>1488.22</v>
      </c>
      <c r="AP589" s="6">
        <f t="shared" si="541"/>
        <v>482.75742465753422</v>
      </c>
      <c r="AQ589" s="6">
        <f t="shared" si="542"/>
        <v>337.61999999999989</v>
      </c>
      <c r="AR589" s="33">
        <v>42826</v>
      </c>
      <c r="AS589" s="5">
        <f t="shared" si="543"/>
        <v>42826</v>
      </c>
      <c r="AT589" s="11">
        <f t="shared" si="544"/>
        <v>42826</v>
      </c>
      <c r="AU589" s="11">
        <f t="shared" si="545"/>
        <v>2138</v>
      </c>
      <c r="AV589" s="6">
        <v>1749.0542857142857</v>
      </c>
      <c r="AW589" s="6">
        <v>260.83428571428573</v>
      </c>
      <c r="AX589" s="6">
        <f t="shared" si="526"/>
        <v>76.785714285714221</v>
      </c>
      <c r="AY589" s="33">
        <v>43191</v>
      </c>
      <c r="AZ589" s="5">
        <f t="shared" si="546"/>
        <v>43191</v>
      </c>
      <c r="BA589" s="11">
        <f t="shared" si="547"/>
        <v>2503</v>
      </c>
      <c r="BB589" s="11">
        <f t="shared" si="548"/>
        <v>1682.622575342466</v>
      </c>
      <c r="BC589" s="6">
        <v>1826.8729896513414</v>
      </c>
      <c r="BD589" s="6">
        <v>77.818703937055773</v>
      </c>
      <c r="BE589" s="6">
        <f t="shared" si="567"/>
        <v>-1.0329896513414951</v>
      </c>
      <c r="BF589" s="8"/>
      <c r="BG589" s="33">
        <v>43556</v>
      </c>
      <c r="BH589" s="5">
        <f t="shared" si="549"/>
        <v>43556</v>
      </c>
      <c r="BI589" s="11">
        <f t="shared" si="550"/>
        <v>2868</v>
      </c>
      <c r="BJ589" s="11">
        <f t="shared" si="551"/>
        <v>0</v>
      </c>
      <c r="BK589" s="6">
        <f t="shared" ref="BK589:BK600" si="568">BC589+BL589</f>
        <v>1827.9529896513413</v>
      </c>
      <c r="BL589" s="6">
        <v>1.08</v>
      </c>
      <c r="BM589" s="6">
        <v>0.08</v>
      </c>
      <c r="BN589" s="59"/>
      <c r="BO589" s="58"/>
      <c r="BP589" s="58"/>
      <c r="BQ589" s="61">
        <f t="shared" si="552"/>
        <v>-2.1929896513413496</v>
      </c>
      <c r="BR589" s="33">
        <v>43922</v>
      </c>
      <c r="BS589" s="5">
        <f t="shared" si="553"/>
        <v>43922</v>
      </c>
      <c r="BT589" s="11">
        <f t="shared" si="554"/>
        <v>3234</v>
      </c>
      <c r="BU589" s="11">
        <f t="shared" si="555"/>
        <v>0</v>
      </c>
      <c r="BV589" s="6">
        <f t="shared" si="514"/>
        <v>1828.0329896513413</v>
      </c>
      <c r="BW589" s="6">
        <f t="shared" si="516"/>
        <v>0.08</v>
      </c>
      <c r="BX589" s="73">
        <f t="shared" si="519"/>
        <v>747.67731141552508</v>
      </c>
      <c r="BY589" s="6">
        <v>0.08</v>
      </c>
      <c r="BZ589" s="33">
        <v>44287</v>
      </c>
      <c r="CA589" s="5">
        <f t="shared" si="556"/>
        <v>44287</v>
      </c>
      <c r="CB589" s="11">
        <f t="shared" si="557"/>
        <v>3599</v>
      </c>
      <c r="CC589" s="11">
        <f t="shared" si="558"/>
        <v>0</v>
      </c>
      <c r="CD589" s="6">
        <f t="shared" si="559"/>
        <v>1828.1129896513412</v>
      </c>
      <c r="CE589" s="62">
        <f t="shared" si="517"/>
        <v>0.08</v>
      </c>
      <c r="CF589" s="73">
        <f t="shared" si="521"/>
        <v>121.72266666666665</v>
      </c>
      <c r="CG589" s="73">
        <f t="shared" si="565"/>
        <v>625.95464474885841</v>
      </c>
      <c r="CH589" s="6">
        <f t="shared" si="525"/>
        <v>0</v>
      </c>
      <c r="CI589" s="6"/>
      <c r="CJ589" s="33">
        <v>44652</v>
      </c>
      <c r="CK589" s="5">
        <f t="shared" si="560"/>
        <v>44652</v>
      </c>
      <c r="CL589" s="11">
        <f t="shared" si="561"/>
        <v>2557</v>
      </c>
      <c r="CM589" s="11">
        <f t="shared" si="562"/>
        <v>2557</v>
      </c>
      <c r="CN589" s="6">
        <f t="shared" si="563"/>
        <v>1828.1129896513412</v>
      </c>
      <c r="CO589" s="62">
        <f t="shared" si="518"/>
        <v>0</v>
      </c>
      <c r="CP589" s="73">
        <f t="shared" si="520"/>
        <v>121.72266666666665</v>
      </c>
      <c r="CQ589" s="73">
        <f t="shared" si="566"/>
        <v>504.23197808219174</v>
      </c>
      <c r="CR589" s="6">
        <f t="shared" si="564"/>
        <v>0</v>
      </c>
    </row>
    <row r="590" spans="1:96">
      <c r="A590" s="30" t="s">
        <v>2212</v>
      </c>
      <c r="B590" s="30" t="s">
        <v>2213</v>
      </c>
      <c r="C590" s="49"/>
      <c r="D590" s="49" t="s">
        <v>3718</v>
      </c>
      <c r="E590" s="30" t="s">
        <v>3061</v>
      </c>
      <c r="F590" s="30" t="s">
        <v>4568</v>
      </c>
      <c r="G590" s="30" t="s">
        <v>4574</v>
      </c>
      <c r="H590" s="30" t="s">
        <v>4473</v>
      </c>
      <c r="I590" s="30" t="s">
        <v>11641</v>
      </c>
      <c r="J590" s="30"/>
      <c r="K590" s="30" t="s">
        <v>1240</v>
      </c>
      <c r="L590" s="30" t="s">
        <v>3102</v>
      </c>
      <c r="M590" s="31">
        <v>1130.57</v>
      </c>
      <c r="N590" s="30">
        <v>7</v>
      </c>
      <c r="O590" s="30"/>
      <c r="P590" s="162">
        <v>15</v>
      </c>
      <c r="Q590" s="30">
        <f t="shared" si="529"/>
        <v>84</v>
      </c>
      <c r="R590" s="30">
        <f t="shared" si="530"/>
        <v>2556.6954000000001</v>
      </c>
      <c r="S590" s="30">
        <f t="shared" si="531"/>
        <v>2555</v>
      </c>
      <c r="T590" s="30" t="s">
        <v>6</v>
      </c>
      <c r="U590" s="30"/>
      <c r="V590" s="32">
        <v>40688</v>
      </c>
      <c r="W590" s="30"/>
      <c r="X590" s="31">
        <v>1130.57</v>
      </c>
      <c r="Y590" s="30">
        <v>0</v>
      </c>
      <c r="Z590" s="30">
        <v>0</v>
      </c>
      <c r="AA590" s="30">
        <v>0</v>
      </c>
      <c r="AB590" s="31">
        <f t="shared" si="532"/>
        <v>1130.57</v>
      </c>
      <c r="AC590" s="33">
        <v>42095</v>
      </c>
      <c r="AD590" s="10">
        <f t="shared" si="533"/>
        <v>40688</v>
      </c>
      <c r="AE590" s="10">
        <f t="shared" si="534"/>
        <v>42095</v>
      </c>
      <c r="AF590" s="11">
        <f t="shared" si="535"/>
        <v>1407</v>
      </c>
      <c r="AG590" s="11">
        <f t="shared" si="536"/>
        <v>2556.75</v>
      </c>
      <c r="AH590" s="11">
        <f t="shared" si="537"/>
        <v>1407</v>
      </c>
      <c r="AI590" s="11">
        <f t="shared" si="522"/>
        <v>622.58786301369867</v>
      </c>
      <c r="AJ590" s="11">
        <f t="shared" si="523"/>
        <v>507.98213698630127</v>
      </c>
      <c r="AK590" s="33">
        <v>42461</v>
      </c>
      <c r="AL590" s="5">
        <f t="shared" si="538"/>
        <v>42461</v>
      </c>
      <c r="AM590" s="11">
        <f t="shared" si="539"/>
        <v>42461</v>
      </c>
      <c r="AN590" s="11">
        <f t="shared" si="540"/>
        <v>1407</v>
      </c>
      <c r="AO590" s="6">
        <v>921.47</v>
      </c>
      <c r="AP590" s="6">
        <f t="shared" si="541"/>
        <v>298.88213698630136</v>
      </c>
      <c r="AQ590" s="6">
        <f t="shared" si="542"/>
        <v>209.09999999999991</v>
      </c>
      <c r="AR590" s="33">
        <v>42826</v>
      </c>
      <c r="AS590" s="5">
        <f t="shared" si="543"/>
        <v>42826</v>
      </c>
      <c r="AT590" s="11">
        <f t="shared" si="544"/>
        <v>42826</v>
      </c>
      <c r="AU590" s="11">
        <f t="shared" si="545"/>
        <v>2138</v>
      </c>
      <c r="AV590" s="6">
        <v>1082.98</v>
      </c>
      <c r="AW590" s="6">
        <v>161.51</v>
      </c>
      <c r="AX590" s="6">
        <f t="shared" si="526"/>
        <v>47.589999999999918</v>
      </c>
      <c r="AY590" s="33">
        <v>43191</v>
      </c>
      <c r="AZ590" s="5">
        <f t="shared" si="546"/>
        <v>43191</v>
      </c>
      <c r="BA590" s="11">
        <f t="shared" si="547"/>
        <v>2503</v>
      </c>
      <c r="BB590" s="11">
        <f t="shared" si="548"/>
        <v>1995.0178630136988</v>
      </c>
      <c r="BC590" s="6">
        <v>1107.8910329547255</v>
      </c>
      <c r="BD590" s="6">
        <v>24.911032954725339</v>
      </c>
      <c r="BE590" s="6">
        <f t="shared" si="567"/>
        <v>22.678967045274476</v>
      </c>
      <c r="BF590" s="8"/>
      <c r="BG590" s="33">
        <v>43556</v>
      </c>
      <c r="BH590" s="5">
        <f t="shared" si="549"/>
        <v>43556</v>
      </c>
      <c r="BI590" s="11">
        <f t="shared" si="550"/>
        <v>2868</v>
      </c>
      <c r="BJ590" s="11">
        <f t="shared" si="551"/>
        <v>0</v>
      </c>
      <c r="BK590" s="6">
        <f t="shared" si="568"/>
        <v>1130.57</v>
      </c>
      <c r="BL590" s="6">
        <f>BE590</f>
        <v>22.678967045274476</v>
      </c>
      <c r="BM590" s="6">
        <v>0.25</v>
      </c>
      <c r="BN590" s="59"/>
      <c r="BO590" s="58"/>
      <c r="BP590" s="58"/>
      <c r="BQ590" s="61">
        <f t="shared" si="552"/>
        <v>-0.25</v>
      </c>
      <c r="BR590" s="33">
        <v>43922</v>
      </c>
      <c r="BS590" s="5">
        <f t="shared" si="553"/>
        <v>43922</v>
      </c>
      <c r="BT590" s="11">
        <f t="shared" si="554"/>
        <v>3234</v>
      </c>
      <c r="BU590" s="11">
        <f t="shared" si="555"/>
        <v>0</v>
      </c>
      <c r="BV590" s="6">
        <f t="shared" si="514"/>
        <v>1130.82</v>
      </c>
      <c r="BW590" s="6">
        <f t="shared" si="516"/>
        <v>0.25</v>
      </c>
      <c r="BX590" s="73">
        <f t="shared" si="519"/>
        <v>462.96583378995433</v>
      </c>
      <c r="BY590" s="6">
        <v>0.25</v>
      </c>
      <c r="BZ590" s="33">
        <v>44287</v>
      </c>
      <c r="CA590" s="5">
        <f t="shared" si="556"/>
        <v>44287</v>
      </c>
      <c r="CB590" s="11">
        <f t="shared" si="557"/>
        <v>3599</v>
      </c>
      <c r="CC590" s="11">
        <f t="shared" si="558"/>
        <v>0</v>
      </c>
      <c r="CD590" s="6">
        <f t="shared" si="559"/>
        <v>1131.07</v>
      </c>
      <c r="CE590" s="62">
        <f t="shared" si="517"/>
        <v>0.25</v>
      </c>
      <c r="CF590" s="73">
        <f t="shared" si="521"/>
        <v>75.371333333333325</v>
      </c>
      <c r="CG590" s="73">
        <f t="shared" si="565"/>
        <v>387.59450045662101</v>
      </c>
      <c r="CH590" s="6">
        <f t="shared" si="525"/>
        <v>0</v>
      </c>
      <c r="CI590" s="6"/>
      <c r="CJ590" s="33">
        <v>44652</v>
      </c>
      <c r="CK590" s="5">
        <f t="shared" si="560"/>
        <v>44652</v>
      </c>
      <c r="CL590" s="11">
        <f t="shared" si="561"/>
        <v>2557</v>
      </c>
      <c r="CM590" s="11">
        <f t="shared" si="562"/>
        <v>2557</v>
      </c>
      <c r="CN590" s="6">
        <f t="shared" si="563"/>
        <v>1131.07</v>
      </c>
      <c r="CO590" s="62">
        <f t="shared" si="518"/>
        <v>0</v>
      </c>
      <c r="CP590" s="73">
        <f t="shared" si="520"/>
        <v>75.371333333333325</v>
      </c>
      <c r="CQ590" s="73">
        <f t="shared" si="566"/>
        <v>312.22316712328768</v>
      </c>
      <c r="CR590" s="6">
        <f t="shared" si="564"/>
        <v>0</v>
      </c>
    </row>
    <row r="591" spans="1:96">
      <c r="A591" s="30" t="s">
        <v>2216</v>
      </c>
      <c r="B591" s="30" t="s">
        <v>2217</v>
      </c>
      <c r="C591" s="49"/>
      <c r="D591" s="49" t="s">
        <v>3720</v>
      </c>
      <c r="E591" s="30" t="s">
        <v>3061</v>
      </c>
      <c r="F591" s="30" t="s">
        <v>4568</v>
      </c>
      <c r="G591" s="30" t="s">
        <v>4562</v>
      </c>
      <c r="H591" s="30" t="s">
        <v>3131</v>
      </c>
      <c r="I591" s="30" t="s">
        <v>4401</v>
      </c>
      <c r="J591" s="30"/>
      <c r="K591" s="30" t="s">
        <v>1240</v>
      </c>
      <c r="L591" s="30" t="s">
        <v>3102</v>
      </c>
      <c r="M591" s="31">
        <v>1130.57</v>
      </c>
      <c r="N591" s="30">
        <v>7</v>
      </c>
      <c r="O591" s="30"/>
      <c r="P591" s="162">
        <v>15</v>
      </c>
      <c r="Q591" s="30">
        <f t="shared" si="529"/>
        <v>84</v>
      </c>
      <c r="R591" s="30">
        <f t="shared" si="530"/>
        <v>2556.6954000000001</v>
      </c>
      <c r="S591" s="30">
        <f t="shared" si="531"/>
        <v>2555</v>
      </c>
      <c r="T591" s="30" t="s">
        <v>6</v>
      </c>
      <c r="U591" s="30"/>
      <c r="V591" s="32">
        <v>40688</v>
      </c>
      <c r="W591" s="30"/>
      <c r="X591" s="31">
        <v>1130.57</v>
      </c>
      <c r="Y591" s="30">
        <v>0</v>
      </c>
      <c r="Z591" s="30">
        <v>0</v>
      </c>
      <c r="AA591" s="30">
        <v>0</v>
      </c>
      <c r="AB591" s="31">
        <f t="shared" si="532"/>
        <v>1130.57</v>
      </c>
      <c r="AC591" s="33">
        <v>42095</v>
      </c>
      <c r="AD591" s="10">
        <f t="shared" si="533"/>
        <v>40688</v>
      </c>
      <c r="AE591" s="10">
        <f t="shared" si="534"/>
        <v>42095</v>
      </c>
      <c r="AF591" s="11">
        <f t="shared" si="535"/>
        <v>1407</v>
      </c>
      <c r="AG591" s="11">
        <f t="shared" si="536"/>
        <v>2556.75</v>
      </c>
      <c r="AH591" s="11">
        <f t="shared" si="537"/>
        <v>1407</v>
      </c>
      <c r="AI591" s="11">
        <f t="shared" si="522"/>
        <v>622.58786301369867</v>
      </c>
      <c r="AJ591" s="11">
        <f t="shared" si="523"/>
        <v>507.98213698630127</v>
      </c>
      <c r="AK591" s="33">
        <v>42461</v>
      </c>
      <c r="AL591" s="5">
        <f t="shared" si="538"/>
        <v>42461</v>
      </c>
      <c r="AM591" s="11">
        <f t="shared" si="539"/>
        <v>42461</v>
      </c>
      <c r="AN591" s="11">
        <f t="shared" si="540"/>
        <v>1407</v>
      </c>
      <c r="AO591" s="6">
        <v>921.47</v>
      </c>
      <c r="AP591" s="6">
        <f t="shared" si="541"/>
        <v>298.88213698630136</v>
      </c>
      <c r="AQ591" s="6">
        <f t="shared" si="542"/>
        <v>209.09999999999991</v>
      </c>
      <c r="AR591" s="33">
        <v>42826</v>
      </c>
      <c r="AS591" s="5">
        <f t="shared" si="543"/>
        <v>42826</v>
      </c>
      <c r="AT591" s="11">
        <f t="shared" si="544"/>
        <v>42826</v>
      </c>
      <c r="AU591" s="11">
        <f t="shared" si="545"/>
        <v>2138</v>
      </c>
      <c r="AV591" s="6">
        <v>1082.98</v>
      </c>
      <c r="AW591" s="6">
        <v>161.51</v>
      </c>
      <c r="AX591" s="6">
        <f t="shared" si="526"/>
        <v>47.589999999999918</v>
      </c>
      <c r="AY591" s="33">
        <v>43191</v>
      </c>
      <c r="AZ591" s="5">
        <f t="shared" si="546"/>
        <v>43191</v>
      </c>
      <c r="BA591" s="11">
        <f t="shared" si="547"/>
        <v>2503</v>
      </c>
      <c r="BB591" s="11">
        <f t="shared" si="548"/>
        <v>1995.0178630136988</v>
      </c>
      <c r="BC591" s="6">
        <v>1107.8910329547255</v>
      </c>
      <c r="BD591" s="6">
        <v>24.911032954725339</v>
      </c>
      <c r="BE591" s="6">
        <f t="shared" si="567"/>
        <v>22.678967045274476</v>
      </c>
      <c r="BF591" s="8"/>
      <c r="BG591" s="33">
        <v>43556</v>
      </c>
      <c r="BH591" s="5">
        <f t="shared" si="549"/>
        <v>43556</v>
      </c>
      <c r="BI591" s="11">
        <f t="shared" si="550"/>
        <v>2868</v>
      </c>
      <c r="BJ591" s="11">
        <f t="shared" si="551"/>
        <v>0</v>
      </c>
      <c r="BK591" s="6">
        <f t="shared" si="568"/>
        <v>1130.57</v>
      </c>
      <c r="BL591" s="6">
        <f>BE591</f>
        <v>22.678967045274476</v>
      </c>
      <c r="BM591" s="6">
        <v>0.25</v>
      </c>
      <c r="BN591" s="59"/>
      <c r="BO591" s="58"/>
      <c r="BP591" s="58"/>
      <c r="BQ591" s="61">
        <f t="shared" si="552"/>
        <v>-0.25</v>
      </c>
      <c r="BR591" s="33">
        <v>43922</v>
      </c>
      <c r="BS591" s="5">
        <f t="shared" si="553"/>
        <v>43922</v>
      </c>
      <c r="BT591" s="11">
        <f t="shared" si="554"/>
        <v>3234</v>
      </c>
      <c r="BU591" s="11">
        <f t="shared" si="555"/>
        <v>0</v>
      </c>
      <c r="BV591" s="6">
        <f t="shared" si="514"/>
        <v>1130.82</v>
      </c>
      <c r="BW591" s="6">
        <f t="shared" si="516"/>
        <v>0.25</v>
      </c>
      <c r="BX591" s="73">
        <f t="shared" si="519"/>
        <v>462.96583378995433</v>
      </c>
      <c r="BY591" s="6">
        <v>0.25</v>
      </c>
      <c r="BZ591" s="33">
        <v>44287</v>
      </c>
      <c r="CA591" s="5">
        <f t="shared" si="556"/>
        <v>44287</v>
      </c>
      <c r="CB591" s="11">
        <f t="shared" si="557"/>
        <v>3599</v>
      </c>
      <c r="CC591" s="11">
        <f t="shared" si="558"/>
        <v>0</v>
      </c>
      <c r="CD591" s="6">
        <f t="shared" si="559"/>
        <v>1131.07</v>
      </c>
      <c r="CE591" s="62">
        <f t="shared" si="517"/>
        <v>0.25</v>
      </c>
      <c r="CF591" s="73">
        <f t="shared" si="521"/>
        <v>75.371333333333325</v>
      </c>
      <c r="CG591" s="73">
        <f t="shared" si="565"/>
        <v>387.59450045662101</v>
      </c>
      <c r="CH591" s="6">
        <f t="shared" si="525"/>
        <v>0</v>
      </c>
      <c r="CI591" s="6"/>
      <c r="CJ591" s="33">
        <v>44652</v>
      </c>
      <c r="CK591" s="5">
        <f t="shared" si="560"/>
        <v>44652</v>
      </c>
      <c r="CL591" s="11">
        <f t="shared" si="561"/>
        <v>2557</v>
      </c>
      <c r="CM591" s="11">
        <f t="shared" si="562"/>
        <v>2557</v>
      </c>
      <c r="CN591" s="6">
        <f t="shared" si="563"/>
        <v>1131.07</v>
      </c>
      <c r="CO591" s="62">
        <f t="shared" si="518"/>
        <v>0</v>
      </c>
      <c r="CP591" s="73">
        <f t="shared" si="520"/>
        <v>75.371333333333325</v>
      </c>
      <c r="CQ591" s="73">
        <f t="shared" si="566"/>
        <v>312.22316712328768</v>
      </c>
      <c r="CR591" s="6">
        <f t="shared" si="564"/>
        <v>0</v>
      </c>
    </row>
    <row r="592" spans="1:96">
      <c r="A592" s="30" t="s">
        <v>2218</v>
      </c>
      <c r="B592" s="30" t="s">
        <v>2219</v>
      </c>
      <c r="C592" s="49"/>
      <c r="D592" s="49" t="s">
        <v>3721</v>
      </c>
      <c r="E592" s="30" t="s">
        <v>3061</v>
      </c>
      <c r="F592" s="30" t="s">
        <v>4568</v>
      </c>
      <c r="G592" s="30" t="s">
        <v>4574</v>
      </c>
      <c r="H592" s="30" t="s">
        <v>4473</v>
      </c>
      <c r="I592" s="30" t="s">
        <v>11641</v>
      </c>
      <c r="J592" s="30"/>
      <c r="K592" s="30" t="s">
        <v>1240</v>
      </c>
      <c r="L592" s="30" t="s">
        <v>3102</v>
      </c>
      <c r="M592" s="31">
        <v>1130.57</v>
      </c>
      <c r="N592" s="30">
        <v>7</v>
      </c>
      <c r="O592" s="30"/>
      <c r="P592" s="162">
        <v>15</v>
      </c>
      <c r="Q592" s="30">
        <f t="shared" si="529"/>
        <v>84</v>
      </c>
      <c r="R592" s="30">
        <f t="shared" si="530"/>
        <v>2556.6954000000001</v>
      </c>
      <c r="S592" s="30">
        <f t="shared" si="531"/>
        <v>2555</v>
      </c>
      <c r="T592" s="30" t="s">
        <v>6</v>
      </c>
      <c r="U592" s="30"/>
      <c r="V592" s="32">
        <v>40688</v>
      </c>
      <c r="W592" s="30"/>
      <c r="X592" s="31">
        <v>1130.57</v>
      </c>
      <c r="Y592" s="30">
        <v>0</v>
      </c>
      <c r="Z592" s="30">
        <v>0</v>
      </c>
      <c r="AA592" s="30">
        <v>0</v>
      </c>
      <c r="AB592" s="31">
        <f t="shared" si="532"/>
        <v>1130.57</v>
      </c>
      <c r="AC592" s="33">
        <v>42095</v>
      </c>
      <c r="AD592" s="10">
        <f t="shared" si="533"/>
        <v>40688</v>
      </c>
      <c r="AE592" s="10">
        <f t="shared" si="534"/>
        <v>42095</v>
      </c>
      <c r="AF592" s="11">
        <f t="shared" si="535"/>
        <v>1407</v>
      </c>
      <c r="AG592" s="11">
        <f t="shared" si="536"/>
        <v>2556.75</v>
      </c>
      <c r="AH592" s="11">
        <f t="shared" si="537"/>
        <v>1407</v>
      </c>
      <c r="AI592" s="11">
        <f t="shared" si="522"/>
        <v>622.58786301369867</v>
      </c>
      <c r="AJ592" s="11">
        <f t="shared" si="523"/>
        <v>507.98213698630127</v>
      </c>
      <c r="AK592" s="33">
        <v>42461</v>
      </c>
      <c r="AL592" s="5">
        <f t="shared" si="538"/>
        <v>42461</v>
      </c>
      <c r="AM592" s="11">
        <f t="shared" si="539"/>
        <v>42461</v>
      </c>
      <c r="AN592" s="11">
        <f t="shared" si="540"/>
        <v>1407</v>
      </c>
      <c r="AO592" s="6">
        <v>921.47</v>
      </c>
      <c r="AP592" s="6">
        <f t="shared" si="541"/>
        <v>298.88213698630136</v>
      </c>
      <c r="AQ592" s="6">
        <f t="shared" si="542"/>
        <v>209.09999999999991</v>
      </c>
      <c r="AR592" s="33">
        <v>42826</v>
      </c>
      <c r="AS592" s="5">
        <f t="shared" si="543"/>
        <v>42826</v>
      </c>
      <c r="AT592" s="11">
        <f t="shared" si="544"/>
        <v>42826</v>
      </c>
      <c r="AU592" s="11">
        <f t="shared" si="545"/>
        <v>2138</v>
      </c>
      <c r="AV592" s="6">
        <v>1082.98</v>
      </c>
      <c r="AW592" s="6">
        <v>161.51</v>
      </c>
      <c r="AX592" s="6">
        <f t="shared" si="526"/>
        <v>47.589999999999918</v>
      </c>
      <c r="AY592" s="33">
        <v>43191</v>
      </c>
      <c r="AZ592" s="5">
        <f t="shared" si="546"/>
        <v>43191</v>
      </c>
      <c r="BA592" s="11">
        <f t="shared" si="547"/>
        <v>2503</v>
      </c>
      <c r="BB592" s="11">
        <f t="shared" si="548"/>
        <v>1995.0178630136988</v>
      </c>
      <c r="BC592" s="6">
        <v>1107.8910329547255</v>
      </c>
      <c r="BD592" s="6">
        <v>24.911032954725339</v>
      </c>
      <c r="BE592" s="6">
        <f t="shared" si="567"/>
        <v>22.678967045274476</v>
      </c>
      <c r="BF592" s="8"/>
      <c r="BG592" s="33">
        <v>43556</v>
      </c>
      <c r="BH592" s="5">
        <f t="shared" si="549"/>
        <v>43556</v>
      </c>
      <c r="BI592" s="11">
        <f t="shared" si="550"/>
        <v>2868</v>
      </c>
      <c r="BJ592" s="11">
        <f t="shared" si="551"/>
        <v>0</v>
      </c>
      <c r="BK592" s="6">
        <f t="shared" si="568"/>
        <v>1130.57</v>
      </c>
      <c r="BL592" s="6">
        <f>BE592</f>
        <v>22.678967045274476</v>
      </c>
      <c r="BM592" s="6">
        <v>0.25</v>
      </c>
      <c r="BN592" s="59"/>
      <c r="BO592" s="58"/>
      <c r="BP592" s="58"/>
      <c r="BQ592" s="61">
        <f t="shared" si="552"/>
        <v>-0.25</v>
      </c>
      <c r="BR592" s="33">
        <v>43922</v>
      </c>
      <c r="BS592" s="5">
        <f t="shared" si="553"/>
        <v>43922</v>
      </c>
      <c r="BT592" s="11">
        <f t="shared" si="554"/>
        <v>3234</v>
      </c>
      <c r="BU592" s="11">
        <f t="shared" si="555"/>
        <v>0</v>
      </c>
      <c r="BV592" s="6">
        <f t="shared" si="514"/>
        <v>1130.82</v>
      </c>
      <c r="BW592" s="6">
        <f t="shared" si="516"/>
        <v>0.25</v>
      </c>
      <c r="BX592" s="73">
        <f t="shared" si="519"/>
        <v>462.96583378995433</v>
      </c>
      <c r="BY592" s="6">
        <v>0.25</v>
      </c>
      <c r="BZ592" s="33">
        <v>44287</v>
      </c>
      <c r="CA592" s="5">
        <f t="shared" si="556"/>
        <v>44287</v>
      </c>
      <c r="CB592" s="11">
        <f t="shared" si="557"/>
        <v>3599</v>
      </c>
      <c r="CC592" s="11">
        <f t="shared" si="558"/>
        <v>0</v>
      </c>
      <c r="CD592" s="6">
        <f t="shared" si="559"/>
        <v>1131.07</v>
      </c>
      <c r="CE592" s="62">
        <f t="shared" si="517"/>
        <v>0.25</v>
      </c>
      <c r="CF592" s="73">
        <f t="shared" si="521"/>
        <v>75.371333333333325</v>
      </c>
      <c r="CG592" s="73">
        <f t="shared" si="565"/>
        <v>387.59450045662101</v>
      </c>
      <c r="CH592" s="6">
        <f t="shared" si="525"/>
        <v>0</v>
      </c>
      <c r="CI592" s="6"/>
      <c r="CJ592" s="33">
        <v>44652</v>
      </c>
      <c r="CK592" s="5">
        <f t="shared" si="560"/>
        <v>44652</v>
      </c>
      <c r="CL592" s="11">
        <f t="shared" si="561"/>
        <v>2557</v>
      </c>
      <c r="CM592" s="11">
        <f t="shared" si="562"/>
        <v>2557</v>
      </c>
      <c r="CN592" s="6">
        <f t="shared" si="563"/>
        <v>1131.07</v>
      </c>
      <c r="CO592" s="62">
        <f t="shared" si="518"/>
        <v>0</v>
      </c>
      <c r="CP592" s="73">
        <f t="shared" si="520"/>
        <v>75.371333333333325</v>
      </c>
      <c r="CQ592" s="73">
        <f t="shared" si="566"/>
        <v>312.22316712328768</v>
      </c>
      <c r="CR592" s="6">
        <f t="shared" si="564"/>
        <v>0</v>
      </c>
    </row>
    <row r="593" spans="1:96">
      <c r="A593" s="30" t="s">
        <v>2220</v>
      </c>
      <c r="B593" s="30" t="s">
        <v>2221</v>
      </c>
      <c r="C593" s="49"/>
      <c r="D593" s="49" t="s">
        <v>3722</v>
      </c>
      <c r="E593" s="30" t="s">
        <v>3061</v>
      </c>
      <c r="F593" s="30" t="s">
        <v>4568</v>
      </c>
      <c r="G593" s="30" t="s">
        <v>4574</v>
      </c>
      <c r="H593" s="30" t="s">
        <v>4473</v>
      </c>
      <c r="I593" s="30" t="s">
        <v>11641</v>
      </c>
      <c r="J593" s="30"/>
      <c r="K593" s="30" t="s">
        <v>1240</v>
      </c>
      <c r="L593" s="30" t="s">
        <v>3102</v>
      </c>
      <c r="M593" s="31">
        <v>1130.57</v>
      </c>
      <c r="N593" s="30">
        <v>7</v>
      </c>
      <c r="O593" s="30"/>
      <c r="P593" s="162">
        <v>15</v>
      </c>
      <c r="Q593" s="30">
        <f t="shared" si="529"/>
        <v>84</v>
      </c>
      <c r="R593" s="30">
        <f t="shared" si="530"/>
        <v>2556.6954000000001</v>
      </c>
      <c r="S593" s="30">
        <f t="shared" si="531"/>
        <v>2555</v>
      </c>
      <c r="T593" s="30" t="s">
        <v>6</v>
      </c>
      <c r="U593" s="30"/>
      <c r="V593" s="32">
        <v>40688</v>
      </c>
      <c r="W593" s="30"/>
      <c r="X593" s="31">
        <v>1130.57</v>
      </c>
      <c r="Y593" s="30">
        <v>0</v>
      </c>
      <c r="Z593" s="30">
        <v>0</v>
      </c>
      <c r="AA593" s="30">
        <v>0</v>
      </c>
      <c r="AB593" s="31">
        <f t="shared" si="532"/>
        <v>1130.57</v>
      </c>
      <c r="AC593" s="33">
        <v>42095</v>
      </c>
      <c r="AD593" s="10">
        <f t="shared" si="533"/>
        <v>40688</v>
      </c>
      <c r="AE593" s="10">
        <f t="shared" si="534"/>
        <v>42095</v>
      </c>
      <c r="AF593" s="11">
        <f t="shared" si="535"/>
        <v>1407</v>
      </c>
      <c r="AG593" s="11">
        <f t="shared" si="536"/>
        <v>2556.75</v>
      </c>
      <c r="AH593" s="11">
        <f t="shared" si="537"/>
        <v>1407</v>
      </c>
      <c r="AI593" s="11">
        <f t="shared" si="522"/>
        <v>622.58786301369867</v>
      </c>
      <c r="AJ593" s="11">
        <f t="shared" si="523"/>
        <v>507.98213698630127</v>
      </c>
      <c r="AK593" s="33">
        <v>42461</v>
      </c>
      <c r="AL593" s="5">
        <f t="shared" si="538"/>
        <v>42461</v>
      </c>
      <c r="AM593" s="11">
        <f t="shared" si="539"/>
        <v>42461</v>
      </c>
      <c r="AN593" s="11">
        <f t="shared" si="540"/>
        <v>1407</v>
      </c>
      <c r="AO593" s="6">
        <v>921.47</v>
      </c>
      <c r="AP593" s="6">
        <f t="shared" si="541"/>
        <v>298.88213698630136</v>
      </c>
      <c r="AQ593" s="6">
        <f t="shared" si="542"/>
        <v>209.09999999999991</v>
      </c>
      <c r="AR593" s="33">
        <v>42826</v>
      </c>
      <c r="AS593" s="5">
        <f t="shared" si="543"/>
        <v>42826</v>
      </c>
      <c r="AT593" s="11">
        <f t="shared" si="544"/>
        <v>42826</v>
      </c>
      <c r="AU593" s="11">
        <f t="shared" si="545"/>
        <v>2138</v>
      </c>
      <c r="AV593" s="6">
        <v>1082.98</v>
      </c>
      <c r="AW593" s="6">
        <v>161.51</v>
      </c>
      <c r="AX593" s="6">
        <f t="shared" si="526"/>
        <v>47.589999999999918</v>
      </c>
      <c r="AY593" s="33">
        <v>43191</v>
      </c>
      <c r="AZ593" s="5">
        <f t="shared" si="546"/>
        <v>43191</v>
      </c>
      <c r="BA593" s="11">
        <f t="shared" si="547"/>
        <v>2503</v>
      </c>
      <c r="BB593" s="11">
        <f t="shared" si="548"/>
        <v>1995.0178630136988</v>
      </c>
      <c r="BC593" s="6">
        <v>1107.8910329547255</v>
      </c>
      <c r="BD593" s="6">
        <v>24.911032954725339</v>
      </c>
      <c r="BE593" s="6">
        <f t="shared" si="567"/>
        <v>22.678967045274476</v>
      </c>
      <c r="BF593" s="8"/>
      <c r="BG593" s="33">
        <v>43556</v>
      </c>
      <c r="BH593" s="5">
        <f t="shared" si="549"/>
        <v>43556</v>
      </c>
      <c r="BI593" s="11">
        <f t="shared" si="550"/>
        <v>2868</v>
      </c>
      <c r="BJ593" s="11">
        <f t="shared" si="551"/>
        <v>0</v>
      </c>
      <c r="BK593" s="6">
        <f t="shared" si="568"/>
        <v>1130.57</v>
      </c>
      <c r="BL593" s="6">
        <f>BE593</f>
        <v>22.678967045274476</v>
      </c>
      <c r="BM593" s="6">
        <v>0.25</v>
      </c>
      <c r="BN593" s="59"/>
      <c r="BO593" s="58"/>
      <c r="BP593" s="58"/>
      <c r="BQ593" s="61">
        <f t="shared" si="552"/>
        <v>-0.25</v>
      </c>
      <c r="BR593" s="33">
        <v>43922</v>
      </c>
      <c r="BS593" s="5">
        <f t="shared" si="553"/>
        <v>43922</v>
      </c>
      <c r="BT593" s="11">
        <f t="shared" si="554"/>
        <v>3234</v>
      </c>
      <c r="BU593" s="11">
        <f t="shared" si="555"/>
        <v>0</v>
      </c>
      <c r="BV593" s="6">
        <f t="shared" si="514"/>
        <v>1130.82</v>
      </c>
      <c r="BW593" s="6">
        <f t="shared" si="516"/>
        <v>0.25</v>
      </c>
      <c r="BX593" s="73">
        <f t="shared" si="519"/>
        <v>462.96583378995433</v>
      </c>
      <c r="BY593" s="6">
        <v>0.25</v>
      </c>
      <c r="BZ593" s="33">
        <v>44287</v>
      </c>
      <c r="CA593" s="5">
        <f t="shared" si="556"/>
        <v>44287</v>
      </c>
      <c r="CB593" s="11">
        <f t="shared" si="557"/>
        <v>3599</v>
      </c>
      <c r="CC593" s="11">
        <f t="shared" si="558"/>
        <v>0</v>
      </c>
      <c r="CD593" s="6">
        <f t="shared" si="559"/>
        <v>1131.07</v>
      </c>
      <c r="CE593" s="62">
        <f t="shared" si="517"/>
        <v>0.25</v>
      </c>
      <c r="CF593" s="73">
        <f t="shared" si="521"/>
        <v>75.371333333333325</v>
      </c>
      <c r="CG593" s="73">
        <f t="shared" si="565"/>
        <v>387.59450045662101</v>
      </c>
      <c r="CH593" s="6">
        <f t="shared" si="525"/>
        <v>0</v>
      </c>
      <c r="CI593" s="6"/>
      <c r="CJ593" s="33">
        <v>44652</v>
      </c>
      <c r="CK593" s="5">
        <f t="shared" si="560"/>
        <v>44652</v>
      </c>
      <c r="CL593" s="11">
        <f t="shared" si="561"/>
        <v>2557</v>
      </c>
      <c r="CM593" s="11">
        <f t="shared" si="562"/>
        <v>2557</v>
      </c>
      <c r="CN593" s="6">
        <f t="shared" si="563"/>
        <v>1131.07</v>
      </c>
      <c r="CO593" s="62">
        <f t="shared" si="518"/>
        <v>0</v>
      </c>
      <c r="CP593" s="73">
        <f t="shared" si="520"/>
        <v>75.371333333333325</v>
      </c>
      <c r="CQ593" s="73">
        <f t="shared" si="566"/>
        <v>312.22316712328768</v>
      </c>
      <c r="CR593" s="6">
        <f t="shared" si="564"/>
        <v>0</v>
      </c>
    </row>
    <row r="594" spans="1:96">
      <c r="A594" s="30" t="s">
        <v>2266</v>
      </c>
      <c r="B594" s="30" t="s">
        <v>1949</v>
      </c>
      <c r="C594" s="49"/>
      <c r="D594" s="49" t="s">
        <v>3746</v>
      </c>
      <c r="E594" s="30" t="s">
        <v>3061</v>
      </c>
      <c r="F594" s="30" t="s">
        <v>4568</v>
      </c>
      <c r="G594" s="30" t="s">
        <v>4574</v>
      </c>
      <c r="H594" s="30" t="s">
        <v>4583</v>
      </c>
      <c r="I594" s="30" t="s">
        <v>4335</v>
      </c>
      <c r="J594" s="30"/>
      <c r="K594" s="30" t="s">
        <v>1240</v>
      </c>
      <c r="L594" s="30" t="s">
        <v>3102</v>
      </c>
      <c r="M594" s="31">
        <v>1446.4</v>
      </c>
      <c r="N594" s="30">
        <v>7</v>
      </c>
      <c r="O594" s="30"/>
      <c r="P594" s="162">
        <v>15</v>
      </c>
      <c r="Q594" s="30">
        <f t="shared" si="529"/>
        <v>84</v>
      </c>
      <c r="R594" s="30">
        <f t="shared" si="530"/>
        <v>2556.6954000000001</v>
      </c>
      <c r="S594" s="30">
        <f t="shared" si="531"/>
        <v>2555</v>
      </c>
      <c r="T594" s="30" t="s">
        <v>6</v>
      </c>
      <c r="U594" s="30"/>
      <c r="V594" s="32">
        <v>40688</v>
      </c>
      <c r="W594" s="30"/>
      <c r="X594" s="31">
        <v>1446.4</v>
      </c>
      <c r="Y594" s="30">
        <v>0</v>
      </c>
      <c r="Z594" s="30">
        <v>0</v>
      </c>
      <c r="AA594" s="30">
        <v>0</v>
      </c>
      <c r="AB594" s="31">
        <f t="shared" si="532"/>
        <v>1446.4</v>
      </c>
      <c r="AC594" s="33">
        <v>42095</v>
      </c>
      <c r="AD594" s="10">
        <f t="shared" si="533"/>
        <v>40688</v>
      </c>
      <c r="AE594" s="10">
        <f t="shared" si="534"/>
        <v>42095</v>
      </c>
      <c r="AF594" s="11">
        <f t="shared" si="535"/>
        <v>1407</v>
      </c>
      <c r="AG594" s="11">
        <f t="shared" si="536"/>
        <v>2556.75</v>
      </c>
      <c r="AH594" s="11">
        <f t="shared" si="537"/>
        <v>1407</v>
      </c>
      <c r="AI594" s="11">
        <f t="shared" si="522"/>
        <v>796.51068493150694</v>
      </c>
      <c r="AJ594" s="11">
        <f t="shared" si="523"/>
        <v>649.88931506849315</v>
      </c>
      <c r="AK594" s="33">
        <v>42461</v>
      </c>
      <c r="AL594" s="5">
        <f t="shared" si="538"/>
        <v>42461</v>
      </c>
      <c r="AM594" s="11">
        <f t="shared" si="539"/>
        <v>42461</v>
      </c>
      <c r="AN594" s="11">
        <f t="shared" si="540"/>
        <v>1407</v>
      </c>
      <c r="AO594" s="6">
        <v>1179</v>
      </c>
      <c r="AP594" s="6">
        <f t="shared" si="541"/>
        <v>382.48931506849306</v>
      </c>
      <c r="AQ594" s="6">
        <f t="shared" si="542"/>
        <v>267.40000000000009</v>
      </c>
      <c r="AR594" s="33">
        <v>42826</v>
      </c>
      <c r="AS594" s="5">
        <f t="shared" si="543"/>
        <v>42826</v>
      </c>
      <c r="AT594" s="11">
        <f t="shared" si="544"/>
        <v>42826</v>
      </c>
      <c r="AU594" s="11">
        <f t="shared" si="545"/>
        <v>2138</v>
      </c>
      <c r="AV594" s="6">
        <v>1385.6285714285714</v>
      </c>
      <c r="AW594" s="6">
        <v>206.62857142857143</v>
      </c>
      <c r="AX594" s="6">
        <f t="shared" si="526"/>
        <v>60.771428571428714</v>
      </c>
      <c r="AY594" s="33">
        <v>43191</v>
      </c>
      <c r="AZ594" s="5">
        <f t="shared" si="546"/>
        <v>43191</v>
      </c>
      <c r="BA594" s="11">
        <f t="shared" si="547"/>
        <v>2503</v>
      </c>
      <c r="BB594" s="11">
        <f t="shared" si="548"/>
        <v>1853.110684931507</v>
      </c>
      <c r="BC594" s="6">
        <v>1447.2175512514991</v>
      </c>
      <c r="BD594" s="6">
        <v>61.588979822927683</v>
      </c>
      <c r="BE594" s="6">
        <f t="shared" si="567"/>
        <v>-0.81755125149902597</v>
      </c>
      <c r="BF594" s="8"/>
      <c r="BG594" s="33">
        <v>43556</v>
      </c>
      <c r="BH594" s="5">
        <f t="shared" si="549"/>
        <v>43556</v>
      </c>
      <c r="BI594" s="11">
        <f t="shared" si="550"/>
        <v>2868</v>
      </c>
      <c r="BJ594" s="11">
        <f t="shared" si="551"/>
        <v>0</v>
      </c>
      <c r="BK594" s="6">
        <f t="shared" si="568"/>
        <v>1448.297551251499</v>
      </c>
      <c r="BL594" s="6">
        <v>1.08</v>
      </c>
      <c r="BM594" s="6">
        <v>0.08</v>
      </c>
      <c r="BN594" s="59"/>
      <c r="BO594" s="58"/>
      <c r="BP594" s="58"/>
      <c r="BQ594" s="61">
        <f t="shared" si="552"/>
        <v>-1.9775512514988804</v>
      </c>
      <c r="BR594" s="33">
        <v>43922</v>
      </c>
      <c r="BS594" s="5">
        <f t="shared" si="553"/>
        <v>43922</v>
      </c>
      <c r="BT594" s="11">
        <f t="shared" si="554"/>
        <v>3234</v>
      </c>
      <c r="BU594" s="11">
        <f t="shared" si="555"/>
        <v>0</v>
      </c>
      <c r="BV594" s="6">
        <f t="shared" si="514"/>
        <v>1448.377551251499</v>
      </c>
      <c r="BW594" s="6">
        <f t="shared" si="516"/>
        <v>0.08</v>
      </c>
      <c r="BX594" s="73">
        <f t="shared" si="519"/>
        <v>592.2974977168949</v>
      </c>
      <c r="BY594" s="6">
        <v>0.08</v>
      </c>
      <c r="BZ594" s="33">
        <v>44287</v>
      </c>
      <c r="CA594" s="5">
        <f t="shared" si="556"/>
        <v>44287</v>
      </c>
      <c r="CB594" s="11">
        <f t="shared" si="557"/>
        <v>3599</v>
      </c>
      <c r="CC594" s="11">
        <f t="shared" si="558"/>
        <v>0</v>
      </c>
      <c r="CD594" s="6">
        <f t="shared" si="559"/>
        <v>1448.4575512514989</v>
      </c>
      <c r="CE594" s="62">
        <f t="shared" si="517"/>
        <v>0.08</v>
      </c>
      <c r="CF594" s="73">
        <f t="shared" si="521"/>
        <v>96.426666666666677</v>
      </c>
      <c r="CG594" s="73">
        <f t="shared" si="565"/>
        <v>495.87083105022822</v>
      </c>
      <c r="CH594" s="6">
        <f t="shared" si="525"/>
        <v>0</v>
      </c>
      <c r="CI594" s="6"/>
      <c r="CJ594" s="33">
        <v>44652</v>
      </c>
      <c r="CK594" s="5">
        <f t="shared" si="560"/>
        <v>44652</v>
      </c>
      <c r="CL594" s="11">
        <f t="shared" si="561"/>
        <v>2557</v>
      </c>
      <c r="CM594" s="11">
        <f t="shared" si="562"/>
        <v>2557</v>
      </c>
      <c r="CN594" s="6">
        <f t="shared" si="563"/>
        <v>1448.4575512514989</v>
      </c>
      <c r="CO594" s="62">
        <f t="shared" si="518"/>
        <v>0</v>
      </c>
      <c r="CP594" s="73">
        <f t="shared" si="520"/>
        <v>96.426666666666677</v>
      </c>
      <c r="CQ594" s="73">
        <f t="shared" si="566"/>
        <v>399.44416438356154</v>
      </c>
      <c r="CR594" s="6">
        <f t="shared" si="564"/>
        <v>0</v>
      </c>
    </row>
    <row r="595" spans="1:96">
      <c r="A595" s="30" t="s">
        <v>2267</v>
      </c>
      <c r="B595" s="30" t="s">
        <v>2268</v>
      </c>
      <c r="C595" s="49"/>
      <c r="D595" s="49" t="s">
        <v>3747</v>
      </c>
      <c r="E595" s="30" t="s">
        <v>3061</v>
      </c>
      <c r="F595" s="30" t="s">
        <v>4568</v>
      </c>
      <c r="G595" s="30"/>
      <c r="H595" s="30" t="s">
        <v>4565</v>
      </c>
      <c r="I595" s="30" t="s">
        <v>4330</v>
      </c>
      <c r="J595" s="30"/>
      <c r="K595" s="30" t="s">
        <v>1240</v>
      </c>
      <c r="L595" s="30" t="s">
        <v>3102</v>
      </c>
      <c r="M595" s="31">
        <v>1008.58</v>
      </c>
      <c r="N595" s="30">
        <v>7</v>
      </c>
      <c r="O595" s="30"/>
      <c r="P595" s="162">
        <v>15</v>
      </c>
      <c r="Q595" s="30">
        <f t="shared" si="529"/>
        <v>84</v>
      </c>
      <c r="R595" s="30">
        <f t="shared" si="530"/>
        <v>2556.6954000000001</v>
      </c>
      <c r="S595" s="30">
        <f t="shared" si="531"/>
        <v>2555</v>
      </c>
      <c r="T595" s="30" t="s">
        <v>6</v>
      </c>
      <c r="U595" s="30"/>
      <c r="V595" s="32">
        <v>40688</v>
      </c>
      <c r="W595" s="30"/>
      <c r="X595" s="31">
        <v>1008.58</v>
      </c>
      <c r="Y595" s="30">
        <v>0</v>
      </c>
      <c r="Z595" s="30">
        <v>0</v>
      </c>
      <c r="AA595" s="30">
        <v>0</v>
      </c>
      <c r="AB595" s="31">
        <f t="shared" si="532"/>
        <v>1008.58</v>
      </c>
      <c r="AC595" s="33">
        <v>42095</v>
      </c>
      <c r="AD595" s="10">
        <f t="shared" si="533"/>
        <v>40688</v>
      </c>
      <c r="AE595" s="10">
        <f t="shared" si="534"/>
        <v>42095</v>
      </c>
      <c r="AF595" s="11">
        <f t="shared" si="535"/>
        <v>1407</v>
      </c>
      <c r="AG595" s="11">
        <f t="shared" si="536"/>
        <v>2556.75</v>
      </c>
      <c r="AH595" s="11">
        <f t="shared" si="537"/>
        <v>1407</v>
      </c>
      <c r="AI595" s="11">
        <f t="shared" si="522"/>
        <v>555.4098082191781</v>
      </c>
      <c r="AJ595" s="11">
        <f t="shared" si="523"/>
        <v>453.17019178082194</v>
      </c>
      <c r="AK595" s="33">
        <v>42461</v>
      </c>
      <c r="AL595" s="5">
        <f t="shared" si="538"/>
        <v>42461</v>
      </c>
      <c r="AM595" s="11">
        <f t="shared" si="539"/>
        <v>42461</v>
      </c>
      <c r="AN595" s="11">
        <f t="shared" si="540"/>
        <v>1407</v>
      </c>
      <c r="AO595" s="6">
        <v>822.09</v>
      </c>
      <c r="AP595" s="6">
        <f t="shared" si="541"/>
        <v>266.68019178082193</v>
      </c>
      <c r="AQ595" s="6">
        <f t="shared" si="542"/>
        <v>186.49</v>
      </c>
      <c r="AR595" s="33">
        <v>42826</v>
      </c>
      <c r="AS595" s="5">
        <f t="shared" si="543"/>
        <v>42826</v>
      </c>
      <c r="AT595" s="11">
        <f t="shared" si="544"/>
        <v>42826</v>
      </c>
      <c r="AU595" s="11">
        <f t="shared" si="545"/>
        <v>2138</v>
      </c>
      <c r="AV595" s="6">
        <v>966.1728571428572</v>
      </c>
      <c r="AW595" s="6">
        <v>144.08285714285714</v>
      </c>
      <c r="AX595" s="6">
        <f t="shared" si="526"/>
        <v>42.407142857142844</v>
      </c>
      <c r="AY595" s="33">
        <v>43191</v>
      </c>
      <c r="AZ595" s="5">
        <f t="shared" si="546"/>
        <v>43191</v>
      </c>
      <c r="BA595" s="11">
        <f t="shared" si="547"/>
        <v>2503</v>
      </c>
      <c r="BB595" s="11">
        <f t="shared" si="548"/>
        <v>2049.8298082191782</v>
      </c>
      <c r="BC595" s="6">
        <v>1009.1504985637223</v>
      </c>
      <c r="BD595" s="6">
        <v>42.977641420865147</v>
      </c>
      <c r="BE595" s="6">
        <f t="shared" si="567"/>
        <v>-0.57049856372225349</v>
      </c>
      <c r="BF595" s="8"/>
      <c r="BG595" s="33">
        <v>43556</v>
      </c>
      <c r="BH595" s="5">
        <f t="shared" si="549"/>
        <v>43556</v>
      </c>
      <c r="BI595" s="11">
        <f t="shared" si="550"/>
        <v>2868</v>
      </c>
      <c r="BJ595" s="11">
        <f t="shared" si="551"/>
        <v>0</v>
      </c>
      <c r="BK595" s="6">
        <f t="shared" si="568"/>
        <v>1010.2304985637223</v>
      </c>
      <c r="BL595" s="6">
        <v>1.08</v>
      </c>
      <c r="BM595" s="6">
        <v>0.08</v>
      </c>
      <c r="BN595" s="59"/>
      <c r="BO595" s="58"/>
      <c r="BP595" s="58"/>
      <c r="BQ595" s="61">
        <f t="shared" si="552"/>
        <v>-1.7304985637223353</v>
      </c>
      <c r="BR595" s="33">
        <v>43922</v>
      </c>
      <c r="BS595" s="5">
        <f t="shared" si="553"/>
        <v>43922</v>
      </c>
      <c r="BT595" s="11">
        <f t="shared" si="554"/>
        <v>3234</v>
      </c>
      <c r="BU595" s="11">
        <f t="shared" si="555"/>
        <v>0</v>
      </c>
      <c r="BV595" s="6">
        <f t="shared" si="514"/>
        <v>1010.3104985637224</v>
      </c>
      <c r="BW595" s="6">
        <f t="shared" si="516"/>
        <v>0.08</v>
      </c>
      <c r="BX595" s="73">
        <f t="shared" si="519"/>
        <v>413.01120730593607</v>
      </c>
      <c r="BY595" s="6">
        <v>0.08</v>
      </c>
      <c r="BZ595" s="33">
        <v>44287</v>
      </c>
      <c r="CA595" s="5">
        <f t="shared" si="556"/>
        <v>44287</v>
      </c>
      <c r="CB595" s="11">
        <f t="shared" si="557"/>
        <v>3599</v>
      </c>
      <c r="CC595" s="11">
        <f t="shared" si="558"/>
        <v>0</v>
      </c>
      <c r="CD595" s="6">
        <f t="shared" si="559"/>
        <v>1010.3904985637224</v>
      </c>
      <c r="CE595" s="62">
        <f t="shared" si="517"/>
        <v>0.08</v>
      </c>
      <c r="CF595" s="73">
        <f t="shared" si="521"/>
        <v>67.238666666666674</v>
      </c>
      <c r="CG595" s="73">
        <f t="shared" si="565"/>
        <v>345.77254063926938</v>
      </c>
      <c r="CH595" s="6">
        <f t="shared" si="525"/>
        <v>0</v>
      </c>
      <c r="CI595" s="6"/>
      <c r="CJ595" s="33">
        <v>44652</v>
      </c>
      <c r="CK595" s="5">
        <f t="shared" si="560"/>
        <v>44652</v>
      </c>
      <c r="CL595" s="11">
        <f t="shared" si="561"/>
        <v>2557</v>
      </c>
      <c r="CM595" s="11">
        <f t="shared" si="562"/>
        <v>2557</v>
      </c>
      <c r="CN595" s="6">
        <f t="shared" si="563"/>
        <v>1010.3904985637224</v>
      </c>
      <c r="CO595" s="62">
        <f t="shared" si="518"/>
        <v>0</v>
      </c>
      <c r="CP595" s="73">
        <f t="shared" si="520"/>
        <v>67.238666666666674</v>
      </c>
      <c r="CQ595" s="73">
        <f t="shared" si="566"/>
        <v>278.53387397260269</v>
      </c>
      <c r="CR595" s="6">
        <f t="shared" si="564"/>
        <v>0</v>
      </c>
    </row>
    <row r="596" spans="1:96">
      <c r="A596" s="30" t="s">
        <v>2273</v>
      </c>
      <c r="B596" s="30" t="s">
        <v>2274</v>
      </c>
      <c r="C596" s="49"/>
      <c r="D596" s="49" t="s">
        <v>3750</v>
      </c>
      <c r="E596" s="30" t="s">
        <v>3061</v>
      </c>
      <c r="F596" s="30" t="s">
        <v>4568</v>
      </c>
      <c r="G596" s="30" t="s">
        <v>4574</v>
      </c>
      <c r="H596" s="30" t="s">
        <v>3169</v>
      </c>
      <c r="I596" s="30" t="s">
        <v>3116</v>
      </c>
      <c r="J596" s="30"/>
      <c r="K596" s="30" t="s">
        <v>1240</v>
      </c>
      <c r="L596" s="30" t="s">
        <v>3102</v>
      </c>
      <c r="M596" s="31">
        <v>1008.58</v>
      </c>
      <c r="N596" s="30">
        <v>7</v>
      </c>
      <c r="O596" s="30"/>
      <c r="P596" s="162">
        <v>15</v>
      </c>
      <c r="Q596" s="30">
        <f t="shared" si="529"/>
        <v>84</v>
      </c>
      <c r="R596" s="30">
        <f t="shared" si="530"/>
        <v>2556.6954000000001</v>
      </c>
      <c r="S596" s="30">
        <f t="shared" si="531"/>
        <v>2555</v>
      </c>
      <c r="T596" s="30" t="s">
        <v>6</v>
      </c>
      <c r="U596" s="30"/>
      <c r="V596" s="32">
        <v>40688</v>
      </c>
      <c r="W596" s="30"/>
      <c r="X596" s="31">
        <v>1008.58</v>
      </c>
      <c r="Y596" s="30">
        <v>0</v>
      </c>
      <c r="Z596" s="30">
        <v>0</v>
      </c>
      <c r="AA596" s="30">
        <v>0</v>
      </c>
      <c r="AB596" s="31">
        <f t="shared" si="532"/>
        <v>1008.58</v>
      </c>
      <c r="AC596" s="33">
        <v>42095</v>
      </c>
      <c r="AD596" s="10">
        <f t="shared" si="533"/>
        <v>40688</v>
      </c>
      <c r="AE596" s="10">
        <f t="shared" si="534"/>
        <v>42095</v>
      </c>
      <c r="AF596" s="11">
        <f t="shared" si="535"/>
        <v>1407</v>
      </c>
      <c r="AG596" s="11">
        <f t="shared" si="536"/>
        <v>2556.75</v>
      </c>
      <c r="AH596" s="11">
        <f t="shared" si="537"/>
        <v>1407</v>
      </c>
      <c r="AI596" s="11">
        <f t="shared" si="522"/>
        <v>555.4098082191781</v>
      </c>
      <c r="AJ596" s="11">
        <f t="shared" si="523"/>
        <v>453.17019178082194</v>
      </c>
      <c r="AK596" s="33">
        <v>42461</v>
      </c>
      <c r="AL596" s="5">
        <f t="shared" si="538"/>
        <v>42461</v>
      </c>
      <c r="AM596" s="11">
        <f t="shared" si="539"/>
        <v>42461</v>
      </c>
      <c r="AN596" s="11">
        <f t="shared" si="540"/>
        <v>1407</v>
      </c>
      <c r="AO596" s="6">
        <v>822.09</v>
      </c>
      <c r="AP596" s="6">
        <f t="shared" si="541"/>
        <v>266.68019178082193</v>
      </c>
      <c r="AQ596" s="6">
        <f t="shared" si="542"/>
        <v>186.49</v>
      </c>
      <c r="AR596" s="33">
        <v>42826</v>
      </c>
      <c r="AS596" s="5">
        <f t="shared" si="543"/>
        <v>42826</v>
      </c>
      <c r="AT596" s="11">
        <f t="shared" si="544"/>
        <v>42826</v>
      </c>
      <c r="AU596" s="11">
        <f t="shared" si="545"/>
        <v>2138</v>
      </c>
      <c r="AV596" s="6">
        <v>966.1728571428572</v>
      </c>
      <c r="AW596" s="6">
        <v>144.08285714285714</v>
      </c>
      <c r="AX596" s="6">
        <f t="shared" si="526"/>
        <v>42.407142857142844</v>
      </c>
      <c r="AY596" s="33">
        <v>43191</v>
      </c>
      <c r="AZ596" s="5">
        <f t="shared" si="546"/>
        <v>43191</v>
      </c>
      <c r="BA596" s="11">
        <f t="shared" si="547"/>
        <v>2503</v>
      </c>
      <c r="BB596" s="11">
        <f t="shared" si="548"/>
        <v>2049.8298082191782</v>
      </c>
      <c r="BC596" s="6">
        <v>1009.1504985637223</v>
      </c>
      <c r="BD596" s="6">
        <v>42.977641420865147</v>
      </c>
      <c r="BE596" s="6">
        <f t="shared" si="567"/>
        <v>-0.57049856372225349</v>
      </c>
      <c r="BF596" s="8"/>
      <c r="BG596" s="33">
        <v>43556</v>
      </c>
      <c r="BH596" s="5">
        <f t="shared" si="549"/>
        <v>43556</v>
      </c>
      <c r="BI596" s="11">
        <f t="shared" si="550"/>
        <v>2868</v>
      </c>
      <c r="BJ596" s="11">
        <f t="shared" si="551"/>
        <v>0</v>
      </c>
      <c r="BK596" s="6">
        <f t="shared" si="568"/>
        <v>1010.2304985637223</v>
      </c>
      <c r="BL596" s="6">
        <v>1.08</v>
      </c>
      <c r="BM596" s="6">
        <v>0.08</v>
      </c>
      <c r="BN596" s="59"/>
      <c r="BO596" s="58"/>
      <c r="BP596" s="58"/>
      <c r="BQ596" s="61">
        <f t="shared" si="552"/>
        <v>-1.7304985637223353</v>
      </c>
      <c r="BR596" s="33">
        <v>43922</v>
      </c>
      <c r="BS596" s="5">
        <f t="shared" si="553"/>
        <v>43922</v>
      </c>
      <c r="BT596" s="11">
        <f t="shared" si="554"/>
        <v>3234</v>
      </c>
      <c r="BU596" s="11">
        <f t="shared" si="555"/>
        <v>0</v>
      </c>
      <c r="BV596" s="6">
        <f t="shared" si="514"/>
        <v>1010.3104985637224</v>
      </c>
      <c r="BW596" s="6">
        <f t="shared" si="516"/>
        <v>0.08</v>
      </c>
      <c r="BX596" s="73">
        <f t="shared" si="519"/>
        <v>413.01120730593607</v>
      </c>
      <c r="BY596" s="6">
        <v>0.08</v>
      </c>
      <c r="BZ596" s="33">
        <v>44287</v>
      </c>
      <c r="CA596" s="5">
        <f t="shared" si="556"/>
        <v>44287</v>
      </c>
      <c r="CB596" s="11">
        <f t="shared" si="557"/>
        <v>3599</v>
      </c>
      <c r="CC596" s="11">
        <f t="shared" si="558"/>
        <v>0</v>
      </c>
      <c r="CD596" s="6">
        <f t="shared" si="559"/>
        <v>1010.3904985637224</v>
      </c>
      <c r="CE596" s="62">
        <f t="shared" si="517"/>
        <v>0.08</v>
      </c>
      <c r="CF596" s="73">
        <f t="shared" si="521"/>
        <v>67.238666666666674</v>
      </c>
      <c r="CG596" s="73">
        <f t="shared" si="565"/>
        <v>345.77254063926938</v>
      </c>
      <c r="CH596" s="6">
        <f t="shared" si="525"/>
        <v>0</v>
      </c>
      <c r="CI596" s="6"/>
      <c r="CJ596" s="33">
        <v>44652</v>
      </c>
      <c r="CK596" s="5">
        <f t="shared" si="560"/>
        <v>44652</v>
      </c>
      <c r="CL596" s="11">
        <f t="shared" si="561"/>
        <v>2557</v>
      </c>
      <c r="CM596" s="11">
        <f t="shared" si="562"/>
        <v>2557</v>
      </c>
      <c r="CN596" s="6">
        <f t="shared" si="563"/>
        <v>1010.3904985637224</v>
      </c>
      <c r="CO596" s="62">
        <f t="shared" si="518"/>
        <v>0</v>
      </c>
      <c r="CP596" s="73">
        <f t="shared" si="520"/>
        <v>67.238666666666674</v>
      </c>
      <c r="CQ596" s="73">
        <f t="shared" si="566"/>
        <v>278.53387397260269</v>
      </c>
      <c r="CR596" s="6">
        <f t="shared" si="564"/>
        <v>0</v>
      </c>
    </row>
    <row r="597" spans="1:96">
      <c r="A597" s="30" t="s">
        <v>2275</v>
      </c>
      <c r="B597" s="30" t="s">
        <v>2274</v>
      </c>
      <c r="C597" s="49"/>
      <c r="D597" s="49" t="s">
        <v>3751</v>
      </c>
      <c r="E597" s="30" t="s">
        <v>3061</v>
      </c>
      <c r="F597" s="30" t="s">
        <v>4568</v>
      </c>
      <c r="G597" s="30" t="s">
        <v>4574</v>
      </c>
      <c r="H597" s="30" t="s">
        <v>3169</v>
      </c>
      <c r="I597" s="30" t="s">
        <v>3116</v>
      </c>
      <c r="J597" s="30"/>
      <c r="K597" s="30" t="s">
        <v>1240</v>
      </c>
      <c r="L597" s="30" t="s">
        <v>3102</v>
      </c>
      <c r="M597" s="31">
        <v>1008.58</v>
      </c>
      <c r="N597" s="30">
        <v>7</v>
      </c>
      <c r="O597" s="30"/>
      <c r="P597" s="162">
        <v>15</v>
      </c>
      <c r="Q597" s="30">
        <f t="shared" si="529"/>
        <v>84</v>
      </c>
      <c r="R597" s="30">
        <f t="shared" si="530"/>
        <v>2556.6954000000001</v>
      </c>
      <c r="S597" s="30">
        <f t="shared" si="531"/>
        <v>2555</v>
      </c>
      <c r="T597" s="30" t="s">
        <v>6</v>
      </c>
      <c r="U597" s="30"/>
      <c r="V597" s="32">
        <v>40688</v>
      </c>
      <c r="W597" s="30"/>
      <c r="X597" s="31">
        <v>1008.58</v>
      </c>
      <c r="Y597" s="30">
        <v>0</v>
      </c>
      <c r="Z597" s="30">
        <v>0</v>
      </c>
      <c r="AA597" s="30">
        <v>0</v>
      </c>
      <c r="AB597" s="31">
        <f t="shared" si="532"/>
        <v>1008.58</v>
      </c>
      <c r="AC597" s="33">
        <v>42095</v>
      </c>
      <c r="AD597" s="10">
        <f t="shared" si="533"/>
        <v>40688</v>
      </c>
      <c r="AE597" s="10">
        <f t="shared" si="534"/>
        <v>42095</v>
      </c>
      <c r="AF597" s="11">
        <f t="shared" si="535"/>
        <v>1407</v>
      </c>
      <c r="AG597" s="11">
        <f t="shared" si="536"/>
        <v>2556.75</v>
      </c>
      <c r="AH597" s="11">
        <f t="shared" si="537"/>
        <v>1407</v>
      </c>
      <c r="AI597" s="11">
        <f t="shared" si="522"/>
        <v>555.4098082191781</v>
      </c>
      <c r="AJ597" s="11">
        <f t="shared" si="523"/>
        <v>453.17019178082194</v>
      </c>
      <c r="AK597" s="33">
        <v>42461</v>
      </c>
      <c r="AL597" s="5">
        <f t="shared" si="538"/>
        <v>42461</v>
      </c>
      <c r="AM597" s="11">
        <f t="shared" si="539"/>
        <v>42461</v>
      </c>
      <c r="AN597" s="11">
        <f t="shared" si="540"/>
        <v>1407</v>
      </c>
      <c r="AO597" s="6">
        <v>822.09</v>
      </c>
      <c r="AP597" s="6">
        <f t="shared" si="541"/>
        <v>266.68019178082193</v>
      </c>
      <c r="AQ597" s="6">
        <f t="shared" si="542"/>
        <v>186.49</v>
      </c>
      <c r="AR597" s="33">
        <v>42826</v>
      </c>
      <c r="AS597" s="5">
        <f t="shared" si="543"/>
        <v>42826</v>
      </c>
      <c r="AT597" s="11">
        <f t="shared" si="544"/>
        <v>42826</v>
      </c>
      <c r="AU597" s="11">
        <f t="shared" si="545"/>
        <v>2138</v>
      </c>
      <c r="AV597" s="6">
        <v>966.1728571428572</v>
      </c>
      <c r="AW597" s="6">
        <v>144.08285714285714</v>
      </c>
      <c r="AX597" s="6">
        <f t="shared" si="526"/>
        <v>42.407142857142844</v>
      </c>
      <c r="AY597" s="33">
        <v>43191</v>
      </c>
      <c r="AZ597" s="5">
        <f t="shared" si="546"/>
        <v>43191</v>
      </c>
      <c r="BA597" s="11">
        <f t="shared" si="547"/>
        <v>2503</v>
      </c>
      <c r="BB597" s="11">
        <f t="shared" si="548"/>
        <v>2049.8298082191782</v>
      </c>
      <c r="BC597" s="6">
        <v>1009.1504985637223</v>
      </c>
      <c r="BD597" s="6">
        <v>42.977641420865147</v>
      </c>
      <c r="BE597" s="6">
        <f t="shared" si="567"/>
        <v>-0.57049856372225349</v>
      </c>
      <c r="BF597" s="8"/>
      <c r="BG597" s="33">
        <v>43556</v>
      </c>
      <c r="BH597" s="5">
        <f t="shared" si="549"/>
        <v>43556</v>
      </c>
      <c r="BI597" s="11">
        <f t="shared" si="550"/>
        <v>2868</v>
      </c>
      <c r="BJ597" s="11">
        <f t="shared" si="551"/>
        <v>0</v>
      </c>
      <c r="BK597" s="6">
        <f t="shared" si="568"/>
        <v>1010.2304985637223</v>
      </c>
      <c r="BL597" s="6">
        <v>1.08</v>
      </c>
      <c r="BM597" s="6">
        <v>0.08</v>
      </c>
      <c r="BN597" s="59"/>
      <c r="BO597" s="58"/>
      <c r="BP597" s="58"/>
      <c r="BQ597" s="61">
        <f t="shared" si="552"/>
        <v>-1.7304985637223353</v>
      </c>
      <c r="BR597" s="33">
        <v>43922</v>
      </c>
      <c r="BS597" s="5">
        <f t="shared" si="553"/>
        <v>43922</v>
      </c>
      <c r="BT597" s="11">
        <f t="shared" si="554"/>
        <v>3234</v>
      </c>
      <c r="BU597" s="11">
        <f t="shared" si="555"/>
        <v>0</v>
      </c>
      <c r="BV597" s="6">
        <f t="shared" ref="BV597:BV660" si="569">BK597+BW597</f>
        <v>1010.3104985637224</v>
      </c>
      <c r="BW597" s="6">
        <f t="shared" si="516"/>
        <v>0.08</v>
      </c>
      <c r="BX597" s="73">
        <f t="shared" si="519"/>
        <v>413.01120730593607</v>
      </c>
      <c r="BY597" s="6">
        <v>0.08</v>
      </c>
      <c r="BZ597" s="33">
        <v>44287</v>
      </c>
      <c r="CA597" s="5">
        <f t="shared" si="556"/>
        <v>44287</v>
      </c>
      <c r="CB597" s="11">
        <f t="shared" si="557"/>
        <v>3599</v>
      </c>
      <c r="CC597" s="11">
        <f t="shared" si="558"/>
        <v>0</v>
      </c>
      <c r="CD597" s="6">
        <f t="shared" si="559"/>
        <v>1010.3904985637224</v>
      </c>
      <c r="CE597" s="62">
        <f t="shared" si="517"/>
        <v>0.08</v>
      </c>
      <c r="CF597" s="73">
        <f t="shared" si="521"/>
        <v>67.238666666666674</v>
      </c>
      <c r="CG597" s="73">
        <f t="shared" si="565"/>
        <v>345.77254063926938</v>
      </c>
      <c r="CH597" s="6">
        <f t="shared" si="525"/>
        <v>0</v>
      </c>
      <c r="CI597" s="6"/>
      <c r="CJ597" s="33">
        <v>44652</v>
      </c>
      <c r="CK597" s="5">
        <f t="shared" si="560"/>
        <v>44652</v>
      </c>
      <c r="CL597" s="11">
        <f t="shared" si="561"/>
        <v>2557</v>
      </c>
      <c r="CM597" s="11">
        <f t="shared" si="562"/>
        <v>2557</v>
      </c>
      <c r="CN597" s="6">
        <f t="shared" si="563"/>
        <v>1010.3904985637224</v>
      </c>
      <c r="CO597" s="62">
        <f t="shared" si="518"/>
        <v>0</v>
      </c>
      <c r="CP597" s="73">
        <f t="shared" si="520"/>
        <v>67.238666666666674</v>
      </c>
      <c r="CQ597" s="73">
        <f t="shared" si="566"/>
        <v>278.53387397260269</v>
      </c>
      <c r="CR597" s="6">
        <f t="shared" si="564"/>
        <v>0</v>
      </c>
    </row>
    <row r="598" spans="1:96">
      <c r="A598" s="30" t="s">
        <v>2276</v>
      </c>
      <c r="B598" s="30" t="s">
        <v>2277</v>
      </c>
      <c r="C598" s="49"/>
      <c r="D598" s="49" t="s">
        <v>3752</v>
      </c>
      <c r="E598" s="30" t="s">
        <v>3061</v>
      </c>
      <c r="F598" s="30" t="s">
        <v>4568</v>
      </c>
      <c r="G598" s="30" t="s">
        <v>4574</v>
      </c>
      <c r="H598" s="30" t="s">
        <v>3169</v>
      </c>
      <c r="I598" s="30" t="s">
        <v>3116</v>
      </c>
      <c r="J598" s="30"/>
      <c r="K598" s="30" t="s">
        <v>1240</v>
      </c>
      <c r="L598" s="30" t="s">
        <v>3102</v>
      </c>
      <c r="M598" s="31">
        <v>1008.58</v>
      </c>
      <c r="N598" s="30">
        <v>7</v>
      </c>
      <c r="O598" s="30"/>
      <c r="P598" s="162">
        <v>15</v>
      </c>
      <c r="Q598" s="30">
        <f t="shared" si="529"/>
        <v>84</v>
      </c>
      <c r="R598" s="30">
        <f t="shared" si="530"/>
        <v>2556.6954000000001</v>
      </c>
      <c r="S598" s="30">
        <f t="shared" si="531"/>
        <v>2555</v>
      </c>
      <c r="T598" s="30" t="s">
        <v>6</v>
      </c>
      <c r="U598" s="30"/>
      <c r="V598" s="32">
        <v>40688</v>
      </c>
      <c r="W598" s="30"/>
      <c r="X598" s="31">
        <v>1008.58</v>
      </c>
      <c r="Y598" s="30">
        <v>0</v>
      </c>
      <c r="Z598" s="30">
        <v>0</v>
      </c>
      <c r="AA598" s="30">
        <v>0</v>
      </c>
      <c r="AB598" s="31">
        <f t="shared" si="532"/>
        <v>1008.58</v>
      </c>
      <c r="AC598" s="33">
        <v>42095</v>
      </c>
      <c r="AD598" s="10">
        <f t="shared" si="533"/>
        <v>40688</v>
      </c>
      <c r="AE598" s="10">
        <f t="shared" si="534"/>
        <v>42095</v>
      </c>
      <c r="AF598" s="11">
        <f t="shared" si="535"/>
        <v>1407</v>
      </c>
      <c r="AG598" s="11">
        <f t="shared" si="536"/>
        <v>2556.75</v>
      </c>
      <c r="AH598" s="11">
        <f t="shared" si="537"/>
        <v>1407</v>
      </c>
      <c r="AI598" s="11">
        <f t="shared" si="522"/>
        <v>555.4098082191781</v>
      </c>
      <c r="AJ598" s="11">
        <f t="shared" si="523"/>
        <v>453.17019178082194</v>
      </c>
      <c r="AK598" s="33">
        <v>42461</v>
      </c>
      <c r="AL598" s="5">
        <f t="shared" si="538"/>
        <v>42461</v>
      </c>
      <c r="AM598" s="11">
        <f t="shared" si="539"/>
        <v>42461</v>
      </c>
      <c r="AN598" s="11">
        <f t="shared" si="540"/>
        <v>1407</v>
      </c>
      <c r="AO598" s="6">
        <v>822.09</v>
      </c>
      <c r="AP598" s="6">
        <f t="shared" si="541"/>
        <v>266.68019178082193</v>
      </c>
      <c r="AQ598" s="6">
        <f t="shared" si="542"/>
        <v>186.49</v>
      </c>
      <c r="AR598" s="33">
        <v>42826</v>
      </c>
      <c r="AS598" s="5">
        <f t="shared" si="543"/>
        <v>42826</v>
      </c>
      <c r="AT598" s="11">
        <f t="shared" si="544"/>
        <v>42826</v>
      </c>
      <c r="AU598" s="11">
        <f t="shared" si="545"/>
        <v>2138</v>
      </c>
      <c r="AV598" s="6">
        <v>966.1728571428572</v>
      </c>
      <c r="AW598" s="6">
        <v>144.08285714285714</v>
      </c>
      <c r="AX598" s="6">
        <f t="shared" si="526"/>
        <v>42.407142857142844</v>
      </c>
      <c r="AY598" s="33">
        <v>43191</v>
      </c>
      <c r="AZ598" s="5">
        <f t="shared" si="546"/>
        <v>43191</v>
      </c>
      <c r="BA598" s="11">
        <f t="shared" si="547"/>
        <v>2503</v>
      </c>
      <c r="BB598" s="11">
        <f t="shared" si="548"/>
        <v>2049.8298082191782</v>
      </c>
      <c r="BC598" s="6">
        <v>1009.1504985637223</v>
      </c>
      <c r="BD598" s="6">
        <v>42.977641420865147</v>
      </c>
      <c r="BE598" s="6">
        <f t="shared" si="567"/>
        <v>-0.57049856372225349</v>
      </c>
      <c r="BF598" s="8"/>
      <c r="BG598" s="33">
        <v>43556</v>
      </c>
      <c r="BH598" s="5">
        <f t="shared" si="549"/>
        <v>43556</v>
      </c>
      <c r="BI598" s="11">
        <f t="shared" si="550"/>
        <v>2868</v>
      </c>
      <c r="BJ598" s="11">
        <f t="shared" si="551"/>
        <v>0</v>
      </c>
      <c r="BK598" s="6">
        <f t="shared" si="568"/>
        <v>1010.2304985637223</v>
      </c>
      <c r="BL598" s="6">
        <v>1.08</v>
      </c>
      <c r="BM598" s="6">
        <v>0.08</v>
      </c>
      <c r="BN598" s="59"/>
      <c r="BO598" s="58"/>
      <c r="BP598" s="58"/>
      <c r="BQ598" s="61">
        <f t="shared" si="552"/>
        <v>-1.7304985637223353</v>
      </c>
      <c r="BR598" s="33">
        <v>43922</v>
      </c>
      <c r="BS598" s="5">
        <f t="shared" si="553"/>
        <v>43922</v>
      </c>
      <c r="BT598" s="11">
        <f t="shared" si="554"/>
        <v>3234</v>
      </c>
      <c r="BU598" s="11">
        <f t="shared" si="555"/>
        <v>0</v>
      </c>
      <c r="BV598" s="6">
        <f t="shared" si="569"/>
        <v>1010.3104985637224</v>
      </c>
      <c r="BW598" s="6">
        <f t="shared" si="516"/>
        <v>0.08</v>
      </c>
      <c r="BX598" s="73">
        <f t="shared" si="519"/>
        <v>413.01120730593607</v>
      </c>
      <c r="BY598" s="6">
        <v>0.08</v>
      </c>
      <c r="BZ598" s="33">
        <v>44287</v>
      </c>
      <c r="CA598" s="5">
        <f t="shared" si="556"/>
        <v>44287</v>
      </c>
      <c r="CB598" s="11">
        <f t="shared" si="557"/>
        <v>3599</v>
      </c>
      <c r="CC598" s="11">
        <f t="shared" si="558"/>
        <v>0</v>
      </c>
      <c r="CD598" s="6">
        <f t="shared" si="559"/>
        <v>1010.3904985637224</v>
      </c>
      <c r="CE598" s="62">
        <f t="shared" si="517"/>
        <v>0.08</v>
      </c>
      <c r="CF598" s="73">
        <f t="shared" si="521"/>
        <v>67.238666666666674</v>
      </c>
      <c r="CG598" s="73">
        <f t="shared" si="565"/>
        <v>345.77254063926938</v>
      </c>
      <c r="CH598" s="6">
        <f t="shared" si="525"/>
        <v>0</v>
      </c>
      <c r="CI598" s="6"/>
      <c r="CJ598" s="33">
        <v>44652</v>
      </c>
      <c r="CK598" s="5">
        <f t="shared" si="560"/>
        <v>44652</v>
      </c>
      <c r="CL598" s="11">
        <f t="shared" si="561"/>
        <v>2557</v>
      </c>
      <c r="CM598" s="11">
        <f t="shared" si="562"/>
        <v>2557</v>
      </c>
      <c r="CN598" s="6">
        <f t="shared" si="563"/>
        <v>1010.3904985637224</v>
      </c>
      <c r="CO598" s="62">
        <f t="shared" si="518"/>
        <v>0</v>
      </c>
      <c r="CP598" s="73">
        <f t="shared" si="520"/>
        <v>67.238666666666674</v>
      </c>
      <c r="CQ598" s="73">
        <f t="shared" si="566"/>
        <v>278.53387397260269</v>
      </c>
      <c r="CR598" s="6">
        <f t="shared" si="564"/>
        <v>0</v>
      </c>
    </row>
    <row r="599" spans="1:96">
      <c r="A599" s="30" t="s">
        <v>2319</v>
      </c>
      <c r="B599" s="30" t="s">
        <v>2320</v>
      </c>
      <c r="C599" s="49" t="s">
        <v>3062</v>
      </c>
      <c r="D599" s="49" t="s">
        <v>3772</v>
      </c>
      <c r="E599" s="30" t="s">
        <v>3061</v>
      </c>
      <c r="F599" s="30" t="s">
        <v>4568</v>
      </c>
      <c r="G599" s="30" t="s">
        <v>4574</v>
      </c>
      <c r="H599" s="30" t="s">
        <v>4449</v>
      </c>
      <c r="I599" s="30" t="s">
        <v>4253</v>
      </c>
      <c r="J599" s="30"/>
      <c r="K599" s="30" t="s">
        <v>1240</v>
      </c>
      <c r="L599" s="30" t="s">
        <v>3102</v>
      </c>
      <c r="M599" s="31">
        <v>2873.5</v>
      </c>
      <c r="N599" s="30">
        <v>7</v>
      </c>
      <c r="O599" s="30"/>
      <c r="P599" s="162">
        <v>15</v>
      </c>
      <c r="Q599" s="30">
        <f t="shared" si="529"/>
        <v>84</v>
      </c>
      <c r="R599" s="30">
        <f t="shared" si="530"/>
        <v>2556.6954000000001</v>
      </c>
      <c r="S599" s="30">
        <f t="shared" si="531"/>
        <v>2555</v>
      </c>
      <c r="T599" s="30" t="s">
        <v>6</v>
      </c>
      <c r="U599" s="30"/>
      <c r="V599" s="32">
        <v>40688</v>
      </c>
      <c r="W599" s="30"/>
      <c r="X599" s="31">
        <v>2873.5</v>
      </c>
      <c r="Y599" s="30">
        <v>0</v>
      </c>
      <c r="Z599" s="30">
        <v>0</v>
      </c>
      <c r="AA599" s="30">
        <v>0</v>
      </c>
      <c r="AB599" s="31">
        <f t="shared" si="532"/>
        <v>2873.5</v>
      </c>
      <c r="AC599" s="33">
        <v>42095</v>
      </c>
      <c r="AD599" s="10">
        <f t="shared" si="533"/>
        <v>40688</v>
      </c>
      <c r="AE599" s="10">
        <f t="shared" si="534"/>
        <v>42095</v>
      </c>
      <c r="AF599" s="11">
        <f t="shared" si="535"/>
        <v>1407</v>
      </c>
      <c r="AG599" s="11">
        <f t="shared" si="536"/>
        <v>2556.75</v>
      </c>
      <c r="AH599" s="11">
        <f t="shared" si="537"/>
        <v>1407</v>
      </c>
      <c r="AI599" s="11">
        <f t="shared" si="522"/>
        <v>1582.3931506849317</v>
      </c>
      <c r="AJ599" s="11">
        <f t="shared" si="523"/>
        <v>1291.1068493150683</v>
      </c>
      <c r="AK599" s="33">
        <v>42461</v>
      </c>
      <c r="AL599" s="5">
        <f t="shared" si="538"/>
        <v>42461</v>
      </c>
      <c r="AM599" s="11">
        <f t="shared" si="539"/>
        <v>42461</v>
      </c>
      <c r="AN599" s="11">
        <f t="shared" si="540"/>
        <v>1407</v>
      </c>
      <c r="AO599" s="6">
        <v>2773.79</v>
      </c>
      <c r="AP599" s="6">
        <f t="shared" si="541"/>
        <v>1191.3968493150683</v>
      </c>
      <c r="AQ599" s="6">
        <f t="shared" si="542"/>
        <v>99.710000000000036</v>
      </c>
      <c r="AR599" s="33">
        <v>42826</v>
      </c>
      <c r="AS599" s="5">
        <f t="shared" si="543"/>
        <v>42826</v>
      </c>
      <c r="AT599" s="11">
        <f t="shared" si="544"/>
        <v>42826</v>
      </c>
      <c r="AU599" s="11">
        <f t="shared" si="545"/>
        <v>2138</v>
      </c>
      <c r="AV599" s="6">
        <v>3184.29</v>
      </c>
      <c r="AW599" s="6">
        <v>410.5</v>
      </c>
      <c r="AX599" s="6">
        <v>0</v>
      </c>
      <c r="AY599" s="33">
        <v>43191</v>
      </c>
      <c r="AZ599" s="5">
        <f t="shared" si="546"/>
        <v>43191</v>
      </c>
      <c r="BA599" s="11">
        <f t="shared" si="547"/>
        <v>2503</v>
      </c>
      <c r="BB599" s="11">
        <f t="shared" si="548"/>
        <v>1211.8931506849317</v>
      </c>
      <c r="BC599" s="6">
        <v>3184.29</v>
      </c>
      <c r="BD599" s="6">
        <v>0</v>
      </c>
      <c r="BE599" s="6">
        <v>-0.2</v>
      </c>
      <c r="BF599" s="8"/>
      <c r="BG599" s="33">
        <v>43556</v>
      </c>
      <c r="BH599" s="5">
        <f t="shared" si="549"/>
        <v>43556</v>
      </c>
      <c r="BI599" s="11">
        <f t="shared" si="550"/>
        <v>2868</v>
      </c>
      <c r="BJ599" s="11">
        <f t="shared" si="551"/>
        <v>0</v>
      </c>
      <c r="BK599" s="6">
        <f t="shared" si="568"/>
        <v>3185.37</v>
      </c>
      <c r="BL599" s="6">
        <v>1.08</v>
      </c>
      <c r="BM599" s="6">
        <v>0.08</v>
      </c>
      <c r="BN599" s="59"/>
      <c r="BO599" s="58"/>
      <c r="BP599" s="58"/>
      <c r="BQ599" s="61">
        <f t="shared" si="552"/>
        <v>-311.94999999999982</v>
      </c>
      <c r="BR599" s="33">
        <v>43922</v>
      </c>
      <c r="BS599" s="5">
        <f t="shared" si="553"/>
        <v>43922</v>
      </c>
      <c r="BT599" s="11">
        <f t="shared" si="554"/>
        <v>3234</v>
      </c>
      <c r="BU599" s="11">
        <f t="shared" si="555"/>
        <v>0</v>
      </c>
      <c r="BV599" s="6">
        <f t="shared" si="569"/>
        <v>3185.45</v>
      </c>
      <c r="BW599" s="6">
        <f t="shared" si="516"/>
        <v>0.08</v>
      </c>
      <c r="BX599" s="73">
        <f t="shared" si="519"/>
        <v>1176.6916894977169</v>
      </c>
      <c r="BY599" s="6">
        <v>0.08</v>
      </c>
      <c r="BZ599" s="33">
        <v>44287</v>
      </c>
      <c r="CA599" s="5">
        <f t="shared" si="556"/>
        <v>44287</v>
      </c>
      <c r="CB599" s="11">
        <f t="shared" si="557"/>
        <v>3599</v>
      </c>
      <c r="CC599" s="11">
        <f t="shared" si="558"/>
        <v>0</v>
      </c>
      <c r="CD599" s="6">
        <f t="shared" si="559"/>
        <v>3185.5299999999997</v>
      </c>
      <c r="CE599" s="62">
        <f t="shared" si="517"/>
        <v>0.08</v>
      </c>
      <c r="CF599" s="73">
        <f t="shared" si="521"/>
        <v>191.56666666666666</v>
      </c>
      <c r="CG599" s="73">
        <f t="shared" si="565"/>
        <v>985.12502283105027</v>
      </c>
      <c r="CH599" s="6">
        <f t="shared" si="525"/>
        <v>0</v>
      </c>
      <c r="CI599" s="6"/>
      <c r="CJ599" s="33">
        <v>44652</v>
      </c>
      <c r="CK599" s="5">
        <f t="shared" si="560"/>
        <v>44652</v>
      </c>
      <c r="CL599" s="11">
        <f t="shared" si="561"/>
        <v>2557</v>
      </c>
      <c r="CM599" s="11">
        <f t="shared" si="562"/>
        <v>2557</v>
      </c>
      <c r="CN599" s="6">
        <f t="shared" si="563"/>
        <v>3185.5299999999997</v>
      </c>
      <c r="CO599" s="62">
        <f t="shared" si="518"/>
        <v>0</v>
      </c>
      <c r="CP599" s="73">
        <f t="shared" si="520"/>
        <v>191.56666666666666</v>
      </c>
      <c r="CQ599" s="73">
        <f t="shared" si="566"/>
        <v>793.55835616438367</v>
      </c>
      <c r="CR599" s="6">
        <f t="shared" si="564"/>
        <v>0</v>
      </c>
    </row>
    <row r="600" spans="1:96">
      <c r="A600" s="30" t="s">
        <v>2321</v>
      </c>
      <c r="B600" s="30" t="s">
        <v>2322</v>
      </c>
      <c r="C600" s="49" t="s">
        <v>3062</v>
      </c>
      <c r="D600" s="49" t="s">
        <v>3773</v>
      </c>
      <c r="E600" s="30" t="s">
        <v>3061</v>
      </c>
      <c r="F600" s="30" t="s">
        <v>4568</v>
      </c>
      <c r="G600" s="30" t="s">
        <v>4574</v>
      </c>
      <c r="H600" s="30" t="s">
        <v>4449</v>
      </c>
      <c r="I600" s="30" t="s">
        <v>4253</v>
      </c>
      <c r="J600" s="30"/>
      <c r="K600" s="30" t="s">
        <v>1240</v>
      </c>
      <c r="L600" s="30" t="s">
        <v>3102</v>
      </c>
      <c r="M600" s="31">
        <v>2154.42</v>
      </c>
      <c r="N600" s="30">
        <v>7</v>
      </c>
      <c r="O600" s="30"/>
      <c r="P600" s="162">
        <v>15</v>
      </c>
      <c r="Q600" s="30">
        <f t="shared" si="529"/>
        <v>84</v>
      </c>
      <c r="R600" s="30">
        <f t="shared" si="530"/>
        <v>2556.6954000000001</v>
      </c>
      <c r="S600" s="30">
        <f t="shared" si="531"/>
        <v>2555</v>
      </c>
      <c r="T600" s="30" t="s">
        <v>6</v>
      </c>
      <c r="U600" s="30"/>
      <c r="V600" s="32">
        <v>40688</v>
      </c>
      <c r="W600" s="30"/>
      <c r="X600" s="31">
        <v>2154.42</v>
      </c>
      <c r="Y600" s="30">
        <v>0</v>
      </c>
      <c r="Z600" s="30">
        <v>0</v>
      </c>
      <c r="AA600" s="30">
        <v>0</v>
      </c>
      <c r="AB600" s="31">
        <f t="shared" si="532"/>
        <v>2154.42</v>
      </c>
      <c r="AC600" s="33">
        <v>42095</v>
      </c>
      <c r="AD600" s="10">
        <f t="shared" si="533"/>
        <v>40688</v>
      </c>
      <c r="AE600" s="10">
        <f t="shared" si="534"/>
        <v>42095</v>
      </c>
      <c r="AF600" s="11">
        <f t="shared" si="535"/>
        <v>1407</v>
      </c>
      <c r="AG600" s="11">
        <f t="shared" si="536"/>
        <v>2556.75</v>
      </c>
      <c r="AH600" s="11">
        <f t="shared" si="537"/>
        <v>1407</v>
      </c>
      <c r="AI600" s="11">
        <f t="shared" si="522"/>
        <v>1186.4066301369865</v>
      </c>
      <c r="AJ600" s="11">
        <f t="shared" si="523"/>
        <v>968.01336986301362</v>
      </c>
      <c r="AK600" s="33">
        <v>42461</v>
      </c>
      <c r="AL600" s="5">
        <f t="shared" si="538"/>
        <v>42461</v>
      </c>
      <c r="AM600" s="11">
        <f t="shared" si="539"/>
        <v>42461</v>
      </c>
      <c r="AN600" s="11">
        <f t="shared" si="540"/>
        <v>1407</v>
      </c>
      <c r="AO600" s="6">
        <v>1756.06</v>
      </c>
      <c r="AP600" s="6">
        <f t="shared" si="541"/>
        <v>569.65336986301349</v>
      </c>
      <c r="AQ600" s="6">
        <f t="shared" si="542"/>
        <v>398.36000000000013</v>
      </c>
      <c r="AR600" s="33">
        <v>42826</v>
      </c>
      <c r="AS600" s="5">
        <f t="shared" si="543"/>
        <v>42826</v>
      </c>
      <c r="AT600" s="11">
        <f t="shared" si="544"/>
        <v>42826</v>
      </c>
      <c r="AU600" s="11">
        <f t="shared" si="545"/>
        <v>2138</v>
      </c>
      <c r="AV600" s="6">
        <v>2063.8342857142857</v>
      </c>
      <c r="AW600" s="6">
        <v>307.77428571428572</v>
      </c>
      <c r="AX600" s="6">
        <f t="shared" ref="AX600:AX663" si="570">AB600-AV600</f>
        <v>90.585714285714403</v>
      </c>
      <c r="AY600" s="33">
        <v>43191</v>
      </c>
      <c r="AZ600" s="5">
        <f t="shared" si="546"/>
        <v>43191</v>
      </c>
      <c r="BA600" s="11">
        <f t="shared" si="547"/>
        <v>2503</v>
      </c>
      <c r="BB600" s="11">
        <f t="shared" si="548"/>
        <v>1534.9866301369864</v>
      </c>
      <c r="BC600" s="6">
        <v>2155.6386395124014</v>
      </c>
      <c r="BD600" s="6">
        <v>91.80435379811567</v>
      </c>
      <c r="BE600" s="6">
        <f>AB600-BC600</f>
        <v>-1.2186395124012961</v>
      </c>
      <c r="BF600" s="8"/>
      <c r="BG600" s="33">
        <v>43556</v>
      </c>
      <c r="BH600" s="5">
        <f t="shared" si="549"/>
        <v>43556</v>
      </c>
      <c r="BI600" s="11">
        <f t="shared" si="550"/>
        <v>2868</v>
      </c>
      <c r="BJ600" s="11">
        <f t="shared" si="551"/>
        <v>0</v>
      </c>
      <c r="BK600" s="6">
        <f t="shared" si="568"/>
        <v>2156.7186395124013</v>
      </c>
      <c r="BL600" s="6">
        <v>1.08</v>
      </c>
      <c r="BM600" s="6">
        <v>0.08</v>
      </c>
      <c r="BN600" s="59"/>
      <c r="BO600" s="58"/>
      <c r="BP600" s="58"/>
      <c r="BQ600" s="61">
        <f t="shared" si="552"/>
        <v>-2.3786395124011506</v>
      </c>
      <c r="BR600" s="33">
        <v>43922</v>
      </c>
      <c r="BS600" s="5">
        <f t="shared" si="553"/>
        <v>43922</v>
      </c>
      <c r="BT600" s="11">
        <f t="shared" si="554"/>
        <v>3234</v>
      </c>
      <c r="BU600" s="11">
        <f t="shared" si="555"/>
        <v>0</v>
      </c>
      <c r="BV600" s="6">
        <f t="shared" si="569"/>
        <v>2156.7986395124012</v>
      </c>
      <c r="BW600" s="6">
        <f>BM600</f>
        <v>0.08</v>
      </c>
      <c r="BX600" s="73">
        <f t="shared" si="519"/>
        <v>882.23007123287664</v>
      </c>
      <c r="BY600" s="6">
        <v>0.08</v>
      </c>
      <c r="BZ600" s="33">
        <v>44287</v>
      </c>
      <c r="CA600" s="5">
        <f t="shared" si="556"/>
        <v>44287</v>
      </c>
      <c r="CB600" s="11">
        <f t="shared" si="557"/>
        <v>3599</v>
      </c>
      <c r="CC600" s="11">
        <f t="shared" si="558"/>
        <v>0</v>
      </c>
      <c r="CD600" s="6">
        <f t="shared" si="559"/>
        <v>2156.8786395124012</v>
      </c>
      <c r="CE600" s="62">
        <f>BY600</f>
        <v>0.08</v>
      </c>
      <c r="CF600" s="73">
        <f t="shared" si="521"/>
        <v>143.62800000000001</v>
      </c>
      <c r="CG600" s="73">
        <f t="shared" si="565"/>
        <v>738.6020712328766</v>
      </c>
      <c r="CH600" s="6">
        <f t="shared" si="525"/>
        <v>0</v>
      </c>
      <c r="CI600" s="6"/>
      <c r="CJ600" s="33">
        <v>44652</v>
      </c>
      <c r="CK600" s="5">
        <f t="shared" si="560"/>
        <v>44652</v>
      </c>
      <c r="CL600" s="11">
        <f t="shared" si="561"/>
        <v>2557</v>
      </c>
      <c r="CM600" s="11">
        <f t="shared" si="562"/>
        <v>2557</v>
      </c>
      <c r="CN600" s="6">
        <f t="shared" si="563"/>
        <v>2156.8786395124012</v>
      </c>
      <c r="CO600" s="62">
        <f>CH600</f>
        <v>0</v>
      </c>
      <c r="CP600" s="73">
        <f t="shared" si="520"/>
        <v>143.62800000000001</v>
      </c>
      <c r="CQ600" s="73">
        <f t="shared" si="566"/>
        <v>594.97407123287655</v>
      </c>
      <c r="CR600" s="6">
        <f t="shared" si="564"/>
        <v>0</v>
      </c>
    </row>
    <row r="601" spans="1:96">
      <c r="A601" s="30" t="s">
        <v>1838</v>
      </c>
      <c r="B601" s="30" t="s">
        <v>1839</v>
      </c>
      <c r="C601" s="49" t="s">
        <v>3062</v>
      </c>
      <c r="D601" s="49" t="s">
        <v>3538</v>
      </c>
      <c r="E601" s="30" t="s">
        <v>3061</v>
      </c>
      <c r="F601" s="30" t="s">
        <v>4568</v>
      </c>
      <c r="G601" s="30" t="s">
        <v>4574</v>
      </c>
      <c r="H601" s="30" t="s">
        <v>4449</v>
      </c>
      <c r="I601" s="30" t="s">
        <v>4253</v>
      </c>
      <c r="J601" s="30"/>
      <c r="K601" s="30" t="s">
        <v>1240</v>
      </c>
      <c r="L601" s="30" t="s">
        <v>3102</v>
      </c>
      <c r="M601" s="31">
        <v>1362.3</v>
      </c>
      <c r="N601" s="30">
        <v>7</v>
      </c>
      <c r="O601" s="30"/>
      <c r="P601" s="162">
        <v>15</v>
      </c>
      <c r="Q601" s="30">
        <f t="shared" si="529"/>
        <v>84</v>
      </c>
      <c r="R601" s="30">
        <f t="shared" si="530"/>
        <v>2556.6954000000001</v>
      </c>
      <c r="S601" s="30">
        <f t="shared" si="531"/>
        <v>2555</v>
      </c>
      <c r="T601" s="30" t="s">
        <v>6</v>
      </c>
      <c r="U601" s="30"/>
      <c r="V601" s="32">
        <v>40847</v>
      </c>
      <c r="W601" s="30"/>
      <c r="X601" s="31">
        <v>1362.3</v>
      </c>
      <c r="Y601" s="30">
        <v>0</v>
      </c>
      <c r="Z601" s="30">
        <v>0</v>
      </c>
      <c r="AA601" s="30">
        <v>0</v>
      </c>
      <c r="AB601" s="31">
        <f t="shared" si="532"/>
        <v>1362.3</v>
      </c>
      <c r="AC601" s="33">
        <v>42095</v>
      </c>
      <c r="AD601" s="10">
        <f t="shared" si="533"/>
        <v>40847</v>
      </c>
      <c r="AE601" s="10">
        <f t="shared" si="534"/>
        <v>42095</v>
      </c>
      <c r="AF601" s="11">
        <f t="shared" si="535"/>
        <v>1248</v>
      </c>
      <c r="AG601" s="11">
        <f t="shared" si="536"/>
        <v>2556.75</v>
      </c>
      <c r="AH601" s="11">
        <f t="shared" si="537"/>
        <v>1248</v>
      </c>
      <c r="AI601" s="11">
        <f t="shared" si="522"/>
        <v>665.42090019569468</v>
      </c>
      <c r="AJ601" s="11">
        <f t="shared" si="523"/>
        <v>696.87909980430527</v>
      </c>
      <c r="AK601" s="33">
        <v>42461</v>
      </c>
      <c r="AL601" s="5">
        <f t="shared" si="538"/>
        <v>42461</v>
      </c>
      <c r="AM601" s="11">
        <f t="shared" si="539"/>
        <v>42461</v>
      </c>
      <c r="AN601" s="11">
        <f t="shared" si="540"/>
        <v>1248</v>
      </c>
      <c r="AO601" s="6">
        <v>985.67</v>
      </c>
      <c r="AP601" s="6">
        <f t="shared" si="541"/>
        <v>320.24909980430527</v>
      </c>
      <c r="AQ601" s="6">
        <f t="shared" si="542"/>
        <v>376.63</v>
      </c>
      <c r="AR601" s="33">
        <v>42826</v>
      </c>
      <c r="AS601" s="5">
        <f t="shared" si="543"/>
        <v>42826</v>
      </c>
      <c r="AT601" s="11">
        <f t="shared" si="544"/>
        <v>42826</v>
      </c>
      <c r="AU601" s="11">
        <f t="shared" si="545"/>
        <v>1979</v>
      </c>
      <c r="AV601" s="6">
        <v>1180.2842857142857</v>
      </c>
      <c r="AW601" s="6">
        <v>194.6142857142857</v>
      </c>
      <c r="AX601" s="6">
        <f t="shared" si="570"/>
        <v>182.01571428571424</v>
      </c>
      <c r="AY601" s="33">
        <v>43191</v>
      </c>
      <c r="AZ601" s="5">
        <f t="shared" si="546"/>
        <v>43191</v>
      </c>
      <c r="BA601" s="11">
        <f t="shared" si="547"/>
        <v>2344</v>
      </c>
      <c r="BB601" s="11">
        <f t="shared" si="548"/>
        <v>1647.1209001956947</v>
      </c>
      <c r="BC601" s="6">
        <v>1364.7486371063642</v>
      </c>
      <c r="BD601" s="6">
        <v>184.4643513920785</v>
      </c>
      <c r="BE601" s="6">
        <v>-0.2</v>
      </c>
      <c r="BF601" s="8"/>
      <c r="BG601" s="33">
        <v>43556</v>
      </c>
      <c r="BH601" s="5">
        <f t="shared" si="549"/>
        <v>43556</v>
      </c>
      <c r="BI601" s="11">
        <f t="shared" si="550"/>
        <v>2709</v>
      </c>
      <c r="BJ601" s="11">
        <f t="shared" si="551"/>
        <v>0</v>
      </c>
      <c r="BK601" s="6">
        <v>1443.4534125574753</v>
      </c>
      <c r="BL601" s="6">
        <v>1.08</v>
      </c>
      <c r="BM601" s="6">
        <v>0.08</v>
      </c>
      <c r="BN601" s="59"/>
      <c r="BO601" s="58"/>
      <c r="BP601" s="58"/>
      <c r="BQ601" s="61">
        <f t="shared" si="552"/>
        <v>-81.233412557475276</v>
      </c>
      <c r="BR601" s="33">
        <v>43922</v>
      </c>
      <c r="BS601" s="5">
        <f t="shared" si="553"/>
        <v>43922</v>
      </c>
      <c r="BT601" s="11">
        <f t="shared" si="554"/>
        <v>3075</v>
      </c>
      <c r="BU601" s="11">
        <f t="shared" si="555"/>
        <v>0</v>
      </c>
      <c r="BV601" s="6">
        <f t="shared" si="569"/>
        <v>1443.5334125574752</v>
      </c>
      <c r="BW601" s="6">
        <f>BM601</f>
        <v>0.08</v>
      </c>
      <c r="BX601" s="73">
        <f t="shared" si="519"/>
        <v>597.4214246575342</v>
      </c>
      <c r="BY601" s="6">
        <v>0.08</v>
      </c>
      <c r="BZ601" s="33">
        <v>44287</v>
      </c>
      <c r="CA601" s="5">
        <f t="shared" si="556"/>
        <v>44287</v>
      </c>
      <c r="CB601" s="11">
        <f t="shared" si="557"/>
        <v>3440</v>
      </c>
      <c r="CC601" s="11">
        <f t="shared" si="558"/>
        <v>0</v>
      </c>
      <c r="CD601" s="6">
        <f t="shared" si="559"/>
        <v>1443.6134125574752</v>
      </c>
      <c r="CE601" s="62">
        <f>BY601</f>
        <v>0.08</v>
      </c>
      <c r="CF601" s="73">
        <f t="shared" si="521"/>
        <v>90.82</v>
      </c>
      <c r="CG601" s="73">
        <f t="shared" si="565"/>
        <v>506.60142465753421</v>
      </c>
      <c r="CH601" s="6">
        <f t="shared" si="525"/>
        <v>0</v>
      </c>
      <c r="CI601" s="6"/>
      <c r="CJ601" s="33">
        <v>44652</v>
      </c>
      <c r="CK601" s="5">
        <f t="shared" si="560"/>
        <v>44652</v>
      </c>
      <c r="CL601" s="11">
        <f t="shared" si="561"/>
        <v>2557</v>
      </c>
      <c r="CM601" s="11">
        <f t="shared" si="562"/>
        <v>2557</v>
      </c>
      <c r="CN601" s="6">
        <f t="shared" si="563"/>
        <v>1443.6134125574752</v>
      </c>
      <c r="CO601" s="62">
        <f>CH601</f>
        <v>0</v>
      </c>
      <c r="CP601" s="73">
        <f>M601/P601</f>
        <v>90.82</v>
      </c>
      <c r="CQ601" s="73">
        <f t="shared" si="566"/>
        <v>415.78142465753422</v>
      </c>
      <c r="CR601" s="6">
        <f t="shared" si="564"/>
        <v>0</v>
      </c>
    </row>
    <row r="602" spans="1:96">
      <c r="A602" s="30" t="s">
        <v>2329</v>
      </c>
      <c r="B602" s="30" t="s">
        <v>2330</v>
      </c>
      <c r="C602" s="49"/>
      <c r="D602" s="49" t="s">
        <v>3777</v>
      </c>
      <c r="E602" s="30" t="s">
        <v>3061</v>
      </c>
      <c r="F602" s="30" t="s">
        <v>4568</v>
      </c>
      <c r="G602" s="30" t="s">
        <v>4562</v>
      </c>
      <c r="H602" s="30" t="s">
        <v>4452</v>
      </c>
      <c r="I602" s="30" t="s">
        <v>4333</v>
      </c>
      <c r="J602" s="30"/>
      <c r="K602" s="30" t="s">
        <v>1240</v>
      </c>
      <c r="L602" s="30" t="s">
        <v>3102</v>
      </c>
      <c r="M602" s="31">
        <v>1869.6</v>
      </c>
      <c r="N602" s="30">
        <v>7</v>
      </c>
      <c r="O602" s="30"/>
      <c r="P602" s="162">
        <v>15</v>
      </c>
      <c r="Q602" s="30">
        <f t="shared" si="529"/>
        <v>84</v>
      </c>
      <c r="R602" s="30">
        <f t="shared" si="530"/>
        <v>2556.6954000000001</v>
      </c>
      <c r="S602" s="30">
        <f t="shared" si="531"/>
        <v>2555</v>
      </c>
      <c r="T602" s="30" t="s">
        <v>6</v>
      </c>
      <c r="U602" s="30"/>
      <c r="V602" s="32">
        <v>40847</v>
      </c>
      <c r="W602" s="30"/>
      <c r="X602" s="31">
        <v>1869.6</v>
      </c>
      <c r="Y602" s="30">
        <v>0</v>
      </c>
      <c r="Z602" s="30">
        <v>0</v>
      </c>
      <c r="AA602" s="30">
        <v>0</v>
      </c>
      <c r="AB602" s="31">
        <f t="shared" si="532"/>
        <v>1869.6</v>
      </c>
      <c r="AC602" s="33">
        <v>42095</v>
      </c>
      <c r="AD602" s="10">
        <f t="shared" si="533"/>
        <v>40847</v>
      </c>
      <c r="AE602" s="10">
        <f t="shared" si="534"/>
        <v>42095</v>
      </c>
      <c r="AF602" s="11">
        <f t="shared" si="535"/>
        <v>1248</v>
      </c>
      <c r="AG602" s="11">
        <f t="shared" si="536"/>
        <v>2556.75</v>
      </c>
      <c r="AH602" s="11">
        <f t="shared" si="537"/>
        <v>1248</v>
      </c>
      <c r="AI602" s="11">
        <f t="shared" si="522"/>
        <v>913.21362035225047</v>
      </c>
      <c r="AJ602" s="11">
        <f t="shared" si="523"/>
        <v>956.38637964774944</v>
      </c>
      <c r="AK602" s="33">
        <v>42461</v>
      </c>
      <c r="AL602" s="5">
        <f t="shared" si="538"/>
        <v>42461</v>
      </c>
      <c r="AM602" s="11">
        <f t="shared" si="539"/>
        <v>42461</v>
      </c>
      <c r="AN602" s="11">
        <f t="shared" si="540"/>
        <v>1248</v>
      </c>
      <c r="AO602" s="6">
        <v>1352.57</v>
      </c>
      <c r="AP602" s="6">
        <f t="shared" si="541"/>
        <v>439.35637964774946</v>
      </c>
      <c r="AQ602" s="6">
        <f t="shared" si="542"/>
        <v>517.03</v>
      </c>
      <c r="AR602" s="33">
        <v>42826</v>
      </c>
      <c r="AS602" s="5">
        <f t="shared" si="543"/>
        <v>42826</v>
      </c>
      <c r="AT602" s="11">
        <f t="shared" si="544"/>
        <v>42826</v>
      </c>
      <c r="AU602" s="11">
        <f t="shared" si="545"/>
        <v>1979</v>
      </c>
      <c r="AV602" s="6">
        <v>1619.6557142857141</v>
      </c>
      <c r="AW602" s="6">
        <v>267.08571428571429</v>
      </c>
      <c r="AX602" s="6">
        <f t="shared" si="570"/>
        <v>249.9442857142858</v>
      </c>
      <c r="AY602" s="33">
        <v>43191</v>
      </c>
      <c r="AZ602" s="5">
        <f t="shared" si="546"/>
        <v>43191</v>
      </c>
      <c r="BA602" s="11">
        <f t="shared" si="547"/>
        <v>2344</v>
      </c>
      <c r="BB602" s="11">
        <f t="shared" si="548"/>
        <v>1387.6136203522506</v>
      </c>
      <c r="BC602" s="6">
        <v>1872.9624726025743</v>
      </c>
      <c r="BD602" s="6">
        <v>253.30675831686011</v>
      </c>
      <c r="BE602" s="6">
        <f>AB602-BC602</f>
        <v>-3.3624726025743712</v>
      </c>
      <c r="BF602" s="8"/>
      <c r="BG602" s="33">
        <v>43556</v>
      </c>
      <c r="BH602" s="5">
        <f t="shared" si="549"/>
        <v>43556</v>
      </c>
      <c r="BI602" s="11">
        <f t="shared" si="550"/>
        <v>2709</v>
      </c>
      <c r="BJ602" s="11">
        <f t="shared" si="551"/>
        <v>0</v>
      </c>
      <c r="BK602" s="6">
        <f>BC602+BL602</f>
        <v>1874.0424726025742</v>
      </c>
      <c r="BL602" s="6">
        <v>1.08</v>
      </c>
      <c r="BM602" s="6">
        <v>0.08</v>
      </c>
      <c r="BN602" s="59"/>
      <c r="BO602" s="58"/>
      <c r="BP602" s="58"/>
      <c r="BQ602" s="61">
        <f t="shared" si="552"/>
        <v>-4.5224726025742257</v>
      </c>
      <c r="BR602" s="33">
        <v>43922</v>
      </c>
      <c r="BS602" s="5">
        <f t="shared" si="553"/>
        <v>43922</v>
      </c>
      <c r="BT602" s="11">
        <f t="shared" si="554"/>
        <v>3075</v>
      </c>
      <c r="BU602" s="11">
        <f t="shared" si="555"/>
        <v>0</v>
      </c>
      <c r="BV602" s="6">
        <f t="shared" si="569"/>
        <v>1874.1224726025741</v>
      </c>
      <c r="BW602" s="6">
        <f>BM602</f>
        <v>0.08</v>
      </c>
      <c r="BX602" s="73">
        <f t="shared" si="519"/>
        <v>819.89216438356175</v>
      </c>
      <c r="BY602" s="6">
        <v>0.08</v>
      </c>
      <c r="BZ602" s="33">
        <v>44287</v>
      </c>
      <c r="CA602" s="5">
        <f t="shared" si="556"/>
        <v>44287</v>
      </c>
      <c r="CB602" s="11">
        <f t="shared" si="557"/>
        <v>3440</v>
      </c>
      <c r="CC602" s="11">
        <f t="shared" si="558"/>
        <v>0</v>
      </c>
      <c r="CD602" s="6">
        <f t="shared" si="559"/>
        <v>1874.2024726025741</v>
      </c>
      <c r="CE602" s="62">
        <f>BY602</f>
        <v>0.08</v>
      </c>
      <c r="CF602" s="73">
        <f>M602/P602</f>
        <v>124.64</v>
      </c>
      <c r="CG602" s="73">
        <f t="shared" si="565"/>
        <v>695.25216438356176</v>
      </c>
      <c r="CH602" s="6">
        <f t="shared" si="525"/>
        <v>0</v>
      </c>
      <c r="CI602" s="6"/>
      <c r="CJ602" s="33">
        <v>44652</v>
      </c>
      <c r="CK602" s="5">
        <f t="shared" si="560"/>
        <v>44652</v>
      </c>
      <c r="CL602" s="11">
        <f t="shared" si="561"/>
        <v>2557</v>
      </c>
      <c r="CM602" s="11">
        <f t="shared" si="562"/>
        <v>2557</v>
      </c>
      <c r="CN602" s="6">
        <f t="shared" si="563"/>
        <v>1874.2024726025741</v>
      </c>
      <c r="CO602" s="62">
        <f>CH602</f>
        <v>0</v>
      </c>
      <c r="CP602" s="73">
        <f>M602/P602</f>
        <v>124.64</v>
      </c>
      <c r="CQ602" s="73">
        <f t="shared" si="566"/>
        <v>570.61216438356178</v>
      </c>
      <c r="CR602" s="6">
        <f t="shared" si="564"/>
        <v>0</v>
      </c>
    </row>
    <row r="603" spans="1:96">
      <c r="A603" s="30" t="s">
        <v>2331</v>
      </c>
      <c r="B603" s="30" t="s">
        <v>2332</v>
      </c>
      <c r="C603" s="49"/>
      <c r="D603" s="49" t="s">
        <v>3778</v>
      </c>
      <c r="E603" s="30" t="s">
        <v>3061</v>
      </c>
      <c r="F603" s="30" t="s">
        <v>4568</v>
      </c>
      <c r="G603" s="30" t="s">
        <v>4562</v>
      </c>
      <c r="H603" s="30" t="s">
        <v>3284</v>
      </c>
      <c r="I603" s="30" t="s">
        <v>4333</v>
      </c>
      <c r="J603" s="30"/>
      <c r="K603" s="30" t="s">
        <v>1240</v>
      </c>
      <c r="L603" s="30" t="s">
        <v>3102</v>
      </c>
      <c r="M603" s="31">
        <v>872.1</v>
      </c>
      <c r="N603" s="30">
        <v>7</v>
      </c>
      <c r="O603" s="30"/>
      <c r="P603" s="162">
        <v>15</v>
      </c>
      <c r="Q603" s="30">
        <f t="shared" si="529"/>
        <v>84</v>
      </c>
      <c r="R603" s="30">
        <f t="shared" si="530"/>
        <v>2556.6954000000001</v>
      </c>
      <c r="S603" s="30">
        <f t="shared" si="531"/>
        <v>2555</v>
      </c>
      <c r="T603" s="30" t="s">
        <v>6</v>
      </c>
      <c r="U603" s="30"/>
      <c r="V603" s="32">
        <v>40847</v>
      </c>
      <c r="W603" s="30"/>
      <c r="X603" s="31">
        <v>872.1</v>
      </c>
      <c r="Y603" s="30">
        <v>0</v>
      </c>
      <c r="Z603" s="30">
        <v>0</v>
      </c>
      <c r="AA603" s="30">
        <v>0</v>
      </c>
      <c r="AB603" s="31">
        <f t="shared" si="532"/>
        <v>872.1</v>
      </c>
      <c r="AC603" s="33">
        <v>42095</v>
      </c>
      <c r="AD603" s="10">
        <f t="shared" si="533"/>
        <v>40847</v>
      </c>
      <c r="AE603" s="10">
        <f t="shared" si="534"/>
        <v>42095</v>
      </c>
      <c r="AF603" s="11">
        <f t="shared" si="535"/>
        <v>1248</v>
      </c>
      <c r="AG603" s="11">
        <f t="shared" si="536"/>
        <v>2556.75</v>
      </c>
      <c r="AH603" s="11">
        <f t="shared" si="537"/>
        <v>1248</v>
      </c>
      <c r="AI603" s="11">
        <f t="shared" si="522"/>
        <v>425.98074363992174</v>
      </c>
      <c r="AJ603" s="11">
        <f t="shared" si="523"/>
        <v>446.11925636007828</v>
      </c>
      <c r="AK603" s="33">
        <v>42461</v>
      </c>
      <c r="AL603" s="5">
        <f t="shared" si="538"/>
        <v>42461</v>
      </c>
      <c r="AM603" s="11">
        <f t="shared" si="539"/>
        <v>42461</v>
      </c>
      <c r="AN603" s="11">
        <f t="shared" si="540"/>
        <v>1248</v>
      </c>
      <c r="AO603" s="6">
        <v>630.77</v>
      </c>
      <c r="AP603" s="6">
        <f t="shared" si="541"/>
        <v>204.78925636007824</v>
      </c>
      <c r="AQ603" s="6">
        <f t="shared" si="542"/>
        <v>241.33000000000004</v>
      </c>
      <c r="AR603" s="33">
        <v>42826</v>
      </c>
      <c r="AS603" s="5">
        <f t="shared" si="543"/>
        <v>42826</v>
      </c>
      <c r="AT603" s="11">
        <f t="shared" si="544"/>
        <v>42826</v>
      </c>
      <c r="AU603" s="11">
        <f t="shared" si="545"/>
        <v>1979</v>
      </c>
      <c r="AV603" s="6">
        <v>755.35571428571427</v>
      </c>
      <c r="AW603" s="6">
        <v>124.58571428571429</v>
      </c>
      <c r="AX603" s="6">
        <f t="shared" si="570"/>
        <v>116.74428571428575</v>
      </c>
      <c r="AY603" s="33">
        <v>43191</v>
      </c>
      <c r="AZ603" s="5">
        <f t="shared" si="546"/>
        <v>43191</v>
      </c>
      <c r="BA603" s="11">
        <f t="shared" si="547"/>
        <v>2344</v>
      </c>
      <c r="BB603" s="11">
        <f t="shared" si="548"/>
        <v>1897.8807436399218</v>
      </c>
      <c r="BC603" s="6">
        <v>800.68087751867597</v>
      </c>
      <c r="BD603" s="6">
        <v>45.325163232961707</v>
      </c>
      <c r="BE603" s="6">
        <f>AB603-BC603</f>
        <v>71.419122481324052</v>
      </c>
      <c r="BF603" s="8"/>
      <c r="BG603" s="33">
        <v>43556</v>
      </c>
      <c r="BH603" s="5">
        <f t="shared" si="549"/>
        <v>43556</v>
      </c>
      <c r="BI603" s="11">
        <f t="shared" si="550"/>
        <v>2709</v>
      </c>
      <c r="BJ603" s="11">
        <f t="shared" si="551"/>
        <v>0</v>
      </c>
      <c r="BK603" s="6">
        <f>BC603+BL603</f>
        <v>872.1</v>
      </c>
      <c r="BL603" s="6">
        <f>BE603</f>
        <v>71.419122481324052</v>
      </c>
      <c r="BM603" s="6">
        <v>0.25</v>
      </c>
      <c r="BN603" s="59"/>
      <c r="BO603" s="58"/>
      <c r="BP603" s="58"/>
      <c r="BQ603" s="61">
        <f t="shared" si="552"/>
        <v>-0.25</v>
      </c>
      <c r="BR603" s="33">
        <v>43922</v>
      </c>
      <c r="BS603" s="5">
        <f t="shared" si="553"/>
        <v>43922</v>
      </c>
      <c r="BT603" s="11">
        <f t="shared" si="554"/>
        <v>3075</v>
      </c>
      <c r="BU603" s="11">
        <f t="shared" si="555"/>
        <v>0</v>
      </c>
      <c r="BV603" s="6">
        <f t="shared" si="569"/>
        <v>872.35</v>
      </c>
      <c r="BW603" s="6">
        <f>BM603</f>
        <v>0.25</v>
      </c>
      <c r="BX603" s="73">
        <f t="shared" si="519"/>
        <v>382.44969863013705</v>
      </c>
      <c r="BY603" s="6">
        <v>0.25</v>
      </c>
      <c r="BZ603" s="33">
        <v>44287</v>
      </c>
      <c r="CA603" s="5">
        <f t="shared" si="556"/>
        <v>44287</v>
      </c>
      <c r="CB603" s="11">
        <f t="shared" si="557"/>
        <v>3440</v>
      </c>
      <c r="CC603" s="11">
        <f t="shared" si="558"/>
        <v>0</v>
      </c>
      <c r="CD603" s="6">
        <f t="shared" si="559"/>
        <v>872.6</v>
      </c>
      <c r="CE603" s="62">
        <f>BY603</f>
        <v>0.25</v>
      </c>
      <c r="CF603" s="73">
        <f>M603/P603</f>
        <v>58.14</v>
      </c>
      <c r="CG603" s="73">
        <f t="shared" si="565"/>
        <v>324.30969863013706</v>
      </c>
      <c r="CH603" s="6">
        <f t="shared" si="525"/>
        <v>0</v>
      </c>
      <c r="CI603" s="6"/>
      <c r="CJ603" s="33">
        <v>44652</v>
      </c>
      <c r="CK603" s="5">
        <f t="shared" si="560"/>
        <v>44652</v>
      </c>
      <c r="CL603" s="11">
        <f t="shared" si="561"/>
        <v>2557</v>
      </c>
      <c r="CM603" s="11">
        <f t="shared" si="562"/>
        <v>2557</v>
      </c>
      <c r="CN603" s="6">
        <f t="shared" si="563"/>
        <v>872.6</v>
      </c>
      <c r="CO603" s="62">
        <f>CH603</f>
        <v>0</v>
      </c>
      <c r="CP603" s="73">
        <f>M603/P603</f>
        <v>58.14</v>
      </c>
      <c r="CQ603" s="73">
        <f t="shared" si="566"/>
        <v>266.16969863013708</v>
      </c>
      <c r="CR603" s="6">
        <f t="shared" si="564"/>
        <v>0</v>
      </c>
    </row>
    <row r="604" spans="1:96">
      <c r="A604" s="30" t="s">
        <v>1832</v>
      </c>
      <c r="B604" s="30" t="s">
        <v>1833</v>
      </c>
      <c r="C604" s="49"/>
      <c r="D604" s="49" t="s">
        <v>3535</v>
      </c>
      <c r="E604" s="30" t="s">
        <v>3061</v>
      </c>
      <c r="F604" s="30" t="s">
        <v>4568</v>
      </c>
      <c r="G604" s="30" t="s">
        <v>4574</v>
      </c>
      <c r="H604" s="30" t="s">
        <v>3206</v>
      </c>
      <c r="I604" s="30" t="s">
        <v>4303</v>
      </c>
      <c r="J604" s="30"/>
      <c r="K604" s="30" t="s">
        <v>1240</v>
      </c>
      <c r="L604" s="30" t="s">
        <v>3102</v>
      </c>
      <c r="M604" s="31">
        <v>300</v>
      </c>
      <c r="N604" s="30">
        <v>5</v>
      </c>
      <c r="O604" s="30"/>
      <c r="P604" s="162">
        <v>15</v>
      </c>
      <c r="Q604" s="30">
        <f t="shared" si="529"/>
        <v>60</v>
      </c>
      <c r="R604" s="30">
        <f t="shared" si="530"/>
        <v>1826.2110000000002</v>
      </c>
      <c r="S604" s="30">
        <f t="shared" si="531"/>
        <v>1825</v>
      </c>
      <c r="T604" s="30" t="s">
        <v>6</v>
      </c>
      <c r="U604" s="30"/>
      <c r="V604" s="32">
        <v>41000</v>
      </c>
      <c r="W604" s="30"/>
      <c r="X604" s="31">
        <v>300</v>
      </c>
      <c r="Y604" s="30">
        <v>0</v>
      </c>
      <c r="Z604" s="30">
        <v>0</v>
      </c>
      <c r="AA604" s="30">
        <v>0</v>
      </c>
      <c r="AB604" s="31">
        <f t="shared" si="532"/>
        <v>300</v>
      </c>
      <c r="AC604" s="33">
        <v>42095</v>
      </c>
      <c r="AD604" s="10">
        <f t="shared" si="533"/>
        <v>41000</v>
      </c>
      <c r="AE604" s="10">
        <f t="shared" si="534"/>
        <v>42095</v>
      </c>
      <c r="AF604" s="11">
        <f t="shared" si="535"/>
        <v>1095</v>
      </c>
      <c r="AG604" s="11">
        <f t="shared" si="536"/>
        <v>1826.25</v>
      </c>
      <c r="AH604" s="11">
        <f t="shared" si="537"/>
        <v>1095</v>
      </c>
      <c r="AI604" s="11">
        <f t="shared" si="522"/>
        <v>180</v>
      </c>
      <c r="AJ604" s="11">
        <f t="shared" si="523"/>
        <v>120</v>
      </c>
      <c r="AK604" s="33">
        <v>42461</v>
      </c>
      <c r="AL604" s="5">
        <f t="shared" si="538"/>
        <v>42461</v>
      </c>
      <c r="AM604" s="11">
        <f t="shared" si="539"/>
        <v>42461</v>
      </c>
      <c r="AN604" s="11">
        <f t="shared" si="540"/>
        <v>1095</v>
      </c>
      <c r="AO604" s="6">
        <v>240</v>
      </c>
      <c r="AP604" s="6">
        <f t="shared" si="541"/>
        <v>60</v>
      </c>
      <c r="AQ604" s="6">
        <f t="shared" si="542"/>
        <v>60</v>
      </c>
      <c r="AR604" s="33">
        <v>42826</v>
      </c>
      <c r="AS604" s="5">
        <f t="shared" si="543"/>
        <v>42826</v>
      </c>
      <c r="AT604" s="11">
        <f t="shared" si="544"/>
        <v>42826</v>
      </c>
      <c r="AU604" s="11">
        <f t="shared" si="545"/>
        <v>1826</v>
      </c>
      <c r="AV604" s="6">
        <v>300</v>
      </c>
      <c r="AW604" s="6">
        <v>60</v>
      </c>
      <c r="AX604" s="6">
        <f t="shared" si="570"/>
        <v>0</v>
      </c>
      <c r="AY604" s="33">
        <v>43191</v>
      </c>
      <c r="AZ604" s="5">
        <f t="shared" si="546"/>
        <v>43191</v>
      </c>
      <c r="BA604" s="11">
        <f t="shared" si="547"/>
        <v>2191</v>
      </c>
      <c r="BB604" s="11">
        <f t="shared" si="548"/>
        <v>2071</v>
      </c>
      <c r="BC604" s="6">
        <v>300</v>
      </c>
      <c r="BD604" s="6">
        <v>0</v>
      </c>
      <c r="BE604" s="6">
        <v>-0.2</v>
      </c>
      <c r="BF604" s="8"/>
      <c r="BG604" s="33">
        <v>43556</v>
      </c>
      <c r="BH604" s="5">
        <f t="shared" si="549"/>
        <v>43556</v>
      </c>
      <c r="BI604" s="11">
        <f t="shared" si="550"/>
        <v>2556</v>
      </c>
      <c r="BJ604" s="11">
        <f t="shared" si="551"/>
        <v>0</v>
      </c>
      <c r="BK604" s="6">
        <v>419.88576347420968</v>
      </c>
      <c r="BL604" s="6">
        <v>1.08</v>
      </c>
      <c r="BM604" s="6">
        <v>0.08</v>
      </c>
      <c r="BN604" s="59"/>
      <c r="BO604" s="58"/>
      <c r="BP604" s="58"/>
      <c r="BQ604" s="61">
        <f t="shared" si="552"/>
        <v>-119.96576347420967</v>
      </c>
      <c r="BR604" s="33">
        <v>43922</v>
      </c>
      <c r="BS604" s="5">
        <f t="shared" si="553"/>
        <v>43922</v>
      </c>
      <c r="BT604" s="11">
        <f t="shared" si="554"/>
        <v>2922</v>
      </c>
      <c r="BU604" s="11">
        <f t="shared" si="555"/>
        <v>0</v>
      </c>
      <c r="BV604" s="6">
        <f t="shared" si="569"/>
        <v>419.96576347420967</v>
      </c>
      <c r="BW604" s="6">
        <f>BM604</f>
        <v>0.08</v>
      </c>
      <c r="BX604" s="73">
        <f>M604*(P604-($BX$4-V604)/365)/P604</f>
        <v>139.94520547945206</v>
      </c>
      <c r="BY604" s="6">
        <v>0.08</v>
      </c>
      <c r="BZ604" s="33">
        <v>44287</v>
      </c>
      <c r="CA604" s="5">
        <f t="shared" si="556"/>
        <v>44287</v>
      </c>
      <c r="CB604" s="11">
        <f t="shared" si="557"/>
        <v>3287</v>
      </c>
      <c r="CC604" s="11">
        <f t="shared" si="558"/>
        <v>0</v>
      </c>
      <c r="CD604" s="6">
        <f t="shared" si="559"/>
        <v>420.04576347420965</v>
      </c>
      <c r="CE604" s="62">
        <f>BY604</f>
        <v>0.08</v>
      </c>
      <c r="CF604" s="73">
        <f>M604/P604</f>
        <v>20</v>
      </c>
      <c r="CG604" s="73">
        <f t="shared" si="565"/>
        <v>119.94520547945206</v>
      </c>
      <c r="CH604" s="6">
        <f t="shared" si="525"/>
        <v>0</v>
      </c>
      <c r="CI604" s="6"/>
      <c r="CJ604" s="33">
        <v>44652</v>
      </c>
      <c r="CK604" s="5">
        <f t="shared" si="560"/>
        <v>44652</v>
      </c>
      <c r="CL604" s="11">
        <f t="shared" si="561"/>
        <v>2557</v>
      </c>
      <c r="CM604" s="11">
        <f t="shared" si="562"/>
        <v>2557</v>
      </c>
      <c r="CN604" s="6">
        <f t="shared" si="563"/>
        <v>420.04576347420965</v>
      </c>
      <c r="CO604" s="62">
        <f>CH604</f>
        <v>0</v>
      </c>
      <c r="CP604" s="73">
        <f>M604/P604</f>
        <v>20</v>
      </c>
      <c r="CQ604" s="73">
        <f t="shared" si="566"/>
        <v>99.945205479452056</v>
      </c>
      <c r="CR604" s="6">
        <f t="shared" si="564"/>
        <v>0</v>
      </c>
    </row>
    <row r="605" spans="1:96">
      <c r="A605" s="30" t="s">
        <v>1924</v>
      </c>
      <c r="B605" s="30" t="s">
        <v>1925</v>
      </c>
      <c r="C605" s="49"/>
      <c r="D605" s="49" t="s">
        <v>3580</v>
      </c>
      <c r="E605" s="30" t="s">
        <v>3061</v>
      </c>
      <c r="F605" s="30" t="s">
        <v>3138</v>
      </c>
      <c r="G605" s="30" t="s">
        <v>4562</v>
      </c>
      <c r="H605" s="30" t="s">
        <v>3581</v>
      </c>
      <c r="I605" s="30" t="s">
        <v>4453</v>
      </c>
      <c r="J605" s="30"/>
      <c r="K605" s="30" t="s">
        <v>1240</v>
      </c>
      <c r="L605" s="30" t="s">
        <v>3102</v>
      </c>
      <c r="M605" s="31">
        <v>599</v>
      </c>
      <c r="N605" s="30">
        <v>15</v>
      </c>
      <c r="O605" s="30"/>
      <c r="P605" s="162"/>
      <c r="Q605" s="30">
        <f t="shared" si="529"/>
        <v>180</v>
      </c>
      <c r="R605" s="30">
        <f t="shared" si="530"/>
        <v>5478.6330000000007</v>
      </c>
      <c r="S605" s="30">
        <f t="shared" si="531"/>
        <v>5475</v>
      </c>
      <c r="T605" s="30" t="s">
        <v>6</v>
      </c>
      <c r="U605" s="30"/>
      <c r="V605" s="32">
        <v>41000</v>
      </c>
      <c r="W605" s="30"/>
      <c r="X605" s="31">
        <v>599</v>
      </c>
      <c r="Y605" s="30">
        <v>0</v>
      </c>
      <c r="Z605" s="30">
        <v>0</v>
      </c>
      <c r="AA605" s="30">
        <v>0</v>
      </c>
      <c r="AB605" s="31">
        <f t="shared" si="532"/>
        <v>599</v>
      </c>
      <c r="AC605" s="33">
        <v>42095</v>
      </c>
      <c r="AD605" s="10">
        <f t="shared" si="533"/>
        <v>41000</v>
      </c>
      <c r="AE605" s="10">
        <f t="shared" si="534"/>
        <v>42095</v>
      </c>
      <c r="AF605" s="11">
        <f t="shared" si="535"/>
        <v>1095</v>
      </c>
      <c r="AG605" s="11">
        <f t="shared" si="536"/>
        <v>5478.75</v>
      </c>
      <c r="AH605" s="11">
        <f t="shared" si="537"/>
        <v>1095</v>
      </c>
      <c r="AI605" s="11">
        <f t="shared" si="522"/>
        <v>119.8</v>
      </c>
      <c r="AJ605" s="11">
        <f t="shared" si="523"/>
        <v>479.2</v>
      </c>
      <c r="AK605" s="33">
        <v>42461</v>
      </c>
      <c r="AL605" s="5">
        <f t="shared" si="538"/>
        <v>42461</v>
      </c>
      <c r="AM605" s="11">
        <f t="shared" si="539"/>
        <v>42461</v>
      </c>
      <c r="AN605" s="11">
        <f t="shared" si="540"/>
        <v>1095</v>
      </c>
      <c r="AO605" s="6">
        <v>159.84</v>
      </c>
      <c r="AP605" s="6">
        <f t="shared" si="541"/>
        <v>40.040000000000006</v>
      </c>
      <c r="AQ605" s="6">
        <f t="shared" si="542"/>
        <v>439.15999999999997</v>
      </c>
      <c r="AR605" s="33">
        <v>42826</v>
      </c>
      <c r="AS605" s="5">
        <f t="shared" si="543"/>
        <v>42826</v>
      </c>
      <c r="AT605" s="11">
        <f t="shared" si="544"/>
        <v>42826</v>
      </c>
      <c r="AU605" s="11">
        <f t="shared" si="545"/>
        <v>1826</v>
      </c>
      <c r="AV605" s="6">
        <v>199.77333333333334</v>
      </c>
      <c r="AW605" s="6">
        <v>39.93333333333333</v>
      </c>
      <c r="AX605" s="6">
        <f t="shared" si="570"/>
        <v>399.22666666666669</v>
      </c>
      <c r="AY605" s="33">
        <v>43191</v>
      </c>
      <c r="AZ605" s="5">
        <f t="shared" si="546"/>
        <v>43191</v>
      </c>
      <c r="BA605" s="11">
        <f t="shared" si="547"/>
        <v>2191</v>
      </c>
      <c r="BB605" s="11">
        <f t="shared" si="548"/>
        <v>1711.8</v>
      </c>
      <c r="BC605" s="6">
        <v>240.24388534673801</v>
      </c>
      <c r="BD605" s="6">
        <v>40.470552013404664</v>
      </c>
      <c r="BE605" s="6">
        <f t="shared" ref="BE605:BE615" si="571">AB605-BC605</f>
        <v>358.75611465326199</v>
      </c>
      <c r="BF605" s="8"/>
      <c r="BG605" s="33">
        <v>43556</v>
      </c>
      <c r="BH605" s="5">
        <f t="shared" si="549"/>
        <v>43556</v>
      </c>
      <c r="BI605" s="11">
        <f t="shared" si="550"/>
        <v>2556</v>
      </c>
      <c r="BJ605" s="11">
        <f t="shared" si="551"/>
        <v>0</v>
      </c>
      <c r="BK605" s="6">
        <f t="shared" ref="BK605:BK615" si="572">(M605-J605)/R605*BI605</f>
        <v>279.45730257894621</v>
      </c>
      <c r="BL605" s="6">
        <f t="shared" ref="BL605:BL615" si="573">BK605-BC605</f>
        <v>39.213417232208201</v>
      </c>
      <c r="BM605" s="6">
        <f t="shared" ref="BM605:BM615" si="574">BE605-BL605</f>
        <v>319.54269742105379</v>
      </c>
      <c r="BN605" s="59"/>
      <c r="BO605" s="58"/>
      <c r="BP605" s="58"/>
      <c r="BQ605" s="61">
        <f t="shared" si="552"/>
        <v>279.60936408772045</v>
      </c>
      <c r="BR605" s="33">
        <v>43922</v>
      </c>
      <c r="BS605" s="5">
        <f t="shared" si="553"/>
        <v>43922</v>
      </c>
      <c r="BT605" s="11">
        <f t="shared" si="554"/>
        <v>2922</v>
      </c>
      <c r="BU605" s="11">
        <f t="shared" si="555"/>
        <v>0</v>
      </c>
      <c r="BV605" s="6">
        <f t="shared" si="569"/>
        <v>319.39063591227955</v>
      </c>
      <c r="BW605" s="6">
        <f t="shared" ref="BW605:BW615" si="575">SLN(M605,J605,N605)</f>
        <v>39.93333333333333</v>
      </c>
      <c r="BX605" s="73">
        <f t="shared" ref="BX605:BX645" si="576">BY605</f>
        <v>279.60936408772045</v>
      </c>
      <c r="BY605" s="6">
        <f t="shared" ref="BY605:BY615" si="577">BM605-BW605</f>
        <v>279.60936408772045</v>
      </c>
      <c r="BZ605" s="33">
        <v>44287</v>
      </c>
      <c r="CA605" s="5">
        <f t="shared" si="556"/>
        <v>44287</v>
      </c>
      <c r="CB605" s="11">
        <f t="shared" si="557"/>
        <v>3287</v>
      </c>
      <c r="CC605" s="11">
        <f t="shared" si="558"/>
        <v>0</v>
      </c>
      <c r="CD605" s="6">
        <f t="shared" si="559"/>
        <v>359.32396924561289</v>
      </c>
      <c r="CE605" s="62">
        <f t="shared" ref="CE605:CE615" si="578">SLN(M605,J605,N605)</f>
        <v>39.93333333333333</v>
      </c>
      <c r="CF605" s="73">
        <f t="shared" ref="CF605:CF645" si="579">CE605</f>
        <v>39.93333333333333</v>
      </c>
      <c r="CG605" s="73">
        <f t="shared" si="565"/>
        <v>239.67603075438711</v>
      </c>
      <c r="CH605" s="6">
        <f t="shared" si="525"/>
        <v>239.67603075438711</v>
      </c>
      <c r="CI605" s="6"/>
      <c r="CJ605" s="33">
        <v>44652</v>
      </c>
      <c r="CK605" s="5">
        <f t="shared" si="560"/>
        <v>44652</v>
      </c>
      <c r="CL605" s="11">
        <f t="shared" si="561"/>
        <v>2557</v>
      </c>
      <c r="CM605" s="11">
        <f t="shared" si="562"/>
        <v>2557</v>
      </c>
      <c r="CN605" s="6">
        <f t="shared" si="563"/>
        <v>399.25730257894622</v>
      </c>
      <c r="CO605" s="6">
        <f t="shared" ref="CO605:CO615" si="580">SLN(M605,J605,N605)</f>
        <v>39.93333333333333</v>
      </c>
      <c r="CP605" s="73">
        <f t="shared" ref="CP605:CP645" si="581">CO605</f>
        <v>39.93333333333333</v>
      </c>
      <c r="CQ605" s="73">
        <f t="shared" si="566"/>
        <v>199.74269742105378</v>
      </c>
      <c r="CR605" s="6">
        <f t="shared" si="564"/>
        <v>199.74269742105378</v>
      </c>
    </row>
    <row r="606" spans="1:96">
      <c r="A606" s="30" t="s">
        <v>1926</v>
      </c>
      <c r="B606" s="30" t="s">
        <v>1927</v>
      </c>
      <c r="C606" s="49"/>
      <c r="D606" s="49" t="s">
        <v>3582</v>
      </c>
      <c r="E606" s="30" t="s">
        <v>3128</v>
      </c>
      <c r="F606" s="30" t="s">
        <v>3123</v>
      </c>
      <c r="G606" s="30" t="s">
        <v>4562</v>
      </c>
      <c r="H606" s="30" t="s">
        <v>3129</v>
      </c>
      <c r="I606" s="30" t="s">
        <v>3116</v>
      </c>
      <c r="J606" s="30"/>
      <c r="K606" s="30" t="s">
        <v>1240</v>
      </c>
      <c r="L606" s="30" t="s">
        <v>3102</v>
      </c>
      <c r="M606" s="31">
        <v>413</v>
      </c>
      <c r="N606" s="30">
        <v>15</v>
      </c>
      <c r="O606" s="30"/>
      <c r="P606" s="162"/>
      <c r="Q606" s="30">
        <f t="shared" si="529"/>
        <v>180</v>
      </c>
      <c r="R606" s="30">
        <f t="shared" si="530"/>
        <v>5478.6330000000007</v>
      </c>
      <c r="S606" s="30">
        <f t="shared" si="531"/>
        <v>5475</v>
      </c>
      <c r="T606" s="30" t="s">
        <v>6</v>
      </c>
      <c r="U606" s="30"/>
      <c r="V606" s="32">
        <v>41000</v>
      </c>
      <c r="W606" s="30"/>
      <c r="X606" s="31">
        <v>413</v>
      </c>
      <c r="Y606" s="30">
        <v>0</v>
      </c>
      <c r="Z606" s="30">
        <v>0</v>
      </c>
      <c r="AA606" s="30">
        <v>0</v>
      </c>
      <c r="AB606" s="31">
        <f t="shared" si="532"/>
        <v>413</v>
      </c>
      <c r="AC606" s="33">
        <v>42095</v>
      </c>
      <c r="AD606" s="10">
        <f t="shared" si="533"/>
        <v>41000</v>
      </c>
      <c r="AE606" s="10">
        <f t="shared" si="534"/>
        <v>42095</v>
      </c>
      <c r="AF606" s="11">
        <f t="shared" si="535"/>
        <v>1095</v>
      </c>
      <c r="AG606" s="11">
        <f t="shared" si="536"/>
        <v>5478.75</v>
      </c>
      <c r="AH606" s="11">
        <f t="shared" si="537"/>
        <v>1095</v>
      </c>
      <c r="AI606" s="11">
        <f t="shared" si="522"/>
        <v>82.600000000000009</v>
      </c>
      <c r="AJ606" s="11">
        <f t="shared" si="523"/>
        <v>330.4</v>
      </c>
      <c r="AK606" s="33">
        <v>42461</v>
      </c>
      <c r="AL606" s="5">
        <f t="shared" si="538"/>
        <v>42461</v>
      </c>
      <c r="AM606" s="11">
        <f t="shared" si="539"/>
        <v>42461</v>
      </c>
      <c r="AN606" s="11">
        <f t="shared" si="540"/>
        <v>1095</v>
      </c>
      <c r="AO606" s="6">
        <v>110.47</v>
      </c>
      <c r="AP606" s="6">
        <f t="shared" si="541"/>
        <v>27.86999999999999</v>
      </c>
      <c r="AQ606" s="6">
        <f t="shared" si="542"/>
        <v>302.52999999999997</v>
      </c>
      <c r="AR606" s="33">
        <v>42826</v>
      </c>
      <c r="AS606" s="5">
        <f t="shared" si="543"/>
        <v>42826</v>
      </c>
      <c r="AT606" s="11">
        <f t="shared" si="544"/>
        <v>42826</v>
      </c>
      <c r="AU606" s="11">
        <f t="shared" si="545"/>
        <v>1826</v>
      </c>
      <c r="AV606" s="6">
        <v>138.00333333333333</v>
      </c>
      <c r="AW606" s="6">
        <v>27.533333333333335</v>
      </c>
      <c r="AX606" s="6">
        <f t="shared" si="570"/>
        <v>274.99666666666667</v>
      </c>
      <c r="AY606" s="33">
        <v>43191</v>
      </c>
      <c r="AZ606" s="5">
        <f t="shared" si="546"/>
        <v>43191</v>
      </c>
      <c r="BA606" s="11">
        <f t="shared" si="547"/>
        <v>2191</v>
      </c>
      <c r="BB606" s="11">
        <f t="shared" si="548"/>
        <v>1860.6</v>
      </c>
      <c r="BC606" s="6">
        <v>165.64232231608321</v>
      </c>
      <c r="BD606" s="6">
        <v>27.638988982749868</v>
      </c>
      <c r="BE606" s="6">
        <f t="shared" si="571"/>
        <v>247.35767768391679</v>
      </c>
      <c r="BF606" s="8"/>
      <c r="BG606" s="33">
        <v>43556</v>
      </c>
      <c r="BH606" s="5">
        <f t="shared" si="549"/>
        <v>43556</v>
      </c>
      <c r="BI606" s="11">
        <f t="shared" si="550"/>
        <v>2556</v>
      </c>
      <c r="BJ606" s="11">
        <f t="shared" si="551"/>
        <v>0</v>
      </c>
      <c r="BK606" s="6">
        <f t="shared" si="572"/>
        <v>192.68091146094287</v>
      </c>
      <c r="BL606" s="6">
        <f t="shared" si="573"/>
        <v>27.038589144859657</v>
      </c>
      <c r="BM606" s="6">
        <f t="shared" si="574"/>
        <v>220.31908853905713</v>
      </c>
      <c r="BN606" s="59"/>
      <c r="BO606" s="58"/>
      <c r="BP606" s="58"/>
      <c r="BQ606" s="61">
        <f t="shared" si="552"/>
        <v>192.7857552057238</v>
      </c>
      <c r="BR606" s="33">
        <v>43922</v>
      </c>
      <c r="BS606" s="5">
        <f t="shared" si="553"/>
        <v>43922</v>
      </c>
      <c r="BT606" s="11">
        <f t="shared" si="554"/>
        <v>2922</v>
      </c>
      <c r="BU606" s="11">
        <f t="shared" si="555"/>
        <v>0</v>
      </c>
      <c r="BV606" s="6">
        <f t="shared" si="569"/>
        <v>220.2142447942762</v>
      </c>
      <c r="BW606" s="6">
        <f t="shared" si="575"/>
        <v>27.533333333333335</v>
      </c>
      <c r="BX606" s="73">
        <f t="shared" si="576"/>
        <v>192.7857552057238</v>
      </c>
      <c r="BY606" s="6">
        <f t="shared" si="577"/>
        <v>192.7857552057238</v>
      </c>
      <c r="BZ606" s="33">
        <v>44287</v>
      </c>
      <c r="CA606" s="5">
        <f t="shared" si="556"/>
        <v>44287</v>
      </c>
      <c r="CB606" s="11">
        <f t="shared" si="557"/>
        <v>3287</v>
      </c>
      <c r="CC606" s="11">
        <f t="shared" si="558"/>
        <v>0</v>
      </c>
      <c r="CD606" s="6">
        <f t="shared" si="559"/>
        <v>247.74757812760953</v>
      </c>
      <c r="CE606" s="62">
        <f t="shared" si="578"/>
        <v>27.533333333333335</v>
      </c>
      <c r="CF606" s="73">
        <f t="shared" si="579"/>
        <v>27.533333333333335</v>
      </c>
      <c r="CG606" s="73">
        <f t="shared" si="565"/>
        <v>165.25242187239047</v>
      </c>
      <c r="CH606" s="6">
        <f t="shared" si="525"/>
        <v>165.25242187239047</v>
      </c>
      <c r="CI606" s="6"/>
      <c r="CJ606" s="33">
        <v>44652</v>
      </c>
      <c r="CK606" s="5">
        <f t="shared" si="560"/>
        <v>44652</v>
      </c>
      <c r="CL606" s="11">
        <f t="shared" si="561"/>
        <v>2557</v>
      </c>
      <c r="CM606" s="11">
        <f t="shared" si="562"/>
        <v>2557</v>
      </c>
      <c r="CN606" s="6">
        <f t="shared" si="563"/>
        <v>275.28091146094289</v>
      </c>
      <c r="CO606" s="6">
        <f t="shared" si="580"/>
        <v>27.533333333333335</v>
      </c>
      <c r="CP606" s="73">
        <f t="shared" si="581"/>
        <v>27.533333333333335</v>
      </c>
      <c r="CQ606" s="73">
        <f t="shared" si="566"/>
        <v>137.71908853905714</v>
      </c>
      <c r="CR606" s="6">
        <f t="shared" si="564"/>
        <v>137.71908853905714</v>
      </c>
    </row>
    <row r="607" spans="1:96">
      <c r="A607" s="30" t="s">
        <v>1944</v>
      </c>
      <c r="B607" s="30" t="s">
        <v>1945</v>
      </c>
      <c r="C607" s="49"/>
      <c r="D607" s="49" t="s">
        <v>3591</v>
      </c>
      <c r="E607" s="30" t="s">
        <v>3128</v>
      </c>
      <c r="F607" s="30" t="s">
        <v>3123</v>
      </c>
      <c r="G607" s="30" t="s">
        <v>4562</v>
      </c>
      <c r="H607" s="30" t="s">
        <v>3129</v>
      </c>
      <c r="I607" s="30" t="s">
        <v>3116</v>
      </c>
      <c r="J607" s="30"/>
      <c r="K607" s="30" t="s">
        <v>1240</v>
      </c>
      <c r="L607" s="30" t="s">
        <v>3102</v>
      </c>
      <c r="M607" s="31">
        <v>1000</v>
      </c>
      <c r="N607" s="30">
        <v>15</v>
      </c>
      <c r="O607" s="30"/>
      <c r="P607" s="162"/>
      <c r="Q607" s="30">
        <f t="shared" si="529"/>
        <v>180</v>
      </c>
      <c r="R607" s="30">
        <f t="shared" si="530"/>
        <v>5478.6330000000007</v>
      </c>
      <c r="S607" s="30">
        <f t="shared" si="531"/>
        <v>5475</v>
      </c>
      <c r="T607" s="30" t="s">
        <v>6</v>
      </c>
      <c r="U607" s="30"/>
      <c r="V607" s="32">
        <v>41000</v>
      </c>
      <c r="W607" s="30"/>
      <c r="X607" s="31">
        <v>1000</v>
      </c>
      <c r="Y607" s="30">
        <v>0</v>
      </c>
      <c r="Z607" s="30">
        <v>0</v>
      </c>
      <c r="AA607" s="30">
        <v>0</v>
      </c>
      <c r="AB607" s="31">
        <f t="shared" si="532"/>
        <v>1000</v>
      </c>
      <c r="AC607" s="33">
        <v>42095</v>
      </c>
      <c r="AD607" s="10">
        <f t="shared" si="533"/>
        <v>41000</v>
      </c>
      <c r="AE607" s="10">
        <f t="shared" si="534"/>
        <v>42095</v>
      </c>
      <c r="AF607" s="11">
        <f t="shared" si="535"/>
        <v>1095</v>
      </c>
      <c r="AG607" s="11">
        <f t="shared" si="536"/>
        <v>5478.75</v>
      </c>
      <c r="AH607" s="11">
        <f t="shared" si="537"/>
        <v>1095</v>
      </c>
      <c r="AI607" s="11">
        <f t="shared" si="522"/>
        <v>200</v>
      </c>
      <c r="AJ607" s="11">
        <f t="shared" si="523"/>
        <v>800</v>
      </c>
      <c r="AK607" s="33">
        <v>42461</v>
      </c>
      <c r="AL607" s="5">
        <f t="shared" si="538"/>
        <v>42461</v>
      </c>
      <c r="AM607" s="11">
        <f t="shared" si="539"/>
        <v>42461</v>
      </c>
      <c r="AN607" s="11">
        <f t="shared" si="540"/>
        <v>1095</v>
      </c>
      <c r="AO607" s="6">
        <v>266.95999999999998</v>
      </c>
      <c r="AP607" s="6">
        <f t="shared" si="541"/>
        <v>66.95999999999998</v>
      </c>
      <c r="AQ607" s="6">
        <f t="shared" si="542"/>
        <v>733.04</v>
      </c>
      <c r="AR607" s="33">
        <v>42826</v>
      </c>
      <c r="AS607" s="5">
        <f t="shared" si="543"/>
        <v>42826</v>
      </c>
      <c r="AT607" s="11">
        <f t="shared" si="544"/>
        <v>42826</v>
      </c>
      <c r="AU607" s="11">
        <f t="shared" si="545"/>
        <v>1826</v>
      </c>
      <c r="AV607" s="6">
        <v>333.62666666666667</v>
      </c>
      <c r="AW607" s="6">
        <v>66.666666666666671</v>
      </c>
      <c r="AX607" s="6">
        <f t="shared" si="570"/>
        <v>666.37333333333333</v>
      </c>
      <c r="AY607" s="33">
        <v>43191</v>
      </c>
      <c r="AZ607" s="5">
        <f t="shared" si="546"/>
        <v>43191</v>
      </c>
      <c r="BA607" s="11">
        <f t="shared" si="547"/>
        <v>2191</v>
      </c>
      <c r="BB607" s="11">
        <f t="shared" si="548"/>
        <v>1391</v>
      </c>
      <c r="BC607" s="6">
        <v>401.07801860195866</v>
      </c>
      <c r="BD607" s="6">
        <v>67.451351935292024</v>
      </c>
      <c r="BE607" s="6">
        <f t="shared" si="571"/>
        <v>598.92198139804134</v>
      </c>
      <c r="BF607" s="8"/>
      <c r="BG607" s="33">
        <v>43556</v>
      </c>
      <c r="BH607" s="5">
        <f t="shared" si="549"/>
        <v>43556</v>
      </c>
      <c r="BI607" s="11">
        <f t="shared" si="550"/>
        <v>2556</v>
      </c>
      <c r="BJ607" s="11">
        <f t="shared" si="551"/>
        <v>0</v>
      </c>
      <c r="BK607" s="6">
        <f t="shared" si="572"/>
        <v>466.53973719356628</v>
      </c>
      <c r="BL607" s="6">
        <f t="shared" si="573"/>
        <v>65.461718591607621</v>
      </c>
      <c r="BM607" s="6">
        <f t="shared" si="574"/>
        <v>533.46026280643378</v>
      </c>
      <c r="BN607" s="59"/>
      <c r="BO607" s="58"/>
      <c r="BP607" s="58"/>
      <c r="BQ607" s="61">
        <f t="shared" si="552"/>
        <v>466.79359613976703</v>
      </c>
      <c r="BR607" s="33">
        <v>43922</v>
      </c>
      <c r="BS607" s="5">
        <f t="shared" si="553"/>
        <v>43922</v>
      </c>
      <c r="BT607" s="11">
        <f t="shared" si="554"/>
        <v>2922</v>
      </c>
      <c r="BU607" s="11">
        <f t="shared" si="555"/>
        <v>0</v>
      </c>
      <c r="BV607" s="6">
        <f t="shared" si="569"/>
        <v>533.20640386023297</v>
      </c>
      <c r="BW607" s="6">
        <f t="shared" si="575"/>
        <v>66.666666666666671</v>
      </c>
      <c r="BX607" s="73">
        <f t="shared" si="576"/>
        <v>466.79359613976709</v>
      </c>
      <c r="BY607" s="6">
        <f t="shared" si="577"/>
        <v>466.79359613976709</v>
      </c>
      <c r="BZ607" s="33">
        <v>44287</v>
      </c>
      <c r="CA607" s="5">
        <f t="shared" si="556"/>
        <v>44287</v>
      </c>
      <c r="CB607" s="11">
        <f t="shared" si="557"/>
        <v>3287</v>
      </c>
      <c r="CC607" s="11">
        <f t="shared" si="558"/>
        <v>0</v>
      </c>
      <c r="CD607" s="6">
        <f t="shared" si="559"/>
        <v>599.8730705268996</v>
      </c>
      <c r="CE607" s="62">
        <f t="shared" si="578"/>
        <v>66.666666666666671</v>
      </c>
      <c r="CF607" s="73">
        <f t="shared" si="579"/>
        <v>66.666666666666671</v>
      </c>
      <c r="CG607" s="73">
        <f t="shared" si="565"/>
        <v>400.1269294731004</v>
      </c>
      <c r="CH607" s="6">
        <f t="shared" si="525"/>
        <v>400.1269294731004</v>
      </c>
      <c r="CI607" s="6"/>
      <c r="CJ607" s="33">
        <v>44652</v>
      </c>
      <c r="CK607" s="5">
        <f t="shared" si="560"/>
        <v>44652</v>
      </c>
      <c r="CL607" s="11">
        <f t="shared" si="561"/>
        <v>2557</v>
      </c>
      <c r="CM607" s="11">
        <f t="shared" si="562"/>
        <v>2557</v>
      </c>
      <c r="CN607" s="6">
        <f t="shared" si="563"/>
        <v>666.53973719356622</v>
      </c>
      <c r="CO607" s="6">
        <f t="shared" si="580"/>
        <v>66.666666666666671</v>
      </c>
      <c r="CP607" s="73">
        <f t="shared" si="581"/>
        <v>66.666666666666671</v>
      </c>
      <c r="CQ607" s="73">
        <f t="shared" si="566"/>
        <v>333.46026280643372</v>
      </c>
      <c r="CR607" s="6">
        <f t="shared" si="564"/>
        <v>333.46026280643372</v>
      </c>
    </row>
    <row r="608" spans="1:96">
      <c r="A608" s="30" t="s">
        <v>2130</v>
      </c>
      <c r="B608" s="30" t="s">
        <v>2131</v>
      </c>
      <c r="C608" s="49" t="s">
        <v>3062</v>
      </c>
      <c r="D608" s="49" t="s">
        <v>3677</v>
      </c>
      <c r="E608" s="30" t="s">
        <v>3061</v>
      </c>
      <c r="F608" s="30" t="s">
        <v>4568</v>
      </c>
      <c r="G608" s="30" t="s">
        <v>4562</v>
      </c>
      <c r="H608" s="30" t="s">
        <v>3131</v>
      </c>
      <c r="I608" s="30" t="s">
        <v>4401</v>
      </c>
      <c r="J608" s="30"/>
      <c r="K608" s="30" t="s">
        <v>1240</v>
      </c>
      <c r="L608" s="30" t="s">
        <v>3102</v>
      </c>
      <c r="M608" s="31">
        <v>2256</v>
      </c>
      <c r="N608" s="30">
        <v>15</v>
      </c>
      <c r="O608" s="30"/>
      <c r="P608" s="162"/>
      <c r="Q608" s="30">
        <f t="shared" si="529"/>
        <v>180</v>
      </c>
      <c r="R608" s="30">
        <f t="shared" si="530"/>
        <v>5478.6330000000007</v>
      </c>
      <c r="S608" s="30">
        <f t="shared" si="531"/>
        <v>5475</v>
      </c>
      <c r="T608" s="30" t="s">
        <v>6</v>
      </c>
      <c r="U608" s="30"/>
      <c r="V608" s="32">
        <v>41000</v>
      </c>
      <c r="W608" s="30"/>
      <c r="X608" s="31">
        <v>2256</v>
      </c>
      <c r="Y608" s="30">
        <v>0</v>
      </c>
      <c r="Z608" s="30">
        <v>0</v>
      </c>
      <c r="AA608" s="30">
        <v>0</v>
      </c>
      <c r="AB608" s="31">
        <f t="shared" si="532"/>
        <v>2256</v>
      </c>
      <c r="AC608" s="33">
        <v>42095</v>
      </c>
      <c r="AD608" s="10">
        <f t="shared" si="533"/>
        <v>41000</v>
      </c>
      <c r="AE608" s="10">
        <f t="shared" si="534"/>
        <v>42095</v>
      </c>
      <c r="AF608" s="11">
        <f t="shared" si="535"/>
        <v>1095</v>
      </c>
      <c r="AG608" s="11">
        <f t="shared" si="536"/>
        <v>5478.75</v>
      </c>
      <c r="AH608" s="11">
        <f t="shared" si="537"/>
        <v>1095</v>
      </c>
      <c r="AI608" s="11">
        <f t="shared" ref="AI608:AI671" si="582">(AB608/S608)*AF608</f>
        <v>451.2</v>
      </c>
      <c r="AJ608" s="11">
        <f t="shared" ref="AJ608:AJ671" si="583">+AB608-AI608</f>
        <v>1804.8</v>
      </c>
      <c r="AK608" s="33">
        <v>42461</v>
      </c>
      <c r="AL608" s="5">
        <f t="shared" si="538"/>
        <v>42461</v>
      </c>
      <c r="AM608" s="11">
        <f t="shared" si="539"/>
        <v>42461</v>
      </c>
      <c r="AN608" s="11">
        <f t="shared" si="540"/>
        <v>1095</v>
      </c>
      <c r="AO608" s="6">
        <v>601.26</v>
      </c>
      <c r="AP608" s="6">
        <f t="shared" si="541"/>
        <v>150.06</v>
      </c>
      <c r="AQ608" s="6">
        <f t="shared" si="542"/>
        <v>1654.74</v>
      </c>
      <c r="AR608" s="33">
        <v>42826</v>
      </c>
      <c r="AS608" s="5">
        <f t="shared" si="543"/>
        <v>42826</v>
      </c>
      <c r="AT608" s="11">
        <f t="shared" si="544"/>
        <v>42826</v>
      </c>
      <c r="AU608" s="11">
        <f t="shared" si="545"/>
        <v>1826</v>
      </c>
      <c r="AV608" s="6">
        <v>751.66</v>
      </c>
      <c r="AW608" s="6">
        <v>150.4</v>
      </c>
      <c r="AX608" s="6">
        <f t="shared" si="570"/>
        <v>1504.3400000000001</v>
      </c>
      <c r="AY608" s="33">
        <v>43191</v>
      </c>
      <c r="AZ608" s="5">
        <f t="shared" si="546"/>
        <v>43191</v>
      </c>
      <c r="BA608" s="11">
        <f t="shared" si="547"/>
        <v>2191</v>
      </c>
      <c r="BB608" s="11">
        <f t="shared" si="548"/>
        <v>386.20000000000005</v>
      </c>
      <c r="BC608" s="6">
        <v>904.84548653158527</v>
      </c>
      <c r="BD608" s="6">
        <v>153.18548653158527</v>
      </c>
      <c r="BE608" s="6">
        <f t="shared" si="571"/>
        <v>1351.1545134684147</v>
      </c>
      <c r="BF608" s="8"/>
      <c r="BG608" s="33">
        <v>43556</v>
      </c>
      <c r="BH608" s="5">
        <f t="shared" si="549"/>
        <v>43556</v>
      </c>
      <c r="BI608" s="11">
        <f t="shared" si="550"/>
        <v>2556</v>
      </c>
      <c r="BJ608" s="11">
        <f t="shared" si="551"/>
        <v>0</v>
      </c>
      <c r="BK608" s="6">
        <f t="shared" si="572"/>
        <v>1052.5136471086855</v>
      </c>
      <c r="BL608" s="6">
        <f t="shared" si="573"/>
        <v>147.66816057710025</v>
      </c>
      <c r="BM608" s="6">
        <f t="shared" si="574"/>
        <v>1203.4863528913145</v>
      </c>
      <c r="BN608" s="59"/>
      <c r="BO608" s="58"/>
      <c r="BP608" s="58"/>
      <c r="BQ608" s="61">
        <f t="shared" si="552"/>
        <v>1053.0863528913144</v>
      </c>
      <c r="BR608" s="33">
        <v>43922</v>
      </c>
      <c r="BS608" s="5">
        <f t="shared" si="553"/>
        <v>43922</v>
      </c>
      <c r="BT608" s="11">
        <f t="shared" si="554"/>
        <v>2922</v>
      </c>
      <c r="BU608" s="11">
        <f t="shared" si="555"/>
        <v>0</v>
      </c>
      <c r="BV608" s="6">
        <f t="shared" si="569"/>
        <v>1202.9136471086856</v>
      </c>
      <c r="BW608" s="6">
        <f t="shared" si="575"/>
        <v>150.4</v>
      </c>
      <c r="BX608" s="73">
        <f t="shared" si="576"/>
        <v>1053.0863528913144</v>
      </c>
      <c r="BY608" s="6">
        <f t="shared" si="577"/>
        <v>1053.0863528913144</v>
      </c>
      <c r="BZ608" s="33">
        <v>44287</v>
      </c>
      <c r="CA608" s="5">
        <f t="shared" si="556"/>
        <v>44287</v>
      </c>
      <c r="CB608" s="11">
        <f t="shared" si="557"/>
        <v>3287</v>
      </c>
      <c r="CC608" s="11">
        <f t="shared" si="558"/>
        <v>0</v>
      </c>
      <c r="CD608" s="6">
        <f t="shared" si="559"/>
        <v>1353.3136471086857</v>
      </c>
      <c r="CE608" s="62">
        <f t="shared" si="578"/>
        <v>150.4</v>
      </c>
      <c r="CF608" s="73">
        <f t="shared" si="579"/>
        <v>150.4</v>
      </c>
      <c r="CG608" s="73">
        <f t="shared" si="565"/>
        <v>902.68635289131441</v>
      </c>
      <c r="CH608" s="6">
        <f t="shared" si="525"/>
        <v>902.68635289131441</v>
      </c>
      <c r="CI608" s="6"/>
      <c r="CJ608" s="33">
        <v>44652</v>
      </c>
      <c r="CK608" s="5">
        <f t="shared" si="560"/>
        <v>44652</v>
      </c>
      <c r="CL608" s="11">
        <f t="shared" si="561"/>
        <v>2557</v>
      </c>
      <c r="CM608" s="11">
        <f t="shared" si="562"/>
        <v>2557</v>
      </c>
      <c r="CN608" s="6">
        <f t="shared" si="563"/>
        <v>1503.7136471086858</v>
      </c>
      <c r="CO608" s="6">
        <f t="shared" si="580"/>
        <v>150.4</v>
      </c>
      <c r="CP608" s="73">
        <f t="shared" si="581"/>
        <v>150.4</v>
      </c>
      <c r="CQ608" s="73">
        <f t="shared" si="566"/>
        <v>752.28635289131444</v>
      </c>
      <c r="CR608" s="6">
        <f t="shared" si="564"/>
        <v>752.28635289131444</v>
      </c>
    </row>
    <row r="609" spans="1:96">
      <c r="A609" s="30" t="s">
        <v>2158</v>
      </c>
      <c r="B609" s="30" t="s">
        <v>2159</v>
      </c>
      <c r="C609" s="49"/>
      <c r="D609" s="49" t="s">
        <v>3691</v>
      </c>
      <c r="E609" s="30" t="s">
        <v>3061</v>
      </c>
      <c r="F609" s="30" t="s">
        <v>4568</v>
      </c>
      <c r="G609" s="30" t="s">
        <v>4562</v>
      </c>
      <c r="H609" s="30" t="s">
        <v>3152</v>
      </c>
      <c r="I609" s="30" t="s">
        <v>4337</v>
      </c>
      <c r="J609" s="30"/>
      <c r="K609" s="30" t="s">
        <v>1240</v>
      </c>
      <c r="L609" s="30" t="s">
        <v>3102</v>
      </c>
      <c r="M609" s="31">
        <v>541</v>
      </c>
      <c r="N609" s="30">
        <v>15</v>
      </c>
      <c r="O609" s="30"/>
      <c r="P609" s="162"/>
      <c r="Q609" s="30">
        <f t="shared" si="529"/>
        <v>180</v>
      </c>
      <c r="R609" s="30">
        <f t="shared" si="530"/>
        <v>5478.6330000000007</v>
      </c>
      <c r="S609" s="30">
        <f t="shared" si="531"/>
        <v>5475</v>
      </c>
      <c r="T609" s="30" t="s">
        <v>6</v>
      </c>
      <c r="U609" s="30"/>
      <c r="V609" s="32">
        <v>41000</v>
      </c>
      <c r="W609" s="30"/>
      <c r="X609" s="31">
        <v>541</v>
      </c>
      <c r="Y609" s="30">
        <v>0</v>
      </c>
      <c r="Z609" s="30">
        <v>0</v>
      </c>
      <c r="AA609" s="30">
        <v>0</v>
      </c>
      <c r="AB609" s="31">
        <f t="shared" si="532"/>
        <v>541</v>
      </c>
      <c r="AC609" s="33">
        <v>42095</v>
      </c>
      <c r="AD609" s="10">
        <f t="shared" si="533"/>
        <v>41000</v>
      </c>
      <c r="AE609" s="10">
        <f t="shared" si="534"/>
        <v>42095</v>
      </c>
      <c r="AF609" s="11">
        <f t="shared" si="535"/>
        <v>1095</v>
      </c>
      <c r="AG609" s="11">
        <f t="shared" si="536"/>
        <v>5478.75</v>
      </c>
      <c r="AH609" s="11">
        <f t="shared" si="537"/>
        <v>1095</v>
      </c>
      <c r="AI609" s="11">
        <f t="shared" si="582"/>
        <v>108.19999999999999</v>
      </c>
      <c r="AJ609" s="11">
        <f t="shared" si="583"/>
        <v>432.8</v>
      </c>
      <c r="AK609" s="33">
        <v>42461</v>
      </c>
      <c r="AL609" s="5">
        <f t="shared" si="538"/>
        <v>42461</v>
      </c>
      <c r="AM609" s="11">
        <f t="shared" si="539"/>
        <v>42461</v>
      </c>
      <c r="AN609" s="11">
        <f t="shared" si="540"/>
        <v>1095</v>
      </c>
      <c r="AO609" s="6">
        <v>144.30000000000001</v>
      </c>
      <c r="AP609" s="6">
        <f t="shared" si="541"/>
        <v>36.100000000000023</v>
      </c>
      <c r="AQ609" s="6">
        <f t="shared" si="542"/>
        <v>396.7</v>
      </c>
      <c r="AR609" s="33">
        <v>42826</v>
      </c>
      <c r="AS609" s="5">
        <f t="shared" si="543"/>
        <v>42826</v>
      </c>
      <c r="AT609" s="11">
        <f t="shared" si="544"/>
        <v>42826</v>
      </c>
      <c r="AU609" s="11">
        <f t="shared" si="545"/>
        <v>1826</v>
      </c>
      <c r="AV609" s="6">
        <v>180.36666666666667</v>
      </c>
      <c r="AW609" s="6">
        <v>36.06666666666667</v>
      </c>
      <c r="AX609" s="6">
        <f t="shared" si="570"/>
        <v>360.63333333333333</v>
      </c>
      <c r="AY609" s="33">
        <v>43191</v>
      </c>
      <c r="AZ609" s="5">
        <f t="shared" si="546"/>
        <v>43191</v>
      </c>
      <c r="BA609" s="11">
        <f t="shared" si="547"/>
        <v>2191</v>
      </c>
      <c r="BB609" s="11">
        <f t="shared" si="548"/>
        <v>1758.2</v>
      </c>
      <c r="BC609" s="6">
        <v>216.98489451775984</v>
      </c>
      <c r="BD609" s="6">
        <v>36.61822785109316</v>
      </c>
      <c r="BE609" s="6">
        <f t="shared" si="571"/>
        <v>324.01510548224019</v>
      </c>
      <c r="BF609" s="8"/>
      <c r="BG609" s="33">
        <v>43556</v>
      </c>
      <c r="BH609" s="5">
        <f t="shared" si="549"/>
        <v>43556</v>
      </c>
      <c r="BI609" s="11">
        <f t="shared" si="550"/>
        <v>2556</v>
      </c>
      <c r="BJ609" s="11">
        <f t="shared" si="551"/>
        <v>0</v>
      </c>
      <c r="BK609" s="6">
        <f t="shared" si="572"/>
        <v>252.39799782171934</v>
      </c>
      <c r="BL609" s="6">
        <f t="shared" si="573"/>
        <v>35.413103303959502</v>
      </c>
      <c r="BM609" s="6">
        <f t="shared" si="574"/>
        <v>288.60200217828071</v>
      </c>
      <c r="BN609" s="59"/>
      <c r="BO609" s="58"/>
      <c r="BP609" s="58"/>
      <c r="BQ609" s="61">
        <f t="shared" si="552"/>
        <v>252.53533551161399</v>
      </c>
      <c r="BR609" s="33">
        <v>43922</v>
      </c>
      <c r="BS609" s="5">
        <f t="shared" si="553"/>
        <v>43922</v>
      </c>
      <c r="BT609" s="11">
        <f t="shared" si="554"/>
        <v>2922</v>
      </c>
      <c r="BU609" s="11">
        <f t="shared" si="555"/>
        <v>0</v>
      </c>
      <c r="BV609" s="6">
        <f t="shared" si="569"/>
        <v>288.46466448838601</v>
      </c>
      <c r="BW609" s="6">
        <f t="shared" si="575"/>
        <v>36.06666666666667</v>
      </c>
      <c r="BX609" s="73">
        <f t="shared" si="576"/>
        <v>252.53533551161405</v>
      </c>
      <c r="BY609" s="6">
        <f t="shared" si="577"/>
        <v>252.53533551161405</v>
      </c>
      <c r="BZ609" s="33">
        <v>44287</v>
      </c>
      <c r="CA609" s="5">
        <f t="shared" si="556"/>
        <v>44287</v>
      </c>
      <c r="CB609" s="11">
        <f t="shared" si="557"/>
        <v>3287</v>
      </c>
      <c r="CC609" s="11">
        <f t="shared" si="558"/>
        <v>0</v>
      </c>
      <c r="CD609" s="6">
        <f t="shared" si="559"/>
        <v>324.53133115505267</v>
      </c>
      <c r="CE609" s="62">
        <f t="shared" si="578"/>
        <v>36.06666666666667</v>
      </c>
      <c r="CF609" s="73">
        <f t="shared" si="579"/>
        <v>36.06666666666667</v>
      </c>
      <c r="CG609" s="73">
        <f t="shared" si="565"/>
        <v>216.46866884494739</v>
      </c>
      <c r="CH609" s="6">
        <f t="shared" si="525"/>
        <v>216.46866884494739</v>
      </c>
      <c r="CI609" s="6"/>
      <c r="CJ609" s="33">
        <v>44652</v>
      </c>
      <c r="CK609" s="5">
        <f t="shared" si="560"/>
        <v>44652</v>
      </c>
      <c r="CL609" s="11">
        <f t="shared" si="561"/>
        <v>2557</v>
      </c>
      <c r="CM609" s="11">
        <f t="shared" si="562"/>
        <v>2557</v>
      </c>
      <c r="CN609" s="6">
        <f t="shared" si="563"/>
        <v>360.59799782171933</v>
      </c>
      <c r="CO609" s="6">
        <f t="shared" si="580"/>
        <v>36.06666666666667</v>
      </c>
      <c r="CP609" s="73">
        <f t="shared" si="581"/>
        <v>36.06666666666667</v>
      </c>
      <c r="CQ609" s="73">
        <f t="shared" si="566"/>
        <v>180.40200217828072</v>
      </c>
      <c r="CR609" s="6">
        <f t="shared" si="564"/>
        <v>180.40200217828072</v>
      </c>
    </row>
    <row r="610" spans="1:96">
      <c r="A610" s="30" t="s">
        <v>2160</v>
      </c>
      <c r="B610" s="30" t="s">
        <v>2161</v>
      </c>
      <c r="C610" s="49"/>
      <c r="D610" s="49" t="s">
        <v>3692</v>
      </c>
      <c r="E610" s="30" t="s">
        <v>3061</v>
      </c>
      <c r="F610" s="30" t="s">
        <v>4568</v>
      </c>
      <c r="G610" s="30"/>
      <c r="H610" s="30" t="s">
        <v>3141</v>
      </c>
      <c r="I610" s="30" t="s">
        <v>3116</v>
      </c>
      <c r="J610" s="30"/>
      <c r="K610" s="30" t="s">
        <v>1240</v>
      </c>
      <c r="L610" s="30" t="s">
        <v>3102</v>
      </c>
      <c r="M610" s="31">
        <v>814</v>
      </c>
      <c r="N610" s="30">
        <v>15</v>
      </c>
      <c r="O610" s="30"/>
      <c r="P610" s="162"/>
      <c r="Q610" s="30">
        <f t="shared" si="529"/>
        <v>180</v>
      </c>
      <c r="R610" s="30">
        <f t="shared" si="530"/>
        <v>5478.6330000000007</v>
      </c>
      <c r="S610" s="30">
        <f t="shared" si="531"/>
        <v>5475</v>
      </c>
      <c r="T610" s="30" t="s">
        <v>6</v>
      </c>
      <c r="U610" s="30"/>
      <c r="V610" s="32">
        <v>41000</v>
      </c>
      <c r="W610" s="30"/>
      <c r="X610" s="31">
        <v>814</v>
      </c>
      <c r="Y610" s="30">
        <v>0</v>
      </c>
      <c r="Z610" s="30">
        <v>0</v>
      </c>
      <c r="AA610" s="30">
        <v>0</v>
      </c>
      <c r="AB610" s="31">
        <f t="shared" si="532"/>
        <v>814</v>
      </c>
      <c r="AC610" s="33">
        <v>42095</v>
      </c>
      <c r="AD610" s="10">
        <f t="shared" si="533"/>
        <v>41000</v>
      </c>
      <c r="AE610" s="10">
        <f t="shared" si="534"/>
        <v>42095</v>
      </c>
      <c r="AF610" s="11">
        <f t="shared" si="535"/>
        <v>1095</v>
      </c>
      <c r="AG610" s="11">
        <f t="shared" si="536"/>
        <v>5478.75</v>
      </c>
      <c r="AH610" s="11">
        <f t="shared" si="537"/>
        <v>1095</v>
      </c>
      <c r="AI610" s="11">
        <f t="shared" si="582"/>
        <v>162.79999999999998</v>
      </c>
      <c r="AJ610" s="11">
        <f t="shared" si="583"/>
        <v>651.20000000000005</v>
      </c>
      <c r="AK610" s="33">
        <v>42461</v>
      </c>
      <c r="AL610" s="5">
        <f t="shared" si="538"/>
        <v>42461</v>
      </c>
      <c r="AM610" s="11">
        <f t="shared" si="539"/>
        <v>42461</v>
      </c>
      <c r="AN610" s="11">
        <f t="shared" si="540"/>
        <v>1095</v>
      </c>
      <c r="AO610" s="6">
        <v>216.76</v>
      </c>
      <c r="AP610" s="6">
        <f t="shared" si="541"/>
        <v>53.960000000000008</v>
      </c>
      <c r="AQ610" s="6">
        <f t="shared" si="542"/>
        <v>597.24</v>
      </c>
      <c r="AR610" s="33">
        <v>42826</v>
      </c>
      <c r="AS610" s="5">
        <f t="shared" si="543"/>
        <v>42826</v>
      </c>
      <c r="AT610" s="11">
        <f t="shared" si="544"/>
        <v>42826</v>
      </c>
      <c r="AU610" s="11">
        <f t="shared" si="545"/>
        <v>1826</v>
      </c>
      <c r="AV610" s="6">
        <v>271.02666666666664</v>
      </c>
      <c r="AW610" s="6">
        <v>54.266666666666666</v>
      </c>
      <c r="AX610" s="6">
        <f t="shared" si="570"/>
        <v>542.97333333333336</v>
      </c>
      <c r="AY610" s="33">
        <v>43191</v>
      </c>
      <c r="AZ610" s="5">
        <f t="shared" si="546"/>
        <v>43191</v>
      </c>
      <c r="BA610" s="11">
        <f t="shared" si="547"/>
        <v>2191</v>
      </c>
      <c r="BB610" s="11">
        <f t="shared" si="548"/>
        <v>1539.8</v>
      </c>
      <c r="BC610" s="6">
        <v>326.48484488548831</v>
      </c>
      <c r="BD610" s="6">
        <v>55.458178218821701</v>
      </c>
      <c r="BE610" s="6">
        <f t="shared" si="571"/>
        <v>487.51515511451169</v>
      </c>
      <c r="BF610" s="8"/>
      <c r="BG610" s="33">
        <v>43556</v>
      </c>
      <c r="BH610" s="5">
        <f t="shared" si="549"/>
        <v>43556</v>
      </c>
      <c r="BI610" s="11">
        <f t="shared" si="550"/>
        <v>2556</v>
      </c>
      <c r="BJ610" s="11">
        <f t="shared" si="551"/>
        <v>0</v>
      </c>
      <c r="BK610" s="6">
        <f t="shared" si="572"/>
        <v>379.76334607556294</v>
      </c>
      <c r="BL610" s="6">
        <f t="shared" si="573"/>
        <v>53.278501190074621</v>
      </c>
      <c r="BM610" s="6">
        <f t="shared" si="574"/>
        <v>434.23665392443706</v>
      </c>
      <c r="BN610" s="59"/>
      <c r="BO610" s="58"/>
      <c r="BP610" s="58"/>
      <c r="BQ610" s="61">
        <f t="shared" si="552"/>
        <v>379.96998725777041</v>
      </c>
      <c r="BR610" s="33">
        <v>43922</v>
      </c>
      <c r="BS610" s="5">
        <f t="shared" si="553"/>
        <v>43922</v>
      </c>
      <c r="BT610" s="11">
        <f t="shared" si="554"/>
        <v>2922</v>
      </c>
      <c r="BU610" s="11">
        <f t="shared" si="555"/>
        <v>0</v>
      </c>
      <c r="BV610" s="6">
        <f t="shared" si="569"/>
        <v>434.03001274222959</v>
      </c>
      <c r="BW610" s="6">
        <f t="shared" si="575"/>
        <v>54.266666666666666</v>
      </c>
      <c r="BX610" s="73">
        <f t="shared" si="576"/>
        <v>379.96998725777041</v>
      </c>
      <c r="BY610" s="6">
        <f t="shared" si="577"/>
        <v>379.96998725777041</v>
      </c>
      <c r="BZ610" s="33">
        <v>44287</v>
      </c>
      <c r="CA610" s="5">
        <f t="shared" si="556"/>
        <v>44287</v>
      </c>
      <c r="CB610" s="11">
        <f t="shared" si="557"/>
        <v>3287</v>
      </c>
      <c r="CC610" s="11">
        <f t="shared" si="558"/>
        <v>0</v>
      </c>
      <c r="CD610" s="6">
        <f t="shared" si="559"/>
        <v>488.29667940889624</v>
      </c>
      <c r="CE610" s="62">
        <f t="shared" si="578"/>
        <v>54.266666666666666</v>
      </c>
      <c r="CF610" s="73">
        <f t="shared" si="579"/>
        <v>54.266666666666666</v>
      </c>
      <c r="CG610" s="73">
        <f t="shared" si="565"/>
        <v>325.70332059110376</v>
      </c>
      <c r="CH610" s="6">
        <f t="shared" si="525"/>
        <v>325.70332059110376</v>
      </c>
      <c r="CI610" s="6"/>
      <c r="CJ610" s="33">
        <v>44652</v>
      </c>
      <c r="CK610" s="5">
        <f t="shared" si="560"/>
        <v>44652</v>
      </c>
      <c r="CL610" s="11">
        <f t="shared" si="561"/>
        <v>2557</v>
      </c>
      <c r="CM610" s="11">
        <f t="shared" si="562"/>
        <v>2557</v>
      </c>
      <c r="CN610" s="6">
        <f t="shared" si="563"/>
        <v>542.56334607556289</v>
      </c>
      <c r="CO610" s="6">
        <f t="shared" si="580"/>
        <v>54.266666666666666</v>
      </c>
      <c r="CP610" s="73">
        <f t="shared" si="581"/>
        <v>54.266666666666666</v>
      </c>
      <c r="CQ610" s="73">
        <f t="shared" si="566"/>
        <v>271.43665392443711</v>
      </c>
      <c r="CR610" s="6">
        <f t="shared" si="564"/>
        <v>271.43665392443711</v>
      </c>
    </row>
    <row r="611" spans="1:96">
      <c r="A611" s="30" t="s">
        <v>2188</v>
      </c>
      <c r="B611" s="30" t="s">
        <v>2189</v>
      </c>
      <c r="C611" s="49"/>
      <c r="D611" s="49" t="s">
        <v>3706</v>
      </c>
      <c r="E611" s="30" t="s">
        <v>3061</v>
      </c>
      <c r="F611" s="30" t="s">
        <v>4568</v>
      </c>
      <c r="G611" s="30" t="s">
        <v>4574</v>
      </c>
      <c r="H611" s="30" t="s">
        <v>3169</v>
      </c>
      <c r="I611" s="30" t="s">
        <v>3116</v>
      </c>
      <c r="J611" s="30"/>
      <c r="K611" s="30" t="s">
        <v>1240</v>
      </c>
      <c r="L611" s="30" t="s">
        <v>3102</v>
      </c>
      <c r="M611" s="31">
        <v>300</v>
      </c>
      <c r="N611" s="30">
        <v>15</v>
      </c>
      <c r="O611" s="30"/>
      <c r="P611" s="162"/>
      <c r="Q611" s="30">
        <f t="shared" si="529"/>
        <v>180</v>
      </c>
      <c r="R611" s="30">
        <f t="shared" si="530"/>
        <v>5478.6330000000007</v>
      </c>
      <c r="S611" s="30">
        <f t="shared" si="531"/>
        <v>5475</v>
      </c>
      <c r="T611" s="30" t="s">
        <v>6</v>
      </c>
      <c r="U611" s="30"/>
      <c r="V611" s="32">
        <v>41000</v>
      </c>
      <c r="W611" s="30"/>
      <c r="X611" s="31">
        <v>300</v>
      </c>
      <c r="Y611" s="30">
        <v>0</v>
      </c>
      <c r="Z611" s="30">
        <v>0</v>
      </c>
      <c r="AA611" s="30">
        <v>0</v>
      </c>
      <c r="AB611" s="31">
        <f t="shared" si="532"/>
        <v>300</v>
      </c>
      <c r="AC611" s="33">
        <v>42095</v>
      </c>
      <c r="AD611" s="10">
        <f t="shared" si="533"/>
        <v>41000</v>
      </c>
      <c r="AE611" s="10">
        <f t="shared" si="534"/>
        <v>42095</v>
      </c>
      <c r="AF611" s="11">
        <f t="shared" si="535"/>
        <v>1095</v>
      </c>
      <c r="AG611" s="11">
        <f t="shared" si="536"/>
        <v>5478.75</v>
      </c>
      <c r="AH611" s="11">
        <f t="shared" si="537"/>
        <v>1095</v>
      </c>
      <c r="AI611" s="11">
        <f t="shared" si="582"/>
        <v>60</v>
      </c>
      <c r="AJ611" s="11">
        <f t="shared" si="583"/>
        <v>240</v>
      </c>
      <c r="AK611" s="33">
        <v>42461</v>
      </c>
      <c r="AL611" s="5">
        <f t="shared" si="538"/>
        <v>42461</v>
      </c>
      <c r="AM611" s="11">
        <f t="shared" si="539"/>
        <v>42461</v>
      </c>
      <c r="AN611" s="11">
        <f t="shared" si="540"/>
        <v>1095</v>
      </c>
      <c r="AO611" s="6">
        <v>80.08</v>
      </c>
      <c r="AP611" s="6">
        <f t="shared" si="541"/>
        <v>20.079999999999998</v>
      </c>
      <c r="AQ611" s="6">
        <f t="shared" si="542"/>
        <v>219.92000000000002</v>
      </c>
      <c r="AR611" s="33">
        <v>42826</v>
      </c>
      <c r="AS611" s="5">
        <f t="shared" si="543"/>
        <v>42826</v>
      </c>
      <c r="AT611" s="11">
        <f t="shared" si="544"/>
        <v>42826</v>
      </c>
      <c r="AU611" s="11">
        <f t="shared" si="545"/>
        <v>1826</v>
      </c>
      <c r="AV611" s="6">
        <v>100.08</v>
      </c>
      <c r="AW611" s="6">
        <v>20</v>
      </c>
      <c r="AX611" s="6">
        <f t="shared" si="570"/>
        <v>199.92000000000002</v>
      </c>
      <c r="AY611" s="33">
        <v>43191</v>
      </c>
      <c r="AZ611" s="5">
        <f t="shared" si="546"/>
        <v>43191</v>
      </c>
      <c r="BA611" s="11">
        <f t="shared" si="547"/>
        <v>2191</v>
      </c>
      <c r="BB611" s="11">
        <f t="shared" si="548"/>
        <v>1951</v>
      </c>
      <c r="BC611" s="6">
        <v>120.32351320369548</v>
      </c>
      <c r="BD611" s="6">
        <v>20.243513203695478</v>
      </c>
      <c r="BE611" s="6">
        <f t="shared" si="571"/>
        <v>179.67648679630452</v>
      </c>
      <c r="BF611" s="8"/>
      <c r="BG611" s="33">
        <v>43556</v>
      </c>
      <c r="BH611" s="5">
        <f t="shared" si="549"/>
        <v>43556</v>
      </c>
      <c r="BI611" s="11">
        <f t="shared" si="550"/>
        <v>2556</v>
      </c>
      <c r="BJ611" s="11">
        <f t="shared" si="551"/>
        <v>0</v>
      </c>
      <c r="BK611" s="6">
        <f t="shared" si="572"/>
        <v>139.96192115806988</v>
      </c>
      <c r="BL611" s="6">
        <f t="shared" si="573"/>
        <v>19.638407954374401</v>
      </c>
      <c r="BM611" s="6">
        <f t="shared" si="574"/>
        <v>160.03807884193012</v>
      </c>
      <c r="BN611" s="59"/>
      <c r="BO611" s="58"/>
      <c r="BP611" s="58"/>
      <c r="BQ611" s="61">
        <f t="shared" si="552"/>
        <v>140.03807884193012</v>
      </c>
      <c r="BR611" s="33">
        <v>43922</v>
      </c>
      <c r="BS611" s="5">
        <f t="shared" si="553"/>
        <v>43922</v>
      </c>
      <c r="BT611" s="11">
        <f t="shared" si="554"/>
        <v>2922</v>
      </c>
      <c r="BU611" s="11">
        <f t="shared" si="555"/>
        <v>0</v>
      </c>
      <c r="BV611" s="6">
        <f t="shared" si="569"/>
        <v>159.96192115806988</v>
      </c>
      <c r="BW611" s="6">
        <f t="shared" si="575"/>
        <v>20</v>
      </c>
      <c r="BX611" s="73">
        <f t="shared" si="576"/>
        <v>140.03807884193012</v>
      </c>
      <c r="BY611" s="6">
        <f t="shared" si="577"/>
        <v>140.03807884193012</v>
      </c>
      <c r="BZ611" s="33">
        <v>44287</v>
      </c>
      <c r="CA611" s="5">
        <f t="shared" si="556"/>
        <v>44287</v>
      </c>
      <c r="CB611" s="11">
        <f t="shared" si="557"/>
        <v>3287</v>
      </c>
      <c r="CC611" s="11">
        <f t="shared" si="558"/>
        <v>0</v>
      </c>
      <c r="CD611" s="6">
        <f t="shared" si="559"/>
        <v>179.96192115806988</v>
      </c>
      <c r="CE611" s="62">
        <f t="shared" si="578"/>
        <v>20</v>
      </c>
      <c r="CF611" s="73">
        <f t="shared" si="579"/>
        <v>20</v>
      </c>
      <c r="CG611" s="73">
        <f t="shared" si="565"/>
        <v>120.03807884193012</v>
      </c>
      <c r="CH611" s="6">
        <f t="shared" si="525"/>
        <v>120.03807884193012</v>
      </c>
      <c r="CI611" s="6"/>
      <c r="CJ611" s="33">
        <v>44652</v>
      </c>
      <c r="CK611" s="5">
        <f t="shared" si="560"/>
        <v>44652</v>
      </c>
      <c r="CL611" s="11">
        <f t="shared" si="561"/>
        <v>2557</v>
      </c>
      <c r="CM611" s="11">
        <f t="shared" si="562"/>
        <v>2557</v>
      </c>
      <c r="CN611" s="6">
        <f t="shared" si="563"/>
        <v>199.96192115806988</v>
      </c>
      <c r="CO611" s="6">
        <f t="shared" si="580"/>
        <v>20</v>
      </c>
      <c r="CP611" s="73">
        <f t="shared" si="581"/>
        <v>20</v>
      </c>
      <c r="CQ611" s="73">
        <f t="shared" si="566"/>
        <v>100.03807884193012</v>
      </c>
      <c r="CR611" s="6">
        <f t="shared" si="564"/>
        <v>100.03807884193012</v>
      </c>
    </row>
    <row r="612" spans="1:96">
      <c r="A612" s="30" t="s">
        <v>2204</v>
      </c>
      <c r="B612" s="30" t="s">
        <v>2205</v>
      </c>
      <c r="C612" s="49"/>
      <c r="D612" s="49" t="s">
        <v>3714</v>
      </c>
      <c r="E612" s="30" t="s">
        <v>3128</v>
      </c>
      <c r="F612" s="30" t="s">
        <v>3123</v>
      </c>
      <c r="G612" s="30" t="s">
        <v>4562</v>
      </c>
      <c r="H612" s="30" t="s">
        <v>4581</v>
      </c>
      <c r="I612" s="30" t="s">
        <v>4260</v>
      </c>
      <c r="J612" s="30"/>
      <c r="K612" s="30" t="s">
        <v>1240</v>
      </c>
      <c r="L612" s="30" t="s">
        <v>3102</v>
      </c>
      <c r="M612" s="31">
        <v>922</v>
      </c>
      <c r="N612" s="30">
        <v>15</v>
      </c>
      <c r="O612" s="30"/>
      <c r="P612" s="162"/>
      <c r="Q612" s="30">
        <f t="shared" si="529"/>
        <v>180</v>
      </c>
      <c r="R612" s="30">
        <f t="shared" si="530"/>
        <v>5478.6330000000007</v>
      </c>
      <c r="S612" s="30">
        <f t="shared" si="531"/>
        <v>5475</v>
      </c>
      <c r="T612" s="30" t="s">
        <v>6</v>
      </c>
      <c r="U612" s="30"/>
      <c r="V612" s="32">
        <v>41000</v>
      </c>
      <c r="W612" s="30"/>
      <c r="X612" s="31">
        <v>922</v>
      </c>
      <c r="Y612" s="30">
        <v>0</v>
      </c>
      <c r="Z612" s="30">
        <v>0</v>
      </c>
      <c r="AA612" s="30">
        <v>0</v>
      </c>
      <c r="AB612" s="31">
        <f t="shared" si="532"/>
        <v>922</v>
      </c>
      <c r="AC612" s="33">
        <v>42095</v>
      </c>
      <c r="AD612" s="10">
        <f t="shared" si="533"/>
        <v>41000</v>
      </c>
      <c r="AE612" s="10">
        <f t="shared" si="534"/>
        <v>42095</v>
      </c>
      <c r="AF612" s="11">
        <f t="shared" si="535"/>
        <v>1095</v>
      </c>
      <c r="AG612" s="11">
        <f t="shared" si="536"/>
        <v>5478.75</v>
      </c>
      <c r="AH612" s="11">
        <f t="shared" si="537"/>
        <v>1095</v>
      </c>
      <c r="AI612" s="11">
        <f t="shared" si="582"/>
        <v>184.4</v>
      </c>
      <c r="AJ612" s="11">
        <f t="shared" si="583"/>
        <v>737.6</v>
      </c>
      <c r="AK612" s="33">
        <v>42461</v>
      </c>
      <c r="AL612" s="5">
        <f t="shared" si="538"/>
        <v>42461</v>
      </c>
      <c r="AM612" s="11">
        <f t="shared" si="539"/>
        <v>42461</v>
      </c>
      <c r="AN612" s="11">
        <f t="shared" si="540"/>
        <v>1095</v>
      </c>
      <c r="AO612" s="6">
        <v>245.49</v>
      </c>
      <c r="AP612" s="6">
        <f t="shared" si="541"/>
        <v>61.09</v>
      </c>
      <c r="AQ612" s="6">
        <f t="shared" si="542"/>
        <v>676.51</v>
      </c>
      <c r="AR612" s="33">
        <v>42826</v>
      </c>
      <c r="AS612" s="5">
        <f t="shared" si="543"/>
        <v>42826</v>
      </c>
      <c r="AT612" s="11">
        <f t="shared" si="544"/>
        <v>42826</v>
      </c>
      <c r="AU612" s="11">
        <f t="shared" si="545"/>
        <v>1826</v>
      </c>
      <c r="AV612" s="6">
        <v>306.95666666666671</v>
      </c>
      <c r="AW612" s="6">
        <v>61.466666666666669</v>
      </c>
      <c r="AX612" s="6">
        <f t="shared" si="570"/>
        <v>615.04333333333329</v>
      </c>
      <c r="AY612" s="33">
        <v>43191</v>
      </c>
      <c r="AZ612" s="5">
        <f t="shared" si="546"/>
        <v>43191</v>
      </c>
      <c r="BA612" s="11">
        <f t="shared" si="547"/>
        <v>2191</v>
      </c>
      <c r="BB612" s="11">
        <f t="shared" si="548"/>
        <v>1453.4</v>
      </c>
      <c r="BC612" s="6">
        <v>369.80263878420078</v>
      </c>
      <c r="BD612" s="6">
        <v>62.845972117534089</v>
      </c>
      <c r="BE612" s="6">
        <f t="shared" si="571"/>
        <v>552.19736121579922</v>
      </c>
      <c r="BF612" s="8"/>
      <c r="BG612" s="33">
        <v>43556</v>
      </c>
      <c r="BH612" s="5">
        <f t="shared" si="549"/>
        <v>43556</v>
      </c>
      <c r="BI612" s="11">
        <f t="shared" si="550"/>
        <v>2556</v>
      </c>
      <c r="BJ612" s="11">
        <f t="shared" si="551"/>
        <v>0</v>
      </c>
      <c r="BK612" s="6">
        <f t="shared" si="572"/>
        <v>430.1496376924681</v>
      </c>
      <c r="BL612" s="6">
        <f t="shared" si="573"/>
        <v>60.346998908267324</v>
      </c>
      <c r="BM612" s="6">
        <f t="shared" si="574"/>
        <v>491.8503623075319</v>
      </c>
      <c r="BN612" s="59"/>
      <c r="BO612" s="58"/>
      <c r="BP612" s="58"/>
      <c r="BQ612" s="61">
        <f t="shared" si="552"/>
        <v>430.3836956408652</v>
      </c>
      <c r="BR612" s="33">
        <v>43922</v>
      </c>
      <c r="BS612" s="5">
        <f t="shared" si="553"/>
        <v>43922</v>
      </c>
      <c r="BT612" s="11">
        <f t="shared" si="554"/>
        <v>2922</v>
      </c>
      <c r="BU612" s="11">
        <f t="shared" si="555"/>
        <v>0</v>
      </c>
      <c r="BV612" s="6">
        <f t="shared" si="569"/>
        <v>491.6163043591348</v>
      </c>
      <c r="BW612" s="6">
        <f t="shared" si="575"/>
        <v>61.466666666666669</v>
      </c>
      <c r="BX612" s="73">
        <f t="shared" si="576"/>
        <v>430.3836956408652</v>
      </c>
      <c r="BY612" s="6">
        <f t="shared" si="577"/>
        <v>430.3836956408652</v>
      </c>
      <c r="BZ612" s="33">
        <v>44287</v>
      </c>
      <c r="CA612" s="5">
        <f t="shared" si="556"/>
        <v>44287</v>
      </c>
      <c r="CB612" s="11">
        <f t="shared" si="557"/>
        <v>3287</v>
      </c>
      <c r="CC612" s="11">
        <f t="shared" si="558"/>
        <v>0</v>
      </c>
      <c r="CD612" s="6">
        <f t="shared" si="559"/>
        <v>553.0829710258015</v>
      </c>
      <c r="CE612" s="62">
        <f t="shared" si="578"/>
        <v>61.466666666666669</v>
      </c>
      <c r="CF612" s="73">
        <f t="shared" si="579"/>
        <v>61.466666666666669</v>
      </c>
      <c r="CG612" s="73">
        <f t="shared" si="565"/>
        <v>368.9170289741985</v>
      </c>
      <c r="CH612" s="6">
        <f t="shared" si="525"/>
        <v>368.9170289741985</v>
      </c>
      <c r="CI612" s="6"/>
      <c r="CJ612" s="33">
        <v>44652</v>
      </c>
      <c r="CK612" s="5">
        <f t="shared" si="560"/>
        <v>44652</v>
      </c>
      <c r="CL612" s="11">
        <f t="shared" si="561"/>
        <v>2557</v>
      </c>
      <c r="CM612" s="11">
        <f t="shared" si="562"/>
        <v>2557</v>
      </c>
      <c r="CN612" s="6">
        <f t="shared" si="563"/>
        <v>614.5496376924682</v>
      </c>
      <c r="CO612" s="6">
        <f t="shared" si="580"/>
        <v>61.466666666666669</v>
      </c>
      <c r="CP612" s="73">
        <f t="shared" si="581"/>
        <v>61.466666666666669</v>
      </c>
      <c r="CQ612" s="73">
        <f t="shared" si="566"/>
        <v>307.4503623075318</v>
      </c>
      <c r="CR612" s="6">
        <f t="shared" si="564"/>
        <v>307.4503623075318</v>
      </c>
    </row>
    <row r="613" spans="1:96">
      <c r="A613" s="30" t="s">
        <v>2206</v>
      </c>
      <c r="B613" s="30" t="s">
        <v>2207</v>
      </c>
      <c r="C613" s="49"/>
      <c r="D613" s="49" t="s">
        <v>3715</v>
      </c>
      <c r="E613" s="30" t="s">
        <v>3128</v>
      </c>
      <c r="F613" s="30" t="s">
        <v>3123</v>
      </c>
      <c r="G613" s="30" t="s">
        <v>4562</v>
      </c>
      <c r="H613" s="30" t="s">
        <v>4581</v>
      </c>
      <c r="I613" s="30" t="s">
        <v>4260</v>
      </c>
      <c r="J613" s="30"/>
      <c r="K613" s="30" t="s">
        <v>1240</v>
      </c>
      <c r="L613" s="30" t="s">
        <v>3102</v>
      </c>
      <c r="M613" s="31">
        <v>922</v>
      </c>
      <c r="N613" s="30">
        <v>15</v>
      </c>
      <c r="O613" s="30"/>
      <c r="P613" s="162"/>
      <c r="Q613" s="30">
        <f t="shared" si="529"/>
        <v>180</v>
      </c>
      <c r="R613" s="30">
        <f t="shared" si="530"/>
        <v>5478.6330000000007</v>
      </c>
      <c r="S613" s="30">
        <f t="shared" si="531"/>
        <v>5475</v>
      </c>
      <c r="T613" s="30" t="s">
        <v>6</v>
      </c>
      <c r="U613" s="30"/>
      <c r="V613" s="32">
        <v>41000</v>
      </c>
      <c r="W613" s="30"/>
      <c r="X613" s="31">
        <v>922</v>
      </c>
      <c r="Y613" s="30">
        <v>0</v>
      </c>
      <c r="Z613" s="30">
        <v>0</v>
      </c>
      <c r="AA613" s="30">
        <v>0</v>
      </c>
      <c r="AB613" s="31">
        <f t="shared" si="532"/>
        <v>922</v>
      </c>
      <c r="AC613" s="33">
        <v>42095</v>
      </c>
      <c r="AD613" s="10">
        <f t="shared" si="533"/>
        <v>41000</v>
      </c>
      <c r="AE613" s="10">
        <f t="shared" si="534"/>
        <v>42095</v>
      </c>
      <c r="AF613" s="11">
        <f t="shared" si="535"/>
        <v>1095</v>
      </c>
      <c r="AG613" s="11">
        <f t="shared" si="536"/>
        <v>5478.75</v>
      </c>
      <c r="AH613" s="11">
        <f t="shared" si="537"/>
        <v>1095</v>
      </c>
      <c r="AI613" s="11">
        <f t="shared" si="582"/>
        <v>184.4</v>
      </c>
      <c r="AJ613" s="11">
        <f t="shared" si="583"/>
        <v>737.6</v>
      </c>
      <c r="AK613" s="33">
        <v>42461</v>
      </c>
      <c r="AL613" s="5">
        <f t="shared" si="538"/>
        <v>42461</v>
      </c>
      <c r="AM613" s="11">
        <f t="shared" si="539"/>
        <v>42461</v>
      </c>
      <c r="AN613" s="11">
        <f t="shared" si="540"/>
        <v>1095</v>
      </c>
      <c r="AO613" s="6">
        <v>245.49</v>
      </c>
      <c r="AP613" s="6">
        <f t="shared" si="541"/>
        <v>61.09</v>
      </c>
      <c r="AQ613" s="6">
        <f t="shared" si="542"/>
        <v>676.51</v>
      </c>
      <c r="AR613" s="33">
        <v>42826</v>
      </c>
      <c r="AS613" s="5">
        <f t="shared" si="543"/>
        <v>42826</v>
      </c>
      <c r="AT613" s="11">
        <f t="shared" si="544"/>
        <v>42826</v>
      </c>
      <c r="AU613" s="11">
        <f t="shared" si="545"/>
        <v>1826</v>
      </c>
      <c r="AV613" s="6">
        <v>306.95666666666671</v>
      </c>
      <c r="AW613" s="6">
        <v>61.466666666666669</v>
      </c>
      <c r="AX613" s="6">
        <f t="shared" si="570"/>
        <v>615.04333333333329</v>
      </c>
      <c r="AY613" s="33">
        <v>43191</v>
      </c>
      <c r="AZ613" s="5">
        <f t="shared" si="546"/>
        <v>43191</v>
      </c>
      <c r="BA613" s="11">
        <f t="shared" si="547"/>
        <v>2191</v>
      </c>
      <c r="BB613" s="11">
        <f t="shared" si="548"/>
        <v>1453.4</v>
      </c>
      <c r="BC613" s="6">
        <v>369.80263878420078</v>
      </c>
      <c r="BD613" s="6">
        <v>62.845972117534089</v>
      </c>
      <c r="BE613" s="6">
        <f t="shared" si="571"/>
        <v>552.19736121579922</v>
      </c>
      <c r="BF613" s="8"/>
      <c r="BG613" s="33">
        <v>43556</v>
      </c>
      <c r="BH613" s="5">
        <f t="shared" si="549"/>
        <v>43556</v>
      </c>
      <c r="BI613" s="11">
        <f t="shared" si="550"/>
        <v>2556</v>
      </c>
      <c r="BJ613" s="11">
        <f t="shared" si="551"/>
        <v>0</v>
      </c>
      <c r="BK613" s="6">
        <f t="shared" si="572"/>
        <v>430.1496376924681</v>
      </c>
      <c r="BL613" s="6">
        <f t="shared" si="573"/>
        <v>60.346998908267324</v>
      </c>
      <c r="BM613" s="6">
        <f t="shared" si="574"/>
        <v>491.8503623075319</v>
      </c>
      <c r="BN613" s="59"/>
      <c r="BO613" s="58"/>
      <c r="BP613" s="58"/>
      <c r="BQ613" s="61">
        <f t="shared" si="552"/>
        <v>430.3836956408652</v>
      </c>
      <c r="BR613" s="33">
        <v>43922</v>
      </c>
      <c r="BS613" s="5">
        <f t="shared" si="553"/>
        <v>43922</v>
      </c>
      <c r="BT613" s="11">
        <f t="shared" si="554"/>
        <v>2922</v>
      </c>
      <c r="BU613" s="11">
        <f t="shared" si="555"/>
        <v>0</v>
      </c>
      <c r="BV613" s="6">
        <f t="shared" si="569"/>
        <v>491.6163043591348</v>
      </c>
      <c r="BW613" s="6">
        <f t="shared" si="575"/>
        <v>61.466666666666669</v>
      </c>
      <c r="BX613" s="73">
        <f t="shared" si="576"/>
        <v>430.3836956408652</v>
      </c>
      <c r="BY613" s="6">
        <f t="shared" si="577"/>
        <v>430.3836956408652</v>
      </c>
      <c r="BZ613" s="33">
        <v>44287</v>
      </c>
      <c r="CA613" s="5">
        <f t="shared" si="556"/>
        <v>44287</v>
      </c>
      <c r="CB613" s="11">
        <f t="shared" si="557"/>
        <v>3287</v>
      </c>
      <c r="CC613" s="11">
        <f t="shared" si="558"/>
        <v>0</v>
      </c>
      <c r="CD613" s="6">
        <f t="shared" si="559"/>
        <v>553.0829710258015</v>
      </c>
      <c r="CE613" s="62">
        <f t="shared" si="578"/>
        <v>61.466666666666669</v>
      </c>
      <c r="CF613" s="73">
        <f t="shared" si="579"/>
        <v>61.466666666666669</v>
      </c>
      <c r="CG613" s="73">
        <f t="shared" si="565"/>
        <v>368.9170289741985</v>
      </c>
      <c r="CH613" s="6">
        <f t="shared" si="525"/>
        <v>368.9170289741985</v>
      </c>
      <c r="CI613" s="6"/>
      <c r="CJ613" s="33">
        <v>44652</v>
      </c>
      <c r="CK613" s="5">
        <f t="shared" si="560"/>
        <v>44652</v>
      </c>
      <c r="CL613" s="11">
        <f t="shared" si="561"/>
        <v>2557</v>
      </c>
      <c r="CM613" s="11">
        <f t="shared" si="562"/>
        <v>2557</v>
      </c>
      <c r="CN613" s="6">
        <f t="shared" si="563"/>
        <v>614.5496376924682</v>
      </c>
      <c r="CO613" s="6">
        <f t="shared" si="580"/>
        <v>61.466666666666669</v>
      </c>
      <c r="CP613" s="73">
        <f t="shared" si="581"/>
        <v>61.466666666666669</v>
      </c>
      <c r="CQ613" s="73">
        <f t="shared" si="566"/>
        <v>307.4503623075318</v>
      </c>
      <c r="CR613" s="6">
        <f t="shared" si="564"/>
        <v>307.4503623075318</v>
      </c>
    </row>
    <row r="614" spans="1:96">
      <c r="A614" s="30" t="s">
        <v>2208</v>
      </c>
      <c r="B614" s="30" t="s">
        <v>2209</v>
      </c>
      <c r="C614" s="49"/>
      <c r="D614" s="49" t="s">
        <v>3716</v>
      </c>
      <c r="E614" s="30" t="s">
        <v>3128</v>
      </c>
      <c r="F614" s="30" t="s">
        <v>3123</v>
      </c>
      <c r="G614" s="30" t="s">
        <v>4562</v>
      </c>
      <c r="H614" s="30" t="s">
        <v>4581</v>
      </c>
      <c r="I614" s="30" t="s">
        <v>4260</v>
      </c>
      <c r="J614" s="30"/>
      <c r="K614" s="30" t="s">
        <v>1240</v>
      </c>
      <c r="L614" s="30" t="s">
        <v>3102</v>
      </c>
      <c r="M614" s="31">
        <v>922</v>
      </c>
      <c r="N614" s="30">
        <v>15</v>
      </c>
      <c r="O614" s="30"/>
      <c r="P614" s="162"/>
      <c r="Q614" s="30">
        <f t="shared" si="529"/>
        <v>180</v>
      </c>
      <c r="R614" s="30">
        <f t="shared" si="530"/>
        <v>5478.6330000000007</v>
      </c>
      <c r="S614" s="30">
        <f t="shared" si="531"/>
        <v>5475</v>
      </c>
      <c r="T614" s="30" t="s">
        <v>6</v>
      </c>
      <c r="U614" s="30"/>
      <c r="V614" s="32">
        <v>41000</v>
      </c>
      <c r="W614" s="30"/>
      <c r="X614" s="31">
        <v>922</v>
      </c>
      <c r="Y614" s="30">
        <v>0</v>
      </c>
      <c r="Z614" s="30">
        <v>0</v>
      </c>
      <c r="AA614" s="30">
        <v>0</v>
      </c>
      <c r="AB614" s="31">
        <f t="shared" si="532"/>
        <v>922</v>
      </c>
      <c r="AC614" s="33">
        <v>42095</v>
      </c>
      <c r="AD614" s="10">
        <f t="shared" si="533"/>
        <v>41000</v>
      </c>
      <c r="AE614" s="10">
        <f t="shared" si="534"/>
        <v>42095</v>
      </c>
      <c r="AF614" s="11">
        <f t="shared" si="535"/>
        <v>1095</v>
      </c>
      <c r="AG614" s="11">
        <f t="shared" si="536"/>
        <v>5478.75</v>
      </c>
      <c r="AH614" s="11">
        <f t="shared" si="537"/>
        <v>1095</v>
      </c>
      <c r="AI614" s="11">
        <f t="shared" si="582"/>
        <v>184.4</v>
      </c>
      <c r="AJ614" s="11">
        <f t="shared" si="583"/>
        <v>737.6</v>
      </c>
      <c r="AK614" s="33">
        <v>42461</v>
      </c>
      <c r="AL614" s="5">
        <f t="shared" si="538"/>
        <v>42461</v>
      </c>
      <c r="AM614" s="11">
        <f t="shared" si="539"/>
        <v>42461</v>
      </c>
      <c r="AN614" s="11">
        <f t="shared" si="540"/>
        <v>1095</v>
      </c>
      <c r="AO614" s="6">
        <v>245.49</v>
      </c>
      <c r="AP614" s="6">
        <f t="shared" si="541"/>
        <v>61.09</v>
      </c>
      <c r="AQ614" s="6">
        <f t="shared" si="542"/>
        <v>676.51</v>
      </c>
      <c r="AR614" s="33">
        <v>42826</v>
      </c>
      <c r="AS614" s="5">
        <f t="shared" si="543"/>
        <v>42826</v>
      </c>
      <c r="AT614" s="11">
        <f t="shared" si="544"/>
        <v>42826</v>
      </c>
      <c r="AU614" s="11">
        <f t="shared" si="545"/>
        <v>1826</v>
      </c>
      <c r="AV614" s="6">
        <v>306.95666666666671</v>
      </c>
      <c r="AW614" s="6">
        <v>61.466666666666669</v>
      </c>
      <c r="AX614" s="6">
        <f t="shared" si="570"/>
        <v>615.04333333333329</v>
      </c>
      <c r="AY614" s="33">
        <v>43191</v>
      </c>
      <c r="AZ614" s="5">
        <f t="shared" si="546"/>
        <v>43191</v>
      </c>
      <c r="BA614" s="11">
        <f t="shared" si="547"/>
        <v>2191</v>
      </c>
      <c r="BB614" s="11">
        <f t="shared" si="548"/>
        <v>1453.4</v>
      </c>
      <c r="BC614" s="6">
        <v>369.80263878420078</v>
      </c>
      <c r="BD614" s="6">
        <v>62.845972117534089</v>
      </c>
      <c r="BE614" s="6">
        <f t="shared" si="571"/>
        <v>552.19736121579922</v>
      </c>
      <c r="BF614" s="8"/>
      <c r="BG614" s="33">
        <v>43556</v>
      </c>
      <c r="BH614" s="5">
        <f t="shared" si="549"/>
        <v>43556</v>
      </c>
      <c r="BI614" s="11">
        <f t="shared" si="550"/>
        <v>2556</v>
      </c>
      <c r="BJ614" s="11">
        <f t="shared" si="551"/>
        <v>0</v>
      </c>
      <c r="BK614" s="6">
        <f t="shared" si="572"/>
        <v>430.1496376924681</v>
      </c>
      <c r="BL614" s="6">
        <f t="shared" si="573"/>
        <v>60.346998908267324</v>
      </c>
      <c r="BM614" s="6">
        <f t="shared" si="574"/>
        <v>491.8503623075319</v>
      </c>
      <c r="BN614" s="59"/>
      <c r="BO614" s="58"/>
      <c r="BP614" s="58"/>
      <c r="BQ614" s="61">
        <f t="shared" si="552"/>
        <v>430.3836956408652</v>
      </c>
      <c r="BR614" s="33">
        <v>43922</v>
      </c>
      <c r="BS614" s="5">
        <f t="shared" si="553"/>
        <v>43922</v>
      </c>
      <c r="BT614" s="11">
        <f t="shared" si="554"/>
        <v>2922</v>
      </c>
      <c r="BU614" s="11">
        <f t="shared" si="555"/>
        <v>0</v>
      </c>
      <c r="BV614" s="6">
        <f t="shared" si="569"/>
        <v>491.6163043591348</v>
      </c>
      <c r="BW614" s="6">
        <f t="shared" si="575"/>
        <v>61.466666666666669</v>
      </c>
      <c r="BX614" s="73">
        <f t="shared" si="576"/>
        <v>430.3836956408652</v>
      </c>
      <c r="BY614" s="6">
        <f t="shared" si="577"/>
        <v>430.3836956408652</v>
      </c>
      <c r="BZ614" s="33">
        <v>44287</v>
      </c>
      <c r="CA614" s="5">
        <f t="shared" si="556"/>
        <v>44287</v>
      </c>
      <c r="CB614" s="11">
        <f t="shared" si="557"/>
        <v>3287</v>
      </c>
      <c r="CC614" s="11">
        <f t="shared" si="558"/>
        <v>0</v>
      </c>
      <c r="CD614" s="6">
        <f t="shared" si="559"/>
        <v>553.0829710258015</v>
      </c>
      <c r="CE614" s="62">
        <f t="shared" si="578"/>
        <v>61.466666666666669</v>
      </c>
      <c r="CF614" s="73">
        <f t="shared" si="579"/>
        <v>61.466666666666669</v>
      </c>
      <c r="CG614" s="73">
        <f t="shared" si="565"/>
        <v>368.9170289741985</v>
      </c>
      <c r="CH614" s="6">
        <f t="shared" si="525"/>
        <v>368.9170289741985</v>
      </c>
      <c r="CI614" s="6"/>
      <c r="CJ614" s="33">
        <v>44652</v>
      </c>
      <c r="CK614" s="5">
        <f t="shared" si="560"/>
        <v>44652</v>
      </c>
      <c r="CL614" s="11">
        <f t="shared" si="561"/>
        <v>2557</v>
      </c>
      <c r="CM614" s="11">
        <f t="shared" si="562"/>
        <v>2557</v>
      </c>
      <c r="CN614" s="6">
        <f t="shared" si="563"/>
        <v>614.5496376924682</v>
      </c>
      <c r="CO614" s="6">
        <f t="shared" si="580"/>
        <v>61.466666666666669</v>
      </c>
      <c r="CP614" s="73">
        <f t="shared" si="581"/>
        <v>61.466666666666669</v>
      </c>
      <c r="CQ614" s="73">
        <f t="shared" si="566"/>
        <v>307.4503623075318</v>
      </c>
      <c r="CR614" s="6">
        <f t="shared" si="564"/>
        <v>307.4503623075318</v>
      </c>
    </row>
    <row r="615" spans="1:96">
      <c r="A615" s="30" t="s">
        <v>2234</v>
      </c>
      <c r="B615" s="30" t="s">
        <v>2235</v>
      </c>
      <c r="C615" s="49"/>
      <c r="D615" s="49" t="s">
        <v>3730</v>
      </c>
      <c r="E615" s="30" t="s">
        <v>3061</v>
      </c>
      <c r="F615" s="30" t="s">
        <v>4568</v>
      </c>
      <c r="G615" s="30" t="s">
        <v>4574</v>
      </c>
      <c r="H615" s="30" t="s">
        <v>4451</v>
      </c>
      <c r="I615" s="30" t="s">
        <v>11653</v>
      </c>
      <c r="J615" s="30"/>
      <c r="K615" s="30" t="s">
        <v>1240</v>
      </c>
      <c r="L615" s="30" t="s">
        <v>3102</v>
      </c>
      <c r="M615" s="31">
        <v>434</v>
      </c>
      <c r="N615" s="30">
        <v>15</v>
      </c>
      <c r="O615" s="30"/>
      <c r="P615" s="162"/>
      <c r="Q615" s="30">
        <f t="shared" si="529"/>
        <v>180</v>
      </c>
      <c r="R615" s="30">
        <f t="shared" si="530"/>
        <v>5478.6330000000007</v>
      </c>
      <c r="S615" s="30">
        <f t="shared" si="531"/>
        <v>5475</v>
      </c>
      <c r="T615" s="30" t="s">
        <v>6</v>
      </c>
      <c r="U615" s="30"/>
      <c r="V615" s="32">
        <v>41000</v>
      </c>
      <c r="W615" s="30"/>
      <c r="X615" s="31">
        <v>434</v>
      </c>
      <c r="Y615" s="30">
        <v>0</v>
      </c>
      <c r="Z615" s="30">
        <v>0</v>
      </c>
      <c r="AA615" s="30">
        <v>0</v>
      </c>
      <c r="AB615" s="31">
        <f t="shared" si="532"/>
        <v>434</v>
      </c>
      <c r="AC615" s="33">
        <v>42095</v>
      </c>
      <c r="AD615" s="10">
        <f t="shared" si="533"/>
        <v>41000</v>
      </c>
      <c r="AE615" s="10">
        <f t="shared" si="534"/>
        <v>42095</v>
      </c>
      <c r="AF615" s="11">
        <f t="shared" si="535"/>
        <v>1095</v>
      </c>
      <c r="AG615" s="11">
        <f t="shared" si="536"/>
        <v>5478.75</v>
      </c>
      <c r="AH615" s="11">
        <f t="shared" si="537"/>
        <v>1095</v>
      </c>
      <c r="AI615" s="11">
        <f t="shared" si="582"/>
        <v>86.8</v>
      </c>
      <c r="AJ615" s="11">
        <f t="shared" si="583"/>
        <v>347.2</v>
      </c>
      <c r="AK615" s="33">
        <v>42461</v>
      </c>
      <c r="AL615" s="5">
        <f t="shared" si="538"/>
        <v>42461</v>
      </c>
      <c r="AM615" s="11">
        <f t="shared" si="539"/>
        <v>42461</v>
      </c>
      <c r="AN615" s="11">
        <f t="shared" si="540"/>
        <v>1095</v>
      </c>
      <c r="AO615" s="6">
        <v>115.77</v>
      </c>
      <c r="AP615" s="6">
        <f t="shared" si="541"/>
        <v>28.97</v>
      </c>
      <c r="AQ615" s="6">
        <f t="shared" si="542"/>
        <v>318.23</v>
      </c>
      <c r="AR615" s="33">
        <v>42826</v>
      </c>
      <c r="AS615" s="5">
        <f t="shared" si="543"/>
        <v>42826</v>
      </c>
      <c r="AT615" s="11">
        <f t="shared" si="544"/>
        <v>42826</v>
      </c>
      <c r="AU615" s="11">
        <f t="shared" si="545"/>
        <v>1826</v>
      </c>
      <c r="AV615" s="6">
        <v>144.70333333333332</v>
      </c>
      <c r="AW615" s="6">
        <v>28.933333333333334</v>
      </c>
      <c r="AX615" s="6">
        <f t="shared" si="570"/>
        <v>289.29666666666668</v>
      </c>
      <c r="AY615" s="33">
        <v>43191</v>
      </c>
      <c r="AZ615" s="5">
        <f t="shared" si="546"/>
        <v>43191</v>
      </c>
      <c r="BA615" s="11">
        <f t="shared" si="547"/>
        <v>2191</v>
      </c>
      <c r="BB615" s="11">
        <f t="shared" si="548"/>
        <v>1843.8</v>
      </c>
      <c r="BC615" s="6">
        <v>174.06907944306212</v>
      </c>
      <c r="BD615" s="6">
        <v>29.365746109728814</v>
      </c>
      <c r="BE615" s="6">
        <f t="shared" si="571"/>
        <v>259.93092055693785</v>
      </c>
      <c r="BF615" s="8"/>
      <c r="BG615" s="33">
        <v>43556</v>
      </c>
      <c r="BH615" s="5">
        <f t="shared" si="549"/>
        <v>43556</v>
      </c>
      <c r="BI615" s="11">
        <f t="shared" si="550"/>
        <v>2556</v>
      </c>
      <c r="BJ615" s="11">
        <f t="shared" si="551"/>
        <v>0</v>
      </c>
      <c r="BK615" s="6">
        <f t="shared" si="572"/>
        <v>202.47824594200779</v>
      </c>
      <c r="BL615" s="6">
        <f t="shared" si="573"/>
        <v>28.409166498945666</v>
      </c>
      <c r="BM615" s="6">
        <f t="shared" si="574"/>
        <v>231.52175405799218</v>
      </c>
      <c r="BN615" s="59"/>
      <c r="BO615" s="58"/>
      <c r="BP615" s="58"/>
      <c r="BQ615" s="61">
        <f t="shared" si="552"/>
        <v>202.58842072465887</v>
      </c>
      <c r="BR615" s="33">
        <v>43922</v>
      </c>
      <c r="BS615" s="5">
        <f t="shared" si="553"/>
        <v>43922</v>
      </c>
      <c r="BT615" s="11">
        <f t="shared" si="554"/>
        <v>2922</v>
      </c>
      <c r="BU615" s="11">
        <f t="shared" si="555"/>
        <v>0</v>
      </c>
      <c r="BV615" s="6">
        <f t="shared" si="569"/>
        <v>231.41157927534113</v>
      </c>
      <c r="BW615" s="6">
        <f t="shared" si="575"/>
        <v>28.933333333333334</v>
      </c>
      <c r="BX615" s="73">
        <f t="shared" si="576"/>
        <v>202.58842072465885</v>
      </c>
      <c r="BY615" s="6">
        <f t="shared" si="577"/>
        <v>202.58842072465885</v>
      </c>
      <c r="BZ615" s="33">
        <v>44287</v>
      </c>
      <c r="CA615" s="5">
        <f t="shared" si="556"/>
        <v>44287</v>
      </c>
      <c r="CB615" s="11">
        <f t="shared" si="557"/>
        <v>3287</v>
      </c>
      <c r="CC615" s="11">
        <f t="shared" si="558"/>
        <v>0</v>
      </c>
      <c r="CD615" s="6">
        <f t="shared" si="559"/>
        <v>260.34491260867446</v>
      </c>
      <c r="CE615" s="62">
        <f t="shared" si="578"/>
        <v>28.933333333333334</v>
      </c>
      <c r="CF615" s="73">
        <f t="shared" si="579"/>
        <v>28.933333333333334</v>
      </c>
      <c r="CG615" s="73">
        <f t="shared" si="565"/>
        <v>173.65508739132551</v>
      </c>
      <c r="CH615" s="6">
        <f t="shared" si="525"/>
        <v>173.65508739132551</v>
      </c>
      <c r="CI615" s="6"/>
      <c r="CJ615" s="33">
        <v>44652</v>
      </c>
      <c r="CK615" s="5">
        <f t="shared" si="560"/>
        <v>44652</v>
      </c>
      <c r="CL615" s="11">
        <f t="shared" si="561"/>
        <v>2557</v>
      </c>
      <c r="CM615" s="11">
        <f t="shared" si="562"/>
        <v>2557</v>
      </c>
      <c r="CN615" s="6">
        <f t="shared" si="563"/>
        <v>289.2782459420078</v>
      </c>
      <c r="CO615" s="6">
        <f t="shared" si="580"/>
        <v>28.933333333333334</v>
      </c>
      <c r="CP615" s="73">
        <f t="shared" si="581"/>
        <v>28.933333333333334</v>
      </c>
      <c r="CQ615" s="73">
        <f t="shared" si="566"/>
        <v>144.72175405799217</v>
      </c>
      <c r="CR615" s="6">
        <f t="shared" si="564"/>
        <v>144.72175405799217</v>
      </c>
    </row>
    <row r="616" spans="1:96">
      <c r="A616" s="30" t="s">
        <v>2256</v>
      </c>
      <c r="B616" s="30" t="s">
        <v>2257</v>
      </c>
      <c r="C616" s="49"/>
      <c r="D616" s="49" t="s">
        <v>3741</v>
      </c>
      <c r="E616" s="30" t="s">
        <v>3061</v>
      </c>
      <c r="F616" s="30" t="s">
        <v>4568</v>
      </c>
      <c r="G616" s="30" t="s">
        <v>4574</v>
      </c>
      <c r="H616" s="30" t="s">
        <v>3169</v>
      </c>
      <c r="I616" s="30" t="s">
        <v>3116</v>
      </c>
      <c r="J616" s="30"/>
      <c r="K616" s="30" t="s">
        <v>1240</v>
      </c>
      <c r="L616" s="30" t="s">
        <v>3102</v>
      </c>
      <c r="M616" s="31">
        <v>300</v>
      </c>
      <c r="N616" s="30">
        <v>5</v>
      </c>
      <c r="O616" s="30"/>
      <c r="P616" s="162">
        <v>15</v>
      </c>
      <c r="Q616" s="30">
        <f t="shared" si="529"/>
        <v>60</v>
      </c>
      <c r="R616" s="30">
        <f t="shared" si="530"/>
        <v>1826.2110000000002</v>
      </c>
      <c r="S616" s="30">
        <f t="shared" si="531"/>
        <v>1825</v>
      </c>
      <c r="T616" s="30" t="s">
        <v>6</v>
      </c>
      <c r="U616" s="30"/>
      <c r="V616" s="32">
        <v>41000</v>
      </c>
      <c r="W616" s="30"/>
      <c r="X616" s="31">
        <v>300</v>
      </c>
      <c r="Y616" s="30">
        <v>0</v>
      </c>
      <c r="Z616" s="30">
        <v>0</v>
      </c>
      <c r="AA616" s="30">
        <v>0</v>
      </c>
      <c r="AB616" s="31">
        <f t="shared" si="532"/>
        <v>300</v>
      </c>
      <c r="AC616" s="33">
        <v>42095</v>
      </c>
      <c r="AD616" s="10">
        <f t="shared" si="533"/>
        <v>41000</v>
      </c>
      <c r="AE616" s="10">
        <f t="shared" si="534"/>
        <v>42095</v>
      </c>
      <c r="AF616" s="11">
        <f t="shared" si="535"/>
        <v>1095</v>
      </c>
      <c r="AG616" s="11">
        <f t="shared" si="536"/>
        <v>1826.25</v>
      </c>
      <c r="AH616" s="11">
        <f t="shared" si="537"/>
        <v>1095</v>
      </c>
      <c r="AI616" s="11">
        <f t="shared" si="582"/>
        <v>180</v>
      </c>
      <c r="AJ616" s="11">
        <f t="shared" si="583"/>
        <v>120</v>
      </c>
      <c r="AK616" s="33">
        <v>42461</v>
      </c>
      <c r="AL616" s="5">
        <f t="shared" si="538"/>
        <v>42461</v>
      </c>
      <c r="AM616" s="11">
        <f t="shared" si="539"/>
        <v>42461</v>
      </c>
      <c r="AN616" s="11">
        <f t="shared" si="540"/>
        <v>1095</v>
      </c>
      <c r="AO616" s="6">
        <v>240</v>
      </c>
      <c r="AP616" s="6">
        <f t="shared" si="541"/>
        <v>60</v>
      </c>
      <c r="AQ616" s="6">
        <f t="shared" si="542"/>
        <v>60</v>
      </c>
      <c r="AR616" s="33">
        <v>42826</v>
      </c>
      <c r="AS616" s="5">
        <f t="shared" si="543"/>
        <v>42826</v>
      </c>
      <c r="AT616" s="11">
        <f t="shared" si="544"/>
        <v>42826</v>
      </c>
      <c r="AU616" s="11">
        <f t="shared" si="545"/>
        <v>1826</v>
      </c>
      <c r="AV616" s="6">
        <v>300</v>
      </c>
      <c r="AW616" s="6">
        <v>60</v>
      </c>
      <c r="AX616" s="6">
        <f t="shared" si="570"/>
        <v>0</v>
      </c>
      <c r="AY616" s="33">
        <v>43191</v>
      </c>
      <c r="AZ616" s="5">
        <f t="shared" si="546"/>
        <v>43191</v>
      </c>
      <c r="BA616" s="11">
        <f t="shared" si="547"/>
        <v>2191</v>
      </c>
      <c r="BB616" s="11">
        <f t="shared" si="548"/>
        <v>2071</v>
      </c>
      <c r="BC616" s="6">
        <v>360.97376830432228</v>
      </c>
      <c r="BD616" s="6">
        <v>60.973768304322256</v>
      </c>
      <c r="BE616" s="6">
        <v>-0.2</v>
      </c>
      <c r="BF616" s="8"/>
      <c r="BG616" s="33">
        <v>43556</v>
      </c>
      <c r="BH616" s="5">
        <f t="shared" si="549"/>
        <v>43556</v>
      </c>
      <c r="BI616" s="11">
        <f t="shared" si="550"/>
        <v>2556</v>
      </c>
      <c r="BJ616" s="11">
        <f t="shared" si="551"/>
        <v>0</v>
      </c>
      <c r="BK616" s="6">
        <f>BC616+BL616</f>
        <v>362.05376830432226</v>
      </c>
      <c r="BL616" s="6">
        <v>1.08</v>
      </c>
      <c r="BM616" s="6">
        <v>0.08</v>
      </c>
      <c r="BN616" s="59"/>
      <c r="BO616" s="58"/>
      <c r="BP616" s="58"/>
      <c r="BQ616" s="61">
        <f t="shared" si="552"/>
        <v>-62.133768304322246</v>
      </c>
      <c r="BR616" s="33">
        <v>43922</v>
      </c>
      <c r="BS616" s="5">
        <f t="shared" si="553"/>
        <v>43922</v>
      </c>
      <c r="BT616" s="11">
        <f t="shared" si="554"/>
        <v>2922</v>
      </c>
      <c r="BU616" s="11">
        <f t="shared" si="555"/>
        <v>0</v>
      </c>
      <c r="BV616" s="6">
        <f t="shared" si="569"/>
        <v>362.13376830432225</v>
      </c>
      <c r="BW616" s="6">
        <f>BM616</f>
        <v>0.08</v>
      </c>
      <c r="BX616" s="73">
        <f>M616*(P616-($BX$4-V616)/365)/P616</f>
        <v>139.94520547945206</v>
      </c>
      <c r="BY616" s="6">
        <v>0.08</v>
      </c>
      <c r="BZ616" s="33">
        <v>44287</v>
      </c>
      <c r="CA616" s="5">
        <f t="shared" si="556"/>
        <v>44287</v>
      </c>
      <c r="CB616" s="11">
        <f t="shared" si="557"/>
        <v>3287</v>
      </c>
      <c r="CC616" s="11">
        <f t="shared" si="558"/>
        <v>0</v>
      </c>
      <c r="CD616" s="6">
        <f t="shared" si="559"/>
        <v>362.21376830432223</v>
      </c>
      <c r="CE616" s="62">
        <f>BY616</f>
        <v>0.08</v>
      </c>
      <c r="CF616" s="73">
        <f>M616/P616</f>
        <v>20</v>
      </c>
      <c r="CG616" s="73">
        <f t="shared" si="565"/>
        <v>119.94520547945206</v>
      </c>
      <c r="CH616" s="6">
        <f t="shared" si="525"/>
        <v>0</v>
      </c>
      <c r="CI616" s="6"/>
      <c r="CJ616" s="33">
        <v>44652</v>
      </c>
      <c r="CK616" s="5">
        <f t="shared" si="560"/>
        <v>44652</v>
      </c>
      <c r="CL616" s="11">
        <f t="shared" si="561"/>
        <v>2557</v>
      </c>
      <c r="CM616" s="11">
        <f t="shared" si="562"/>
        <v>2557</v>
      </c>
      <c r="CN616" s="6">
        <f t="shared" si="563"/>
        <v>362.21376830432223</v>
      </c>
      <c r="CO616" s="62">
        <f>CH616</f>
        <v>0</v>
      </c>
      <c r="CP616" s="73">
        <f>M616/P616</f>
        <v>20</v>
      </c>
      <c r="CQ616" s="73">
        <f t="shared" si="566"/>
        <v>99.945205479452056</v>
      </c>
      <c r="CR616" s="6">
        <f t="shared" si="564"/>
        <v>0</v>
      </c>
    </row>
    <row r="617" spans="1:96">
      <c r="A617" s="30" t="s">
        <v>2258</v>
      </c>
      <c r="B617" s="30" t="s">
        <v>2259</v>
      </c>
      <c r="C617" s="49"/>
      <c r="D617" s="49" t="s">
        <v>3742</v>
      </c>
      <c r="E617" s="30" t="s">
        <v>3128</v>
      </c>
      <c r="F617" s="30" t="s">
        <v>3123</v>
      </c>
      <c r="G617" s="30" t="s">
        <v>4562</v>
      </c>
      <c r="H617" s="30" t="s">
        <v>4581</v>
      </c>
      <c r="I617" s="30" t="s">
        <v>4260</v>
      </c>
      <c r="J617" s="30"/>
      <c r="K617" s="30" t="s">
        <v>1240</v>
      </c>
      <c r="L617" s="30" t="s">
        <v>3102</v>
      </c>
      <c r="M617" s="31">
        <v>922</v>
      </c>
      <c r="N617" s="30">
        <v>15</v>
      </c>
      <c r="O617" s="30"/>
      <c r="P617" s="162"/>
      <c r="Q617" s="30">
        <f t="shared" si="529"/>
        <v>180</v>
      </c>
      <c r="R617" s="30">
        <f t="shared" si="530"/>
        <v>5478.6330000000007</v>
      </c>
      <c r="S617" s="30">
        <f t="shared" si="531"/>
        <v>5475</v>
      </c>
      <c r="T617" s="30" t="s">
        <v>6</v>
      </c>
      <c r="U617" s="30"/>
      <c r="V617" s="32">
        <v>41000</v>
      </c>
      <c r="W617" s="30"/>
      <c r="X617" s="31">
        <v>922</v>
      </c>
      <c r="Y617" s="30">
        <v>0</v>
      </c>
      <c r="Z617" s="30">
        <v>0</v>
      </c>
      <c r="AA617" s="30">
        <v>0</v>
      </c>
      <c r="AB617" s="31">
        <f t="shared" si="532"/>
        <v>922</v>
      </c>
      <c r="AC617" s="33">
        <v>42095</v>
      </c>
      <c r="AD617" s="10">
        <f t="shared" si="533"/>
        <v>41000</v>
      </c>
      <c r="AE617" s="10">
        <f t="shared" si="534"/>
        <v>42095</v>
      </c>
      <c r="AF617" s="11">
        <f t="shared" si="535"/>
        <v>1095</v>
      </c>
      <c r="AG617" s="11">
        <f t="shared" si="536"/>
        <v>5478.75</v>
      </c>
      <c r="AH617" s="11">
        <f t="shared" si="537"/>
        <v>1095</v>
      </c>
      <c r="AI617" s="11">
        <f t="shared" si="582"/>
        <v>184.4</v>
      </c>
      <c r="AJ617" s="11">
        <f t="shared" si="583"/>
        <v>737.6</v>
      </c>
      <c r="AK617" s="33">
        <v>42461</v>
      </c>
      <c r="AL617" s="5">
        <f t="shared" si="538"/>
        <v>42461</v>
      </c>
      <c r="AM617" s="11">
        <f t="shared" si="539"/>
        <v>42461</v>
      </c>
      <c r="AN617" s="11">
        <f t="shared" si="540"/>
        <v>1095</v>
      </c>
      <c r="AO617" s="6">
        <v>245.49</v>
      </c>
      <c r="AP617" s="6">
        <f t="shared" si="541"/>
        <v>61.09</v>
      </c>
      <c r="AQ617" s="6">
        <f t="shared" si="542"/>
        <v>676.51</v>
      </c>
      <c r="AR617" s="33">
        <v>42826</v>
      </c>
      <c r="AS617" s="5">
        <f t="shared" si="543"/>
        <v>42826</v>
      </c>
      <c r="AT617" s="11">
        <f t="shared" si="544"/>
        <v>42826</v>
      </c>
      <c r="AU617" s="11">
        <f t="shared" si="545"/>
        <v>1826</v>
      </c>
      <c r="AV617" s="6">
        <v>306.95666666666671</v>
      </c>
      <c r="AW617" s="6">
        <v>61.466666666666669</v>
      </c>
      <c r="AX617" s="6">
        <f t="shared" si="570"/>
        <v>615.04333333333329</v>
      </c>
      <c r="AY617" s="33">
        <v>43191</v>
      </c>
      <c r="AZ617" s="5">
        <f t="shared" si="546"/>
        <v>43191</v>
      </c>
      <c r="BA617" s="11">
        <f t="shared" si="547"/>
        <v>2191</v>
      </c>
      <c r="BB617" s="11">
        <f t="shared" si="548"/>
        <v>1453.4</v>
      </c>
      <c r="BC617" s="6">
        <v>369.80263878420078</v>
      </c>
      <c r="BD617" s="6">
        <v>62.845972117534089</v>
      </c>
      <c r="BE617" s="6">
        <f t="shared" ref="BE617:BE626" si="584">AB617-BC617</f>
        <v>552.19736121579922</v>
      </c>
      <c r="BF617" s="8"/>
      <c r="BG617" s="33">
        <v>43556</v>
      </c>
      <c r="BH617" s="5">
        <f t="shared" si="549"/>
        <v>43556</v>
      </c>
      <c r="BI617" s="11">
        <f t="shared" si="550"/>
        <v>2556</v>
      </c>
      <c r="BJ617" s="11">
        <f t="shared" si="551"/>
        <v>0</v>
      </c>
      <c r="BK617" s="6">
        <f t="shared" ref="BK617:BK626" si="585">(M617-J617)/R617*BI617</f>
        <v>430.1496376924681</v>
      </c>
      <c r="BL617" s="6">
        <f t="shared" ref="BL617:BL626" si="586">BK617-BC617</f>
        <v>60.346998908267324</v>
      </c>
      <c r="BM617" s="6">
        <f t="shared" ref="BM617:BM626" si="587">BE617-BL617</f>
        <v>491.8503623075319</v>
      </c>
      <c r="BN617" s="59"/>
      <c r="BO617" s="58"/>
      <c r="BP617" s="58"/>
      <c r="BQ617" s="61">
        <f t="shared" si="552"/>
        <v>430.3836956408652</v>
      </c>
      <c r="BR617" s="33">
        <v>43922</v>
      </c>
      <c r="BS617" s="5">
        <f t="shared" si="553"/>
        <v>43922</v>
      </c>
      <c r="BT617" s="11">
        <f t="shared" si="554"/>
        <v>2922</v>
      </c>
      <c r="BU617" s="11">
        <f t="shared" si="555"/>
        <v>0</v>
      </c>
      <c r="BV617" s="6">
        <f t="shared" si="569"/>
        <v>491.6163043591348</v>
      </c>
      <c r="BW617" s="6">
        <f t="shared" ref="BW617:BW626" si="588">SLN(M617,J617,N617)</f>
        <v>61.466666666666669</v>
      </c>
      <c r="BX617" s="73">
        <f t="shared" si="576"/>
        <v>430.3836956408652</v>
      </c>
      <c r="BY617" s="6">
        <f t="shared" ref="BY617:BY626" si="589">BM617-BW617</f>
        <v>430.3836956408652</v>
      </c>
      <c r="BZ617" s="33">
        <v>44287</v>
      </c>
      <c r="CA617" s="5">
        <f t="shared" si="556"/>
        <v>44287</v>
      </c>
      <c r="CB617" s="11">
        <f t="shared" si="557"/>
        <v>3287</v>
      </c>
      <c r="CC617" s="11">
        <f t="shared" si="558"/>
        <v>0</v>
      </c>
      <c r="CD617" s="6">
        <f t="shared" si="559"/>
        <v>553.0829710258015</v>
      </c>
      <c r="CE617" s="62">
        <f t="shared" ref="CE617:CE626" si="590">SLN(M617,J617,N617)</f>
        <v>61.466666666666669</v>
      </c>
      <c r="CF617" s="73">
        <f t="shared" si="579"/>
        <v>61.466666666666669</v>
      </c>
      <c r="CG617" s="73">
        <f t="shared" si="565"/>
        <v>368.9170289741985</v>
      </c>
      <c r="CH617" s="6">
        <f t="shared" si="525"/>
        <v>368.9170289741985</v>
      </c>
      <c r="CI617" s="6"/>
      <c r="CJ617" s="33">
        <v>44652</v>
      </c>
      <c r="CK617" s="5">
        <f t="shared" si="560"/>
        <v>44652</v>
      </c>
      <c r="CL617" s="11">
        <f t="shared" si="561"/>
        <v>2557</v>
      </c>
      <c r="CM617" s="11">
        <f t="shared" si="562"/>
        <v>2557</v>
      </c>
      <c r="CN617" s="6">
        <f t="shared" si="563"/>
        <v>614.5496376924682</v>
      </c>
      <c r="CO617" s="6">
        <f t="shared" ref="CO617:CO626" si="591">SLN(M617,J617,N617)</f>
        <v>61.466666666666669</v>
      </c>
      <c r="CP617" s="73">
        <f t="shared" si="581"/>
        <v>61.466666666666669</v>
      </c>
      <c r="CQ617" s="73">
        <f t="shared" si="566"/>
        <v>307.4503623075318</v>
      </c>
      <c r="CR617" s="6">
        <f t="shared" si="564"/>
        <v>307.4503623075318</v>
      </c>
    </row>
    <row r="618" spans="1:96">
      <c r="A618" s="30" t="s">
        <v>2292</v>
      </c>
      <c r="B618" s="30" t="s">
        <v>2293</v>
      </c>
      <c r="C618" s="49"/>
      <c r="D618" s="49" t="s">
        <v>3760</v>
      </c>
      <c r="E618" s="30" t="s">
        <v>3061</v>
      </c>
      <c r="F618" s="30" t="s">
        <v>4568</v>
      </c>
      <c r="G618" s="30" t="s">
        <v>4562</v>
      </c>
      <c r="H618" s="30" t="s">
        <v>4443</v>
      </c>
      <c r="I618" s="30" t="s">
        <v>4339</v>
      </c>
      <c r="J618" s="30"/>
      <c r="K618" s="30" t="s">
        <v>1240</v>
      </c>
      <c r="L618" s="30" t="s">
        <v>3102</v>
      </c>
      <c r="M618" s="31">
        <v>550</v>
      </c>
      <c r="N618" s="30">
        <v>15</v>
      </c>
      <c r="O618" s="30"/>
      <c r="P618" s="162"/>
      <c r="Q618" s="30">
        <f t="shared" si="529"/>
        <v>180</v>
      </c>
      <c r="R618" s="30">
        <f t="shared" si="530"/>
        <v>5478.6330000000007</v>
      </c>
      <c r="S618" s="30">
        <f t="shared" si="531"/>
        <v>5475</v>
      </c>
      <c r="T618" s="30" t="s">
        <v>6</v>
      </c>
      <c r="U618" s="30"/>
      <c r="V618" s="32">
        <v>41000</v>
      </c>
      <c r="W618" s="30"/>
      <c r="X618" s="31">
        <v>550</v>
      </c>
      <c r="Y618" s="30">
        <v>0</v>
      </c>
      <c r="Z618" s="30">
        <v>0</v>
      </c>
      <c r="AA618" s="30">
        <v>0</v>
      </c>
      <c r="AB618" s="31">
        <f t="shared" si="532"/>
        <v>550</v>
      </c>
      <c r="AC618" s="33">
        <v>42095</v>
      </c>
      <c r="AD618" s="10">
        <f t="shared" si="533"/>
        <v>41000</v>
      </c>
      <c r="AE618" s="10">
        <f t="shared" si="534"/>
        <v>42095</v>
      </c>
      <c r="AF618" s="11">
        <f t="shared" si="535"/>
        <v>1095</v>
      </c>
      <c r="AG618" s="11">
        <f t="shared" si="536"/>
        <v>5478.75</v>
      </c>
      <c r="AH618" s="11">
        <f t="shared" si="537"/>
        <v>1095</v>
      </c>
      <c r="AI618" s="11">
        <f t="shared" si="582"/>
        <v>110</v>
      </c>
      <c r="AJ618" s="11">
        <f t="shared" si="583"/>
        <v>440</v>
      </c>
      <c r="AK618" s="33">
        <v>42461</v>
      </c>
      <c r="AL618" s="5">
        <f t="shared" si="538"/>
        <v>42461</v>
      </c>
      <c r="AM618" s="11">
        <f t="shared" si="539"/>
        <v>42461</v>
      </c>
      <c r="AN618" s="11">
        <f t="shared" si="540"/>
        <v>1095</v>
      </c>
      <c r="AO618" s="6">
        <v>146.96</v>
      </c>
      <c r="AP618" s="6">
        <f t="shared" si="541"/>
        <v>36.960000000000008</v>
      </c>
      <c r="AQ618" s="6">
        <f t="shared" si="542"/>
        <v>403.03999999999996</v>
      </c>
      <c r="AR618" s="33">
        <v>42826</v>
      </c>
      <c r="AS618" s="5">
        <f t="shared" si="543"/>
        <v>42826</v>
      </c>
      <c r="AT618" s="11">
        <f t="shared" si="544"/>
        <v>42826</v>
      </c>
      <c r="AU618" s="11">
        <f t="shared" si="545"/>
        <v>1826</v>
      </c>
      <c r="AV618" s="6">
        <v>183.62666666666667</v>
      </c>
      <c r="AW618" s="6">
        <v>36.666666666666664</v>
      </c>
      <c r="AX618" s="6">
        <f t="shared" si="570"/>
        <v>366.37333333333333</v>
      </c>
      <c r="AY618" s="33">
        <v>43191</v>
      </c>
      <c r="AZ618" s="5">
        <f t="shared" si="546"/>
        <v>43191</v>
      </c>
      <c r="BA618" s="11">
        <f t="shared" si="547"/>
        <v>2191</v>
      </c>
      <c r="BB618" s="11">
        <f t="shared" si="548"/>
        <v>1751</v>
      </c>
      <c r="BC618" s="6">
        <v>220.59113444979758</v>
      </c>
      <c r="BD618" s="6">
        <v>36.964467783130921</v>
      </c>
      <c r="BE618" s="6">
        <f t="shared" si="584"/>
        <v>329.40886555020245</v>
      </c>
      <c r="BF618" s="8"/>
      <c r="BG618" s="33">
        <v>43556</v>
      </c>
      <c r="BH618" s="5">
        <f t="shared" si="549"/>
        <v>43556</v>
      </c>
      <c r="BI618" s="11">
        <f t="shared" si="550"/>
        <v>2556</v>
      </c>
      <c r="BJ618" s="11">
        <f t="shared" si="551"/>
        <v>0</v>
      </c>
      <c r="BK618" s="6">
        <f t="shared" si="585"/>
        <v>256.59685545646147</v>
      </c>
      <c r="BL618" s="6">
        <f t="shared" si="586"/>
        <v>36.00572100666389</v>
      </c>
      <c r="BM618" s="6">
        <f t="shared" si="587"/>
        <v>293.40314454353859</v>
      </c>
      <c r="BN618" s="59"/>
      <c r="BO618" s="58"/>
      <c r="BP618" s="58"/>
      <c r="BQ618" s="61">
        <f t="shared" si="552"/>
        <v>256.73647787687185</v>
      </c>
      <c r="BR618" s="33">
        <v>43922</v>
      </c>
      <c r="BS618" s="5">
        <f t="shared" si="553"/>
        <v>43922</v>
      </c>
      <c r="BT618" s="11">
        <f t="shared" si="554"/>
        <v>2922</v>
      </c>
      <c r="BU618" s="11">
        <f t="shared" si="555"/>
        <v>0</v>
      </c>
      <c r="BV618" s="6">
        <f t="shared" si="569"/>
        <v>293.26352212312815</v>
      </c>
      <c r="BW618" s="6">
        <f t="shared" si="588"/>
        <v>36.666666666666664</v>
      </c>
      <c r="BX618" s="73">
        <f t="shared" si="576"/>
        <v>256.7364778768719</v>
      </c>
      <c r="BY618" s="6">
        <f t="shared" si="589"/>
        <v>256.7364778768719</v>
      </c>
      <c r="BZ618" s="33">
        <v>44287</v>
      </c>
      <c r="CA618" s="5">
        <f t="shared" si="556"/>
        <v>44287</v>
      </c>
      <c r="CB618" s="11">
        <f t="shared" si="557"/>
        <v>3287</v>
      </c>
      <c r="CC618" s="11">
        <f t="shared" si="558"/>
        <v>0</v>
      </c>
      <c r="CD618" s="6">
        <f t="shared" si="559"/>
        <v>329.93018878979484</v>
      </c>
      <c r="CE618" s="62">
        <f t="shared" si="590"/>
        <v>36.666666666666664</v>
      </c>
      <c r="CF618" s="73">
        <f t="shared" si="579"/>
        <v>36.666666666666664</v>
      </c>
      <c r="CG618" s="73">
        <f t="shared" si="565"/>
        <v>220.06981121020524</v>
      </c>
      <c r="CH618" s="6">
        <f t="shared" si="525"/>
        <v>220.06981121020524</v>
      </c>
      <c r="CI618" s="6"/>
      <c r="CJ618" s="33">
        <v>44652</v>
      </c>
      <c r="CK618" s="5">
        <f t="shared" si="560"/>
        <v>44652</v>
      </c>
      <c r="CL618" s="11">
        <f t="shared" si="561"/>
        <v>2557</v>
      </c>
      <c r="CM618" s="11">
        <f t="shared" si="562"/>
        <v>2557</v>
      </c>
      <c r="CN618" s="6">
        <f t="shared" si="563"/>
        <v>366.59685545646153</v>
      </c>
      <c r="CO618" s="6">
        <f t="shared" si="591"/>
        <v>36.666666666666664</v>
      </c>
      <c r="CP618" s="73">
        <f t="shared" si="581"/>
        <v>36.666666666666664</v>
      </c>
      <c r="CQ618" s="73">
        <f t="shared" si="566"/>
        <v>183.40314454353859</v>
      </c>
      <c r="CR618" s="6">
        <f t="shared" si="564"/>
        <v>183.40314454353859</v>
      </c>
    </row>
    <row r="619" spans="1:96">
      <c r="A619" s="30" t="s">
        <v>2294</v>
      </c>
      <c r="B619" s="30" t="s">
        <v>2295</v>
      </c>
      <c r="C619" s="49"/>
      <c r="D619" s="49" t="s">
        <v>3761</v>
      </c>
      <c r="E619" s="30" t="s">
        <v>3061</v>
      </c>
      <c r="F619" s="30" t="s">
        <v>4568</v>
      </c>
      <c r="G619" s="30" t="s">
        <v>4562</v>
      </c>
      <c r="H619" s="30" t="s">
        <v>4445</v>
      </c>
      <c r="I619" s="30" t="s">
        <v>4339</v>
      </c>
      <c r="J619" s="30"/>
      <c r="K619" s="30" t="s">
        <v>1240</v>
      </c>
      <c r="L619" s="30" t="s">
        <v>3102</v>
      </c>
      <c r="M619" s="31">
        <v>300</v>
      </c>
      <c r="N619" s="30">
        <v>15</v>
      </c>
      <c r="O619" s="30"/>
      <c r="P619" s="162"/>
      <c r="Q619" s="30">
        <f t="shared" si="529"/>
        <v>180</v>
      </c>
      <c r="R619" s="30">
        <f t="shared" si="530"/>
        <v>5478.6330000000007</v>
      </c>
      <c r="S619" s="30">
        <f t="shared" si="531"/>
        <v>5475</v>
      </c>
      <c r="T619" s="30" t="s">
        <v>6</v>
      </c>
      <c r="U619" s="30"/>
      <c r="V619" s="32">
        <v>41000</v>
      </c>
      <c r="W619" s="30"/>
      <c r="X619" s="31">
        <v>300</v>
      </c>
      <c r="Y619" s="30">
        <v>0</v>
      </c>
      <c r="Z619" s="30">
        <v>0</v>
      </c>
      <c r="AA619" s="30">
        <v>0</v>
      </c>
      <c r="AB619" s="31">
        <f t="shared" si="532"/>
        <v>300</v>
      </c>
      <c r="AC619" s="33">
        <v>42095</v>
      </c>
      <c r="AD619" s="10">
        <f t="shared" si="533"/>
        <v>41000</v>
      </c>
      <c r="AE619" s="10">
        <f t="shared" si="534"/>
        <v>42095</v>
      </c>
      <c r="AF619" s="11">
        <f t="shared" si="535"/>
        <v>1095</v>
      </c>
      <c r="AG619" s="11">
        <f t="shared" si="536"/>
        <v>5478.75</v>
      </c>
      <c r="AH619" s="11">
        <f t="shared" si="537"/>
        <v>1095</v>
      </c>
      <c r="AI619" s="11">
        <f t="shared" si="582"/>
        <v>60</v>
      </c>
      <c r="AJ619" s="11">
        <f t="shared" si="583"/>
        <v>240</v>
      </c>
      <c r="AK619" s="33">
        <v>42461</v>
      </c>
      <c r="AL619" s="5">
        <f t="shared" si="538"/>
        <v>42461</v>
      </c>
      <c r="AM619" s="11">
        <f t="shared" si="539"/>
        <v>42461</v>
      </c>
      <c r="AN619" s="11">
        <f t="shared" si="540"/>
        <v>1095</v>
      </c>
      <c r="AO619" s="6">
        <v>80.08</v>
      </c>
      <c r="AP619" s="6">
        <f t="shared" si="541"/>
        <v>20.079999999999998</v>
      </c>
      <c r="AQ619" s="6">
        <f t="shared" si="542"/>
        <v>219.92000000000002</v>
      </c>
      <c r="AR619" s="33">
        <v>42826</v>
      </c>
      <c r="AS619" s="5">
        <f t="shared" si="543"/>
        <v>42826</v>
      </c>
      <c r="AT619" s="11">
        <f t="shared" si="544"/>
        <v>42826</v>
      </c>
      <c r="AU619" s="11">
        <f t="shared" si="545"/>
        <v>1826</v>
      </c>
      <c r="AV619" s="6">
        <v>100.08</v>
      </c>
      <c r="AW619" s="6">
        <v>20</v>
      </c>
      <c r="AX619" s="6">
        <f t="shared" si="570"/>
        <v>199.92000000000002</v>
      </c>
      <c r="AY619" s="33">
        <v>43191</v>
      </c>
      <c r="AZ619" s="5">
        <f t="shared" si="546"/>
        <v>43191</v>
      </c>
      <c r="BA619" s="11">
        <f t="shared" si="547"/>
        <v>2191</v>
      </c>
      <c r="BB619" s="11">
        <f t="shared" si="548"/>
        <v>1951</v>
      </c>
      <c r="BC619" s="6">
        <v>120.32351320369548</v>
      </c>
      <c r="BD619" s="6">
        <v>20.243513203695478</v>
      </c>
      <c r="BE619" s="6">
        <f t="shared" si="584"/>
        <v>179.67648679630452</v>
      </c>
      <c r="BF619" s="8"/>
      <c r="BG619" s="33">
        <v>43556</v>
      </c>
      <c r="BH619" s="5">
        <f t="shared" si="549"/>
        <v>43556</v>
      </c>
      <c r="BI619" s="11">
        <f t="shared" si="550"/>
        <v>2556</v>
      </c>
      <c r="BJ619" s="11">
        <f t="shared" si="551"/>
        <v>0</v>
      </c>
      <c r="BK619" s="6">
        <f t="shared" si="585"/>
        <v>139.96192115806988</v>
      </c>
      <c r="BL619" s="6">
        <f t="shared" si="586"/>
        <v>19.638407954374401</v>
      </c>
      <c r="BM619" s="6">
        <f t="shared" si="587"/>
        <v>160.03807884193012</v>
      </c>
      <c r="BN619" s="59"/>
      <c r="BO619" s="58"/>
      <c r="BP619" s="58"/>
      <c r="BQ619" s="61">
        <f t="shared" si="552"/>
        <v>140.03807884193012</v>
      </c>
      <c r="BR619" s="33">
        <v>43922</v>
      </c>
      <c r="BS619" s="5">
        <f t="shared" si="553"/>
        <v>43922</v>
      </c>
      <c r="BT619" s="11">
        <f t="shared" si="554"/>
        <v>2922</v>
      </c>
      <c r="BU619" s="11">
        <f t="shared" si="555"/>
        <v>0</v>
      </c>
      <c r="BV619" s="6">
        <f t="shared" si="569"/>
        <v>159.96192115806988</v>
      </c>
      <c r="BW619" s="6">
        <f t="shared" si="588"/>
        <v>20</v>
      </c>
      <c r="BX619" s="73">
        <f t="shared" si="576"/>
        <v>140.03807884193012</v>
      </c>
      <c r="BY619" s="6">
        <f t="shared" si="589"/>
        <v>140.03807884193012</v>
      </c>
      <c r="BZ619" s="33">
        <v>44287</v>
      </c>
      <c r="CA619" s="5">
        <f t="shared" si="556"/>
        <v>44287</v>
      </c>
      <c r="CB619" s="11">
        <f t="shared" si="557"/>
        <v>3287</v>
      </c>
      <c r="CC619" s="11">
        <f t="shared" si="558"/>
        <v>0</v>
      </c>
      <c r="CD619" s="6">
        <f t="shared" si="559"/>
        <v>179.96192115806988</v>
      </c>
      <c r="CE619" s="62">
        <f t="shared" si="590"/>
        <v>20</v>
      </c>
      <c r="CF619" s="73">
        <f t="shared" si="579"/>
        <v>20</v>
      </c>
      <c r="CG619" s="73">
        <f t="shared" si="565"/>
        <v>120.03807884193012</v>
      </c>
      <c r="CH619" s="6">
        <f t="shared" si="525"/>
        <v>120.03807884193012</v>
      </c>
      <c r="CI619" s="6"/>
      <c r="CJ619" s="33">
        <v>44652</v>
      </c>
      <c r="CK619" s="5">
        <f t="shared" si="560"/>
        <v>44652</v>
      </c>
      <c r="CL619" s="11">
        <f t="shared" si="561"/>
        <v>2557</v>
      </c>
      <c r="CM619" s="11">
        <f t="shared" si="562"/>
        <v>2557</v>
      </c>
      <c r="CN619" s="6">
        <f t="shared" si="563"/>
        <v>199.96192115806988</v>
      </c>
      <c r="CO619" s="6">
        <f t="shared" si="591"/>
        <v>20</v>
      </c>
      <c r="CP619" s="73">
        <f t="shared" si="581"/>
        <v>20</v>
      </c>
      <c r="CQ619" s="73">
        <f t="shared" si="566"/>
        <v>100.03807884193012</v>
      </c>
      <c r="CR619" s="6">
        <f t="shared" si="564"/>
        <v>100.03807884193012</v>
      </c>
    </row>
    <row r="620" spans="1:96">
      <c r="A620" s="30" t="s">
        <v>2296</v>
      </c>
      <c r="B620" s="30" t="s">
        <v>2297</v>
      </c>
      <c r="C620" s="49"/>
      <c r="D620" s="49" t="s">
        <v>3762</v>
      </c>
      <c r="E620" s="30" t="s">
        <v>3061</v>
      </c>
      <c r="F620" s="30" t="s">
        <v>3138</v>
      </c>
      <c r="G620" s="30" t="s">
        <v>3115</v>
      </c>
      <c r="H620" s="30" t="s">
        <v>4563</v>
      </c>
      <c r="I620" s="30" t="s">
        <v>4533</v>
      </c>
      <c r="J620" s="30"/>
      <c r="K620" s="30" t="s">
        <v>1240</v>
      </c>
      <c r="L620" s="30" t="s">
        <v>3102</v>
      </c>
      <c r="M620" s="31">
        <v>978</v>
      </c>
      <c r="N620" s="30">
        <v>15</v>
      </c>
      <c r="O620" s="30"/>
      <c r="P620" s="162"/>
      <c r="Q620" s="30">
        <f t="shared" si="529"/>
        <v>180</v>
      </c>
      <c r="R620" s="30">
        <f t="shared" si="530"/>
        <v>5478.6330000000007</v>
      </c>
      <c r="S620" s="30">
        <f t="shared" si="531"/>
        <v>5475</v>
      </c>
      <c r="T620" s="30" t="s">
        <v>6</v>
      </c>
      <c r="U620" s="30"/>
      <c r="V620" s="32">
        <v>41000</v>
      </c>
      <c r="W620" s="30"/>
      <c r="X620" s="31">
        <v>978</v>
      </c>
      <c r="Y620" s="30">
        <v>0</v>
      </c>
      <c r="Z620" s="30">
        <v>0</v>
      </c>
      <c r="AA620" s="30">
        <v>0</v>
      </c>
      <c r="AB620" s="31">
        <f t="shared" si="532"/>
        <v>978</v>
      </c>
      <c r="AC620" s="33">
        <v>42095</v>
      </c>
      <c r="AD620" s="10">
        <f t="shared" si="533"/>
        <v>41000</v>
      </c>
      <c r="AE620" s="10">
        <f t="shared" si="534"/>
        <v>42095</v>
      </c>
      <c r="AF620" s="11">
        <f t="shared" si="535"/>
        <v>1095</v>
      </c>
      <c r="AG620" s="11">
        <f t="shared" si="536"/>
        <v>5478.75</v>
      </c>
      <c r="AH620" s="11">
        <f t="shared" si="537"/>
        <v>1095</v>
      </c>
      <c r="AI620" s="11">
        <f t="shared" si="582"/>
        <v>195.6</v>
      </c>
      <c r="AJ620" s="11">
        <f t="shared" si="583"/>
        <v>782.4</v>
      </c>
      <c r="AK620" s="33">
        <v>42461</v>
      </c>
      <c r="AL620" s="5">
        <f t="shared" si="538"/>
        <v>42461</v>
      </c>
      <c r="AM620" s="11">
        <f t="shared" si="539"/>
        <v>42461</v>
      </c>
      <c r="AN620" s="11">
        <f t="shared" si="540"/>
        <v>1095</v>
      </c>
      <c r="AO620" s="6">
        <v>260.58999999999997</v>
      </c>
      <c r="AP620" s="6">
        <f t="shared" si="541"/>
        <v>64.989999999999981</v>
      </c>
      <c r="AQ620" s="6">
        <f t="shared" si="542"/>
        <v>717.41000000000008</v>
      </c>
      <c r="AR620" s="33">
        <v>42826</v>
      </c>
      <c r="AS620" s="5">
        <f t="shared" si="543"/>
        <v>42826</v>
      </c>
      <c r="AT620" s="11">
        <f t="shared" si="544"/>
        <v>42826</v>
      </c>
      <c r="AU620" s="11">
        <f t="shared" si="545"/>
        <v>1826</v>
      </c>
      <c r="AV620" s="6">
        <v>325.78999999999996</v>
      </c>
      <c r="AW620" s="6">
        <v>65.2</v>
      </c>
      <c r="AX620" s="6">
        <f t="shared" si="570"/>
        <v>652.21</v>
      </c>
      <c r="AY620" s="33">
        <v>43191</v>
      </c>
      <c r="AZ620" s="5">
        <f t="shared" si="546"/>
        <v>43191</v>
      </c>
      <c r="BA620" s="11">
        <f t="shared" si="547"/>
        <v>2191</v>
      </c>
      <c r="BB620" s="11">
        <f t="shared" si="548"/>
        <v>1408.6</v>
      </c>
      <c r="BC620" s="6">
        <v>392.26098666394489</v>
      </c>
      <c r="BD620" s="6">
        <v>66.470986663944913</v>
      </c>
      <c r="BE620" s="6">
        <f t="shared" si="584"/>
        <v>585.73901333605511</v>
      </c>
      <c r="BF620" s="8"/>
      <c r="BG620" s="33">
        <v>43556</v>
      </c>
      <c r="BH620" s="5">
        <f t="shared" si="549"/>
        <v>43556</v>
      </c>
      <c r="BI620" s="11">
        <f t="shared" si="550"/>
        <v>2556</v>
      </c>
      <c r="BJ620" s="11">
        <f t="shared" si="551"/>
        <v>0</v>
      </c>
      <c r="BK620" s="6">
        <f t="shared" si="585"/>
        <v>456.2758629753078</v>
      </c>
      <c r="BL620" s="6">
        <f t="shared" si="586"/>
        <v>64.014876311362912</v>
      </c>
      <c r="BM620" s="6">
        <f t="shared" si="587"/>
        <v>521.72413702469225</v>
      </c>
      <c r="BN620" s="59"/>
      <c r="BO620" s="58"/>
      <c r="BP620" s="58"/>
      <c r="BQ620" s="61">
        <f t="shared" si="552"/>
        <v>456.52413702469221</v>
      </c>
      <c r="BR620" s="33">
        <v>43922</v>
      </c>
      <c r="BS620" s="5">
        <f t="shared" si="553"/>
        <v>43922</v>
      </c>
      <c r="BT620" s="11">
        <f t="shared" si="554"/>
        <v>2922</v>
      </c>
      <c r="BU620" s="11">
        <f t="shared" si="555"/>
        <v>0</v>
      </c>
      <c r="BV620" s="6">
        <f t="shared" si="569"/>
        <v>521.47586297530779</v>
      </c>
      <c r="BW620" s="6">
        <f t="shared" si="588"/>
        <v>65.2</v>
      </c>
      <c r="BX620" s="73">
        <f t="shared" si="576"/>
        <v>456.52413702469227</v>
      </c>
      <c r="BY620" s="6">
        <f t="shared" si="589"/>
        <v>456.52413702469227</v>
      </c>
      <c r="BZ620" s="33">
        <v>44287</v>
      </c>
      <c r="CA620" s="5">
        <f t="shared" si="556"/>
        <v>44287</v>
      </c>
      <c r="CB620" s="11">
        <f t="shared" si="557"/>
        <v>3287</v>
      </c>
      <c r="CC620" s="11">
        <f t="shared" si="558"/>
        <v>0</v>
      </c>
      <c r="CD620" s="6">
        <f t="shared" si="559"/>
        <v>586.67586297530784</v>
      </c>
      <c r="CE620" s="62">
        <f t="shared" si="590"/>
        <v>65.2</v>
      </c>
      <c r="CF620" s="73">
        <f t="shared" si="579"/>
        <v>65.2</v>
      </c>
      <c r="CG620" s="73">
        <f t="shared" si="565"/>
        <v>391.32413702469228</v>
      </c>
      <c r="CH620" s="6">
        <f t="shared" si="525"/>
        <v>391.32413702469228</v>
      </c>
      <c r="CI620" s="6"/>
      <c r="CJ620" s="33">
        <v>44652</v>
      </c>
      <c r="CK620" s="5">
        <f t="shared" si="560"/>
        <v>44652</v>
      </c>
      <c r="CL620" s="11">
        <f t="shared" si="561"/>
        <v>2557</v>
      </c>
      <c r="CM620" s="11">
        <f t="shared" si="562"/>
        <v>2557</v>
      </c>
      <c r="CN620" s="6">
        <f t="shared" si="563"/>
        <v>651.87586297530788</v>
      </c>
      <c r="CO620" s="6">
        <f t="shared" si="591"/>
        <v>65.2</v>
      </c>
      <c r="CP620" s="73">
        <f t="shared" si="581"/>
        <v>65.2</v>
      </c>
      <c r="CQ620" s="73">
        <f t="shared" si="566"/>
        <v>326.12413702469229</v>
      </c>
      <c r="CR620" s="6">
        <f t="shared" si="564"/>
        <v>326.12413702469229</v>
      </c>
    </row>
    <row r="621" spans="1:96">
      <c r="A621" s="30" t="s">
        <v>2298</v>
      </c>
      <c r="B621" s="30" t="s">
        <v>2299</v>
      </c>
      <c r="C621" s="49"/>
      <c r="D621" s="49" t="s">
        <v>3763</v>
      </c>
      <c r="E621" s="30" t="s">
        <v>3061</v>
      </c>
      <c r="F621" s="30" t="s">
        <v>4568</v>
      </c>
      <c r="G621" s="30" t="s">
        <v>4562</v>
      </c>
      <c r="H621" s="30" t="s">
        <v>4445</v>
      </c>
      <c r="I621" s="30" t="s">
        <v>4339</v>
      </c>
      <c r="J621" s="30"/>
      <c r="K621" s="30" t="s">
        <v>1240</v>
      </c>
      <c r="L621" s="30" t="s">
        <v>3102</v>
      </c>
      <c r="M621" s="31">
        <v>978</v>
      </c>
      <c r="N621" s="30">
        <v>15</v>
      </c>
      <c r="O621" s="30"/>
      <c r="P621" s="162"/>
      <c r="Q621" s="30">
        <f t="shared" si="529"/>
        <v>180</v>
      </c>
      <c r="R621" s="30">
        <f t="shared" si="530"/>
        <v>5478.6330000000007</v>
      </c>
      <c r="S621" s="30">
        <f t="shared" si="531"/>
        <v>5475</v>
      </c>
      <c r="T621" s="30" t="s">
        <v>6</v>
      </c>
      <c r="U621" s="30"/>
      <c r="V621" s="32">
        <v>41000</v>
      </c>
      <c r="W621" s="30"/>
      <c r="X621" s="31">
        <v>978</v>
      </c>
      <c r="Y621" s="30">
        <v>0</v>
      </c>
      <c r="Z621" s="30">
        <v>0</v>
      </c>
      <c r="AA621" s="30">
        <v>0</v>
      </c>
      <c r="AB621" s="31">
        <f t="shared" si="532"/>
        <v>978</v>
      </c>
      <c r="AC621" s="33">
        <v>42095</v>
      </c>
      <c r="AD621" s="10">
        <f t="shared" si="533"/>
        <v>41000</v>
      </c>
      <c r="AE621" s="10">
        <f t="shared" si="534"/>
        <v>42095</v>
      </c>
      <c r="AF621" s="11">
        <f t="shared" si="535"/>
        <v>1095</v>
      </c>
      <c r="AG621" s="11">
        <f t="shared" si="536"/>
        <v>5478.75</v>
      </c>
      <c r="AH621" s="11">
        <f t="shared" si="537"/>
        <v>1095</v>
      </c>
      <c r="AI621" s="11">
        <f t="shared" si="582"/>
        <v>195.6</v>
      </c>
      <c r="AJ621" s="11">
        <f t="shared" si="583"/>
        <v>782.4</v>
      </c>
      <c r="AK621" s="33">
        <v>42461</v>
      </c>
      <c r="AL621" s="5">
        <f t="shared" si="538"/>
        <v>42461</v>
      </c>
      <c r="AM621" s="11">
        <f t="shared" si="539"/>
        <v>42461</v>
      </c>
      <c r="AN621" s="11">
        <f t="shared" si="540"/>
        <v>1095</v>
      </c>
      <c r="AO621" s="6">
        <v>260.58999999999997</v>
      </c>
      <c r="AP621" s="6">
        <f t="shared" si="541"/>
        <v>64.989999999999981</v>
      </c>
      <c r="AQ621" s="6">
        <f t="shared" si="542"/>
        <v>717.41000000000008</v>
      </c>
      <c r="AR621" s="33">
        <v>42826</v>
      </c>
      <c r="AS621" s="5">
        <f t="shared" si="543"/>
        <v>42826</v>
      </c>
      <c r="AT621" s="11">
        <f t="shared" si="544"/>
        <v>42826</v>
      </c>
      <c r="AU621" s="11">
        <f t="shared" si="545"/>
        <v>1826</v>
      </c>
      <c r="AV621" s="6">
        <v>325.78999999999996</v>
      </c>
      <c r="AW621" s="6">
        <v>65.2</v>
      </c>
      <c r="AX621" s="6">
        <f t="shared" si="570"/>
        <v>652.21</v>
      </c>
      <c r="AY621" s="33">
        <v>43191</v>
      </c>
      <c r="AZ621" s="5">
        <f t="shared" si="546"/>
        <v>43191</v>
      </c>
      <c r="BA621" s="11">
        <f t="shared" si="547"/>
        <v>2191</v>
      </c>
      <c r="BB621" s="11">
        <f t="shared" si="548"/>
        <v>1408.6</v>
      </c>
      <c r="BC621" s="6">
        <v>392.26098666394489</v>
      </c>
      <c r="BD621" s="6">
        <v>66.470986663944913</v>
      </c>
      <c r="BE621" s="6">
        <f t="shared" si="584"/>
        <v>585.73901333605511</v>
      </c>
      <c r="BF621" s="8"/>
      <c r="BG621" s="33">
        <v>43556</v>
      </c>
      <c r="BH621" s="5">
        <f t="shared" si="549"/>
        <v>43556</v>
      </c>
      <c r="BI621" s="11">
        <f t="shared" si="550"/>
        <v>2556</v>
      </c>
      <c r="BJ621" s="11">
        <f t="shared" si="551"/>
        <v>0</v>
      </c>
      <c r="BK621" s="6">
        <f t="shared" si="585"/>
        <v>456.2758629753078</v>
      </c>
      <c r="BL621" s="6">
        <f t="shared" si="586"/>
        <v>64.014876311362912</v>
      </c>
      <c r="BM621" s="6">
        <f t="shared" si="587"/>
        <v>521.72413702469225</v>
      </c>
      <c r="BN621" s="59"/>
      <c r="BO621" s="58"/>
      <c r="BP621" s="58"/>
      <c r="BQ621" s="61">
        <f t="shared" si="552"/>
        <v>456.52413702469221</v>
      </c>
      <c r="BR621" s="33">
        <v>43922</v>
      </c>
      <c r="BS621" s="5">
        <f t="shared" si="553"/>
        <v>43922</v>
      </c>
      <c r="BT621" s="11">
        <f t="shared" si="554"/>
        <v>2922</v>
      </c>
      <c r="BU621" s="11">
        <f t="shared" si="555"/>
        <v>0</v>
      </c>
      <c r="BV621" s="6">
        <f t="shared" si="569"/>
        <v>521.47586297530779</v>
      </c>
      <c r="BW621" s="6">
        <f t="shared" si="588"/>
        <v>65.2</v>
      </c>
      <c r="BX621" s="73">
        <f t="shared" si="576"/>
        <v>456.52413702469227</v>
      </c>
      <c r="BY621" s="6">
        <f t="shared" si="589"/>
        <v>456.52413702469227</v>
      </c>
      <c r="BZ621" s="33">
        <v>44287</v>
      </c>
      <c r="CA621" s="5">
        <f t="shared" si="556"/>
        <v>44287</v>
      </c>
      <c r="CB621" s="11">
        <f t="shared" si="557"/>
        <v>3287</v>
      </c>
      <c r="CC621" s="11">
        <f t="shared" si="558"/>
        <v>0</v>
      </c>
      <c r="CD621" s="6">
        <f t="shared" si="559"/>
        <v>586.67586297530784</v>
      </c>
      <c r="CE621" s="62">
        <f t="shared" si="590"/>
        <v>65.2</v>
      </c>
      <c r="CF621" s="73">
        <f t="shared" si="579"/>
        <v>65.2</v>
      </c>
      <c r="CG621" s="73">
        <f t="shared" si="565"/>
        <v>391.32413702469228</v>
      </c>
      <c r="CH621" s="6">
        <f t="shared" si="525"/>
        <v>391.32413702469228</v>
      </c>
      <c r="CI621" s="6"/>
      <c r="CJ621" s="33">
        <v>44652</v>
      </c>
      <c r="CK621" s="5">
        <f t="shared" si="560"/>
        <v>44652</v>
      </c>
      <c r="CL621" s="11">
        <f t="shared" si="561"/>
        <v>2557</v>
      </c>
      <c r="CM621" s="11">
        <f t="shared" si="562"/>
        <v>2557</v>
      </c>
      <c r="CN621" s="6">
        <f t="shared" si="563"/>
        <v>651.87586297530788</v>
      </c>
      <c r="CO621" s="6">
        <f t="shared" si="591"/>
        <v>65.2</v>
      </c>
      <c r="CP621" s="73">
        <f t="shared" si="581"/>
        <v>65.2</v>
      </c>
      <c r="CQ621" s="73">
        <f t="shared" si="566"/>
        <v>326.12413702469229</v>
      </c>
      <c r="CR621" s="6">
        <f t="shared" si="564"/>
        <v>326.12413702469229</v>
      </c>
    </row>
    <row r="622" spans="1:96">
      <c r="A622" s="30" t="s">
        <v>2300</v>
      </c>
      <c r="B622" s="30" t="s">
        <v>4606</v>
      </c>
      <c r="C622" s="49"/>
      <c r="D622" s="49" t="s">
        <v>4605</v>
      </c>
      <c r="E622" s="30" t="s">
        <v>3128</v>
      </c>
      <c r="F622" s="30" t="s">
        <v>3123</v>
      </c>
      <c r="G622" s="30" t="s">
        <v>4562</v>
      </c>
      <c r="H622" s="30" t="s">
        <v>4581</v>
      </c>
      <c r="I622" s="30" t="s">
        <v>4260</v>
      </c>
      <c r="J622" s="30"/>
      <c r="K622" s="30" t="s">
        <v>1240</v>
      </c>
      <c r="L622" s="30" t="s">
        <v>3102</v>
      </c>
      <c r="M622" s="31">
        <v>922</v>
      </c>
      <c r="N622" s="30">
        <v>15</v>
      </c>
      <c r="O622" s="30"/>
      <c r="P622" s="162"/>
      <c r="Q622" s="30">
        <f t="shared" si="529"/>
        <v>180</v>
      </c>
      <c r="R622" s="30">
        <f t="shared" si="530"/>
        <v>5478.6330000000007</v>
      </c>
      <c r="S622" s="30">
        <f t="shared" si="531"/>
        <v>5475</v>
      </c>
      <c r="T622" s="30" t="s">
        <v>6</v>
      </c>
      <c r="U622" s="30"/>
      <c r="V622" s="32">
        <v>41000</v>
      </c>
      <c r="W622" s="30"/>
      <c r="X622" s="31">
        <v>922</v>
      </c>
      <c r="Y622" s="30">
        <v>0</v>
      </c>
      <c r="Z622" s="30">
        <v>0</v>
      </c>
      <c r="AA622" s="30">
        <v>0</v>
      </c>
      <c r="AB622" s="31">
        <f t="shared" si="532"/>
        <v>922</v>
      </c>
      <c r="AC622" s="33">
        <v>42095</v>
      </c>
      <c r="AD622" s="10">
        <f t="shared" si="533"/>
        <v>41000</v>
      </c>
      <c r="AE622" s="10">
        <f t="shared" si="534"/>
        <v>42095</v>
      </c>
      <c r="AF622" s="11">
        <f t="shared" si="535"/>
        <v>1095</v>
      </c>
      <c r="AG622" s="11">
        <f t="shared" si="536"/>
        <v>5478.75</v>
      </c>
      <c r="AH622" s="11">
        <f t="shared" si="537"/>
        <v>1095</v>
      </c>
      <c r="AI622" s="11">
        <f t="shared" si="582"/>
        <v>184.4</v>
      </c>
      <c r="AJ622" s="11">
        <f t="shared" si="583"/>
        <v>737.6</v>
      </c>
      <c r="AK622" s="33">
        <v>42461</v>
      </c>
      <c r="AL622" s="5">
        <f t="shared" si="538"/>
        <v>42461</v>
      </c>
      <c r="AM622" s="11">
        <f t="shared" si="539"/>
        <v>42461</v>
      </c>
      <c r="AN622" s="11">
        <f t="shared" si="540"/>
        <v>1095</v>
      </c>
      <c r="AO622" s="6">
        <v>245.49</v>
      </c>
      <c r="AP622" s="6">
        <f t="shared" si="541"/>
        <v>61.09</v>
      </c>
      <c r="AQ622" s="6">
        <f t="shared" si="542"/>
        <v>676.51</v>
      </c>
      <c r="AR622" s="33">
        <v>42826</v>
      </c>
      <c r="AS622" s="5">
        <f t="shared" si="543"/>
        <v>42826</v>
      </c>
      <c r="AT622" s="11">
        <f t="shared" si="544"/>
        <v>42826</v>
      </c>
      <c r="AU622" s="11">
        <f t="shared" si="545"/>
        <v>1826</v>
      </c>
      <c r="AV622" s="6">
        <v>306.95666666666671</v>
      </c>
      <c r="AW622" s="6">
        <v>61.466666666666669</v>
      </c>
      <c r="AX622" s="6">
        <f t="shared" si="570"/>
        <v>615.04333333333329</v>
      </c>
      <c r="AY622" s="33">
        <v>43191</v>
      </c>
      <c r="AZ622" s="5">
        <f t="shared" si="546"/>
        <v>43191</v>
      </c>
      <c r="BA622" s="11">
        <f t="shared" si="547"/>
        <v>2191</v>
      </c>
      <c r="BB622" s="11">
        <f t="shared" si="548"/>
        <v>1453.4</v>
      </c>
      <c r="BC622" s="6">
        <v>369.80263878420078</v>
      </c>
      <c r="BD622" s="6">
        <v>62.845972117534089</v>
      </c>
      <c r="BE622" s="6">
        <f t="shared" si="584"/>
        <v>552.19736121579922</v>
      </c>
      <c r="BF622" s="8"/>
      <c r="BG622" s="33">
        <v>43556</v>
      </c>
      <c r="BH622" s="5">
        <f t="shared" si="549"/>
        <v>43556</v>
      </c>
      <c r="BI622" s="11">
        <f t="shared" si="550"/>
        <v>2556</v>
      </c>
      <c r="BJ622" s="11">
        <f t="shared" si="551"/>
        <v>0</v>
      </c>
      <c r="BK622" s="6">
        <f t="shared" si="585"/>
        <v>430.1496376924681</v>
      </c>
      <c r="BL622" s="6">
        <f t="shared" si="586"/>
        <v>60.346998908267324</v>
      </c>
      <c r="BM622" s="6">
        <f t="shared" si="587"/>
        <v>491.8503623075319</v>
      </c>
      <c r="BN622" s="59"/>
      <c r="BO622" s="58"/>
      <c r="BP622" s="58"/>
      <c r="BQ622" s="61">
        <f t="shared" si="552"/>
        <v>430.3836956408652</v>
      </c>
      <c r="BR622" s="33">
        <v>43922</v>
      </c>
      <c r="BS622" s="5">
        <f t="shared" si="553"/>
        <v>43922</v>
      </c>
      <c r="BT622" s="11">
        <f t="shared" si="554"/>
        <v>2922</v>
      </c>
      <c r="BU622" s="11">
        <f t="shared" si="555"/>
        <v>0</v>
      </c>
      <c r="BV622" s="6">
        <f t="shared" si="569"/>
        <v>491.6163043591348</v>
      </c>
      <c r="BW622" s="6">
        <f t="shared" si="588"/>
        <v>61.466666666666669</v>
      </c>
      <c r="BX622" s="73">
        <f t="shared" si="576"/>
        <v>430.3836956408652</v>
      </c>
      <c r="BY622" s="6">
        <f t="shared" si="589"/>
        <v>430.3836956408652</v>
      </c>
      <c r="BZ622" s="33">
        <v>44287</v>
      </c>
      <c r="CA622" s="5">
        <f t="shared" si="556"/>
        <v>44287</v>
      </c>
      <c r="CB622" s="11">
        <f t="shared" si="557"/>
        <v>3287</v>
      </c>
      <c r="CC622" s="11">
        <f t="shared" si="558"/>
        <v>0</v>
      </c>
      <c r="CD622" s="6">
        <f t="shared" si="559"/>
        <v>553.0829710258015</v>
      </c>
      <c r="CE622" s="62">
        <f t="shared" si="590"/>
        <v>61.466666666666669</v>
      </c>
      <c r="CF622" s="73">
        <f t="shared" si="579"/>
        <v>61.466666666666669</v>
      </c>
      <c r="CG622" s="73">
        <f t="shared" si="565"/>
        <v>368.9170289741985</v>
      </c>
      <c r="CH622" s="6">
        <f t="shared" ref="CH622:CH685" si="592">BY622-CE622</f>
        <v>368.9170289741985</v>
      </c>
      <c r="CI622" s="6"/>
      <c r="CJ622" s="33">
        <v>44652</v>
      </c>
      <c r="CK622" s="5">
        <f t="shared" si="560"/>
        <v>44652</v>
      </c>
      <c r="CL622" s="11">
        <f t="shared" si="561"/>
        <v>2557</v>
      </c>
      <c r="CM622" s="11">
        <f t="shared" si="562"/>
        <v>2557</v>
      </c>
      <c r="CN622" s="6">
        <f t="shared" si="563"/>
        <v>614.5496376924682</v>
      </c>
      <c r="CO622" s="6">
        <f t="shared" si="591"/>
        <v>61.466666666666669</v>
      </c>
      <c r="CP622" s="73">
        <f t="shared" si="581"/>
        <v>61.466666666666669</v>
      </c>
      <c r="CQ622" s="73">
        <f t="shared" si="566"/>
        <v>307.4503623075318</v>
      </c>
      <c r="CR622" s="6">
        <f t="shared" si="564"/>
        <v>307.4503623075318</v>
      </c>
    </row>
    <row r="623" spans="1:96">
      <c r="A623" s="30" t="s">
        <v>2305</v>
      </c>
      <c r="B623" s="30" t="s">
        <v>2306</v>
      </c>
      <c r="C623" s="49"/>
      <c r="D623" s="49" t="s">
        <v>3766</v>
      </c>
      <c r="E623" s="30" t="s">
        <v>3061</v>
      </c>
      <c r="F623" s="30" t="s">
        <v>4568</v>
      </c>
      <c r="G623" s="30" t="s">
        <v>4562</v>
      </c>
      <c r="H623" s="30" t="s">
        <v>4470</v>
      </c>
      <c r="I623" s="30" t="s">
        <v>4469</v>
      </c>
      <c r="J623" s="30"/>
      <c r="K623" s="30" t="s">
        <v>1240</v>
      </c>
      <c r="L623" s="30" t="s">
        <v>3102</v>
      </c>
      <c r="M623" s="31">
        <v>2576</v>
      </c>
      <c r="N623" s="30">
        <v>15</v>
      </c>
      <c r="O623" s="30"/>
      <c r="P623" s="162"/>
      <c r="Q623" s="30">
        <f t="shared" si="529"/>
        <v>180</v>
      </c>
      <c r="R623" s="30">
        <f t="shared" si="530"/>
        <v>5478.6330000000007</v>
      </c>
      <c r="S623" s="30">
        <f t="shared" si="531"/>
        <v>5475</v>
      </c>
      <c r="T623" s="30" t="s">
        <v>6</v>
      </c>
      <c r="U623" s="30"/>
      <c r="V623" s="32">
        <v>41000</v>
      </c>
      <c r="W623" s="30"/>
      <c r="X623" s="31">
        <v>2576</v>
      </c>
      <c r="Y623" s="30">
        <v>0</v>
      </c>
      <c r="Z623" s="30">
        <v>0</v>
      </c>
      <c r="AA623" s="30">
        <v>0</v>
      </c>
      <c r="AB623" s="31">
        <f t="shared" si="532"/>
        <v>2576</v>
      </c>
      <c r="AC623" s="33">
        <v>42095</v>
      </c>
      <c r="AD623" s="10">
        <f t="shared" si="533"/>
        <v>41000</v>
      </c>
      <c r="AE623" s="10">
        <f t="shared" si="534"/>
        <v>42095</v>
      </c>
      <c r="AF623" s="11">
        <f t="shared" si="535"/>
        <v>1095</v>
      </c>
      <c r="AG623" s="11">
        <f t="shared" si="536"/>
        <v>5478.75</v>
      </c>
      <c r="AH623" s="11">
        <f t="shared" si="537"/>
        <v>1095</v>
      </c>
      <c r="AI623" s="11">
        <f t="shared" si="582"/>
        <v>515.20000000000005</v>
      </c>
      <c r="AJ623" s="11">
        <f t="shared" si="583"/>
        <v>2060.8000000000002</v>
      </c>
      <c r="AK623" s="33">
        <v>42461</v>
      </c>
      <c r="AL623" s="5">
        <f t="shared" si="538"/>
        <v>42461</v>
      </c>
      <c r="AM623" s="11">
        <f t="shared" si="539"/>
        <v>42461</v>
      </c>
      <c r="AN623" s="11">
        <f t="shared" si="540"/>
        <v>1095</v>
      </c>
      <c r="AO623" s="6">
        <v>687.22</v>
      </c>
      <c r="AP623" s="6">
        <f t="shared" si="541"/>
        <v>172.01999999999998</v>
      </c>
      <c r="AQ623" s="6">
        <f t="shared" si="542"/>
        <v>1888.78</v>
      </c>
      <c r="AR623" s="33">
        <v>42826</v>
      </c>
      <c r="AS623" s="5">
        <f t="shared" si="543"/>
        <v>42826</v>
      </c>
      <c r="AT623" s="11">
        <f t="shared" si="544"/>
        <v>42826</v>
      </c>
      <c r="AU623" s="11">
        <f t="shared" si="545"/>
        <v>1826</v>
      </c>
      <c r="AV623" s="6">
        <v>858.95333333333338</v>
      </c>
      <c r="AW623" s="6">
        <v>171.73333333333332</v>
      </c>
      <c r="AX623" s="6">
        <f t="shared" si="570"/>
        <v>1717.0466666666666</v>
      </c>
      <c r="AY623" s="33">
        <v>43191</v>
      </c>
      <c r="AZ623" s="5">
        <f t="shared" si="546"/>
        <v>43191</v>
      </c>
      <c r="BA623" s="11">
        <f t="shared" si="547"/>
        <v>2191</v>
      </c>
      <c r="BB623" s="11">
        <f t="shared" si="548"/>
        <v>130.19999999999982</v>
      </c>
      <c r="BC623" s="6">
        <v>1033.1832847852284</v>
      </c>
      <c r="BD623" s="6">
        <v>174.22995145189506</v>
      </c>
      <c r="BE623" s="6">
        <f t="shared" si="584"/>
        <v>1542.8167152147716</v>
      </c>
      <c r="BF623" s="8"/>
      <c r="BG623" s="33">
        <v>43556</v>
      </c>
      <c r="BH623" s="5">
        <f t="shared" si="549"/>
        <v>43556</v>
      </c>
      <c r="BI623" s="11">
        <f t="shared" si="550"/>
        <v>2556</v>
      </c>
      <c r="BJ623" s="11">
        <f t="shared" si="551"/>
        <v>0</v>
      </c>
      <c r="BK623" s="6">
        <f t="shared" si="585"/>
        <v>1201.8063630106267</v>
      </c>
      <c r="BL623" s="6">
        <f t="shared" si="586"/>
        <v>168.62307822539833</v>
      </c>
      <c r="BM623" s="6">
        <f t="shared" si="587"/>
        <v>1374.1936369893733</v>
      </c>
      <c r="BN623" s="59"/>
      <c r="BO623" s="58"/>
      <c r="BP623" s="58"/>
      <c r="BQ623" s="61">
        <f t="shared" si="552"/>
        <v>1202.46030365604</v>
      </c>
      <c r="BR623" s="33">
        <v>43922</v>
      </c>
      <c r="BS623" s="5">
        <f t="shared" si="553"/>
        <v>43922</v>
      </c>
      <c r="BT623" s="11">
        <f t="shared" si="554"/>
        <v>2922</v>
      </c>
      <c r="BU623" s="11">
        <f t="shared" si="555"/>
        <v>0</v>
      </c>
      <c r="BV623" s="6">
        <f t="shared" si="569"/>
        <v>1373.53969634396</v>
      </c>
      <c r="BW623" s="6">
        <f t="shared" si="588"/>
        <v>171.73333333333332</v>
      </c>
      <c r="BX623" s="73">
        <f t="shared" si="576"/>
        <v>1202.46030365604</v>
      </c>
      <c r="BY623" s="6">
        <f t="shared" si="589"/>
        <v>1202.46030365604</v>
      </c>
      <c r="BZ623" s="33">
        <v>44287</v>
      </c>
      <c r="CA623" s="5">
        <f t="shared" si="556"/>
        <v>44287</v>
      </c>
      <c r="CB623" s="11">
        <f t="shared" si="557"/>
        <v>3287</v>
      </c>
      <c r="CC623" s="11">
        <f t="shared" si="558"/>
        <v>0</v>
      </c>
      <c r="CD623" s="6">
        <f t="shared" si="559"/>
        <v>1545.2730296772934</v>
      </c>
      <c r="CE623" s="62">
        <f t="shared" si="590"/>
        <v>171.73333333333332</v>
      </c>
      <c r="CF623" s="73">
        <f t="shared" si="579"/>
        <v>171.73333333333332</v>
      </c>
      <c r="CG623" s="73">
        <f t="shared" si="565"/>
        <v>1030.7269703227066</v>
      </c>
      <c r="CH623" s="6">
        <f t="shared" si="592"/>
        <v>1030.7269703227066</v>
      </c>
      <c r="CI623" s="6"/>
      <c r="CJ623" s="33">
        <v>44652</v>
      </c>
      <c r="CK623" s="5">
        <f t="shared" si="560"/>
        <v>44652</v>
      </c>
      <c r="CL623" s="11">
        <f t="shared" si="561"/>
        <v>2557</v>
      </c>
      <c r="CM623" s="11">
        <f t="shared" si="562"/>
        <v>2557</v>
      </c>
      <c r="CN623" s="6">
        <f t="shared" si="563"/>
        <v>1717.0063630106267</v>
      </c>
      <c r="CO623" s="6">
        <f t="shared" si="591"/>
        <v>171.73333333333332</v>
      </c>
      <c r="CP623" s="73">
        <f t="shared" si="581"/>
        <v>171.73333333333332</v>
      </c>
      <c r="CQ623" s="73">
        <f t="shared" si="566"/>
        <v>858.99363698937327</v>
      </c>
      <c r="CR623" s="6">
        <f t="shared" si="564"/>
        <v>858.99363698937327</v>
      </c>
    </row>
    <row r="624" spans="1:96">
      <c r="A624" s="30" t="s">
        <v>2307</v>
      </c>
      <c r="B624" s="30" t="s">
        <v>2308</v>
      </c>
      <c r="C624" s="49"/>
      <c r="D624" s="49" t="s">
        <v>3767</v>
      </c>
      <c r="E624" s="30" t="s">
        <v>3061</v>
      </c>
      <c r="F624" s="30" t="s">
        <v>4568</v>
      </c>
      <c r="G624" s="30" t="s">
        <v>4562</v>
      </c>
      <c r="H624" s="30" t="s">
        <v>4471</v>
      </c>
      <c r="I624" s="30" t="s">
        <v>4301</v>
      </c>
      <c r="J624" s="30"/>
      <c r="K624" s="30" t="s">
        <v>1240</v>
      </c>
      <c r="L624" s="30" t="s">
        <v>3102</v>
      </c>
      <c r="M624" s="31">
        <v>2576</v>
      </c>
      <c r="N624" s="30">
        <v>15</v>
      </c>
      <c r="O624" s="30"/>
      <c r="P624" s="162"/>
      <c r="Q624" s="30">
        <f t="shared" si="529"/>
        <v>180</v>
      </c>
      <c r="R624" s="30">
        <f t="shared" si="530"/>
        <v>5478.6330000000007</v>
      </c>
      <c r="S624" s="30">
        <f t="shared" si="531"/>
        <v>5475</v>
      </c>
      <c r="T624" s="30" t="s">
        <v>6</v>
      </c>
      <c r="U624" s="30"/>
      <c r="V624" s="32">
        <v>41000</v>
      </c>
      <c r="W624" s="30"/>
      <c r="X624" s="31">
        <v>2576</v>
      </c>
      <c r="Y624" s="30">
        <v>0</v>
      </c>
      <c r="Z624" s="30">
        <v>0</v>
      </c>
      <c r="AA624" s="30">
        <v>0</v>
      </c>
      <c r="AB624" s="31">
        <f t="shared" si="532"/>
        <v>2576</v>
      </c>
      <c r="AC624" s="33">
        <v>42095</v>
      </c>
      <c r="AD624" s="10">
        <f t="shared" si="533"/>
        <v>41000</v>
      </c>
      <c r="AE624" s="10">
        <f t="shared" si="534"/>
        <v>42095</v>
      </c>
      <c r="AF624" s="11">
        <f t="shared" si="535"/>
        <v>1095</v>
      </c>
      <c r="AG624" s="11">
        <f t="shared" si="536"/>
        <v>5478.75</v>
      </c>
      <c r="AH624" s="11">
        <f t="shared" si="537"/>
        <v>1095</v>
      </c>
      <c r="AI624" s="11">
        <f t="shared" si="582"/>
        <v>515.20000000000005</v>
      </c>
      <c r="AJ624" s="11">
        <f t="shared" si="583"/>
        <v>2060.8000000000002</v>
      </c>
      <c r="AK624" s="33">
        <v>42461</v>
      </c>
      <c r="AL624" s="5">
        <f t="shared" si="538"/>
        <v>42461</v>
      </c>
      <c r="AM624" s="11">
        <f t="shared" si="539"/>
        <v>42461</v>
      </c>
      <c r="AN624" s="11">
        <f t="shared" si="540"/>
        <v>1095</v>
      </c>
      <c r="AO624" s="6">
        <v>687.22</v>
      </c>
      <c r="AP624" s="6">
        <f t="shared" si="541"/>
        <v>172.01999999999998</v>
      </c>
      <c r="AQ624" s="6">
        <f t="shared" si="542"/>
        <v>1888.78</v>
      </c>
      <c r="AR624" s="33">
        <v>42826</v>
      </c>
      <c r="AS624" s="5">
        <f t="shared" si="543"/>
        <v>42826</v>
      </c>
      <c r="AT624" s="11">
        <f t="shared" si="544"/>
        <v>42826</v>
      </c>
      <c r="AU624" s="11">
        <f t="shared" si="545"/>
        <v>1826</v>
      </c>
      <c r="AV624" s="6">
        <v>858.95333333333338</v>
      </c>
      <c r="AW624" s="6">
        <v>171.73333333333332</v>
      </c>
      <c r="AX624" s="6">
        <f t="shared" si="570"/>
        <v>1717.0466666666666</v>
      </c>
      <c r="AY624" s="33">
        <v>43191</v>
      </c>
      <c r="AZ624" s="5">
        <f t="shared" si="546"/>
        <v>43191</v>
      </c>
      <c r="BA624" s="11">
        <f t="shared" si="547"/>
        <v>2191</v>
      </c>
      <c r="BB624" s="11">
        <f t="shared" si="548"/>
        <v>130.19999999999982</v>
      </c>
      <c r="BC624" s="6">
        <v>1033.1832847852284</v>
      </c>
      <c r="BD624" s="6">
        <v>174.22995145189506</v>
      </c>
      <c r="BE624" s="6">
        <f t="shared" si="584"/>
        <v>1542.8167152147716</v>
      </c>
      <c r="BF624" s="8"/>
      <c r="BG624" s="33">
        <v>43556</v>
      </c>
      <c r="BH624" s="5">
        <f t="shared" si="549"/>
        <v>43556</v>
      </c>
      <c r="BI624" s="11">
        <f t="shared" si="550"/>
        <v>2556</v>
      </c>
      <c r="BJ624" s="11">
        <f t="shared" si="551"/>
        <v>0</v>
      </c>
      <c r="BK624" s="6">
        <f t="shared" si="585"/>
        <v>1201.8063630106267</v>
      </c>
      <c r="BL624" s="6">
        <f t="shared" si="586"/>
        <v>168.62307822539833</v>
      </c>
      <c r="BM624" s="6">
        <f t="shared" si="587"/>
        <v>1374.1936369893733</v>
      </c>
      <c r="BN624" s="59"/>
      <c r="BO624" s="58"/>
      <c r="BP624" s="58"/>
      <c r="BQ624" s="61">
        <f t="shared" si="552"/>
        <v>1202.46030365604</v>
      </c>
      <c r="BR624" s="33">
        <v>43922</v>
      </c>
      <c r="BS624" s="5">
        <f t="shared" si="553"/>
        <v>43922</v>
      </c>
      <c r="BT624" s="11">
        <f t="shared" si="554"/>
        <v>2922</v>
      </c>
      <c r="BU624" s="11">
        <f t="shared" si="555"/>
        <v>0</v>
      </c>
      <c r="BV624" s="6">
        <f t="shared" si="569"/>
        <v>1373.53969634396</v>
      </c>
      <c r="BW624" s="6">
        <f t="shared" si="588"/>
        <v>171.73333333333332</v>
      </c>
      <c r="BX624" s="73">
        <f t="shared" si="576"/>
        <v>1202.46030365604</v>
      </c>
      <c r="BY624" s="6">
        <f t="shared" si="589"/>
        <v>1202.46030365604</v>
      </c>
      <c r="BZ624" s="33">
        <v>44287</v>
      </c>
      <c r="CA624" s="5">
        <f t="shared" si="556"/>
        <v>44287</v>
      </c>
      <c r="CB624" s="11">
        <f t="shared" si="557"/>
        <v>3287</v>
      </c>
      <c r="CC624" s="11">
        <f t="shared" si="558"/>
        <v>0</v>
      </c>
      <c r="CD624" s="6">
        <f t="shared" si="559"/>
        <v>1545.2730296772934</v>
      </c>
      <c r="CE624" s="62">
        <f t="shared" si="590"/>
        <v>171.73333333333332</v>
      </c>
      <c r="CF624" s="73">
        <f t="shared" si="579"/>
        <v>171.73333333333332</v>
      </c>
      <c r="CG624" s="73">
        <f t="shared" si="565"/>
        <v>1030.7269703227066</v>
      </c>
      <c r="CH624" s="6">
        <f t="shared" si="592"/>
        <v>1030.7269703227066</v>
      </c>
      <c r="CI624" s="6"/>
      <c r="CJ624" s="33">
        <v>44652</v>
      </c>
      <c r="CK624" s="5">
        <f t="shared" si="560"/>
        <v>44652</v>
      </c>
      <c r="CL624" s="11">
        <f t="shared" si="561"/>
        <v>2557</v>
      </c>
      <c r="CM624" s="11">
        <f t="shared" si="562"/>
        <v>2557</v>
      </c>
      <c r="CN624" s="6">
        <f t="shared" si="563"/>
        <v>1717.0063630106267</v>
      </c>
      <c r="CO624" s="6">
        <f t="shared" si="591"/>
        <v>171.73333333333332</v>
      </c>
      <c r="CP624" s="73">
        <f t="shared" si="581"/>
        <v>171.73333333333332</v>
      </c>
      <c r="CQ624" s="73">
        <f t="shared" si="566"/>
        <v>858.99363698937327</v>
      </c>
      <c r="CR624" s="6">
        <f t="shared" si="564"/>
        <v>858.99363698937327</v>
      </c>
    </row>
    <row r="625" spans="1:96">
      <c r="A625" s="30" t="s">
        <v>2309</v>
      </c>
      <c r="B625" s="30" t="s">
        <v>2310</v>
      </c>
      <c r="C625" s="49"/>
      <c r="D625" s="49" t="s">
        <v>3768</v>
      </c>
      <c r="E625" s="30" t="s">
        <v>3061</v>
      </c>
      <c r="F625" s="30" t="s">
        <v>4568</v>
      </c>
      <c r="G625" s="30" t="s">
        <v>4562</v>
      </c>
      <c r="H625" s="30" t="s">
        <v>4471</v>
      </c>
      <c r="I625" s="30" t="s">
        <v>4301</v>
      </c>
      <c r="J625" s="30"/>
      <c r="K625" s="30" t="s">
        <v>1240</v>
      </c>
      <c r="L625" s="30" t="s">
        <v>3102</v>
      </c>
      <c r="M625" s="31">
        <v>2576</v>
      </c>
      <c r="N625" s="30">
        <v>15</v>
      </c>
      <c r="O625" s="30"/>
      <c r="P625" s="162"/>
      <c r="Q625" s="30">
        <f t="shared" si="529"/>
        <v>180</v>
      </c>
      <c r="R625" s="30">
        <f t="shared" si="530"/>
        <v>5478.6330000000007</v>
      </c>
      <c r="S625" s="30">
        <f t="shared" si="531"/>
        <v>5475</v>
      </c>
      <c r="T625" s="30" t="s">
        <v>6</v>
      </c>
      <c r="U625" s="30"/>
      <c r="V625" s="32">
        <v>41000</v>
      </c>
      <c r="W625" s="30"/>
      <c r="X625" s="31">
        <v>2576</v>
      </c>
      <c r="Y625" s="30">
        <v>0</v>
      </c>
      <c r="Z625" s="30">
        <v>0</v>
      </c>
      <c r="AA625" s="30">
        <v>0</v>
      </c>
      <c r="AB625" s="31">
        <f t="shared" si="532"/>
        <v>2576</v>
      </c>
      <c r="AC625" s="33">
        <v>42095</v>
      </c>
      <c r="AD625" s="10">
        <f t="shared" si="533"/>
        <v>41000</v>
      </c>
      <c r="AE625" s="10">
        <f t="shared" si="534"/>
        <v>42095</v>
      </c>
      <c r="AF625" s="11">
        <f t="shared" si="535"/>
        <v>1095</v>
      </c>
      <c r="AG625" s="11">
        <f t="shared" si="536"/>
        <v>5478.75</v>
      </c>
      <c r="AH625" s="11">
        <f t="shared" si="537"/>
        <v>1095</v>
      </c>
      <c r="AI625" s="11">
        <f t="shared" si="582"/>
        <v>515.20000000000005</v>
      </c>
      <c r="AJ625" s="11">
        <f t="shared" si="583"/>
        <v>2060.8000000000002</v>
      </c>
      <c r="AK625" s="33">
        <v>42461</v>
      </c>
      <c r="AL625" s="5">
        <f t="shared" si="538"/>
        <v>42461</v>
      </c>
      <c r="AM625" s="11">
        <f t="shared" si="539"/>
        <v>42461</v>
      </c>
      <c r="AN625" s="11">
        <f t="shared" si="540"/>
        <v>1095</v>
      </c>
      <c r="AO625" s="6">
        <v>687.22</v>
      </c>
      <c r="AP625" s="6">
        <f t="shared" si="541"/>
        <v>172.01999999999998</v>
      </c>
      <c r="AQ625" s="6">
        <f t="shared" si="542"/>
        <v>1888.78</v>
      </c>
      <c r="AR625" s="33">
        <v>42826</v>
      </c>
      <c r="AS625" s="5">
        <f t="shared" si="543"/>
        <v>42826</v>
      </c>
      <c r="AT625" s="11">
        <f t="shared" si="544"/>
        <v>42826</v>
      </c>
      <c r="AU625" s="11">
        <f t="shared" si="545"/>
        <v>1826</v>
      </c>
      <c r="AV625" s="6">
        <v>858.95333333333338</v>
      </c>
      <c r="AW625" s="6">
        <v>171.73333333333332</v>
      </c>
      <c r="AX625" s="6">
        <f t="shared" si="570"/>
        <v>1717.0466666666666</v>
      </c>
      <c r="AY625" s="33">
        <v>43191</v>
      </c>
      <c r="AZ625" s="5">
        <f t="shared" si="546"/>
        <v>43191</v>
      </c>
      <c r="BA625" s="11">
        <f t="shared" si="547"/>
        <v>2191</v>
      </c>
      <c r="BB625" s="11">
        <f t="shared" si="548"/>
        <v>130.19999999999982</v>
      </c>
      <c r="BC625" s="6">
        <v>1033.1832847852284</v>
      </c>
      <c r="BD625" s="6">
        <v>174.22995145189506</v>
      </c>
      <c r="BE625" s="6">
        <f t="shared" si="584"/>
        <v>1542.8167152147716</v>
      </c>
      <c r="BF625" s="8"/>
      <c r="BG625" s="33">
        <v>43556</v>
      </c>
      <c r="BH625" s="5">
        <f t="shared" si="549"/>
        <v>43556</v>
      </c>
      <c r="BI625" s="11">
        <f t="shared" si="550"/>
        <v>2556</v>
      </c>
      <c r="BJ625" s="11">
        <f t="shared" si="551"/>
        <v>0</v>
      </c>
      <c r="BK625" s="6">
        <f t="shared" si="585"/>
        <v>1201.8063630106267</v>
      </c>
      <c r="BL625" s="6">
        <f t="shared" si="586"/>
        <v>168.62307822539833</v>
      </c>
      <c r="BM625" s="6">
        <f t="shared" si="587"/>
        <v>1374.1936369893733</v>
      </c>
      <c r="BN625" s="59"/>
      <c r="BO625" s="58"/>
      <c r="BP625" s="58"/>
      <c r="BQ625" s="61">
        <f t="shared" si="552"/>
        <v>1202.46030365604</v>
      </c>
      <c r="BR625" s="33">
        <v>43922</v>
      </c>
      <c r="BS625" s="5">
        <f t="shared" si="553"/>
        <v>43922</v>
      </c>
      <c r="BT625" s="11">
        <f t="shared" si="554"/>
        <v>2922</v>
      </c>
      <c r="BU625" s="11">
        <f t="shared" si="555"/>
        <v>0</v>
      </c>
      <c r="BV625" s="6">
        <f t="shared" si="569"/>
        <v>1373.53969634396</v>
      </c>
      <c r="BW625" s="6">
        <f t="shared" si="588"/>
        <v>171.73333333333332</v>
      </c>
      <c r="BX625" s="73">
        <f t="shared" si="576"/>
        <v>1202.46030365604</v>
      </c>
      <c r="BY625" s="6">
        <f t="shared" si="589"/>
        <v>1202.46030365604</v>
      </c>
      <c r="BZ625" s="33">
        <v>44287</v>
      </c>
      <c r="CA625" s="5">
        <f t="shared" si="556"/>
        <v>44287</v>
      </c>
      <c r="CB625" s="11">
        <f t="shared" si="557"/>
        <v>3287</v>
      </c>
      <c r="CC625" s="11">
        <f t="shared" si="558"/>
        <v>0</v>
      </c>
      <c r="CD625" s="6">
        <f t="shared" si="559"/>
        <v>1545.2730296772934</v>
      </c>
      <c r="CE625" s="62">
        <f t="shared" si="590"/>
        <v>171.73333333333332</v>
      </c>
      <c r="CF625" s="73">
        <f t="shared" si="579"/>
        <v>171.73333333333332</v>
      </c>
      <c r="CG625" s="73">
        <f t="shared" si="565"/>
        <v>1030.7269703227066</v>
      </c>
      <c r="CH625" s="6">
        <f t="shared" si="592"/>
        <v>1030.7269703227066</v>
      </c>
      <c r="CI625" s="6"/>
      <c r="CJ625" s="33">
        <v>44652</v>
      </c>
      <c r="CK625" s="5">
        <f t="shared" si="560"/>
        <v>44652</v>
      </c>
      <c r="CL625" s="11">
        <f t="shared" si="561"/>
        <v>2557</v>
      </c>
      <c r="CM625" s="11">
        <f t="shared" si="562"/>
        <v>2557</v>
      </c>
      <c r="CN625" s="6">
        <f t="shared" si="563"/>
        <v>1717.0063630106267</v>
      </c>
      <c r="CO625" s="6">
        <f t="shared" si="591"/>
        <v>171.73333333333332</v>
      </c>
      <c r="CP625" s="73">
        <f t="shared" si="581"/>
        <v>171.73333333333332</v>
      </c>
      <c r="CQ625" s="73">
        <f t="shared" si="566"/>
        <v>858.99363698937327</v>
      </c>
      <c r="CR625" s="6">
        <f t="shared" si="564"/>
        <v>858.99363698937327</v>
      </c>
    </row>
    <row r="626" spans="1:96">
      <c r="A626" s="30" t="s">
        <v>2311</v>
      </c>
      <c r="B626" s="30" t="s">
        <v>2312</v>
      </c>
      <c r="C626" s="49"/>
      <c r="D626" s="49" t="s">
        <v>3769</v>
      </c>
      <c r="E626" s="30" t="s">
        <v>3061</v>
      </c>
      <c r="F626" s="30" t="s">
        <v>4568</v>
      </c>
      <c r="G626" s="30" t="s">
        <v>4562</v>
      </c>
      <c r="H626" s="30" t="s">
        <v>4470</v>
      </c>
      <c r="I626" s="30" t="s">
        <v>4469</v>
      </c>
      <c r="J626" s="30"/>
      <c r="K626" s="30" t="s">
        <v>1240</v>
      </c>
      <c r="L626" s="30" t="s">
        <v>3102</v>
      </c>
      <c r="M626" s="31">
        <v>2576</v>
      </c>
      <c r="N626" s="30">
        <v>15</v>
      </c>
      <c r="O626" s="30"/>
      <c r="P626" s="162"/>
      <c r="Q626" s="30">
        <f t="shared" si="529"/>
        <v>180</v>
      </c>
      <c r="R626" s="30">
        <f t="shared" si="530"/>
        <v>5478.6330000000007</v>
      </c>
      <c r="S626" s="30">
        <f t="shared" si="531"/>
        <v>5475</v>
      </c>
      <c r="T626" s="30" t="s">
        <v>6</v>
      </c>
      <c r="U626" s="30"/>
      <c r="V626" s="32">
        <v>41000</v>
      </c>
      <c r="W626" s="30"/>
      <c r="X626" s="31">
        <v>2576</v>
      </c>
      <c r="Y626" s="30">
        <v>0</v>
      </c>
      <c r="Z626" s="30">
        <v>0</v>
      </c>
      <c r="AA626" s="30">
        <v>0</v>
      </c>
      <c r="AB626" s="31">
        <f t="shared" si="532"/>
        <v>2576</v>
      </c>
      <c r="AC626" s="33">
        <v>42095</v>
      </c>
      <c r="AD626" s="10">
        <f t="shared" si="533"/>
        <v>41000</v>
      </c>
      <c r="AE626" s="10">
        <f t="shared" si="534"/>
        <v>42095</v>
      </c>
      <c r="AF626" s="11">
        <f t="shared" si="535"/>
        <v>1095</v>
      </c>
      <c r="AG626" s="11">
        <f t="shared" si="536"/>
        <v>5478.75</v>
      </c>
      <c r="AH626" s="11">
        <f t="shared" si="537"/>
        <v>1095</v>
      </c>
      <c r="AI626" s="11">
        <f t="shared" si="582"/>
        <v>515.20000000000005</v>
      </c>
      <c r="AJ626" s="11">
        <f t="shared" si="583"/>
        <v>2060.8000000000002</v>
      </c>
      <c r="AK626" s="33">
        <v>42461</v>
      </c>
      <c r="AL626" s="5">
        <f t="shared" si="538"/>
        <v>42461</v>
      </c>
      <c r="AM626" s="11">
        <f t="shared" si="539"/>
        <v>42461</v>
      </c>
      <c r="AN626" s="11">
        <f t="shared" si="540"/>
        <v>1095</v>
      </c>
      <c r="AO626" s="6">
        <v>687.22</v>
      </c>
      <c r="AP626" s="6">
        <f t="shared" si="541"/>
        <v>172.01999999999998</v>
      </c>
      <c r="AQ626" s="6">
        <f t="shared" si="542"/>
        <v>1888.78</v>
      </c>
      <c r="AR626" s="33">
        <v>42826</v>
      </c>
      <c r="AS626" s="5">
        <f t="shared" si="543"/>
        <v>42826</v>
      </c>
      <c r="AT626" s="11">
        <f t="shared" si="544"/>
        <v>42826</v>
      </c>
      <c r="AU626" s="11">
        <f t="shared" si="545"/>
        <v>1826</v>
      </c>
      <c r="AV626" s="6">
        <v>858.95333333333338</v>
      </c>
      <c r="AW626" s="6">
        <v>171.73333333333332</v>
      </c>
      <c r="AX626" s="6">
        <f t="shared" si="570"/>
        <v>1717.0466666666666</v>
      </c>
      <c r="AY626" s="33">
        <v>43191</v>
      </c>
      <c r="AZ626" s="5">
        <f t="shared" si="546"/>
        <v>43191</v>
      </c>
      <c r="BA626" s="11">
        <f t="shared" si="547"/>
        <v>2191</v>
      </c>
      <c r="BB626" s="11">
        <f t="shared" si="548"/>
        <v>130.19999999999982</v>
      </c>
      <c r="BC626" s="6">
        <v>1033.1832847852284</v>
      </c>
      <c r="BD626" s="6">
        <v>174.22995145189506</v>
      </c>
      <c r="BE626" s="6">
        <f t="shared" si="584"/>
        <v>1542.8167152147716</v>
      </c>
      <c r="BF626" s="8"/>
      <c r="BG626" s="33">
        <v>43556</v>
      </c>
      <c r="BH626" s="5">
        <f t="shared" si="549"/>
        <v>43556</v>
      </c>
      <c r="BI626" s="11">
        <f t="shared" si="550"/>
        <v>2556</v>
      </c>
      <c r="BJ626" s="11">
        <f t="shared" si="551"/>
        <v>0</v>
      </c>
      <c r="BK626" s="6">
        <f t="shared" si="585"/>
        <v>1201.8063630106267</v>
      </c>
      <c r="BL626" s="6">
        <f t="shared" si="586"/>
        <v>168.62307822539833</v>
      </c>
      <c r="BM626" s="6">
        <f t="shared" si="587"/>
        <v>1374.1936369893733</v>
      </c>
      <c r="BN626" s="59"/>
      <c r="BO626" s="58"/>
      <c r="BP626" s="58"/>
      <c r="BQ626" s="61">
        <f t="shared" si="552"/>
        <v>1202.46030365604</v>
      </c>
      <c r="BR626" s="33">
        <v>43922</v>
      </c>
      <c r="BS626" s="5">
        <f t="shared" si="553"/>
        <v>43922</v>
      </c>
      <c r="BT626" s="11">
        <f t="shared" si="554"/>
        <v>2922</v>
      </c>
      <c r="BU626" s="11">
        <f t="shared" si="555"/>
        <v>0</v>
      </c>
      <c r="BV626" s="6">
        <f t="shared" si="569"/>
        <v>1373.53969634396</v>
      </c>
      <c r="BW626" s="6">
        <f t="shared" si="588"/>
        <v>171.73333333333332</v>
      </c>
      <c r="BX626" s="73">
        <f t="shared" si="576"/>
        <v>1202.46030365604</v>
      </c>
      <c r="BY626" s="6">
        <f t="shared" si="589"/>
        <v>1202.46030365604</v>
      </c>
      <c r="BZ626" s="33">
        <v>44287</v>
      </c>
      <c r="CA626" s="5">
        <f t="shared" si="556"/>
        <v>44287</v>
      </c>
      <c r="CB626" s="11">
        <f t="shared" si="557"/>
        <v>3287</v>
      </c>
      <c r="CC626" s="11">
        <f t="shared" si="558"/>
        <v>0</v>
      </c>
      <c r="CD626" s="6">
        <f t="shared" si="559"/>
        <v>1545.2730296772934</v>
      </c>
      <c r="CE626" s="62">
        <f t="shared" si="590"/>
        <v>171.73333333333332</v>
      </c>
      <c r="CF626" s="73">
        <f t="shared" si="579"/>
        <v>171.73333333333332</v>
      </c>
      <c r="CG626" s="73">
        <f t="shared" si="565"/>
        <v>1030.7269703227066</v>
      </c>
      <c r="CH626" s="6">
        <f t="shared" si="592"/>
        <v>1030.7269703227066</v>
      </c>
      <c r="CI626" s="6"/>
      <c r="CJ626" s="33">
        <v>44652</v>
      </c>
      <c r="CK626" s="5">
        <f t="shared" si="560"/>
        <v>44652</v>
      </c>
      <c r="CL626" s="11">
        <f t="shared" si="561"/>
        <v>2557</v>
      </c>
      <c r="CM626" s="11">
        <f t="shared" si="562"/>
        <v>2557</v>
      </c>
      <c r="CN626" s="6">
        <f t="shared" si="563"/>
        <v>1717.0063630106267</v>
      </c>
      <c r="CO626" s="6">
        <f t="shared" si="591"/>
        <v>171.73333333333332</v>
      </c>
      <c r="CP626" s="73">
        <f t="shared" si="581"/>
        <v>171.73333333333332</v>
      </c>
      <c r="CQ626" s="73">
        <f t="shared" si="566"/>
        <v>858.99363698937327</v>
      </c>
      <c r="CR626" s="6">
        <f t="shared" si="564"/>
        <v>858.99363698937327</v>
      </c>
    </row>
    <row r="627" spans="1:96">
      <c r="A627" s="30" t="s">
        <v>2371</v>
      </c>
      <c r="B627" s="30" t="s">
        <v>2372</v>
      </c>
      <c r="C627" s="49"/>
      <c r="D627" s="49" t="s">
        <v>3798</v>
      </c>
      <c r="E627" s="30" t="s">
        <v>3061</v>
      </c>
      <c r="F627" s="30" t="s">
        <v>4568</v>
      </c>
      <c r="G627" s="30" t="s">
        <v>4574</v>
      </c>
      <c r="H627" s="30" t="s">
        <v>3113</v>
      </c>
      <c r="I627" s="30" t="s">
        <v>4332</v>
      </c>
      <c r="J627" s="30"/>
      <c r="K627" s="30" t="s">
        <v>1240</v>
      </c>
      <c r="L627" s="30" t="s">
        <v>3102</v>
      </c>
      <c r="M627" s="31">
        <v>1070</v>
      </c>
      <c r="N627" s="30">
        <v>5</v>
      </c>
      <c r="O627" s="30"/>
      <c r="P627" s="162">
        <v>15</v>
      </c>
      <c r="Q627" s="30">
        <f t="shared" si="529"/>
        <v>60</v>
      </c>
      <c r="R627" s="30">
        <f t="shared" si="530"/>
        <v>1826.2110000000002</v>
      </c>
      <c r="S627" s="30">
        <f t="shared" si="531"/>
        <v>1825</v>
      </c>
      <c r="T627" s="30" t="s">
        <v>6</v>
      </c>
      <c r="U627" s="30"/>
      <c r="V627" s="32">
        <v>41000</v>
      </c>
      <c r="W627" s="30"/>
      <c r="X627" s="31">
        <v>1070</v>
      </c>
      <c r="Y627" s="30">
        <v>0</v>
      </c>
      <c r="Z627" s="30">
        <v>0</v>
      </c>
      <c r="AA627" s="30">
        <v>0</v>
      </c>
      <c r="AB627" s="31">
        <f t="shared" si="532"/>
        <v>1070</v>
      </c>
      <c r="AC627" s="33">
        <v>42095</v>
      </c>
      <c r="AD627" s="10">
        <f t="shared" si="533"/>
        <v>41000</v>
      </c>
      <c r="AE627" s="10">
        <f t="shared" si="534"/>
        <v>42095</v>
      </c>
      <c r="AF627" s="11">
        <f t="shared" si="535"/>
        <v>1095</v>
      </c>
      <c r="AG627" s="11">
        <f t="shared" si="536"/>
        <v>1826.25</v>
      </c>
      <c r="AH627" s="11">
        <f t="shared" si="537"/>
        <v>1095</v>
      </c>
      <c r="AI627" s="11">
        <f t="shared" si="582"/>
        <v>642</v>
      </c>
      <c r="AJ627" s="11">
        <f t="shared" si="583"/>
        <v>428</v>
      </c>
      <c r="AK627" s="33">
        <v>42461</v>
      </c>
      <c r="AL627" s="5">
        <f t="shared" si="538"/>
        <v>42461</v>
      </c>
      <c r="AM627" s="11">
        <f t="shared" si="539"/>
        <v>42461</v>
      </c>
      <c r="AN627" s="11">
        <f t="shared" si="540"/>
        <v>1095</v>
      </c>
      <c r="AO627" s="6">
        <v>855.93</v>
      </c>
      <c r="AP627" s="6">
        <f t="shared" si="541"/>
        <v>213.92999999999995</v>
      </c>
      <c r="AQ627" s="6">
        <f t="shared" si="542"/>
        <v>214.07000000000005</v>
      </c>
      <c r="AR627" s="33">
        <v>42826</v>
      </c>
      <c r="AS627" s="5">
        <f t="shared" si="543"/>
        <v>42826</v>
      </c>
      <c r="AT627" s="11">
        <f t="shared" si="544"/>
        <v>42826</v>
      </c>
      <c r="AU627" s="11">
        <f t="shared" si="545"/>
        <v>1826</v>
      </c>
      <c r="AV627" s="6">
        <v>1069.9299999999998</v>
      </c>
      <c r="AW627" s="6">
        <v>214</v>
      </c>
      <c r="AX627" s="6">
        <f t="shared" si="570"/>
        <v>7.0000000000163709E-2</v>
      </c>
      <c r="AY627" s="33">
        <v>43191</v>
      </c>
      <c r="AZ627" s="5">
        <f t="shared" si="546"/>
        <v>43191</v>
      </c>
      <c r="BA627" s="11">
        <f t="shared" si="547"/>
        <v>2191</v>
      </c>
      <c r="BB627" s="11">
        <f t="shared" si="548"/>
        <v>1763</v>
      </c>
      <c r="BC627" s="6">
        <v>1287.4740486542767</v>
      </c>
      <c r="BD627" s="6">
        <v>217.54404865427676</v>
      </c>
      <c r="BE627" s="6">
        <v>-0.2</v>
      </c>
      <c r="BF627" s="8"/>
      <c r="BG627" s="33">
        <v>43556</v>
      </c>
      <c r="BH627" s="5">
        <f t="shared" si="549"/>
        <v>43556</v>
      </c>
      <c r="BI627" s="11">
        <f t="shared" si="550"/>
        <v>2556</v>
      </c>
      <c r="BJ627" s="11">
        <f t="shared" si="551"/>
        <v>0</v>
      </c>
      <c r="BK627" s="6">
        <f>BC627+BL627</f>
        <v>1288.5540486542766</v>
      </c>
      <c r="BL627" s="6">
        <v>1.08</v>
      </c>
      <c r="BM627" s="6">
        <v>0.08</v>
      </c>
      <c r="BN627" s="59"/>
      <c r="BO627" s="58"/>
      <c r="BP627" s="58"/>
      <c r="BQ627" s="61">
        <f t="shared" si="552"/>
        <v>-218.63404865427651</v>
      </c>
      <c r="BR627" s="33">
        <v>43922</v>
      </c>
      <c r="BS627" s="5">
        <f t="shared" si="553"/>
        <v>43922</v>
      </c>
      <c r="BT627" s="11">
        <f t="shared" si="554"/>
        <v>2922</v>
      </c>
      <c r="BU627" s="11">
        <f t="shared" si="555"/>
        <v>0</v>
      </c>
      <c r="BV627" s="6">
        <f t="shared" si="569"/>
        <v>1288.6340486542765</v>
      </c>
      <c r="BW627" s="6">
        <f>BM627</f>
        <v>0.08</v>
      </c>
      <c r="BX627" s="73">
        <f>M627*(P627-($BX$4-V627)/365)/P627</f>
        <v>499.13789954337904</v>
      </c>
      <c r="BY627" s="6">
        <v>0.08</v>
      </c>
      <c r="BZ627" s="33">
        <v>44287</v>
      </c>
      <c r="CA627" s="5">
        <f t="shared" si="556"/>
        <v>44287</v>
      </c>
      <c r="CB627" s="11">
        <f t="shared" si="557"/>
        <v>3287</v>
      </c>
      <c r="CC627" s="11">
        <f t="shared" si="558"/>
        <v>0</v>
      </c>
      <c r="CD627" s="6">
        <f t="shared" si="559"/>
        <v>1288.7140486542764</v>
      </c>
      <c r="CE627" s="62">
        <f>BY627</f>
        <v>0.08</v>
      </c>
      <c r="CF627" s="73">
        <f>M627/P627</f>
        <v>71.333333333333329</v>
      </c>
      <c r="CG627" s="73">
        <f t="shared" si="565"/>
        <v>427.80456621004572</v>
      </c>
      <c r="CH627" s="6">
        <f t="shared" si="592"/>
        <v>0</v>
      </c>
      <c r="CI627" s="6"/>
      <c r="CJ627" s="33">
        <v>44652</v>
      </c>
      <c r="CK627" s="5">
        <f t="shared" si="560"/>
        <v>44652</v>
      </c>
      <c r="CL627" s="11">
        <f t="shared" si="561"/>
        <v>2557</v>
      </c>
      <c r="CM627" s="11">
        <f t="shared" si="562"/>
        <v>2557</v>
      </c>
      <c r="CN627" s="6">
        <f t="shared" si="563"/>
        <v>1288.7140486542764</v>
      </c>
      <c r="CO627" s="62">
        <f>CH627</f>
        <v>0</v>
      </c>
      <c r="CP627" s="73">
        <f>M627/P627</f>
        <v>71.333333333333329</v>
      </c>
      <c r="CQ627" s="73">
        <f t="shared" si="566"/>
        <v>356.47123287671241</v>
      </c>
      <c r="CR627" s="6">
        <f t="shared" si="564"/>
        <v>0</v>
      </c>
    </row>
    <row r="628" spans="1:96">
      <c r="A628" s="30" t="s">
        <v>2373</v>
      </c>
      <c r="B628" s="30" t="s">
        <v>2374</v>
      </c>
      <c r="C628" s="49"/>
      <c r="D628" s="49" t="s">
        <v>3799</v>
      </c>
      <c r="E628" s="30" t="s">
        <v>3061</v>
      </c>
      <c r="F628" s="30" t="s">
        <v>4568</v>
      </c>
      <c r="G628" s="30" t="s">
        <v>4574</v>
      </c>
      <c r="H628" s="30" t="s">
        <v>3113</v>
      </c>
      <c r="I628" s="30" t="s">
        <v>4332</v>
      </c>
      <c r="J628" s="30"/>
      <c r="K628" s="30" t="s">
        <v>1240</v>
      </c>
      <c r="L628" s="30" t="s">
        <v>3102</v>
      </c>
      <c r="M628" s="31">
        <v>350</v>
      </c>
      <c r="N628" s="30">
        <v>15</v>
      </c>
      <c r="O628" s="30"/>
      <c r="P628" s="162"/>
      <c r="Q628" s="30">
        <f t="shared" si="529"/>
        <v>180</v>
      </c>
      <c r="R628" s="30">
        <f t="shared" si="530"/>
        <v>5478.6330000000007</v>
      </c>
      <c r="S628" s="30">
        <f t="shared" si="531"/>
        <v>5475</v>
      </c>
      <c r="T628" s="30" t="s">
        <v>6</v>
      </c>
      <c r="U628" s="30"/>
      <c r="V628" s="32">
        <v>41000</v>
      </c>
      <c r="W628" s="30"/>
      <c r="X628" s="31">
        <v>350</v>
      </c>
      <c r="Y628" s="30">
        <v>0</v>
      </c>
      <c r="Z628" s="30">
        <v>0</v>
      </c>
      <c r="AA628" s="30">
        <v>0</v>
      </c>
      <c r="AB628" s="31">
        <f t="shared" si="532"/>
        <v>350</v>
      </c>
      <c r="AC628" s="33">
        <v>42095</v>
      </c>
      <c r="AD628" s="10">
        <f t="shared" si="533"/>
        <v>41000</v>
      </c>
      <c r="AE628" s="10">
        <f t="shared" si="534"/>
        <v>42095</v>
      </c>
      <c r="AF628" s="11">
        <f t="shared" si="535"/>
        <v>1095</v>
      </c>
      <c r="AG628" s="11">
        <f t="shared" si="536"/>
        <v>5478.75</v>
      </c>
      <c r="AH628" s="11">
        <f t="shared" si="537"/>
        <v>1095</v>
      </c>
      <c r="AI628" s="11">
        <f t="shared" si="582"/>
        <v>70</v>
      </c>
      <c r="AJ628" s="11">
        <f t="shared" si="583"/>
        <v>280</v>
      </c>
      <c r="AK628" s="33">
        <v>42461</v>
      </c>
      <c r="AL628" s="5">
        <f t="shared" si="538"/>
        <v>42461</v>
      </c>
      <c r="AM628" s="11">
        <f t="shared" si="539"/>
        <v>42461</v>
      </c>
      <c r="AN628" s="11">
        <f t="shared" si="540"/>
        <v>1095</v>
      </c>
      <c r="AO628" s="6">
        <v>93.04</v>
      </c>
      <c r="AP628" s="6">
        <f t="shared" si="541"/>
        <v>23.040000000000006</v>
      </c>
      <c r="AQ628" s="6">
        <f t="shared" si="542"/>
        <v>256.95999999999998</v>
      </c>
      <c r="AR628" s="33">
        <v>42826</v>
      </c>
      <c r="AS628" s="5">
        <f t="shared" si="543"/>
        <v>42826</v>
      </c>
      <c r="AT628" s="11">
        <f t="shared" si="544"/>
        <v>42826</v>
      </c>
      <c r="AU628" s="11">
        <f t="shared" si="545"/>
        <v>1826</v>
      </c>
      <c r="AV628" s="6">
        <v>116.37333333333333</v>
      </c>
      <c r="AW628" s="6">
        <v>23.333333333333332</v>
      </c>
      <c r="AX628" s="6">
        <f t="shared" si="570"/>
        <v>233.62666666666667</v>
      </c>
      <c r="AY628" s="33">
        <v>43191</v>
      </c>
      <c r="AZ628" s="5">
        <f t="shared" si="546"/>
        <v>43191</v>
      </c>
      <c r="BA628" s="11">
        <f t="shared" si="547"/>
        <v>2191</v>
      </c>
      <c r="BB628" s="11">
        <f t="shared" si="548"/>
        <v>1911</v>
      </c>
      <c r="BC628" s="6">
        <v>140.38263385452464</v>
      </c>
      <c r="BD628" s="6">
        <v>24.009300521191303</v>
      </c>
      <c r="BE628" s="6">
        <f t="shared" ref="BE628:BE639" si="593">AB628-BC628</f>
        <v>209.61736614547536</v>
      </c>
      <c r="BF628" s="8"/>
      <c r="BG628" s="33">
        <v>43556</v>
      </c>
      <c r="BH628" s="5">
        <f t="shared" si="549"/>
        <v>43556</v>
      </c>
      <c r="BI628" s="11">
        <f t="shared" si="550"/>
        <v>2556</v>
      </c>
      <c r="BJ628" s="11">
        <f t="shared" si="551"/>
        <v>0</v>
      </c>
      <c r="BK628" s="6">
        <f t="shared" ref="BK628:BK639" si="594">(M628-J628)/R628*BI628</f>
        <v>163.28890801774821</v>
      </c>
      <c r="BL628" s="6">
        <f t="shared" ref="BL628:BL639" si="595">BK628-BC628</f>
        <v>22.906274163223571</v>
      </c>
      <c r="BM628" s="6">
        <f t="shared" ref="BM628:BM639" si="596">BE628-BL628</f>
        <v>186.71109198225179</v>
      </c>
      <c r="BN628" s="59"/>
      <c r="BO628" s="58"/>
      <c r="BP628" s="58"/>
      <c r="BQ628" s="61">
        <f t="shared" si="552"/>
        <v>163.37775864891844</v>
      </c>
      <c r="BR628" s="33">
        <v>43922</v>
      </c>
      <c r="BS628" s="5">
        <f t="shared" si="553"/>
        <v>43922</v>
      </c>
      <c r="BT628" s="11">
        <f t="shared" si="554"/>
        <v>2922</v>
      </c>
      <c r="BU628" s="11">
        <f t="shared" si="555"/>
        <v>0</v>
      </c>
      <c r="BV628" s="6">
        <f t="shared" si="569"/>
        <v>186.62224135108156</v>
      </c>
      <c r="BW628" s="6">
        <f t="shared" ref="BW628:BW639" si="597">SLN(M628,J628,N628)</f>
        <v>23.333333333333332</v>
      </c>
      <c r="BX628" s="73">
        <f t="shared" si="576"/>
        <v>163.37775864891844</v>
      </c>
      <c r="BY628" s="6">
        <f t="shared" ref="BY628:BY639" si="598">BM628-BW628</f>
        <v>163.37775864891844</v>
      </c>
      <c r="BZ628" s="33">
        <v>44287</v>
      </c>
      <c r="CA628" s="5">
        <f t="shared" si="556"/>
        <v>44287</v>
      </c>
      <c r="CB628" s="11">
        <f t="shared" si="557"/>
        <v>3287</v>
      </c>
      <c r="CC628" s="11">
        <f t="shared" si="558"/>
        <v>0</v>
      </c>
      <c r="CD628" s="6">
        <f t="shared" si="559"/>
        <v>209.9555746844149</v>
      </c>
      <c r="CE628" s="62">
        <f t="shared" ref="CE628:CE639" si="599">SLN(M628,J628,N628)</f>
        <v>23.333333333333332</v>
      </c>
      <c r="CF628" s="73">
        <f t="shared" si="579"/>
        <v>23.333333333333332</v>
      </c>
      <c r="CG628" s="73">
        <f t="shared" si="565"/>
        <v>140.0444253155851</v>
      </c>
      <c r="CH628" s="6">
        <f t="shared" si="592"/>
        <v>140.0444253155851</v>
      </c>
      <c r="CI628" s="6"/>
      <c r="CJ628" s="33">
        <v>44652</v>
      </c>
      <c r="CK628" s="5">
        <f t="shared" si="560"/>
        <v>44652</v>
      </c>
      <c r="CL628" s="11">
        <f t="shared" si="561"/>
        <v>2557</v>
      </c>
      <c r="CM628" s="11">
        <f t="shared" si="562"/>
        <v>2557</v>
      </c>
      <c r="CN628" s="6">
        <f t="shared" si="563"/>
        <v>233.28890801774824</v>
      </c>
      <c r="CO628" s="6">
        <f t="shared" ref="CO628:CO639" si="600">SLN(M628,J628,N628)</f>
        <v>23.333333333333332</v>
      </c>
      <c r="CP628" s="73">
        <f t="shared" si="581"/>
        <v>23.333333333333332</v>
      </c>
      <c r="CQ628" s="73">
        <f t="shared" si="566"/>
        <v>116.71109198225177</v>
      </c>
      <c r="CR628" s="6">
        <f t="shared" si="564"/>
        <v>116.71109198225177</v>
      </c>
    </row>
    <row r="629" spans="1:96">
      <c r="A629" s="30" t="s">
        <v>2375</v>
      </c>
      <c r="B629" s="30" t="s">
        <v>2376</v>
      </c>
      <c r="C629" s="49"/>
      <c r="D629" s="49" t="s">
        <v>3800</v>
      </c>
      <c r="E629" s="30" t="s">
        <v>3061</v>
      </c>
      <c r="F629" s="30" t="s">
        <v>4568</v>
      </c>
      <c r="G629" s="30" t="s">
        <v>4574</v>
      </c>
      <c r="H629" s="30" t="s">
        <v>3113</v>
      </c>
      <c r="I629" s="30" t="s">
        <v>4332</v>
      </c>
      <c r="J629" s="30"/>
      <c r="K629" s="30" t="s">
        <v>1240</v>
      </c>
      <c r="L629" s="30" t="s">
        <v>3102</v>
      </c>
      <c r="M629" s="31">
        <v>399</v>
      </c>
      <c r="N629" s="30">
        <v>15</v>
      </c>
      <c r="O629" s="30"/>
      <c r="P629" s="162"/>
      <c r="Q629" s="30">
        <f t="shared" si="529"/>
        <v>180</v>
      </c>
      <c r="R629" s="30">
        <f t="shared" si="530"/>
        <v>5478.6330000000007</v>
      </c>
      <c r="S629" s="30">
        <f t="shared" si="531"/>
        <v>5475</v>
      </c>
      <c r="T629" s="30" t="s">
        <v>6</v>
      </c>
      <c r="U629" s="30"/>
      <c r="V629" s="32">
        <v>41000</v>
      </c>
      <c r="W629" s="30"/>
      <c r="X629" s="31">
        <v>399</v>
      </c>
      <c r="Y629" s="30">
        <v>0</v>
      </c>
      <c r="Z629" s="30">
        <v>0</v>
      </c>
      <c r="AA629" s="30">
        <v>0</v>
      </c>
      <c r="AB629" s="31">
        <f t="shared" si="532"/>
        <v>399</v>
      </c>
      <c r="AC629" s="33">
        <v>42095</v>
      </c>
      <c r="AD629" s="10">
        <f t="shared" si="533"/>
        <v>41000</v>
      </c>
      <c r="AE629" s="10">
        <f t="shared" si="534"/>
        <v>42095</v>
      </c>
      <c r="AF629" s="11">
        <f t="shared" si="535"/>
        <v>1095</v>
      </c>
      <c r="AG629" s="11">
        <f t="shared" si="536"/>
        <v>5478.75</v>
      </c>
      <c r="AH629" s="11">
        <f t="shared" si="537"/>
        <v>1095</v>
      </c>
      <c r="AI629" s="11">
        <f t="shared" si="582"/>
        <v>79.8</v>
      </c>
      <c r="AJ629" s="11">
        <f t="shared" si="583"/>
        <v>319.2</v>
      </c>
      <c r="AK629" s="33">
        <v>42461</v>
      </c>
      <c r="AL629" s="5">
        <f t="shared" si="538"/>
        <v>42461</v>
      </c>
      <c r="AM629" s="11">
        <f t="shared" si="539"/>
        <v>42461</v>
      </c>
      <c r="AN629" s="11">
        <f t="shared" si="540"/>
        <v>1095</v>
      </c>
      <c r="AO629" s="6">
        <v>106.76</v>
      </c>
      <c r="AP629" s="6">
        <f t="shared" si="541"/>
        <v>26.960000000000008</v>
      </c>
      <c r="AQ629" s="6">
        <f t="shared" si="542"/>
        <v>292.24</v>
      </c>
      <c r="AR629" s="33">
        <v>42826</v>
      </c>
      <c r="AS629" s="5">
        <f t="shared" si="543"/>
        <v>42826</v>
      </c>
      <c r="AT629" s="11">
        <f t="shared" si="544"/>
        <v>42826</v>
      </c>
      <c r="AU629" s="11">
        <f t="shared" si="545"/>
        <v>1826</v>
      </c>
      <c r="AV629" s="6">
        <v>133.36000000000001</v>
      </c>
      <c r="AW629" s="6">
        <v>26.6</v>
      </c>
      <c r="AX629" s="6">
        <f t="shared" si="570"/>
        <v>265.64</v>
      </c>
      <c r="AY629" s="33">
        <v>43191</v>
      </c>
      <c r="AZ629" s="5">
        <f t="shared" si="546"/>
        <v>43191</v>
      </c>
      <c r="BA629" s="11">
        <f t="shared" si="547"/>
        <v>2191</v>
      </c>
      <c r="BB629" s="11">
        <f t="shared" si="548"/>
        <v>1871.8</v>
      </c>
      <c r="BC629" s="6">
        <v>160.0268609083958</v>
      </c>
      <c r="BD629" s="6">
        <v>26.66686090839578</v>
      </c>
      <c r="BE629" s="6">
        <f t="shared" si="593"/>
        <v>238.9731390916042</v>
      </c>
      <c r="BF629" s="8"/>
      <c r="BG629" s="33">
        <v>43556</v>
      </c>
      <c r="BH629" s="5">
        <f t="shared" si="549"/>
        <v>43556</v>
      </c>
      <c r="BI629" s="11">
        <f t="shared" si="550"/>
        <v>2556</v>
      </c>
      <c r="BJ629" s="11">
        <f t="shared" si="551"/>
        <v>0</v>
      </c>
      <c r="BK629" s="6">
        <f t="shared" si="594"/>
        <v>186.14935514023296</v>
      </c>
      <c r="BL629" s="6">
        <f t="shared" si="595"/>
        <v>26.122494231837152</v>
      </c>
      <c r="BM629" s="6">
        <f t="shared" si="596"/>
        <v>212.85064485976704</v>
      </c>
      <c r="BN629" s="59"/>
      <c r="BO629" s="58"/>
      <c r="BP629" s="58"/>
      <c r="BQ629" s="61">
        <f t="shared" si="552"/>
        <v>186.25064485976705</v>
      </c>
      <c r="BR629" s="33">
        <v>43922</v>
      </c>
      <c r="BS629" s="5">
        <f t="shared" si="553"/>
        <v>43922</v>
      </c>
      <c r="BT629" s="11">
        <f t="shared" si="554"/>
        <v>2922</v>
      </c>
      <c r="BU629" s="11">
        <f t="shared" si="555"/>
        <v>0</v>
      </c>
      <c r="BV629" s="6">
        <f t="shared" si="569"/>
        <v>212.74935514023295</v>
      </c>
      <c r="BW629" s="6">
        <f t="shared" si="597"/>
        <v>26.6</v>
      </c>
      <c r="BX629" s="73">
        <f t="shared" si="576"/>
        <v>186.25064485976705</v>
      </c>
      <c r="BY629" s="6">
        <f t="shared" si="598"/>
        <v>186.25064485976705</v>
      </c>
      <c r="BZ629" s="33">
        <v>44287</v>
      </c>
      <c r="CA629" s="5">
        <f t="shared" si="556"/>
        <v>44287</v>
      </c>
      <c r="CB629" s="11">
        <f t="shared" si="557"/>
        <v>3287</v>
      </c>
      <c r="CC629" s="11">
        <f t="shared" si="558"/>
        <v>0</v>
      </c>
      <c r="CD629" s="6">
        <f t="shared" si="559"/>
        <v>239.34935514023294</v>
      </c>
      <c r="CE629" s="62">
        <f t="shared" si="599"/>
        <v>26.6</v>
      </c>
      <c r="CF629" s="73">
        <f t="shared" si="579"/>
        <v>26.6</v>
      </c>
      <c r="CG629" s="73">
        <f t="shared" si="565"/>
        <v>159.65064485976706</v>
      </c>
      <c r="CH629" s="6">
        <f t="shared" si="592"/>
        <v>159.65064485976706</v>
      </c>
      <c r="CI629" s="6"/>
      <c r="CJ629" s="33">
        <v>44652</v>
      </c>
      <c r="CK629" s="5">
        <f t="shared" si="560"/>
        <v>44652</v>
      </c>
      <c r="CL629" s="11">
        <f t="shared" si="561"/>
        <v>2557</v>
      </c>
      <c r="CM629" s="11">
        <f t="shared" si="562"/>
        <v>2557</v>
      </c>
      <c r="CN629" s="6">
        <f t="shared" si="563"/>
        <v>265.94935514023297</v>
      </c>
      <c r="CO629" s="6">
        <f t="shared" si="600"/>
        <v>26.6</v>
      </c>
      <c r="CP629" s="73">
        <f t="shared" si="581"/>
        <v>26.6</v>
      </c>
      <c r="CQ629" s="73">
        <f t="shared" si="566"/>
        <v>133.05064485976706</v>
      </c>
      <c r="CR629" s="6">
        <f t="shared" si="564"/>
        <v>133.05064485976706</v>
      </c>
    </row>
    <row r="630" spans="1:96">
      <c r="A630" s="30" t="s">
        <v>2377</v>
      </c>
      <c r="B630" s="30" t="s">
        <v>2378</v>
      </c>
      <c r="C630" s="49"/>
      <c r="D630" s="49" t="s">
        <v>3801</v>
      </c>
      <c r="E630" s="30" t="s">
        <v>3061</v>
      </c>
      <c r="F630" s="30" t="s">
        <v>4568</v>
      </c>
      <c r="G630" s="30" t="s">
        <v>4574</v>
      </c>
      <c r="H630" s="30" t="s">
        <v>3113</v>
      </c>
      <c r="I630" s="30" t="s">
        <v>4332</v>
      </c>
      <c r="J630" s="30"/>
      <c r="K630" s="30" t="s">
        <v>1240</v>
      </c>
      <c r="L630" s="30" t="s">
        <v>3102</v>
      </c>
      <c r="M630" s="31">
        <v>814</v>
      </c>
      <c r="N630" s="30">
        <v>15</v>
      </c>
      <c r="O630" s="30"/>
      <c r="P630" s="162"/>
      <c r="Q630" s="30">
        <f t="shared" si="529"/>
        <v>180</v>
      </c>
      <c r="R630" s="30">
        <f t="shared" si="530"/>
        <v>5478.6330000000007</v>
      </c>
      <c r="S630" s="30">
        <f t="shared" si="531"/>
        <v>5475</v>
      </c>
      <c r="T630" s="30" t="s">
        <v>6</v>
      </c>
      <c r="U630" s="30"/>
      <c r="V630" s="32">
        <v>41000</v>
      </c>
      <c r="W630" s="30"/>
      <c r="X630" s="31">
        <v>814</v>
      </c>
      <c r="Y630" s="30">
        <v>0</v>
      </c>
      <c r="Z630" s="30">
        <v>0</v>
      </c>
      <c r="AA630" s="30">
        <v>0</v>
      </c>
      <c r="AB630" s="31">
        <f t="shared" si="532"/>
        <v>814</v>
      </c>
      <c r="AC630" s="33">
        <v>42095</v>
      </c>
      <c r="AD630" s="10">
        <f t="shared" si="533"/>
        <v>41000</v>
      </c>
      <c r="AE630" s="10">
        <f t="shared" si="534"/>
        <v>42095</v>
      </c>
      <c r="AF630" s="11">
        <f t="shared" si="535"/>
        <v>1095</v>
      </c>
      <c r="AG630" s="11">
        <f t="shared" si="536"/>
        <v>5478.75</v>
      </c>
      <c r="AH630" s="11">
        <f t="shared" si="537"/>
        <v>1095</v>
      </c>
      <c r="AI630" s="11">
        <f t="shared" si="582"/>
        <v>162.79999999999998</v>
      </c>
      <c r="AJ630" s="11">
        <f t="shared" si="583"/>
        <v>651.20000000000005</v>
      </c>
      <c r="AK630" s="33">
        <v>42461</v>
      </c>
      <c r="AL630" s="5">
        <f t="shared" si="538"/>
        <v>42461</v>
      </c>
      <c r="AM630" s="11">
        <f t="shared" si="539"/>
        <v>42461</v>
      </c>
      <c r="AN630" s="11">
        <f t="shared" si="540"/>
        <v>1095</v>
      </c>
      <c r="AO630" s="6">
        <v>216.76</v>
      </c>
      <c r="AP630" s="6">
        <f t="shared" si="541"/>
        <v>53.960000000000008</v>
      </c>
      <c r="AQ630" s="6">
        <f t="shared" si="542"/>
        <v>597.24</v>
      </c>
      <c r="AR630" s="33">
        <v>42826</v>
      </c>
      <c r="AS630" s="5">
        <f t="shared" si="543"/>
        <v>42826</v>
      </c>
      <c r="AT630" s="11">
        <f t="shared" si="544"/>
        <v>42826</v>
      </c>
      <c r="AU630" s="11">
        <f t="shared" si="545"/>
        <v>1826</v>
      </c>
      <c r="AV630" s="6">
        <v>271.02666666666664</v>
      </c>
      <c r="AW630" s="6">
        <v>54.266666666666666</v>
      </c>
      <c r="AX630" s="6">
        <f t="shared" si="570"/>
        <v>542.97333333333336</v>
      </c>
      <c r="AY630" s="33">
        <v>43191</v>
      </c>
      <c r="AZ630" s="5">
        <f t="shared" si="546"/>
        <v>43191</v>
      </c>
      <c r="BA630" s="11">
        <f t="shared" si="547"/>
        <v>2191</v>
      </c>
      <c r="BB630" s="11">
        <f t="shared" si="548"/>
        <v>1539.8</v>
      </c>
      <c r="BC630" s="6">
        <v>326.48484488548831</v>
      </c>
      <c r="BD630" s="6">
        <v>55.458178218821701</v>
      </c>
      <c r="BE630" s="6">
        <f t="shared" si="593"/>
        <v>487.51515511451169</v>
      </c>
      <c r="BF630" s="8"/>
      <c r="BG630" s="33">
        <v>43556</v>
      </c>
      <c r="BH630" s="5">
        <f t="shared" si="549"/>
        <v>43556</v>
      </c>
      <c r="BI630" s="11">
        <f t="shared" si="550"/>
        <v>2556</v>
      </c>
      <c r="BJ630" s="11">
        <f t="shared" si="551"/>
        <v>0</v>
      </c>
      <c r="BK630" s="6">
        <f t="shared" si="594"/>
        <v>379.76334607556294</v>
      </c>
      <c r="BL630" s="6">
        <f t="shared" si="595"/>
        <v>53.278501190074621</v>
      </c>
      <c r="BM630" s="6">
        <f t="shared" si="596"/>
        <v>434.23665392443706</v>
      </c>
      <c r="BN630" s="59"/>
      <c r="BO630" s="58"/>
      <c r="BP630" s="58"/>
      <c r="BQ630" s="61">
        <f t="shared" si="552"/>
        <v>379.96998725777041</v>
      </c>
      <c r="BR630" s="33">
        <v>43922</v>
      </c>
      <c r="BS630" s="5">
        <f t="shared" si="553"/>
        <v>43922</v>
      </c>
      <c r="BT630" s="11">
        <f t="shared" si="554"/>
        <v>2922</v>
      </c>
      <c r="BU630" s="11">
        <f t="shared" si="555"/>
        <v>0</v>
      </c>
      <c r="BV630" s="6">
        <f t="shared" si="569"/>
        <v>434.03001274222959</v>
      </c>
      <c r="BW630" s="6">
        <f t="shared" si="597"/>
        <v>54.266666666666666</v>
      </c>
      <c r="BX630" s="73">
        <f t="shared" si="576"/>
        <v>379.96998725777041</v>
      </c>
      <c r="BY630" s="6">
        <f t="shared" si="598"/>
        <v>379.96998725777041</v>
      </c>
      <c r="BZ630" s="33">
        <v>44287</v>
      </c>
      <c r="CA630" s="5">
        <f t="shared" si="556"/>
        <v>44287</v>
      </c>
      <c r="CB630" s="11">
        <f t="shared" si="557"/>
        <v>3287</v>
      </c>
      <c r="CC630" s="11">
        <f t="shared" si="558"/>
        <v>0</v>
      </c>
      <c r="CD630" s="6">
        <f t="shared" si="559"/>
        <v>488.29667940889624</v>
      </c>
      <c r="CE630" s="62">
        <f t="shared" si="599"/>
        <v>54.266666666666666</v>
      </c>
      <c r="CF630" s="73">
        <f t="shared" si="579"/>
        <v>54.266666666666666</v>
      </c>
      <c r="CG630" s="73">
        <f t="shared" si="565"/>
        <v>325.70332059110376</v>
      </c>
      <c r="CH630" s="6">
        <f t="shared" si="592"/>
        <v>325.70332059110376</v>
      </c>
      <c r="CI630" s="6"/>
      <c r="CJ630" s="33">
        <v>44652</v>
      </c>
      <c r="CK630" s="5">
        <f t="shared" si="560"/>
        <v>44652</v>
      </c>
      <c r="CL630" s="11">
        <f t="shared" si="561"/>
        <v>2557</v>
      </c>
      <c r="CM630" s="11">
        <f t="shared" si="562"/>
        <v>2557</v>
      </c>
      <c r="CN630" s="6">
        <f t="shared" si="563"/>
        <v>542.56334607556289</v>
      </c>
      <c r="CO630" s="6">
        <f t="shared" si="600"/>
        <v>54.266666666666666</v>
      </c>
      <c r="CP630" s="73">
        <f t="shared" si="581"/>
        <v>54.266666666666666</v>
      </c>
      <c r="CQ630" s="73">
        <f t="shared" si="566"/>
        <v>271.43665392443711</v>
      </c>
      <c r="CR630" s="6">
        <f t="shared" si="564"/>
        <v>271.43665392443711</v>
      </c>
    </row>
    <row r="631" spans="1:96">
      <c r="A631" s="30" t="s">
        <v>2379</v>
      </c>
      <c r="B631" s="30" t="s">
        <v>2380</v>
      </c>
      <c r="C631" s="49"/>
      <c r="D631" s="49" t="s">
        <v>3802</v>
      </c>
      <c r="E631" s="30" t="s">
        <v>3061</v>
      </c>
      <c r="F631" s="30" t="s">
        <v>4568</v>
      </c>
      <c r="G631" s="30" t="s">
        <v>4574</v>
      </c>
      <c r="H631" s="30" t="s">
        <v>3113</v>
      </c>
      <c r="I631" s="30" t="s">
        <v>4332</v>
      </c>
      <c r="J631" s="30"/>
      <c r="K631" s="30" t="s">
        <v>1240</v>
      </c>
      <c r="L631" s="30" t="s">
        <v>3102</v>
      </c>
      <c r="M631" s="31">
        <v>550</v>
      </c>
      <c r="N631" s="30">
        <v>15</v>
      </c>
      <c r="O631" s="30"/>
      <c r="P631" s="162"/>
      <c r="Q631" s="30">
        <f t="shared" si="529"/>
        <v>180</v>
      </c>
      <c r="R631" s="30">
        <f t="shared" si="530"/>
        <v>5478.6330000000007</v>
      </c>
      <c r="S631" s="30">
        <f t="shared" si="531"/>
        <v>5475</v>
      </c>
      <c r="T631" s="30" t="s">
        <v>6</v>
      </c>
      <c r="U631" s="30"/>
      <c r="V631" s="32">
        <v>41000</v>
      </c>
      <c r="W631" s="30"/>
      <c r="X631" s="31">
        <v>550</v>
      </c>
      <c r="Y631" s="30">
        <v>0</v>
      </c>
      <c r="Z631" s="30">
        <v>0</v>
      </c>
      <c r="AA631" s="30">
        <v>0</v>
      </c>
      <c r="AB631" s="31">
        <f t="shared" si="532"/>
        <v>550</v>
      </c>
      <c r="AC631" s="33">
        <v>42095</v>
      </c>
      <c r="AD631" s="10">
        <f t="shared" si="533"/>
        <v>41000</v>
      </c>
      <c r="AE631" s="10">
        <f t="shared" si="534"/>
        <v>42095</v>
      </c>
      <c r="AF631" s="11">
        <f t="shared" si="535"/>
        <v>1095</v>
      </c>
      <c r="AG631" s="11">
        <f t="shared" si="536"/>
        <v>5478.75</v>
      </c>
      <c r="AH631" s="11">
        <f t="shared" si="537"/>
        <v>1095</v>
      </c>
      <c r="AI631" s="11">
        <f t="shared" si="582"/>
        <v>110</v>
      </c>
      <c r="AJ631" s="11">
        <f t="shared" si="583"/>
        <v>440</v>
      </c>
      <c r="AK631" s="33">
        <v>42461</v>
      </c>
      <c r="AL631" s="5">
        <f t="shared" si="538"/>
        <v>42461</v>
      </c>
      <c r="AM631" s="11">
        <f t="shared" si="539"/>
        <v>42461</v>
      </c>
      <c r="AN631" s="11">
        <f t="shared" si="540"/>
        <v>1095</v>
      </c>
      <c r="AO631" s="6">
        <v>146.96</v>
      </c>
      <c r="AP631" s="6">
        <f t="shared" si="541"/>
        <v>36.960000000000008</v>
      </c>
      <c r="AQ631" s="6">
        <f t="shared" si="542"/>
        <v>403.03999999999996</v>
      </c>
      <c r="AR631" s="33">
        <v>42826</v>
      </c>
      <c r="AS631" s="5">
        <f t="shared" si="543"/>
        <v>42826</v>
      </c>
      <c r="AT631" s="11">
        <f t="shared" si="544"/>
        <v>42826</v>
      </c>
      <c r="AU631" s="11">
        <f t="shared" si="545"/>
        <v>1826</v>
      </c>
      <c r="AV631" s="6">
        <v>183.62666666666667</v>
      </c>
      <c r="AW631" s="6">
        <v>36.666666666666664</v>
      </c>
      <c r="AX631" s="6">
        <f t="shared" si="570"/>
        <v>366.37333333333333</v>
      </c>
      <c r="AY631" s="33">
        <v>43191</v>
      </c>
      <c r="AZ631" s="5">
        <f t="shared" si="546"/>
        <v>43191</v>
      </c>
      <c r="BA631" s="11">
        <f t="shared" si="547"/>
        <v>2191</v>
      </c>
      <c r="BB631" s="11">
        <f t="shared" si="548"/>
        <v>1751</v>
      </c>
      <c r="BC631" s="6">
        <v>220.59113444979758</v>
      </c>
      <c r="BD631" s="6">
        <v>36.964467783130921</v>
      </c>
      <c r="BE631" s="6">
        <f t="shared" si="593"/>
        <v>329.40886555020245</v>
      </c>
      <c r="BF631" s="8"/>
      <c r="BG631" s="33">
        <v>43556</v>
      </c>
      <c r="BH631" s="5">
        <f t="shared" si="549"/>
        <v>43556</v>
      </c>
      <c r="BI631" s="11">
        <f t="shared" si="550"/>
        <v>2556</v>
      </c>
      <c r="BJ631" s="11">
        <f t="shared" si="551"/>
        <v>0</v>
      </c>
      <c r="BK631" s="6">
        <f t="shared" si="594"/>
        <v>256.59685545646147</v>
      </c>
      <c r="BL631" s="6">
        <f t="shared" si="595"/>
        <v>36.00572100666389</v>
      </c>
      <c r="BM631" s="6">
        <f t="shared" si="596"/>
        <v>293.40314454353859</v>
      </c>
      <c r="BN631" s="59"/>
      <c r="BO631" s="58"/>
      <c r="BP631" s="58"/>
      <c r="BQ631" s="61">
        <f t="shared" si="552"/>
        <v>256.73647787687185</v>
      </c>
      <c r="BR631" s="33">
        <v>43922</v>
      </c>
      <c r="BS631" s="5">
        <f t="shared" si="553"/>
        <v>43922</v>
      </c>
      <c r="BT631" s="11">
        <f t="shared" si="554"/>
        <v>2922</v>
      </c>
      <c r="BU631" s="11">
        <f t="shared" si="555"/>
        <v>0</v>
      </c>
      <c r="BV631" s="6">
        <f t="shared" si="569"/>
        <v>293.26352212312815</v>
      </c>
      <c r="BW631" s="6">
        <f t="shared" si="597"/>
        <v>36.666666666666664</v>
      </c>
      <c r="BX631" s="73">
        <f t="shared" si="576"/>
        <v>256.7364778768719</v>
      </c>
      <c r="BY631" s="6">
        <f t="shared" si="598"/>
        <v>256.7364778768719</v>
      </c>
      <c r="BZ631" s="33">
        <v>44287</v>
      </c>
      <c r="CA631" s="5">
        <f t="shared" si="556"/>
        <v>44287</v>
      </c>
      <c r="CB631" s="11">
        <f t="shared" si="557"/>
        <v>3287</v>
      </c>
      <c r="CC631" s="11">
        <f t="shared" si="558"/>
        <v>0</v>
      </c>
      <c r="CD631" s="6">
        <f t="shared" si="559"/>
        <v>329.93018878979484</v>
      </c>
      <c r="CE631" s="62">
        <f t="shared" si="599"/>
        <v>36.666666666666664</v>
      </c>
      <c r="CF631" s="73">
        <f t="shared" si="579"/>
        <v>36.666666666666664</v>
      </c>
      <c r="CG631" s="73">
        <f t="shared" si="565"/>
        <v>220.06981121020524</v>
      </c>
      <c r="CH631" s="6">
        <f t="shared" si="592"/>
        <v>220.06981121020524</v>
      </c>
      <c r="CI631" s="6"/>
      <c r="CJ631" s="33">
        <v>44652</v>
      </c>
      <c r="CK631" s="5">
        <f t="shared" si="560"/>
        <v>44652</v>
      </c>
      <c r="CL631" s="11">
        <f t="shared" si="561"/>
        <v>2557</v>
      </c>
      <c r="CM631" s="11">
        <f t="shared" si="562"/>
        <v>2557</v>
      </c>
      <c r="CN631" s="6">
        <f t="shared" si="563"/>
        <v>366.59685545646153</v>
      </c>
      <c r="CO631" s="6">
        <f t="shared" si="600"/>
        <v>36.666666666666664</v>
      </c>
      <c r="CP631" s="73">
        <f t="shared" si="581"/>
        <v>36.666666666666664</v>
      </c>
      <c r="CQ631" s="73">
        <f t="shared" si="566"/>
        <v>183.40314454353859</v>
      </c>
      <c r="CR631" s="6">
        <f t="shared" si="564"/>
        <v>183.40314454353859</v>
      </c>
    </row>
    <row r="632" spans="1:96">
      <c r="A632" s="30" t="s">
        <v>2381</v>
      </c>
      <c r="B632" s="30" t="s">
        <v>2382</v>
      </c>
      <c r="C632" s="49"/>
      <c r="D632" s="49" t="s">
        <v>3803</v>
      </c>
      <c r="E632" s="30" t="s">
        <v>3061</v>
      </c>
      <c r="F632" s="30" t="s">
        <v>4568</v>
      </c>
      <c r="G632" s="30" t="s">
        <v>4574</v>
      </c>
      <c r="H632" s="30" t="s">
        <v>3169</v>
      </c>
      <c r="I632" s="30" t="s">
        <v>3116</v>
      </c>
      <c r="J632" s="30"/>
      <c r="K632" s="30" t="s">
        <v>1240</v>
      </c>
      <c r="L632" s="30" t="s">
        <v>3102</v>
      </c>
      <c r="M632" s="31">
        <v>550</v>
      </c>
      <c r="N632" s="30">
        <v>15</v>
      </c>
      <c r="O632" s="30"/>
      <c r="P632" s="162"/>
      <c r="Q632" s="30">
        <f t="shared" si="529"/>
        <v>180</v>
      </c>
      <c r="R632" s="30">
        <f t="shared" si="530"/>
        <v>5478.6330000000007</v>
      </c>
      <c r="S632" s="30">
        <f t="shared" si="531"/>
        <v>5475</v>
      </c>
      <c r="T632" s="30" t="s">
        <v>6</v>
      </c>
      <c r="U632" s="30"/>
      <c r="V632" s="32">
        <v>41000</v>
      </c>
      <c r="W632" s="30"/>
      <c r="X632" s="31">
        <v>550</v>
      </c>
      <c r="Y632" s="30">
        <v>0</v>
      </c>
      <c r="Z632" s="30">
        <v>0</v>
      </c>
      <c r="AA632" s="30">
        <v>0</v>
      </c>
      <c r="AB632" s="31">
        <f t="shared" si="532"/>
        <v>550</v>
      </c>
      <c r="AC632" s="33">
        <v>42095</v>
      </c>
      <c r="AD632" s="10">
        <f t="shared" si="533"/>
        <v>41000</v>
      </c>
      <c r="AE632" s="10">
        <f t="shared" si="534"/>
        <v>42095</v>
      </c>
      <c r="AF632" s="11">
        <f t="shared" si="535"/>
        <v>1095</v>
      </c>
      <c r="AG632" s="11">
        <f t="shared" si="536"/>
        <v>5478.75</v>
      </c>
      <c r="AH632" s="11">
        <f t="shared" si="537"/>
        <v>1095</v>
      </c>
      <c r="AI632" s="11">
        <f t="shared" si="582"/>
        <v>110</v>
      </c>
      <c r="AJ632" s="11">
        <f t="shared" si="583"/>
        <v>440</v>
      </c>
      <c r="AK632" s="33">
        <v>42461</v>
      </c>
      <c r="AL632" s="5">
        <f t="shared" si="538"/>
        <v>42461</v>
      </c>
      <c r="AM632" s="11">
        <f t="shared" si="539"/>
        <v>42461</v>
      </c>
      <c r="AN632" s="11">
        <f t="shared" si="540"/>
        <v>1095</v>
      </c>
      <c r="AO632" s="6">
        <v>146.96</v>
      </c>
      <c r="AP632" s="6">
        <f t="shared" si="541"/>
        <v>36.960000000000008</v>
      </c>
      <c r="AQ632" s="6">
        <f t="shared" si="542"/>
        <v>403.03999999999996</v>
      </c>
      <c r="AR632" s="33">
        <v>42826</v>
      </c>
      <c r="AS632" s="5">
        <f t="shared" si="543"/>
        <v>42826</v>
      </c>
      <c r="AT632" s="11">
        <f t="shared" si="544"/>
        <v>42826</v>
      </c>
      <c r="AU632" s="11">
        <f t="shared" si="545"/>
        <v>1826</v>
      </c>
      <c r="AV632" s="6">
        <v>183.62666666666667</v>
      </c>
      <c r="AW632" s="6">
        <v>36.666666666666664</v>
      </c>
      <c r="AX632" s="6">
        <f t="shared" si="570"/>
        <v>366.37333333333333</v>
      </c>
      <c r="AY632" s="33">
        <v>43191</v>
      </c>
      <c r="AZ632" s="5">
        <f t="shared" si="546"/>
        <v>43191</v>
      </c>
      <c r="BA632" s="11">
        <f t="shared" si="547"/>
        <v>2191</v>
      </c>
      <c r="BB632" s="11">
        <f t="shared" si="548"/>
        <v>1751</v>
      </c>
      <c r="BC632" s="6">
        <v>220.59113444979758</v>
      </c>
      <c r="BD632" s="6">
        <v>36.964467783130921</v>
      </c>
      <c r="BE632" s="6">
        <f t="shared" si="593"/>
        <v>329.40886555020245</v>
      </c>
      <c r="BF632" s="8"/>
      <c r="BG632" s="33">
        <v>43556</v>
      </c>
      <c r="BH632" s="5">
        <f t="shared" si="549"/>
        <v>43556</v>
      </c>
      <c r="BI632" s="11">
        <f t="shared" si="550"/>
        <v>2556</v>
      </c>
      <c r="BJ632" s="11">
        <f t="shared" si="551"/>
        <v>0</v>
      </c>
      <c r="BK632" s="6">
        <f t="shared" si="594"/>
        <v>256.59685545646147</v>
      </c>
      <c r="BL632" s="6">
        <f t="shared" si="595"/>
        <v>36.00572100666389</v>
      </c>
      <c r="BM632" s="6">
        <f t="shared" si="596"/>
        <v>293.40314454353859</v>
      </c>
      <c r="BN632" s="59"/>
      <c r="BO632" s="58"/>
      <c r="BP632" s="58"/>
      <c r="BQ632" s="61">
        <f t="shared" si="552"/>
        <v>256.73647787687185</v>
      </c>
      <c r="BR632" s="33">
        <v>43922</v>
      </c>
      <c r="BS632" s="5">
        <f t="shared" si="553"/>
        <v>43922</v>
      </c>
      <c r="BT632" s="11">
        <f t="shared" si="554"/>
        <v>2922</v>
      </c>
      <c r="BU632" s="11">
        <f t="shared" si="555"/>
        <v>0</v>
      </c>
      <c r="BV632" s="6">
        <f t="shared" si="569"/>
        <v>293.26352212312815</v>
      </c>
      <c r="BW632" s="6">
        <f t="shared" si="597"/>
        <v>36.666666666666664</v>
      </c>
      <c r="BX632" s="73">
        <f t="shared" si="576"/>
        <v>256.7364778768719</v>
      </c>
      <c r="BY632" s="6">
        <f t="shared" si="598"/>
        <v>256.7364778768719</v>
      </c>
      <c r="BZ632" s="33">
        <v>44287</v>
      </c>
      <c r="CA632" s="5">
        <f t="shared" si="556"/>
        <v>44287</v>
      </c>
      <c r="CB632" s="11">
        <f t="shared" si="557"/>
        <v>3287</v>
      </c>
      <c r="CC632" s="11">
        <f t="shared" si="558"/>
        <v>0</v>
      </c>
      <c r="CD632" s="6">
        <f t="shared" si="559"/>
        <v>329.93018878979484</v>
      </c>
      <c r="CE632" s="62">
        <f t="shared" si="599"/>
        <v>36.666666666666664</v>
      </c>
      <c r="CF632" s="73">
        <f t="shared" si="579"/>
        <v>36.666666666666664</v>
      </c>
      <c r="CG632" s="73">
        <f t="shared" si="565"/>
        <v>220.06981121020524</v>
      </c>
      <c r="CH632" s="6">
        <f t="shared" si="592"/>
        <v>220.06981121020524</v>
      </c>
      <c r="CI632" s="6"/>
      <c r="CJ632" s="33">
        <v>44652</v>
      </c>
      <c r="CK632" s="5">
        <f t="shared" si="560"/>
        <v>44652</v>
      </c>
      <c r="CL632" s="11">
        <f t="shared" si="561"/>
        <v>2557</v>
      </c>
      <c r="CM632" s="11">
        <f t="shared" si="562"/>
        <v>2557</v>
      </c>
      <c r="CN632" s="6">
        <f t="shared" si="563"/>
        <v>366.59685545646153</v>
      </c>
      <c r="CO632" s="6">
        <f t="shared" si="600"/>
        <v>36.666666666666664</v>
      </c>
      <c r="CP632" s="73">
        <f t="shared" si="581"/>
        <v>36.666666666666664</v>
      </c>
      <c r="CQ632" s="73">
        <f t="shared" si="566"/>
        <v>183.40314454353859</v>
      </c>
      <c r="CR632" s="6">
        <f t="shared" si="564"/>
        <v>183.40314454353859</v>
      </c>
    </row>
    <row r="633" spans="1:96">
      <c r="A633" s="30" t="s">
        <v>2469</v>
      </c>
      <c r="B633" s="30" t="s">
        <v>2470</v>
      </c>
      <c r="C633" s="49"/>
      <c r="D633" s="49" t="s">
        <v>3847</v>
      </c>
      <c r="E633" s="30" t="s">
        <v>3061</v>
      </c>
      <c r="F633" s="30" t="s">
        <v>4568</v>
      </c>
      <c r="G633" s="30" t="s">
        <v>4562</v>
      </c>
      <c r="H633" s="30" t="s">
        <v>3152</v>
      </c>
      <c r="I633" s="30" t="s">
        <v>4337</v>
      </c>
      <c r="J633" s="30"/>
      <c r="K633" s="30" t="s">
        <v>1240</v>
      </c>
      <c r="L633" s="30" t="s">
        <v>3102</v>
      </c>
      <c r="M633" s="31">
        <v>550</v>
      </c>
      <c r="N633" s="30">
        <v>15</v>
      </c>
      <c r="O633" s="30"/>
      <c r="P633" s="162"/>
      <c r="Q633" s="30">
        <f t="shared" si="529"/>
        <v>180</v>
      </c>
      <c r="R633" s="30">
        <f t="shared" si="530"/>
        <v>5478.6330000000007</v>
      </c>
      <c r="S633" s="30">
        <f t="shared" si="531"/>
        <v>5475</v>
      </c>
      <c r="T633" s="30" t="s">
        <v>6</v>
      </c>
      <c r="U633" s="30"/>
      <c r="V633" s="32">
        <v>41000</v>
      </c>
      <c r="W633" s="30"/>
      <c r="X633" s="31">
        <v>550</v>
      </c>
      <c r="Y633" s="30">
        <v>0</v>
      </c>
      <c r="Z633" s="30">
        <v>0</v>
      </c>
      <c r="AA633" s="30">
        <v>0</v>
      </c>
      <c r="AB633" s="31">
        <f t="shared" si="532"/>
        <v>550</v>
      </c>
      <c r="AC633" s="33">
        <v>42095</v>
      </c>
      <c r="AD633" s="10">
        <f t="shared" si="533"/>
        <v>41000</v>
      </c>
      <c r="AE633" s="10">
        <f t="shared" si="534"/>
        <v>42095</v>
      </c>
      <c r="AF633" s="11">
        <f t="shared" si="535"/>
        <v>1095</v>
      </c>
      <c r="AG633" s="11">
        <f t="shared" si="536"/>
        <v>5478.75</v>
      </c>
      <c r="AH633" s="11">
        <f t="shared" si="537"/>
        <v>1095</v>
      </c>
      <c r="AI633" s="11">
        <f t="shared" si="582"/>
        <v>110</v>
      </c>
      <c r="AJ633" s="11">
        <f t="shared" si="583"/>
        <v>440</v>
      </c>
      <c r="AK633" s="33">
        <v>42461</v>
      </c>
      <c r="AL633" s="5">
        <f t="shared" si="538"/>
        <v>42461</v>
      </c>
      <c r="AM633" s="11">
        <f t="shared" si="539"/>
        <v>42461</v>
      </c>
      <c r="AN633" s="11">
        <f t="shared" si="540"/>
        <v>1095</v>
      </c>
      <c r="AO633" s="6">
        <v>146.96</v>
      </c>
      <c r="AP633" s="6">
        <f t="shared" si="541"/>
        <v>36.960000000000008</v>
      </c>
      <c r="AQ633" s="6">
        <f t="shared" si="542"/>
        <v>403.03999999999996</v>
      </c>
      <c r="AR633" s="33">
        <v>42826</v>
      </c>
      <c r="AS633" s="5">
        <f t="shared" si="543"/>
        <v>42826</v>
      </c>
      <c r="AT633" s="11">
        <f t="shared" si="544"/>
        <v>42826</v>
      </c>
      <c r="AU633" s="11">
        <f t="shared" si="545"/>
        <v>1826</v>
      </c>
      <c r="AV633" s="6">
        <v>183.62666666666667</v>
      </c>
      <c r="AW633" s="6">
        <v>36.666666666666664</v>
      </c>
      <c r="AX633" s="6">
        <f t="shared" si="570"/>
        <v>366.37333333333333</v>
      </c>
      <c r="AY633" s="33">
        <v>43191</v>
      </c>
      <c r="AZ633" s="5">
        <f t="shared" si="546"/>
        <v>43191</v>
      </c>
      <c r="BA633" s="11">
        <f t="shared" si="547"/>
        <v>2191</v>
      </c>
      <c r="BB633" s="11">
        <f t="shared" si="548"/>
        <v>1751</v>
      </c>
      <c r="BC633" s="6">
        <v>220.59113444979758</v>
      </c>
      <c r="BD633" s="6">
        <v>36.964467783130921</v>
      </c>
      <c r="BE633" s="6">
        <f t="shared" si="593"/>
        <v>329.40886555020245</v>
      </c>
      <c r="BF633" s="8"/>
      <c r="BG633" s="33">
        <v>43556</v>
      </c>
      <c r="BH633" s="5">
        <f t="shared" si="549"/>
        <v>43556</v>
      </c>
      <c r="BI633" s="11">
        <f t="shared" si="550"/>
        <v>2556</v>
      </c>
      <c r="BJ633" s="11">
        <f t="shared" si="551"/>
        <v>0</v>
      </c>
      <c r="BK633" s="6">
        <f t="shared" si="594"/>
        <v>256.59685545646147</v>
      </c>
      <c r="BL633" s="6">
        <f t="shared" si="595"/>
        <v>36.00572100666389</v>
      </c>
      <c r="BM633" s="6">
        <f t="shared" si="596"/>
        <v>293.40314454353859</v>
      </c>
      <c r="BN633" s="59"/>
      <c r="BO633" s="58"/>
      <c r="BP633" s="58"/>
      <c r="BQ633" s="61">
        <f t="shared" si="552"/>
        <v>256.73647787687185</v>
      </c>
      <c r="BR633" s="33">
        <v>43922</v>
      </c>
      <c r="BS633" s="5">
        <f t="shared" si="553"/>
        <v>43922</v>
      </c>
      <c r="BT633" s="11">
        <f t="shared" si="554"/>
        <v>2922</v>
      </c>
      <c r="BU633" s="11">
        <f t="shared" si="555"/>
        <v>0</v>
      </c>
      <c r="BV633" s="6">
        <f t="shared" si="569"/>
        <v>293.26352212312815</v>
      </c>
      <c r="BW633" s="6">
        <f t="shared" si="597"/>
        <v>36.666666666666664</v>
      </c>
      <c r="BX633" s="73">
        <f t="shared" si="576"/>
        <v>256.7364778768719</v>
      </c>
      <c r="BY633" s="6">
        <f t="shared" si="598"/>
        <v>256.7364778768719</v>
      </c>
      <c r="BZ633" s="33">
        <v>44287</v>
      </c>
      <c r="CA633" s="5">
        <f t="shared" si="556"/>
        <v>44287</v>
      </c>
      <c r="CB633" s="11">
        <f t="shared" si="557"/>
        <v>3287</v>
      </c>
      <c r="CC633" s="11">
        <f t="shared" si="558"/>
        <v>0</v>
      </c>
      <c r="CD633" s="6">
        <f t="shared" si="559"/>
        <v>329.93018878979484</v>
      </c>
      <c r="CE633" s="62">
        <f t="shared" si="599"/>
        <v>36.666666666666664</v>
      </c>
      <c r="CF633" s="73">
        <f t="shared" si="579"/>
        <v>36.666666666666664</v>
      </c>
      <c r="CG633" s="73">
        <f t="shared" si="565"/>
        <v>220.06981121020524</v>
      </c>
      <c r="CH633" s="6">
        <f t="shared" si="592"/>
        <v>220.06981121020524</v>
      </c>
      <c r="CI633" s="6"/>
      <c r="CJ633" s="33">
        <v>44652</v>
      </c>
      <c r="CK633" s="5">
        <f t="shared" si="560"/>
        <v>44652</v>
      </c>
      <c r="CL633" s="11">
        <f t="shared" si="561"/>
        <v>2557</v>
      </c>
      <c r="CM633" s="11">
        <f t="shared" si="562"/>
        <v>2557</v>
      </c>
      <c r="CN633" s="6">
        <f t="shared" si="563"/>
        <v>366.59685545646153</v>
      </c>
      <c r="CO633" s="6">
        <f t="shared" si="600"/>
        <v>36.666666666666664</v>
      </c>
      <c r="CP633" s="73">
        <f t="shared" si="581"/>
        <v>36.666666666666664</v>
      </c>
      <c r="CQ633" s="73">
        <f t="shared" si="566"/>
        <v>183.40314454353859</v>
      </c>
      <c r="CR633" s="6">
        <f t="shared" si="564"/>
        <v>183.40314454353859</v>
      </c>
    </row>
    <row r="634" spans="1:96" ht="11.25" customHeight="1">
      <c r="A634" s="30" t="s">
        <v>2477</v>
      </c>
      <c r="B634" s="30" t="s">
        <v>2478</v>
      </c>
      <c r="C634" s="49"/>
      <c r="D634" s="49" t="s">
        <v>3851</v>
      </c>
      <c r="E634" s="30" t="s">
        <v>3061</v>
      </c>
      <c r="F634" s="30" t="s">
        <v>4568</v>
      </c>
      <c r="G634" s="30" t="s">
        <v>4562</v>
      </c>
      <c r="H634" s="30" t="s">
        <v>4471</v>
      </c>
      <c r="I634" s="30" t="s">
        <v>4301</v>
      </c>
      <c r="J634" s="30"/>
      <c r="K634" s="30" t="s">
        <v>1240</v>
      </c>
      <c r="L634" s="30" t="s">
        <v>3102</v>
      </c>
      <c r="M634" s="31">
        <v>1532</v>
      </c>
      <c r="N634" s="30">
        <v>15</v>
      </c>
      <c r="O634" s="30"/>
      <c r="P634" s="162"/>
      <c r="Q634" s="30">
        <f t="shared" si="529"/>
        <v>180</v>
      </c>
      <c r="R634" s="30">
        <f t="shared" si="530"/>
        <v>5478.6330000000007</v>
      </c>
      <c r="S634" s="30">
        <f t="shared" si="531"/>
        <v>5475</v>
      </c>
      <c r="T634" s="30" t="s">
        <v>6</v>
      </c>
      <c r="U634" s="30"/>
      <c r="V634" s="32">
        <v>41000</v>
      </c>
      <c r="W634" s="30"/>
      <c r="X634" s="31">
        <v>1532</v>
      </c>
      <c r="Y634" s="30">
        <v>0</v>
      </c>
      <c r="Z634" s="30">
        <v>0</v>
      </c>
      <c r="AA634" s="30">
        <v>0</v>
      </c>
      <c r="AB634" s="31">
        <f t="shared" si="532"/>
        <v>1532</v>
      </c>
      <c r="AC634" s="33">
        <v>42095</v>
      </c>
      <c r="AD634" s="10">
        <f t="shared" si="533"/>
        <v>41000</v>
      </c>
      <c r="AE634" s="10">
        <f t="shared" si="534"/>
        <v>42095</v>
      </c>
      <c r="AF634" s="11">
        <f t="shared" si="535"/>
        <v>1095</v>
      </c>
      <c r="AG634" s="11">
        <f t="shared" si="536"/>
        <v>5478.75</v>
      </c>
      <c r="AH634" s="11">
        <f t="shared" si="537"/>
        <v>1095</v>
      </c>
      <c r="AI634" s="11">
        <f t="shared" si="582"/>
        <v>306.39999999999998</v>
      </c>
      <c r="AJ634" s="11">
        <f t="shared" si="583"/>
        <v>1225.5999999999999</v>
      </c>
      <c r="AK634" s="33">
        <v>42461</v>
      </c>
      <c r="AL634" s="5">
        <f t="shared" si="538"/>
        <v>42461</v>
      </c>
      <c r="AM634" s="11">
        <f t="shared" si="539"/>
        <v>42461</v>
      </c>
      <c r="AN634" s="11">
        <f t="shared" si="540"/>
        <v>1095</v>
      </c>
      <c r="AO634" s="6">
        <v>408.42</v>
      </c>
      <c r="AP634" s="6">
        <f t="shared" si="541"/>
        <v>102.02000000000004</v>
      </c>
      <c r="AQ634" s="6">
        <f t="shared" si="542"/>
        <v>1123.58</v>
      </c>
      <c r="AR634" s="33">
        <v>42826</v>
      </c>
      <c r="AS634" s="5">
        <f t="shared" si="543"/>
        <v>42826</v>
      </c>
      <c r="AT634" s="11">
        <f t="shared" si="544"/>
        <v>42826</v>
      </c>
      <c r="AU634" s="11">
        <f t="shared" si="545"/>
        <v>1826</v>
      </c>
      <c r="AV634" s="6">
        <v>510.55333333333334</v>
      </c>
      <c r="AW634" s="6">
        <v>102.13333333333334</v>
      </c>
      <c r="AX634" s="6">
        <f t="shared" si="570"/>
        <v>1021.4466666666667</v>
      </c>
      <c r="AY634" s="33">
        <v>43191</v>
      </c>
      <c r="AZ634" s="5">
        <f t="shared" si="546"/>
        <v>43191</v>
      </c>
      <c r="BA634" s="11">
        <f t="shared" si="547"/>
        <v>2191</v>
      </c>
      <c r="BB634" s="11">
        <f t="shared" si="548"/>
        <v>965.40000000000009</v>
      </c>
      <c r="BC634" s="6">
        <v>614.45909470760773</v>
      </c>
      <c r="BD634" s="6">
        <v>103.90576137427438</v>
      </c>
      <c r="BE634" s="6">
        <f t="shared" si="593"/>
        <v>917.54090529239227</v>
      </c>
      <c r="BF634" s="8"/>
      <c r="BG634" s="33">
        <v>43556</v>
      </c>
      <c r="BH634" s="5">
        <f t="shared" si="549"/>
        <v>43556</v>
      </c>
      <c r="BI634" s="11">
        <f t="shared" si="550"/>
        <v>2556</v>
      </c>
      <c r="BJ634" s="11">
        <f t="shared" si="551"/>
        <v>0</v>
      </c>
      <c r="BK634" s="6">
        <f t="shared" si="594"/>
        <v>714.73887738054361</v>
      </c>
      <c r="BL634" s="6">
        <f t="shared" si="595"/>
        <v>100.27978267293588</v>
      </c>
      <c r="BM634" s="6">
        <f t="shared" si="596"/>
        <v>817.26112261945639</v>
      </c>
      <c r="BN634" s="59"/>
      <c r="BO634" s="58"/>
      <c r="BP634" s="58"/>
      <c r="BQ634" s="61">
        <f t="shared" si="552"/>
        <v>715.12778928612306</v>
      </c>
      <c r="BR634" s="33">
        <v>43922</v>
      </c>
      <c r="BS634" s="5">
        <f t="shared" si="553"/>
        <v>43922</v>
      </c>
      <c r="BT634" s="11">
        <f t="shared" si="554"/>
        <v>2922</v>
      </c>
      <c r="BU634" s="11">
        <f t="shared" si="555"/>
        <v>0</v>
      </c>
      <c r="BV634" s="6">
        <f t="shared" si="569"/>
        <v>816.87221071387694</v>
      </c>
      <c r="BW634" s="6">
        <f t="shared" si="597"/>
        <v>102.13333333333334</v>
      </c>
      <c r="BX634" s="73">
        <f t="shared" si="576"/>
        <v>715.12778928612306</v>
      </c>
      <c r="BY634" s="6">
        <f t="shared" si="598"/>
        <v>715.12778928612306</v>
      </c>
      <c r="BZ634" s="33">
        <v>44287</v>
      </c>
      <c r="CA634" s="5">
        <f t="shared" si="556"/>
        <v>44287</v>
      </c>
      <c r="CB634" s="11">
        <f t="shared" si="557"/>
        <v>3287</v>
      </c>
      <c r="CC634" s="11">
        <f t="shared" si="558"/>
        <v>0</v>
      </c>
      <c r="CD634" s="6">
        <f t="shared" si="559"/>
        <v>919.00554404721026</v>
      </c>
      <c r="CE634" s="62">
        <f t="shared" si="599"/>
        <v>102.13333333333334</v>
      </c>
      <c r="CF634" s="73">
        <f t="shared" si="579"/>
        <v>102.13333333333334</v>
      </c>
      <c r="CG634" s="73">
        <f t="shared" si="565"/>
        <v>612.99445595278974</v>
      </c>
      <c r="CH634" s="6">
        <f t="shared" si="592"/>
        <v>612.99445595278974</v>
      </c>
      <c r="CI634" s="6"/>
      <c r="CJ634" s="33">
        <v>44652</v>
      </c>
      <c r="CK634" s="5">
        <f t="shared" si="560"/>
        <v>44652</v>
      </c>
      <c r="CL634" s="11">
        <f t="shared" si="561"/>
        <v>2557</v>
      </c>
      <c r="CM634" s="11">
        <f t="shared" si="562"/>
        <v>2557</v>
      </c>
      <c r="CN634" s="6">
        <f t="shared" si="563"/>
        <v>1021.1388773805436</v>
      </c>
      <c r="CO634" s="6">
        <f t="shared" si="600"/>
        <v>102.13333333333334</v>
      </c>
      <c r="CP634" s="73">
        <f t="shared" si="581"/>
        <v>102.13333333333334</v>
      </c>
      <c r="CQ634" s="73">
        <f t="shared" si="566"/>
        <v>510.86112261945641</v>
      </c>
      <c r="CR634" s="6">
        <f t="shared" si="564"/>
        <v>510.86112261945641</v>
      </c>
    </row>
    <row r="635" spans="1:96">
      <c r="A635" s="30" t="s">
        <v>2479</v>
      </c>
      <c r="B635" s="30" t="s">
        <v>2480</v>
      </c>
      <c r="C635" s="49"/>
      <c r="D635" s="49" t="s">
        <v>3852</v>
      </c>
      <c r="E635" s="30" t="s">
        <v>3061</v>
      </c>
      <c r="F635" s="30" t="s">
        <v>4568</v>
      </c>
      <c r="G635" s="30" t="s">
        <v>4562</v>
      </c>
      <c r="H635" s="30" t="s">
        <v>4471</v>
      </c>
      <c r="I635" s="30" t="s">
        <v>4301</v>
      </c>
      <c r="J635" s="30"/>
      <c r="K635" s="30" t="s">
        <v>1240</v>
      </c>
      <c r="L635" s="30" t="s">
        <v>3102</v>
      </c>
      <c r="M635" s="31">
        <v>2576</v>
      </c>
      <c r="N635" s="30">
        <v>15</v>
      </c>
      <c r="O635" s="30"/>
      <c r="P635" s="162"/>
      <c r="Q635" s="30">
        <f t="shared" si="529"/>
        <v>180</v>
      </c>
      <c r="R635" s="30">
        <f t="shared" si="530"/>
        <v>5478.6330000000007</v>
      </c>
      <c r="S635" s="30">
        <f t="shared" si="531"/>
        <v>5475</v>
      </c>
      <c r="T635" s="30" t="s">
        <v>6</v>
      </c>
      <c r="U635" s="30"/>
      <c r="V635" s="32">
        <v>41000</v>
      </c>
      <c r="W635" s="30"/>
      <c r="X635" s="31">
        <v>2576</v>
      </c>
      <c r="Y635" s="30">
        <v>0</v>
      </c>
      <c r="Z635" s="30">
        <v>0</v>
      </c>
      <c r="AA635" s="30">
        <v>0</v>
      </c>
      <c r="AB635" s="31">
        <f t="shared" si="532"/>
        <v>2576</v>
      </c>
      <c r="AC635" s="33">
        <v>42095</v>
      </c>
      <c r="AD635" s="10">
        <f t="shared" si="533"/>
        <v>41000</v>
      </c>
      <c r="AE635" s="10">
        <f t="shared" si="534"/>
        <v>42095</v>
      </c>
      <c r="AF635" s="11">
        <f t="shared" si="535"/>
        <v>1095</v>
      </c>
      <c r="AG635" s="11">
        <f t="shared" si="536"/>
        <v>5478.75</v>
      </c>
      <c r="AH635" s="11">
        <f t="shared" si="537"/>
        <v>1095</v>
      </c>
      <c r="AI635" s="11">
        <f t="shared" si="582"/>
        <v>515.20000000000005</v>
      </c>
      <c r="AJ635" s="11">
        <f t="shared" si="583"/>
        <v>2060.8000000000002</v>
      </c>
      <c r="AK635" s="33">
        <v>42461</v>
      </c>
      <c r="AL635" s="5">
        <f t="shared" si="538"/>
        <v>42461</v>
      </c>
      <c r="AM635" s="11">
        <f t="shared" si="539"/>
        <v>42461</v>
      </c>
      <c r="AN635" s="11">
        <f t="shared" si="540"/>
        <v>1095</v>
      </c>
      <c r="AO635" s="6">
        <v>687.22</v>
      </c>
      <c r="AP635" s="6">
        <f t="shared" si="541"/>
        <v>172.01999999999998</v>
      </c>
      <c r="AQ635" s="6">
        <f t="shared" si="542"/>
        <v>1888.78</v>
      </c>
      <c r="AR635" s="33">
        <v>42826</v>
      </c>
      <c r="AS635" s="5">
        <f t="shared" si="543"/>
        <v>42826</v>
      </c>
      <c r="AT635" s="11">
        <f t="shared" si="544"/>
        <v>42826</v>
      </c>
      <c r="AU635" s="11">
        <f t="shared" si="545"/>
        <v>1826</v>
      </c>
      <c r="AV635" s="6">
        <v>858.95333333333338</v>
      </c>
      <c r="AW635" s="6">
        <v>171.73333333333332</v>
      </c>
      <c r="AX635" s="6">
        <f t="shared" si="570"/>
        <v>1717.0466666666666</v>
      </c>
      <c r="AY635" s="33">
        <v>43191</v>
      </c>
      <c r="AZ635" s="5">
        <f t="shared" si="546"/>
        <v>43191</v>
      </c>
      <c r="BA635" s="11">
        <f t="shared" si="547"/>
        <v>2191</v>
      </c>
      <c r="BB635" s="11">
        <f t="shared" si="548"/>
        <v>130.19999999999982</v>
      </c>
      <c r="BC635" s="6">
        <v>1033.1832847852284</v>
      </c>
      <c r="BD635" s="6">
        <v>174.22995145189506</v>
      </c>
      <c r="BE635" s="6">
        <f t="shared" si="593"/>
        <v>1542.8167152147716</v>
      </c>
      <c r="BF635" s="8"/>
      <c r="BG635" s="33">
        <v>43556</v>
      </c>
      <c r="BH635" s="5">
        <f t="shared" si="549"/>
        <v>43556</v>
      </c>
      <c r="BI635" s="11">
        <f t="shared" si="550"/>
        <v>2556</v>
      </c>
      <c r="BJ635" s="11">
        <f t="shared" si="551"/>
        <v>0</v>
      </c>
      <c r="BK635" s="6">
        <f t="shared" si="594"/>
        <v>1201.8063630106267</v>
      </c>
      <c r="BL635" s="6">
        <f t="shared" si="595"/>
        <v>168.62307822539833</v>
      </c>
      <c r="BM635" s="6">
        <f t="shared" si="596"/>
        <v>1374.1936369893733</v>
      </c>
      <c r="BN635" s="59"/>
      <c r="BO635" s="58"/>
      <c r="BP635" s="58"/>
      <c r="BQ635" s="61">
        <f t="shared" si="552"/>
        <v>1202.46030365604</v>
      </c>
      <c r="BR635" s="33">
        <v>43922</v>
      </c>
      <c r="BS635" s="5">
        <f t="shared" si="553"/>
        <v>43922</v>
      </c>
      <c r="BT635" s="11">
        <f t="shared" si="554"/>
        <v>2922</v>
      </c>
      <c r="BU635" s="11">
        <f t="shared" si="555"/>
        <v>0</v>
      </c>
      <c r="BV635" s="6">
        <f t="shared" si="569"/>
        <v>1373.53969634396</v>
      </c>
      <c r="BW635" s="6">
        <f t="shared" si="597"/>
        <v>171.73333333333332</v>
      </c>
      <c r="BX635" s="73">
        <f t="shared" si="576"/>
        <v>1202.46030365604</v>
      </c>
      <c r="BY635" s="6">
        <f t="shared" si="598"/>
        <v>1202.46030365604</v>
      </c>
      <c r="BZ635" s="33">
        <v>44287</v>
      </c>
      <c r="CA635" s="5">
        <f t="shared" si="556"/>
        <v>44287</v>
      </c>
      <c r="CB635" s="11">
        <f t="shared" si="557"/>
        <v>3287</v>
      </c>
      <c r="CC635" s="11">
        <f t="shared" si="558"/>
        <v>0</v>
      </c>
      <c r="CD635" s="6">
        <f t="shared" si="559"/>
        <v>1545.2730296772934</v>
      </c>
      <c r="CE635" s="62">
        <f t="shared" si="599"/>
        <v>171.73333333333332</v>
      </c>
      <c r="CF635" s="73">
        <f t="shared" si="579"/>
        <v>171.73333333333332</v>
      </c>
      <c r="CG635" s="73">
        <f t="shared" si="565"/>
        <v>1030.7269703227066</v>
      </c>
      <c r="CH635" s="6">
        <f t="shared" si="592"/>
        <v>1030.7269703227066</v>
      </c>
      <c r="CI635" s="6"/>
      <c r="CJ635" s="33">
        <v>44652</v>
      </c>
      <c r="CK635" s="5">
        <f t="shared" si="560"/>
        <v>44652</v>
      </c>
      <c r="CL635" s="11">
        <f t="shared" si="561"/>
        <v>2557</v>
      </c>
      <c r="CM635" s="11">
        <f t="shared" si="562"/>
        <v>2557</v>
      </c>
      <c r="CN635" s="6">
        <f t="shared" si="563"/>
        <v>1717.0063630106267</v>
      </c>
      <c r="CO635" s="6">
        <f t="shared" si="600"/>
        <v>171.73333333333332</v>
      </c>
      <c r="CP635" s="73">
        <f t="shared" si="581"/>
        <v>171.73333333333332</v>
      </c>
      <c r="CQ635" s="73">
        <f t="shared" si="566"/>
        <v>858.99363698937327</v>
      </c>
      <c r="CR635" s="6">
        <f t="shared" si="564"/>
        <v>858.99363698937327</v>
      </c>
    </row>
    <row r="636" spans="1:96">
      <c r="A636" s="30" t="s">
        <v>2481</v>
      </c>
      <c r="B636" s="30" t="s">
        <v>2482</v>
      </c>
      <c r="C636" s="49"/>
      <c r="D636" s="49" t="s">
        <v>3853</v>
      </c>
      <c r="E636" s="30" t="s">
        <v>3061</v>
      </c>
      <c r="F636" s="30" t="s">
        <v>4568</v>
      </c>
      <c r="G636" s="30" t="s">
        <v>4562</v>
      </c>
      <c r="H636" s="30" t="s">
        <v>4471</v>
      </c>
      <c r="I636" s="30" t="s">
        <v>4301</v>
      </c>
      <c r="J636" s="30"/>
      <c r="K636" s="30" t="s">
        <v>1240</v>
      </c>
      <c r="L636" s="30" t="s">
        <v>3102</v>
      </c>
      <c r="M636" s="31">
        <v>2576</v>
      </c>
      <c r="N636" s="30">
        <v>15</v>
      </c>
      <c r="O636" s="30"/>
      <c r="P636" s="162"/>
      <c r="Q636" s="30">
        <f t="shared" si="529"/>
        <v>180</v>
      </c>
      <c r="R636" s="30">
        <f t="shared" si="530"/>
        <v>5478.6330000000007</v>
      </c>
      <c r="S636" s="30">
        <f t="shared" si="531"/>
        <v>5475</v>
      </c>
      <c r="T636" s="30" t="s">
        <v>6</v>
      </c>
      <c r="U636" s="30"/>
      <c r="V636" s="32">
        <v>41000</v>
      </c>
      <c r="W636" s="30"/>
      <c r="X636" s="31">
        <v>2576</v>
      </c>
      <c r="Y636" s="30">
        <v>0</v>
      </c>
      <c r="Z636" s="30">
        <v>0</v>
      </c>
      <c r="AA636" s="30">
        <v>0</v>
      </c>
      <c r="AB636" s="31">
        <f t="shared" si="532"/>
        <v>2576</v>
      </c>
      <c r="AC636" s="33">
        <v>42095</v>
      </c>
      <c r="AD636" s="10">
        <f t="shared" si="533"/>
        <v>41000</v>
      </c>
      <c r="AE636" s="10">
        <f t="shared" si="534"/>
        <v>42095</v>
      </c>
      <c r="AF636" s="11">
        <f t="shared" si="535"/>
        <v>1095</v>
      </c>
      <c r="AG636" s="11">
        <f t="shared" si="536"/>
        <v>5478.75</v>
      </c>
      <c r="AH636" s="11">
        <f t="shared" si="537"/>
        <v>1095</v>
      </c>
      <c r="AI636" s="11">
        <f t="shared" si="582"/>
        <v>515.20000000000005</v>
      </c>
      <c r="AJ636" s="11">
        <f t="shared" si="583"/>
        <v>2060.8000000000002</v>
      </c>
      <c r="AK636" s="33">
        <v>42461</v>
      </c>
      <c r="AL636" s="5">
        <f t="shared" si="538"/>
        <v>42461</v>
      </c>
      <c r="AM636" s="11">
        <f t="shared" si="539"/>
        <v>42461</v>
      </c>
      <c r="AN636" s="11">
        <f t="shared" si="540"/>
        <v>1095</v>
      </c>
      <c r="AO636" s="6">
        <v>687.22</v>
      </c>
      <c r="AP636" s="6">
        <f t="shared" si="541"/>
        <v>172.01999999999998</v>
      </c>
      <c r="AQ636" s="6">
        <f t="shared" si="542"/>
        <v>1888.78</v>
      </c>
      <c r="AR636" s="33">
        <v>42826</v>
      </c>
      <c r="AS636" s="5">
        <f t="shared" si="543"/>
        <v>42826</v>
      </c>
      <c r="AT636" s="11">
        <f t="shared" si="544"/>
        <v>42826</v>
      </c>
      <c r="AU636" s="11">
        <f t="shared" si="545"/>
        <v>1826</v>
      </c>
      <c r="AV636" s="6">
        <v>858.95333333333338</v>
      </c>
      <c r="AW636" s="6">
        <v>171.73333333333332</v>
      </c>
      <c r="AX636" s="6">
        <f t="shared" si="570"/>
        <v>1717.0466666666666</v>
      </c>
      <c r="AY636" s="33">
        <v>43191</v>
      </c>
      <c r="AZ636" s="5">
        <f t="shared" si="546"/>
        <v>43191</v>
      </c>
      <c r="BA636" s="11">
        <f t="shared" si="547"/>
        <v>2191</v>
      </c>
      <c r="BB636" s="11">
        <f t="shared" si="548"/>
        <v>130.19999999999982</v>
      </c>
      <c r="BC636" s="6">
        <v>1033.1832847852284</v>
      </c>
      <c r="BD636" s="6">
        <v>174.22995145189506</v>
      </c>
      <c r="BE636" s="6">
        <f t="shared" si="593"/>
        <v>1542.8167152147716</v>
      </c>
      <c r="BF636" s="8"/>
      <c r="BG636" s="33">
        <v>43556</v>
      </c>
      <c r="BH636" s="5">
        <f t="shared" si="549"/>
        <v>43556</v>
      </c>
      <c r="BI636" s="11">
        <f t="shared" si="550"/>
        <v>2556</v>
      </c>
      <c r="BJ636" s="11">
        <f t="shared" si="551"/>
        <v>0</v>
      </c>
      <c r="BK636" s="6">
        <f t="shared" si="594"/>
        <v>1201.8063630106267</v>
      </c>
      <c r="BL636" s="6">
        <f t="shared" si="595"/>
        <v>168.62307822539833</v>
      </c>
      <c r="BM636" s="6">
        <f t="shared" si="596"/>
        <v>1374.1936369893733</v>
      </c>
      <c r="BN636" s="59"/>
      <c r="BO636" s="58"/>
      <c r="BP636" s="58"/>
      <c r="BQ636" s="61">
        <f t="shared" si="552"/>
        <v>1202.46030365604</v>
      </c>
      <c r="BR636" s="33">
        <v>43922</v>
      </c>
      <c r="BS636" s="5">
        <f t="shared" si="553"/>
        <v>43922</v>
      </c>
      <c r="BT636" s="11">
        <f t="shared" si="554"/>
        <v>2922</v>
      </c>
      <c r="BU636" s="11">
        <f t="shared" si="555"/>
        <v>0</v>
      </c>
      <c r="BV636" s="6">
        <f t="shared" si="569"/>
        <v>1373.53969634396</v>
      </c>
      <c r="BW636" s="6">
        <f t="shared" si="597"/>
        <v>171.73333333333332</v>
      </c>
      <c r="BX636" s="73">
        <f t="shared" si="576"/>
        <v>1202.46030365604</v>
      </c>
      <c r="BY636" s="6">
        <f t="shared" si="598"/>
        <v>1202.46030365604</v>
      </c>
      <c r="BZ636" s="33">
        <v>44287</v>
      </c>
      <c r="CA636" s="5">
        <f t="shared" si="556"/>
        <v>44287</v>
      </c>
      <c r="CB636" s="11">
        <f t="shared" si="557"/>
        <v>3287</v>
      </c>
      <c r="CC636" s="11">
        <f t="shared" si="558"/>
        <v>0</v>
      </c>
      <c r="CD636" s="6">
        <f t="shared" si="559"/>
        <v>1545.2730296772934</v>
      </c>
      <c r="CE636" s="62">
        <f t="shared" si="599"/>
        <v>171.73333333333332</v>
      </c>
      <c r="CF636" s="73">
        <f t="shared" si="579"/>
        <v>171.73333333333332</v>
      </c>
      <c r="CG636" s="73">
        <f t="shared" si="565"/>
        <v>1030.7269703227066</v>
      </c>
      <c r="CH636" s="6">
        <f t="shared" si="592"/>
        <v>1030.7269703227066</v>
      </c>
      <c r="CI636" s="6"/>
      <c r="CJ636" s="33">
        <v>44652</v>
      </c>
      <c r="CK636" s="5">
        <f t="shared" si="560"/>
        <v>44652</v>
      </c>
      <c r="CL636" s="11">
        <f t="shared" si="561"/>
        <v>2557</v>
      </c>
      <c r="CM636" s="11">
        <f t="shared" si="562"/>
        <v>2557</v>
      </c>
      <c r="CN636" s="6">
        <f t="shared" si="563"/>
        <v>1717.0063630106267</v>
      </c>
      <c r="CO636" s="6">
        <f t="shared" si="600"/>
        <v>171.73333333333332</v>
      </c>
      <c r="CP636" s="73">
        <f t="shared" si="581"/>
        <v>171.73333333333332</v>
      </c>
      <c r="CQ636" s="73">
        <f t="shared" si="566"/>
        <v>858.99363698937327</v>
      </c>
      <c r="CR636" s="6">
        <f t="shared" si="564"/>
        <v>858.99363698937327</v>
      </c>
    </row>
    <row r="637" spans="1:96">
      <c r="A637" s="30" t="s">
        <v>2507</v>
      </c>
      <c r="B637" s="30" t="s">
        <v>2508</v>
      </c>
      <c r="C637" s="49"/>
      <c r="D637" s="49" t="s">
        <v>3866</v>
      </c>
      <c r="E637" s="30" t="s">
        <v>3061</v>
      </c>
      <c r="F637" s="30" t="s">
        <v>4568</v>
      </c>
      <c r="G637" s="30" t="s">
        <v>4562</v>
      </c>
      <c r="H637" s="30" t="s">
        <v>4513</v>
      </c>
      <c r="I637" s="30" t="s">
        <v>4477</v>
      </c>
      <c r="J637" s="30"/>
      <c r="K637" s="30" t="s">
        <v>1240</v>
      </c>
      <c r="L637" s="30" t="s">
        <v>3102</v>
      </c>
      <c r="M637" s="31">
        <v>193</v>
      </c>
      <c r="N637" s="30">
        <v>15</v>
      </c>
      <c r="O637" s="30"/>
      <c r="P637" s="162"/>
      <c r="Q637" s="30">
        <f t="shared" si="529"/>
        <v>180</v>
      </c>
      <c r="R637" s="30">
        <f t="shared" si="530"/>
        <v>5478.6330000000007</v>
      </c>
      <c r="S637" s="30">
        <f t="shared" si="531"/>
        <v>5475</v>
      </c>
      <c r="T637" s="30" t="s">
        <v>6</v>
      </c>
      <c r="U637" s="30"/>
      <c r="V637" s="32">
        <v>41000</v>
      </c>
      <c r="W637" s="30"/>
      <c r="X637" s="31">
        <v>193</v>
      </c>
      <c r="Y637" s="30">
        <v>0</v>
      </c>
      <c r="Z637" s="30">
        <v>0</v>
      </c>
      <c r="AA637" s="30">
        <v>0</v>
      </c>
      <c r="AB637" s="31">
        <f t="shared" si="532"/>
        <v>193</v>
      </c>
      <c r="AC637" s="33">
        <v>42095</v>
      </c>
      <c r="AD637" s="10">
        <f t="shared" si="533"/>
        <v>41000</v>
      </c>
      <c r="AE637" s="10">
        <f t="shared" si="534"/>
        <v>42095</v>
      </c>
      <c r="AF637" s="11">
        <f t="shared" si="535"/>
        <v>1095</v>
      </c>
      <c r="AG637" s="11">
        <f t="shared" si="536"/>
        <v>5478.75</v>
      </c>
      <c r="AH637" s="11">
        <f t="shared" si="537"/>
        <v>1095</v>
      </c>
      <c r="AI637" s="11">
        <f t="shared" si="582"/>
        <v>38.6</v>
      </c>
      <c r="AJ637" s="11">
        <f t="shared" si="583"/>
        <v>154.4</v>
      </c>
      <c r="AK637" s="33">
        <v>42461</v>
      </c>
      <c r="AL637" s="5">
        <f t="shared" si="538"/>
        <v>42461</v>
      </c>
      <c r="AM637" s="11">
        <f t="shared" si="539"/>
        <v>42461</v>
      </c>
      <c r="AN637" s="11">
        <f t="shared" si="540"/>
        <v>1095</v>
      </c>
      <c r="AO637" s="6">
        <v>51.54</v>
      </c>
      <c r="AP637" s="6">
        <f t="shared" si="541"/>
        <v>12.939999999999998</v>
      </c>
      <c r="AQ637" s="6">
        <f t="shared" si="542"/>
        <v>141.46</v>
      </c>
      <c r="AR637" s="33">
        <v>42826</v>
      </c>
      <c r="AS637" s="5">
        <f t="shared" si="543"/>
        <v>42826</v>
      </c>
      <c r="AT637" s="11">
        <f t="shared" si="544"/>
        <v>42826</v>
      </c>
      <c r="AU637" s="11">
        <f t="shared" si="545"/>
        <v>1826</v>
      </c>
      <c r="AV637" s="6">
        <v>64.406666666666666</v>
      </c>
      <c r="AW637" s="6">
        <v>12.866666666666667</v>
      </c>
      <c r="AX637" s="6">
        <f t="shared" si="570"/>
        <v>128.59333333333333</v>
      </c>
      <c r="AY637" s="33">
        <v>43191</v>
      </c>
      <c r="AZ637" s="5">
        <f t="shared" si="546"/>
        <v>43191</v>
      </c>
      <c r="BA637" s="11">
        <f t="shared" si="547"/>
        <v>2191</v>
      </c>
      <c r="BB637" s="11">
        <f t="shared" si="548"/>
        <v>2036.6</v>
      </c>
      <c r="BC637" s="6">
        <v>77.407832657882622</v>
      </c>
      <c r="BD637" s="6">
        <v>13.001165991215952</v>
      </c>
      <c r="BE637" s="6">
        <f t="shared" si="593"/>
        <v>115.59216734211738</v>
      </c>
      <c r="BF637" s="8"/>
      <c r="BG637" s="33">
        <v>43556</v>
      </c>
      <c r="BH637" s="5">
        <f t="shared" si="549"/>
        <v>43556</v>
      </c>
      <c r="BI637" s="11">
        <f t="shared" si="550"/>
        <v>2556</v>
      </c>
      <c r="BJ637" s="11">
        <f t="shared" si="551"/>
        <v>0</v>
      </c>
      <c r="BK637" s="6">
        <f t="shared" si="594"/>
        <v>90.042169278358301</v>
      </c>
      <c r="BL637" s="6">
        <f t="shared" si="595"/>
        <v>12.634336620475679</v>
      </c>
      <c r="BM637" s="6">
        <f t="shared" si="596"/>
        <v>102.9578307216417</v>
      </c>
      <c r="BN637" s="59"/>
      <c r="BO637" s="58"/>
      <c r="BP637" s="58"/>
      <c r="BQ637" s="61">
        <f t="shared" si="552"/>
        <v>90.091164054975025</v>
      </c>
      <c r="BR637" s="33">
        <v>43922</v>
      </c>
      <c r="BS637" s="5">
        <f t="shared" si="553"/>
        <v>43922</v>
      </c>
      <c r="BT637" s="11">
        <f t="shared" si="554"/>
        <v>2922</v>
      </c>
      <c r="BU637" s="11">
        <f t="shared" si="555"/>
        <v>0</v>
      </c>
      <c r="BV637" s="6">
        <f t="shared" si="569"/>
        <v>102.90883594502498</v>
      </c>
      <c r="BW637" s="6">
        <f t="shared" si="597"/>
        <v>12.866666666666667</v>
      </c>
      <c r="BX637" s="73">
        <f t="shared" si="576"/>
        <v>90.091164054975025</v>
      </c>
      <c r="BY637" s="6">
        <f t="shared" si="598"/>
        <v>90.091164054975025</v>
      </c>
      <c r="BZ637" s="33">
        <v>44287</v>
      </c>
      <c r="CA637" s="5">
        <f t="shared" si="556"/>
        <v>44287</v>
      </c>
      <c r="CB637" s="11">
        <f t="shared" si="557"/>
        <v>3287</v>
      </c>
      <c r="CC637" s="11">
        <f t="shared" si="558"/>
        <v>0</v>
      </c>
      <c r="CD637" s="6">
        <f t="shared" si="559"/>
        <v>115.77550261169165</v>
      </c>
      <c r="CE637" s="62">
        <f t="shared" si="599"/>
        <v>12.866666666666667</v>
      </c>
      <c r="CF637" s="73">
        <f t="shared" si="579"/>
        <v>12.866666666666667</v>
      </c>
      <c r="CG637" s="73">
        <f t="shared" si="565"/>
        <v>77.22449738830835</v>
      </c>
      <c r="CH637" s="6">
        <f t="shared" si="592"/>
        <v>77.22449738830835</v>
      </c>
      <c r="CI637" s="6"/>
      <c r="CJ637" s="33">
        <v>44652</v>
      </c>
      <c r="CK637" s="5">
        <f t="shared" si="560"/>
        <v>44652</v>
      </c>
      <c r="CL637" s="11">
        <f t="shared" si="561"/>
        <v>2557</v>
      </c>
      <c r="CM637" s="11">
        <f t="shared" si="562"/>
        <v>2557</v>
      </c>
      <c r="CN637" s="6">
        <f t="shared" si="563"/>
        <v>128.64216927835832</v>
      </c>
      <c r="CO637" s="6">
        <f t="shared" si="600"/>
        <v>12.866666666666667</v>
      </c>
      <c r="CP637" s="73">
        <f t="shared" si="581"/>
        <v>12.866666666666667</v>
      </c>
      <c r="CQ637" s="73">
        <f t="shared" si="566"/>
        <v>64.357830721641676</v>
      </c>
      <c r="CR637" s="6">
        <f t="shared" si="564"/>
        <v>64.357830721641676</v>
      </c>
    </row>
    <row r="638" spans="1:96">
      <c r="A638" s="30" t="s">
        <v>2509</v>
      </c>
      <c r="B638" s="30" t="s">
        <v>2510</v>
      </c>
      <c r="C638" s="49"/>
      <c r="D638" s="49" t="s">
        <v>3867</v>
      </c>
      <c r="E638" s="30" t="s">
        <v>3061</v>
      </c>
      <c r="F638" s="30" t="s">
        <v>4568</v>
      </c>
      <c r="G638" s="30" t="s">
        <v>4562</v>
      </c>
      <c r="H638" s="30" t="s">
        <v>4448</v>
      </c>
      <c r="I638" s="30" t="s">
        <v>4308</v>
      </c>
      <c r="J638" s="30"/>
      <c r="K638" s="30" t="s">
        <v>1240</v>
      </c>
      <c r="L638" s="30" t="s">
        <v>3102</v>
      </c>
      <c r="M638" s="31">
        <v>541</v>
      </c>
      <c r="N638" s="30">
        <v>15</v>
      </c>
      <c r="O638" s="30"/>
      <c r="P638" s="162"/>
      <c r="Q638" s="30">
        <f t="shared" si="529"/>
        <v>180</v>
      </c>
      <c r="R638" s="30">
        <f t="shared" si="530"/>
        <v>5478.6330000000007</v>
      </c>
      <c r="S638" s="30">
        <f t="shared" si="531"/>
        <v>5475</v>
      </c>
      <c r="T638" s="30" t="s">
        <v>6</v>
      </c>
      <c r="U638" s="30"/>
      <c r="V638" s="32">
        <v>41000</v>
      </c>
      <c r="W638" s="30"/>
      <c r="X638" s="31">
        <v>541</v>
      </c>
      <c r="Y638" s="30">
        <v>0</v>
      </c>
      <c r="Z638" s="30">
        <v>0</v>
      </c>
      <c r="AA638" s="30">
        <v>0</v>
      </c>
      <c r="AB638" s="31">
        <f t="shared" si="532"/>
        <v>541</v>
      </c>
      <c r="AC638" s="33">
        <v>42095</v>
      </c>
      <c r="AD638" s="10">
        <f t="shared" si="533"/>
        <v>41000</v>
      </c>
      <c r="AE638" s="10">
        <f t="shared" si="534"/>
        <v>42095</v>
      </c>
      <c r="AF638" s="11">
        <f t="shared" si="535"/>
        <v>1095</v>
      </c>
      <c r="AG638" s="11">
        <f t="shared" si="536"/>
        <v>5478.75</v>
      </c>
      <c r="AH638" s="11">
        <f t="shared" si="537"/>
        <v>1095</v>
      </c>
      <c r="AI638" s="11">
        <f t="shared" si="582"/>
        <v>108.19999999999999</v>
      </c>
      <c r="AJ638" s="11">
        <f t="shared" si="583"/>
        <v>432.8</v>
      </c>
      <c r="AK638" s="33">
        <v>42461</v>
      </c>
      <c r="AL638" s="5">
        <f t="shared" si="538"/>
        <v>42461</v>
      </c>
      <c r="AM638" s="11">
        <f t="shared" si="539"/>
        <v>42461</v>
      </c>
      <c r="AN638" s="11">
        <f t="shared" si="540"/>
        <v>1095</v>
      </c>
      <c r="AO638" s="6">
        <v>144.30000000000001</v>
      </c>
      <c r="AP638" s="6">
        <f t="shared" si="541"/>
        <v>36.100000000000023</v>
      </c>
      <c r="AQ638" s="6">
        <f t="shared" si="542"/>
        <v>396.7</v>
      </c>
      <c r="AR638" s="33">
        <v>42826</v>
      </c>
      <c r="AS638" s="5">
        <f t="shared" si="543"/>
        <v>42826</v>
      </c>
      <c r="AT638" s="11">
        <f t="shared" si="544"/>
        <v>42826</v>
      </c>
      <c r="AU638" s="11">
        <f t="shared" si="545"/>
        <v>1826</v>
      </c>
      <c r="AV638" s="6">
        <v>180.36666666666667</v>
      </c>
      <c r="AW638" s="6">
        <v>36.06666666666667</v>
      </c>
      <c r="AX638" s="6">
        <f t="shared" si="570"/>
        <v>360.63333333333333</v>
      </c>
      <c r="AY638" s="33">
        <v>43191</v>
      </c>
      <c r="AZ638" s="5">
        <f t="shared" si="546"/>
        <v>43191</v>
      </c>
      <c r="BA638" s="11">
        <f t="shared" si="547"/>
        <v>2191</v>
      </c>
      <c r="BB638" s="11">
        <f t="shared" si="548"/>
        <v>1758.2</v>
      </c>
      <c r="BC638" s="6">
        <v>216.98489451775984</v>
      </c>
      <c r="BD638" s="6">
        <v>36.61822785109316</v>
      </c>
      <c r="BE638" s="6">
        <f t="shared" si="593"/>
        <v>324.01510548224019</v>
      </c>
      <c r="BF638" s="8"/>
      <c r="BG638" s="33">
        <v>43556</v>
      </c>
      <c r="BH638" s="5">
        <f t="shared" si="549"/>
        <v>43556</v>
      </c>
      <c r="BI638" s="11">
        <f t="shared" si="550"/>
        <v>2556</v>
      </c>
      <c r="BJ638" s="11">
        <f t="shared" si="551"/>
        <v>0</v>
      </c>
      <c r="BK638" s="6">
        <f t="shared" si="594"/>
        <v>252.39799782171934</v>
      </c>
      <c r="BL638" s="6">
        <f t="shared" si="595"/>
        <v>35.413103303959502</v>
      </c>
      <c r="BM638" s="6">
        <f t="shared" si="596"/>
        <v>288.60200217828071</v>
      </c>
      <c r="BN638" s="59"/>
      <c r="BO638" s="58"/>
      <c r="BP638" s="58"/>
      <c r="BQ638" s="61">
        <f t="shared" si="552"/>
        <v>252.53533551161399</v>
      </c>
      <c r="BR638" s="33">
        <v>43922</v>
      </c>
      <c r="BS638" s="5">
        <f t="shared" si="553"/>
        <v>43922</v>
      </c>
      <c r="BT638" s="11">
        <f t="shared" si="554"/>
        <v>2922</v>
      </c>
      <c r="BU638" s="11">
        <f t="shared" si="555"/>
        <v>0</v>
      </c>
      <c r="BV638" s="6">
        <f t="shared" si="569"/>
        <v>288.46466448838601</v>
      </c>
      <c r="BW638" s="6">
        <f t="shared" si="597"/>
        <v>36.06666666666667</v>
      </c>
      <c r="BX638" s="73">
        <f t="shared" si="576"/>
        <v>252.53533551161405</v>
      </c>
      <c r="BY638" s="6">
        <f t="shared" si="598"/>
        <v>252.53533551161405</v>
      </c>
      <c r="BZ638" s="33">
        <v>44287</v>
      </c>
      <c r="CA638" s="5">
        <f t="shared" si="556"/>
        <v>44287</v>
      </c>
      <c r="CB638" s="11">
        <f t="shared" si="557"/>
        <v>3287</v>
      </c>
      <c r="CC638" s="11">
        <f t="shared" si="558"/>
        <v>0</v>
      </c>
      <c r="CD638" s="6">
        <f t="shared" si="559"/>
        <v>324.53133115505267</v>
      </c>
      <c r="CE638" s="62">
        <f t="shared" si="599"/>
        <v>36.06666666666667</v>
      </c>
      <c r="CF638" s="73">
        <f t="shared" si="579"/>
        <v>36.06666666666667</v>
      </c>
      <c r="CG638" s="73">
        <f t="shared" si="565"/>
        <v>216.46866884494739</v>
      </c>
      <c r="CH638" s="6">
        <f t="shared" si="592"/>
        <v>216.46866884494739</v>
      </c>
      <c r="CI638" s="6"/>
      <c r="CJ638" s="33">
        <v>44652</v>
      </c>
      <c r="CK638" s="5">
        <f t="shared" si="560"/>
        <v>44652</v>
      </c>
      <c r="CL638" s="11">
        <f t="shared" si="561"/>
        <v>2557</v>
      </c>
      <c r="CM638" s="11">
        <f t="shared" si="562"/>
        <v>2557</v>
      </c>
      <c r="CN638" s="6">
        <f t="shared" si="563"/>
        <v>360.59799782171933</v>
      </c>
      <c r="CO638" s="6">
        <f t="shared" si="600"/>
        <v>36.06666666666667</v>
      </c>
      <c r="CP638" s="73">
        <f t="shared" si="581"/>
        <v>36.06666666666667</v>
      </c>
      <c r="CQ638" s="73">
        <f t="shared" si="566"/>
        <v>180.40200217828072</v>
      </c>
      <c r="CR638" s="6">
        <f t="shared" si="564"/>
        <v>180.40200217828072</v>
      </c>
    </row>
    <row r="639" spans="1:96">
      <c r="A639" s="30" t="s">
        <v>2511</v>
      </c>
      <c r="B639" s="30" t="s">
        <v>2512</v>
      </c>
      <c r="C639" s="49"/>
      <c r="D639" s="49" t="s">
        <v>3868</v>
      </c>
      <c r="E639" s="30" t="s">
        <v>3061</v>
      </c>
      <c r="F639" s="30" t="s">
        <v>4568</v>
      </c>
      <c r="G639" s="30" t="s">
        <v>4562</v>
      </c>
      <c r="H639" s="30" t="s">
        <v>4448</v>
      </c>
      <c r="I639" s="30" t="s">
        <v>4308</v>
      </c>
      <c r="J639" s="30"/>
      <c r="K639" s="30" t="s">
        <v>1240</v>
      </c>
      <c r="L639" s="30" t="s">
        <v>3102</v>
      </c>
      <c r="M639" s="31">
        <v>541</v>
      </c>
      <c r="N639" s="30">
        <v>15</v>
      </c>
      <c r="O639" s="30"/>
      <c r="P639" s="162"/>
      <c r="Q639" s="30">
        <f t="shared" si="529"/>
        <v>180</v>
      </c>
      <c r="R639" s="30">
        <f t="shared" si="530"/>
        <v>5478.6330000000007</v>
      </c>
      <c r="S639" s="30">
        <f t="shared" si="531"/>
        <v>5475</v>
      </c>
      <c r="T639" s="30" t="s">
        <v>6</v>
      </c>
      <c r="U639" s="30"/>
      <c r="V639" s="32">
        <v>41000</v>
      </c>
      <c r="W639" s="30"/>
      <c r="X639" s="31">
        <v>541</v>
      </c>
      <c r="Y639" s="30">
        <v>0</v>
      </c>
      <c r="Z639" s="30">
        <v>0</v>
      </c>
      <c r="AA639" s="30">
        <v>0</v>
      </c>
      <c r="AB639" s="31">
        <f t="shared" si="532"/>
        <v>541</v>
      </c>
      <c r="AC639" s="33">
        <v>42095</v>
      </c>
      <c r="AD639" s="10">
        <f t="shared" si="533"/>
        <v>41000</v>
      </c>
      <c r="AE639" s="10">
        <f t="shared" si="534"/>
        <v>42095</v>
      </c>
      <c r="AF639" s="11">
        <f t="shared" si="535"/>
        <v>1095</v>
      </c>
      <c r="AG639" s="11">
        <f t="shared" si="536"/>
        <v>5478.75</v>
      </c>
      <c r="AH639" s="11">
        <f t="shared" si="537"/>
        <v>1095</v>
      </c>
      <c r="AI639" s="11">
        <f t="shared" si="582"/>
        <v>108.19999999999999</v>
      </c>
      <c r="AJ639" s="11">
        <f t="shared" si="583"/>
        <v>432.8</v>
      </c>
      <c r="AK639" s="33">
        <v>42461</v>
      </c>
      <c r="AL639" s="5">
        <f t="shared" si="538"/>
        <v>42461</v>
      </c>
      <c r="AM639" s="11">
        <f t="shared" si="539"/>
        <v>42461</v>
      </c>
      <c r="AN639" s="11">
        <f t="shared" si="540"/>
        <v>1095</v>
      </c>
      <c r="AO639" s="6">
        <v>144.30000000000001</v>
      </c>
      <c r="AP639" s="6">
        <f t="shared" si="541"/>
        <v>36.100000000000023</v>
      </c>
      <c r="AQ639" s="6">
        <f t="shared" si="542"/>
        <v>396.7</v>
      </c>
      <c r="AR639" s="33">
        <v>42826</v>
      </c>
      <c r="AS639" s="5">
        <f t="shared" si="543"/>
        <v>42826</v>
      </c>
      <c r="AT639" s="11">
        <f t="shared" si="544"/>
        <v>42826</v>
      </c>
      <c r="AU639" s="11">
        <f t="shared" si="545"/>
        <v>1826</v>
      </c>
      <c r="AV639" s="6">
        <v>180.36666666666667</v>
      </c>
      <c r="AW639" s="6">
        <v>36.06666666666667</v>
      </c>
      <c r="AX639" s="6">
        <f t="shared" si="570"/>
        <v>360.63333333333333</v>
      </c>
      <c r="AY639" s="33">
        <v>43191</v>
      </c>
      <c r="AZ639" s="5">
        <f t="shared" si="546"/>
        <v>43191</v>
      </c>
      <c r="BA639" s="11">
        <f t="shared" si="547"/>
        <v>2191</v>
      </c>
      <c r="BB639" s="11">
        <f t="shared" si="548"/>
        <v>1758.2</v>
      </c>
      <c r="BC639" s="6">
        <v>216.98489451775984</v>
      </c>
      <c r="BD639" s="6">
        <v>36.61822785109316</v>
      </c>
      <c r="BE639" s="6">
        <f t="shared" si="593"/>
        <v>324.01510548224019</v>
      </c>
      <c r="BF639" s="8"/>
      <c r="BG639" s="33">
        <v>43556</v>
      </c>
      <c r="BH639" s="5">
        <f t="shared" si="549"/>
        <v>43556</v>
      </c>
      <c r="BI639" s="11">
        <f t="shared" si="550"/>
        <v>2556</v>
      </c>
      <c r="BJ639" s="11">
        <f t="shared" si="551"/>
        <v>0</v>
      </c>
      <c r="BK639" s="6">
        <f t="shared" si="594"/>
        <v>252.39799782171934</v>
      </c>
      <c r="BL639" s="6">
        <f t="shared" si="595"/>
        <v>35.413103303959502</v>
      </c>
      <c r="BM639" s="6">
        <f t="shared" si="596"/>
        <v>288.60200217828071</v>
      </c>
      <c r="BN639" s="59"/>
      <c r="BO639" s="58"/>
      <c r="BP639" s="58"/>
      <c r="BQ639" s="61">
        <f t="shared" si="552"/>
        <v>252.53533551161399</v>
      </c>
      <c r="BR639" s="33">
        <v>43922</v>
      </c>
      <c r="BS639" s="5">
        <f t="shared" si="553"/>
        <v>43922</v>
      </c>
      <c r="BT639" s="11">
        <f t="shared" si="554"/>
        <v>2922</v>
      </c>
      <c r="BU639" s="11">
        <f t="shared" si="555"/>
        <v>0</v>
      </c>
      <c r="BV639" s="6">
        <f t="shared" si="569"/>
        <v>288.46466448838601</v>
      </c>
      <c r="BW639" s="6">
        <f t="shared" si="597"/>
        <v>36.06666666666667</v>
      </c>
      <c r="BX639" s="73">
        <f t="shared" si="576"/>
        <v>252.53533551161405</v>
      </c>
      <c r="BY639" s="6">
        <f t="shared" si="598"/>
        <v>252.53533551161405</v>
      </c>
      <c r="BZ639" s="33">
        <v>44287</v>
      </c>
      <c r="CA639" s="5">
        <f t="shared" si="556"/>
        <v>44287</v>
      </c>
      <c r="CB639" s="11">
        <f t="shared" si="557"/>
        <v>3287</v>
      </c>
      <c r="CC639" s="11">
        <f t="shared" si="558"/>
        <v>0</v>
      </c>
      <c r="CD639" s="6">
        <f t="shared" si="559"/>
        <v>324.53133115505267</v>
      </c>
      <c r="CE639" s="62">
        <f t="shared" si="599"/>
        <v>36.06666666666667</v>
      </c>
      <c r="CF639" s="73">
        <f t="shared" si="579"/>
        <v>36.06666666666667</v>
      </c>
      <c r="CG639" s="73">
        <f t="shared" si="565"/>
        <v>216.46866884494739</v>
      </c>
      <c r="CH639" s="6">
        <f t="shared" si="592"/>
        <v>216.46866884494739</v>
      </c>
      <c r="CI639" s="6"/>
      <c r="CJ639" s="33">
        <v>44652</v>
      </c>
      <c r="CK639" s="5">
        <f t="shared" si="560"/>
        <v>44652</v>
      </c>
      <c r="CL639" s="11">
        <f t="shared" si="561"/>
        <v>2557</v>
      </c>
      <c r="CM639" s="11">
        <f t="shared" si="562"/>
        <v>2557</v>
      </c>
      <c r="CN639" s="6">
        <f t="shared" si="563"/>
        <v>360.59799782171933</v>
      </c>
      <c r="CO639" s="6">
        <f t="shared" si="600"/>
        <v>36.06666666666667</v>
      </c>
      <c r="CP639" s="73">
        <f t="shared" si="581"/>
        <v>36.06666666666667</v>
      </c>
      <c r="CQ639" s="73">
        <f t="shared" si="566"/>
        <v>180.40200217828072</v>
      </c>
      <c r="CR639" s="6">
        <f t="shared" si="564"/>
        <v>180.40200217828072</v>
      </c>
    </row>
    <row r="640" spans="1:96">
      <c r="A640" s="30" t="s">
        <v>2521</v>
      </c>
      <c r="B640" s="30" t="s">
        <v>2522</v>
      </c>
      <c r="C640" s="49"/>
      <c r="D640" s="49" t="s">
        <v>3873</v>
      </c>
      <c r="E640" s="30" t="s">
        <v>3061</v>
      </c>
      <c r="F640" s="30" t="s">
        <v>4568</v>
      </c>
      <c r="G640" s="30" t="s">
        <v>4574</v>
      </c>
      <c r="H640" s="30" t="s">
        <v>3169</v>
      </c>
      <c r="I640" s="30" t="s">
        <v>3116</v>
      </c>
      <c r="J640" s="30"/>
      <c r="K640" s="30" t="s">
        <v>1240</v>
      </c>
      <c r="L640" s="30" t="s">
        <v>3102</v>
      </c>
      <c r="M640" s="31">
        <v>599</v>
      </c>
      <c r="N640" s="30">
        <v>5</v>
      </c>
      <c r="O640" s="30"/>
      <c r="P640" s="162">
        <v>15</v>
      </c>
      <c r="Q640" s="30">
        <f t="shared" si="529"/>
        <v>60</v>
      </c>
      <c r="R640" s="30">
        <f t="shared" si="530"/>
        <v>1826.2110000000002</v>
      </c>
      <c r="S640" s="30">
        <f t="shared" si="531"/>
        <v>1825</v>
      </c>
      <c r="T640" s="30" t="s">
        <v>6</v>
      </c>
      <c r="U640" s="30"/>
      <c r="V640" s="32">
        <v>41000</v>
      </c>
      <c r="W640" s="30"/>
      <c r="X640" s="31">
        <v>599</v>
      </c>
      <c r="Y640" s="30">
        <v>0</v>
      </c>
      <c r="Z640" s="30">
        <v>0</v>
      </c>
      <c r="AA640" s="30">
        <v>0</v>
      </c>
      <c r="AB640" s="31">
        <f t="shared" si="532"/>
        <v>599</v>
      </c>
      <c r="AC640" s="33">
        <v>42095</v>
      </c>
      <c r="AD640" s="10">
        <f t="shared" si="533"/>
        <v>41000</v>
      </c>
      <c r="AE640" s="10">
        <f t="shared" si="534"/>
        <v>42095</v>
      </c>
      <c r="AF640" s="11">
        <f t="shared" si="535"/>
        <v>1095</v>
      </c>
      <c r="AG640" s="11">
        <f t="shared" si="536"/>
        <v>1826.25</v>
      </c>
      <c r="AH640" s="11">
        <f t="shared" si="537"/>
        <v>1095</v>
      </c>
      <c r="AI640" s="11">
        <f t="shared" si="582"/>
        <v>359.4</v>
      </c>
      <c r="AJ640" s="11">
        <f t="shared" si="583"/>
        <v>239.60000000000002</v>
      </c>
      <c r="AK640" s="33">
        <v>42461</v>
      </c>
      <c r="AL640" s="5">
        <f t="shared" si="538"/>
        <v>42461</v>
      </c>
      <c r="AM640" s="11">
        <f t="shared" si="539"/>
        <v>42461</v>
      </c>
      <c r="AN640" s="11">
        <f t="shared" si="540"/>
        <v>1095</v>
      </c>
      <c r="AO640" s="6">
        <v>355.52</v>
      </c>
      <c r="AP640" s="6">
        <f t="shared" si="541"/>
        <v>-3.8799999999999955</v>
      </c>
      <c r="AQ640" s="6">
        <f t="shared" si="542"/>
        <v>243.48000000000002</v>
      </c>
      <c r="AR640" s="33">
        <v>42826</v>
      </c>
      <c r="AS640" s="5">
        <f t="shared" si="543"/>
        <v>42826</v>
      </c>
      <c r="AT640" s="11">
        <f t="shared" si="544"/>
        <v>42826</v>
      </c>
      <c r="AU640" s="11">
        <f t="shared" si="545"/>
        <v>1826</v>
      </c>
      <c r="AV640" s="6">
        <v>475.32</v>
      </c>
      <c r="AW640" s="6">
        <v>119.8</v>
      </c>
      <c r="AX640" s="6">
        <f t="shared" si="570"/>
        <v>123.68</v>
      </c>
      <c r="AY640" s="33">
        <v>43191</v>
      </c>
      <c r="AZ640" s="5">
        <f t="shared" si="546"/>
        <v>43191</v>
      </c>
      <c r="BA640" s="11">
        <f t="shared" si="547"/>
        <v>2191</v>
      </c>
      <c r="BB640" s="11">
        <f t="shared" si="548"/>
        <v>1951.4</v>
      </c>
      <c r="BC640" s="6">
        <v>722.40814396182304</v>
      </c>
      <c r="BD640" s="6">
        <v>247.08814396182311</v>
      </c>
      <c r="BE640" s="6">
        <v>-0.2</v>
      </c>
      <c r="BF640" s="8"/>
      <c r="BG640" s="33">
        <v>43556</v>
      </c>
      <c r="BH640" s="5">
        <f t="shared" si="549"/>
        <v>43556</v>
      </c>
      <c r="BI640" s="11">
        <f t="shared" si="550"/>
        <v>2556</v>
      </c>
      <c r="BJ640" s="11">
        <f t="shared" si="551"/>
        <v>0</v>
      </c>
      <c r="BK640" s="6">
        <f>BC640+BL640</f>
        <v>723.48814396182308</v>
      </c>
      <c r="BL640" s="6">
        <v>1.08</v>
      </c>
      <c r="BM640" s="6">
        <v>0.08</v>
      </c>
      <c r="BN640" s="59"/>
      <c r="BO640" s="58"/>
      <c r="BP640" s="58"/>
      <c r="BQ640" s="61">
        <f t="shared" si="552"/>
        <v>-124.56814396182313</v>
      </c>
      <c r="BR640" s="33">
        <v>43922</v>
      </c>
      <c r="BS640" s="5">
        <f t="shared" si="553"/>
        <v>43922</v>
      </c>
      <c r="BT640" s="11">
        <f t="shared" si="554"/>
        <v>2922</v>
      </c>
      <c r="BU640" s="11">
        <f t="shared" si="555"/>
        <v>0</v>
      </c>
      <c r="BV640" s="6">
        <f t="shared" si="569"/>
        <v>723.56814396182313</v>
      </c>
      <c r="BW640" s="6">
        <f>BM640</f>
        <v>0.08</v>
      </c>
      <c r="BX640" s="73">
        <f>M640*(P640-($BX$4-V640)/365)/P640</f>
        <v>279.42392694063926</v>
      </c>
      <c r="BY640" s="6">
        <v>0.08</v>
      </c>
      <c r="BZ640" s="33">
        <v>44287</v>
      </c>
      <c r="CA640" s="5">
        <f t="shared" si="556"/>
        <v>44287</v>
      </c>
      <c r="CB640" s="11">
        <f t="shared" si="557"/>
        <v>3287</v>
      </c>
      <c r="CC640" s="11">
        <f t="shared" si="558"/>
        <v>0</v>
      </c>
      <c r="CD640" s="6">
        <f t="shared" si="559"/>
        <v>723.64814396182317</v>
      </c>
      <c r="CE640" s="62">
        <f>BY640</f>
        <v>0.08</v>
      </c>
      <c r="CF640" s="73">
        <f>M640/P640</f>
        <v>39.93333333333333</v>
      </c>
      <c r="CG640" s="73">
        <f t="shared" si="565"/>
        <v>239.49059360730593</v>
      </c>
      <c r="CH640" s="6">
        <f t="shared" si="592"/>
        <v>0</v>
      </c>
      <c r="CI640" s="6"/>
      <c r="CJ640" s="33">
        <v>44652</v>
      </c>
      <c r="CK640" s="5">
        <f t="shared" si="560"/>
        <v>44652</v>
      </c>
      <c r="CL640" s="11">
        <f t="shared" si="561"/>
        <v>2557</v>
      </c>
      <c r="CM640" s="11">
        <f t="shared" si="562"/>
        <v>2557</v>
      </c>
      <c r="CN640" s="6">
        <f t="shared" si="563"/>
        <v>723.64814396182317</v>
      </c>
      <c r="CO640" s="62">
        <f>CH640</f>
        <v>0</v>
      </c>
      <c r="CP640" s="73">
        <f>M640/P640</f>
        <v>39.93333333333333</v>
      </c>
      <c r="CQ640" s="73">
        <f t="shared" si="566"/>
        <v>199.55726027397259</v>
      </c>
      <c r="CR640" s="6">
        <f t="shared" si="564"/>
        <v>0</v>
      </c>
    </row>
    <row r="641" spans="1:96">
      <c r="A641" s="30" t="s">
        <v>2523</v>
      </c>
      <c r="B641" s="30" t="s">
        <v>2524</v>
      </c>
      <c r="C641" s="49"/>
      <c r="D641" s="49" t="s">
        <v>3874</v>
      </c>
      <c r="E641" s="30" t="s">
        <v>3061</v>
      </c>
      <c r="F641" s="30" t="s">
        <v>4568</v>
      </c>
      <c r="G641" s="30" t="s">
        <v>4574</v>
      </c>
      <c r="H641" s="30" t="s">
        <v>3169</v>
      </c>
      <c r="I641" s="30" t="s">
        <v>3116</v>
      </c>
      <c r="J641" s="30"/>
      <c r="K641" s="30" t="s">
        <v>1240</v>
      </c>
      <c r="L641" s="30" t="s">
        <v>3102</v>
      </c>
      <c r="M641" s="31">
        <v>550</v>
      </c>
      <c r="N641" s="30">
        <v>15</v>
      </c>
      <c r="O641" s="30"/>
      <c r="P641" s="162"/>
      <c r="Q641" s="30">
        <f t="shared" si="529"/>
        <v>180</v>
      </c>
      <c r="R641" s="30">
        <f t="shared" si="530"/>
        <v>5478.6330000000007</v>
      </c>
      <c r="S641" s="30">
        <f t="shared" si="531"/>
        <v>5475</v>
      </c>
      <c r="T641" s="30" t="s">
        <v>6</v>
      </c>
      <c r="U641" s="30"/>
      <c r="V641" s="32">
        <v>41000</v>
      </c>
      <c r="W641" s="30"/>
      <c r="X641" s="31">
        <v>550</v>
      </c>
      <c r="Y641" s="30">
        <v>0</v>
      </c>
      <c r="Z641" s="30">
        <v>0</v>
      </c>
      <c r="AA641" s="30">
        <v>0</v>
      </c>
      <c r="AB641" s="31">
        <f t="shared" si="532"/>
        <v>550</v>
      </c>
      <c r="AC641" s="33">
        <v>42095</v>
      </c>
      <c r="AD641" s="10">
        <f t="shared" si="533"/>
        <v>41000</v>
      </c>
      <c r="AE641" s="10">
        <f t="shared" si="534"/>
        <v>42095</v>
      </c>
      <c r="AF641" s="11">
        <f t="shared" si="535"/>
        <v>1095</v>
      </c>
      <c r="AG641" s="11">
        <f t="shared" si="536"/>
        <v>5478.75</v>
      </c>
      <c r="AH641" s="11">
        <f t="shared" si="537"/>
        <v>1095</v>
      </c>
      <c r="AI641" s="11">
        <f t="shared" si="582"/>
        <v>110</v>
      </c>
      <c r="AJ641" s="11">
        <f t="shared" si="583"/>
        <v>440</v>
      </c>
      <c r="AK641" s="33">
        <v>42461</v>
      </c>
      <c r="AL641" s="5">
        <f t="shared" si="538"/>
        <v>42461</v>
      </c>
      <c r="AM641" s="11">
        <f t="shared" si="539"/>
        <v>42461</v>
      </c>
      <c r="AN641" s="11">
        <f t="shared" si="540"/>
        <v>1095</v>
      </c>
      <c r="AO641" s="6">
        <v>146.96</v>
      </c>
      <c r="AP641" s="6">
        <f t="shared" si="541"/>
        <v>36.960000000000008</v>
      </c>
      <c r="AQ641" s="6">
        <f t="shared" si="542"/>
        <v>403.03999999999996</v>
      </c>
      <c r="AR641" s="33">
        <v>42826</v>
      </c>
      <c r="AS641" s="5">
        <f t="shared" si="543"/>
        <v>42826</v>
      </c>
      <c r="AT641" s="11">
        <f t="shared" si="544"/>
        <v>42826</v>
      </c>
      <c r="AU641" s="11">
        <f t="shared" si="545"/>
        <v>1826</v>
      </c>
      <c r="AV641" s="6">
        <v>183.62666666666667</v>
      </c>
      <c r="AW641" s="6">
        <v>36.666666666666664</v>
      </c>
      <c r="AX641" s="6">
        <f t="shared" si="570"/>
        <v>366.37333333333333</v>
      </c>
      <c r="AY641" s="33">
        <v>43191</v>
      </c>
      <c r="AZ641" s="5">
        <f t="shared" si="546"/>
        <v>43191</v>
      </c>
      <c r="BA641" s="11">
        <f t="shared" si="547"/>
        <v>2191</v>
      </c>
      <c r="BB641" s="11">
        <f t="shared" si="548"/>
        <v>1751</v>
      </c>
      <c r="BC641" s="6">
        <v>220.59113444979758</v>
      </c>
      <c r="BD641" s="6">
        <v>36.964467783130921</v>
      </c>
      <c r="BE641" s="6">
        <f>AB641-BC641</f>
        <v>329.40886555020245</v>
      </c>
      <c r="BF641" s="8"/>
      <c r="BG641" s="33">
        <v>43556</v>
      </c>
      <c r="BH641" s="5">
        <f t="shared" si="549"/>
        <v>43556</v>
      </c>
      <c r="BI641" s="11">
        <f t="shared" si="550"/>
        <v>2556</v>
      </c>
      <c r="BJ641" s="11">
        <f t="shared" si="551"/>
        <v>0</v>
      </c>
      <c r="BK641" s="6">
        <f>(M641-J641)/R641*BI641</f>
        <v>256.59685545646147</v>
      </c>
      <c r="BL641" s="6">
        <f>BK641-BC641</f>
        <v>36.00572100666389</v>
      </c>
      <c r="BM641" s="6">
        <f>BE641-BL641</f>
        <v>293.40314454353859</v>
      </c>
      <c r="BN641" s="59"/>
      <c r="BO641" s="58"/>
      <c r="BP641" s="58"/>
      <c r="BQ641" s="61">
        <f t="shared" si="552"/>
        <v>256.73647787687185</v>
      </c>
      <c r="BR641" s="33">
        <v>43922</v>
      </c>
      <c r="BS641" s="5">
        <f t="shared" si="553"/>
        <v>43922</v>
      </c>
      <c r="BT641" s="11">
        <f t="shared" si="554"/>
        <v>2922</v>
      </c>
      <c r="BU641" s="11">
        <f t="shared" si="555"/>
        <v>0</v>
      </c>
      <c r="BV641" s="6">
        <f t="shared" si="569"/>
        <v>293.26352212312815</v>
      </c>
      <c r="BW641" s="6">
        <f>SLN(M641,J641,N641)</f>
        <v>36.666666666666664</v>
      </c>
      <c r="BX641" s="73">
        <f t="shared" si="576"/>
        <v>256.7364778768719</v>
      </c>
      <c r="BY641" s="6">
        <f>BM641-BW641</f>
        <v>256.7364778768719</v>
      </c>
      <c r="BZ641" s="33">
        <v>44287</v>
      </c>
      <c r="CA641" s="5">
        <f t="shared" si="556"/>
        <v>44287</v>
      </c>
      <c r="CB641" s="11">
        <f t="shared" si="557"/>
        <v>3287</v>
      </c>
      <c r="CC641" s="11">
        <f t="shared" si="558"/>
        <v>0</v>
      </c>
      <c r="CD641" s="6">
        <f t="shared" si="559"/>
        <v>329.93018878979484</v>
      </c>
      <c r="CE641" s="62">
        <f>SLN(M641,J641,N641)</f>
        <v>36.666666666666664</v>
      </c>
      <c r="CF641" s="73">
        <f t="shared" si="579"/>
        <v>36.666666666666664</v>
      </c>
      <c r="CG641" s="73">
        <f t="shared" si="565"/>
        <v>220.06981121020524</v>
      </c>
      <c r="CH641" s="6">
        <f t="shared" si="592"/>
        <v>220.06981121020524</v>
      </c>
      <c r="CI641" s="6"/>
      <c r="CJ641" s="33">
        <v>44652</v>
      </c>
      <c r="CK641" s="5">
        <f t="shared" si="560"/>
        <v>44652</v>
      </c>
      <c r="CL641" s="11">
        <f t="shared" si="561"/>
        <v>2557</v>
      </c>
      <c r="CM641" s="11">
        <f t="shared" si="562"/>
        <v>2557</v>
      </c>
      <c r="CN641" s="6">
        <f t="shared" si="563"/>
        <v>366.59685545646153</v>
      </c>
      <c r="CO641" s="6">
        <f>SLN(M641,J641,N641)</f>
        <v>36.666666666666664</v>
      </c>
      <c r="CP641" s="73">
        <f t="shared" si="581"/>
        <v>36.666666666666664</v>
      </c>
      <c r="CQ641" s="73">
        <f t="shared" si="566"/>
        <v>183.40314454353859</v>
      </c>
      <c r="CR641" s="6">
        <f t="shared" si="564"/>
        <v>183.40314454353859</v>
      </c>
    </row>
    <row r="642" spans="1:96">
      <c r="A642" s="30" t="s">
        <v>2525</v>
      </c>
      <c r="B642" s="30" t="s">
        <v>2526</v>
      </c>
      <c r="C642" s="49"/>
      <c r="D642" s="49" t="s">
        <v>3875</v>
      </c>
      <c r="E642" s="30" t="s">
        <v>3061</v>
      </c>
      <c r="F642" s="30" t="s">
        <v>4568</v>
      </c>
      <c r="G642" s="30" t="s">
        <v>4574</v>
      </c>
      <c r="H642" s="30" t="s">
        <v>3169</v>
      </c>
      <c r="I642" s="30" t="s">
        <v>3116</v>
      </c>
      <c r="J642" s="30"/>
      <c r="K642" s="30" t="s">
        <v>1240</v>
      </c>
      <c r="L642" s="30" t="s">
        <v>3102</v>
      </c>
      <c r="M642" s="31">
        <v>300</v>
      </c>
      <c r="N642" s="30">
        <v>15</v>
      </c>
      <c r="O642" s="30"/>
      <c r="P642" s="162"/>
      <c r="Q642" s="30">
        <f t="shared" si="529"/>
        <v>180</v>
      </c>
      <c r="R642" s="30">
        <f t="shared" si="530"/>
        <v>5478.6330000000007</v>
      </c>
      <c r="S642" s="30">
        <f t="shared" si="531"/>
        <v>5475</v>
      </c>
      <c r="T642" s="30" t="s">
        <v>6</v>
      </c>
      <c r="U642" s="30"/>
      <c r="V642" s="32">
        <v>41000</v>
      </c>
      <c r="W642" s="30"/>
      <c r="X642" s="31">
        <v>300</v>
      </c>
      <c r="Y642" s="30">
        <v>0</v>
      </c>
      <c r="Z642" s="30">
        <v>0</v>
      </c>
      <c r="AA642" s="30">
        <v>0</v>
      </c>
      <c r="AB642" s="31">
        <f t="shared" si="532"/>
        <v>300</v>
      </c>
      <c r="AC642" s="33">
        <v>42095</v>
      </c>
      <c r="AD642" s="10">
        <f t="shared" si="533"/>
        <v>41000</v>
      </c>
      <c r="AE642" s="10">
        <f t="shared" si="534"/>
        <v>42095</v>
      </c>
      <c r="AF642" s="11">
        <f t="shared" si="535"/>
        <v>1095</v>
      </c>
      <c r="AG642" s="11">
        <f t="shared" si="536"/>
        <v>5478.75</v>
      </c>
      <c r="AH642" s="11">
        <f t="shared" si="537"/>
        <v>1095</v>
      </c>
      <c r="AI642" s="11">
        <f t="shared" si="582"/>
        <v>60</v>
      </c>
      <c r="AJ642" s="11">
        <f t="shared" si="583"/>
        <v>240</v>
      </c>
      <c r="AK642" s="33">
        <v>42461</v>
      </c>
      <c r="AL642" s="5">
        <f t="shared" si="538"/>
        <v>42461</v>
      </c>
      <c r="AM642" s="11">
        <f t="shared" si="539"/>
        <v>42461</v>
      </c>
      <c r="AN642" s="11">
        <f t="shared" si="540"/>
        <v>1095</v>
      </c>
      <c r="AO642" s="6">
        <v>80.08</v>
      </c>
      <c r="AP642" s="6">
        <f t="shared" si="541"/>
        <v>20.079999999999998</v>
      </c>
      <c r="AQ642" s="6">
        <f t="shared" si="542"/>
        <v>219.92000000000002</v>
      </c>
      <c r="AR642" s="33">
        <v>42826</v>
      </c>
      <c r="AS642" s="5">
        <f t="shared" si="543"/>
        <v>42826</v>
      </c>
      <c r="AT642" s="11">
        <f t="shared" si="544"/>
        <v>42826</v>
      </c>
      <c r="AU642" s="11">
        <f t="shared" si="545"/>
        <v>1826</v>
      </c>
      <c r="AV642" s="6">
        <v>100.08</v>
      </c>
      <c r="AW642" s="6">
        <v>20</v>
      </c>
      <c r="AX642" s="6">
        <f t="shared" si="570"/>
        <v>199.92000000000002</v>
      </c>
      <c r="AY642" s="33">
        <v>43191</v>
      </c>
      <c r="AZ642" s="5">
        <f t="shared" si="546"/>
        <v>43191</v>
      </c>
      <c r="BA642" s="11">
        <f t="shared" si="547"/>
        <v>2191</v>
      </c>
      <c r="BB642" s="11">
        <f t="shared" si="548"/>
        <v>1951</v>
      </c>
      <c r="BC642" s="6">
        <v>120.32351320369548</v>
      </c>
      <c r="BD642" s="6">
        <v>20.243513203695478</v>
      </c>
      <c r="BE642" s="6">
        <f>AB642-BC642</f>
        <v>179.67648679630452</v>
      </c>
      <c r="BF642" s="8"/>
      <c r="BG642" s="33">
        <v>43556</v>
      </c>
      <c r="BH642" s="5">
        <f t="shared" si="549"/>
        <v>43556</v>
      </c>
      <c r="BI642" s="11">
        <f t="shared" si="550"/>
        <v>2556</v>
      </c>
      <c r="BJ642" s="11">
        <f t="shared" si="551"/>
        <v>0</v>
      </c>
      <c r="BK642" s="6">
        <f>(M642-J642)/R642*BI642</f>
        <v>139.96192115806988</v>
      </c>
      <c r="BL642" s="6">
        <f>BK642-BC642</f>
        <v>19.638407954374401</v>
      </c>
      <c r="BM642" s="6">
        <f>BE642-BL642</f>
        <v>160.03807884193012</v>
      </c>
      <c r="BN642" s="59"/>
      <c r="BO642" s="58"/>
      <c r="BP642" s="58"/>
      <c r="BQ642" s="61">
        <f t="shared" si="552"/>
        <v>140.03807884193012</v>
      </c>
      <c r="BR642" s="33">
        <v>43922</v>
      </c>
      <c r="BS642" s="5">
        <f t="shared" si="553"/>
        <v>43922</v>
      </c>
      <c r="BT642" s="11">
        <f t="shared" si="554"/>
        <v>2922</v>
      </c>
      <c r="BU642" s="11">
        <f t="shared" si="555"/>
        <v>0</v>
      </c>
      <c r="BV642" s="6">
        <f t="shared" si="569"/>
        <v>159.96192115806988</v>
      </c>
      <c r="BW642" s="6">
        <f>SLN(M642,J642,N642)</f>
        <v>20</v>
      </c>
      <c r="BX642" s="73">
        <f t="shared" si="576"/>
        <v>140.03807884193012</v>
      </c>
      <c r="BY642" s="6">
        <f>BM642-BW642</f>
        <v>140.03807884193012</v>
      </c>
      <c r="BZ642" s="33">
        <v>44287</v>
      </c>
      <c r="CA642" s="5">
        <f t="shared" si="556"/>
        <v>44287</v>
      </c>
      <c r="CB642" s="11">
        <f t="shared" si="557"/>
        <v>3287</v>
      </c>
      <c r="CC642" s="11">
        <f t="shared" si="558"/>
        <v>0</v>
      </c>
      <c r="CD642" s="6">
        <f t="shared" si="559"/>
        <v>179.96192115806988</v>
      </c>
      <c r="CE642" s="62">
        <f>SLN(M642,J642,N642)</f>
        <v>20</v>
      </c>
      <c r="CF642" s="73">
        <f t="shared" si="579"/>
        <v>20</v>
      </c>
      <c r="CG642" s="73">
        <f t="shared" si="565"/>
        <v>120.03807884193012</v>
      </c>
      <c r="CH642" s="6">
        <f t="shared" si="592"/>
        <v>120.03807884193012</v>
      </c>
      <c r="CI642" s="6"/>
      <c r="CJ642" s="33">
        <v>44652</v>
      </c>
      <c r="CK642" s="5">
        <f t="shared" si="560"/>
        <v>44652</v>
      </c>
      <c r="CL642" s="11">
        <f t="shared" si="561"/>
        <v>2557</v>
      </c>
      <c r="CM642" s="11">
        <f t="shared" si="562"/>
        <v>2557</v>
      </c>
      <c r="CN642" s="6">
        <f t="shared" si="563"/>
        <v>199.96192115806988</v>
      </c>
      <c r="CO642" s="6">
        <f>SLN(M642,J642,N642)</f>
        <v>20</v>
      </c>
      <c r="CP642" s="73">
        <f t="shared" si="581"/>
        <v>20</v>
      </c>
      <c r="CQ642" s="73">
        <f t="shared" si="566"/>
        <v>100.03807884193012</v>
      </c>
      <c r="CR642" s="6">
        <f t="shared" si="564"/>
        <v>100.03807884193012</v>
      </c>
    </row>
    <row r="643" spans="1:96">
      <c r="A643" s="30" t="s">
        <v>2545</v>
      </c>
      <c r="B643" s="30" t="s">
        <v>2546</v>
      </c>
      <c r="C643" s="49"/>
      <c r="D643" s="49" t="s">
        <v>3885</v>
      </c>
      <c r="E643" s="30" t="s">
        <v>3128</v>
      </c>
      <c r="F643" s="30" t="s">
        <v>3123</v>
      </c>
      <c r="G643" s="30" t="s">
        <v>4562</v>
      </c>
      <c r="H643" s="30" t="s">
        <v>4581</v>
      </c>
      <c r="I643" s="30" t="s">
        <v>4260</v>
      </c>
      <c r="J643" s="30"/>
      <c r="K643" s="30" t="s">
        <v>1240</v>
      </c>
      <c r="L643" s="30" t="s">
        <v>3102</v>
      </c>
      <c r="M643" s="31">
        <v>350</v>
      </c>
      <c r="N643" s="30">
        <v>15</v>
      </c>
      <c r="O643" s="30"/>
      <c r="P643" s="162"/>
      <c r="Q643" s="30">
        <f t="shared" si="529"/>
        <v>180</v>
      </c>
      <c r="R643" s="30">
        <f t="shared" si="530"/>
        <v>5478.6330000000007</v>
      </c>
      <c r="S643" s="30">
        <f t="shared" si="531"/>
        <v>5475</v>
      </c>
      <c r="T643" s="30" t="s">
        <v>6</v>
      </c>
      <c r="U643" s="30"/>
      <c r="V643" s="32">
        <v>41000</v>
      </c>
      <c r="W643" s="30"/>
      <c r="X643" s="31">
        <v>350</v>
      </c>
      <c r="Y643" s="30">
        <v>0</v>
      </c>
      <c r="Z643" s="30">
        <v>0</v>
      </c>
      <c r="AA643" s="30">
        <v>0</v>
      </c>
      <c r="AB643" s="31">
        <f t="shared" si="532"/>
        <v>350</v>
      </c>
      <c r="AC643" s="33">
        <v>42095</v>
      </c>
      <c r="AD643" s="10">
        <f t="shared" si="533"/>
        <v>41000</v>
      </c>
      <c r="AE643" s="10">
        <f t="shared" si="534"/>
        <v>42095</v>
      </c>
      <c r="AF643" s="11">
        <f t="shared" si="535"/>
        <v>1095</v>
      </c>
      <c r="AG643" s="11">
        <f t="shared" si="536"/>
        <v>5478.75</v>
      </c>
      <c r="AH643" s="11">
        <f t="shared" si="537"/>
        <v>1095</v>
      </c>
      <c r="AI643" s="11">
        <f t="shared" si="582"/>
        <v>70</v>
      </c>
      <c r="AJ643" s="11">
        <f t="shared" si="583"/>
        <v>280</v>
      </c>
      <c r="AK643" s="33">
        <v>42461</v>
      </c>
      <c r="AL643" s="5">
        <f t="shared" si="538"/>
        <v>42461</v>
      </c>
      <c r="AM643" s="11">
        <f t="shared" si="539"/>
        <v>42461</v>
      </c>
      <c r="AN643" s="11">
        <f t="shared" si="540"/>
        <v>1095</v>
      </c>
      <c r="AO643" s="6">
        <v>93.04</v>
      </c>
      <c r="AP643" s="6">
        <f t="shared" si="541"/>
        <v>23.040000000000006</v>
      </c>
      <c r="AQ643" s="6">
        <f t="shared" si="542"/>
        <v>256.95999999999998</v>
      </c>
      <c r="AR643" s="33">
        <v>42826</v>
      </c>
      <c r="AS643" s="5">
        <f t="shared" si="543"/>
        <v>42826</v>
      </c>
      <c r="AT643" s="11">
        <f t="shared" si="544"/>
        <v>42826</v>
      </c>
      <c r="AU643" s="11">
        <f t="shared" si="545"/>
        <v>1826</v>
      </c>
      <c r="AV643" s="6">
        <v>116.37333333333333</v>
      </c>
      <c r="AW643" s="6">
        <v>23.333333333333332</v>
      </c>
      <c r="AX643" s="6">
        <f t="shared" si="570"/>
        <v>233.62666666666667</v>
      </c>
      <c r="AY643" s="33">
        <v>43191</v>
      </c>
      <c r="AZ643" s="5">
        <f t="shared" si="546"/>
        <v>43191</v>
      </c>
      <c r="BA643" s="11">
        <f t="shared" si="547"/>
        <v>2191</v>
      </c>
      <c r="BB643" s="11">
        <f t="shared" si="548"/>
        <v>1911</v>
      </c>
      <c r="BC643" s="6">
        <v>140.38263385452464</v>
      </c>
      <c r="BD643" s="6">
        <v>24.009300521191303</v>
      </c>
      <c r="BE643" s="6">
        <f>AB643-BC643</f>
        <v>209.61736614547536</v>
      </c>
      <c r="BF643" s="8"/>
      <c r="BG643" s="33">
        <v>43556</v>
      </c>
      <c r="BH643" s="5">
        <f t="shared" si="549"/>
        <v>43556</v>
      </c>
      <c r="BI643" s="11">
        <f t="shared" si="550"/>
        <v>2556</v>
      </c>
      <c r="BJ643" s="11">
        <f t="shared" si="551"/>
        <v>0</v>
      </c>
      <c r="BK643" s="6">
        <f>(M643-J643)/R643*BI643</f>
        <v>163.28890801774821</v>
      </c>
      <c r="BL643" s="6">
        <f>BK643-BC643</f>
        <v>22.906274163223571</v>
      </c>
      <c r="BM643" s="6">
        <f>BE643-BL643</f>
        <v>186.71109198225179</v>
      </c>
      <c r="BN643" s="59"/>
      <c r="BO643" s="58"/>
      <c r="BP643" s="58"/>
      <c r="BQ643" s="61">
        <f t="shared" si="552"/>
        <v>163.37775864891844</v>
      </c>
      <c r="BR643" s="33">
        <v>43922</v>
      </c>
      <c r="BS643" s="5">
        <f t="shared" si="553"/>
        <v>43922</v>
      </c>
      <c r="BT643" s="11">
        <f t="shared" si="554"/>
        <v>2922</v>
      </c>
      <c r="BU643" s="11">
        <f t="shared" si="555"/>
        <v>0</v>
      </c>
      <c r="BV643" s="6">
        <f t="shared" si="569"/>
        <v>186.62224135108156</v>
      </c>
      <c r="BW643" s="6">
        <f>SLN(M643,J643,N643)</f>
        <v>23.333333333333332</v>
      </c>
      <c r="BX643" s="73">
        <f t="shared" si="576"/>
        <v>163.37775864891844</v>
      </c>
      <c r="BY643" s="6">
        <f>BM643-BW643</f>
        <v>163.37775864891844</v>
      </c>
      <c r="BZ643" s="33">
        <v>44287</v>
      </c>
      <c r="CA643" s="5">
        <f t="shared" si="556"/>
        <v>44287</v>
      </c>
      <c r="CB643" s="11">
        <f t="shared" si="557"/>
        <v>3287</v>
      </c>
      <c r="CC643" s="11">
        <f t="shared" si="558"/>
        <v>0</v>
      </c>
      <c r="CD643" s="6">
        <f t="shared" si="559"/>
        <v>209.9555746844149</v>
      </c>
      <c r="CE643" s="62">
        <f>SLN(M643,J643,N643)</f>
        <v>23.333333333333332</v>
      </c>
      <c r="CF643" s="73">
        <f t="shared" si="579"/>
        <v>23.333333333333332</v>
      </c>
      <c r="CG643" s="73">
        <f t="shared" si="565"/>
        <v>140.0444253155851</v>
      </c>
      <c r="CH643" s="6">
        <f t="shared" si="592"/>
        <v>140.0444253155851</v>
      </c>
      <c r="CI643" s="6"/>
      <c r="CJ643" s="33">
        <v>44652</v>
      </c>
      <c r="CK643" s="5">
        <f t="shared" si="560"/>
        <v>44652</v>
      </c>
      <c r="CL643" s="11">
        <f t="shared" si="561"/>
        <v>2557</v>
      </c>
      <c r="CM643" s="11">
        <f t="shared" si="562"/>
        <v>2557</v>
      </c>
      <c r="CN643" s="6">
        <f t="shared" si="563"/>
        <v>233.28890801774824</v>
      </c>
      <c r="CO643" s="6">
        <f>SLN(M643,J643,N643)</f>
        <v>23.333333333333332</v>
      </c>
      <c r="CP643" s="73">
        <f t="shared" si="581"/>
        <v>23.333333333333332</v>
      </c>
      <c r="CQ643" s="73">
        <f t="shared" si="566"/>
        <v>116.71109198225177</v>
      </c>
      <c r="CR643" s="6">
        <f t="shared" si="564"/>
        <v>116.71109198225177</v>
      </c>
    </row>
    <row r="644" spans="1:96">
      <c r="A644" s="30" t="s">
        <v>2559</v>
      </c>
      <c r="B644" s="30" t="s">
        <v>2560</v>
      </c>
      <c r="C644" s="49"/>
      <c r="D644" s="49" t="s">
        <v>3893</v>
      </c>
      <c r="E644" s="30" t="s">
        <v>3128</v>
      </c>
      <c r="F644" s="30" t="s">
        <v>3123</v>
      </c>
      <c r="G644" s="30" t="s">
        <v>4562</v>
      </c>
      <c r="H644" s="30" t="s">
        <v>3129</v>
      </c>
      <c r="I644" s="30" t="s">
        <v>3116</v>
      </c>
      <c r="J644" s="30"/>
      <c r="K644" s="30" t="s">
        <v>1240</v>
      </c>
      <c r="L644" s="30" t="s">
        <v>3102</v>
      </c>
      <c r="M644" s="31">
        <v>434</v>
      </c>
      <c r="N644" s="30">
        <v>15</v>
      </c>
      <c r="O644" s="30"/>
      <c r="P644" s="162"/>
      <c r="Q644" s="30">
        <f t="shared" si="529"/>
        <v>180</v>
      </c>
      <c r="R644" s="30">
        <f t="shared" si="530"/>
        <v>5478.6330000000007</v>
      </c>
      <c r="S644" s="30">
        <f t="shared" si="531"/>
        <v>5475</v>
      </c>
      <c r="T644" s="30" t="s">
        <v>6</v>
      </c>
      <c r="U644" s="30"/>
      <c r="V644" s="32">
        <v>41000</v>
      </c>
      <c r="W644" s="30"/>
      <c r="X644" s="31">
        <v>434</v>
      </c>
      <c r="Y644" s="30">
        <v>0</v>
      </c>
      <c r="Z644" s="30">
        <v>0</v>
      </c>
      <c r="AA644" s="30">
        <v>0</v>
      </c>
      <c r="AB644" s="31">
        <f t="shared" si="532"/>
        <v>434</v>
      </c>
      <c r="AC644" s="33">
        <v>42095</v>
      </c>
      <c r="AD644" s="10">
        <f t="shared" si="533"/>
        <v>41000</v>
      </c>
      <c r="AE644" s="10">
        <f t="shared" si="534"/>
        <v>42095</v>
      </c>
      <c r="AF644" s="11">
        <f t="shared" si="535"/>
        <v>1095</v>
      </c>
      <c r="AG644" s="11">
        <f t="shared" si="536"/>
        <v>5478.75</v>
      </c>
      <c r="AH644" s="11">
        <f t="shared" si="537"/>
        <v>1095</v>
      </c>
      <c r="AI644" s="11">
        <f t="shared" si="582"/>
        <v>86.8</v>
      </c>
      <c r="AJ644" s="11">
        <f t="shared" si="583"/>
        <v>347.2</v>
      </c>
      <c r="AK644" s="33">
        <v>42461</v>
      </c>
      <c r="AL644" s="5">
        <f t="shared" si="538"/>
        <v>42461</v>
      </c>
      <c r="AM644" s="11">
        <f t="shared" si="539"/>
        <v>42461</v>
      </c>
      <c r="AN644" s="11">
        <f t="shared" si="540"/>
        <v>1095</v>
      </c>
      <c r="AO644" s="6">
        <v>115.77</v>
      </c>
      <c r="AP644" s="6">
        <f t="shared" si="541"/>
        <v>28.97</v>
      </c>
      <c r="AQ644" s="6">
        <f t="shared" si="542"/>
        <v>318.23</v>
      </c>
      <c r="AR644" s="33">
        <v>42826</v>
      </c>
      <c r="AS644" s="5">
        <f t="shared" si="543"/>
        <v>42826</v>
      </c>
      <c r="AT644" s="11">
        <f t="shared" si="544"/>
        <v>42826</v>
      </c>
      <c r="AU644" s="11">
        <f t="shared" si="545"/>
        <v>1826</v>
      </c>
      <c r="AV644" s="6">
        <v>144.70333333333332</v>
      </c>
      <c r="AW644" s="6">
        <v>28.933333333333334</v>
      </c>
      <c r="AX644" s="6">
        <f t="shared" si="570"/>
        <v>289.29666666666668</v>
      </c>
      <c r="AY644" s="33">
        <v>43191</v>
      </c>
      <c r="AZ644" s="5">
        <f t="shared" si="546"/>
        <v>43191</v>
      </c>
      <c r="BA644" s="11">
        <f t="shared" si="547"/>
        <v>2191</v>
      </c>
      <c r="BB644" s="11">
        <f t="shared" si="548"/>
        <v>1843.8</v>
      </c>
      <c r="BC644" s="6">
        <v>174.06907944306212</v>
      </c>
      <c r="BD644" s="6">
        <v>29.365746109728814</v>
      </c>
      <c r="BE644" s="6">
        <f>AB644-BC644</f>
        <v>259.93092055693785</v>
      </c>
      <c r="BF644" s="8"/>
      <c r="BG644" s="33">
        <v>43556</v>
      </c>
      <c r="BH644" s="5">
        <f t="shared" si="549"/>
        <v>43556</v>
      </c>
      <c r="BI644" s="11">
        <f t="shared" si="550"/>
        <v>2556</v>
      </c>
      <c r="BJ644" s="11">
        <f t="shared" si="551"/>
        <v>0</v>
      </c>
      <c r="BK644" s="6">
        <f>(M644-J644)/R644*BI644</f>
        <v>202.47824594200779</v>
      </c>
      <c r="BL644" s="6">
        <f>BK644-BC644</f>
        <v>28.409166498945666</v>
      </c>
      <c r="BM644" s="6">
        <f>BE644-BL644</f>
        <v>231.52175405799218</v>
      </c>
      <c r="BN644" s="59"/>
      <c r="BO644" s="58"/>
      <c r="BP644" s="58"/>
      <c r="BQ644" s="61">
        <f t="shared" si="552"/>
        <v>202.58842072465887</v>
      </c>
      <c r="BR644" s="33">
        <v>43922</v>
      </c>
      <c r="BS644" s="5">
        <f t="shared" si="553"/>
        <v>43922</v>
      </c>
      <c r="BT644" s="11">
        <f t="shared" si="554"/>
        <v>2922</v>
      </c>
      <c r="BU644" s="11">
        <f t="shared" si="555"/>
        <v>0</v>
      </c>
      <c r="BV644" s="6">
        <f t="shared" si="569"/>
        <v>231.41157927534113</v>
      </c>
      <c r="BW644" s="6">
        <f>SLN(M644,J644,N644)</f>
        <v>28.933333333333334</v>
      </c>
      <c r="BX644" s="73">
        <f t="shared" si="576"/>
        <v>202.58842072465885</v>
      </c>
      <c r="BY644" s="6">
        <f>BM644-BW644</f>
        <v>202.58842072465885</v>
      </c>
      <c r="BZ644" s="33">
        <v>44287</v>
      </c>
      <c r="CA644" s="5">
        <f t="shared" si="556"/>
        <v>44287</v>
      </c>
      <c r="CB644" s="11">
        <f t="shared" si="557"/>
        <v>3287</v>
      </c>
      <c r="CC644" s="11">
        <f t="shared" si="558"/>
        <v>0</v>
      </c>
      <c r="CD644" s="6">
        <f t="shared" si="559"/>
        <v>260.34491260867446</v>
      </c>
      <c r="CE644" s="62">
        <f>SLN(M644,J644,N644)</f>
        <v>28.933333333333334</v>
      </c>
      <c r="CF644" s="73">
        <f t="shared" si="579"/>
        <v>28.933333333333334</v>
      </c>
      <c r="CG644" s="73">
        <f t="shared" si="565"/>
        <v>173.65508739132551</v>
      </c>
      <c r="CH644" s="6">
        <f t="shared" si="592"/>
        <v>173.65508739132551</v>
      </c>
      <c r="CI644" s="6"/>
      <c r="CJ644" s="33">
        <v>44652</v>
      </c>
      <c r="CK644" s="5">
        <f t="shared" si="560"/>
        <v>44652</v>
      </c>
      <c r="CL644" s="11">
        <f t="shared" si="561"/>
        <v>2557</v>
      </c>
      <c r="CM644" s="11">
        <f t="shared" si="562"/>
        <v>2557</v>
      </c>
      <c r="CN644" s="6">
        <f t="shared" si="563"/>
        <v>289.2782459420078</v>
      </c>
      <c r="CO644" s="6">
        <f>SLN(M644,J644,N644)</f>
        <v>28.933333333333334</v>
      </c>
      <c r="CP644" s="73">
        <f t="shared" si="581"/>
        <v>28.933333333333334</v>
      </c>
      <c r="CQ644" s="73">
        <f t="shared" si="566"/>
        <v>144.72175405799217</v>
      </c>
      <c r="CR644" s="6">
        <f t="shared" si="564"/>
        <v>144.72175405799217</v>
      </c>
    </row>
    <row r="645" spans="1:96">
      <c r="A645" s="30" t="s">
        <v>2643</v>
      </c>
      <c r="B645" s="30" t="s">
        <v>2644</v>
      </c>
      <c r="C645" s="49"/>
      <c r="D645" s="49" t="s">
        <v>3933</v>
      </c>
      <c r="E645" s="30" t="s">
        <v>3061</v>
      </c>
      <c r="F645" s="30" t="s">
        <v>4568</v>
      </c>
      <c r="G645" s="30" t="s">
        <v>4562</v>
      </c>
      <c r="H645" s="30" t="s">
        <v>3284</v>
      </c>
      <c r="I645" s="30" t="s">
        <v>3116</v>
      </c>
      <c r="J645" s="30"/>
      <c r="K645" s="30" t="s">
        <v>1240</v>
      </c>
      <c r="L645" s="30" t="s">
        <v>3102</v>
      </c>
      <c r="M645" s="31">
        <v>541</v>
      </c>
      <c r="N645" s="30">
        <v>15</v>
      </c>
      <c r="O645" s="30"/>
      <c r="P645" s="162"/>
      <c r="Q645" s="30">
        <f t="shared" si="529"/>
        <v>180</v>
      </c>
      <c r="R645" s="30">
        <f t="shared" si="530"/>
        <v>5478.6330000000007</v>
      </c>
      <c r="S645" s="30">
        <f t="shared" si="531"/>
        <v>5475</v>
      </c>
      <c r="T645" s="30" t="s">
        <v>6</v>
      </c>
      <c r="U645" s="30"/>
      <c r="V645" s="32">
        <v>41000</v>
      </c>
      <c r="W645" s="30"/>
      <c r="X645" s="31">
        <v>541</v>
      </c>
      <c r="Y645" s="30">
        <v>0</v>
      </c>
      <c r="Z645" s="30">
        <v>0</v>
      </c>
      <c r="AA645" s="30">
        <v>0</v>
      </c>
      <c r="AB645" s="31">
        <f t="shared" si="532"/>
        <v>541</v>
      </c>
      <c r="AC645" s="33">
        <v>42095</v>
      </c>
      <c r="AD645" s="10">
        <f t="shared" si="533"/>
        <v>41000</v>
      </c>
      <c r="AE645" s="10">
        <f t="shared" si="534"/>
        <v>42095</v>
      </c>
      <c r="AF645" s="11">
        <f t="shared" si="535"/>
        <v>1095</v>
      </c>
      <c r="AG645" s="11">
        <f t="shared" si="536"/>
        <v>5478.75</v>
      </c>
      <c r="AH645" s="11">
        <f t="shared" si="537"/>
        <v>1095</v>
      </c>
      <c r="AI645" s="11">
        <f t="shared" si="582"/>
        <v>108.19999999999999</v>
      </c>
      <c r="AJ645" s="11">
        <f t="shared" si="583"/>
        <v>432.8</v>
      </c>
      <c r="AK645" s="33">
        <v>42461</v>
      </c>
      <c r="AL645" s="5">
        <f t="shared" si="538"/>
        <v>42461</v>
      </c>
      <c r="AM645" s="11">
        <f t="shared" si="539"/>
        <v>42461</v>
      </c>
      <c r="AN645" s="11">
        <f t="shared" si="540"/>
        <v>1095</v>
      </c>
      <c r="AO645" s="6">
        <v>144.30000000000001</v>
      </c>
      <c r="AP645" s="6">
        <f t="shared" si="541"/>
        <v>36.100000000000023</v>
      </c>
      <c r="AQ645" s="6">
        <f t="shared" si="542"/>
        <v>396.7</v>
      </c>
      <c r="AR645" s="33">
        <v>42826</v>
      </c>
      <c r="AS645" s="5">
        <f t="shared" si="543"/>
        <v>42826</v>
      </c>
      <c r="AT645" s="11">
        <f t="shared" si="544"/>
        <v>42826</v>
      </c>
      <c r="AU645" s="11">
        <f t="shared" si="545"/>
        <v>1826</v>
      </c>
      <c r="AV645" s="6">
        <v>180.36666666666667</v>
      </c>
      <c r="AW645" s="6">
        <v>36.06666666666667</v>
      </c>
      <c r="AX645" s="6">
        <f t="shared" si="570"/>
        <v>360.63333333333333</v>
      </c>
      <c r="AY645" s="33">
        <v>43191</v>
      </c>
      <c r="AZ645" s="5">
        <f t="shared" si="546"/>
        <v>43191</v>
      </c>
      <c r="BA645" s="11">
        <f t="shared" si="547"/>
        <v>2191</v>
      </c>
      <c r="BB645" s="11">
        <f t="shared" si="548"/>
        <v>1758.2</v>
      </c>
      <c r="BC645" s="6">
        <v>216.98489451775984</v>
      </c>
      <c r="BD645" s="6">
        <v>36.61822785109316</v>
      </c>
      <c r="BE645" s="6">
        <f>AB645-BC645</f>
        <v>324.01510548224019</v>
      </c>
      <c r="BF645" s="8"/>
      <c r="BG645" s="33">
        <v>43556</v>
      </c>
      <c r="BH645" s="5">
        <f t="shared" si="549"/>
        <v>43556</v>
      </c>
      <c r="BI645" s="11">
        <f t="shared" si="550"/>
        <v>2556</v>
      </c>
      <c r="BJ645" s="11">
        <f t="shared" si="551"/>
        <v>0</v>
      </c>
      <c r="BK645" s="6">
        <f>(M645-J645)/R645*BI645</f>
        <v>252.39799782171934</v>
      </c>
      <c r="BL645" s="6">
        <f>BK645-BC645</f>
        <v>35.413103303959502</v>
      </c>
      <c r="BM645" s="6">
        <f>BE645-BL645</f>
        <v>288.60200217828071</v>
      </c>
      <c r="BN645" s="59"/>
      <c r="BO645" s="58"/>
      <c r="BP645" s="58"/>
      <c r="BQ645" s="61">
        <f t="shared" si="552"/>
        <v>252.53533551161399</v>
      </c>
      <c r="BR645" s="33">
        <v>43922</v>
      </c>
      <c r="BS645" s="5">
        <f t="shared" si="553"/>
        <v>43922</v>
      </c>
      <c r="BT645" s="11">
        <f t="shared" si="554"/>
        <v>2922</v>
      </c>
      <c r="BU645" s="11">
        <f t="shared" si="555"/>
        <v>0</v>
      </c>
      <c r="BV645" s="6">
        <f t="shared" si="569"/>
        <v>288.46466448838601</v>
      </c>
      <c r="BW645" s="6">
        <f>SLN(M645,J645,N645)</f>
        <v>36.06666666666667</v>
      </c>
      <c r="BX645" s="73">
        <f t="shared" si="576"/>
        <v>252.53533551161405</v>
      </c>
      <c r="BY645" s="6">
        <f>BM645-BW645</f>
        <v>252.53533551161405</v>
      </c>
      <c r="BZ645" s="33">
        <v>44287</v>
      </c>
      <c r="CA645" s="5">
        <f t="shared" si="556"/>
        <v>44287</v>
      </c>
      <c r="CB645" s="11">
        <f t="shared" si="557"/>
        <v>3287</v>
      </c>
      <c r="CC645" s="11">
        <f t="shared" si="558"/>
        <v>0</v>
      </c>
      <c r="CD645" s="6">
        <f t="shared" si="559"/>
        <v>324.53133115505267</v>
      </c>
      <c r="CE645" s="62">
        <f>SLN(M645,J645,N645)</f>
        <v>36.06666666666667</v>
      </c>
      <c r="CF645" s="73">
        <f t="shared" si="579"/>
        <v>36.06666666666667</v>
      </c>
      <c r="CG645" s="73">
        <f t="shared" si="565"/>
        <v>216.46866884494739</v>
      </c>
      <c r="CH645" s="6">
        <f t="shared" si="592"/>
        <v>216.46866884494739</v>
      </c>
      <c r="CI645" s="6"/>
      <c r="CJ645" s="33">
        <v>44652</v>
      </c>
      <c r="CK645" s="5">
        <f t="shared" si="560"/>
        <v>44652</v>
      </c>
      <c r="CL645" s="11">
        <f t="shared" si="561"/>
        <v>2557</v>
      </c>
      <c r="CM645" s="11">
        <f t="shared" si="562"/>
        <v>2557</v>
      </c>
      <c r="CN645" s="6">
        <f t="shared" si="563"/>
        <v>360.59799782171933</v>
      </c>
      <c r="CO645" s="6">
        <f>SLN(M645,J645,N645)</f>
        <v>36.06666666666667</v>
      </c>
      <c r="CP645" s="73">
        <f t="shared" si="581"/>
        <v>36.06666666666667</v>
      </c>
      <c r="CQ645" s="73">
        <f t="shared" si="566"/>
        <v>180.40200217828072</v>
      </c>
      <c r="CR645" s="6">
        <f t="shared" si="564"/>
        <v>180.40200217828072</v>
      </c>
    </row>
    <row r="646" spans="1:96">
      <c r="A646" s="30" t="s">
        <v>2152</v>
      </c>
      <c r="B646" s="30" t="s">
        <v>2153</v>
      </c>
      <c r="C646" s="49"/>
      <c r="D646" s="49" t="s">
        <v>3688</v>
      </c>
      <c r="E646" s="30" t="s">
        <v>3061</v>
      </c>
      <c r="F646" s="30" t="s">
        <v>4568</v>
      </c>
      <c r="G646" s="30" t="s">
        <v>4562</v>
      </c>
      <c r="H646" s="30" t="s">
        <v>4470</v>
      </c>
      <c r="I646" s="30" t="s">
        <v>4469</v>
      </c>
      <c r="J646" s="30"/>
      <c r="K646" s="30" t="s">
        <v>1240</v>
      </c>
      <c r="L646" s="30" t="s">
        <v>3102</v>
      </c>
      <c r="M646" s="31">
        <v>1751.13</v>
      </c>
      <c r="N646" s="30">
        <v>5</v>
      </c>
      <c r="O646" s="30"/>
      <c r="P646" s="162">
        <v>15</v>
      </c>
      <c r="Q646" s="30">
        <f t="shared" ref="Q646:Q709" si="601">N646*12</f>
        <v>60</v>
      </c>
      <c r="R646" s="30">
        <f t="shared" ref="R646:R709" si="602">N646*365.2422</f>
        <v>1826.2110000000002</v>
      </c>
      <c r="S646" s="30">
        <f t="shared" ref="S646:S709" si="603">N646*365</f>
        <v>1825</v>
      </c>
      <c r="T646" s="30" t="s">
        <v>6</v>
      </c>
      <c r="U646" s="30"/>
      <c r="V646" s="32">
        <v>41167</v>
      </c>
      <c r="W646" s="30"/>
      <c r="X646" s="31">
        <v>1751.13</v>
      </c>
      <c r="Y646" s="30">
        <v>0</v>
      </c>
      <c r="Z646" s="30">
        <v>0</v>
      </c>
      <c r="AA646" s="30">
        <v>0</v>
      </c>
      <c r="AB646" s="31">
        <f t="shared" ref="AB646:AB709" si="604">SUBTOTAL(9,X646:AA646)</f>
        <v>1751.13</v>
      </c>
      <c r="AC646" s="33">
        <v>42095</v>
      </c>
      <c r="AD646" s="10">
        <f t="shared" ref="AD646:AD709" si="605">V646</f>
        <v>41167</v>
      </c>
      <c r="AE646" s="10">
        <f t="shared" ref="AE646:AE709" si="606">AC646</f>
        <v>42095</v>
      </c>
      <c r="AF646" s="11">
        <f t="shared" ref="AF646:AF709" si="607">AC646-V646</f>
        <v>928</v>
      </c>
      <c r="AG646" s="11">
        <f t="shared" ref="AG646:AG709" si="608">+N646*365.25</f>
        <v>1826.25</v>
      </c>
      <c r="AH646" s="11">
        <f t="shared" ref="AH646:AH709" si="609">IF(AG646&lt;AF646,AG646,AF646)</f>
        <v>928</v>
      </c>
      <c r="AI646" s="11">
        <f t="shared" si="582"/>
        <v>890.4376109589042</v>
      </c>
      <c r="AJ646" s="11">
        <f t="shared" si="583"/>
        <v>860.69238904109591</v>
      </c>
      <c r="AK646" s="33">
        <v>42461</v>
      </c>
      <c r="AL646" s="5">
        <f t="shared" ref="AL646:AL709" si="610">AK646</f>
        <v>42461</v>
      </c>
      <c r="AM646" s="11">
        <f t="shared" ref="AM646:AM709" si="611">AL646-W646</f>
        <v>42461</v>
      </c>
      <c r="AN646" s="11">
        <f t="shared" ref="AN646:AN709" si="612">IF(AG646&lt;AM646,AH646,AM646)</f>
        <v>928</v>
      </c>
      <c r="AO646" s="6">
        <v>1243.6300000000001</v>
      </c>
      <c r="AP646" s="6">
        <f t="shared" ref="AP646:AP709" si="613">AO646-AI646</f>
        <v>353.19238904109591</v>
      </c>
      <c r="AQ646" s="6">
        <f t="shared" ref="AQ646:AQ709" si="614">AB646-AO646</f>
        <v>507.5</v>
      </c>
      <c r="AR646" s="33">
        <v>42826</v>
      </c>
      <c r="AS646" s="5">
        <f t="shared" ref="AS646:AS709" si="615">AR646</f>
        <v>42826</v>
      </c>
      <c r="AT646" s="11">
        <f t="shared" ref="AT646:AT709" si="616">AS646-W646</f>
        <v>42826</v>
      </c>
      <c r="AU646" s="11">
        <f t="shared" ref="AU646:AU709" si="617">IF(AD646 &lt;&gt; "N/a",IF(AT646&lt;AD646,0,AT646-AD646),0)</f>
        <v>1659</v>
      </c>
      <c r="AV646" s="6">
        <v>1593.8560000000002</v>
      </c>
      <c r="AW646" s="6">
        <v>350.226</v>
      </c>
      <c r="AX646" s="6">
        <f t="shared" si="570"/>
        <v>157.27399999999989</v>
      </c>
      <c r="AY646" s="33">
        <v>43191</v>
      </c>
      <c r="AZ646" s="5">
        <f t="shared" ref="AZ646:AZ709" si="618">AY646</f>
        <v>43191</v>
      </c>
      <c r="BA646" s="11">
        <f t="shared" ref="BA646:BA709" si="619">IF(AJ646 &lt;&gt; "N/a",IF(AZ646&lt;AD646,0,AZ646-AD646),0)</f>
        <v>2024</v>
      </c>
      <c r="BB646" s="11">
        <f t="shared" ref="BB646:BB709" si="620">IF(AJ646 &lt;&gt; "N/a",IF(BA646&lt;AJ646,0,BA646-AJ646),0)</f>
        <v>1163.3076109589042</v>
      </c>
      <c r="BC646" s="6">
        <v>1948.793551321703</v>
      </c>
      <c r="BD646" s="6">
        <v>354.93755132170276</v>
      </c>
      <c r="BE646" s="6">
        <v>-0.2</v>
      </c>
      <c r="BF646" s="8"/>
      <c r="BG646" s="33">
        <v>43556</v>
      </c>
      <c r="BH646" s="5">
        <f t="shared" ref="BH646:BH709" si="621">BG646</f>
        <v>43556</v>
      </c>
      <c r="BI646" s="11">
        <f t="shared" ref="BI646:BI709" si="622">IF(R646 &lt;&gt; "N/a",IF(BG646&lt;V646,0,BG646-V646),0)</f>
        <v>2389</v>
      </c>
      <c r="BJ646" s="11">
        <f t="shared" ref="BJ646:BJ709" si="623">IF(AR646 &lt;&gt; "N/a",IF(BI646&lt;AR646,0,BI646-AR646),0)</f>
        <v>0</v>
      </c>
      <c r="BK646" s="6">
        <f t="shared" ref="BK646:BK657" si="624">BC646+BL646</f>
        <v>1949.873551321703</v>
      </c>
      <c r="BL646" s="6">
        <v>1.08</v>
      </c>
      <c r="BM646" s="6">
        <v>0.08</v>
      </c>
      <c r="BN646" s="59"/>
      <c r="BO646" s="58"/>
      <c r="BP646" s="58"/>
      <c r="BQ646" s="61">
        <f t="shared" ref="BQ646:BQ709" si="625">AB646-BV646</f>
        <v>-198.82355132170278</v>
      </c>
      <c r="BR646" s="33">
        <v>43922</v>
      </c>
      <c r="BS646" s="5">
        <f t="shared" ref="BS646:BS709" si="626">BR646</f>
        <v>43922</v>
      </c>
      <c r="BT646" s="11">
        <f t="shared" ref="BT646:BT709" si="627">IF(Z646 &lt;&gt; "N/a",IF(BR646&lt;AD646,0,BR646-AD646),0)</f>
        <v>2755</v>
      </c>
      <c r="BU646" s="11">
        <f t="shared" ref="BU646:BU709" si="628">IF(AZ646 &lt;&gt; "N/a",IF(BT646&lt;AZ646,0,BT646-AZ646),0)</f>
        <v>0</v>
      </c>
      <c r="BV646" s="6">
        <f t="shared" si="569"/>
        <v>1949.9535513217029</v>
      </c>
      <c r="BW646" s="6">
        <f t="shared" ref="BW646:BW657" si="629">BM646</f>
        <v>0.08</v>
      </c>
      <c r="BX646" s="73">
        <f t="shared" ref="BX646:BX657" si="630">M646*(P646-($BX$4-V646)/365)/P646</f>
        <v>870.28762191780822</v>
      </c>
      <c r="BY646" s="6">
        <v>0.08</v>
      </c>
      <c r="BZ646" s="33">
        <v>44287</v>
      </c>
      <c r="CA646" s="5">
        <f t="shared" ref="CA646:CA709" si="631">BZ646</f>
        <v>44287</v>
      </c>
      <c r="CB646" s="11">
        <f t="shared" ref="CB646:CB709" si="632">BZ646-V646</f>
        <v>3120</v>
      </c>
      <c r="CC646" s="11">
        <f t="shared" ref="CC646:CC709" si="633">IF(BG646 &lt;&gt; "N/a",IF(CB646&lt;BG646,0,CB646-BG646),0)</f>
        <v>0</v>
      </c>
      <c r="CD646" s="6">
        <f t="shared" ref="CD646:CD709" si="634">BV646+CE646</f>
        <v>1950.0335513217028</v>
      </c>
      <c r="CE646" s="62">
        <f t="shared" ref="CE646:CE657" si="635">BY646</f>
        <v>0.08</v>
      </c>
      <c r="CF646" s="73">
        <f t="shared" ref="CF646:CF657" si="636">M646/P646</f>
        <v>116.742</v>
      </c>
      <c r="CG646" s="73">
        <f t="shared" si="565"/>
        <v>753.54562191780826</v>
      </c>
      <c r="CH646" s="6">
        <f t="shared" si="592"/>
        <v>0</v>
      </c>
      <c r="CI646" s="6"/>
      <c r="CJ646" s="33">
        <v>44652</v>
      </c>
      <c r="CK646" s="5">
        <f t="shared" ref="CK646:CK709" si="637">CJ646</f>
        <v>44652</v>
      </c>
      <c r="CL646" s="11">
        <f t="shared" ref="CL646:CL709" si="638">CJ646-AC646</f>
        <v>2557</v>
      </c>
      <c r="CM646" s="11">
        <f t="shared" ref="CM646:CM709" si="639">IF(BN646 &lt;&gt; "N/a",IF(CL646&lt;BN646,0,CL646-BN646),0)</f>
        <v>2557</v>
      </c>
      <c r="CN646" s="6">
        <f t="shared" ref="CN646:CN709" si="640">CD646+CO646</f>
        <v>1950.0335513217028</v>
      </c>
      <c r="CO646" s="62">
        <f t="shared" ref="CO646:CO657" si="641">CH646</f>
        <v>0</v>
      </c>
      <c r="CP646" s="73">
        <f t="shared" ref="CP646:CP657" si="642">M646/P646</f>
        <v>116.742</v>
      </c>
      <c r="CQ646" s="73">
        <f t="shared" si="566"/>
        <v>636.8036219178083</v>
      </c>
      <c r="CR646" s="6">
        <f t="shared" ref="CR646:CR709" si="643">CH646-CO646</f>
        <v>0</v>
      </c>
    </row>
    <row r="647" spans="1:96">
      <c r="A647" s="30" t="s">
        <v>2154</v>
      </c>
      <c r="B647" s="30" t="s">
        <v>2155</v>
      </c>
      <c r="C647" s="49"/>
      <c r="D647" s="49" t="s">
        <v>3689</v>
      </c>
      <c r="E647" s="30" t="s">
        <v>3061</v>
      </c>
      <c r="F647" s="30" t="s">
        <v>4568</v>
      </c>
      <c r="G647" s="30" t="s">
        <v>4562</v>
      </c>
      <c r="H647" s="30" t="s">
        <v>4470</v>
      </c>
      <c r="I647" s="30" t="s">
        <v>4469</v>
      </c>
      <c r="J647" s="30"/>
      <c r="K647" s="30" t="s">
        <v>1240</v>
      </c>
      <c r="L647" s="30" t="s">
        <v>3102</v>
      </c>
      <c r="M647" s="31">
        <v>1751.13</v>
      </c>
      <c r="N647" s="30">
        <v>5</v>
      </c>
      <c r="O647" s="30"/>
      <c r="P647" s="162">
        <v>15</v>
      </c>
      <c r="Q647" s="30">
        <f t="shared" si="601"/>
        <v>60</v>
      </c>
      <c r="R647" s="30">
        <f t="shared" si="602"/>
        <v>1826.2110000000002</v>
      </c>
      <c r="S647" s="30">
        <f t="shared" si="603"/>
        <v>1825</v>
      </c>
      <c r="T647" s="30" t="s">
        <v>6</v>
      </c>
      <c r="U647" s="30"/>
      <c r="V647" s="32">
        <v>41167</v>
      </c>
      <c r="W647" s="30"/>
      <c r="X647" s="31">
        <v>1751.13</v>
      </c>
      <c r="Y647" s="30">
        <v>0</v>
      </c>
      <c r="Z647" s="30">
        <v>0</v>
      </c>
      <c r="AA647" s="30">
        <v>0</v>
      </c>
      <c r="AB647" s="31">
        <f t="shared" si="604"/>
        <v>1751.13</v>
      </c>
      <c r="AC647" s="33">
        <v>42095</v>
      </c>
      <c r="AD647" s="10">
        <f t="shared" si="605"/>
        <v>41167</v>
      </c>
      <c r="AE647" s="10">
        <f t="shared" si="606"/>
        <v>42095</v>
      </c>
      <c r="AF647" s="11">
        <f t="shared" si="607"/>
        <v>928</v>
      </c>
      <c r="AG647" s="11">
        <f t="shared" si="608"/>
        <v>1826.25</v>
      </c>
      <c r="AH647" s="11">
        <f t="shared" si="609"/>
        <v>928</v>
      </c>
      <c r="AI647" s="11">
        <f t="shared" si="582"/>
        <v>890.4376109589042</v>
      </c>
      <c r="AJ647" s="11">
        <f t="shared" si="583"/>
        <v>860.69238904109591</v>
      </c>
      <c r="AK647" s="33">
        <v>42461</v>
      </c>
      <c r="AL647" s="5">
        <f t="shared" si="610"/>
        <v>42461</v>
      </c>
      <c r="AM647" s="11">
        <f t="shared" si="611"/>
        <v>42461</v>
      </c>
      <c r="AN647" s="11">
        <f t="shared" si="612"/>
        <v>928</v>
      </c>
      <c r="AO647" s="6">
        <v>1243.6300000000001</v>
      </c>
      <c r="AP647" s="6">
        <f t="shared" si="613"/>
        <v>353.19238904109591</v>
      </c>
      <c r="AQ647" s="6">
        <f t="shared" si="614"/>
        <v>507.5</v>
      </c>
      <c r="AR647" s="33">
        <v>42826</v>
      </c>
      <c r="AS647" s="5">
        <f t="shared" si="615"/>
        <v>42826</v>
      </c>
      <c r="AT647" s="11">
        <f t="shared" si="616"/>
        <v>42826</v>
      </c>
      <c r="AU647" s="11">
        <f t="shared" si="617"/>
        <v>1659</v>
      </c>
      <c r="AV647" s="6">
        <v>1593.8560000000002</v>
      </c>
      <c r="AW647" s="6">
        <v>350.226</v>
      </c>
      <c r="AX647" s="6">
        <f t="shared" si="570"/>
        <v>157.27399999999989</v>
      </c>
      <c r="AY647" s="33">
        <v>43191</v>
      </c>
      <c r="AZ647" s="5">
        <f t="shared" si="618"/>
        <v>43191</v>
      </c>
      <c r="BA647" s="11">
        <f t="shared" si="619"/>
        <v>2024</v>
      </c>
      <c r="BB647" s="11">
        <f t="shared" si="620"/>
        <v>1163.3076109589042</v>
      </c>
      <c r="BC647" s="6">
        <v>1948.793551321703</v>
      </c>
      <c r="BD647" s="6">
        <v>354.93755132170276</v>
      </c>
      <c r="BE647" s="6">
        <v>-0.2</v>
      </c>
      <c r="BF647" s="8"/>
      <c r="BG647" s="33">
        <v>43556</v>
      </c>
      <c r="BH647" s="5">
        <f t="shared" si="621"/>
        <v>43556</v>
      </c>
      <c r="BI647" s="11">
        <f t="shared" si="622"/>
        <v>2389</v>
      </c>
      <c r="BJ647" s="11">
        <f t="shared" si="623"/>
        <v>0</v>
      </c>
      <c r="BK647" s="6">
        <f t="shared" si="624"/>
        <v>1949.873551321703</v>
      </c>
      <c r="BL647" s="6">
        <v>1.08</v>
      </c>
      <c r="BM647" s="6">
        <v>0.08</v>
      </c>
      <c r="BN647" s="59"/>
      <c r="BO647" s="58"/>
      <c r="BP647" s="58"/>
      <c r="BQ647" s="61">
        <f t="shared" si="625"/>
        <v>-198.82355132170278</v>
      </c>
      <c r="BR647" s="33">
        <v>43922</v>
      </c>
      <c r="BS647" s="5">
        <f t="shared" si="626"/>
        <v>43922</v>
      </c>
      <c r="BT647" s="11">
        <f t="shared" si="627"/>
        <v>2755</v>
      </c>
      <c r="BU647" s="11">
        <f t="shared" si="628"/>
        <v>0</v>
      </c>
      <c r="BV647" s="6">
        <f t="shared" si="569"/>
        <v>1949.9535513217029</v>
      </c>
      <c r="BW647" s="6">
        <f t="shared" si="629"/>
        <v>0.08</v>
      </c>
      <c r="BX647" s="73">
        <f t="shared" si="630"/>
        <v>870.28762191780822</v>
      </c>
      <c r="BY647" s="6">
        <v>0.08</v>
      </c>
      <c r="BZ647" s="33">
        <v>44287</v>
      </c>
      <c r="CA647" s="5">
        <f t="shared" si="631"/>
        <v>44287</v>
      </c>
      <c r="CB647" s="11">
        <f t="shared" si="632"/>
        <v>3120</v>
      </c>
      <c r="CC647" s="11">
        <f t="shared" si="633"/>
        <v>0</v>
      </c>
      <c r="CD647" s="6">
        <f t="shared" si="634"/>
        <v>1950.0335513217028</v>
      </c>
      <c r="CE647" s="62">
        <f t="shared" si="635"/>
        <v>0.08</v>
      </c>
      <c r="CF647" s="73">
        <f t="shared" si="636"/>
        <v>116.742</v>
      </c>
      <c r="CG647" s="73">
        <f t="shared" ref="CG647:CG710" si="644">BX647-CF647</f>
        <v>753.54562191780826</v>
      </c>
      <c r="CH647" s="6">
        <f t="shared" si="592"/>
        <v>0</v>
      </c>
      <c r="CI647" s="6"/>
      <c r="CJ647" s="33">
        <v>44652</v>
      </c>
      <c r="CK647" s="5">
        <f t="shared" si="637"/>
        <v>44652</v>
      </c>
      <c r="CL647" s="11">
        <f t="shared" si="638"/>
        <v>2557</v>
      </c>
      <c r="CM647" s="11">
        <f t="shared" si="639"/>
        <v>2557</v>
      </c>
      <c r="CN647" s="6">
        <f t="shared" si="640"/>
        <v>1950.0335513217028</v>
      </c>
      <c r="CO647" s="62">
        <f t="shared" si="641"/>
        <v>0</v>
      </c>
      <c r="CP647" s="73">
        <f t="shared" si="642"/>
        <v>116.742</v>
      </c>
      <c r="CQ647" s="73">
        <f t="shared" ref="CQ647:CQ710" si="645">CG647-CP647</f>
        <v>636.8036219178083</v>
      </c>
      <c r="CR647" s="6">
        <f t="shared" si="643"/>
        <v>0</v>
      </c>
    </row>
    <row r="648" spans="1:96">
      <c r="A648" s="30" t="s">
        <v>1850</v>
      </c>
      <c r="B648" s="30" t="s">
        <v>1851</v>
      </c>
      <c r="C648" s="49"/>
      <c r="D648" s="49" t="s">
        <v>4576</v>
      </c>
      <c r="E648" s="30" t="s">
        <v>3061</v>
      </c>
      <c r="F648" s="30" t="s">
        <v>4568</v>
      </c>
      <c r="G648" s="30" t="s">
        <v>4574</v>
      </c>
      <c r="H648" s="30" t="s">
        <v>4446</v>
      </c>
      <c r="I648" s="30" t="s">
        <v>4453</v>
      </c>
      <c r="J648" s="30"/>
      <c r="K648" s="30" t="s">
        <v>1240</v>
      </c>
      <c r="L648" s="30" t="s">
        <v>3102</v>
      </c>
      <c r="M648" s="31">
        <v>4326.3</v>
      </c>
      <c r="N648" s="30">
        <v>5</v>
      </c>
      <c r="O648" s="30"/>
      <c r="P648" s="162">
        <v>15</v>
      </c>
      <c r="Q648" s="30">
        <f t="shared" si="601"/>
        <v>60</v>
      </c>
      <c r="R648" s="30">
        <f t="shared" si="602"/>
        <v>1826.2110000000002</v>
      </c>
      <c r="S648" s="30">
        <f t="shared" si="603"/>
        <v>1825</v>
      </c>
      <c r="T648" s="30" t="s">
        <v>6</v>
      </c>
      <c r="U648" s="30"/>
      <c r="V648" s="32">
        <v>41226</v>
      </c>
      <c r="W648" s="30"/>
      <c r="X648" s="31">
        <v>4326.3</v>
      </c>
      <c r="Y648" s="30">
        <v>0</v>
      </c>
      <c r="Z648" s="30">
        <v>0</v>
      </c>
      <c r="AA648" s="30">
        <v>0</v>
      </c>
      <c r="AB648" s="31">
        <f t="shared" si="604"/>
        <v>4326.3</v>
      </c>
      <c r="AC648" s="33">
        <v>42095</v>
      </c>
      <c r="AD648" s="10">
        <f t="shared" si="605"/>
        <v>41226</v>
      </c>
      <c r="AE648" s="10">
        <f t="shared" si="606"/>
        <v>42095</v>
      </c>
      <c r="AF648" s="11">
        <f t="shared" si="607"/>
        <v>869</v>
      </c>
      <c r="AG648" s="11">
        <f t="shared" si="608"/>
        <v>1826.25</v>
      </c>
      <c r="AH648" s="11">
        <f t="shared" si="609"/>
        <v>869</v>
      </c>
      <c r="AI648" s="11">
        <f t="shared" si="582"/>
        <v>2060.0299726027397</v>
      </c>
      <c r="AJ648" s="11">
        <f t="shared" si="583"/>
        <v>2266.2700273972605</v>
      </c>
      <c r="AK648" s="33">
        <v>42461</v>
      </c>
      <c r="AL648" s="5">
        <f t="shared" si="610"/>
        <v>42461</v>
      </c>
      <c r="AM648" s="11">
        <f t="shared" si="611"/>
        <v>42461</v>
      </c>
      <c r="AN648" s="11">
        <f t="shared" si="612"/>
        <v>869</v>
      </c>
      <c r="AO648" s="6">
        <v>2930.92</v>
      </c>
      <c r="AP648" s="6">
        <f t="shared" si="613"/>
        <v>870.89002739726038</v>
      </c>
      <c r="AQ648" s="6">
        <f t="shared" si="614"/>
        <v>1395.38</v>
      </c>
      <c r="AR648" s="33">
        <v>42826</v>
      </c>
      <c r="AS648" s="5">
        <f t="shared" si="615"/>
        <v>42826</v>
      </c>
      <c r="AT648" s="11">
        <f t="shared" si="616"/>
        <v>42826</v>
      </c>
      <c r="AU648" s="11">
        <f t="shared" si="617"/>
        <v>1600</v>
      </c>
      <c r="AV648" s="6">
        <v>3796.1800000000003</v>
      </c>
      <c r="AW648" s="6">
        <v>865.26</v>
      </c>
      <c r="AX648" s="6">
        <f t="shared" si="570"/>
        <v>530.11999999999989</v>
      </c>
      <c r="AY648" s="33">
        <v>43191</v>
      </c>
      <c r="AZ648" s="5">
        <f t="shared" si="618"/>
        <v>43191</v>
      </c>
      <c r="BA648" s="11">
        <f t="shared" si="619"/>
        <v>1965</v>
      </c>
      <c r="BB648" s="11">
        <f t="shared" si="620"/>
        <v>0</v>
      </c>
      <c r="BC648" s="6">
        <v>4669.7769451886425</v>
      </c>
      <c r="BD648" s="6">
        <v>873.59694518864194</v>
      </c>
      <c r="BE648" s="6">
        <v>-0.2</v>
      </c>
      <c r="BF648" s="8"/>
      <c r="BG648" s="33">
        <v>43556</v>
      </c>
      <c r="BH648" s="5">
        <f t="shared" si="621"/>
        <v>43556</v>
      </c>
      <c r="BI648" s="11">
        <f t="shared" si="622"/>
        <v>2330</v>
      </c>
      <c r="BJ648" s="11">
        <f t="shared" si="623"/>
        <v>0</v>
      </c>
      <c r="BK648" s="6">
        <f t="shared" si="624"/>
        <v>4670.8569451886424</v>
      </c>
      <c r="BL648" s="6">
        <v>1.08</v>
      </c>
      <c r="BM648" s="6">
        <v>0.08</v>
      </c>
      <c r="BN648" s="59"/>
      <c r="BO648" s="58"/>
      <c r="BP648" s="58"/>
      <c r="BQ648" s="61">
        <f t="shared" si="625"/>
        <v>-344.63694518864213</v>
      </c>
      <c r="BR648" s="33">
        <v>43922</v>
      </c>
      <c r="BS648" s="5">
        <f t="shared" si="626"/>
        <v>43922</v>
      </c>
      <c r="BT648" s="11">
        <f t="shared" si="627"/>
        <v>2696</v>
      </c>
      <c r="BU648" s="11">
        <f t="shared" si="628"/>
        <v>0</v>
      </c>
      <c r="BV648" s="6">
        <f t="shared" si="569"/>
        <v>4670.9369451886423</v>
      </c>
      <c r="BW648" s="6">
        <f t="shared" si="629"/>
        <v>0.08</v>
      </c>
      <c r="BX648" s="73">
        <f t="shared" si="630"/>
        <v>2196.7331506849314</v>
      </c>
      <c r="BY648" s="6">
        <v>0.08</v>
      </c>
      <c r="BZ648" s="33">
        <v>44287</v>
      </c>
      <c r="CA648" s="5">
        <f t="shared" si="631"/>
        <v>44287</v>
      </c>
      <c r="CB648" s="11">
        <f t="shared" si="632"/>
        <v>3061</v>
      </c>
      <c r="CC648" s="11">
        <f t="shared" si="633"/>
        <v>0</v>
      </c>
      <c r="CD648" s="6">
        <f t="shared" si="634"/>
        <v>4671.0169451886422</v>
      </c>
      <c r="CE648" s="62">
        <f t="shared" si="635"/>
        <v>0.08</v>
      </c>
      <c r="CF648" s="73">
        <f t="shared" si="636"/>
        <v>288.42</v>
      </c>
      <c r="CG648" s="73">
        <f t="shared" si="644"/>
        <v>1908.3131506849313</v>
      </c>
      <c r="CH648" s="6">
        <f t="shared" si="592"/>
        <v>0</v>
      </c>
      <c r="CI648" s="6"/>
      <c r="CJ648" s="33">
        <v>44652</v>
      </c>
      <c r="CK648" s="5">
        <f t="shared" si="637"/>
        <v>44652</v>
      </c>
      <c r="CL648" s="11">
        <f t="shared" si="638"/>
        <v>2557</v>
      </c>
      <c r="CM648" s="11">
        <f t="shared" si="639"/>
        <v>2557</v>
      </c>
      <c r="CN648" s="6">
        <f t="shared" si="640"/>
        <v>4671.0169451886422</v>
      </c>
      <c r="CO648" s="62">
        <f t="shared" si="641"/>
        <v>0</v>
      </c>
      <c r="CP648" s="73">
        <f t="shared" si="642"/>
        <v>288.42</v>
      </c>
      <c r="CQ648" s="73">
        <f t="shared" si="645"/>
        <v>1619.8931506849312</v>
      </c>
      <c r="CR648" s="6">
        <f t="shared" si="643"/>
        <v>0</v>
      </c>
    </row>
    <row r="649" spans="1:96">
      <c r="A649" s="30" t="s">
        <v>1852</v>
      </c>
      <c r="B649" s="30" t="s">
        <v>1853</v>
      </c>
      <c r="C649" s="49"/>
      <c r="D649" s="49" t="s">
        <v>3544</v>
      </c>
      <c r="E649" s="30" t="s">
        <v>3128</v>
      </c>
      <c r="F649" s="30" t="s">
        <v>3123</v>
      </c>
      <c r="G649" s="30" t="s">
        <v>4562</v>
      </c>
      <c r="H649" s="30" t="s">
        <v>3129</v>
      </c>
      <c r="I649" s="30" t="s">
        <v>3116</v>
      </c>
      <c r="J649" s="30"/>
      <c r="K649" s="30" t="s">
        <v>1240</v>
      </c>
      <c r="L649" s="30" t="s">
        <v>3102</v>
      </c>
      <c r="M649" s="31">
        <v>2350.5700000000002</v>
      </c>
      <c r="N649" s="30">
        <v>5</v>
      </c>
      <c r="O649" s="30"/>
      <c r="P649" s="162">
        <v>15</v>
      </c>
      <c r="Q649" s="30">
        <f t="shared" si="601"/>
        <v>60</v>
      </c>
      <c r="R649" s="30">
        <f t="shared" si="602"/>
        <v>1826.2110000000002</v>
      </c>
      <c r="S649" s="30">
        <f t="shared" si="603"/>
        <v>1825</v>
      </c>
      <c r="T649" s="30" t="s">
        <v>6</v>
      </c>
      <c r="U649" s="30"/>
      <c r="V649" s="32">
        <v>41360</v>
      </c>
      <c r="W649" s="30"/>
      <c r="X649" s="31">
        <v>2350.5700000000002</v>
      </c>
      <c r="Y649" s="30">
        <v>0</v>
      </c>
      <c r="Z649" s="30">
        <v>0</v>
      </c>
      <c r="AA649" s="30">
        <v>0</v>
      </c>
      <c r="AB649" s="31">
        <f t="shared" si="604"/>
        <v>2350.5700000000002</v>
      </c>
      <c r="AC649" s="33">
        <v>42095</v>
      </c>
      <c r="AD649" s="10">
        <f t="shared" si="605"/>
        <v>41360</v>
      </c>
      <c r="AE649" s="10">
        <f t="shared" si="606"/>
        <v>42095</v>
      </c>
      <c r="AF649" s="11">
        <f t="shared" si="607"/>
        <v>735</v>
      </c>
      <c r="AG649" s="11">
        <f t="shared" si="608"/>
        <v>1826.25</v>
      </c>
      <c r="AH649" s="11">
        <f t="shared" si="609"/>
        <v>735</v>
      </c>
      <c r="AI649" s="11">
        <f t="shared" si="582"/>
        <v>946.66791780821927</v>
      </c>
      <c r="AJ649" s="11">
        <f t="shared" si="583"/>
        <v>1403.9020821917809</v>
      </c>
      <c r="AK649" s="33">
        <v>42461</v>
      </c>
      <c r="AL649" s="5">
        <f t="shared" si="610"/>
        <v>42461</v>
      </c>
      <c r="AM649" s="11">
        <f t="shared" si="611"/>
        <v>42461</v>
      </c>
      <c r="AN649" s="11">
        <f t="shared" si="612"/>
        <v>735</v>
      </c>
      <c r="AO649" s="6">
        <v>1421.03</v>
      </c>
      <c r="AP649" s="6">
        <f t="shared" si="613"/>
        <v>474.3620821917807</v>
      </c>
      <c r="AQ649" s="6">
        <f t="shared" si="614"/>
        <v>929.54000000000019</v>
      </c>
      <c r="AR649" s="33">
        <v>42826</v>
      </c>
      <c r="AS649" s="5">
        <f t="shared" si="615"/>
        <v>42826</v>
      </c>
      <c r="AT649" s="11">
        <f t="shared" si="616"/>
        <v>42826</v>
      </c>
      <c r="AU649" s="11">
        <f t="shared" si="617"/>
        <v>1466</v>
      </c>
      <c r="AV649" s="6">
        <v>1891.144</v>
      </c>
      <c r="AW649" s="6">
        <v>470.11400000000003</v>
      </c>
      <c r="AX649" s="6">
        <f t="shared" si="570"/>
        <v>459.42600000000016</v>
      </c>
      <c r="AY649" s="33">
        <v>43191</v>
      </c>
      <c r="AZ649" s="5">
        <f t="shared" si="618"/>
        <v>43191</v>
      </c>
      <c r="BA649" s="11">
        <f t="shared" si="619"/>
        <v>1831</v>
      </c>
      <c r="BB649" s="11">
        <f t="shared" si="620"/>
        <v>427.09791780821911</v>
      </c>
      <c r="BC649" s="6">
        <v>2364.5824707091979</v>
      </c>
      <c r="BD649" s="6">
        <v>473.4384707091977</v>
      </c>
      <c r="BE649" s="6">
        <v>-0.2</v>
      </c>
      <c r="BF649" s="8"/>
      <c r="BG649" s="33">
        <v>43556</v>
      </c>
      <c r="BH649" s="5">
        <f t="shared" si="621"/>
        <v>43556</v>
      </c>
      <c r="BI649" s="11">
        <f t="shared" si="622"/>
        <v>2196</v>
      </c>
      <c r="BJ649" s="11">
        <f t="shared" si="623"/>
        <v>0</v>
      </c>
      <c r="BK649" s="6">
        <f t="shared" si="624"/>
        <v>2365.6624707091978</v>
      </c>
      <c r="BL649" s="6">
        <v>1.08</v>
      </c>
      <c r="BM649" s="6">
        <v>0.08</v>
      </c>
      <c r="BN649" s="59"/>
      <c r="BO649" s="58"/>
      <c r="BP649" s="58"/>
      <c r="BQ649" s="61">
        <f t="shared" si="625"/>
        <v>-15.172470709197569</v>
      </c>
      <c r="BR649" s="33">
        <v>43922</v>
      </c>
      <c r="BS649" s="5">
        <f t="shared" si="626"/>
        <v>43922</v>
      </c>
      <c r="BT649" s="11">
        <f t="shared" si="627"/>
        <v>2562</v>
      </c>
      <c r="BU649" s="11">
        <f t="shared" si="628"/>
        <v>0</v>
      </c>
      <c r="BV649" s="6">
        <f t="shared" si="569"/>
        <v>2365.7424707091977</v>
      </c>
      <c r="BW649" s="6">
        <f t="shared" si="629"/>
        <v>0.08</v>
      </c>
      <c r="BX649" s="73">
        <f t="shared" si="630"/>
        <v>1251.0613662100457</v>
      </c>
      <c r="BY649" s="6">
        <v>0.08</v>
      </c>
      <c r="BZ649" s="33">
        <v>44287</v>
      </c>
      <c r="CA649" s="5">
        <f t="shared" si="631"/>
        <v>44287</v>
      </c>
      <c r="CB649" s="11">
        <f t="shared" si="632"/>
        <v>2927</v>
      </c>
      <c r="CC649" s="11">
        <f t="shared" si="633"/>
        <v>0</v>
      </c>
      <c r="CD649" s="6">
        <f t="shared" si="634"/>
        <v>2365.8224707091977</v>
      </c>
      <c r="CE649" s="62">
        <f t="shared" si="635"/>
        <v>0.08</v>
      </c>
      <c r="CF649" s="73">
        <f t="shared" si="636"/>
        <v>156.70466666666667</v>
      </c>
      <c r="CG649" s="73">
        <f t="shared" si="644"/>
        <v>1094.3566995433789</v>
      </c>
      <c r="CH649" s="6">
        <f t="shared" si="592"/>
        <v>0</v>
      </c>
      <c r="CI649" s="6"/>
      <c r="CJ649" s="33">
        <v>44652</v>
      </c>
      <c r="CK649" s="5">
        <f t="shared" si="637"/>
        <v>44652</v>
      </c>
      <c r="CL649" s="11">
        <f t="shared" si="638"/>
        <v>2557</v>
      </c>
      <c r="CM649" s="11">
        <f t="shared" si="639"/>
        <v>2557</v>
      </c>
      <c r="CN649" s="6">
        <f t="shared" si="640"/>
        <v>2365.8224707091977</v>
      </c>
      <c r="CO649" s="62">
        <f t="shared" si="641"/>
        <v>0</v>
      </c>
      <c r="CP649" s="73">
        <f t="shared" si="642"/>
        <v>156.70466666666667</v>
      </c>
      <c r="CQ649" s="73">
        <f t="shared" si="645"/>
        <v>937.65203287671227</v>
      </c>
      <c r="CR649" s="6">
        <f t="shared" si="643"/>
        <v>0</v>
      </c>
    </row>
    <row r="650" spans="1:96">
      <c r="A650" s="30" t="s">
        <v>2118</v>
      </c>
      <c r="B650" s="30" t="s">
        <v>2119</v>
      </c>
      <c r="C650" s="49"/>
      <c r="D650" s="49" t="s">
        <v>3671</v>
      </c>
      <c r="E650" s="30" t="s">
        <v>3061</v>
      </c>
      <c r="F650" s="30" t="s">
        <v>4568</v>
      </c>
      <c r="G650" s="30" t="s">
        <v>4574</v>
      </c>
      <c r="H650" s="30" t="s">
        <v>4575</v>
      </c>
      <c r="I650" s="30" t="s">
        <v>4362</v>
      </c>
      <c r="J650" s="30"/>
      <c r="K650" s="30" t="s">
        <v>1240</v>
      </c>
      <c r="L650" s="30" t="s">
        <v>3102</v>
      </c>
      <c r="M650" s="31">
        <v>1312.25</v>
      </c>
      <c r="N650" s="30">
        <v>5</v>
      </c>
      <c r="O650" s="30"/>
      <c r="P650" s="162">
        <v>15</v>
      </c>
      <c r="Q650" s="30">
        <f t="shared" si="601"/>
        <v>60</v>
      </c>
      <c r="R650" s="30">
        <f t="shared" si="602"/>
        <v>1826.2110000000002</v>
      </c>
      <c r="S650" s="30">
        <f t="shared" si="603"/>
        <v>1825</v>
      </c>
      <c r="T650" s="30" t="s">
        <v>6</v>
      </c>
      <c r="U650" s="30"/>
      <c r="V650" s="32">
        <v>41360</v>
      </c>
      <c r="W650" s="30"/>
      <c r="X650" s="31">
        <v>1312.25</v>
      </c>
      <c r="Y650" s="30">
        <v>0</v>
      </c>
      <c r="Z650" s="30">
        <v>0</v>
      </c>
      <c r="AA650" s="30">
        <v>0</v>
      </c>
      <c r="AB650" s="31">
        <f t="shared" si="604"/>
        <v>1312.25</v>
      </c>
      <c r="AC650" s="33">
        <v>42095</v>
      </c>
      <c r="AD650" s="10">
        <f t="shared" si="605"/>
        <v>41360</v>
      </c>
      <c r="AE650" s="10">
        <f t="shared" si="606"/>
        <v>42095</v>
      </c>
      <c r="AF650" s="11">
        <f t="shared" si="607"/>
        <v>735</v>
      </c>
      <c r="AG650" s="11">
        <f t="shared" si="608"/>
        <v>1826.25</v>
      </c>
      <c r="AH650" s="11">
        <f t="shared" si="609"/>
        <v>735</v>
      </c>
      <c r="AI650" s="11">
        <f t="shared" si="582"/>
        <v>528.49520547945212</v>
      </c>
      <c r="AJ650" s="11">
        <f t="shared" si="583"/>
        <v>783.75479452054788</v>
      </c>
      <c r="AK650" s="33">
        <v>42461</v>
      </c>
      <c r="AL650" s="5">
        <f t="shared" si="610"/>
        <v>42461</v>
      </c>
      <c r="AM650" s="11">
        <f t="shared" si="611"/>
        <v>42461</v>
      </c>
      <c r="AN650" s="11">
        <f t="shared" si="612"/>
        <v>735</v>
      </c>
      <c r="AO650" s="6">
        <v>793.26</v>
      </c>
      <c r="AP650" s="6">
        <f t="shared" si="613"/>
        <v>264.76479452054787</v>
      </c>
      <c r="AQ650" s="6">
        <f t="shared" si="614"/>
        <v>518.99</v>
      </c>
      <c r="AR650" s="33">
        <v>42826</v>
      </c>
      <c r="AS650" s="5">
        <f t="shared" si="615"/>
        <v>42826</v>
      </c>
      <c r="AT650" s="11">
        <f t="shared" si="616"/>
        <v>42826</v>
      </c>
      <c r="AU650" s="11">
        <f t="shared" si="617"/>
        <v>1466</v>
      </c>
      <c r="AV650" s="6">
        <v>1055.71</v>
      </c>
      <c r="AW650" s="6">
        <v>262.45</v>
      </c>
      <c r="AX650" s="6">
        <f t="shared" si="570"/>
        <v>256.53999999999996</v>
      </c>
      <c r="AY650" s="33">
        <v>43191</v>
      </c>
      <c r="AZ650" s="5">
        <f t="shared" si="618"/>
        <v>43191</v>
      </c>
      <c r="BA650" s="11">
        <f t="shared" si="619"/>
        <v>1831</v>
      </c>
      <c r="BB650" s="11">
        <f t="shared" si="620"/>
        <v>1047.2452054794521</v>
      </c>
      <c r="BC650" s="6">
        <v>1315.7012040113232</v>
      </c>
      <c r="BD650" s="6">
        <v>259.99120401132302</v>
      </c>
      <c r="BE650" s="6">
        <f>AB650-BC650</f>
        <v>-3.4512040113231706</v>
      </c>
      <c r="BF650" s="8"/>
      <c r="BG650" s="33">
        <v>43556</v>
      </c>
      <c r="BH650" s="5">
        <f t="shared" si="621"/>
        <v>43556</v>
      </c>
      <c r="BI650" s="11">
        <f t="shared" si="622"/>
        <v>2196</v>
      </c>
      <c r="BJ650" s="11">
        <f t="shared" si="623"/>
        <v>0</v>
      </c>
      <c r="BK650" s="6">
        <f t="shared" si="624"/>
        <v>1316.7812040113231</v>
      </c>
      <c r="BL650" s="6">
        <v>1.08</v>
      </c>
      <c r="BM650" s="6">
        <v>0.08</v>
      </c>
      <c r="BN650" s="59"/>
      <c r="BO650" s="58"/>
      <c r="BP650" s="58"/>
      <c r="BQ650" s="61">
        <f t="shared" si="625"/>
        <v>-4.611204011323025</v>
      </c>
      <c r="BR650" s="33">
        <v>43922</v>
      </c>
      <c r="BS650" s="5">
        <f t="shared" si="626"/>
        <v>43922</v>
      </c>
      <c r="BT650" s="11">
        <f t="shared" si="627"/>
        <v>2562</v>
      </c>
      <c r="BU650" s="11">
        <f t="shared" si="628"/>
        <v>0</v>
      </c>
      <c r="BV650" s="6">
        <f t="shared" si="569"/>
        <v>1316.861204011323</v>
      </c>
      <c r="BW650" s="6">
        <f t="shared" si="629"/>
        <v>0.08</v>
      </c>
      <c r="BX650" s="73">
        <f t="shared" si="630"/>
        <v>698.42858447488595</v>
      </c>
      <c r="BY650" s="6">
        <v>0.08</v>
      </c>
      <c r="BZ650" s="33">
        <v>44287</v>
      </c>
      <c r="CA650" s="5">
        <f t="shared" si="631"/>
        <v>44287</v>
      </c>
      <c r="CB650" s="11">
        <f t="shared" si="632"/>
        <v>2927</v>
      </c>
      <c r="CC650" s="11">
        <f t="shared" si="633"/>
        <v>0</v>
      </c>
      <c r="CD650" s="6">
        <f t="shared" si="634"/>
        <v>1316.941204011323</v>
      </c>
      <c r="CE650" s="62">
        <f t="shared" si="635"/>
        <v>0.08</v>
      </c>
      <c r="CF650" s="73">
        <f t="shared" si="636"/>
        <v>87.483333333333334</v>
      </c>
      <c r="CG650" s="73">
        <f t="shared" si="644"/>
        <v>610.9452511415526</v>
      </c>
      <c r="CH650" s="6">
        <f t="shared" si="592"/>
        <v>0</v>
      </c>
      <c r="CI650" s="6"/>
      <c r="CJ650" s="33">
        <v>44652</v>
      </c>
      <c r="CK650" s="5">
        <f t="shared" si="637"/>
        <v>44652</v>
      </c>
      <c r="CL650" s="11">
        <f t="shared" si="638"/>
        <v>2557</v>
      </c>
      <c r="CM650" s="11">
        <f t="shared" si="639"/>
        <v>2557</v>
      </c>
      <c r="CN650" s="6">
        <f t="shared" si="640"/>
        <v>1316.941204011323</v>
      </c>
      <c r="CO650" s="62">
        <f t="shared" si="641"/>
        <v>0</v>
      </c>
      <c r="CP650" s="73">
        <f t="shared" si="642"/>
        <v>87.483333333333334</v>
      </c>
      <c r="CQ650" s="73">
        <f t="shared" si="645"/>
        <v>523.46191780821925</v>
      </c>
      <c r="CR650" s="6">
        <f t="shared" si="643"/>
        <v>0</v>
      </c>
    </row>
    <row r="651" spans="1:96">
      <c r="A651" s="30" t="s">
        <v>2166</v>
      </c>
      <c r="B651" s="30" t="s">
        <v>2167</v>
      </c>
      <c r="C651" s="49"/>
      <c r="D651" s="49" t="s">
        <v>3695</v>
      </c>
      <c r="E651" s="30" t="s">
        <v>3061</v>
      </c>
      <c r="F651" s="30" t="s">
        <v>4568</v>
      </c>
      <c r="G651" s="30"/>
      <c r="H651" s="30" t="s">
        <v>3284</v>
      </c>
      <c r="I651" s="30" t="s">
        <v>4333</v>
      </c>
      <c r="J651" s="30"/>
      <c r="K651" s="30" t="s">
        <v>1240</v>
      </c>
      <c r="L651" s="30" t="s">
        <v>3102</v>
      </c>
      <c r="M651" s="31">
        <v>1200.42</v>
      </c>
      <c r="N651" s="30">
        <v>5</v>
      </c>
      <c r="O651" s="30"/>
      <c r="P651" s="162">
        <v>15</v>
      </c>
      <c r="Q651" s="30">
        <f t="shared" si="601"/>
        <v>60</v>
      </c>
      <c r="R651" s="30">
        <f t="shared" si="602"/>
        <v>1826.2110000000002</v>
      </c>
      <c r="S651" s="30">
        <f t="shared" si="603"/>
        <v>1825</v>
      </c>
      <c r="T651" s="30" t="s">
        <v>6</v>
      </c>
      <c r="U651" s="30"/>
      <c r="V651" s="32">
        <v>41360</v>
      </c>
      <c r="W651" s="30"/>
      <c r="X651" s="31">
        <v>1200.42</v>
      </c>
      <c r="Y651" s="30">
        <v>0</v>
      </c>
      <c r="Z651" s="30">
        <v>0</v>
      </c>
      <c r="AA651" s="30">
        <v>0</v>
      </c>
      <c r="AB651" s="31">
        <f t="shared" si="604"/>
        <v>1200.42</v>
      </c>
      <c r="AC651" s="33">
        <v>42095</v>
      </c>
      <c r="AD651" s="10">
        <f t="shared" si="605"/>
        <v>41360</v>
      </c>
      <c r="AE651" s="10">
        <f t="shared" si="606"/>
        <v>42095</v>
      </c>
      <c r="AF651" s="11">
        <f t="shared" si="607"/>
        <v>735</v>
      </c>
      <c r="AG651" s="11">
        <f t="shared" si="608"/>
        <v>1826.25</v>
      </c>
      <c r="AH651" s="11">
        <f t="shared" si="609"/>
        <v>735</v>
      </c>
      <c r="AI651" s="11">
        <f t="shared" si="582"/>
        <v>483.45682191780827</v>
      </c>
      <c r="AJ651" s="11">
        <f t="shared" si="583"/>
        <v>716.9631780821918</v>
      </c>
      <c r="AK651" s="33">
        <v>42461</v>
      </c>
      <c r="AL651" s="5">
        <f t="shared" si="610"/>
        <v>42461</v>
      </c>
      <c r="AM651" s="11">
        <f t="shared" si="611"/>
        <v>42461</v>
      </c>
      <c r="AN651" s="11">
        <f t="shared" si="612"/>
        <v>735</v>
      </c>
      <c r="AO651" s="6">
        <v>725.71</v>
      </c>
      <c r="AP651" s="6">
        <f t="shared" si="613"/>
        <v>242.25317808219177</v>
      </c>
      <c r="AQ651" s="6">
        <f t="shared" si="614"/>
        <v>474.71000000000004</v>
      </c>
      <c r="AR651" s="33">
        <v>42826</v>
      </c>
      <c r="AS651" s="5">
        <f t="shared" si="615"/>
        <v>42826</v>
      </c>
      <c r="AT651" s="11">
        <f t="shared" si="616"/>
        <v>42826</v>
      </c>
      <c r="AU651" s="11">
        <f t="shared" si="617"/>
        <v>1466</v>
      </c>
      <c r="AV651" s="6">
        <v>965.7940000000001</v>
      </c>
      <c r="AW651" s="6">
        <v>240.084</v>
      </c>
      <c r="AX651" s="6">
        <f t="shared" si="570"/>
        <v>234.62599999999998</v>
      </c>
      <c r="AY651" s="33">
        <v>43191</v>
      </c>
      <c r="AZ651" s="5">
        <f t="shared" si="618"/>
        <v>43191</v>
      </c>
      <c r="BA651" s="11">
        <f t="shared" si="619"/>
        <v>1831</v>
      </c>
      <c r="BB651" s="11">
        <f t="shared" si="620"/>
        <v>1114.0368219178081</v>
      </c>
      <c r="BC651" s="6">
        <v>1207.5760766998849</v>
      </c>
      <c r="BD651" s="6">
        <v>241.78207669988478</v>
      </c>
      <c r="BE651" s="6">
        <v>-0.2</v>
      </c>
      <c r="BF651" s="8"/>
      <c r="BG651" s="33">
        <v>43556</v>
      </c>
      <c r="BH651" s="5">
        <f t="shared" si="621"/>
        <v>43556</v>
      </c>
      <c r="BI651" s="11">
        <f t="shared" si="622"/>
        <v>2196</v>
      </c>
      <c r="BJ651" s="11">
        <f t="shared" si="623"/>
        <v>0</v>
      </c>
      <c r="BK651" s="6">
        <f t="shared" si="624"/>
        <v>1208.6560766998848</v>
      </c>
      <c r="BL651" s="6">
        <v>1.08</v>
      </c>
      <c r="BM651" s="6">
        <v>0.08</v>
      </c>
      <c r="BN651" s="59"/>
      <c r="BO651" s="58"/>
      <c r="BP651" s="58"/>
      <c r="BQ651" s="61">
        <f t="shared" si="625"/>
        <v>-8.3160766998846611</v>
      </c>
      <c r="BR651" s="33">
        <v>43922</v>
      </c>
      <c r="BS651" s="5">
        <f t="shared" si="626"/>
        <v>43922</v>
      </c>
      <c r="BT651" s="11">
        <f t="shared" si="627"/>
        <v>2562</v>
      </c>
      <c r="BU651" s="11">
        <f t="shared" si="628"/>
        <v>0</v>
      </c>
      <c r="BV651" s="6">
        <f t="shared" si="569"/>
        <v>1208.7360766998847</v>
      </c>
      <c r="BW651" s="6">
        <f t="shared" si="629"/>
        <v>0.08</v>
      </c>
      <c r="BX651" s="73">
        <f t="shared" si="630"/>
        <v>638.90847123287676</v>
      </c>
      <c r="BY651" s="6">
        <v>0.08</v>
      </c>
      <c r="BZ651" s="33">
        <v>44287</v>
      </c>
      <c r="CA651" s="5">
        <f t="shared" si="631"/>
        <v>44287</v>
      </c>
      <c r="CB651" s="11">
        <f t="shared" si="632"/>
        <v>2927</v>
      </c>
      <c r="CC651" s="11">
        <f t="shared" si="633"/>
        <v>0</v>
      </c>
      <c r="CD651" s="6">
        <f t="shared" si="634"/>
        <v>1208.8160766998847</v>
      </c>
      <c r="CE651" s="62">
        <f t="shared" si="635"/>
        <v>0.08</v>
      </c>
      <c r="CF651" s="73">
        <f t="shared" si="636"/>
        <v>80.028000000000006</v>
      </c>
      <c r="CG651" s="73">
        <f t="shared" si="644"/>
        <v>558.88047123287674</v>
      </c>
      <c r="CH651" s="6">
        <f t="shared" si="592"/>
        <v>0</v>
      </c>
      <c r="CI651" s="6"/>
      <c r="CJ651" s="33">
        <v>44652</v>
      </c>
      <c r="CK651" s="5">
        <f t="shared" si="637"/>
        <v>44652</v>
      </c>
      <c r="CL651" s="11">
        <f t="shared" si="638"/>
        <v>2557</v>
      </c>
      <c r="CM651" s="11">
        <f t="shared" si="639"/>
        <v>2557</v>
      </c>
      <c r="CN651" s="6">
        <f t="shared" si="640"/>
        <v>1208.8160766998847</v>
      </c>
      <c r="CO651" s="62">
        <f t="shared" si="641"/>
        <v>0</v>
      </c>
      <c r="CP651" s="73">
        <f t="shared" si="642"/>
        <v>80.028000000000006</v>
      </c>
      <c r="CQ651" s="73">
        <f t="shared" si="645"/>
        <v>478.85247123287672</v>
      </c>
      <c r="CR651" s="6">
        <f t="shared" si="643"/>
        <v>0</v>
      </c>
    </row>
    <row r="652" spans="1:96">
      <c r="A652" s="30" t="s">
        <v>2228</v>
      </c>
      <c r="B652" s="30" t="s">
        <v>2229</v>
      </c>
      <c r="C652" s="49" t="s">
        <v>3062</v>
      </c>
      <c r="D652" s="49" t="s">
        <v>3726</v>
      </c>
      <c r="E652" s="30" t="s">
        <v>3061</v>
      </c>
      <c r="F652" s="30" t="s">
        <v>3138</v>
      </c>
      <c r="G652" s="30" t="s">
        <v>3115</v>
      </c>
      <c r="H652" s="30" t="s">
        <v>3727</v>
      </c>
      <c r="I652" s="30" t="s">
        <v>4311</v>
      </c>
      <c r="J652" s="30"/>
      <c r="K652" s="30" t="s">
        <v>1240</v>
      </c>
      <c r="L652" s="30" t="s">
        <v>3102</v>
      </c>
      <c r="M652" s="31">
        <v>1339.96</v>
      </c>
      <c r="N652" s="30">
        <v>5</v>
      </c>
      <c r="O652" s="30"/>
      <c r="P652" s="162">
        <v>15</v>
      </c>
      <c r="Q652" s="30">
        <f t="shared" si="601"/>
        <v>60</v>
      </c>
      <c r="R652" s="30">
        <f t="shared" si="602"/>
        <v>1826.2110000000002</v>
      </c>
      <c r="S652" s="30">
        <f t="shared" si="603"/>
        <v>1825</v>
      </c>
      <c r="T652" s="30" t="s">
        <v>6</v>
      </c>
      <c r="U652" s="30"/>
      <c r="V652" s="32">
        <v>41360</v>
      </c>
      <c r="W652" s="30"/>
      <c r="X652" s="31">
        <v>1339.96</v>
      </c>
      <c r="Y652" s="30">
        <v>0</v>
      </c>
      <c r="Z652" s="30">
        <v>0</v>
      </c>
      <c r="AA652" s="30">
        <v>0</v>
      </c>
      <c r="AB652" s="31">
        <f t="shared" si="604"/>
        <v>1339.96</v>
      </c>
      <c r="AC652" s="33">
        <v>42095</v>
      </c>
      <c r="AD652" s="10">
        <f t="shared" si="605"/>
        <v>41360</v>
      </c>
      <c r="AE652" s="10">
        <f t="shared" si="606"/>
        <v>42095</v>
      </c>
      <c r="AF652" s="11">
        <f t="shared" si="607"/>
        <v>735</v>
      </c>
      <c r="AG652" s="11">
        <f t="shared" si="608"/>
        <v>1826.25</v>
      </c>
      <c r="AH652" s="11">
        <f t="shared" si="609"/>
        <v>735</v>
      </c>
      <c r="AI652" s="11">
        <f t="shared" si="582"/>
        <v>539.65512328767124</v>
      </c>
      <c r="AJ652" s="11">
        <f t="shared" si="583"/>
        <v>800.30487671232879</v>
      </c>
      <c r="AK652" s="33">
        <v>42461</v>
      </c>
      <c r="AL652" s="5">
        <f t="shared" si="610"/>
        <v>42461</v>
      </c>
      <c r="AM652" s="11">
        <f t="shared" si="611"/>
        <v>42461</v>
      </c>
      <c r="AN652" s="11">
        <f t="shared" si="612"/>
        <v>735</v>
      </c>
      <c r="AO652" s="6">
        <v>810.01</v>
      </c>
      <c r="AP652" s="6">
        <f t="shared" si="613"/>
        <v>270.35487671232875</v>
      </c>
      <c r="AQ652" s="6">
        <f t="shared" si="614"/>
        <v>529.95000000000005</v>
      </c>
      <c r="AR652" s="33">
        <v>42826</v>
      </c>
      <c r="AS652" s="5">
        <f t="shared" si="615"/>
        <v>42826</v>
      </c>
      <c r="AT652" s="11">
        <f t="shared" si="616"/>
        <v>42826</v>
      </c>
      <c r="AU652" s="11">
        <f t="shared" si="617"/>
        <v>1466</v>
      </c>
      <c r="AV652" s="6">
        <v>1078.002</v>
      </c>
      <c r="AW652" s="6">
        <v>267.99200000000002</v>
      </c>
      <c r="AX652" s="6">
        <f t="shared" si="570"/>
        <v>261.95800000000008</v>
      </c>
      <c r="AY652" s="33">
        <v>43191</v>
      </c>
      <c r="AZ652" s="5">
        <f t="shared" si="618"/>
        <v>43191</v>
      </c>
      <c r="BA652" s="11">
        <f t="shared" si="619"/>
        <v>1831</v>
      </c>
      <c r="BB652" s="11">
        <f t="shared" si="620"/>
        <v>1030.6951232876713</v>
      </c>
      <c r="BC652" s="6">
        <v>1347.9487043609611</v>
      </c>
      <c r="BD652" s="6">
        <v>269.94670436096106</v>
      </c>
      <c r="BE652" s="6">
        <v>-0.2</v>
      </c>
      <c r="BF652" s="8"/>
      <c r="BG652" s="33">
        <v>43556</v>
      </c>
      <c r="BH652" s="5">
        <f t="shared" si="621"/>
        <v>43556</v>
      </c>
      <c r="BI652" s="11">
        <f t="shared" si="622"/>
        <v>2196</v>
      </c>
      <c r="BJ652" s="11">
        <f t="shared" si="623"/>
        <v>0</v>
      </c>
      <c r="BK652" s="6">
        <f t="shared" si="624"/>
        <v>1349.028704360961</v>
      </c>
      <c r="BL652" s="6">
        <v>1.08</v>
      </c>
      <c r="BM652" s="6">
        <v>0.08</v>
      </c>
      <c r="BN652" s="59"/>
      <c r="BO652" s="58"/>
      <c r="BP652" s="58"/>
      <c r="BQ652" s="61">
        <f t="shared" si="625"/>
        <v>-9.1487043609608918</v>
      </c>
      <c r="BR652" s="33">
        <v>43922</v>
      </c>
      <c r="BS652" s="5">
        <f t="shared" si="626"/>
        <v>43922</v>
      </c>
      <c r="BT652" s="11">
        <f t="shared" si="627"/>
        <v>2562</v>
      </c>
      <c r="BU652" s="11">
        <f t="shared" si="628"/>
        <v>0</v>
      </c>
      <c r="BV652" s="6">
        <f t="shared" si="569"/>
        <v>1349.1087043609609</v>
      </c>
      <c r="BW652" s="6">
        <f t="shared" si="629"/>
        <v>0.08</v>
      </c>
      <c r="BX652" s="73">
        <f t="shared" si="630"/>
        <v>713.1768840182649</v>
      </c>
      <c r="BY652" s="6">
        <v>0.08</v>
      </c>
      <c r="BZ652" s="33">
        <v>44287</v>
      </c>
      <c r="CA652" s="5">
        <f t="shared" si="631"/>
        <v>44287</v>
      </c>
      <c r="CB652" s="11">
        <f t="shared" si="632"/>
        <v>2927</v>
      </c>
      <c r="CC652" s="11">
        <f t="shared" si="633"/>
        <v>0</v>
      </c>
      <c r="CD652" s="6">
        <f t="shared" si="634"/>
        <v>1349.1887043609609</v>
      </c>
      <c r="CE652" s="62">
        <f t="shared" si="635"/>
        <v>0.08</v>
      </c>
      <c r="CF652" s="73">
        <f t="shared" si="636"/>
        <v>89.330666666666673</v>
      </c>
      <c r="CG652" s="73">
        <f t="shared" si="644"/>
        <v>623.84621735159817</v>
      </c>
      <c r="CH652" s="6">
        <f t="shared" si="592"/>
        <v>0</v>
      </c>
      <c r="CI652" s="6"/>
      <c r="CJ652" s="33">
        <v>44652</v>
      </c>
      <c r="CK652" s="5">
        <f t="shared" si="637"/>
        <v>44652</v>
      </c>
      <c r="CL652" s="11">
        <f t="shared" si="638"/>
        <v>2557</v>
      </c>
      <c r="CM652" s="11">
        <f t="shared" si="639"/>
        <v>2557</v>
      </c>
      <c r="CN652" s="6">
        <f t="shared" si="640"/>
        <v>1349.1887043609609</v>
      </c>
      <c r="CO652" s="62">
        <f t="shared" si="641"/>
        <v>0</v>
      </c>
      <c r="CP652" s="73">
        <f t="shared" si="642"/>
        <v>89.330666666666673</v>
      </c>
      <c r="CQ652" s="73">
        <f t="shared" si="645"/>
        <v>534.51555068493144</v>
      </c>
      <c r="CR652" s="6">
        <f t="shared" si="643"/>
        <v>0</v>
      </c>
    </row>
    <row r="653" spans="1:96">
      <c r="A653" s="30" t="s">
        <v>2230</v>
      </c>
      <c r="B653" s="30" t="s">
        <v>2231</v>
      </c>
      <c r="C653" s="49"/>
      <c r="D653" s="49" t="s">
        <v>3728</v>
      </c>
      <c r="E653" s="30" t="s">
        <v>3061</v>
      </c>
      <c r="F653" s="30" t="s">
        <v>4568</v>
      </c>
      <c r="G653" s="30" t="s">
        <v>4574</v>
      </c>
      <c r="H653" s="30" t="s">
        <v>4528</v>
      </c>
      <c r="I653" s="30" t="s">
        <v>4254</v>
      </c>
      <c r="J653" s="30"/>
      <c r="K653" s="30" t="s">
        <v>1240</v>
      </c>
      <c r="L653" s="30" t="s">
        <v>3102</v>
      </c>
      <c r="M653" s="31">
        <v>1312.25</v>
      </c>
      <c r="N653" s="30">
        <v>5</v>
      </c>
      <c r="O653" s="30"/>
      <c r="P653" s="162">
        <v>15</v>
      </c>
      <c r="Q653" s="30">
        <f t="shared" si="601"/>
        <v>60</v>
      </c>
      <c r="R653" s="30">
        <f t="shared" si="602"/>
        <v>1826.2110000000002</v>
      </c>
      <c r="S653" s="30">
        <f t="shared" si="603"/>
        <v>1825</v>
      </c>
      <c r="T653" s="30" t="s">
        <v>6</v>
      </c>
      <c r="U653" s="30"/>
      <c r="V653" s="32">
        <v>41360</v>
      </c>
      <c r="W653" s="30"/>
      <c r="X653" s="31">
        <v>1312.25</v>
      </c>
      <c r="Y653" s="30">
        <v>0</v>
      </c>
      <c r="Z653" s="30">
        <v>0</v>
      </c>
      <c r="AA653" s="30">
        <v>0</v>
      </c>
      <c r="AB653" s="31">
        <f t="shared" si="604"/>
        <v>1312.25</v>
      </c>
      <c r="AC653" s="33">
        <v>42095</v>
      </c>
      <c r="AD653" s="10">
        <f t="shared" si="605"/>
        <v>41360</v>
      </c>
      <c r="AE653" s="10">
        <f t="shared" si="606"/>
        <v>42095</v>
      </c>
      <c r="AF653" s="11">
        <f t="shared" si="607"/>
        <v>735</v>
      </c>
      <c r="AG653" s="11">
        <f t="shared" si="608"/>
        <v>1826.25</v>
      </c>
      <c r="AH653" s="11">
        <f t="shared" si="609"/>
        <v>735</v>
      </c>
      <c r="AI653" s="11">
        <f t="shared" si="582"/>
        <v>528.49520547945212</v>
      </c>
      <c r="AJ653" s="11">
        <f t="shared" si="583"/>
        <v>783.75479452054788</v>
      </c>
      <c r="AK653" s="33">
        <v>42461</v>
      </c>
      <c r="AL653" s="5">
        <f t="shared" si="610"/>
        <v>42461</v>
      </c>
      <c r="AM653" s="11">
        <f t="shared" si="611"/>
        <v>42461</v>
      </c>
      <c r="AN653" s="11">
        <f t="shared" si="612"/>
        <v>735</v>
      </c>
      <c r="AO653" s="6">
        <v>793.26</v>
      </c>
      <c r="AP653" s="6">
        <f t="shared" si="613"/>
        <v>264.76479452054787</v>
      </c>
      <c r="AQ653" s="6">
        <f t="shared" si="614"/>
        <v>518.99</v>
      </c>
      <c r="AR653" s="33">
        <v>42826</v>
      </c>
      <c r="AS653" s="5">
        <f t="shared" si="615"/>
        <v>42826</v>
      </c>
      <c r="AT653" s="11">
        <f t="shared" si="616"/>
        <v>42826</v>
      </c>
      <c r="AU653" s="11">
        <f t="shared" si="617"/>
        <v>1466</v>
      </c>
      <c r="AV653" s="6">
        <v>1055.71</v>
      </c>
      <c r="AW653" s="6">
        <v>262.45</v>
      </c>
      <c r="AX653" s="6">
        <f t="shared" si="570"/>
        <v>256.53999999999996</v>
      </c>
      <c r="AY653" s="33">
        <v>43191</v>
      </c>
      <c r="AZ653" s="5">
        <f t="shared" si="618"/>
        <v>43191</v>
      </c>
      <c r="BA653" s="11">
        <f t="shared" si="619"/>
        <v>1831</v>
      </c>
      <c r="BB653" s="11">
        <f t="shared" si="620"/>
        <v>1047.2452054794521</v>
      </c>
      <c r="BC653" s="6">
        <v>1320.07348966473</v>
      </c>
      <c r="BD653" s="6">
        <v>264.36348966473008</v>
      </c>
      <c r="BE653" s="6">
        <v>-0.2</v>
      </c>
      <c r="BF653" s="8"/>
      <c r="BG653" s="33">
        <v>43556</v>
      </c>
      <c r="BH653" s="5">
        <f t="shared" si="621"/>
        <v>43556</v>
      </c>
      <c r="BI653" s="11">
        <f t="shared" si="622"/>
        <v>2196</v>
      </c>
      <c r="BJ653" s="11">
        <f t="shared" si="623"/>
        <v>0</v>
      </c>
      <c r="BK653" s="6">
        <f t="shared" si="624"/>
        <v>1321.1534896647299</v>
      </c>
      <c r="BL653" s="6">
        <v>1.08</v>
      </c>
      <c r="BM653" s="6">
        <v>0.08</v>
      </c>
      <c r="BN653" s="59"/>
      <c r="BO653" s="58"/>
      <c r="BP653" s="58"/>
      <c r="BQ653" s="61">
        <f t="shared" si="625"/>
        <v>-8.9834896647298592</v>
      </c>
      <c r="BR653" s="33">
        <v>43922</v>
      </c>
      <c r="BS653" s="5">
        <f t="shared" si="626"/>
        <v>43922</v>
      </c>
      <c r="BT653" s="11">
        <f t="shared" si="627"/>
        <v>2562</v>
      </c>
      <c r="BU653" s="11">
        <f t="shared" si="628"/>
        <v>0</v>
      </c>
      <c r="BV653" s="6">
        <f t="shared" si="569"/>
        <v>1321.2334896647299</v>
      </c>
      <c r="BW653" s="6">
        <f t="shared" si="629"/>
        <v>0.08</v>
      </c>
      <c r="BX653" s="73">
        <f t="shared" si="630"/>
        <v>698.42858447488595</v>
      </c>
      <c r="BY653" s="6">
        <v>0.08</v>
      </c>
      <c r="BZ653" s="33">
        <v>44287</v>
      </c>
      <c r="CA653" s="5">
        <f t="shared" si="631"/>
        <v>44287</v>
      </c>
      <c r="CB653" s="11">
        <f t="shared" si="632"/>
        <v>2927</v>
      </c>
      <c r="CC653" s="11">
        <f t="shared" si="633"/>
        <v>0</v>
      </c>
      <c r="CD653" s="6">
        <f t="shared" si="634"/>
        <v>1321.3134896647298</v>
      </c>
      <c r="CE653" s="62">
        <f t="shared" si="635"/>
        <v>0.08</v>
      </c>
      <c r="CF653" s="73">
        <f t="shared" si="636"/>
        <v>87.483333333333334</v>
      </c>
      <c r="CG653" s="73">
        <f t="shared" si="644"/>
        <v>610.9452511415526</v>
      </c>
      <c r="CH653" s="6">
        <f t="shared" si="592"/>
        <v>0</v>
      </c>
      <c r="CI653" s="6"/>
      <c r="CJ653" s="33">
        <v>44652</v>
      </c>
      <c r="CK653" s="5">
        <f t="shared" si="637"/>
        <v>44652</v>
      </c>
      <c r="CL653" s="11">
        <f t="shared" si="638"/>
        <v>2557</v>
      </c>
      <c r="CM653" s="11">
        <f t="shared" si="639"/>
        <v>2557</v>
      </c>
      <c r="CN653" s="6">
        <f t="shared" si="640"/>
        <v>1321.3134896647298</v>
      </c>
      <c r="CO653" s="62">
        <f t="shared" si="641"/>
        <v>0</v>
      </c>
      <c r="CP653" s="73">
        <f t="shared" si="642"/>
        <v>87.483333333333334</v>
      </c>
      <c r="CQ653" s="73">
        <f t="shared" si="645"/>
        <v>523.46191780821925</v>
      </c>
      <c r="CR653" s="6">
        <f t="shared" si="643"/>
        <v>0</v>
      </c>
    </row>
    <row r="654" spans="1:96">
      <c r="A654" s="30" t="s">
        <v>2288</v>
      </c>
      <c r="B654" s="30" t="s">
        <v>2289</v>
      </c>
      <c r="C654" s="49"/>
      <c r="D654" s="49" t="s">
        <v>3758</v>
      </c>
      <c r="E654" s="30" t="s">
        <v>3061</v>
      </c>
      <c r="F654" s="30" t="s">
        <v>3138</v>
      </c>
      <c r="G654" s="30" t="s">
        <v>3115</v>
      </c>
      <c r="H654" s="30" t="s">
        <v>4563</v>
      </c>
      <c r="I654" s="30" t="s">
        <v>4533</v>
      </c>
      <c r="J654" s="30"/>
      <c r="K654" s="30" t="s">
        <v>1240</v>
      </c>
      <c r="L654" s="30" t="s">
        <v>3102</v>
      </c>
      <c r="M654" s="31">
        <v>2350.5700000000002</v>
      </c>
      <c r="N654" s="30">
        <v>5</v>
      </c>
      <c r="O654" s="30"/>
      <c r="P654" s="162">
        <v>15</v>
      </c>
      <c r="Q654" s="30">
        <f t="shared" si="601"/>
        <v>60</v>
      </c>
      <c r="R654" s="30">
        <f t="shared" si="602"/>
        <v>1826.2110000000002</v>
      </c>
      <c r="S654" s="30">
        <f t="shared" si="603"/>
        <v>1825</v>
      </c>
      <c r="T654" s="30" t="s">
        <v>6</v>
      </c>
      <c r="U654" s="30"/>
      <c r="V654" s="32">
        <v>41360</v>
      </c>
      <c r="W654" s="30"/>
      <c r="X654" s="31">
        <v>2350.5700000000002</v>
      </c>
      <c r="Y654" s="30">
        <v>0</v>
      </c>
      <c r="Z654" s="30">
        <v>0</v>
      </c>
      <c r="AA654" s="30">
        <v>0</v>
      </c>
      <c r="AB654" s="31">
        <f t="shared" si="604"/>
        <v>2350.5700000000002</v>
      </c>
      <c r="AC654" s="33">
        <v>42095</v>
      </c>
      <c r="AD654" s="10">
        <f t="shared" si="605"/>
        <v>41360</v>
      </c>
      <c r="AE654" s="10">
        <f t="shared" si="606"/>
        <v>42095</v>
      </c>
      <c r="AF654" s="11">
        <f t="shared" si="607"/>
        <v>735</v>
      </c>
      <c r="AG654" s="11">
        <f t="shared" si="608"/>
        <v>1826.25</v>
      </c>
      <c r="AH654" s="11">
        <f t="shared" si="609"/>
        <v>735</v>
      </c>
      <c r="AI654" s="11">
        <f t="shared" si="582"/>
        <v>946.66791780821927</v>
      </c>
      <c r="AJ654" s="11">
        <f t="shared" si="583"/>
        <v>1403.9020821917809</v>
      </c>
      <c r="AK654" s="33">
        <v>42461</v>
      </c>
      <c r="AL654" s="5">
        <f t="shared" si="610"/>
        <v>42461</v>
      </c>
      <c r="AM654" s="11">
        <f t="shared" si="611"/>
        <v>42461</v>
      </c>
      <c r="AN654" s="11">
        <f t="shared" si="612"/>
        <v>735</v>
      </c>
      <c r="AO654" s="6">
        <v>1421.03</v>
      </c>
      <c r="AP654" s="6">
        <f t="shared" si="613"/>
        <v>474.3620821917807</v>
      </c>
      <c r="AQ654" s="6">
        <f t="shared" si="614"/>
        <v>929.54000000000019</v>
      </c>
      <c r="AR654" s="33">
        <v>42826</v>
      </c>
      <c r="AS654" s="5">
        <f t="shared" si="615"/>
        <v>42826</v>
      </c>
      <c r="AT654" s="11">
        <f t="shared" si="616"/>
        <v>42826</v>
      </c>
      <c r="AU654" s="11">
        <f t="shared" si="617"/>
        <v>1466</v>
      </c>
      <c r="AV654" s="6">
        <v>1891.144</v>
      </c>
      <c r="AW654" s="6">
        <v>470.11400000000003</v>
      </c>
      <c r="AX654" s="6">
        <f t="shared" si="570"/>
        <v>459.42600000000016</v>
      </c>
      <c r="AY654" s="33">
        <v>43191</v>
      </c>
      <c r="AZ654" s="5">
        <f t="shared" si="618"/>
        <v>43191</v>
      </c>
      <c r="BA654" s="11">
        <f t="shared" si="619"/>
        <v>1831</v>
      </c>
      <c r="BB654" s="11">
        <f t="shared" si="620"/>
        <v>427.09791780821911</v>
      </c>
      <c r="BC654" s="6">
        <v>2356.7506067440013</v>
      </c>
      <c r="BD654" s="6">
        <v>465.60660674400145</v>
      </c>
      <c r="BE654" s="6">
        <f>AB654-BC654</f>
        <v>-6.1806067440011248</v>
      </c>
      <c r="BF654" s="8"/>
      <c r="BG654" s="33">
        <v>43556</v>
      </c>
      <c r="BH654" s="5">
        <f t="shared" si="621"/>
        <v>43556</v>
      </c>
      <c r="BI654" s="11">
        <f t="shared" si="622"/>
        <v>2196</v>
      </c>
      <c r="BJ654" s="11">
        <f t="shared" si="623"/>
        <v>0</v>
      </c>
      <c r="BK654" s="6">
        <f t="shared" si="624"/>
        <v>2357.8306067440012</v>
      </c>
      <c r="BL654" s="6">
        <v>1.08</v>
      </c>
      <c r="BM654" s="6">
        <v>0.08</v>
      </c>
      <c r="BN654" s="59"/>
      <c r="BO654" s="58"/>
      <c r="BP654" s="58"/>
      <c r="BQ654" s="61">
        <f t="shared" si="625"/>
        <v>-7.3406067440009792</v>
      </c>
      <c r="BR654" s="33">
        <v>43922</v>
      </c>
      <c r="BS654" s="5">
        <f t="shared" si="626"/>
        <v>43922</v>
      </c>
      <c r="BT654" s="11">
        <f t="shared" si="627"/>
        <v>2562</v>
      </c>
      <c r="BU654" s="11">
        <f t="shared" si="628"/>
        <v>0</v>
      </c>
      <c r="BV654" s="6">
        <f t="shared" si="569"/>
        <v>2357.9106067440011</v>
      </c>
      <c r="BW654" s="6">
        <f t="shared" si="629"/>
        <v>0.08</v>
      </c>
      <c r="BX654" s="73">
        <f t="shared" si="630"/>
        <v>1251.0613662100457</v>
      </c>
      <c r="BY654" s="6">
        <v>0.08</v>
      </c>
      <c r="BZ654" s="33">
        <v>44287</v>
      </c>
      <c r="CA654" s="5">
        <f t="shared" si="631"/>
        <v>44287</v>
      </c>
      <c r="CB654" s="11">
        <f t="shared" si="632"/>
        <v>2927</v>
      </c>
      <c r="CC654" s="11">
        <f t="shared" si="633"/>
        <v>0</v>
      </c>
      <c r="CD654" s="6">
        <f t="shared" si="634"/>
        <v>2357.9906067440011</v>
      </c>
      <c r="CE654" s="62">
        <f t="shared" si="635"/>
        <v>0.08</v>
      </c>
      <c r="CF654" s="73">
        <f t="shared" si="636"/>
        <v>156.70466666666667</v>
      </c>
      <c r="CG654" s="73">
        <f t="shared" si="644"/>
        <v>1094.3566995433789</v>
      </c>
      <c r="CH654" s="6">
        <f t="shared" si="592"/>
        <v>0</v>
      </c>
      <c r="CI654" s="6"/>
      <c r="CJ654" s="33">
        <v>44652</v>
      </c>
      <c r="CK654" s="5">
        <f t="shared" si="637"/>
        <v>44652</v>
      </c>
      <c r="CL654" s="11">
        <f t="shared" si="638"/>
        <v>2557</v>
      </c>
      <c r="CM654" s="11">
        <f t="shared" si="639"/>
        <v>2557</v>
      </c>
      <c r="CN654" s="6">
        <f t="shared" si="640"/>
        <v>2357.9906067440011</v>
      </c>
      <c r="CO654" s="62">
        <f t="shared" si="641"/>
        <v>0</v>
      </c>
      <c r="CP654" s="73">
        <f t="shared" si="642"/>
        <v>156.70466666666667</v>
      </c>
      <c r="CQ654" s="73">
        <f t="shared" si="645"/>
        <v>937.65203287671227</v>
      </c>
      <c r="CR654" s="6">
        <f t="shared" si="643"/>
        <v>0</v>
      </c>
    </row>
    <row r="655" spans="1:96">
      <c r="A655" s="30" t="s">
        <v>2301</v>
      </c>
      <c r="B655" s="30" t="s">
        <v>2302</v>
      </c>
      <c r="C655" s="49" t="s">
        <v>3062</v>
      </c>
      <c r="D655" s="49" t="s">
        <v>3764</v>
      </c>
      <c r="E655" s="30" t="s">
        <v>3061</v>
      </c>
      <c r="F655" s="30" t="s">
        <v>4568</v>
      </c>
      <c r="G655" s="30" t="s">
        <v>4574</v>
      </c>
      <c r="H655" s="30" t="s">
        <v>4437</v>
      </c>
      <c r="I655" s="30" t="s">
        <v>11575</v>
      </c>
      <c r="J655" s="30"/>
      <c r="K655" s="30" t="s">
        <v>1240</v>
      </c>
      <c r="L655" s="30" t="s">
        <v>3102</v>
      </c>
      <c r="M655" s="31">
        <v>1747.28</v>
      </c>
      <c r="N655" s="30">
        <v>5</v>
      </c>
      <c r="O655" s="30"/>
      <c r="P655" s="162">
        <v>15</v>
      </c>
      <c r="Q655" s="30">
        <f t="shared" si="601"/>
        <v>60</v>
      </c>
      <c r="R655" s="30">
        <f t="shared" si="602"/>
        <v>1826.2110000000002</v>
      </c>
      <c r="S655" s="30">
        <f t="shared" si="603"/>
        <v>1825</v>
      </c>
      <c r="T655" s="30" t="s">
        <v>6</v>
      </c>
      <c r="U655" s="30"/>
      <c r="V655" s="32">
        <v>41360</v>
      </c>
      <c r="W655" s="30"/>
      <c r="X655" s="31">
        <v>1747.28</v>
      </c>
      <c r="Y655" s="30">
        <v>0</v>
      </c>
      <c r="Z655" s="30">
        <v>0</v>
      </c>
      <c r="AA655" s="30">
        <v>0</v>
      </c>
      <c r="AB655" s="31">
        <f t="shared" si="604"/>
        <v>1747.28</v>
      </c>
      <c r="AC655" s="33">
        <v>42095</v>
      </c>
      <c r="AD655" s="10">
        <f t="shared" si="605"/>
        <v>41360</v>
      </c>
      <c r="AE655" s="10">
        <f t="shared" si="606"/>
        <v>42095</v>
      </c>
      <c r="AF655" s="11">
        <f t="shared" si="607"/>
        <v>735</v>
      </c>
      <c r="AG655" s="11">
        <f t="shared" si="608"/>
        <v>1826.25</v>
      </c>
      <c r="AH655" s="11">
        <f t="shared" si="609"/>
        <v>735</v>
      </c>
      <c r="AI655" s="11">
        <f t="shared" si="582"/>
        <v>703.69906849315066</v>
      </c>
      <c r="AJ655" s="11">
        <f t="shared" si="583"/>
        <v>1043.5809315068493</v>
      </c>
      <c r="AK655" s="33">
        <v>42461</v>
      </c>
      <c r="AL655" s="5">
        <f t="shared" si="610"/>
        <v>42461</v>
      </c>
      <c r="AM655" s="11">
        <f t="shared" si="611"/>
        <v>42461</v>
      </c>
      <c r="AN655" s="11">
        <f t="shared" si="612"/>
        <v>735</v>
      </c>
      <c r="AO655" s="6">
        <v>1056.32</v>
      </c>
      <c r="AP655" s="6">
        <f t="shared" si="613"/>
        <v>352.62093150684927</v>
      </c>
      <c r="AQ655" s="6">
        <f t="shared" si="614"/>
        <v>690.96</v>
      </c>
      <c r="AR655" s="33">
        <v>42826</v>
      </c>
      <c r="AS655" s="5">
        <f t="shared" si="615"/>
        <v>42826</v>
      </c>
      <c r="AT655" s="11">
        <f t="shared" si="616"/>
        <v>42826</v>
      </c>
      <c r="AU655" s="11">
        <f t="shared" si="617"/>
        <v>1466</v>
      </c>
      <c r="AV655" s="6">
        <v>1405.7759999999998</v>
      </c>
      <c r="AW655" s="6">
        <v>349.45600000000002</v>
      </c>
      <c r="AX655" s="6">
        <f t="shared" si="570"/>
        <v>341.50400000000013</v>
      </c>
      <c r="AY655" s="33">
        <v>43191</v>
      </c>
      <c r="AZ655" s="5">
        <f t="shared" si="618"/>
        <v>43191</v>
      </c>
      <c r="BA655" s="11">
        <f t="shared" si="619"/>
        <v>1831</v>
      </c>
      <c r="BB655" s="11">
        <f t="shared" si="620"/>
        <v>787.41906849315069</v>
      </c>
      <c r="BC655" s="6">
        <v>1757.6959772984544</v>
      </c>
      <c r="BD655" s="6">
        <v>351.91997729845463</v>
      </c>
      <c r="BE655" s="6">
        <v>-0.2</v>
      </c>
      <c r="BF655" s="8"/>
      <c r="BG655" s="33">
        <v>43556</v>
      </c>
      <c r="BH655" s="5">
        <f t="shared" si="621"/>
        <v>43556</v>
      </c>
      <c r="BI655" s="11">
        <f t="shared" si="622"/>
        <v>2196</v>
      </c>
      <c r="BJ655" s="11">
        <f t="shared" si="623"/>
        <v>0</v>
      </c>
      <c r="BK655" s="6">
        <f t="shared" si="624"/>
        <v>1758.7759772984543</v>
      </c>
      <c r="BL655" s="6">
        <v>1.08</v>
      </c>
      <c r="BM655" s="6">
        <v>0.08</v>
      </c>
      <c r="BN655" s="59"/>
      <c r="BO655" s="58"/>
      <c r="BP655" s="58"/>
      <c r="BQ655" s="61">
        <f t="shared" si="625"/>
        <v>-11.575977298454291</v>
      </c>
      <c r="BR655" s="33">
        <v>43922</v>
      </c>
      <c r="BS655" s="5">
        <f t="shared" si="626"/>
        <v>43922</v>
      </c>
      <c r="BT655" s="11">
        <f t="shared" si="627"/>
        <v>2562</v>
      </c>
      <c r="BU655" s="11">
        <f t="shared" si="628"/>
        <v>0</v>
      </c>
      <c r="BV655" s="6">
        <f t="shared" si="569"/>
        <v>1758.8559772984543</v>
      </c>
      <c r="BW655" s="6">
        <f t="shared" si="629"/>
        <v>0.08</v>
      </c>
      <c r="BX655" s="73">
        <f t="shared" si="630"/>
        <v>929.96783926940634</v>
      </c>
      <c r="BY655" s="6">
        <v>0.08</v>
      </c>
      <c r="BZ655" s="33">
        <v>44287</v>
      </c>
      <c r="CA655" s="5">
        <f t="shared" si="631"/>
        <v>44287</v>
      </c>
      <c r="CB655" s="11">
        <f t="shared" si="632"/>
        <v>2927</v>
      </c>
      <c r="CC655" s="11">
        <f t="shared" si="633"/>
        <v>0</v>
      </c>
      <c r="CD655" s="6">
        <f t="shared" si="634"/>
        <v>1758.9359772984542</v>
      </c>
      <c r="CE655" s="62">
        <f t="shared" si="635"/>
        <v>0.08</v>
      </c>
      <c r="CF655" s="73">
        <f t="shared" si="636"/>
        <v>116.48533333333333</v>
      </c>
      <c r="CG655" s="73">
        <f t="shared" si="644"/>
        <v>813.48250593607304</v>
      </c>
      <c r="CH655" s="6">
        <f t="shared" si="592"/>
        <v>0</v>
      </c>
      <c r="CI655" s="6"/>
      <c r="CJ655" s="33">
        <v>44652</v>
      </c>
      <c r="CK655" s="5">
        <f t="shared" si="637"/>
        <v>44652</v>
      </c>
      <c r="CL655" s="11">
        <f t="shared" si="638"/>
        <v>2557</v>
      </c>
      <c r="CM655" s="11">
        <f t="shared" si="639"/>
        <v>2557</v>
      </c>
      <c r="CN655" s="6">
        <f t="shared" si="640"/>
        <v>1758.9359772984542</v>
      </c>
      <c r="CO655" s="62">
        <f t="shared" si="641"/>
        <v>0</v>
      </c>
      <c r="CP655" s="73">
        <f t="shared" si="642"/>
        <v>116.48533333333333</v>
      </c>
      <c r="CQ655" s="73">
        <f t="shared" si="645"/>
        <v>696.99717260273974</v>
      </c>
      <c r="CR655" s="6">
        <f t="shared" si="643"/>
        <v>0</v>
      </c>
    </row>
    <row r="656" spans="1:96">
      <c r="A656" s="30" t="s">
        <v>2303</v>
      </c>
      <c r="B656" s="30" t="s">
        <v>2304</v>
      </c>
      <c r="C656" s="49" t="s">
        <v>3062</v>
      </c>
      <c r="D656" s="49" t="s">
        <v>3765</v>
      </c>
      <c r="E656" s="30" t="s">
        <v>3061</v>
      </c>
      <c r="F656" s="30" t="s">
        <v>4568</v>
      </c>
      <c r="G656" s="30" t="s">
        <v>4574</v>
      </c>
      <c r="H656" s="30" t="s">
        <v>4437</v>
      </c>
      <c r="I656" s="30" t="s">
        <v>11575</v>
      </c>
      <c r="J656" s="30"/>
      <c r="K656" s="30" t="s">
        <v>1240</v>
      </c>
      <c r="L656" s="30" t="s">
        <v>3102</v>
      </c>
      <c r="M656" s="31">
        <v>1200.42</v>
      </c>
      <c r="N656" s="30">
        <v>5</v>
      </c>
      <c r="O656" s="30"/>
      <c r="P656" s="162">
        <v>15</v>
      </c>
      <c r="Q656" s="30">
        <f t="shared" si="601"/>
        <v>60</v>
      </c>
      <c r="R656" s="30">
        <f t="shared" si="602"/>
        <v>1826.2110000000002</v>
      </c>
      <c r="S656" s="30">
        <f t="shared" si="603"/>
        <v>1825</v>
      </c>
      <c r="T656" s="30" t="s">
        <v>6</v>
      </c>
      <c r="U656" s="30"/>
      <c r="V656" s="32">
        <v>41360</v>
      </c>
      <c r="W656" s="30"/>
      <c r="X656" s="31">
        <v>1200.42</v>
      </c>
      <c r="Y656" s="30">
        <v>0</v>
      </c>
      <c r="Z656" s="30">
        <v>0</v>
      </c>
      <c r="AA656" s="30">
        <v>0</v>
      </c>
      <c r="AB656" s="31">
        <f t="shared" si="604"/>
        <v>1200.42</v>
      </c>
      <c r="AC656" s="33">
        <v>42095</v>
      </c>
      <c r="AD656" s="10">
        <f t="shared" si="605"/>
        <v>41360</v>
      </c>
      <c r="AE656" s="10">
        <f t="shared" si="606"/>
        <v>42095</v>
      </c>
      <c r="AF656" s="11">
        <f t="shared" si="607"/>
        <v>735</v>
      </c>
      <c r="AG656" s="11">
        <f t="shared" si="608"/>
        <v>1826.25</v>
      </c>
      <c r="AH656" s="11">
        <f t="shared" si="609"/>
        <v>735</v>
      </c>
      <c r="AI656" s="11">
        <f t="shared" si="582"/>
        <v>483.45682191780827</v>
      </c>
      <c r="AJ656" s="11">
        <f t="shared" si="583"/>
        <v>716.9631780821918</v>
      </c>
      <c r="AK656" s="33">
        <v>42461</v>
      </c>
      <c r="AL656" s="5">
        <f t="shared" si="610"/>
        <v>42461</v>
      </c>
      <c r="AM656" s="11">
        <f t="shared" si="611"/>
        <v>42461</v>
      </c>
      <c r="AN656" s="11">
        <f t="shared" si="612"/>
        <v>735</v>
      </c>
      <c r="AO656" s="6">
        <v>725.71</v>
      </c>
      <c r="AP656" s="6">
        <f t="shared" si="613"/>
        <v>242.25317808219177</v>
      </c>
      <c r="AQ656" s="6">
        <f t="shared" si="614"/>
        <v>474.71000000000004</v>
      </c>
      <c r="AR656" s="33">
        <v>42826</v>
      </c>
      <c r="AS656" s="5">
        <f t="shared" si="615"/>
        <v>42826</v>
      </c>
      <c r="AT656" s="11">
        <f t="shared" si="616"/>
        <v>42826</v>
      </c>
      <c r="AU656" s="11">
        <f t="shared" si="617"/>
        <v>1466</v>
      </c>
      <c r="AV656" s="6">
        <v>965.7940000000001</v>
      </c>
      <c r="AW656" s="6">
        <v>240.084</v>
      </c>
      <c r="AX656" s="6">
        <f t="shared" si="570"/>
        <v>234.62599999999998</v>
      </c>
      <c r="AY656" s="33">
        <v>43191</v>
      </c>
      <c r="AZ656" s="5">
        <f t="shared" si="618"/>
        <v>43191</v>
      </c>
      <c r="BA656" s="11">
        <f t="shared" si="619"/>
        <v>1831</v>
      </c>
      <c r="BB656" s="11">
        <f t="shared" si="620"/>
        <v>1114.0368219178081</v>
      </c>
      <c r="BC656" s="6">
        <v>1207.5760766998849</v>
      </c>
      <c r="BD656" s="6">
        <v>241.78207669988478</v>
      </c>
      <c r="BE656" s="6">
        <v>-0.2</v>
      </c>
      <c r="BF656" s="8"/>
      <c r="BG656" s="33">
        <v>43556</v>
      </c>
      <c r="BH656" s="5">
        <f t="shared" si="621"/>
        <v>43556</v>
      </c>
      <c r="BI656" s="11">
        <f t="shared" si="622"/>
        <v>2196</v>
      </c>
      <c r="BJ656" s="11">
        <f t="shared" si="623"/>
        <v>0</v>
      </c>
      <c r="BK656" s="6">
        <f t="shared" si="624"/>
        <v>1208.6560766998848</v>
      </c>
      <c r="BL656" s="6">
        <v>1.08</v>
      </c>
      <c r="BM656" s="6">
        <v>0.08</v>
      </c>
      <c r="BN656" s="59"/>
      <c r="BO656" s="58"/>
      <c r="BP656" s="58"/>
      <c r="BQ656" s="61">
        <f t="shared" si="625"/>
        <v>-8.3160766998846611</v>
      </c>
      <c r="BR656" s="33">
        <v>43922</v>
      </c>
      <c r="BS656" s="5">
        <f t="shared" si="626"/>
        <v>43922</v>
      </c>
      <c r="BT656" s="11">
        <f t="shared" si="627"/>
        <v>2562</v>
      </c>
      <c r="BU656" s="11">
        <f t="shared" si="628"/>
        <v>0</v>
      </c>
      <c r="BV656" s="6">
        <f t="shared" si="569"/>
        <v>1208.7360766998847</v>
      </c>
      <c r="BW656" s="6">
        <f t="shared" si="629"/>
        <v>0.08</v>
      </c>
      <c r="BX656" s="73">
        <f t="shared" si="630"/>
        <v>638.90847123287676</v>
      </c>
      <c r="BY656" s="6">
        <v>0.08</v>
      </c>
      <c r="BZ656" s="33">
        <v>44287</v>
      </c>
      <c r="CA656" s="5">
        <f t="shared" si="631"/>
        <v>44287</v>
      </c>
      <c r="CB656" s="11">
        <f t="shared" si="632"/>
        <v>2927</v>
      </c>
      <c r="CC656" s="11">
        <f t="shared" si="633"/>
        <v>0</v>
      </c>
      <c r="CD656" s="6">
        <f t="shared" si="634"/>
        <v>1208.8160766998847</v>
      </c>
      <c r="CE656" s="62">
        <f t="shared" si="635"/>
        <v>0.08</v>
      </c>
      <c r="CF656" s="73">
        <f t="shared" si="636"/>
        <v>80.028000000000006</v>
      </c>
      <c r="CG656" s="73">
        <f t="shared" si="644"/>
        <v>558.88047123287674</v>
      </c>
      <c r="CH656" s="6">
        <f t="shared" si="592"/>
        <v>0</v>
      </c>
      <c r="CI656" s="6"/>
      <c r="CJ656" s="33">
        <v>44652</v>
      </c>
      <c r="CK656" s="5">
        <f t="shared" si="637"/>
        <v>44652</v>
      </c>
      <c r="CL656" s="11">
        <f t="shared" si="638"/>
        <v>2557</v>
      </c>
      <c r="CM656" s="11">
        <f t="shared" si="639"/>
        <v>2557</v>
      </c>
      <c r="CN656" s="6">
        <f t="shared" si="640"/>
        <v>1208.8160766998847</v>
      </c>
      <c r="CO656" s="62">
        <f t="shared" si="641"/>
        <v>0</v>
      </c>
      <c r="CP656" s="73">
        <f t="shared" si="642"/>
        <v>80.028000000000006</v>
      </c>
      <c r="CQ656" s="73">
        <f t="shared" si="645"/>
        <v>478.85247123287672</v>
      </c>
      <c r="CR656" s="6">
        <f t="shared" si="643"/>
        <v>0</v>
      </c>
    </row>
    <row r="657" spans="1:96">
      <c r="A657" s="30" t="s">
        <v>2651</v>
      </c>
      <c r="B657" s="30" t="s">
        <v>2231</v>
      </c>
      <c r="C657" s="49"/>
      <c r="D657" s="49" t="s">
        <v>3728</v>
      </c>
      <c r="E657" s="30" t="s">
        <v>3061</v>
      </c>
      <c r="F657" s="30" t="s">
        <v>4568</v>
      </c>
      <c r="G657" s="30" t="s">
        <v>4574</v>
      </c>
      <c r="H657" s="30" t="s">
        <v>4528</v>
      </c>
      <c r="I657" s="30" t="s">
        <v>4254</v>
      </c>
      <c r="J657" s="30"/>
      <c r="K657" s="30" t="s">
        <v>1240</v>
      </c>
      <c r="L657" s="30" t="s">
        <v>3102</v>
      </c>
      <c r="M657" s="31">
        <v>1312.25</v>
      </c>
      <c r="N657" s="30">
        <v>5</v>
      </c>
      <c r="O657" s="30"/>
      <c r="P657" s="162">
        <v>15</v>
      </c>
      <c r="Q657" s="30">
        <f t="shared" si="601"/>
        <v>60</v>
      </c>
      <c r="R657" s="30">
        <f t="shared" si="602"/>
        <v>1826.2110000000002</v>
      </c>
      <c r="S657" s="30">
        <f t="shared" si="603"/>
        <v>1825</v>
      </c>
      <c r="T657" s="30" t="s">
        <v>6</v>
      </c>
      <c r="U657" s="30"/>
      <c r="V657" s="32">
        <v>41360</v>
      </c>
      <c r="W657" s="30"/>
      <c r="X657" s="31">
        <v>1312.25</v>
      </c>
      <c r="Y657" s="30">
        <v>0</v>
      </c>
      <c r="Z657" s="30">
        <v>0</v>
      </c>
      <c r="AA657" s="30">
        <v>0</v>
      </c>
      <c r="AB657" s="31">
        <f t="shared" si="604"/>
        <v>1312.25</v>
      </c>
      <c r="AC657" s="33">
        <v>42095</v>
      </c>
      <c r="AD657" s="10">
        <f t="shared" si="605"/>
        <v>41360</v>
      </c>
      <c r="AE657" s="10">
        <f t="shared" si="606"/>
        <v>42095</v>
      </c>
      <c r="AF657" s="11">
        <f t="shared" si="607"/>
        <v>735</v>
      </c>
      <c r="AG657" s="11">
        <f t="shared" si="608"/>
        <v>1826.25</v>
      </c>
      <c r="AH657" s="11">
        <f t="shared" si="609"/>
        <v>735</v>
      </c>
      <c r="AI657" s="11">
        <f t="shared" si="582"/>
        <v>528.49520547945212</v>
      </c>
      <c r="AJ657" s="11">
        <f t="shared" si="583"/>
        <v>783.75479452054788</v>
      </c>
      <c r="AK657" s="33">
        <v>42461</v>
      </c>
      <c r="AL657" s="5">
        <f t="shared" si="610"/>
        <v>42461</v>
      </c>
      <c r="AM657" s="11">
        <f t="shared" si="611"/>
        <v>42461</v>
      </c>
      <c r="AN657" s="11">
        <f t="shared" si="612"/>
        <v>735</v>
      </c>
      <c r="AO657" s="6">
        <v>793.26</v>
      </c>
      <c r="AP657" s="6">
        <f t="shared" si="613"/>
        <v>264.76479452054787</v>
      </c>
      <c r="AQ657" s="6">
        <f t="shared" si="614"/>
        <v>518.99</v>
      </c>
      <c r="AR657" s="33">
        <v>42826</v>
      </c>
      <c r="AS657" s="5">
        <f t="shared" si="615"/>
        <v>42826</v>
      </c>
      <c r="AT657" s="11">
        <f t="shared" si="616"/>
        <v>42826</v>
      </c>
      <c r="AU657" s="11">
        <f t="shared" si="617"/>
        <v>1466</v>
      </c>
      <c r="AV657" s="6">
        <v>1055.71</v>
      </c>
      <c r="AW657" s="6">
        <v>262.45</v>
      </c>
      <c r="AX657" s="6">
        <f t="shared" si="570"/>
        <v>256.53999999999996</v>
      </c>
      <c r="AY657" s="33">
        <v>43191</v>
      </c>
      <c r="AZ657" s="5">
        <f t="shared" si="618"/>
        <v>43191</v>
      </c>
      <c r="BA657" s="11">
        <f t="shared" si="619"/>
        <v>1831</v>
      </c>
      <c r="BB657" s="11">
        <f t="shared" si="620"/>
        <v>1047.2452054794521</v>
      </c>
      <c r="BC657" s="6">
        <v>1320.07348966473</v>
      </c>
      <c r="BD657" s="6">
        <v>264.36348966473008</v>
      </c>
      <c r="BE657" s="6">
        <v>-0.2</v>
      </c>
      <c r="BF657" s="8"/>
      <c r="BG657" s="33">
        <v>43556</v>
      </c>
      <c r="BH657" s="5">
        <f t="shared" si="621"/>
        <v>43556</v>
      </c>
      <c r="BI657" s="11">
        <f t="shared" si="622"/>
        <v>2196</v>
      </c>
      <c r="BJ657" s="11">
        <f t="shared" si="623"/>
        <v>0</v>
      </c>
      <c r="BK657" s="6">
        <f t="shared" si="624"/>
        <v>1321.1534896647299</v>
      </c>
      <c r="BL657" s="6">
        <v>1.08</v>
      </c>
      <c r="BM657" s="6">
        <v>0.08</v>
      </c>
      <c r="BN657" s="59"/>
      <c r="BO657" s="58"/>
      <c r="BP657" s="58"/>
      <c r="BQ657" s="61">
        <f t="shared" si="625"/>
        <v>-8.9834896647298592</v>
      </c>
      <c r="BR657" s="33">
        <v>43922</v>
      </c>
      <c r="BS657" s="5">
        <f t="shared" si="626"/>
        <v>43922</v>
      </c>
      <c r="BT657" s="11">
        <f t="shared" si="627"/>
        <v>2562</v>
      </c>
      <c r="BU657" s="11">
        <f t="shared" si="628"/>
        <v>0</v>
      </c>
      <c r="BV657" s="6">
        <f t="shared" si="569"/>
        <v>1321.2334896647299</v>
      </c>
      <c r="BW657" s="6">
        <f t="shared" si="629"/>
        <v>0.08</v>
      </c>
      <c r="BX657" s="73">
        <f t="shared" si="630"/>
        <v>698.42858447488595</v>
      </c>
      <c r="BY657" s="6">
        <v>0.08</v>
      </c>
      <c r="BZ657" s="33">
        <v>44287</v>
      </c>
      <c r="CA657" s="5">
        <f t="shared" si="631"/>
        <v>44287</v>
      </c>
      <c r="CB657" s="11">
        <f t="shared" si="632"/>
        <v>2927</v>
      </c>
      <c r="CC657" s="11">
        <f t="shared" si="633"/>
        <v>0</v>
      </c>
      <c r="CD657" s="6">
        <f t="shared" si="634"/>
        <v>1321.3134896647298</v>
      </c>
      <c r="CE657" s="62">
        <f t="shared" si="635"/>
        <v>0.08</v>
      </c>
      <c r="CF657" s="73">
        <f t="shared" si="636"/>
        <v>87.483333333333334</v>
      </c>
      <c r="CG657" s="73">
        <f t="shared" si="644"/>
        <v>610.9452511415526</v>
      </c>
      <c r="CH657" s="6">
        <f t="shared" si="592"/>
        <v>0</v>
      </c>
      <c r="CI657" s="6"/>
      <c r="CJ657" s="33">
        <v>44652</v>
      </c>
      <c r="CK657" s="5">
        <f t="shared" si="637"/>
        <v>44652</v>
      </c>
      <c r="CL657" s="11">
        <f t="shared" si="638"/>
        <v>2557</v>
      </c>
      <c r="CM657" s="11">
        <f t="shared" si="639"/>
        <v>2557</v>
      </c>
      <c r="CN657" s="6">
        <f t="shared" si="640"/>
        <v>1321.3134896647298</v>
      </c>
      <c r="CO657" s="62">
        <f t="shared" si="641"/>
        <v>0</v>
      </c>
      <c r="CP657" s="73">
        <f t="shared" si="642"/>
        <v>87.483333333333334</v>
      </c>
      <c r="CQ657" s="73">
        <f t="shared" si="645"/>
        <v>523.46191780821925</v>
      </c>
      <c r="CR657" s="6">
        <f t="shared" si="643"/>
        <v>0</v>
      </c>
    </row>
    <row r="658" spans="1:96">
      <c r="A658" s="30" t="s">
        <v>1725</v>
      </c>
      <c r="B658" s="30" t="s">
        <v>1726</v>
      </c>
      <c r="C658" s="49"/>
      <c r="D658" s="49" t="s">
        <v>3480</v>
      </c>
      <c r="E658" s="30" t="s">
        <v>3128</v>
      </c>
      <c r="F658" s="30" t="s">
        <v>3123</v>
      </c>
      <c r="G658" s="30" t="s">
        <v>4562</v>
      </c>
      <c r="H658" s="30" t="s">
        <v>3129</v>
      </c>
      <c r="I658" s="30" t="s">
        <v>3116</v>
      </c>
      <c r="J658" s="30"/>
      <c r="K658" s="30" t="s">
        <v>1240</v>
      </c>
      <c r="L658" s="30" t="s">
        <v>3102</v>
      </c>
      <c r="M658" s="31">
        <v>1320.12</v>
      </c>
      <c r="N658" s="30">
        <v>15</v>
      </c>
      <c r="O658" s="30"/>
      <c r="P658" s="162"/>
      <c r="Q658" s="30">
        <f t="shared" si="601"/>
        <v>180</v>
      </c>
      <c r="R658" s="30">
        <f t="shared" si="602"/>
        <v>5478.6330000000007</v>
      </c>
      <c r="S658" s="30">
        <f t="shared" si="603"/>
        <v>5475</v>
      </c>
      <c r="T658" s="30" t="s">
        <v>6</v>
      </c>
      <c r="U658" s="30"/>
      <c r="V658" s="32">
        <v>41363</v>
      </c>
      <c r="W658" s="30"/>
      <c r="X658" s="31">
        <v>1320.12</v>
      </c>
      <c r="Y658" s="30">
        <v>0</v>
      </c>
      <c r="Z658" s="30">
        <v>0</v>
      </c>
      <c r="AA658" s="30">
        <v>0</v>
      </c>
      <c r="AB658" s="31">
        <f t="shared" si="604"/>
        <v>1320.12</v>
      </c>
      <c r="AC658" s="33">
        <v>42095</v>
      </c>
      <c r="AD658" s="10">
        <f t="shared" si="605"/>
        <v>41363</v>
      </c>
      <c r="AE658" s="10">
        <f t="shared" si="606"/>
        <v>42095</v>
      </c>
      <c r="AF658" s="11">
        <f t="shared" si="607"/>
        <v>732</v>
      </c>
      <c r="AG658" s="11">
        <f t="shared" si="608"/>
        <v>5478.75</v>
      </c>
      <c r="AH658" s="11">
        <f t="shared" si="609"/>
        <v>732</v>
      </c>
      <c r="AI658" s="11">
        <f t="shared" si="582"/>
        <v>176.49823561643834</v>
      </c>
      <c r="AJ658" s="11">
        <f t="shared" si="583"/>
        <v>1143.6217643835616</v>
      </c>
      <c r="AK658" s="33">
        <v>42461</v>
      </c>
      <c r="AL658" s="5">
        <f t="shared" si="610"/>
        <v>42461</v>
      </c>
      <c r="AM658" s="11">
        <f t="shared" si="611"/>
        <v>42461</v>
      </c>
      <c r="AN658" s="11">
        <f t="shared" si="612"/>
        <v>732</v>
      </c>
      <c r="AO658" s="6">
        <v>270.77999999999997</v>
      </c>
      <c r="AP658" s="6">
        <f t="shared" si="613"/>
        <v>94.281764383561637</v>
      </c>
      <c r="AQ658" s="6">
        <f t="shared" si="614"/>
        <v>1049.3399999999999</v>
      </c>
      <c r="AR658" s="33">
        <v>42826</v>
      </c>
      <c r="AS658" s="5">
        <f t="shared" si="615"/>
        <v>42826</v>
      </c>
      <c r="AT658" s="11">
        <f t="shared" si="616"/>
        <v>42826</v>
      </c>
      <c r="AU658" s="11">
        <f t="shared" si="617"/>
        <v>1463</v>
      </c>
      <c r="AV658" s="6">
        <v>358.78799999999995</v>
      </c>
      <c r="AW658" s="6">
        <v>88.007999999999996</v>
      </c>
      <c r="AX658" s="6">
        <f t="shared" si="570"/>
        <v>961.33199999999988</v>
      </c>
      <c r="AY658" s="33">
        <v>43191</v>
      </c>
      <c r="AZ658" s="5">
        <f t="shared" si="618"/>
        <v>43191</v>
      </c>
      <c r="BA658" s="11">
        <f t="shared" si="619"/>
        <v>1828</v>
      </c>
      <c r="BB658" s="11">
        <f t="shared" si="620"/>
        <v>684.37823561643836</v>
      </c>
      <c r="BC658" s="6">
        <v>441.86615871260017</v>
      </c>
      <c r="BD658" s="6">
        <v>83.078158712600185</v>
      </c>
      <c r="BE658" s="6">
        <f t="shared" ref="BE658:BE719" si="646">AB658-BC658</f>
        <v>878.25384128739972</v>
      </c>
      <c r="BF658" s="8"/>
      <c r="BG658" s="33">
        <v>43556</v>
      </c>
      <c r="BH658" s="5">
        <f t="shared" si="621"/>
        <v>43556</v>
      </c>
      <c r="BI658" s="11">
        <f t="shared" si="622"/>
        <v>2193</v>
      </c>
      <c r="BJ658" s="11">
        <f t="shared" si="623"/>
        <v>0</v>
      </c>
      <c r="BK658" s="6">
        <f t="shared" ref="BK658:BK672" si="647">(M658-J658)/R658*BI658</f>
        <v>528.42071370723306</v>
      </c>
      <c r="BL658" s="6">
        <f t="shared" ref="BL658:BL672" si="648">BK658-BC658</f>
        <v>86.554554994632895</v>
      </c>
      <c r="BM658" s="6">
        <f t="shared" ref="BM658:BM675" si="649">BE658-BL658</f>
        <v>791.69928629276683</v>
      </c>
      <c r="BN658" s="59"/>
      <c r="BO658" s="58"/>
      <c r="BP658" s="58"/>
      <c r="BQ658" s="61">
        <f t="shared" si="625"/>
        <v>703.69128629276679</v>
      </c>
      <c r="BR658" s="33">
        <v>43922</v>
      </c>
      <c r="BS658" s="5">
        <f t="shared" si="626"/>
        <v>43922</v>
      </c>
      <c r="BT658" s="11">
        <f t="shared" si="627"/>
        <v>2559</v>
      </c>
      <c r="BU658" s="11">
        <f t="shared" si="628"/>
        <v>0</v>
      </c>
      <c r="BV658" s="6">
        <f t="shared" si="569"/>
        <v>616.4287137072331</v>
      </c>
      <c r="BW658" s="6">
        <f t="shared" ref="BW658:BW675" si="650">SLN(M658,J658,N658)</f>
        <v>88.007999999999996</v>
      </c>
      <c r="BX658" s="73">
        <f t="shared" ref="BX658:BX675" si="651">BY658</f>
        <v>703.69128629276679</v>
      </c>
      <c r="BY658" s="6">
        <f t="shared" ref="BY658:BY675" si="652">BM658-BW658</f>
        <v>703.69128629276679</v>
      </c>
      <c r="BZ658" s="33">
        <v>44287</v>
      </c>
      <c r="CA658" s="5">
        <f t="shared" si="631"/>
        <v>44287</v>
      </c>
      <c r="CB658" s="11">
        <f t="shared" si="632"/>
        <v>2924</v>
      </c>
      <c r="CC658" s="11">
        <f t="shared" si="633"/>
        <v>0</v>
      </c>
      <c r="CD658" s="6">
        <f t="shared" si="634"/>
        <v>704.43671370723314</v>
      </c>
      <c r="CE658" s="62">
        <f t="shared" ref="CE658:CE674" si="653">SLN(M658,J658,N658)</f>
        <v>88.007999999999996</v>
      </c>
      <c r="CF658" s="73">
        <f t="shared" ref="CF658:CF675" si="654">CE658</f>
        <v>88.007999999999996</v>
      </c>
      <c r="CG658" s="73">
        <f t="shared" si="644"/>
        <v>615.68328629276675</v>
      </c>
      <c r="CH658" s="6">
        <f t="shared" si="592"/>
        <v>615.68328629276675</v>
      </c>
      <c r="CI658" s="6"/>
      <c r="CJ658" s="33">
        <v>44652</v>
      </c>
      <c r="CK658" s="5">
        <f t="shared" si="637"/>
        <v>44652</v>
      </c>
      <c r="CL658" s="11">
        <f t="shared" si="638"/>
        <v>2557</v>
      </c>
      <c r="CM658" s="11">
        <f t="shared" si="639"/>
        <v>2557</v>
      </c>
      <c r="CN658" s="6">
        <f t="shared" si="640"/>
        <v>792.44471370723318</v>
      </c>
      <c r="CO658" s="6">
        <f>SLN(M658,J658,N658)</f>
        <v>88.007999999999996</v>
      </c>
      <c r="CP658" s="73">
        <f t="shared" ref="CP658:CP675" si="655">CO658</f>
        <v>88.007999999999996</v>
      </c>
      <c r="CQ658" s="73">
        <f t="shared" si="645"/>
        <v>527.67528629276671</v>
      </c>
      <c r="CR658" s="6">
        <f t="shared" si="643"/>
        <v>527.67528629276671</v>
      </c>
    </row>
    <row r="659" spans="1:96">
      <c r="A659" s="30" t="s">
        <v>1766</v>
      </c>
      <c r="B659" s="30" t="s">
        <v>1767</v>
      </c>
      <c r="C659" s="49"/>
      <c r="D659" s="49" t="s">
        <v>11647</v>
      </c>
      <c r="E659" s="30" t="s">
        <v>11649</v>
      </c>
      <c r="F659" s="30" t="s">
        <v>4255</v>
      </c>
      <c r="G659" s="30" t="s">
        <v>4562</v>
      </c>
      <c r="H659" s="30" t="s">
        <v>3502</v>
      </c>
      <c r="I659" s="30" t="s">
        <v>11645</v>
      </c>
      <c r="J659" s="30"/>
      <c r="K659" s="30" t="s">
        <v>1240</v>
      </c>
      <c r="L659" s="30" t="s">
        <v>3102</v>
      </c>
      <c r="M659" s="31">
        <v>1320.12</v>
      </c>
      <c r="N659" s="30">
        <v>15</v>
      </c>
      <c r="O659" s="30"/>
      <c r="P659" s="162"/>
      <c r="Q659" s="30">
        <f t="shared" si="601"/>
        <v>180</v>
      </c>
      <c r="R659" s="30">
        <f t="shared" si="602"/>
        <v>5478.6330000000007</v>
      </c>
      <c r="S659" s="30">
        <f t="shared" si="603"/>
        <v>5475</v>
      </c>
      <c r="T659" s="30" t="s">
        <v>6</v>
      </c>
      <c r="U659" s="30"/>
      <c r="V659" s="32">
        <v>41363</v>
      </c>
      <c r="W659" s="30"/>
      <c r="X659" s="31">
        <v>1320.12</v>
      </c>
      <c r="Y659" s="30">
        <v>0</v>
      </c>
      <c r="Z659" s="30">
        <v>0</v>
      </c>
      <c r="AA659" s="30">
        <v>0</v>
      </c>
      <c r="AB659" s="31">
        <f t="shared" si="604"/>
        <v>1320.12</v>
      </c>
      <c r="AC659" s="33">
        <v>42095</v>
      </c>
      <c r="AD659" s="10">
        <f t="shared" si="605"/>
        <v>41363</v>
      </c>
      <c r="AE659" s="10">
        <f t="shared" si="606"/>
        <v>42095</v>
      </c>
      <c r="AF659" s="11">
        <f t="shared" si="607"/>
        <v>732</v>
      </c>
      <c r="AG659" s="11">
        <f t="shared" si="608"/>
        <v>5478.75</v>
      </c>
      <c r="AH659" s="11">
        <f t="shared" si="609"/>
        <v>732</v>
      </c>
      <c r="AI659" s="11">
        <f t="shared" si="582"/>
        <v>176.49823561643834</v>
      </c>
      <c r="AJ659" s="11">
        <f t="shared" si="583"/>
        <v>1143.6217643835616</v>
      </c>
      <c r="AK659" s="33">
        <v>42461</v>
      </c>
      <c r="AL659" s="5">
        <f t="shared" si="610"/>
        <v>42461</v>
      </c>
      <c r="AM659" s="11">
        <f t="shared" si="611"/>
        <v>42461</v>
      </c>
      <c r="AN659" s="11">
        <f t="shared" si="612"/>
        <v>732</v>
      </c>
      <c r="AO659" s="6">
        <v>270.77999999999997</v>
      </c>
      <c r="AP659" s="6">
        <f t="shared" si="613"/>
        <v>94.281764383561637</v>
      </c>
      <c r="AQ659" s="6">
        <f t="shared" si="614"/>
        <v>1049.3399999999999</v>
      </c>
      <c r="AR659" s="33">
        <v>42826</v>
      </c>
      <c r="AS659" s="5">
        <f t="shared" si="615"/>
        <v>42826</v>
      </c>
      <c r="AT659" s="11">
        <f t="shared" si="616"/>
        <v>42826</v>
      </c>
      <c r="AU659" s="11">
        <f t="shared" si="617"/>
        <v>1463</v>
      </c>
      <c r="AV659" s="6">
        <v>358.78799999999995</v>
      </c>
      <c r="AW659" s="6">
        <v>88.007999999999996</v>
      </c>
      <c r="AX659" s="6">
        <f t="shared" si="570"/>
        <v>961.33199999999988</v>
      </c>
      <c r="AY659" s="33">
        <v>43191</v>
      </c>
      <c r="AZ659" s="5">
        <f t="shared" si="618"/>
        <v>43191</v>
      </c>
      <c r="BA659" s="11">
        <f t="shared" si="619"/>
        <v>1828</v>
      </c>
      <c r="BB659" s="11">
        <f t="shared" si="620"/>
        <v>684.37823561643836</v>
      </c>
      <c r="BC659" s="6">
        <v>441.86615871260017</v>
      </c>
      <c r="BD659" s="6">
        <v>83.078158712600185</v>
      </c>
      <c r="BE659" s="6">
        <f t="shared" si="646"/>
        <v>878.25384128739972</v>
      </c>
      <c r="BF659" s="8"/>
      <c r="BG659" s="33">
        <v>43556</v>
      </c>
      <c r="BH659" s="5">
        <f t="shared" si="621"/>
        <v>43556</v>
      </c>
      <c r="BI659" s="11">
        <f t="shared" si="622"/>
        <v>2193</v>
      </c>
      <c r="BJ659" s="11">
        <f t="shared" si="623"/>
        <v>0</v>
      </c>
      <c r="BK659" s="6">
        <f t="shared" si="647"/>
        <v>528.42071370723306</v>
      </c>
      <c r="BL659" s="6">
        <f t="shared" si="648"/>
        <v>86.554554994632895</v>
      </c>
      <c r="BM659" s="6">
        <f t="shared" si="649"/>
        <v>791.69928629276683</v>
      </c>
      <c r="BN659" s="59"/>
      <c r="BO659" s="58"/>
      <c r="BP659" s="58"/>
      <c r="BQ659" s="61">
        <f t="shared" si="625"/>
        <v>703.69128629276679</v>
      </c>
      <c r="BR659" s="33">
        <v>43922</v>
      </c>
      <c r="BS659" s="5">
        <f t="shared" si="626"/>
        <v>43922</v>
      </c>
      <c r="BT659" s="11">
        <f t="shared" si="627"/>
        <v>2559</v>
      </c>
      <c r="BU659" s="11">
        <f t="shared" si="628"/>
        <v>0</v>
      </c>
      <c r="BV659" s="6">
        <f t="shared" si="569"/>
        <v>616.4287137072331</v>
      </c>
      <c r="BW659" s="6">
        <f t="shared" si="650"/>
        <v>88.007999999999996</v>
      </c>
      <c r="BX659" s="73">
        <f t="shared" si="651"/>
        <v>703.69128629276679</v>
      </c>
      <c r="BY659" s="6">
        <f t="shared" si="652"/>
        <v>703.69128629276679</v>
      </c>
      <c r="BZ659" s="33">
        <v>44287</v>
      </c>
      <c r="CA659" s="5">
        <f t="shared" si="631"/>
        <v>44287</v>
      </c>
      <c r="CB659" s="11">
        <f t="shared" si="632"/>
        <v>2924</v>
      </c>
      <c r="CC659" s="11">
        <f t="shared" si="633"/>
        <v>0</v>
      </c>
      <c r="CD659" s="6">
        <f t="shared" si="634"/>
        <v>704.43671370723314</v>
      </c>
      <c r="CE659" s="62">
        <f t="shared" si="653"/>
        <v>88.007999999999996</v>
      </c>
      <c r="CF659" s="73">
        <f t="shared" si="654"/>
        <v>88.007999999999996</v>
      </c>
      <c r="CG659" s="73">
        <f t="shared" si="644"/>
        <v>615.68328629276675</v>
      </c>
      <c r="CH659" s="6">
        <f t="shared" si="592"/>
        <v>615.68328629276675</v>
      </c>
      <c r="CI659" s="6"/>
      <c r="CJ659" s="33">
        <v>44652</v>
      </c>
      <c r="CK659" s="5">
        <f t="shared" si="637"/>
        <v>44652</v>
      </c>
      <c r="CL659" s="11">
        <f t="shared" si="638"/>
        <v>2557</v>
      </c>
      <c r="CM659" s="11">
        <f t="shared" si="639"/>
        <v>2557</v>
      </c>
      <c r="CN659" s="6">
        <f t="shared" si="640"/>
        <v>1319.12</v>
      </c>
      <c r="CO659" s="6">
        <f>CH659-1</f>
        <v>614.68328629276675</v>
      </c>
      <c r="CP659" s="73">
        <f t="shared" si="655"/>
        <v>614.68328629276675</v>
      </c>
      <c r="CQ659" s="73">
        <f t="shared" si="645"/>
        <v>1</v>
      </c>
      <c r="CR659" s="6">
        <f t="shared" si="643"/>
        <v>1</v>
      </c>
    </row>
    <row r="660" spans="1:96">
      <c r="A660" s="30" t="s">
        <v>1942</v>
      </c>
      <c r="B660" s="30" t="s">
        <v>1943</v>
      </c>
      <c r="C660" s="49"/>
      <c r="D660" s="49" t="s">
        <v>3590</v>
      </c>
      <c r="E660" s="30" t="s">
        <v>3128</v>
      </c>
      <c r="F660" s="30" t="s">
        <v>3123</v>
      </c>
      <c r="G660" s="30" t="s">
        <v>4562</v>
      </c>
      <c r="H660" s="30" t="s">
        <v>3129</v>
      </c>
      <c r="I660" s="30" t="s">
        <v>3116</v>
      </c>
      <c r="J660" s="30"/>
      <c r="K660" s="30" t="s">
        <v>1240</v>
      </c>
      <c r="L660" s="30" t="s">
        <v>3102</v>
      </c>
      <c r="M660" s="31">
        <v>1320.12</v>
      </c>
      <c r="N660" s="30">
        <v>15</v>
      </c>
      <c r="O660" s="30"/>
      <c r="P660" s="162"/>
      <c r="Q660" s="30">
        <f t="shared" si="601"/>
        <v>180</v>
      </c>
      <c r="R660" s="30">
        <f t="shared" si="602"/>
        <v>5478.6330000000007</v>
      </c>
      <c r="S660" s="30">
        <f t="shared" si="603"/>
        <v>5475</v>
      </c>
      <c r="T660" s="30" t="s">
        <v>6</v>
      </c>
      <c r="U660" s="30"/>
      <c r="V660" s="32">
        <v>41363</v>
      </c>
      <c r="W660" s="30"/>
      <c r="X660" s="31">
        <v>1320.12</v>
      </c>
      <c r="Y660" s="30">
        <v>0</v>
      </c>
      <c r="Z660" s="30">
        <v>0</v>
      </c>
      <c r="AA660" s="30">
        <v>0</v>
      </c>
      <c r="AB660" s="31">
        <f t="shared" si="604"/>
        <v>1320.12</v>
      </c>
      <c r="AC660" s="33">
        <v>42095</v>
      </c>
      <c r="AD660" s="10">
        <f t="shared" si="605"/>
        <v>41363</v>
      </c>
      <c r="AE660" s="10">
        <f t="shared" si="606"/>
        <v>42095</v>
      </c>
      <c r="AF660" s="11">
        <f t="shared" si="607"/>
        <v>732</v>
      </c>
      <c r="AG660" s="11">
        <f t="shared" si="608"/>
        <v>5478.75</v>
      </c>
      <c r="AH660" s="11">
        <f t="shared" si="609"/>
        <v>732</v>
      </c>
      <c r="AI660" s="11">
        <f t="shared" si="582"/>
        <v>176.49823561643834</v>
      </c>
      <c r="AJ660" s="11">
        <f t="shared" si="583"/>
        <v>1143.6217643835616</v>
      </c>
      <c r="AK660" s="33">
        <v>42461</v>
      </c>
      <c r="AL660" s="5">
        <f t="shared" si="610"/>
        <v>42461</v>
      </c>
      <c r="AM660" s="11">
        <f t="shared" si="611"/>
        <v>42461</v>
      </c>
      <c r="AN660" s="11">
        <f t="shared" si="612"/>
        <v>732</v>
      </c>
      <c r="AO660" s="6">
        <v>270.77999999999997</v>
      </c>
      <c r="AP660" s="6">
        <f t="shared" si="613"/>
        <v>94.281764383561637</v>
      </c>
      <c r="AQ660" s="6">
        <f t="shared" si="614"/>
        <v>1049.3399999999999</v>
      </c>
      <c r="AR660" s="33">
        <v>42826</v>
      </c>
      <c r="AS660" s="5">
        <f t="shared" si="615"/>
        <v>42826</v>
      </c>
      <c r="AT660" s="11">
        <f t="shared" si="616"/>
        <v>42826</v>
      </c>
      <c r="AU660" s="11">
        <f t="shared" si="617"/>
        <v>1463</v>
      </c>
      <c r="AV660" s="6">
        <v>358.78799999999995</v>
      </c>
      <c r="AW660" s="6">
        <v>88.007999999999996</v>
      </c>
      <c r="AX660" s="6">
        <f t="shared" si="570"/>
        <v>961.33199999999988</v>
      </c>
      <c r="AY660" s="33">
        <v>43191</v>
      </c>
      <c r="AZ660" s="5">
        <f t="shared" si="618"/>
        <v>43191</v>
      </c>
      <c r="BA660" s="11">
        <f t="shared" si="619"/>
        <v>1828</v>
      </c>
      <c r="BB660" s="11">
        <f t="shared" si="620"/>
        <v>684.37823561643836</v>
      </c>
      <c r="BC660" s="6">
        <v>441.86615871260017</v>
      </c>
      <c r="BD660" s="6">
        <v>83.078158712600185</v>
      </c>
      <c r="BE660" s="6">
        <f t="shared" si="646"/>
        <v>878.25384128739972</v>
      </c>
      <c r="BF660" s="8"/>
      <c r="BG660" s="33">
        <v>43556</v>
      </c>
      <c r="BH660" s="5">
        <f t="shared" si="621"/>
        <v>43556</v>
      </c>
      <c r="BI660" s="11">
        <f t="shared" si="622"/>
        <v>2193</v>
      </c>
      <c r="BJ660" s="11">
        <f t="shared" si="623"/>
        <v>0</v>
      </c>
      <c r="BK660" s="6">
        <f t="shared" si="647"/>
        <v>528.42071370723306</v>
      </c>
      <c r="BL660" s="6">
        <f t="shared" si="648"/>
        <v>86.554554994632895</v>
      </c>
      <c r="BM660" s="6">
        <f t="shared" si="649"/>
        <v>791.69928629276683</v>
      </c>
      <c r="BN660" s="59"/>
      <c r="BO660" s="58"/>
      <c r="BP660" s="58"/>
      <c r="BQ660" s="61">
        <f t="shared" si="625"/>
        <v>703.69128629276679</v>
      </c>
      <c r="BR660" s="33">
        <v>43922</v>
      </c>
      <c r="BS660" s="5">
        <f t="shared" si="626"/>
        <v>43922</v>
      </c>
      <c r="BT660" s="11">
        <f t="shared" si="627"/>
        <v>2559</v>
      </c>
      <c r="BU660" s="11">
        <f t="shared" si="628"/>
        <v>0</v>
      </c>
      <c r="BV660" s="6">
        <f t="shared" si="569"/>
        <v>616.4287137072331</v>
      </c>
      <c r="BW660" s="6">
        <f t="shared" si="650"/>
        <v>88.007999999999996</v>
      </c>
      <c r="BX660" s="73">
        <f t="shared" si="651"/>
        <v>703.69128629276679</v>
      </c>
      <c r="BY660" s="6">
        <f t="shared" si="652"/>
        <v>703.69128629276679</v>
      </c>
      <c r="BZ660" s="33">
        <v>44287</v>
      </c>
      <c r="CA660" s="5">
        <f t="shared" si="631"/>
        <v>44287</v>
      </c>
      <c r="CB660" s="11">
        <f t="shared" si="632"/>
        <v>2924</v>
      </c>
      <c r="CC660" s="11">
        <f t="shared" si="633"/>
        <v>0</v>
      </c>
      <c r="CD660" s="6">
        <f t="shared" si="634"/>
        <v>704.43671370723314</v>
      </c>
      <c r="CE660" s="62">
        <f t="shared" si="653"/>
        <v>88.007999999999996</v>
      </c>
      <c r="CF660" s="73">
        <f t="shared" si="654"/>
        <v>88.007999999999996</v>
      </c>
      <c r="CG660" s="73">
        <f t="shared" si="644"/>
        <v>615.68328629276675</v>
      </c>
      <c r="CH660" s="6">
        <f t="shared" si="592"/>
        <v>615.68328629276675</v>
      </c>
      <c r="CI660" s="6"/>
      <c r="CJ660" s="33">
        <v>44652</v>
      </c>
      <c r="CK660" s="5">
        <f t="shared" si="637"/>
        <v>44652</v>
      </c>
      <c r="CL660" s="11">
        <f t="shared" si="638"/>
        <v>2557</v>
      </c>
      <c r="CM660" s="11">
        <f t="shared" si="639"/>
        <v>2557</v>
      </c>
      <c r="CN660" s="6">
        <f t="shared" si="640"/>
        <v>792.44471370723318</v>
      </c>
      <c r="CO660" s="6">
        <f t="shared" ref="CO660:CO675" si="656">SLN(M660,J660,N660)</f>
        <v>88.007999999999996</v>
      </c>
      <c r="CP660" s="73">
        <f t="shared" si="655"/>
        <v>88.007999999999996</v>
      </c>
      <c r="CQ660" s="73">
        <f t="shared" si="645"/>
        <v>527.67528629276671</v>
      </c>
      <c r="CR660" s="6">
        <f t="shared" si="643"/>
        <v>527.67528629276671</v>
      </c>
    </row>
    <row r="661" spans="1:96">
      <c r="A661" s="30" t="s">
        <v>1950</v>
      </c>
      <c r="B661" s="30" t="s">
        <v>1951</v>
      </c>
      <c r="C661" s="49"/>
      <c r="D661" s="49" t="s">
        <v>3594</v>
      </c>
      <c r="E661" s="30" t="s">
        <v>3061</v>
      </c>
      <c r="F661" s="30" t="s">
        <v>3138</v>
      </c>
      <c r="G661" s="30" t="s">
        <v>3115</v>
      </c>
      <c r="H661" s="30" t="s">
        <v>3391</v>
      </c>
      <c r="I661" s="30" t="s">
        <v>4300</v>
      </c>
      <c r="J661" s="30"/>
      <c r="K661" s="30" t="s">
        <v>1240</v>
      </c>
      <c r="L661" s="30" t="s">
        <v>3102</v>
      </c>
      <c r="M661" s="31">
        <v>1320.12</v>
      </c>
      <c r="N661" s="30">
        <v>15</v>
      </c>
      <c r="O661" s="30"/>
      <c r="P661" s="162"/>
      <c r="Q661" s="30">
        <f t="shared" si="601"/>
        <v>180</v>
      </c>
      <c r="R661" s="30">
        <f t="shared" si="602"/>
        <v>5478.6330000000007</v>
      </c>
      <c r="S661" s="30">
        <f t="shared" si="603"/>
        <v>5475</v>
      </c>
      <c r="T661" s="30" t="s">
        <v>6</v>
      </c>
      <c r="U661" s="30"/>
      <c r="V661" s="32">
        <v>41363</v>
      </c>
      <c r="W661" s="30"/>
      <c r="X661" s="31">
        <v>1320.12</v>
      </c>
      <c r="Y661" s="30">
        <v>0</v>
      </c>
      <c r="Z661" s="30">
        <v>0</v>
      </c>
      <c r="AA661" s="30">
        <v>0</v>
      </c>
      <c r="AB661" s="31">
        <f t="shared" si="604"/>
        <v>1320.12</v>
      </c>
      <c r="AC661" s="33">
        <v>42095</v>
      </c>
      <c r="AD661" s="10">
        <f t="shared" si="605"/>
        <v>41363</v>
      </c>
      <c r="AE661" s="10">
        <f t="shared" si="606"/>
        <v>42095</v>
      </c>
      <c r="AF661" s="11">
        <f t="shared" si="607"/>
        <v>732</v>
      </c>
      <c r="AG661" s="11">
        <f t="shared" si="608"/>
        <v>5478.75</v>
      </c>
      <c r="AH661" s="11">
        <f t="shared" si="609"/>
        <v>732</v>
      </c>
      <c r="AI661" s="11">
        <f t="shared" si="582"/>
        <v>176.49823561643834</v>
      </c>
      <c r="AJ661" s="11">
        <f t="shared" si="583"/>
        <v>1143.6217643835616</v>
      </c>
      <c r="AK661" s="33">
        <v>42461</v>
      </c>
      <c r="AL661" s="5">
        <f t="shared" si="610"/>
        <v>42461</v>
      </c>
      <c r="AM661" s="11">
        <f t="shared" si="611"/>
        <v>42461</v>
      </c>
      <c r="AN661" s="11">
        <f t="shared" si="612"/>
        <v>732</v>
      </c>
      <c r="AO661" s="6">
        <v>270.77999999999997</v>
      </c>
      <c r="AP661" s="6">
        <f t="shared" si="613"/>
        <v>94.281764383561637</v>
      </c>
      <c r="AQ661" s="6">
        <f t="shared" si="614"/>
        <v>1049.3399999999999</v>
      </c>
      <c r="AR661" s="33">
        <v>42826</v>
      </c>
      <c r="AS661" s="5">
        <f t="shared" si="615"/>
        <v>42826</v>
      </c>
      <c r="AT661" s="11">
        <f t="shared" si="616"/>
        <v>42826</v>
      </c>
      <c r="AU661" s="11">
        <f t="shared" si="617"/>
        <v>1463</v>
      </c>
      <c r="AV661" s="6">
        <v>358.78799999999995</v>
      </c>
      <c r="AW661" s="6">
        <v>88.007999999999996</v>
      </c>
      <c r="AX661" s="6">
        <f t="shared" si="570"/>
        <v>961.33199999999988</v>
      </c>
      <c r="AY661" s="33">
        <v>43191</v>
      </c>
      <c r="AZ661" s="5">
        <f t="shared" si="618"/>
        <v>43191</v>
      </c>
      <c r="BA661" s="11">
        <f t="shared" si="619"/>
        <v>1828</v>
      </c>
      <c r="BB661" s="11">
        <f t="shared" si="620"/>
        <v>684.37823561643836</v>
      </c>
      <c r="BC661" s="6">
        <v>447.97996180957551</v>
      </c>
      <c r="BD661" s="6">
        <v>89.191961809575574</v>
      </c>
      <c r="BE661" s="6">
        <f t="shared" si="646"/>
        <v>872.14003819042432</v>
      </c>
      <c r="BF661" s="8"/>
      <c r="BG661" s="33">
        <v>43556</v>
      </c>
      <c r="BH661" s="5">
        <f t="shared" si="621"/>
        <v>43556</v>
      </c>
      <c r="BI661" s="11">
        <f t="shared" si="622"/>
        <v>2193</v>
      </c>
      <c r="BJ661" s="11">
        <f t="shared" si="623"/>
        <v>0</v>
      </c>
      <c r="BK661" s="6">
        <f t="shared" si="647"/>
        <v>528.42071370723306</v>
      </c>
      <c r="BL661" s="6">
        <f t="shared" si="648"/>
        <v>80.440751897657549</v>
      </c>
      <c r="BM661" s="6">
        <f t="shared" si="649"/>
        <v>791.69928629276683</v>
      </c>
      <c r="BN661" s="59"/>
      <c r="BO661" s="58"/>
      <c r="BP661" s="58"/>
      <c r="BQ661" s="61">
        <f t="shared" si="625"/>
        <v>703.69128629276679</v>
      </c>
      <c r="BR661" s="33">
        <v>43922</v>
      </c>
      <c r="BS661" s="5">
        <f t="shared" si="626"/>
        <v>43922</v>
      </c>
      <c r="BT661" s="11">
        <f t="shared" si="627"/>
        <v>2559</v>
      </c>
      <c r="BU661" s="11">
        <f t="shared" si="628"/>
        <v>0</v>
      </c>
      <c r="BV661" s="6">
        <f t="shared" ref="BV661:BV719" si="657">BK661+BW661</f>
        <v>616.4287137072331</v>
      </c>
      <c r="BW661" s="6">
        <f t="shared" si="650"/>
        <v>88.007999999999996</v>
      </c>
      <c r="BX661" s="73">
        <f t="shared" si="651"/>
        <v>703.69128629276679</v>
      </c>
      <c r="BY661" s="6">
        <f t="shared" si="652"/>
        <v>703.69128629276679</v>
      </c>
      <c r="BZ661" s="33">
        <v>44287</v>
      </c>
      <c r="CA661" s="5">
        <f t="shared" si="631"/>
        <v>44287</v>
      </c>
      <c r="CB661" s="11">
        <f t="shared" si="632"/>
        <v>2924</v>
      </c>
      <c r="CC661" s="11">
        <f t="shared" si="633"/>
        <v>0</v>
      </c>
      <c r="CD661" s="6">
        <f t="shared" si="634"/>
        <v>704.43671370723314</v>
      </c>
      <c r="CE661" s="62">
        <f t="shared" si="653"/>
        <v>88.007999999999996</v>
      </c>
      <c r="CF661" s="73">
        <f t="shared" si="654"/>
        <v>88.007999999999996</v>
      </c>
      <c r="CG661" s="73">
        <f t="shared" si="644"/>
        <v>615.68328629276675</v>
      </c>
      <c r="CH661" s="6">
        <f t="shared" si="592"/>
        <v>615.68328629276675</v>
      </c>
      <c r="CI661" s="6"/>
      <c r="CJ661" s="33">
        <v>44652</v>
      </c>
      <c r="CK661" s="5">
        <f t="shared" si="637"/>
        <v>44652</v>
      </c>
      <c r="CL661" s="11">
        <f t="shared" si="638"/>
        <v>2557</v>
      </c>
      <c r="CM661" s="11">
        <f t="shared" si="639"/>
        <v>2557</v>
      </c>
      <c r="CN661" s="6">
        <f t="shared" si="640"/>
        <v>792.44471370723318</v>
      </c>
      <c r="CO661" s="6">
        <f t="shared" si="656"/>
        <v>88.007999999999996</v>
      </c>
      <c r="CP661" s="73">
        <f t="shared" si="655"/>
        <v>88.007999999999996</v>
      </c>
      <c r="CQ661" s="73">
        <f t="shared" si="645"/>
        <v>527.67528629276671</v>
      </c>
      <c r="CR661" s="6">
        <f t="shared" si="643"/>
        <v>527.67528629276671</v>
      </c>
    </row>
    <row r="662" spans="1:96">
      <c r="A662" s="30" t="s">
        <v>2108</v>
      </c>
      <c r="B662" s="30" t="s">
        <v>2109</v>
      </c>
      <c r="C662" s="49"/>
      <c r="D662" s="49" t="s">
        <v>3666</v>
      </c>
      <c r="E662" s="30" t="s">
        <v>3182</v>
      </c>
      <c r="F662" s="30" t="s">
        <v>3183</v>
      </c>
      <c r="G662" s="30" t="s">
        <v>4562</v>
      </c>
      <c r="H662" s="30" t="s">
        <v>11650</v>
      </c>
      <c r="I662" s="30" t="s">
        <v>4259</v>
      </c>
      <c r="J662" s="30"/>
      <c r="K662" s="30" t="s">
        <v>1240</v>
      </c>
      <c r="L662" s="30" t="s">
        <v>3102</v>
      </c>
      <c r="M662" s="31">
        <v>2873.94</v>
      </c>
      <c r="N662" s="30">
        <v>15</v>
      </c>
      <c r="O662" s="30"/>
      <c r="P662" s="162"/>
      <c r="Q662" s="30">
        <f t="shared" si="601"/>
        <v>180</v>
      </c>
      <c r="R662" s="30">
        <f t="shared" si="602"/>
        <v>5478.6330000000007</v>
      </c>
      <c r="S662" s="30">
        <f t="shared" si="603"/>
        <v>5475</v>
      </c>
      <c r="T662" s="30" t="s">
        <v>6</v>
      </c>
      <c r="U662" s="30"/>
      <c r="V662" s="32">
        <v>41363</v>
      </c>
      <c r="W662" s="30"/>
      <c r="X662" s="31">
        <v>2873.94</v>
      </c>
      <c r="Y662" s="30">
        <v>0</v>
      </c>
      <c r="Z662" s="30">
        <v>0</v>
      </c>
      <c r="AA662" s="30">
        <v>0</v>
      </c>
      <c r="AB662" s="31">
        <f t="shared" si="604"/>
        <v>2873.94</v>
      </c>
      <c r="AC662" s="33">
        <v>42095</v>
      </c>
      <c r="AD662" s="10">
        <f t="shared" si="605"/>
        <v>41363</v>
      </c>
      <c r="AE662" s="10">
        <f t="shared" si="606"/>
        <v>42095</v>
      </c>
      <c r="AF662" s="11">
        <f t="shared" si="607"/>
        <v>732</v>
      </c>
      <c r="AG662" s="11">
        <f t="shared" si="608"/>
        <v>5478.75</v>
      </c>
      <c r="AH662" s="11">
        <f t="shared" si="609"/>
        <v>732</v>
      </c>
      <c r="AI662" s="11">
        <f t="shared" si="582"/>
        <v>384.24184109589044</v>
      </c>
      <c r="AJ662" s="11">
        <f t="shared" si="583"/>
        <v>2489.6981589041097</v>
      </c>
      <c r="AK662" s="33">
        <v>42461</v>
      </c>
      <c r="AL662" s="5">
        <f t="shared" si="610"/>
        <v>42461</v>
      </c>
      <c r="AM662" s="11">
        <f t="shared" si="611"/>
        <v>42461</v>
      </c>
      <c r="AN662" s="11">
        <f t="shared" si="612"/>
        <v>732</v>
      </c>
      <c r="AO662" s="6">
        <v>589.78</v>
      </c>
      <c r="AP662" s="6">
        <f t="shared" si="613"/>
        <v>205.53815890410954</v>
      </c>
      <c r="AQ662" s="6">
        <f t="shared" si="614"/>
        <v>2284.16</v>
      </c>
      <c r="AR662" s="33">
        <v>42826</v>
      </c>
      <c r="AS662" s="5">
        <f t="shared" si="615"/>
        <v>42826</v>
      </c>
      <c r="AT662" s="11">
        <f t="shared" si="616"/>
        <v>42826</v>
      </c>
      <c r="AU662" s="11">
        <f t="shared" si="617"/>
        <v>1463</v>
      </c>
      <c r="AV662" s="6">
        <v>781.37599999999998</v>
      </c>
      <c r="AW662" s="6">
        <v>191.596</v>
      </c>
      <c r="AX662" s="6">
        <f t="shared" si="570"/>
        <v>2092.5640000000003</v>
      </c>
      <c r="AY662" s="33">
        <v>43191</v>
      </c>
      <c r="AZ662" s="5">
        <f t="shared" si="618"/>
        <v>43191</v>
      </c>
      <c r="BA662" s="11">
        <f t="shared" si="619"/>
        <v>1828</v>
      </c>
      <c r="BB662" s="11">
        <f t="shared" si="620"/>
        <v>0</v>
      </c>
      <c r="BC662" s="6">
        <v>975.54951962170981</v>
      </c>
      <c r="BD662" s="6">
        <v>194.17351962170986</v>
      </c>
      <c r="BE662" s="6">
        <f t="shared" si="646"/>
        <v>1898.3904803782902</v>
      </c>
      <c r="BF662" s="8"/>
      <c r="BG662" s="33">
        <v>43556</v>
      </c>
      <c r="BH662" s="5">
        <f t="shared" si="621"/>
        <v>43556</v>
      </c>
      <c r="BI662" s="11">
        <f t="shared" si="622"/>
        <v>2193</v>
      </c>
      <c r="BJ662" s="11">
        <f t="shared" si="623"/>
        <v>0</v>
      </c>
      <c r="BK662" s="6">
        <f t="shared" si="647"/>
        <v>1150.3874086838814</v>
      </c>
      <c r="BL662" s="6">
        <f t="shared" si="648"/>
        <v>174.8378890621716</v>
      </c>
      <c r="BM662" s="6">
        <f t="shared" si="649"/>
        <v>1723.5525913161187</v>
      </c>
      <c r="BN662" s="59"/>
      <c r="BO662" s="58"/>
      <c r="BP662" s="58"/>
      <c r="BQ662" s="61">
        <f t="shared" si="625"/>
        <v>1531.9565913161186</v>
      </c>
      <c r="BR662" s="33">
        <v>43922</v>
      </c>
      <c r="BS662" s="5">
        <f t="shared" si="626"/>
        <v>43922</v>
      </c>
      <c r="BT662" s="11">
        <f t="shared" si="627"/>
        <v>2559</v>
      </c>
      <c r="BU662" s="11">
        <f t="shared" si="628"/>
        <v>0</v>
      </c>
      <c r="BV662" s="6">
        <f t="shared" si="657"/>
        <v>1341.9834086838814</v>
      </c>
      <c r="BW662" s="6">
        <f t="shared" si="650"/>
        <v>191.596</v>
      </c>
      <c r="BX662" s="73">
        <f t="shared" si="651"/>
        <v>1531.9565913161186</v>
      </c>
      <c r="BY662" s="6">
        <f t="shared" si="652"/>
        <v>1531.9565913161186</v>
      </c>
      <c r="BZ662" s="33">
        <v>44287</v>
      </c>
      <c r="CA662" s="5">
        <f t="shared" si="631"/>
        <v>44287</v>
      </c>
      <c r="CB662" s="11">
        <f t="shared" si="632"/>
        <v>2924</v>
      </c>
      <c r="CC662" s="11">
        <f t="shared" si="633"/>
        <v>0</v>
      </c>
      <c r="CD662" s="6">
        <f t="shared" si="634"/>
        <v>1533.5794086838814</v>
      </c>
      <c r="CE662" s="62">
        <f t="shared" si="653"/>
        <v>191.596</v>
      </c>
      <c r="CF662" s="73">
        <f t="shared" si="654"/>
        <v>191.596</v>
      </c>
      <c r="CG662" s="73">
        <f t="shared" si="644"/>
        <v>1340.3605913161186</v>
      </c>
      <c r="CH662" s="6">
        <f t="shared" si="592"/>
        <v>1340.3605913161186</v>
      </c>
      <c r="CI662" s="6"/>
      <c r="CJ662" s="33">
        <v>44652</v>
      </c>
      <c r="CK662" s="5">
        <f t="shared" si="637"/>
        <v>44652</v>
      </c>
      <c r="CL662" s="11">
        <f t="shared" si="638"/>
        <v>2557</v>
      </c>
      <c r="CM662" s="11">
        <f t="shared" si="639"/>
        <v>2557</v>
      </c>
      <c r="CN662" s="6">
        <f t="shared" si="640"/>
        <v>1725.1754086838814</v>
      </c>
      <c r="CO662" s="6">
        <f t="shared" si="656"/>
        <v>191.596</v>
      </c>
      <c r="CP662" s="73">
        <f t="shared" si="655"/>
        <v>191.596</v>
      </c>
      <c r="CQ662" s="73">
        <f t="shared" si="645"/>
        <v>1148.7645913161186</v>
      </c>
      <c r="CR662" s="6">
        <f t="shared" si="643"/>
        <v>1148.7645913161186</v>
      </c>
    </row>
    <row r="663" spans="1:96">
      <c r="A663" s="30" t="s">
        <v>2214</v>
      </c>
      <c r="B663" s="30" t="s">
        <v>2215</v>
      </c>
      <c r="C663" s="49"/>
      <c r="D663" s="49" t="s">
        <v>3719</v>
      </c>
      <c r="E663" s="30" t="s">
        <v>3061</v>
      </c>
      <c r="F663" s="30" t="s">
        <v>4568</v>
      </c>
      <c r="G663" s="30" t="s">
        <v>4574</v>
      </c>
      <c r="H663" s="30" t="s">
        <v>4473</v>
      </c>
      <c r="I663" s="30" t="s">
        <v>11641</v>
      </c>
      <c r="J663" s="30"/>
      <c r="K663" s="30" t="s">
        <v>1240</v>
      </c>
      <c r="L663" s="30" t="s">
        <v>3102</v>
      </c>
      <c r="M663" s="31">
        <v>2873.94</v>
      </c>
      <c r="N663" s="30">
        <v>15</v>
      </c>
      <c r="O663" s="30"/>
      <c r="P663" s="162"/>
      <c r="Q663" s="30">
        <f t="shared" si="601"/>
        <v>180</v>
      </c>
      <c r="R663" s="30">
        <f t="shared" si="602"/>
        <v>5478.6330000000007</v>
      </c>
      <c r="S663" s="30">
        <f t="shared" si="603"/>
        <v>5475</v>
      </c>
      <c r="T663" s="30" t="s">
        <v>6</v>
      </c>
      <c r="U663" s="30"/>
      <c r="V663" s="32">
        <v>41363</v>
      </c>
      <c r="W663" s="30"/>
      <c r="X663" s="31">
        <v>2873.94</v>
      </c>
      <c r="Y663" s="30">
        <v>0</v>
      </c>
      <c r="Z663" s="30">
        <v>0</v>
      </c>
      <c r="AA663" s="30">
        <v>0</v>
      </c>
      <c r="AB663" s="31">
        <f t="shared" si="604"/>
        <v>2873.94</v>
      </c>
      <c r="AC663" s="33">
        <v>42095</v>
      </c>
      <c r="AD663" s="10">
        <f t="shared" si="605"/>
        <v>41363</v>
      </c>
      <c r="AE663" s="10">
        <f t="shared" si="606"/>
        <v>42095</v>
      </c>
      <c r="AF663" s="11">
        <f t="shared" si="607"/>
        <v>732</v>
      </c>
      <c r="AG663" s="11">
        <f t="shared" si="608"/>
        <v>5478.75</v>
      </c>
      <c r="AH663" s="11">
        <f t="shared" si="609"/>
        <v>732</v>
      </c>
      <c r="AI663" s="11">
        <f t="shared" si="582"/>
        <v>384.24184109589044</v>
      </c>
      <c r="AJ663" s="11">
        <f t="shared" si="583"/>
        <v>2489.6981589041097</v>
      </c>
      <c r="AK663" s="33">
        <v>42461</v>
      </c>
      <c r="AL663" s="5">
        <f t="shared" si="610"/>
        <v>42461</v>
      </c>
      <c r="AM663" s="11">
        <f t="shared" si="611"/>
        <v>42461</v>
      </c>
      <c r="AN663" s="11">
        <f t="shared" si="612"/>
        <v>732</v>
      </c>
      <c r="AO663" s="6">
        <v>589.78</v>
      </c>
      <c r="AP663" s="6">
        <f t="shared" si="613"/>
        <v>205.53815890410954</v>
      </c>
      <c r="AQ663" s="6">
        <f t="shared" si="614"/>
        <v>2284.16</v>
      </c>
      <c r="AR663" s="33">
        <v>42826</v>
      </c>
      <c r="AS663" s="5">
        <f t="shared" si="615"/>
        <v>42826</v>
      </c>
      <c r="AT663" s="11">
        <f t="shared" si="616"/>
        <v>42826</v>
      </c>
      <c r="AU663" s="11">
        <f t="shared" si="617"/>
        <v>1463</v>
      </c>
      <c r="AV663" s="6">
        <v>781.37599999999998</v>
      </c>
      <c r="AW663" s="6">
        <v>191.596</v>
      </c>
      <c r="AX663" s="6">
        <f t="shared" si="570"/>
        <v>2092.5640000000003</v>
      </c>
      <c r="AY663" s="33">
        <v>43191</v>
      </c>
      <c r="AZ663" s="5">
        <f t="shared" si="618"/>
        <v>43191</v>
      </c>
      <c r="BA663" s="11">
        <f t="shared" si="619"/>
        <v>1828</v>
      </c>
      <c r="BB663" s="11">
        <f t="shared" si="620"/>
        <v>0</v>
      </c>
      <c r="BC663" s="6">
        <v>961.95178065419566</v>
      </c>
      <c r="BD663" s="6">
        <v>180.57578065419571</v>
      </c>
      <c r="BE663" s="6">
        <f t="shared" si="646"/>
        <v>1911.9882193458043</v>
      </c>
      <c r="BF663" s="8"/>
      <c r="BG663" s="33">
        <v>43556</v>
      </c>
      <c r="BH663" s="5">
        <f t="shared" si="621"/>
        <v>43556</v>
      </c>
      <c r="BI663" s="11">
        <f t="shared" si="622"/>
        <v>2193</v>
      </c>
      <c r="BJ663" s="11">
        <f t="shared" si="623"/>
        <v>0</v>
      </c>
      <c r="BK663" s="6">
        <f t="shared" si="647"/>
        <v>1150.3874086838814</v>
      </c>
      <c r="BL663" s="6">
        <f t="shared" si="648"/>
        <v>188.43562802968574</v>
      </c>
      <c r="BM663" s="6">
        <f t="shared" si="649"/>
        <v>1723.5525913161187</v>
      </c>
      <c r="BN663" s="59"/>
      <c r="BO663" s="58"/>
      <c r="BP663" s="58"/>
      <c r="BQ663" s="61">
        <f t="shared" si="625"/>
        <v>1531.9565913161186</v>
      </c>
      <c r="BR663" s="33">
        <v>43922</v>
      </c>
      <c r="BS663" s="5">
        <f t="shared" si="626"/>
        <v>43922</v>
      </c>
      <c r="BT663" s="11">
        <f t="shared" si="627"/>
        <v>2559</v>
      </c>
      <c r="BU663" s="11">
        <f t="shared" si="628"/>
        <v>0</v>
      </c>
      <c r="BV663" s="6">
        <f t="shared" si="657"/>
        <v>1341.9834086838814</v>
      </c>
      <c r="BW663" s="6">
        <f t="shared" si="650"/>
        <v>191.596</v>
      </c>
      <c r="BX663" s="73">
        <f t="shared" si="651"/>
        <v>1531.9565913161186</v>
      </c>
      <c r="BY663" s="6">
        <f t="shared" si="652"/>
        <v>1531.9565913161186</v>
      </c>
      <c r="BZ663" s="33">
        <v>44287</v>
      </c>
      <c r="CA663" s="5">
        <f t="shared" si="631"/>
        <v>44287</v>
      </c>
      <c r="CB663" s="11">
        <f t="shared" si="632"/>
        <v>2924</v>
      </c>
      <c r="CC663" s="11">
        <f t="shared" si="633"/>
        <v>0</v>
      </c>
      <c r="CD663" s="6">
        <f t="shared" si="634"/>
        <v>1533.5794086838814</v>
      </c>
      <c r="CE663" s="62">
        <f t="shared" si="653"/>
        <v>191.596</v>
      </c>
      <c r="CF663" s="73">
        <f t="shared" si="654"/>
        <v>191.596</v>
      </c>
      <c r="CG663" s="73">
        <f t="shared" si="644"/>
        <v>1340.3605913161186</v>
      </c>
      <c r="CH663" s="6">
        <f t="shared" si="592"/>
        <v>1340.3605913161186</v>
      </c>
      <c r="CI663" s="6"/>
      <c r="CJ663" s="33">
        <v>44652</v>
      </c>
      <c r="CK663" s="5">
        <f t="shared" si="637"/>
        <v>44652</v>
      </c>
      <c r="CL663" s="11">
        <f t="shared" si="638"/>
        <v>2557</v>
      </c>
      <c r="CM663" s="11">
        <f t="shared" si="639"/>
        <v>2557</v>
      </c>
      <c r="CN663" s="6">
        <f t="shared" si="640"/>
        <v>1725.1754086838814</v>
      </c>
      <c r="CO663" s="6">
        <f t="shared" si="656"/>
        <v>191.596</v>
      </c>
      <c r="CP663" s="73">
        <f t="shared" si="655"/>
        <v>191.596</v>
      </c>
      <c r="CQ663" s="73">
        <f t="shared" si="645"/>
        <v>1148.7645913161186</v>
      </c>
      <c r="CR663" s="6">
        <f t="shared" si="643"/>
        <v>1148.7645913161186</v>
      </c>
    </row>
    <row r="664" spans="1:96">
      <c r="A664" s="30" t="s">
        <v>2445</v>
      </c>
      <c r="B664" s="30" t="s">
        <v>2446</v>
      </c>
      <c r="C664" s="49"/>
      <c r="D664" s="49" t="s">
        <v>3835</v>
      </c>
      <c r="E664" s="30" t="s">
        <v>3061</v>
      </c>
      <c r="F664" s="30" t="s">
        <v>4568</v>
      </c>
      <c r="G664" s="30" t="s">
        <v>4562</v>
      </c>
      <c r="H664" s="30" t="s">
        <v>4470</v>
      </c>
      <c r="I664" s="30" t="s">
        <v>4469</v>
      </c>
      <c r="J664" s="30"/>
      <c r="K664" s="30" t="s">
        <v>1240</v>
      </c>
      <c r="L664" s="30" t="s">
        <v>3102</v>
      </c>
      <c r="M664" s="31">
        <v>2873.94</v>
      </c>
      <c r="N664" s="30">
        <v>15</v>
      </c>
      <c r="O664" s="30"/>
      <c r="P664" s="162"/>
      <c r="Q664" s="30">
        <f t="shared" si="601"/>
        <v>180</v>
      </c>
      <c r="R664" s="30">
        <f t="shared" si="602"/>
        <v>5478.6330000000007</v>
      </c>
      <c r="S664" s="30">
        <f t="shared" si="603"/>
        <v>5475</v>
      </c>
      <c r="T664" s="30" t="s">
        <v>6</v>
      </c>
      <c r="U664" s="30"/>
      <c r="V664" s="32">
        <v>41363</v>
      </c>
      <c r="W664" s="30"/>
      <c r="X664" s="31">
        <v>2873.94</v>
      </c>
      <c r="Y664" s="30">
        <v>0</v>
      </c>
      <c r="Z664" s="30">
        <v>0</v>
      </c>
      <c r="AA664" s="30">
        <v>0</v>
      </c>
      <c r="AB664" s="31">
        <f t="shared" si="604"/>
        <v>2873.94</v>
      </c>
      <c r="AC664" s="33">
        <v>42095</v>
      </c>
      <c r="AD664" s="10">
        <f t="shared" si="605"/>
        <v>41363</v>
      </c>
      <c r="AE664" s="10">
        <f t="shared" si="606"/>
        <v>42095</v>
      </c>
      <c r="AF664" s="11">
        <f t="shared" si="607"/>
        <v>732</v>
      </c>
      <c r="AG664" s="11">
        <f t="shared" si="608"/>
        <v>5478.75</v>
      </c>
      <c r="AH664" s="11">
        <f t="shared" si="609"/>
        <v>732</v>
      </c>
      <c r="AI664" s="11">
        <f t="shared" si="582"/>
        <v>384.24184109589044</v>
      </c>
      <c r="AJ664" s="11">
        <f t="shared" si="583"/>
        <v>2489.6981589041097</v>
      </c>
      <c r="AK664" s="33">
        <v>42461</v>
      </c>
      <c r="AL664" s="5">
        <f t="shared" si="610"/>
        <v>42461</v>
      </c>
      <c r="AM664" s="11">
        <f t="shared" si="611"/>
        <v>42461</v>
      </c>
      <c r="AN664" s="11">
        <f t="shared" si="612"/>
        <v>732</v>
      </c>
      <c r="AO664" s="6">
        <v>589.78</v>
      </c>
      <c r="AP664" s="6">
        <f t="shared" si="613"/>
        <v>205.53815890410954</v>
      </c>
      <c r="AQ664" s="6">
        <f t="shared" si="614"/>
        <v>2284.16</v>
      </c>
      <c r="AR664" s="33">
        <v>42826</v>
      </c>
      <c r="AS664" s="5">
        <f t="shared" si="615"/>
        <v>42826</v>
      </c>
      <c r="AT664" s="11">
        <f t="shared" si="616"/>
        <v>42826</v>
      </c>
      <c r="AU664" s="11">
        <f t="shared" si="617"/>
        <v>1463</v>
      </c>
      <c r="AV664" s="6">
        <v>781.37599999999998</v>
      </c>
      <c r="AW664" s="6">
        <v>191.596</v>
      </c>
      <c r="AX664" s="6">
        <f t="shared" ref="AX664:AX719" si="658">AB664-AV664</f>
        <v>2092.5640000000003</v>
      </c>
      <c r="AY664" s="33">
        <v>43191</v>
      </c>
      <c r="AZ664" s="5">
        <f t="shared" si="618"/>
        <v>43191</v>
      </c>
      <c r="BA664" s="11">
        <f t="shared" si="619"/>
        <v>1828</v>
      </c>
      <c r="BB664" s="11">
        <f t="shared" si="620"/>
        <v>0</v>
      </c>
      <c r="BC664" s="6">
        <v>961.95178065419566</v>
      </c>
      <c r="BD664" s="6">
        <v>180.57578065419571</v>
      </c>
      <c r="BE664" s="6">
        <f t="shared" si="646"/>
        <v>1911.9882193458043</v>
      </c>
      <c r="BF664" s="8"/>
      <c r="BG664" s="33">
        <v>43556</v>
      </c>
      <c r="BH664" s="5">
        <f t="shared" si="621"/>
        <v>43556</v>
      </c>
      <c r="BI664" s="11">
        <f t="shared" si="622"/>
        <v>2193</v>
      </c>
      <c r="BJ664" s="11">
        <f t="shared" si="623"/>
        <v>0</v>
      </c>
      <c r="BK664" s="6">
        <f t="shared" si="647"/>
        <v>1150.3874086838814</v>
      </c>
      <c r="BL664" s="6">
        <f t="shared" si="648"/>
        <v>188.43562802968574</v>
      </c>
      <c r="BM664" s="6">
        <f t="shared" si="649"/>
        <v>1723.5525913161187</v>
      </c>
      <c r="BN664" s="59"/>
      <c r="BO664" s="58"/>
      <c r="BP664" s="58"/>
      <c r="BQ664" s="61">
        <f t="shared" si="625"/>
        <v>1531.9565913161186</v>
      </c>
      <c r="BR664" s="33">
        <v>43922</v>
      </c>
      <c r="BS664" s="5">
        <f t="shared" si="626"/>
        <v>43922</v>
      </c>
      <c r="BT664" s="11">
        <f t="shared" si="627"/>
        <v>2559</v>
      </c>
      <c r="BU664" s="11">
        <f t="shared" si="628"/>
        <v>0</v>
      </c>
      <c r="BV664" s="6">
        <f t="shared" si="657"/>
        <v>1341.9834086838814</v>
      </c>
      <c r="BW664" s="6">
        <f t="shared" si="650"/>
        <v>191.596</v>
      </c>
      <c r="BX664" s="73">
        <f t="shared" si="651"/>
        <v>1531.9565913161186</v>
      </c>
      <c r="BY664" s="6">
        <f t="shared" si="652"/>
        <v>1531.9565913161186</v>
      </c>
      <c r="BZ664" s="33">
        <v>44287</v>
      </c>
      <c r="CA664" s="5">
        <f t="shared" si="631"/>
        <v>44287</v>
      </c>
      <c r="CB664" s="11">
        <f t="shared" si="632"/>
        <v>2924</v>
      </c>
      <c r="CC664" s="11">
        <f t="shared" si="633"/>
        <v>0</v>
      </c>
      <c r="CD664" s="6">
        <f t="shared" si="634"/>
        <v>1533.5794086838814</v>
      </c>
      <c r="CE664" s="62">
        <f t="shared" si="653"/>
        <v>191.596</v>
      </c>
      <c r="CF664" s="73">
        <f t="shared" si="654"/>
        <v>191.596</v>
      </c>
      <c r="CG664" s="73">
        <f t="shared" si="644"/>
        <v>1340.3605913161186</v>
      </c>
      <c r="CH664" s="6">
        <f t="shared" si="592"/>
        <v>1340.3605913161186</v>
      </c>
      <c r="CI664" s="6"/>
      <c r="CJ664" s="33">
        <v>44652</v>
      </c>
      <c r="CK664" s="5">
        <f t="shared" si="637"/>
        <v>44652</v>
      </c>
      <c r="CL664" s="11">
        <f t="shared" si="638"/>
        <v>2557</v>
      </c>
      <c r="CM664" s="11">
        <f t="shared" si="639"/>
        <v>2557</v>
      </c>
      <c r="CN664" s="6">
        <f t="shared" si="640"/>
        <v>1725.1754086838814</v>
      </c>
      <c r="CO664" s="6">
        <f t="shared" si="656"/>
        <v>191.596</v>
      </c>
      <c r="CP664" s="73">
        <f t="shared" si="655"/>
        <v>191.596</v>
      </c>
      <c r="CQ664" s="73">
        <f t="shared" si="645"/>
        <v>1148.7645913161186</v>
      </c>
      <c r="CR664" s="6">
        <f t="shared" si="643"/>
        <v>1148.7645913161186</v>
      </c>
    </row>
    <row r="665" spans="1:96">
      <c r="A665" s="30" t="s">
        <v>2447</v>
      </c>
      <c r="B665" s="30" t="s">
        <v>2448</v>
      </c>
      <c r="C665" s="49"/>
      <c r="D665" s="49" t="s">
        <v>3836</v>
      </c>
      <c r="E665" s="30" t="s">
        <v>3061</v>
      </c>
      <c r="F665" s="30" t="s">
        <v>4568</v>
      </c>
      <c r="G665" s="30" t="s">
        <v>4562</v>
      </c>
      <c r="H665" s="30" t="s">
        <v>4440</v>
      </c>
      <c r="I665" s="30" t="s">
        <v>4369</v>
      </c>
      <c r="J665" s="30"/>
      <c r="K665" s="30" t="s">
        <v>1240</v>
      </c>
      <c r="L665" s="30" t="s">
        <v>3102</v>
      </c>
      <c r="M665" s="31">
        <v>1320.12</v>
      </c>
      <c r="N665" s="30">
        <v>15</v>
      </c>
      <c r="O665" s="30"/>
      <c r="P665" s="162"/>
      <c r="Q665" s="30">
        <f t="shared" si="601"/>
        <v>180</v>
      </c>
      <c r="R665" s="30">
        <f t="shared" si="602"/>
        <v>5478.6330000000007</v>
      </c>
      <c r="S665" s="30">
        <f t="shared" si="603"/>
        <v>5475</v>
      </c>
      <c r="T665" s="30" t="s">
        <v>6</v>
      </c>
      <c r="U665" s="30"/>
      <c r="V665" s="32">
        <v>41363</v>
      </c>
      <c r="W665" s="30"/>
      <c r="X665" s="31">
        <v>1320.12</v>
      </c>
      <c r="Y665" s="30">
        <v>0</v>
      </c>
      <c r="Z665" s="30">
        <v>0</v>
      </c>
      <c r="AA665" s="30">
        <v>0</v>
      </c>
      <c r="AB665" s="31">
        <f t="shared" si="604"/>
        <v>1320.12</v>
      </c>
      <c r="AC665" s="33">
        <v>42095</v>
      </c>
      <c r="AD665" s="10">
        <f t="shared" si="605"/>
        <v>41363</v>
      </c>
      <c r="AE665" s="10">
        <f t="shared" si="606"/>
        <v>42095</v>
      </c>
      <c r="AF665" s="11">
        <f t="shared" si="607"/>
        <v>732</v>
      </c>
      <c r="AG665" s="11">
        <f t="shared" si="608"/>
        <v>5478.75</v>
      </c>
      <c r="AH665" s="11">
        <f t="shared" si="609"/>
        <v>732</v>
      </c>
      <c r="AI665" s="11">
        <f t="shared" si="582"/>
        <v>176.49823561643834</v>
      </c>
      <c r="AJ665" s="11">
        <f t="shared" si="583"/>
        <v>1143.6217643835616</v>
      </c>
      <c r="AK665" s="33">
        <v>42461</v>
      </c>
      <c r="AL665" s="5">
        <f t="shared" si="610"/>
        <v>42461</v>
      </c>
      <c r="AM665" s="11">
        <f t="shared" si="611"/>
        <v>42461</v>
      </c>
      <c r="AN665" s="11">
        <f t="shared" si="612"/>
        <v>732</v>
      </c>
      <c r="AO665" s="6">
        <v>270.77999999999997</v>
      </c>
      <c r="AP665" s="6">
        <f t="shared" si="613"/>
        <v>94.281764383561637</v>
      </c>
      <c r="AQ665" s="6">
        <f t="shared" si="614"/>
        <v>1049.3399999999999</v>
      </c>
      <c r="AR665" s="33">
        <v>42826</v>
      </c>
      <c r="AS665" s="5">
        <f t="shared" si="615"/>
        <v>42826</v>
      </c>
      <c r="AT665" s="11">
        <f t="shared" si="616"/>
        <v>42826</v>
      </c>
      <c r="AU665" s="11">
        <f t="shared" si="617"/>
        <v>1463</v>
      </c>
      <c r="AV665" s="6">
        <v>358.78799999999995</v>
      </c>
      <c r="AW665" s="6">
        <v>88.007999999999996</v>
      </c>
      <c r="AX665" s="6">
        <f t="shared" si="658"/>
        <v>961.33199999999988</v>
      </c>
      <c r="AY665" s="33">
        <v>43191</v>
      </c>
      <c r="AZ665" s="5">
        <f t="shared" si="618"/>
        <v>43191</v>
      </c>
      <c r="BA665" s="11">
        <f t="shared" si="619"/>
        <v>1828</v>
      </c>
      <c r="BB665" s="11">
        <f t="shared" si="620"/>
        <v>684.37823561643836</v>
      </c>
      <c r="BC665" s="6">
        <v>441.86615871260017</v>
      </c>
      <c r="BD665" s="6">
        <v>83.078158712600185</v>
      </c>
      <c r="BE665" s="6">
        <f t="shared" si="646"/>
        <v>878.25384128739972</v>
      </c>
      <c r="BF665" s="8"/>
      <c r="BG665" s="33">
        <v>43556</v>
      </c>
      <c r="BH665" s="5">
        <f t="shared" si="621"/>
        <v>43556</v>
      </c>
      <c r="BI665" s="11">
        <f t="shared" si="622"/>
        <v>2193</v>
      </c>
      <c r="BJ665" s="11">
        <f t="shared" si="623"/>
        <v>0</v>
      </c>
      <c r="BK665" s="6">
        <f t="shared" si="647"/>
        <v>528.42071370723306</v>
      </c>
      <c r="BL665" s="6">
        <f t="shared" si="648"/>
        <v>86.554554994632895</v>
      </c>
      <c r="BM665" s="6">
        <f t="shared" si="649"/>
        <v>791.69928629276683</v>
      </c>
      <c r="BN665" s="59"/>
      <c r="BO665" s="58"/>
      <c r="BP665" s="58"/>
      <c r="BQ665" s="61">
        <f t="shared" si="625"/>
        <v>703.69128629276679</v>
      </c>
      <c r="BR665" s="33">
        <v>43922</v>
      </c>
      <c r="BS665" s="5">
        <f t="shared" si="626"/>
        <v>43922</v>
      </c>
      <c r="BT665" s="11">
        <f t="shared" si="627"/>
        <v>2559</v>
      </c>
      <c r="BU665" s="11">
        <f t="shared" si="628"/>
        <v>0</v>
      </c>
      <c r="BV665" s="6">
        <f t="shared" si="657"/>
        <v>616.4287137072331</v>
      </c>
      <c r="BW665" s="6">
        <f t="shared" si="650"/>
        <v>88.007999999999996</v>
      </c>
      <c r="BX665" s="73">
        <f t="shared" si="651"/>
        <v>703.69128629276679</v>
      </c>
      <c r="BY665" s="6">
        <f t="shared" si="652"/>
        <v>703.69128629276679</v>
      </c>
      <c r="BZ665" s="33">
        <v>44287</v>
      </c>
      <c r="CA665" s="5">
        <f t="shared" si="631"/>
        <v>44287</v>
      </c>
      <c r="CB665" s="11">
        <f t="shared" si="632"/>
        <v>2924</v>
      </c>
      <c r="CC665" s="11">
        <f t="shared" si="633"/>
        <v>0</v>
      </c>
      <c r="CD665" s="6">
        <f t="shared" si="634"/>
        <v>704.43671370723314</v>
      </c>
      <c r="CE665" s="62">
        <f t="shared" si="653"/>
        <v>88.007999999999996</v>
      </c>
      <c r="CF665" s="73">
        <f t="shared" si="654"/>
        <v>88.007999999999996</v>
      </c>
      <c r="CG665" s="73">
        <f t="shared" si="644"/>
        <v>615.68328629276675</v>
      </c>
      <c r="CH665" s="6">
        <f t="shared" si="592"/>
        <v>615.68328629276675</v>
      </c>
      <c r="CI665" s="6"/>
      <c r="CJ665" s="33">
        <v>44652</v>
      </c>
      <c r="CK665" s="5">
        <f t="shared" si="637"/>
        <v>44652</v>
      </c>
      <c r="CL665" s="11">
        <f t="shared" si="638"/>
        <v>2557</v>
      </c>
      <c r="CM665" s="11">
        <f t="shared" si="639"/>
        <v>2557</v>
      </c>
      <c r="CN665" s="6">
        <f t="shared" si="640"/>
        <v>792.44471370723318</v>
      </c>
      <c r="CO665" s="6">
        <f t="shared" si="656"/>
        <v>88.007999999999996</v>
      </c>
      <c r="CP665" s="73">
        <f t="shared" si="655"/>
        <v>88.007999999999996</v>
      </c>
      <c r="CQ665" s="73">
        <f t="shared" si="645"/>
        <v>527.67528629276671</v>
      </c>
      <c r="CR665" s="6">
        <f t="shared" si="643"/>
        <v>527.67528629276671</v>
      </c>
    </row>
    <row r="666" spans="1:96">
      <c r="A666" s="30" t="s">
        <v>2517</v>
      </c>
      <c r="B666" s="30" t="s">
        <v>2518</v>
      </c>
      <c r="C666" s="49"/>
      <c r="D666" s="49" t="s">
        <v>3871</v>
      </c>
      <c r="E666" s="30" t="s">
        <v>3061</v>
      </c>
      <c r="F666" s="30" t="s">
        <v>4568</v>
      </c>
      <c r="G666" s="30" t="s">
        <v>4574</v>
      </c>
      <c r="H666" s="30" t="s">
        <v>3169</v>
      </c>
      <c r="I666" s="30" t="s">
        <v>3116</v>
      </c>
      <c r="J666" s="30"/>
      <c r="K666" s="30" t="s">
        <v>1240</v>
      </c>
      <c r="L666" s="30" t="s">
        <v>3102</v>
      </c>
      <c r="M666" s="31">
        <v>2873.94</v>
      </c>
      <c r="N666" s="30">
        <v>15</v>
      </c>
      <c r="O666" s="30"/>
      <c r="P666" s="162"/>
      <c r="Q666" s="30">
        <f t="shared" si="601"/>
        <v>180</v>
      </c>
      <c r="R666" s="30">
        <f t="shared" si="602"/>
        <v>5478.6330000000007</v>
      </c>
      <c r="S666" s="30">
        <f t="shared" si="603"/>
        <v>5475</v>
      </c>
      <c r="T666" s="30" t="s">
        <v>6</v>
      </c>
      <c r="U666" s="30"/>
      <c r="V666" s="32">
        <v>41363</v>
      </c>
      <c r="W666" s="30"/>
      <c r="X666" s="31">
        <v>2873.94</v>
      </c>
      <c r="Y666" s="30">
        <v>0</v>
      </c>
      <c r="Z666" s="30">
        <v>0</v>
      </c>
      <c r="AA666" s="30">
        <v>0</v>
      </c>
      <c r="AB666" s="31">
        <f t="shared" si="604"/>
        <v>2873.94</v>
      </c>
      <c r="AC666" s="33">
        <v>42095</v>
      </c>
      <c r="AD666" s="10">
        <f t="shared" si="605"/>
        <v>41363</v>
      </c>
      <c r="AE666" s="10">
        <f t="shared" si="606"/>
        <v>42095</v>
      </c>
      <c r="AF666" s="11">
        <f t="shared" si="607"/>
        <v>732</v>
      </c>
      <c r="AG666" s="11">
        <f t="shared" si="608"/>
        <v>5478.75</v>
      </c>
      <c r="AH666" s="11">
        <f t="shared" si="609"/>
        <v>732</v>
      </c>
      <c r="AI666" s="11">
        <f t="shared" si="582"/>
        <v>384.24184109589044</v>
      </c>
      <c r="AJ666" s="11">
        <f t="shared" si="583"/>
        <v>2489.6981589041097</v>
      </c>
      <c r="AK666" s="33">
        <v>42461</v>
      </c>
      <c r="AL666" s="5">
        <f t="shared" si="610"/>
        <v>42461</v>
      </c>
      <c r="AM666" s="11">
        <f t="shared" si="611"/>
        <v>42461</v>
      </c>
      <c r="AN666" s="11">
        <f t="shared" si="612"/>
        <v>732</v>
      </c>
      <c r="AO666" s="6">
        <v>589.78</v>
      </c>
      <c r="AP666" s="6">
        <f t="shared" si="613"/>
        <v>205.53815890410954</v>
      </c>
      <c r="AQ666" s="6">
        <f t="shared" si="614"/>
        <v>2284.16</v>
      </c>
      <c r="AR666" s="33">
        <v>42826</v>
      </c>
      <c r="AS666" s="5">
        <f t="shared" si="615"/>
        <v>42826</v>
      </c>
      <c r="AT666" s="11">
        <f t="shared" si="616"/>
        <v>42826</v>
      </c>
      <c r="AU666" s="11">
        <f t="shared" si="617"/>
        <v>1463</v>
      </c>
      <c r="AV666" s="6">
        <v>781.37599999999998</v>
      </c>
      <c r="AW666" s="6">
        <v>191.596</v>
      </c>
      <c r="AX666" s="6">
        <f t="shared" si="658"/>
        <v>2092.5640000000003</v>
      </c>
      <c r="AY666" s="33">
        <v>43191</v>
      </c>
      <c r="AZ666" s="5">
        <f t="shared" si="618"/>
        <v>43191</v>
      </c>
      <c r="BA666" s="11">
        <f t="shared" si="619"/>
        <v>1828</v>
      </c>
      <c r="BB666" s="11">
        <f t="shared" si="620"/>
        <v>0</v>
      </c>
      <c r="BC666" s="6">
        <v>961.95178065419566</v>
      </c>
      <c r="BD666" s="6">
        <v>180.57578065419571</v>
      </c>
      <c r="BE666" s="6">
        <f t="shared" si="646"/>
        <v>1911.9882193458043</v>
      </c>
      <c r="BF666" s="8"/>
      <c r="BG666" s="33">
        <v>43556</v>
      </c>
      <c r="BH666" s="5">
        <f t="shared" si="621"/>
        <v>43556</v>
      </c>
      <c r="BI666" s="11">
        <f t="shared" si="622"/>
        <v>2193</v>
      </c>
      <c r="BJ666" s="11">
        <f t="shared" si="623"/>
        <v>0</v>
      </c>
      <c r="BK666" s="6">
        <f t="shared" si="647"/>
        <v>1150.3874086838814</v>
      </c>
      <c r="BL666" s="6">
        <f t="shared" si="648"/>
        <v>188.43562802968574</v>
      </c>
      <c r="BM666" s="6">
        <f t="shared" si="649"/>
        <v>1723.5525913161187</v>
      </c>
      <c r="BN666" s="59"/>
      <c r="BO666" s="58"/>
      <c r="BP666" s="58"/>
      <c r="BQ666" s="61">
        <f t="shared" si="625"/>
        <v>1531.9565913161186</v>
      </c>
      <c r="BR666" s="33">
        <v>43922</v>
      </c>
      <c r="BS666" s="5">
        <f t="shared" si="626"/>
        <v>43922</v>
      </c>
      <c r="BT666" s="11">
        <f t="shared" si="627"/>
        <v>2559</v>
      </c>
      <c r="BU666" s="11">
        <f t="shared" si="628"/>
        <v>0</v>
      </c>
      <c r="BV666" s="6">
        <f t="shared" si="657"/>
        <v>1341.9834086838814</v>
      </c>
      <c r="BW666" s="6">
        <f t="shared" si="650"/>
        <v>191.596</v>
      </c>
      <c r="BX666" s="73">
        <f t="shared" si="651"/>
        <v>1531.9565913161186</v>
      </c>
      <c r="BY666" s="6">
        <f t="shared" si="652"/>
        <v>1531.9565913161186</v>
      </c>
      <c r="BZ666" s="33">
        <v>44287</v>
      </c>
      <c r="CA666" s="5">
        <f t="shared" si="631"/>
        <v>44287</v>
      </c>
      <c r="CB666" s="11">
        <f t="shared" si="632"/>
        <v>2924</v>
      </c>
      <c r="CC666" s="11">
        <f t="shared" si="633"/>
        <v>0</v>
      </c>
      <c r="CD666" s="6">
        <f t="shared" si="634"/>
        <v>1533.5794086838814</v>
      </c>
      <c r="CE666" s="62">
        <f t="shared" si="653"/>
        <v>191.596</v>
      </c>
      <c r="CF666" s="73">
        <f t="shared" si="654"/>
        <v>191.596</v>
      </c>
      <c r="CG666" s="73">
        <f t="shared" si="644"/>
        <v>1340.3605913161186</v>
      </c>
      <c r="CH666" s="6">
        <f t="shared" si="592"/>
        <v>1340.3605913161186</v>
      </c>
      <c r="CI666" s="6"/>
      <c r="CJ666" s="33">
        <v>44652</v>
      </c>
      <c r="CK666" s="5">
        <f t="shared" si="637"/>
        <v>44652</v>
      </c>
      <c r="CL666" s="11">
        <f t="shared" si="638"/>
        <v>2557</v>
      </c>
      <c r="CM666" s="11">
        <f t="shared" si="639"/>
        <v>2557</v>
      </c>
      <c r="CN666" s="6">
        <f t="shared" si="640"/>
        <v>1725.1754086838814</v>
      </c>
      <c r="CO666" s="6">
        <f t="shared" si="656"/>
        <v>191.596</v>
      </c>
      <c r="CP666" s="73">
        <f t="shared" si="655"/>
        <v>191.596</v>
      </c>
      <c r="CQ666" s="73">
        <f t="shared" si="645"/>
        <v>1148.7645913161186</v>
      </c>
      <c r="CR666" s="6">
        <f t="shared" si="643"/>
        <v>1148.7645913161186</v>
      </c>
    </row>
    <row r="667" spans="1:96">
      <c r="A667" s="30" t="s">
        <v>2547</v>
      </c>
      <c r="B667" s="30" t="s">
        <v>2548</v>
      </c>
      <c r="C667" s="49"/>
      <c r="D667" s="49" t="s">
        <v>3886</v>
      </c>
      <c r="E667" s="30" t="s">
        <v>11649</v>
      </c>
      <c r="F667" s="30" t="s">
        <v>4255</v>
      </c>
      <c r="G667" s="30" t="s">
        <v>4562</v>
      </c>
      <c r="H667" s="30" t="s">
        <v>3887</v>
      </c>
      <c r="I667" s="30" t="s">
        <v>11645</v>
      </c>
      <c r="J667" s="30"/>
      <c r="K667" s="30" t="s">
        <v>1240</v>
      </c>
      <c r="L667" s="30" t="s">
        <v>3102</v>
      </c>
      <c r="M667" s="31">
        <v>1320.12</v>
      </c>
      <c r="N667" s="30">
        <v>15</v>
      </c>
      <c r="O667" s="30"/>
      <c r="P667" s="162"/>
      <c r="Q667" s="30">
        <f t="shared" si="601"/>
        <v>180</v>
      </c>
      <c r="R667" s="30">
        <f t="shared" si="602"/>
        <v>5478.6330000000007</v>
      </c>
      <c r="S667" s="30">
        <f t="shared" si="603"/>
        <v>5475</v>
      </c>
      <c r="T667" s="30" t="s">
        <v>6</v>
      </c>
      <c r="U667" s="30"/>
      <c r="V667" s="32">
        <v>41363</v>
      </c>
      <c r="W667" s="30"/>
      <c r="X667" s="31">
        <v>1320.12</v>
      </c>
      <c r="Y667" s="30">
        <v>0</v>
      </c>
      <c r="Z667" s="30">
        <v>0</v>
      </c>
      <c r="AA667" s="30">
        <v>0</v>
      </c>
      <c r="AB667" s="31">
        <f t="shared" si="604"/>
        <v>1320.12</v>
      </c>
      <c r="AC667" s="33">
        <v>42095</v>
      </c>
      <c r="AD667" s="10">
        <f t="shared" si="605"/>
        <v>41363</v>
      </c>
      <c r="AE667" s="10">
        <f t="shared" si="606"/>
        <v>42095</v>
      </c>
      <c r="AF667" s="11">
        <f t="shared" si="607"/>
        <v>732</v>
      </c>
      <c r="AG667" s="11">
        <f t="shared" si="608"/>
        <v>5478.75</v>
      </c>
      <c r="AH667" s="11">
        <f t="shared" si="609"/>
        <v>732</v>
      </c>
      <c r="AI667" s="11">
        <f t="shared" si="582"/>
        <v>176.49823561643834</v>
      </c>
      <c r="AJ667" s="11">
        <f t="shared" si="583"/>
        <v>1143.6217643835616</v>
      </c>
      <c r="AK667" s="33">
        <v>42461</v>
      </c>
      <c r="AL667" s="5">
        <f t="shared" si="610"/>
        <v>42461</v>
      </c>
      <c r="AM667" s="11">
        <f t="shared" si="611"/>
        <v>42461</v>
      </c>
      <c r="AN667" s="11">
        <f t="shared" si="612"/>
        <v>732</v>
      </c>
      <c r="AO667" s="6">
        <v>270.77999999999997</v>
      </c>
      <c r="AP667" s="6">
        <f t="shared" si="613"/>
        <v>94.281764383561637</v>
      </c>
      <c r="AQ667" s="6">
        <f t="shared" si="614"/>
        <v>1049.3399999999999</v>
      </c>
      <c r="AR667" s="33">
        <v>42826</v>
      </c>
      <c r="AS667" s="5">
        <f t="shared" si="615"/>
        <v>42826</v>
      </c>
      <c r="AT667" s="11">
        <f t="shared" si="616"/>
        <v>42826</v>
      </c>
      <c r="AU667" s="11">
        <f t="shared" si="617"/>
        <v>1463</v>
      </c>
      <c r="AV667" s="6">
        <v>358.78799999999995</v>
      </c>
      <c r="AW667" s="6">
        <v>88.007999999999996</v>
      </c>
      <c r="AX667" s="6">
        <f t="shared" si="658"/>
        <v>961.33199999999988</v>
      </c>
      <c r="AY667" s="33">
        <v>43191</v>
      </c>
      <c r="AZ667" s="5">
        <f t="shared" si="618"/>
        <v>43191</v>
      </c>
      <c r="BA667" s="11">
        <f t="shared" si="619"/>
        <v>1828</v>
      </c>
      <c r="BB667" s="11">
        <f t="shared" si="620"/>
        <v>684.37823561643836</v>
      </c>
      <c r="BC667" s="6">
        <v>441.86615871260017</v>
      </c>
      <c r="BD667" s="6">
        <v>83.078158712600185</v>
      </c>
      <c r="BE667" s="6">
        <f t="shared" si="646"/>
        <v>878.25384128739972</v>
      </c>
      <c r="BF667" s="8"/>
      <c r="BG667" s="33">
        <v>43556</v>
      </c>
      <c r="BH667" s="5">
        <f t="shared" si="621"/>
        <v>43556</v>
      </c>
      <c r="BI667" s="11">
        <f t="shared" si="622"/>
        <v>2193</v>
      </c>
      <c r="BJ667" s="11">
        <f t="shared" si="623"/>
        <v>0</v>
      </c>
      <c r="BK667" s="6">
        <f t="shared" si="647"/>
        <v>528.42071370723306</v>
      </c>
      <c r="BL667" s="6">
        <f t="shared" si="648"/>
        <v>86.554554994632895</v>
      </c>
      <c r="BM667" s="6">
        <f t="shared" si="649"/>
        <v>791.69928629276683</v>
      </c>
      <c r="BN667" s="59"/>
      <c r="BO667" s="58"/>
      <c r="BP667" s="58"/>
      <c r="BQ667" s="61">
        <f t="shared" si="625"/>
        <v>703.69128629276679</v>
      </c>
      <c r="BR667" s="33">
        <v>43922</v>
      </c>
      <c r="BS667" s="5">
        <f t="shared" si="626"/>
        <v>43922</v>
      </c>
      <c r="BT667" s="11">
        <f t="shared" si="627"/>
        <v>2559</v>
      </c>
      <c r="BU667" s="11">
        <f t="shared" si="628"/>
        <v>0</v>
      </c>
      <c r="BV667" s="6">
        <f t="shared" si="657"/>
        <v>616.4287137072331</v>
      </c>
      <c r="BW667" s="6">
        <f t="shared" si="650"/>
        <v>88.007999999999996</v>
      </c>
      <c r="BX667" s="73">
        <f t="shared" si="651"/>
        <v>703.69128629276679</v>
      </c>
      <c r="BY667" s="6">
        <f t="shared" si="652"/>
        <v>703.69128629276679</v>
      </c>
      <c r="BZ667" s="33">
        <v>44287</v>
      </c>
      <c r="CA667" s="5">
        <f t="shared" si="631"/>
        <v>44287</v>
      </c>
      <c r="CB667" s="11">
        <f t="shared" si="632"/>
        <v>2924</v>
      </c>
      <c r="CC667" s="11">
        <f t="shared" si="633"/>
        <v>0</v>
      </c>
      <c r="CD667" s="6">
        <f t="shared" si="634"/>
        <v>704.43671370723314</v>
      </c>
      <c r="CE667" s="62">
        <f t="shared" si="653"/>
        <v>88.007999999999996</v>
      </c>
      <c r="CF667" s="73">
        <f t="shared" si="654"/>
        <v>88.007999999999996</v>
      </c>
      <c r="CG667" s="73">
        <f t="shared" si="644"/>
        <v>615.68328629276675</v>
      </c>
      <c r="CH667" s="6">
        <f t="shared" si="592"/>
        <v>615.68328629276675</v>
      </c>
      <c r="CI667" s="6"/>
      <c r="CJ667" s="33">
        <v>44652</v>
      </c>
      <c r="CK667" s="5">
        <f t="shared" si="637"/>
        <v>44652</v>
      </c>
      <c r="CL667" s="11">
        <f t="shared" si="638"/>
        <v>2557</v>
      </c>
      <c r="CM667" s="11">
        <f t="shared" si="639"/>
        <v>2557</v>
      </c>
      <c r="CN667" s="6">
        <f t="shared" si="640"/>
        <v>792.44471370723318</v>
      </c>
      <c r="CO667" s="6">
        <f t="shared" si="656"/>
        <v>88.007999999999996</v>
      </c>
      <c r="CP667" s="73">
        <f t="shared" si="655"/>
        <v>88.007999999999996</v>
      </c>
      <c r="CQ667" s="73">
        <f t="shared" si="645"/>
        <v>527.67528629276671</v>
      </c>
      <c r="CR667" s="6">
        <f t="shared" si="643"/>
        <v>527.67528629276671</v>
      </c>
    </row>
    <row r="668" spans="1:96">
      <c r="A668" s="30" t="s">
        <v>2631</v>
      </c>
      <c r="B668" s="30" t="s">
        <v>2632</v>
      </c>
      <c r="C668" s="49"/>
      <c r="D668" s="49" t="s">
        <v>3931</v>
      </c>
      <c r="E668" s="30" t="s">
        <v>3128</v>
      </c>
      <c r="F668" s="30" t="s">
        <v>3123</v>
      </c>
      <c r="G668" s="30" t="s">
        <v>4562</v>
      </c>
      <c r="H668" s="30" t="s">
        <v>3129</v>
      </c>
      <c r="I668" s="30" t="s">
        <v>3116</v>
      </c>
      <c r="J668" s="30"/>
      <c r="K668" s="30" t="s">
        <v>1240</v>
      </c>
      <c r="L668" s="30" t="s">
        <v>3102</v>
      </c>
      <c r="M668" s="31">
        <v>1320.12</v>
      </c>
      <c r="N668" s="30">
        <v>15</v>
      </c>
      <c r="O668" s="30"/>
      <c r="P668" s="162"/>
      <c r="Q668" s="30">
        <f t="shared" si="601"/>
        <v>180</v>
      </c>
      <c r="R668" s="30">
        <f t="shared" si="602"/>
        <v>5478.6330000000007</v>
      </c>
      <c r="S668" s="30">
        <f t="shared" si="603"/>
        <v>5475</v>
      </c>
      <c r="T668" s="30" t="s">
        <v>6</v>
      </c>
      <c r="U668" s="30"/>
      <c r="V668" s="32">
        <v>41363</v>
      </c>
      <c r="W668" s="30"/>
      <c r="X668" s="31">
        <v>1320.12</v>
      </c>
      <c r="Y668" s="30">
        <v>0</v>
      </c>
      <c r="Z668" s="30">
        <v>0</v>
      </c>
      <c r="AA668" s="30">
        <v>0</v>
      </c>
      <c r="AB668" s="31">
        <f t="shared" si="604"/>
        <v>1320.12</v>
      </c>
      <c r="AC668" s="33">
        <v>42095</v>
      </c>
      <c r="AD668" s="10">
        <f t="shared" si="605"/>
        <v>41363</v>
      </c>
      <c r="AE668" s="10">
        <f t="shared" si="606"/>
        <v>42095</v>
      </c>
      <c r="AF668" s="11">
        <f t="shared" si="607"/>
        <v>732</v>
      </c>
      <c r="AG668" s="11">
        <f t="shared" si="608"/>
        <v>5478.75</v>
      </c>
      <c r="AH668" s="11">
        <f t="shared" si="609"/>
        <v>732</v>
      </c>
      <c r="AI668" s="11">
        <f t="shared" si="582"/>
        <v>176.49823561643834</v>
      </c>
      <c r="AJ668" s="11">
        <f t="shared" si="583"/>
        <v>1143.6217643835616</v>
      </c>
      <c r="AK668" s="33">
        <v>42461</v>
      </c>
      <c r="AL668" s="5">
        <f t="shared" si="610"/>
        <v>42461</v>
      </c>
      <c r="AM668" s="11">
        <f t="shared" si="611"/>
        <v>42461</v>
      </c>
      <c r="AN668" s="11">
        <f t="shared" si="612"/>
        <v>732</v>
      </c>
      <c r="AO668" s="6">
        <v>270.77999999999997</v>
      </c>
      <c r="AP668" s="6">
        <f t="shared" si="613"/>
        <v>94.281764383561637</v>
      </c>
      <c r="AQ668" s="6">
        <f t="shared" si="614"/>
        <v>1049.3399999999999</v>
      </c>
      <c r="AR668" s="33">
        <v>42826</v>
      </c>
      <c r="AS668" s="5">
        <f t="shared" si="615"/>
        <v>42826</v>
      </c>
      <c r="AT668" s="11">
        <f t="shared" si="616"/>
        <v>42826</v>
      </c>
      <c r="AU668" s="11">
        <f t="shared" si="617"/>
        <v>1463</v>
      </c>
      <c r="AV668" s="6">
        <v>358.78799999999995</v>
      </c>
      <c r="AW668" s="6">
        <v>88.007999999999996</v>
      </c>
      <c r="AX668" s="6">
        <f t="shared" si="658"/>
        <v>961.33199999999988</v>
      </c>
      <c r="AY668" s="33">
        <v>43191</v>
      </c>
      <c r="AZ668" s="5">
        <f t="shared" si="618"/>
        <v>43191</v>
      </c>
      <c r="BA668" s="11">
        <f t="shared" si="619"/>
        <v>1828</v>
      </c>
      <c r="BB668" s="11">
        <f t="shared" si="620"/>
        <v>684.37823561643836</v>
      </c>
      <c r="BC668" s="6">
        <v>441.86615871260017</v>
      </c>
      <c r="BD668" s="6">
        <v>83.078158712600185</v>
      </c>
      <c r="BE668" s="6">
        <f t="shared" si="646"/>
        <v>878.25384128739972</v>
      </c>
      <c r="BF668" s="8"/>
      <c r="BG668" s="33">
        <v>43556</v>
      </c>
      <c r="BH668" s="5">
        <f t="shared" si="621"/>
        <v>43556</v>
      </c>
      <c r="BI668" s="11">
        <f t="shared" si="622"/>
        <v>2193</v>
      </c>
      <c r="BJ668" s="11">
        <f t="shared" si="623"/>
        <v>0</v>
      </c>
      <c r="BK668" s="6">
        <f t="shared" si="647"/>
        <v>528.42071370723306</v>
      </c>
      <c r="BL668" s="6">
        <f t="shared" si="648"/>
        <v>86.554554994632895</v>
      </c>
      <c r="BM668" s="6">
        <f t="shared" si="649"/>
        <v>791.69928629276683</v>
      </c>
      <c r="BN668" s="59"/>
      <c r="BO668" s="58"/>
      <c r="BP668" s="58"/>
      <c r="BQ668" s="61">
        <f t="shared" si="625"/>
        <v>703.69128629276679</v>
      </c>
      <c r="BR668" s="33">
        <v>43922</v>
      </c>
      <c r="BS668" s="5">
        <f t="shared" si="626"/>
        <v>43922</v>
      </c>
      <c r="BT668" s="11">
        <f t="shared" si="627"/>
        <v>2559</v>
      </c>
      <c r="BU668" s="11">
        <f t="shared" si="628"/>
        <v>0</v>
      </c>
      <c r="BV668" s="6">
        <f t="shared" si="657"/>
        <v>616.4287137072331</v>
      </c>
      <c r="BW668" s="6">
        <f t="shared" si="650"/>
        <v>88.007999999999996</v>
      </c>
      <c r="BX668" s="73">
        <f t="shared" si="651"/>
        <v>703.69128629276679</v>
      </c>
      <c r="BY668" s="6">
        <f t="shared" si="652"/>
        <v>703.69128629276679</v>
      </c>
      <c r="BZ668" s="33">
        <v>44287</v>
      </c>
      <c r="CA668" s="5">
        <f t="shared" si="631"/>
        <v>44287</v>
      </c>
      <c r="CB668" s="11">
        <f t="shared" si="632"/>
        <v>2924</v>
      </c>
      <c r="CC668" s="11">
        <f t="shared" si="633"/>
        <v>0</v>
      </c>
      <c r="CD668" s="6">
        <f t="shared" si="634"/>
        <v>704.43671370723314</v>
      </c>
      <c r="CE668" s="62">
        <f t="shared" si="653"/>
        <v>88.007999999999996</v>
      </c>
      <c r="CF668" s="73">
        <f t="shared" si="654"/>
        <v>88.007999999999996</v>
      </c>
      <c r="CG668" s="73">
        <f t="shared" si="644"/>
        <v>615.68328629276675</v>
      </c>
      <c r="CH668" s="6">
        <f t="shared" si="592"/>
        <v>615.68328629276675</v>
      </c>
      <c r="CI668" s="6"/>
      <c r="CJ668" s="33">
        <v>44652</v>
      </c>
      <c r="CK668" s="5">
        <f t="shared" si="637"/>
        <v>44652</v>
      </c>
      <c r="CL668" s="11">
        <f t="shared" si="638"/>
        <v>2557</v>
      </c>
      <c r="CM668" s="11">
        <f t="shared" si="639"/>
        <v>2557</v>
      </c>
      <c r="CN668" s="6">
        <f t="shared" si="640"/>
        <v>792.44471370723318</v>
      </c>
      <c r="CO668" s="6">
        <f t="shared" si="656"/>
        <v>88.007999999999996</v>
      </c>
      <c r="CP668" s="73">
        <f t="shared" si="655"/>
        <v>88.007999999999996</v>
      </c>
      <c r="CQ668" s="73">
        <f t="shared" si="645"/>
        <v>527.67528629276671</v>
      </c>
      <c r="CR668" s="6">
        <f t="shared" si="643"/>
        <v>527.67528629276671</v>
      </c>
    </row>
    <row r="669" spans="1:96">
      <c r="A669" s="30" t="s">
        <v>2652</v>
      </c>
      <c r="B669" s="30" t="s">
        <v>2653</v>
      </c>
      <c r="C669" s="49"/>
      <c r="D669" s="49" t="s">
        <v>3937</v>
      </c>
      <c r="E669" s="30" t="s">
        <v>3061</v>
      </c>
      <c r="F669" s="30" t="s">
        <v>4568</v>
      </c>
      <c r="G669" s="30" t="s">
        <v>4562</v>
      </c>
      <c r="H669" s="30" t="s">
        <v>3216</v>
      </c>
      <c r="I669" s="30" t="s">
        <v>4331</v>
      </c>
      <c r="J669" s="30"/>
      <c r="K669" s="30" t="s">
        <v>1240</v>
      </c>
      <c r="L669" s="30" t="s">
        <v>3102</v>
      </c>
      <c r="M669" s="31">
        <v>2873.94</v>
      </c>
      <c r="N669" s="30">
        <v>15</v>
      </c>
      <c r="O669" s="30"/>
      <c r="P669" s="162"/>
      <c r="Q669" s="30">
        <f t="shared" si="601"/>
        <v>180</v>
      </c>
      <c r="R669" s="30">
        <f t="shared" si="602"/>
        <v>5478.6330000000007</v>
      </c>
      <c r="S669" s="30">
        <f t="shared" si="603"/>
        <v>5475</v>
      </c>
      <c r="T669" s="30" t="s">
        <v>6</v>
      </c>
      <c r="U669" s="30"/>
      <c r="V669" s="32">
        <v>41363</v>
      </c>
      <c r="W669" s="30"/>
      <c r="X669" s="31">
        <v>2873.94</v>
      </c>
      <c r="Y669" s="30">
        <v>0</v>
      </c>
      <c r="Z669" s="30">
        <v>0</v>
      </c>
      <c r="AA669" s="30">
        <v>0</v>
      </c>
      <c r="AB669" s="31">
        <f t="shared" si="604"/>
        <v>2873.94</v>
      </c>
      <c r="AC669" s="33">
        <v>42095</v>
      </c>
      <c r="AD669" s="10">
        <f t="shared" si="605"/>
        <v>41363</v>
      </c>
      <c r="AE669" s="10">
        <f t="shared" si="606"/>
        <v>42095</v>
      </c>
      <c r="AF669" s="11">
        <f t="shared" si="607"/>
        <v>732</v>
      </c>
      <c r="AG669" s="11">
        <f t="shared" si="608"/>
        <v>5478.75</v>
      </c>
      <c r="AH669" s="11">
        <f t="shared" si="609"/>
        <v>732</v>
      </c>
      <c r="AI669" s="11">
        <f t="shared" si="582"/>
        <v>384.24184109589044</v>
      </c>
      <c r="AJ669" s="11">
        <f t="shared" si="583"/>
        <v>2489.6981589041097</v>
      </c>
      <c r="AK669" s="33">
        <v>42461</v>
      </c>
      <c r="AL669" s="5">
        <f t="shared" si="610"/>
        <v>42461</v>
      </c>
      <c r="AM669" s="11">
        <f t="shared" si="611"/>
        <v>42461</v>
      </c>
      <c r="AN669" s="11">
        <f t="shared" si="612"/>
        <v>732</v>
      </c>
      <c r="AO669" s="6">
        <v>589.78</v>
      </c>
      <c r="AP669" s="6">
        <f t="shared" si="613"/>
        <v>205.53815890410954</v>
      </c>
      <c r="AQ669" s="6">
        <f t="shared" si="614"/>
        <v>2284.16</v>
      </c>
      <c r="AR669" s="33">
        <v>42826</v>
      </c>
      <c r="AS669" s="5">
        <f t="shared" si="615"/>
        <v>42826</v>
      </c>
      <c r="AT669" s="11">
        <f t="shared" si="616"/>
        <v>42826</v>
      </c>
      <c r="AU669" s="11">
        <f t="shared" si="617"/>
        <v>1463</v>
      </c>
      <c r="AV669" s="6">
        <v>781.37599999999998</v>
      </c>
      <c r="AW669" s="6">
        <v>191.596</v>
      </c>
      <c r="AX669" s="6">
        <f t="shared" si="658"/>
        <v>2092.5640000000003</v>
      </c>
      <c r="AY669" s="33">
        <v>43191</v>
      </c>
      <c r="AZ669" s="5">
        <f t="shared" si="618"/>
        <v>43191</v>
      </c>
      <c r="BA669" s="11">
        <f t="shared" si="619"/>
        <v>1828</v>
      </c>
      <c r="BB669" s="11">
        <f t="shared" si="620"/>
        <v>0</v>
      </c>
      <c r="BC669" s="6">
        <v>961.95178065419566</v>
      </c>
      <c r="BD669" s="6">
        <v>180.57578065419571</v>
      </c>
      <c r="BE669" s="6">
        <f t="shared" si="646"/>
        <v>1911.9882193458043</v>
      </c>
      <c r="BF669" s="8"/>
      <c r="BG669" s="33">
        <v>43556</v>
      </c>
      <c r="BH669" s="5">
        <f t="shared" si="621"/>
        <v>43556</v>
      </c>
      <c r="BI669" s="11">
        <f t="shared" si="622"/>
        <v>2193</v>
      </c>
      <c r="BJ669" s="11">
        <f t="shared" si="623"/>
        <v>0</v>
      </c>
      <c r="BK669" s="6">
        <f t="shared" si="647"/>
        <v>1150.3874086838814</v>
      </c>
      <c r="BL669" s="6">
        <f t="shared" si="648"/>
        <v>188.43562802968574</v>
      </c>
      <c r="BM669" s="6">
        <f t="shared" si="649"/>
        <v>1723.5525913161187</v>
      </c>
      <c r="BN669" s="59"/>
      <c r="BO669" s="58"/>
      <c r="BP669" s="58"/>
      <c r="BQ669" s="61">
        <f t="shared" si="625"/>
        <v>1531.9565913161186</v>
      </c>
      <c r="BR669" s="33">
        <v>43922</v>
      </c>
      <c r="BS669" s="5">
        <f t="shared" si="626"/>
        <v>43922</v>
      </c>
      <c r="BT669" s="11">
        <f t="shared" si="627"/>
        <v>2559</v>
      </c>
      <c r="BU669" s="11">
        <f t="shared" si="628"/>
        <v>0</v>
      </c>
      <c r="BV669" s="6">
        <f t="shared" si="657"/>
        <v>1341.9834086838814</v>
      </c>
      <c r="BW669" s="6">
        <f t="shared" si="650"/>
        <v>191.596</v>
      </c>
      <c r="BX669" s="73">
        <f t="shared" si="651"/>
        <v>1531.9565913161186</v>
      </c>
      <c r="BY669" s="6">
        <f t="shared" si="652"/>
        <v>1531.9565913161186</v>
      </c>
      <c r="BZ669" s="33">
        <v>44287</v>
      </c>
      <c r="CA669" s="5">
        <f t="shared" si="631"/>
        <v>44287</v>
      </c>
      <c r="CB669" s="11">
        <f t="shared" si="632"/>
        <v>2924</v>
      </c>
      <c r="CC669" s="11">
        <f t="shared" si="633"/>
        <v>0</v>
      </c>
      <c r="CD669" s="6">
        <f t="shared" si="634"/>
        <v>1533.5794086838814</v>
      </c>
      <c r="CE669" s="62">
        <f t="shared" si="653"/>
        <v>191.596</v>
      </c>
      <c r="CF669" s="73">
        <f t="shared" si="654"/>
        <v>191.596</v>
      </c>
      <c r="CG669" s="73">
        <f t="shared" si="644"/>
        <v>1340.3605913161186</v>
      </c>
      <c r="CH669" s="6">
        <f t="shared" si="592"/>
        <v>1340.3605913161186</v>
      </c>
      <c r="CI669" s="6"/>
      <c r="CJ669" s="33">
        <v>44652</v>
      </c>
      <c r="CK669" s="5">
        <f t="shared" si="637"/>
        <v>44652</v>
      </c>
      <c r="CL669" s="11">
        <f t="shared" si="638"/>
        <v>2557</v>
      </c>
      <c r="CM669" s="11">
        <f t="shared" si="639"/>
        <v>2557</v>
      </c>
      <c r="CN669" s="6">
        <f t="shared" si="640"/>
        <v>1725.1754086838814</v>
      </c>
      <c r="CO669" s="6">
        <f t="shared" si="656"/>
        <v>191.596</v>
      </c>
      <c r="CP669" s="73">
        <f t="shared" si="655"/>
        <v>191.596</v>
      </c>
      <c r="CQ669" s="73">
        <f t="shared" si="645"/>
        <v>1148.7645913161186</v>
      </c>
      <c r="CR669" s="6">
        <f t="shared" si="643"/>
        <v>1148.7645913161186</v>
      </c>
    </row>
    <row r="670" spans="1:96">
      <c r="A670" s="30" t="s">
        <v>2654</v>
      </c>
      <c r="B670" s="30" t="s">
        <v>2655</v>
      </c>
      <c r="C670" s="49"/>
      <c r="D670" s="49" t="s">
        <v>2685</v>
      </c>
      <c r="E670" s="30" t="s">
        <v>3061</v>
      </c>
      <c r="F670" s="30" t="s">
        <v>4568</v>
      </c>
      <c r="G670" s="30" t="s">
        <v>4562</v>
      </c>
      <c r="H670" s="30" t="s">
        <v>3216</v>
      </c>
      <c r="I670" s="30" t="e">
        <v>#N/A</v>
      </c>
      <c r="J670" s="30"/>
      <c r="K670" s="30" t="s">
        <v>1240</v>
      </c>
      <c r="L670" s="30" t="s">
        <v>3102</v>
      </c>
      <c r="M670" s="31">
        <v>2873.94</v>
      </c>
      <c r="N670" s="30">
        <v>15</v>
      </c>
      <c r="O670" s="30"/>
      <c r="P670" s="162"/>
      <c r="Q670" s="30">
        <f t="shared" si="601"/>
        <v>180</v>
      </c>
      <c r="R670" s="30">
        <f t="shared" si="602"/>
        <v>5478.6330000000007</v>
      </c>
      <c r="S670" s="30">
        <f t="shared" si="603"/>
        <v>5475</v>
      </c>
      <c r="T670" s="30" t="s">
        <v>6</v>
      </c>
      <c r="U670" s="30"/>
      <c r="V670" s="32">
        <v>41363</v>
      </c>
      <c r="W670" s="30"/>
      <c r="X670" s="31">
        <v>2873.94</v>
      </c>
      <c r="Y670" s="30">
        <v>0</v>
      </c>
      <c r="Z670" s="30">
        <v>0</v>
      </c>
      <c r="AA670" s="30">
        <v>0</v>
      </c>
      <c r="AB670" s="31">
        <f t="shared" si="604"/>
        <v>2873.94</v>
      </c>
      <c r="AC670" s="33">
        <v>42095</v>
      </c>
      <c r="AD670" s="10">
        <f t="shared" si="605"/>
        <v>41363</v>
      </c>
      <c r="AE670" s="10">
        <f t="shared" si="606"/>
        <v>42095</v>
      </c>
      <c r="AF670" s="11">
        <f t="shared" si="607"/>
        <v>732</v>
      </c>
      <c r="AG670" s="11">
        <f t="shared" si="608"/>
        <v>5478.75</v>
      </c>
      <c r="AH670" s="11">
        <f t="shared" si="609"/>
        <v>732</v>
      </c>
      <c r="AI670" s="11">
        <f t="shared" si="582"/>
        <v>384.24184109589044</v>
      </c>
      <c r="AJ670" s="11">
        <f t="shared" si="583"/>
        <v>2489.6981589041097</v>
      </c>
      <c r="AK670" s="33">
        <v>42461</v>
      </c>
      <c r="AL670" s="5">
        <f t="shared" si="610"/>
        <v>42461</v>
      </c>
      <c r="AM670" s="11">
        <f t="shared" si="611"/>
        <v>42461</v>
      </c>
      <c r="AN670" s="11">
        <f t="shared" si="612"/>
        <v>732</v>
      </c>
      <c r="AO670" s="6">
        <v>589.78</v>
      </c>
      <c r="AP670" s="6">
        <f t="shared" si="613"/>
        <v>205.53815890410954</v>
      </c>
      <c r="AQ670" s="6">
        <f t="shared" si="614"/>
        <v>2284.16</v>
      </c>
      <c r="AR670" s="33">
        <v>42826</v>
      </c>
      <c r="AS670" s="5">
        <f t="shared" si="615"/>
        <v>42826</v>
      </c>
      <c r="AT670" s="11">
        <f t="shared" si="616"/>
        <v>42826</v>
      </c>
      <c r="AU670" s="11">
        <f t="shared" si="617"/>
        <v>1463</v>
      </c>
      <c r="AV670" s="6">
        <v>781.37599999999998</v>
      </c>
      <c r="AW670" s="6">
        <v>191.596</v>
      </c>
      <c r="AX670" s="6">
        <f t="shared" si="658"/>
        <v>2092.5640000000003</v>
      </c>
      <c r="AY670" s="33">
        <v>43191</v>
      </c>
      <c r="AZ670" s="5">
        <f t="shared" si="618"/>
        <v>43191</v>
      </c>
      <c r="BA670" s="11">
        <f t="shared" si="619"/>
        <v>1828</v>
      </c>
      <c r="BB670" s="11">
        <f t="shared" si="620"/>
        <v>0</v>
      </c>
      <c r="BC670" s="6">
        <v>961.95178065419566</v>
      </c>
      <c r="BD670" s="6">
        <v>180.57578065419571</v>
      </c>
      <c r="BE670" s="6">
        <f t="shared" si="646"/>
        <v>1911.9882193458043</v>
      </c>
      <c r="BF670" s="8"/>
      <c r="BG670" s="33">
        <v>43556</v>
      </c>
      <c r="BH670" s="5">
        <f t="shared" si="621"/>
        <v>43556</v>
      </c>
      <c r="BI670" s="11">
        <f t="shared" si="622"/>
        <v>2193</v>
      </c>
      <c r="BJ670" s="11">
        <f t="shared" si="623"/>
        <v>0</v>
      </c>
      <c r="BK670" s="6">
        <f t="shared" si="647"/>
        <v>1150.3874086838814</v>
      </c>
      <c r="BL670" s="6">
        <f t="shared" si="648"/>
        <v>188.43562802968574</v>
      </c>
      <c r="BM670" s="6">
        <f t="shared" si="649"/>
        <v>1723.5525913161187</v>
      </c>
      <c r="BN670" s="59"/>
      <c r="BO670" s="58"/>
      <c r="BP670" s="58"/>
      <c r="BQ670" s="61">
        <f t="shared" si="625"/>
        <v>1531.9565913161186</v>
      </c>
      <c r="BR670" s="33">
        <v>43922</v>
      </c>
      <c r="BS670" s="5">
        <f t="shared" si="626"/>
        <v>43922</v>
      </c>
      <c r="BT670" s="11">
        <f t="shared" si="627"/>
        <v>2559</v>
      </c>
      <c r="BU670" s="11">
        <f t="shared" si="628"/>
        <v>0</v>
      </c>
      <c r="BV670" s="6">
        <f t="shared" si="657"/>
        <v>1341.9834086838814</v>
      </c>
      <c r="BW670" s="6">
        <f t="shared" si="650"/>
        <v>191.596</v>
      </c>
      <c r="BX670" s="73">
        <f t="shared" si="651"/>
        <v>1531.9565913161186</v>
      </c>
      <c r="BY670" s="6">
        <f t="shared" si="652"/>
        <v>1531.9565913161186</v>
      </c>
      <c r="BZ670" s="33">
        <v>44287</v>
      </c>
      <c r="CA670" s="5">
        <f t="shared" si="631"/>
        <v>44287</v>
      </c>
      <c r="CB670" s="11">
        <f t="shared" si="632"/>
        <v>2924</v>
      </c>
      <c r="CC670" s="11">
        <f t="shared" si="633"/>
        <v>0</v>
      </c>
      <c r="CD670" s="6">
        <f t="shared" si="634"/>
        <v>1533.5794086838814</v>
      </c>
      <c r="CE670" s="62">
        <f t="shared" si="653"/>
        <v>191.596</v>
      </c>
      <c r="CF670" s="73">
        <f t="shared" si="654"/>
        <v>191.596</v>
      </c>
      <c r="CG670" s="73">
        <f t="shared" si="644"/>
        <v>1340.3605913161186</v>
      </c>
      <c r="CH670" s="6">
        <f t="shared" si="592"/>
        <v>1340.3605913161186</v>
      </c>
      <c r="CI670" s="6"/>
      <c r="CJ670" s="33">
        <v>44652</v>
      </c>
      <c r="CK670" s="5">
        <f t="shared" si="637"/>
        <v>44652</v>
      </c>
      <c r="CL670" s="11">
        <f t="shared" si="638"/>
        <v>2557</v>
      </c>
      <c r="CM670" s="11">
        <f t="shared" si="639"/>
        <v>2557</v>
      </c>
      <c r="CN670" s="6">
        <f t="shared" si="640"/>
        <v>1725.1754086838814</v>
      </c>
      <c r="CO670" s="6">
        <f t="shared" si="656"/>
        <v>191.596</v>
      </c>
      <c r="CP670" s="73">
        <f t="shared" si="655"/>
        <v>191.596</v>
      </c>
      <c r="CQ670" s="73">
        <f t="shared" si="645"/>
        <v>1148.7645913161186</v>
      </c>
      <c r="CR670" s="6">
        <f t="shared" si="643"/>
        <v>1148.7645913161186</v>
      </c>
    </row>
    <row r="671" spans="1:96">
      <c r="A671" s="30" t="s">
        <v>2656</v>
      </c>
      <c r="B671" s="30" t="s">
        <v>2657</v>
      </c>
      <c r="C671" s="49"/>
      <c r="D671" s="49" t="s">
        <v>3938</v>
      </c>
      <c r="E671" s="30" t="s">
        <v>3061</v>
      </c>
      <c r="F671" s="30" t="s">
        <v>4568</v>
      </c>
      <c r="G671" s="30" t="s">
        <v>4562</v>
      </c>
      <c r="H671" s="30" t="s">
        <v>3284</v>
      </c>
      <c r="I671" s="30" t="s">
        <v>3116</v>
      </c>
      <c r="J671" s="30"/>
      <c r="K671" s="30" t="s">
        <v>1240</v>
      </c>
      <c r="L671" s="30" t="s">
        <v>3102</v>
      </c>
      <c r="M671" s="31">
        <v>2873.94</v>
      </c>
      <c r="N671" s="30">
        <v>15</v>
      </c>
      <c r="O671" s="30"/>
      <c r="P671" s="162"/>
      <c r="Q671" s="30">
        <f t="shared" si="601"/>
        <v>180</v>
      </c>
      <c r="R671" s="30">
        <f t="shared" si="602"/>
        <v>5478.6330000000007</v>
      </c>
      <c r="S671" s="30">
        <f t="shared" si="603"/>
        <v>5475</v>
      </c>
      <c r="T671" s="30" t="s">
        <v>6</v>
      </c>
      <c r="U671" s="30"/>
      <c r="V671" s="32">
        <v>41363</v>
      </c>
      <c r="W671" s="30"/>
      <c r="X671" s="31">
        <v>2873.94</v>
      </c>
      <c r="Y671" s="30">
        <v>0</v>
      </c>
      <c r="Z671" s="30">
        <v>0</v>
      </c>
      <c r="AA671" s="30">
        <v>0</v>
      </c>
      <c r="AB671" s="31">
        <f t="shared" si="604"/>
        <v>2873.94</v>
      </c>
      <c r="AC671" s="33">
        <v>42095</v>
      </c>
      <c r="AD671" s="10">
        <f t="shared" si="605"/>
        <v>41363</v>
      </c>
      <c r="AE671" s="10">
        <f t="shared" si="606"/>
        <v>42095</v>
      </c>
      <c r="AF671" s="11">
        <f t="shared" si="607"/>
        <v>732</v>
      </c>
      <c r="AG671" s="11">
        <f t="shared" si="608"/>
        <v>5478.75</v>
      </c>
      <c r="AH671" s="11">
        <f t="shared" si="609"/>
        <v>732</v>
      </c>
      <c r="AI671" s="11">
        <f t="shared" si="582"/>
        <v>384.24184109589044</v>
      </c>
      <c r="AJ671" s="11">
        <f t="shared" si="583"/>
        <v>2489.6981589041097</v>
      </c>
      <c r="AK671" s="33">
        <v>42461</v>
      </c>
      <c r="AL671" s="5">
        <f t="shared" si="610"/>
        <v>42461</v>
      </c>
      <c r="AM671" s="11">
        <f t="shared" si="611"/>
        <v>42461</v>
      </c>
      <c r="AN671" s="11">
        <f t="shared" si="612"/>
        <v>732</v>
      </c>
      <c r="AO671" s="6">
        <v>589.78</v>
      </c>
      <c r="AP671" s="6">
        <f t="shared" si="613"/>
        <v>205.53815890410954</v>
      </c>
      <c r="AQ671" s="6">
        <f t="shared" si="614"/>
        <v>2284.16</v>
      </c>
      <c r="AR671" s="33">
        <v>42826</v>
      </c>
      <c r="AS671" s="5">
        <f t="shared" si="615"/>
        <v>42826</v>
      </c>
      <c r="AT671" s="11">
        <f t="shared" si="616"/>
        <v>42826</v>
      </c>
      <c r="AU671" s="11">
        <f t="shared" si="617"/>
        <v>1463</v>
      </c>
      <c r="AV671" s="6">
        <v>781.37599999999998</v>
      </c>
      <c r="AW671" s="6">
        <v>191.596</v>
      </c>
      <c r="AX671" s="6">
        <f t="shared" si="658"/>
        <v>2092.5640000000003</v>
      </c>
      <c r="AY671" s="33">
        <v>43191</v>
      </c>
      <c r="AZ671" s="5">
        <f t="shared" si="618"/>
        <v>43191</v>
      </c>
      <c r="BA671" s="11">
        <f t="shared" si="619"/>
        <v>1828</v>
      </c>
      <c r="BB671" s="11">
        <f t="shared" si="620"/>
        <v>0</v>
      </c>
      <c r="BC671" s="6">
        <v>961.95178065419566</v>
      </c>
      <c r="BD671" s="6">
        <v>180.57578065419571</v>
      </c>
      <c r="BE671" s="6">
        <f t="shared" si="646"/>
        <v>1911.9882193458043</v>
      </c>
      <c r="BF671" s="8"/>
      <c r="BG671" s="33">
        <v>43556</v>
      </c>
      <c r="BH671" s="5">
        <f t="shared" si="621"/>
        <v>43556</v>
      </c>
      <c r="BI671" s="11">
        <f t="shared" si="622"/>
        <v>2193</v>
      </c>
      <c r="BJ671" s="11">
        <f t="shared" si="623"/>
        <v>0</v>
      </c>
      <c r="BK671" s="6">
        <f t="shared" si="647"/>
        <v>1150.3874086838814</v>
      </c>
      <c r="BL671" s="6">
        <f t="shared" si="648"/>
        <v>188.43562802968574</v>
      </c>
      <c r="BM671" s="6">
        <f t="shared" si="649"/>
        <v>1723.5525913161187</v>
      </c>
      <c r="BN671" s="59"/>
      <c r="BO671" s="58"/>
      <c r="BP671" s="58"/>
      <c r="BQ671" s="61">
        <f t="shared" si="625"/>
        <v>1531.9565913161186</v>
      </c>
      <c r="BR671" s="33">
        <v>43922</v>
      </c>
      <c r="BS671" s="5">
        <f t="shared" si="626"/>
        <v>43922</v>
      </c>
      <c r="BT671" s="11">
        <f t="shared" si="627"/>
        <v>2559</v>
      </c>
      <c r="BU671" s="11">
        <f t="shared" si="628"/>
        <v>0</v>
      </c>
      <c r="BV671" s="6">
        <f t="shared" si="657"/>
        <v>1341.9834086838814</v>
      </c>
      <c r="BW671" s="6">
        <f t="shared" si="650"/>
        <v>191.596</v>
      </c>
      <c r="BX671" s="73">
        <f t="shared" si="651"/>
        <v>1531.9565913161186</v>
      </c>
      <c r="BY671" s="6">
        <f t="shared" si="652"/>
        <v>1531.9565913161186</v>
      </c>
      <c r="BZ671" s="33">
        <v>44287</v>
      </c>
      <c r="CA671" s="5">
        <f t="shared" si="631"/>
        <v>44287</v>
      </c>
      <c r="CB671" s="11">
        <f t="shared" si="632"/>
        <v>2924</v>
      </c>
      <c r="CC671" s="11">
        <f t="shared" si="633"/>
        <v>0</v>
      </c>
      <c r="CD671" s="6">
        <f t="shared" si="634"/>
        <v>1533.5794086838814</v>
      </c>
      <c r="CE671" s="62">
        <f t="shared" si="653"/>
        <v>191.596</v>
      </c>
      <c r="CF671" s="73">
        <f t="shared" si="654"/>
        <v>191.596</v>
      </c>
      <c r="CG671" s="73">
        <f t="shared" si="644"/>
        <v>1340.3605913161186</v>
      </c>
      <c r="CH671" s="6">
        <f t="shared" si="592"/>
        <v>1340.3605913161186</v>
      </c>
      <c r="CI671" s="6"/>
      <c r="CJ671" s="33">
        <v>44652</v>
      </c>
      <c r="CK671" s="5">
        <f t="shared" si="637"/>
        <v>44652</v>
      </c>
      <c r="CL671" s="11">
        <f t="shared" si="638"/>
        <v>2557</v>
      </c>
      <c r="CM671" s="11">
        <f t="shared" si="639"/>
        <v>2557</v>
      </c>
      <c r="CN671" s="6">
        <f t="shared" si="640"/>
        <v>1725.1754086838814</v>
      </c>
      <c r="CO671" s="6">
        <f t="shared" si="656"/>
        <v>191.596</v>
      </c>
      <c r="CP671" s="73">
        <f t="shared" si="655"/>
        <v>191.596</v>
      </c>
      <c r="CQ671" s="73">
        <f t="shared" si="645"/>
        <v>1148.7645913161186</v>
      </c>
      <c r="CR671" s="6">
        <f t="shared" si="643"/>
        <v>1148.7645913161186</v>
      </c>
    </row>
    <row r="672" spans="1:96">
      <c r="A672" s="30" t="s">
        <v>2658</v>
      </c>
      <c r="B672" s="30" t="s">
        <v>2659</v>
      </c>
      <c r="C672" s="49"/>
      <c r="D672" s="49" t="s">
        <v>4622</v>
      </c>
      <c r="E672" s="30" t="s">
        <v>3061</v>
      </c>
      <c r="F672" s="30" t="s">
        <v>4568</v>
      </c>
      <c r="G672" s="30" t="s">
        <v>4574</v>
      </c>
      <c r="H672" s="30" t="s">
        <v>4528</v>
      </c>
      <c r="I672" s="30" t="s">
        <v>4254</v>
      </c>
      <c r="J672" s="30"/>
      <c r="K672" s="30" t="s">
        <v>1240</v>
      </c>
      <c r="L672" s="30" t="s">
        <v>3102</v>
      </c>
      <c r="M672" s="31">
        <v>2873.94</v>
      </c>
      <c r="N672" s="30">
        <v>15</v>
      </c>
      <c r="O672" s="30"/>
      <c r="P672" s="162"/>
      <c r="Q672" s="30">
        <f t="shared" si="601"/>
        <v>180</v>
      </c>
      <c r="R672" s="30">
        <f t="shared" si="602"/>
        <v>5478.6330000000007</v>
      </c>
      <c r="S672" s="30">
        <f t="shared" si="603"/>
        <v>5475</v>
      </c>
      <c r="T672" s="30" t="s">
        <v>6</v>
      </c>
      <c r="U672" s="30"/>
      <c r="V672" s="32">
        <v>41363</v>
      </c>
      <c r="W672" s="30"/>
      <c r="X672" s="31">
        <v>2873.94</v>
      </c>
      <c r="Y672" s="30">
        <v>0</v>
      </c>
      <c r="Z672" s="30">
        <v>0</v>
      </c>
      <c r="AA672" s="30">
        <v>0</v>
      </c>
      <c r="AB672" s="31">
        <f t="shared" si="604"/>
        <v>2873.94</v>
      </c>
      <c r="AC672" s="33">
        <v>42095</v>
      </c>
      <c r="AD672" s="10">
        <f t="shared" si="605"/>
        <v>41363</v>
      </c>
      <c r="AE672" s="10">
        <f t="shared" si="606"/>
        <v>42095</v>
      </c>
      <c r="AF672" s="11">
        <f t="shared" si="607"/>
        <v>732</v>
      </c>
      <c r="AG672" s="11">
        <f t="shared" si="608"/>
        <v>5478.75</v>
      </c>
      <c r="AH672" s="11">
        <f t="shared" si="609"/>
        <v>732</v>
      </c>
      <c r="AI672" s="11">
        <f t="shared" ref="AI672:AI719" si="659">(AB672/S672)*AF672</f>
        <v>384.24184109589044</v>
      </c>
      <c r="AJ672" s="11">
        <f t="shared" ref="AJ672:AJ719" si="660">+AB672-AI672</f>
        <v>2489.6981589041097</v>
      </c>
      <c r="AK672" s="33">
        <v>42461</v>
      </c>
      <c r="AL672" s="5">
        <f t="shared" si="610"/>
        <v>42461</v>
      </c>
      <c r="AM672" s="11">
        <f t="shared" si="611"/>
        <v>42461</v>
      </c>
      <c r="AN672" s="11">
        <f t="shared" si="612"/>
        <v>732</v>
      </c>
      <c r="AO672" s="6">
        <v>589.78</v>
      </c>
      <c r="AP672" s="6">
        <f t="shared" si="613"/>
        <v>205.53815890410954</v>
      </c>
      <c r="AQ672" s="6">
        <f t="shared" si="614"/>
        <v>2284.16</v>
      </c>
      <c r="AR672" s="33">
        <v>42826</v>
      </c>
      <c r="AS672" s="5">
        <f t="shared" si="615"/>
        <v>42826</v>
      </c>
      <c r="AT672" s="11">
        <f t="shared" si="616"/>
        <v>42826</v>
      </c>
      <c r="AU672" s="11">
        <f t="shared" si="617"/>
        <v>1463</v>
      </c>
      <c r="AV672" s="6">
        <v>781.37599999999998</v>
      </c>
      <c r="AW672" s="6">
        <v>191.596</v>
      </c>
      <c r="AX672" s="6">
        <f t="shared" si="658"/>
        <v>2092.5640000000003</v>
      </c>
      <c r="AY672" s="33">
        <v>43191</v>
      </c>
      <c r="AZ672" s="5">
        <f t="shared" si="618"/>
        <v>43191</v>
      </c>
      <c r="BA672" s="11">
        <f t="shared" si="619"/>
        <v>1828</v>
      </c>
      <c r="BB672" s="11">
        <f t="shared" si="620"/>
        <v>0</v>
      </c>
      <c r="BC672" s="6">
        <v>961.95178065419566</v>
      </c>
      <c r="BD672" s="6">
        <v>180.57578065419571</v>
      </c>
      <c r="BE672" s="6">
        <f t="shared" si="646"/>
        <v>1911.9882193458043</v>
      </c>
      <c r="BF672" s="8"/>
      <c r="BG672" s="33">
        <v>43556</v>
      </c>
      <c r="BH672" s="5">
        <f t="shared" si="621"/>
        <v>43556</v>
      </c>
      <c r="BI672" s="11">
        <f t="shared" si="622"/>
        <v>2193</v>
      </c>
      <c r="BJ672" s="11">
        <f t="shared" si="623"/>
        <v>0</v>
      </c>
      <c r="BK672" s="6">
        <f t="shared" si="647"/>
        <v>1150.3874086838814</v>
      </c>
      <c r="BL672" s="6">
        <f t="shared" si="648"/>
        <v>188.43562802968574</v>
      </c>
      <c r="BM672" s="6">
        <f t="shared" si="649"/>
        <v>1723.5525913161187</v>
      </c>
      <c r="BN672" s="59"/>
      <c r="BO672" s="58"/>
      <c r="BP672" s="58"/>
      <c r="BQ672" s="61">
        <f t="shared" si="625"/>
        <v>1531.9565913161186</v>
      </c>
      <c r="BR672" s="33">
        <v>43922</v>
      </c>
      <c r="BS672" s="5">
        <f t="shared" si="626"/>
        <v>43922</v>
      </c>
      <c r="BT672" s="11">
        <f t="shared" si="627"/>
        <v>2559</v>
      </c>
      <c r="BU672" s="11">
        <f t="shared" si="628"/>
        <v>0</v>
      </c>
      <c r="BV672" s="6">
        <f t="shared" si="657"/>
        <v>1341.9834086838814</v>
      </c>
      <c r="BW672" s="6">
        <f t="shared" si="650"/>
        <v>191.596</v>
      </c>
      <c r="BX672" s="73">
        <f t="shared" si="651"/>
        <v>1531.9565913161186</v>
      </c>
      <c r="BY672" s="6">
        <f t="shared" si="652"/>
        <v>1531.9565913161186</v>
      </c>
      <c r="BZ672" s="33">
        <v>44287</v>
      </c>
      <c r="CA672" s="5">
        <f t="shared" si="631"/>
        <v>44287</v>
      </c>
      <c r="CB672" s="11">
        <f t="shared" si="632"/>
        <v>2924</v>
      </c>
      <c r="CC672" s="11">
        <f t="shared" si="633"/>
        <v>0</v>
      </c>
      <c r="CD672" s="6">
        <f t="shared" si="634"/>
        <v>1533.5794086838814</v>
      </c>
      <c r="CE672" s="62">
        <f t="shared" si="653"/>
        <v>191.596</v>
      </c>
      <c r="CF672" s="73">
        <f t="shared" si="654"/>
        <v>191.596</v>
      </c>
      <c r="CG672" s="73">
        <f t="shared" si="644"/>
        <v>1340.3605913161186</v>
      </c>
      <c r="CH672" s="6">
        <f t="shared" si="592"/>
        <v>1340.3605913161186</v>
      </c>
      <c r="CI672" s="6"/>
      <c r="CJ672" s="33">
        <v>44652</v>
      </c>
      <c r="CK672" s="5">
        <f t="shared" si="637"/>
        <v>44652</v>
      </c>
      <c r="CL672" s="11">
        <f t="shared" si="638"/>
        <v>2557</v>
      </c>
      <c r="CM672" s="11">
        <f t="shared" si="639"/>
        <v>2557</v>
      </c>
      <c r="CN672" s="6">
        <f t="shared" si="640"/>
        <v>1725.1754086838814</v>
      </c>
      <c r="CO672" s="6">
        <f t="shared" si="656"/>
        <v>191.596</v>
      </c>
      <c r="CP672" s="73">
        <f t="shared" si="655"/>
        <v>191.596</v>
      </c>
      <c r="CQ672" s="73">
        <f t="shared" si="645"/>
        <v>1148.7645913161186</v>
      </c>
      <c r="CR672" s="6">
        <f t="shared" si="643"/>
        <v>1148.7645913161186</v>
      </c>
    </row>
    <row r="673" spans="1:96">
      <c r="A673" s="30" t="s">
        <v>2669</v>
      </c>
      <c r="B673" s="30" t="s">
        <v>4592</v>
      </c>
      <c r="C673" s="49"/>
      <c r="D673" s="49" t="s">
        <v>4593</v>
      </c>
      <c r="E673" s="30" t="s">
        <v>2998</v>
      </c>
      <c r="F673" s="30" t="s">
        <v>11592</v>
      </c>
      <c r="G673" s="30" t="s">
        <v>4574</v>
      </c>
      <c r="H673" s="30" t="s">
        <v>4565</v>
      </c>
      <c r="I673" s="30" t="s">
        <v>4256</v>
      </c>
      <c r="J673" s="30"/>
      <c r="K673" s="30" t="s">
        <v>1240</v>
      </c>
      <c r="L673" s="30" t="s">
        <v>3102</v>
      </c>
      <c r="M673" s="31">
        <v>2873.94</v>
      </c>
      <c r="N673" s="30">
        <v>15</v>
      </c>
      <c r="O673" s="30"/>
      <c r="P673" s="162"/>
      <c r="Q673" s="30">
        <f t="shared" si="601"/>
        <v>180</v>
      </c>
      <c r="R673" s="30">
        <f t="shared" si="602"/>
        <v>5478.6330000000007</v>
      </c>
      <c r="S673" s="30">
        <f t="shared" si="603"/>
        <v>5475</v>
      </c>
      <c r="T673" s="30" t="s">
        <v>6</v>
      </c>
      <c r="U673" s="30"/>
      <c r="V673" s="32">
        <v>41363</v>
      </c>
      <c r="W673" s="30"/>
      <c r="X673" s="31">
        <v>2873.94</v>
      </c>
      <c r="Y673" s="30">
        <v>0</v>
      </c>
      <c r="Z673" s="30">
        <v>0</v>
      </c>
      <c r="AA673" s="30">
        <v>0</v>
      </c>
      <c r="AB673" s="31">
        <f t="shared" si="604"/>
        <v>2873.94</v>
      </c>
      <c r="AC673" s="33">
        <v>42095</v>
      </c>
      <c r="AD673" s="10">
        <f t="shared" si="605"/>
        <v>41363</v>
      </c>
      <c r="AE673" s="10">
        <f t="shared" si="606"/>
        <v>42095</v>
      </c>
      <c r="AF673" s="11">
        <f t="shared" si="607"/>
        <v>732</v>
      </c>
      <c r="AG673" s="11">
        <f t="shared" si="608"/>
        <v>5478.75</v>
      </c>
      <c r="AH673" s="11">
        <f t="shared" si="609"/>
        <v>732</v>
      </c>
      <c r="AI673" s="11">
        <f t="shared" si="659"/>
        <v>384.24184109589044</v>
      </c>
      <c r="AJ673" s="11">
        <f t="shared" si="660"/>
        <v>2489.6981589041097</v>
      </c>
      <c r="AK673" s="33">
        <v>42461</v>
      </c>
      <c r="AL673" s="5">
        <f t="shared" si="610"/>
        <v>42461</v>
      </c>
      <c r="AM673" s="11">
        <f t="shared" si="611"/>
        <v>42461</v>
      </c>
      <c r="AN673" s="11">
        <f t="shared" si="612"/>
        <v>732</v>
      </c>
      <c r="AO673" s="6">
        <v>589.78</v>
      </c>
      <c r="AP673" s="6">
        <f t="shared" si="613"/>
        <v>205.53815890410954</v>
      </c>
      <c r="AQ673" s="6">
        <f t="shared" si="614"/>
        <v>2284.16</v>
      </c>
      <c r="AR673" s="33">
        <v>42826</v>
      </c>
      <c r="AS673" s="5">
        <f t="shared" si="615"/>
        <v>42826</v>
      </c>
      <c r="AT673" s="11">
        <f t="shared" si="616"/>
        <v>42826</v>
      </c>
      <c r="AU673" s="11">
        <f t="shared" si="617"/>
        <v>1463</v>
      </c>
      <c r="AV673" s="6">
        <v>781.37599999999998</v>
      </c>
      <c r="AW673" s="6">
        <v>191.596</v>
      </c>
      <c r="AX673" s="6">
        <f t="shared" si="658"/>
        <v>2092.5640000000003</v>
      </c>
      <c r="AY673" s="33">
        <v>43191</v>
      </c>
      <c r="AZ673" s="5">
        <f t="shared" si="618"/>
        <v>43191</v>
      </c>
      <c r="BA673" s="11">
        <f t="shared" si="619"/>
        <v>1828</v>
      </c>
      <c r="BB673" s="11">
        <f t="shared" si="620"/>
        <v>0</v>
      </c>
      <c r="BC673" s="6">
        <v>961.95178065419566</v>
      </c>
      <c r="BD673" s="6">
        <v>180.57578065419571</v>
      </c>
      <c r="BE673" s="6">
        <f t="shared" si="646"/>
        <v>1911.9882193458043</v>
      </c>
      <c r="BF673" s="8"/>
      <c r="BG673" s="33">
        <v>43556</v>
      </c>
      <c r="BH673" s="5">
        <f t="shared" si="621"/>
        <v>43556</v>
      </c>
      <c r="BI673" s="11">
        <f t="shared" si="622"/>
        <v>2193</v>
      </c>
      <c r="BJ673" s="11">
        <f t="shared" si="623"/>
        <v>0</v>
      </c>
      <c r="BK673" s="6">
        <f>BC673+BL673</f>
        <v>1153.5917806541956</v>
      </c>
      <c r="BL673" s="6">
        <v>191.64</v>
      </c>
      <c r="BM673" s="6">
        <f t="shared" si="649"/>
        <v>1720.3482193458044</v>
      </c>
      <c r="BN673" s="59"/>
      <c r="BO673" s="58"/>
      <c r="BP673" s="58"/>
      <c r="BQ673" s="61">
        <f t="shared" si="625"/>
        <v>1528.7522193458044</v>
      </c>
      <c r="BR673" s="33">
        <v>43922</v>
      </c>
      <c r="BS673" s="5">
        <f t="shared" si="626"/>
        <v>43922</v>
      </c>
      <c r="BT673" s="11">
        <f t="shared" si="627"/>
        <v>2559</v>
      </c>
      <c r="BU673" s="11">
        <f t="shared" si="628"/>
        <v>0</v>
      </c>
      <c r="BV673" s="6">
        <f t="shared" si="657"/>
        <v>1345.1877806541956</v>
      </c>
      <c r="BW673" s="6">
        <f t="shared" si="650"/>
        <v>191.596</v>
      </c>
      <c r="BX673" s="73">
        <f t="shared" si="651"/>
        <v>1528.7522193458044</v>
      </c>
      <c r="BY673" s="6">
        <f t="shared" si="652"/>
        <v>1528.7522193458044</v>
      </c>
      <c r="BZ673" s="33">
        <v>44287</v>
      </c>
      <c r="CA673" s="5">
        <f t="shared" si="631"/>
        <v>44287</v>
      </c>
      <c r="CB673" s="11">
        <f t="shared" si="632"/>
        <v>2924</v>
      </c>
      <c r="CC673" s="11">
        <f t="shared" si="633"/>
        <v>0</v>
      </c>
      <c r="CD673" s="6">
        <f t="shared" si="634"/>
        <v>1536.7837806541957</v>
      </c>
      <c r="CE673" s="62">
        <f t="shared" si="653"/>
        <v>191.596</v>
      </c>
      <c r="CF673" s="73">
        <f t="shared" si="654"/>
        <v>191.596</v>
      </c>
      <c r="CG673" s="73">
        <f t="shared" si="644"/>
        <v>1337.1562193458044</v>
      </c>
      <c r="CH673" s="6">
        <f t="shared" si="592"/>
        <v>1337.1562193458044</v>
      </c>
      <c r="CI673" s="6"/>
      <c r="CJ673" s="33">
        <v>44652</v>
      </c>
      <c r="CK673" s="5">
        <f t="shared" si="637"/>
        <v>44652</v>
      </c>
      <c r="CL673" s="11">
        <f t="shared" si="638"/>
        <v>2557</v>
      </c>
      <c r="CM673" s="11">
        <f t="shared" si="639"/>
        <v>2557</v>
      </c>
      <c r="CN673" s="6">
        <f t="shared" si="640"/>
        <v>1728.3797806541957</v>
      </c>
      <c r="CO673" s="6">
        <f t="shared" si="656"/>
        <v>191.596</v>
      </c>
      <c r="CP673" s="73">
        <f t="shared" si="655"/>
        <v>191.596</v>
      </c>
      <c r="CQ673" s="73">
        <f t="shared" si="645"/>
        <v>1145.5602193458044</v>
      </c>
      <c r="CR673" s="6">
        <f t="shared" si="643"/>
        <v>1145.5602193458044</v>
      </c>
    </row>
    <row r="674" spans="1:96">
      <c r="A674" s="30" t="s">
        <v>2670</v>
      </c>
      <c r="B674" s="30" t="s">
        <v>2671</v>
      </c>
      <c r="C674" s="49"/>
      <c r="D674" s="49" t="s">
        <v>3943</v>
      </c>
      <c r="E674" s="30" t="s">
        <v>3061</v>
      </c>
      <c r="F674" s="30" t="s">
        <v>4568</v>
      </c>
      <c r="G674" s="30" t="s">
        <v>4574</v>
      </c>
      <c r="H674" s="30" t="s">
        <v>4441</v>
      </c>
      <c r="I674" s="30" t="s">
        <v>4305</v>
      </c>
      <c r="J674" s="30"/>
      <c r="K674" s="30" t="s">
        <v>1240</v>
      </c>
      <c r="L674" s="30" t="s">
        <v>3102</v>
      </c>
      <c r="M674" s="31">
        <v>1320.12</v>
      </c>
      <c r="N674" s="30">
        <v>15</v>
      </c>
      <c r="O674" s="30"/>
      <c r="P674" s="162"/>
      <c r="Q674" s="30">
        <f t="shared" si="601"/>
        <v>180</v>
      </c>
      <c r="R674" s="30">
        <f t="shared" si="602"/>
        <v>5478.6330000000007</v>
      </c>
      <c r="S674" s="30">
        <f t="shared" si="603"/>
        <v>5475</v>
      </c>
      <c r="T674" s="30" t="s">
        <v>6</v>
      </c>
      <c r="U674" s="30"/>
      <c r="V674" s="32">
        <v>41363</v>
      </c>
      <c r="W674" s="30"/>
      <c r="X674" s="31">
        <v>1320.12</v>
      </c>
      <c r="Y674" s="30">
        <v>0</v>
      </c>
      <c r="Z674" s="30">
        <v>0</v>
      </c>
      <c r="AA674" s="30">
        <v>0</v>
      </c>
      <c r="AB674" s="31">
        <f t="shared" si="604"/>
        <v>1320.12</v>
      </c>
      <c r="AC674" s="33">
        <v>42095</v>
      </c>
      <c r="AD674" s="10">
        <f t="shared" si="605"/>
        <v>41363</v>
      </c>
      <c r="AE674" s="10">
        <f t="shared" si="606"/>
        <v>42095</v>
      </c>
      <c r="AF674" s="11">
        <f t="shared" si="607"/>
        <v>732</v>
      </c>
      <c r="AG674" s="11">
        <f t="shared" si="608"/>
        <v>5478.75</v>
      </c>
      <c r="AH674" s="11">
        <f t="shared" si="609"/>
        <v>732</v>
      </c>
      <c r="AI674" s="11">
        <f t="shared" si="659"/>
        <v>176.49823561643834</v>
      </c>
      <c r="AJ674" s="11">
        <f t="shared" si="660"/>
        <v>1143.6217643835616</v>
      </c>
      <c r="AK674" s="33">
        <v>42461</v>
      </c>
      <c r="AL674" s="5">
        <f t="shared" si="610"/>
        <v>42461</v>
      </c>
      <c r="AM674" s="11">
        <f t="shared" si="611"/>
        <v>42461</v>
      </c>
      <c r="AN674" s="11">
        <f t="shared" si="612"/>
        <v>732</v>
      </c>
      <c r="AO674" s="6">
        <v>270.77999999999997</v>
      </c>
      <c r="AP674" s="6">
        <f t="shared" si="613"/>
        <v>94.281764383561637</v>
      </c>
      <c r="AQ674" s="6">
        <f t="shared" si="614"/>
        <v>1049.3399999999999</v>
      </c>
      <c r="AR674" s="33">
        <v>42826</v>
      </c>
      <c r="AS674" s="5">
        <f t="shared" si="615"/>
        <v>42826</v>
      </c>
      <c r="AT674" s="11">
        <f t="shared" si="616"/>
        <v>42826</v>
      </c>
      <c r="AU674" s="11">
        <f t="shared" si="617"/>
        <v>1463</v>
      </c>
      <c r="AV674" s="6">
        <v>358.78799999999995</v>
      </c>
      <c r="AW674" s="6">
        <v>88.007999999999996</v>
      </c>
      <c r="AX674" s="6">
        <f t="shared" si="658"/>
        <v>961.33199999999988</v>
      </c>
      <c r="AY674" s="33">
        <v>43191</v>
      </c>
      <c r="AZ674" s="5">
        <f t="shared" si="618"/>
        <v>43191</v>
      </c>
      <c r="BA674" s="11">
        <f t="shared" si="619"/>
        <v>1828</v>
      </c>
      <c r="BB674" s="11">
        <f t="shared" si="620"/>
        <v>684.37823561643836</v>
      </c>
      <c r="BC674" s="6">
        <v>441.86615871260017</v>
      </c>
      <c r="BD674" s="6">
        <v>83.078158712600185</v>
      </c>
      <c r="BE674" s="6">
        <f t="shared" si="646"/>
        <v>878.25384128739972</v>
      </c>
      <c r="BF674" s="8"/>
      <c r="BG674" s="33">
        <v>43556</v>
      </c>
      <c r="BH674" s="5">
        <f t="shared" si="621"/>
        <v>43556</v>
      </c>
      <c r="BI674" s="11">
        <f t="shared" si="622"/>
        <v>2193</v>
      </c>
      <c r="BJ674" s="11">
        <f t="shared" si="623"/>
        <v>0</v>
      </c>
      <c r="BK674" s="6">
        <f>(M674-J674)/R674*BI674</f>
        <v>528.42071370723306</v>
      </c>
      <c r="BL674" s="6">
        <v>87.96</v>
      </c>
      <c r="BM674" s="6">
        <f t="shared" si="649"/>
        <v>790.29384128739969</v>
      </c>
      <c r="BN674" s="59"/>
      <c r="BO674" s="58"/>
      <c r="BP674" s="58"/>
      <c r="BQ674" s="61">
        <f t="shared" si="625"/>
        <v>703.69128629276679</v>
      </c>
      <c r="BR674" s="33">
        <v>43922</v>
      </c>
      <c r="BS674" s="5">
        <f t="shared" si="626"/>
        <v>43922</v>
      </c>
      <c r="BT674" s="11">
        <f t="shared" si="627"/>
        <v>2559</v>
      </c>
      <c r="BU674" s="11">
        <f t="shared" si="628"/>
        <v>0</v>
      </c>
      <c r="BV674" s="6">
        <f t="shared" si="657"/>
        <v>616.4287137072331</v>
      </c>
      <c r="BW674" s="6">
        <f t="shared" si="650"/>
        <v>88.007999999999996</v>
      </c>
      <c r="BX674" s="73">
        <f t="shared" si="651"/>
        <v>702.28584128739965</v>
      </c>
      <c r="BY674" s="6">
        <f t="shared" si="652"/>
        <v>702.28584128739965</v>
      </c>
      <c r="BZ674" s="33">
        <v>44287</v>
      </c>
      <c r="CA674" s="5">
        <f t="shared" si="631"/>
        <v>44287</v>
      </c>
      <c r="CB674" s="11">
        <f t="shared" si="632"/>
        <v>2924</v>
      </c>
      <c r="CC674" s="11">
        <f t="shared" si="633"/>
        <v>0</v>
      </c>
      <c r="CD674" s="6">
        <f t="shared" si="634"/>
        <v>704.43671370723314</v>
      </c>
      <c r="CE674" s="62">
        <f t="shared" si="653"/>
        <v>88.007999999999996</v>
      </c>
      <c r="CF674" s="73">
        <f t="shared" si="654"/>
        <v>88.007999999999996</v>
      </c>
      <c r="CG674" s="73">
        <f t="shared" si="644"/>
        <v>614.27784128739961</v>
      </c>
      <c r="CH674" s="6">
        <f t="shared" si="592"/>
        <v>614.27784128739961</v>
      </c>
      <c r="CI674" s="6"/>
      <c r="CJ674" s="33">
        <v>44652</v>
      </c>
      <c r="CK674" s="5">
        <f t="shared" si="637"/>
        <v>44652</v>
      </c>
      <c r="CL674" s="11">
        <f t="shared" si="638"/>
        <v>2557</v>
      </c>
      <c r="CM674" s="11">
        <f t="shared" si="639"/>
        <v>2557</v>
      </c>
      <c r="CN674" s="6">
        <f t="shared" si="640"/>
        <v>792.44471370723318</v>
      </c>
      <c r="CO674" s="6">
        <f t="shared" si="656"/>
        <v>88.007999999999996</v>
      </c>
      <c r="CP674" s="73">
        <f t="shared" si="655"/>
        <v>88.007999999999996</v>
      </c>
      <c r="CQ674" s="73">
        <f t="shared" si="645"/>
        <v>526.26984128739957</v>
      </c>
      <c r="CR674" s="6">
        <f t="shared" si="643"/>
        <v>526.26984128739957</v>
      </c>
    </row>
    <row r="675" spans="1:96">
      <c r="A675" s="30" t="s">
        <v>1330</v>
      </c>
      <c r="B675" s="30" t="s">
        <v>1331</v>
      </c>
      <c r="C675" s="49"/>
      <c r="D675" s="49" t="s">
        <v>3269</v>
      </c>
      <c r="E675" s="30" t="s">
        <v>3061</v>
      </c>
      <c r="F675" s="30" t="s">
        <v>4568</v>
      </c>
      <c r="G675" s="30" t="s">
        <v>4562</v>
      </c>
      <c r="H675" s="30" t="s">
        <v>4513</v>
      </c>
      <c r="I675" s="30" t="s">
        <v>4477</v>
      </c>
      <c r="J675" s="30"/>
      <c r="K675" s="30" t="s">
        <v>1240</v>
      </c>
      <c r="L675" s="30" t="s">
        <v>3102</v>
      </c>
      <c r="M675" s="31">
        <v>193</v>
      </c>
      <c r="N675" s="30">
        <v>15</v>
      </c>
      <c r="O675" s="30"/>
      <c r="P675" s="162"/>
      <c r="Q675" s="30">
        <f t="shared" si="601"/>
        <v>180</v>
      </c>
      <c r="R675" s="30">
        <f t="shared" si="602"/>
        <v>5478.6330000000007</v>
      </c>
      <c r="S675" s="30">
        <f t="shared" si="603"/>
        <v>5475</v>
      </c>
      <c r="T675" s="30" t="s">
        <v>6</v>
      </c>
      <c r="U675" s="30"/>
      <c r="V675" s="32">
        <v>41365</v>
      </c>
      <c r="W675" s="30"/>
      <c r="X675" s="31">
        <v>193</v>
      </c>
      <c r="Y675" s="30">
        <v>0</v>
      </c>
      <c r="Z675" s="30">
        <v>0</v>
      </c>
      <c r="AA675" s="30">
        <v>0</v>
      </c>
      <c r="AB675" s="31">
        <f t="shared" si="604"/>
        <v>193</v>
      </c>
      <c r="AC675" s="33">
        <v>42095</v>
      </c>
      <c r="AD675" s="10">
        <f t="shared" si="605"/>
        <v>41365</v>
      </c>
      <c r="AE675" s="10">
        <f t="shared" si="606"/>
        <v>42095</v>
      </c>
      <c r="AF675" s="11">
        <f t="shared" si="607"/>
        <v>730</v>
      </c>
      <c r="AG675" s="11">
        <f t="shared" si="608"/>
        <v>5478.75</v>
      </c>
      <c r="AH675" s="11">
        <f t="shared" si="609"/>
        <v>730</v>
      </c>
      <c r="AI675" s="11">
        <f t="shared" si="659"/>
        <v>25.733333333333334</v>
      </c>
      <c r="AJ675" s="11">
        <f t="shared" si="660"/>
        <v>167.26666666666665</v>
      </c>
      <c r="AK675" s="33">
        <v>42461</v>
      </c>
      <c r="AL675" s="5">
        <f t="shared" si="610"/>
        <v>42461</v>
      </c>
      <c r="AM675" s="11">
        <f t="shared" si="611"/>
        <v>42461</v>
      </c>
      <c r="AN675" s="11">
        <f t="shared" si="612"/>
        <v>730</v>
      </c>
      <c r="AO675" s="6">
        <v>38.700000000000003</v>
      </c>
      <c r="AP675" s="6">
        <f t="shared" si="613"/>
        <v>12.966666666666669</v>
      </c>
      <c r="AQ675" s="6">
        <f t="shared" si="614"/>
        <v>154.30000000000001</v>
      </c>
      <c r="AR675" s="33">
        <v>42826</v>
      </c>
      <c r="AS675" s="5">
        <f t="shared" si="615"/>
        <v>42826</v>
      </c>
      <c r="AT675" s="11">
        <f t="shared" si="616"/>
        <v>42826</v>
      </c>
      <c r="AU675" s="11">
        <f t="shared" si="617"/>
        <v>1461</v>
      </c>
      <c r="AV675" s="6">
        <v>51.56666666666667</v>
      </c>
      <c r="AW675" s="6">
        <v>12.866666666666667</v>
      </c>
      <c r="AX675" s="6">
        <f t="shared" si="658"/>
        <v>141.43333333333334</v>
      </c>
      <c r="AY675" s="33">
        <v>43191</v>
      </c>
      <c r="AZ675" s="5">
        <f t="shared" si="618"/>
        <v>43191</v>
      </c>
      <c r="BA675" s="11">
        <f t="shared" si="619"/>
        <v>1826</v>
      </c>
      <c r="BB675" s="11">
        <f t="shared" si="620"/>
        <v>1658.7333333333333</v>
      </c>
      <c r="BC675" s="6">
        <v>64.540807247523077</v>
      </c>
      <c r="BD675" s="6">
        <v>12.974140580856405</v>
      </c>
      <c r="BE675" s="6">
        <f t="shared" si="646"/>
        <v>128.45919275247692</v>
      </c>
      <c r="BF675" s="8"/>
      <c r="BG675" s="33">
        <v>43556</v>
      </c>
      <c r="BH675" s="5">
        <f t="shared" si="621"/>
        <v>43556</v>
      </c>
      <c r="BI675" s="11">
        <f t="shared" si="622"/>
        <v>2191</v>
      </c>
      <c r="BJ675" s="11">
        <f t="shared" si="623"/>
        <v>0</v>
      </c>
      <c r="BK675" s="6">
        <f>(M675-J675)/R675*BI675</f>
        <v>77.184034776558306</v>
      </c>
      <c r="BL675" s="6">
        <f>BK675-BC675</f>
        <v>12.643227529035229</v>
      </c>
      <c r="BM675" s="6">
        <f t="shared" si="649"/>
        <v>115.81596522344169</v>
      </c>
      <c r="BN675" s="59"/>
      <c r="BO675" s="58"/>
      <c r="BP675" s="58"/>
      <c r="BQ675" s="61">
        <f t="shared" si="625"/>
        <v>102.94929855677503</v>
      </c>
      <c r="BR675" s="33">
        <v>43922</v>
      </c>
      <c r="BS675" s="5">
        <f t="shared" si="626"/>
        <v>43922</v>
      </c>
      <c r="BT675" s="11">
        <f t="shared" si="627"/>
        <v>2557</v>
      </c>
      <c r="BU675" s="11">
        <f t="shared" si="628"/>
        <v>0</v>
      </c>
      <c r="BV675" s="6">
        <f t="shared" si="657"/>
        <v>90.050701443224966</v>
      </c>
      <c r="BW675" s="6">
        <f t="shared" si="650"/>
        <v>12.866666666666667</v>
      </c>
      <c r="BX675" s="73">
        <f t="shared" si="651"/>
        <v>102.94929855677503</v>
      </c>
      <c r="BY675" s="6">
        <f t="shared" si="652"/>
        <v>102.94929855677503</v>
      </c>
      <c r="BZ675" s="33">
        <v>43922</v>
      </c>
      <c r="CA675" s="5">
        <f t="shared" si="631"/>
        <v>43922</v>
      </c>
      <c r="CB675" s="11">
        <f t="shared" si="632"/>
        <v>2557</v>
      </c>
      <c r="CC675" s="11">
        <f t="shared" si="633"/>
        <v>0</v>
      </c>
      <c r="CD675" s="6">
        <f t="shared" si="634"/>
        <v>102.91736810989164</v>
      </c>
      <c r="CE675" s="62">
        <f>BW675</f>
        <v>12.866666666666667</v>
      </c>
      <c r="CF675" s="73">
        <f t="shared" si="654"/>
        <v>12.866666666666667</v>
      </c>
      <c r="CG675" s="73">
        <f t="shared" si="644"/>
        <v>90.08263189010836</v>
      </c>
      <c r="CH675" s="6">
        <f t="shared" si="592"/>
        <v>90.08263189010836</v>
      </c>
      <c r="CI675" s="6"/>
      <c r="CJ675" s="33">
        <v>44652</v>
      </c>
      <c r="CK675" s="5">
        <f t="shared" si="637"/>
        <v>44652</v>
      </c>
      <c r="CL675" s="11">
        <f t="shared" si="638"/>
        <v>2557</v>
      </c>
      <c r="CM675" s="11">
        <f t="shared" si="639"/>
        <v>2557</v>
      </c>
      <c r="CN675" s="6">
        <f t="shared" si="640"/>
        <v>115.78403477655831</v>
      </c>
      <c r="CO675" s="6">
        <f t="shared" si="656"/>
        <v>12.866666666666667</v>
      </c>
      <c r="CP675" s="73">
        <f t="shared" si="655"/>
        <v>12.866666666666667</v>
      </c>
      <c r="CQ675" s="73">
        <f t="shared" si="645"/>
        <v>77.215965223441685</v>
      </c>
      <c r="CR675" s="6">
        <f t="shared" si="643"/>
        <v>77.215965223441685</v>
      </c>
    </row>
    <row r="676" spans="1:96">
      <c r="A676" s="30" t="s">
        <v>2575</v>
      </c>
      <c r="B676" s="30" t="s">
        <v>2576</v>
      </c>
      <c r="C676" s="49"/>
      <c r="D676" s="49" t="s">
        <v>3901</v>
      </c>
      <c r="E676" s="30" t="s">
        <v>3061</v>
      </c>
      <c r="F676" s="30" t="s">
        <v>4568</v>
      </c>
      <c r="G676" s="30" t="s">
        <v>4562</v>
      </c>
      <c r="H676" s="30" t="s">
        <v>3140</v>
      </c>
      <c r="I676" s="30" t="s">
        <v>3116</v>
      </c>
      <c r="J676" s="30"/>
      <c r="K676" s="30" t="s">
        <v>1240</v>
      </c>
      <c r="L676" s="30" t="s">
        <v>3102</v>
      </c>
      <c r="M676" s="31">
        <v>14830</v>
      </c>
      <c r="N676" s="30">
        <v>5</v>
      </c>
      <c r="O676" s="30"/>
      <c r="P676" s="162">
        <v>15</v>
      </c>
      <c r="Q676" s="30">
        <f t="shared" si="601"/>
        <v>60</v>
      </c>
      <c r="R676" s="30">
        <f t="shared" si="602"/>
        <v>1826.2110000000002</v>
      </c>
      <c r="S676" s="30">
        <f t="shared" si="603"/>
        <v>1825</v>
      </c>
      <c r="T676" s="30" t="s">
        <v>6</v>
      </c>
      <c r="U676" s="30"/>
      <c r="V676" s="32">
        <v>41425</v>
      </c>
      <c r="W676" s="30"/>
      <c r="X676" s="31">
        <v>14830</v>
      </c>
      <c r="Y676" s="30">
        <v>0</v>
      </c>
      <c r="Z676" s="30">
        <v>0</v>
      </c>
      <c r="AA676" s="30">
        <v>0</v>
      </c>
      <c r="AB676" s="31">
        <f t="shared" si="604"/>
        <v>14830</v>
      </c>
      <c r="AC676" s="33">
        <v>42095</v>
      </c>
      <c r="AD676" s="10">
        <f t="shared" si="605"/>
        <v>41425</v>
      </c>
      <c r="AE676" s="10">
        <f t="shared" si="606"/>
        <v>42095</v>
      </c>
      <c r="AF676" s="11">
        <f t="shared" si="607"/>
        <v>670</v>
      </c>
      <c r="AG676" s="11">
        <f t="shared" si="608"/>
        <v>1826.25</v>
      </c>
      <c r="AH676" s="11">
        <f t="shared" si="609"/>
        <v>670</v>
      </c>
      <c r="AI676" s="11">
        <f t="shared" si="659"/>
        <v>5444.4383561643826</v>
      </c>
      <c r="AJ676" s="11">
        <f t="shared" si="660"/>
        <v>9385.5616438356174</v>
      </c>
      <c r="AK676" s="33">
        <v>42461</v>
      </c>
      <c r="AL676" s="5">
        <f t="shared" si="610"/>
        <v>42461</v>
      </c>
      <c r="AM676" s="11">
        <f t="shared" si="611"/>
        <v>42461</v>
      </c>
      <c r="AN676" s="11">
        <f t="shared" si="612"/>
        <v>670</v>
      </c>
      <c r="AO676" s="6">
        <v>8437.14</v>
      </c>
      <c r="AP676" s="6">
        <f t="shared" si="613"/>
        <v>2992.7016438356168</v>
      </c>
      <c r="AQ676" s="6">
        <f t="shared" si="614"/>
        <v>6392.8600000000006</v>
      </c>
      <c r="AR676" s="33">
        <v>42826</v>
      </c>
      <c r="AS676" s="5">
        <f t="shared" si="615"/>
        <v>42826</v>
      </c>
      <c r="AT676" s="11">
        <f t="shared" si="616"/>
        <v>42826</v>
      </c>
      <c r="AU676" s="11">
        <f t="shared" si="617"/>
        <v>1401</v>
      </c>
      <c r="AV676" s="6">
        <v>11403.14</v>
      </c>
      <c r="AW676" s="6">
        <v>2966</v>
      </c>
      <c r="AX676" s="6">
        <f t="shared" si="658"/>
        <v>3426.8600000000006</v>
      </c>
      <c r="AY676" s="33">
        <v>43191</v>
      </c>
      <c r="AZ676" s="5">
        <f t="shared" si="618"/>
        <v>43191</v>
      </c>
      <c r="BA676" s="11">
        <f t="shared" si="619"/>
        <v>1766</v>
      </c>
      <c r="BB676" s="11">
        <f t="shared" si="620"/>
        <v>0</v>
      </c>
      <c r="BC676" s="6">
        <v>14390.215755104557</v>
      </c>
      <c r="BD676" s="6">
        <v>2987.0757551045576</v>
      </c>
      <c r="BE676" s="6">
        <f t="shared" si="646"/>
        <v>439.78424489544341</v>
      </c>
      <c r="BF676" s="8"/>
      <c r="BG676" s="33">
        <v>43556</v>
      </c>
      <c r="BH676" s="5">
        <f t="shared" si="621"/>
        <v>43556</v>
      </c>
      <c r="BI676" s="11">
        <f t="shared" si="622"/>
        <v>2131</v>
      </c>
      <c r="BJ676" s="11">
        <f t="shared" si="623"/>
        <v>0</v>
      </c>
      <c r="BK676" s="6">
        <f t="shared" ref="BK676:BK682" si="661">BC676+BL676</f>
        <v>14830</v>
      </c>
      <c r="BL676" s="6">
        <f t="shared" ref="BL676:BL709" si="662">BE676</f>
        <v>439.78424489544341</v>
      </c>
      <c r="BM676" s="6">
        <v>0.25</v>
      </c>
      <c r="BN676" s="59"/>
      <c r="BO676" s="58"/>
      <c r="BP676" s="58"/>
      <c r="BQ676" s="61">
        <f t="shared" si="625"/>
        <v>-0.25</v>
      </c>
      <c r="BR676" s="33">
        <v>43922</v>
      </c>
      <c r="BS676" s="5">
        <f t="shared" si="626"/>
        <v>43922</v>
      </c>
      <c r="BT676" s="11">
        <f t="shared" si="627"/>
        <v>2497</v>
      </c>
      <c r="BU676" s="11">
        <f t="shared" si="628"/>
        <v>0</v>
      </c>
      <c r="BV676" s="6">
        <f t="shared" si="657"/>
        <v>14830.25</v>
      </c>
      <c r="BW676" s="6">
        <f t="shared" ref="BW676:BW709" si="663">BM676</f>
        <v>0.25</v>
      </c>
      <c r="BX676" s="73">
        <f t="shared" ref="BX676:BX718" si="664">M676*(P676-($BX$4-V676)/365)/P676</f>
        <v>8069.1452054794518</v>
      </c>
      <c r="BY676" s="6">
        <v>0.25</v>
      </c>
      <c r="BZ676" s="33">
        <v>44287</v>
      </c>
      <c r="CA676" s="5">
        <f t="shared" si="631"/>
        <v>44287</v>
      </c>
      <c r="CB676" s="11">
        <f t="shared" si="632"/>
        <v>2862</v>
      </c>
      <c r="CC676" s="11">
        <f t="shared" si="633"/>
        <v>0</v>
      </c>
      <c r="CD676" s="6">
        <f t="shared" si="634"/>
        <v>14830.5</v>
      </c>
      <c r="CE676" s="62">
        <f t="shared" ref="CE676:CE709" si="665">BY676</f>
        <v>0.25</v>
      </c>
      <c r="CF676" s="73">
        <f t="shared" ref="CF676:CF719" si="666">M676/P676</f>
        <v>988.66666666666663</v>
      </c>
      <c r="CG676" s="73">
        <f t="shared" si="644"/>
        <v>7080.4785388127848</v>
      </c>
      <c r="CH676" s="6">
        <f t="shared" si="592"/>
        <v>0</v>
      </c>
      <c r="CI676" s="6"/>
      <c r="CJ676" s="33">
        <v>44652</v>
      </c>
      <c r="CK676" s="5">
        <f t="shared" si="637"/>
        <v>44652</v>
      </c>
      <c r="CL676" s="11">
        <f t="shared" si="638"/>
        <v>2557</v>
      </c>
      <c r="CM676" s="11">
        <f t="shared" si="639"/>
        <v>2557</v>
      </c>
      <c r="CN676" s="6">
        <f t="shared" si="640"/>
        <v>14830.5</v>
      </c>
      <c r="CO676" s="62">
        <f>CH676</f>
        <v>0</v>
      </c>
      <c r="CP676" s="73">
        <f t="shared" ref="CP676:CP719" si="667">M676/P676</f>
        <v>988.66666666666663</v>
      </c>
      <c r="CQ676" s="73">
        <f t="shared" si="645"/>
        <v>6091.8118721461178</v>
      </c>
      <c r="CR676" s="6">
        <f t="shared" si="643"/>
        <v>0</v>
      </c>
    </row>
    <row r="677" spans="1:96">
      <c r="A677" s="30" t="s">
        <v>2577</v>
      </c>
      <c r="B677" s="30" t="s">
        <v>2578</v>
      </c>
      <c r="C677" s="49"/>
      <c r="D677" s="49" t="s">
        <v>3902</v>
      </c>
      <c r="E677" s="30" t="s">
        <v>3061</v>
      </c>
      <c r="F677" s="30" t="s">
        <v>4568</v>
      </c>
      <c r="G677" s="30" t="s">
        <v>4562</v>
      </c>
      <c r="H677" s="30" t="s">
        <v>3140</v>
      </c>
      <c r="I677" s="30" t="s">
        <v>3116</v>
      </c>
      <c r="J677" s="30"/>
      <c r="K677" s="30" t="s">
        <v>1240</v>
      </c>
      <c r="L677" s="30" t="s">
        <v>3102</v>
      </c>
      <c r="M677" s="31">
        <v>14830</v>
      </c>
      <c r="N677" s="30">
        <v>5</v>
      </c>
      <c r="O677" s="30"/>
      <c r="P677" s="162">
        <v>15</v>
      </c>
      <c r="Q677" s="30">
        <f t="shared" si="601"/>
        <v>60</v>
      </c>
      <c r="R677" s="30">
        <f t="shared" si="602"/>
        <v>1826.2110000000002</v>
      </c>
      <c r="S677" s="30">
        <f t="shared" si="603"/>
        <v>1825</v>
      </c>
      <c r="T677" s="30" t="s">
        <v>6</v>
      </c>
      <c r="U677" s="30"/>
      <c r="V677" s="32">
        <v>41425</v>
      </c>
      <c r="W677" s="30"/>
      <c r="X677" s="31">
        <v>14830</v>
      </c>
      <c r="Y677" s="30">
        <v>0</v>
      </c>
      <c r="Z677" s="30">
        <v>0</v>
      </c>
      <c r="AA677" s="30">
        <v>0</v>
      </c>
      <c r="AB677" s="31">
        <f t="shared" si="604"/>
        <v>14830</v>
      </c>
      <c r="AC677" s="33">
        <v>42095</v>
      </c>
      <c r="AD677" s="10">
        <f t="shared" si="605"/>
        <v>41425</v>
      </c>
      <c r="AE677" s="10">
        <f t="shared" si="606"/>
        <v>42095</v>
      </c>
      <c r="AF677" s="11">
        <f t="shared" si="607"/>
        <v>670</v>
      </c>
      <c r="AG677" s="11">
        <f t="shared" si="608"/>
        <v>1826.25</v>
      </c>
      <c r="AH677" s="11">
        <f t="shared" si="609"/>
        <v>670</v>
      </c>
      <c r="AI677" s="11">
        <f t="shared" si="659"/>
        <v>5444.4383561643826</v>
      </c>
      <c r="AJ677" s="11">
        <f t="shared" si="660"/>
        <v>9385.5616438356174</v>
      </c>
      <c r="AK677" s="33">
        <v>42461</v>
      </c>
      <c r="AL677" s="5">
        <f t="shared" si="610"/>
        <v>42461</v>
      </c>
      <c r="AM677" s="11">
        <f t="shared" si="611"/>
        <v>42461</v>
      </c>
      <c r="AN677" s="11">
        <f t="shared" si="612"/>
        <v>670</v>
      </c>
      <c r="AO677" s="6">
        <v>8437.14</v>
      </c>
      <c r="AP677" s="6">
        <f t="shared" si="613"/>
        <v>2992.7016438356168</v>
      </c>
      <c r="AQ677" s="6">
        <f t="shared" si="614"/>
        <v>6392.8600000000006</v>
      </c>
      <c r="AR677" s="33">
        <v>42826</v>
      </c>
      <c r="AS677" s="5">
        <f t="shared" si="615"/>
        <v>42826</v>
      </c>
      <c r="AT677" s="11">
        <f t="shared" si="616"/>
        <v>42826</v>
      </c>
      <c r="AU677" s="11">
        <f t="shared" si="617"/>
        <v>1401</v>
      </c>
      <c r="AV677" s="6">
        <v>11403.14</v>
      </c>
      <c r="AW677" s="6">
        <v>2966</v>
      </c>
      <c r="AX677" s="6">
        <f t="shared" si="658"/>
        <v>3426.8600000000006</v>
      </c>
      <c r="AY677" s="33">
        <v>43191</v>
      </c>
      <c r="AZ677" s="5">
        <f t="shared" si="618"/>
        <v>43191</v>
      </c>
      <c r="BA677" s="11">
        <f t="shared" si="619"/>
        <v>1766</v>
      </c>
      <c r="BB677" s="11">
        <f t="shared" si="620"/>
        <v>0</v>
      </c>
      <c r="BC677" s="6">
        <v>14390.215755104557</v>
      </c>
      <c r="BD677" s="6">
        <v>2987.0757551045576</v>
      </c>
      <c r="BE677" s="6">
        <f t="shared" si="646"/>
        <v>439.78424489544341</v>
      </c>
      <c r="BF677" s="8"/>
      <c r="BG677" s="33">
        <v>43556</v>
      </c>
      <c r="BH677" s="5">
        <f t="shared" si="621"/>
        <v>43556</v>
      </c>
      <c r="BI677" s="11">
        <f t="shared" si="622"/>
        <v>2131</v>
      </c>
      <c r="BJ677" s="11">
        <f t="shared" si="623"/>
        <v>0</v>
      </c>
      <c r="BK677" s="6">
        <f t="shared" si="661"/>
        <v>14830</v>
      </c>
      <c r="BL677" s="6">
        <f t="shared" si="662"/>
        <v>439.78424489544341</v>
      </c>
      <c r="BM677" s="6">
        <v>0.25</v>
      </c>
      <c r="BN677" s="59"/>
      <c r="BO677" s="58"/>
      <c r="BP677" s="58"/>
      <c r="BQ677" s="61">
        <f t="shared" si="625"/>
        <v>-0.25</v>
      </c>
      <c r="BR677" s="33">
        <v>43922</v>
      </c>
      <c r="BS677" s="5">
        <f t="shared" si="626"/>
        <v>43922</v>
      </c>
      <c r="BT677" s="11">
        <f t="shared" si="627"/>
        <v>2497</v>
      </c>
      <c r="BU677" s="11">
        <f t="shared" si="628"/>
        <v>0</v>
      </c>
      <c r="BV677" s="6">
        <f t="shared" si="657"/>
        <v>14830.25</v>
      </c>
      <c r="BW677" s="6">
        <f t="shared" si="663"/>
        <v>0.25</v>
      </c>
      <c r="BX677" s="73">
        <f t="shared" si="664"/>
        <v>8069.1452054794518</v>
      </c>
      <c r="BY677" s="6">
        <v>0.25</v>
      </c>
      <c r="BZ677" s="33">
        <v>44287</v>
      </c>
      <c r="CA677" s="5">
        <f t="shared" si="631"/>
        <v>44287</v>
      </c>
      <c r="CB677" s="11">
        <f t="shared" si="632"/>
        <v>2862</v>
      </c>
      <c r="CC677" s="11">
        <f t="shared" si="633"/>
        <v>0</v>
      </c>
      <c r="CD677" s="6">
        <f t="shared" si="634"/>
        <v>14830.5</v>
      </c>
      <c r="CE677" s="62">
        <f t="shared" si="665"/>
        <v>0.25</v>
      </c>
      <c r="CF677" s="73">
        <f t="shared" si="666"/>
        <v>988.66666666666663</v>
      </c>
      <c r="CG677" s="73">
        <f t="shared" si="644"/>
        <v>7080.4785388127848</v>
      </c>
      <c r="CH677" s="6">
        <f t="shared" si="592"/>
        <v>0</v>
      </c>
      <c r="CI677" s="6"/>
      <c r="CJ677" s="33">
        <v>44652</v>
      </c>
      <c r="CK677" s="5">
        <f t="shared" si="637"/>
        <v>44652</v>
      </c>
      <c r="CL677" s="11">
        <f t="shared" si="638"/>
        <v>2557</v>
      </c>
      <c r="CM677" s="11">
        <f t="shared" si="639"/>
        <v>2557</v>
      </c>
      <c r="CN677" s="6">
        <f t="shared" si="640"/>
        <v>14830.5</v>
      </c>
      <c r="CO677" s="62">
        <f>CH677</f>
        <v>0</v>
      </c>
      <c r="CP677" s="73">
        <f t="shared" si="667"/>
        <v>988.66666666666663</v>
      </c>
      <c r="CQ677" s="73">
        <f t="shared" si="645"/>
        <v>6091.8118721461178</v>
      </c>
      <c r="CR677" s="6">
        <f t="shared" si="643"/>
        <v>0</v>
      </c>
    </row>
    <row r="678" spans="1:96">
      <c r="A678" s="30" t="s">
        <v>2579</v>
      </c>
      <c r="B678" s="30" t="s">
        <v>2580</v>
      </c>
      <c r="C678" s="49"/>
      <c r="D678" s="49" t="s">
        <v>3903</v>
      </c>
      <c r="E678" s="30" t="s">
        <v>3061</v>
      </c>
      <c r="F678" s="30" t="s">
        <v>4568</v>
      </c>
      <c r="G678" s="30" t="s">
        <v>4562</v>
      </c>
      <c r="H678" s="30" t="s">
        <v>3140</v>
      </c>
      <c r="I678" s="30" t="s">
        <v>3116</v>
      </c>
      <c r="J678" s="30"/>
      <c r="K678" s="30" t="s">
        <v>1240</v>
      </c>
      <c r="L678" s="30" t="s">
        <v>3102</v>
      </c>
      <c r="M678" s="31">
        <v>72390</v>
      </c>
      <c r="N678" s="30">
        <v>5</v>
      </c>
      <c r="O678" s="30"/>
      <c r="P678" s="162">
        <v>15</v>
      </c>
      <c r="Q678" s="30">
        <f t="shared" si="601"/>
        <v>60</v>
      </c>
      <c r="R678" s="30">
        <f t="shared" si="602"/>
        <v>1826.2110000000002</v>
      </c>
      <c r="S678" s="30">
        <f t="shared" si="603"/>
        <v>1825</v>
      </c>
      <c r="T678" s="30" t="s">
        <v>6</v>
      </c>
      <c r="U678" s="30"/>
      <c r="V678" s="32">
        <v>41425</v>
      </c>
      <c r="W678" s="30"/>
      <c r="X678" s="31">
        <v>72390</v>
      </c>
      <c r="Y678" s="30">
        <v>0</v>
      </c>
      <c r="Z678" s="30">
        <v>0</v>
      </c>
      <c r="AA678" s="30">
        <v>0</v>
      </c>
      <c r="AB678" s="31">
        <f t="shared" si="604"/>
        <v>72390</v>
      </c>
      <c r="AC678" s="33">
        <v>42095</v>
      </c>
      <c r="AD678" s="10">
        <f t="shared" si="605"/>
        <v>41425</v>
      </c>
      <c r="AE678" s="10">
        <f t="shared" si="606"/>
        <v>42095</v>
      </c>
      <c r="AF678" s="11">
        <f t="shared" si="607"/>
        <v>670</v>
      </c>
      <c r="AG678" s="11">
        <f t="shared" si="608"/>
        <v>1826.25</v>
      </c>
      <c r="AH678" s="11">
        <f t="shared" si="609"/>
        <v>670</v>
      </c>
      <c r="AI678" s="11">
        <f t="shared" si="659"/>
        <v>26576.054794520547</v>
      </c>
      <c r="AJ678" s="11">
        <f t="shared" si="660"/>
        <v>45813.945205479453</v>
      </c>
      <c r="AK678" s="33">
        <v>42461</v>
      </c>
      <c r="AL678" s="5">
        <f t="shared" si="610"/>
        <v>42461</v>
      </c>
      <c r="AM678" s="11">
        <f t="shared" si="611"/>
        <v>42461</v>
      </c>
      <c r="AN678" s="11">
        <f t="shared" si="612"/>
        <v>670</v>
      </c>
      <c r="AO678" s="6">
        <v>41184</v>
      </c>
      <c r="AP678" s="6">
        <f t="shared" si="613"/>
        <v>14607.945205479453</v>
      </c>
      <c r="AQ678" s="6">
        <f t="shared" si="614"/>
        <v>31206</v>
      </c>
      <c r="AR678" s="33">
        <v>42826</v>
      </c>
      <c r="AS678" s="5">
        <f t="shared" si="615"/>
        <v>42826</v>
      </c>
      <c r="AT678" s="11">
        <f t="shared" si="616"/>
        <v>42826</v>
      </c>
      <c r="AU678" s="11">
        <f t="shared" si="617"/>
        <v>1401</v>
      </c>
      <c r="AV678" s="6">
        <v>55662</v>
      </c>
      <c r="AW678" s="6">
        <v>14478</v>
      </c>
      <c r="AX678" s="6">
        <f t="shared" si="658"/>
        <v>16728</v>
      </c>
      <c r="AY678" s="33">
        <v>43191</v>
      </c>
      <c r="AZ678" s="5">
        <f t="shared" si="618"/>
        <v>43191</v>
      </c>
      <c r="BA678" s="11">
        <f t="shared" si="619"/>
        <v>1766</v>
      </c>
      <c r="BB678" s="11">
        <f t="shared" si="620"/>
        <v>0</v>
      </c>
      <c r="BC678" s="6">
        <v>70243.276947995342</v>
      </c>
      <c r="BD678" s="6">
        <v>14581.276947995337</v>
      </c>
      <c r="BE678" s="6">
        <f t="shared" si="646"/>
        <v>2146.7230520046578</v>
      </c>
      <c r="BF678" s="8"/>
      <c r="BG678" s="33">
        <v>43556</v>
      </c>
      <c r="BH678" s="5">
        <f t="shared" si="621"/>
        <v>43556</v>
      </c>
      <c r="BI678" s="11">
        <f t="shared" si="622"/>
        <v>2131</v>
      </c>
      <c r="BJ678" s="11">
        <f t="shared" si="623"/>
        <v>0</v>
      </c>
      <c r="BK678" s="6">
        <f t="shared" si="661"/>
        <v>72390</v>
      </c>
      <c r="BL678" s="6">
        <f t="shared" si="662"/>
        <v>2146.7230520046578</v>
      </c>
      <c r="BM678" s="6">
        <v>0.25</v>
      </c>
      <c r="BN678" s="59"/>
      <c r="BO678" s="58"/>
      <c r="BP678" s="58"/>
      <c r="BQ678" s="61">
        <f t="shared" si="625"/>
        <v>-0.25</v>
      </c>
      <c r="BR678" s="33">
        <v>43922</v>
      </c>
      <c r="BS678" s="5">
        <f t="shared" si="626"/>
        <v>43922</v>
      </c>
      <c r="BT678" s="11">
        <f t="shared" si="627"/>
        <v>2497</v>
      </c>
      <c r="BU678" s="11">
        <f t="shared" si="628"/>
        <v>0</v>
      </c>
      <c r="BV678" s="6">
        <f t="shared" si="657"/>
        <v>72390.25</v>
      </c>
      <c r="BW678" s="6">
        <f t="shared" si="663"/>
        <v>0.25</v>
      </c>
      <c r="BX678" s="73">
        <f t="shared" si="664"/>
        <v>39388.09315068493</v>
      </c>
      <c r="BY678" s="6">
        <v>0.25</v>
      </c>
      <c r="BZ678" s="33">
        <v>44287</v>
      </c>
      <c r="CA678" s="5">
        <f t="shared" si="631"/>
        <v>44287</v>
      </c>
      <c r="CB678" s="11">
        <f t="shared" si="632"/>
        <v>2862</v>
      </c>
      <c r="CC678" s="11">
        <f t="shared" si="633"/>
        <v>0</v>
      </c>
      <c r="CD678" s="6">
        <f t="shared" si="634"/>
        <v>72390.5</v>
      </c>
      <c r="CE678" s="62">
        <f t="shared" si="665"/>
        <v>0.25</v>
      </c>
      <c r="CF678" s="73">
        <f t="shared" si="666"/>
        <v>4826</v>
      </c>
      <c r="CG678" s="73">
        <f t="shared" si="644"/>
        <v>34562.09315068493</v>
      </c>
      <c r="CH678" s="6">
        <f t="shared" si="592"/>
        <v>0</v>
      </c>
      <c r="CI678" s="6"/>
      <c r="CJ678" s="33">
        <v>44652</v>
      </c>
      <c r="CK678" s="5">
        <f t="shared" si="637"/>
        <v>44652</v>
      </c>
      <c r="CL678" s="11">
        <f t="shared" si="638"/>
        <v>2557</v>
      </c>
      <c r="CM678" s="11">
        <f t="shared" si="639"/>
        <v>2557</v>
      </c>
      <c r="CN678" s="6">
        <f t="shared" si="640"/>
        <v>72390.5</v>
      </c>
      <c r="CO678" s="62">
        <f>CH678</f>
        <v>0</v>
      </c>
      <c r="CP678" s="73">
        <f t="shared" si="667"/>
        <v>4826</v>
      </c>
      <c r="CQ678" s="73">
        <f t="shared" si="645"/>
        <v>29736.09315068493</v>
      </c>
      <c r="CR678" s="6">
        <f t="shared" si="643"/>
        <v>0</v>
      </c>
    </row>
    <row r="679" spans="1:96">
      <c r="A679" s="30" t="s">
        <v>1275</v>
      </c>
      <c r="B679" s="30" t="s">
        <v>1276</v>
      </c>
      <c r="C679" s="49" t="s">
        <v>4327</v>
      </c>
      <c r="D679" s="49" t="s">
        <v>3238</v>
      </c>
      <c r="E679" s="30" t="s">
        <v>3061</v>
      </c>
      <c r="F679" s="30" t="s">
        <v>3138</v>
      </c>
      <c r="G679" s="30" t="s">
        <v>3115</v>
      </c>
      <c r="H679" s="30" t="s">
        <v>3186</v>
      </c>
      <c r="I679" s="30" t="s">
        <v>4299</v>
      </c>
      <c r="J679" s="30"/>
      <c r="K679" s="30" t="s">
        <v>1240</v>
      </c>
      <c r="L679" s="30" t="s">
        <v>3102</v>
      </c>
      <c r="M679" s="31">
        <v>1773.95</v>
      </c>
      <c r="N679" s="30">
        <v>5</v>
      </c>
      <c r="O679" s="30"/>
      <c r="P679" s="162">
        <v>15</v>
      </c>
      <c r="Q679" s="30">
        <f t="shared" si="601"/>
        <v>60</v>
      </c>
      <c r="R679" s="30">
        <f t="shared" si="602"/>
        <v>1826.2110000000002</v>
      </c>
      <c r="S679" s="30">
        <f t="shared" si="603"/>
        <v>1825</v>
      </c>
      <c r="T679" s="30" t="s">
        <v>6</v>
      </c>
      <c r="U679" s="30"/>
      <c r="V679" s="32">
        <v>41607</v>
      </c>
      <c r="W679" s="30"/>
      <c r="X679" s="31">
        <v>1773.95</v>
      </c>
      <c r="Y679" s="30">
        <v>0</v>
      </c>
      <c r="Z679" s="30">
        <v>0</v>
      </c>
      <c r="AA679" s="30">
        <v>0</v>
      </c>
      <c r="AB679" s="31">
        <f t="shared" si="604"/>
        <v>1773.95</v>
      </c>
      <c r="AC679" s="33">
        <v>42095</v>
      </c>
      <c r="AD679" s="10">
        <f t="shared" si="605"/>
        <v>41607</v>
      </c>
      <c r="AE679" s="10">
        <f t="shared" si="606"/>
        <v>42095</v>
      </c>
      <c r="AF679" s="11">
        <f t="shared" si="607"/>
        <v>488</v>
      </c>
      <c r="AG679" s="11">
        <f t="shared" si="608"/>
        <v>1826.25</v>
      </c>
      <c r="AH679" s="11">
        <f t="shared" si="609"/>
        <v>488</v>
      </c>
      <c r="AI679" s="11">
        <f t="shared" si="659"/>
        <v>474.34936986301369</v>
      </c>
      <c r="AJ679" s="11">
        <f t="shared" si="660"/>
        <v>1299.6006301369864</v>
      </c>
      <c r="AK679" s="33">
        <v>42461</v>
      </c>
      <c r="AL679" s="5">
        <f t="shared" si="610"/>
        <v>42461</v>
      </c>
      <c r="AM679" s="11">
        <f t="shared" si="611"/>
        <v>42461</v>
      </c>
      <c r="AN679" s="11">
        <f t="shared" si="612"/>
        <v>488</v>
      </c>
      <c r="AO679" s="6">
        <v>830.45</v>
      </c>
      <c r="AP679" s="6">
        <f t="shared" si="613"/>
        <v>356.10063013698635</v>
      </c>
      <c r="AQ679" s="6">
        <f t="shared" si="614"/>
        <v>943.5</v>
      </c>
      <c r="AR679" s="33">
        <v>42826</v>
      </c>
      <c r="AS679" s="5">
        <f t="shared" si="615"/>
        <v>42826</v>
      </c>
      <c r="AT679" s="11">
        <f t="shared" si="616"/>
        <v>42826</v>
      </c>
      <c r="AU679" s="11">
        <f t="shared" si="617"/>
        <v>1219</v>
      </c>
      <c r="AV679" s="6">
        <v>1185.24</v>
      </c>
      <c r="AW679" s="6">
        <v>354.79</v>
      </c>
      <c r="AX679" s="6">
        <f t="shared" si="658"/>
        <v>588.71</v>
      </c>
      <c r="AY679" s="33">
        <v>43191</v>
      </c>
      <c r="AZ679" s="5">
        <f t="shared" si="618"/>
        <v>43191</v>
      </c>
      <c r="BA679" s="11">
        <f t="shared" si="619"/>
        <v>1584</v>
      </c>
      <c r="BB679" s="11">
        <f t="shared" si="620"/>
        <v>284.39936986301359</v>
      </c>
      <c r="BC679" s="6">
        <v>1544.4597923801139</v>
      </c>
      <c r="BD679" s="6">
        <v>359.21979238011386</v>
      </c>
      <c r="BE679" s="6">
        <f t="shared" si="646"/>
        <v>229.49020761988618</v>
      </c>
      <c r="BF679" s="8"/>
      <c r="BG679" s="33">
        <v>43556</v>
      </c>
      <c r="BH679" s="5">
        <f t="shared" si="621"/>
        <v>43556</v>
      </c>
      <c r="BI679" s="11">
        <f t="shared" si="622"/>
        <v>1949</v>
      </c>
      <c r="BJ679" s="11">
        <f t="shared" si="623"/>
        <v>0</v>
      </c>
      <c r="BK679" s="6">
        <f t="shared" si="661"/>
        <v>1773.95</v>
      </c>
      <c r="BL679" s="6">
        <f t="shared" si="662"/>
        <v>229.49020761988618</v>
      </c>
      <c r="BM679" s="6">
        <v>0.25</v>
      </c>
      <c r="BN679" s="59"/>
      <c r="BO679" s="58"/>
      <c r="BP679" s="58"/>
      <c r="BQ679" s="61">
        <f t="shared" si="625"/>
        <v>-0.25</v>
      </c>
      <c r="BR679" s="33">
        <v>43922</v>
      </c>
      <c r="BS679" s="5">
        <f t="shared" si="626"/>
        <v>43922</v>
      </c>
      <c r="BT679" s="11">
        <f t="shared" si="627"/>
        <v>2315</v>
      </c>
      <c r="BU679" s="11">
        <f t="shared" si="628"/>
        <v>0</v>
      </c>
      <c r="BV679" s="6">
        <f t="shared" si="657"/>
        <v>1774.2</v>
      </c>
      <c r="BW679" s="6">
        <f t="shared" si="663"/>
        <v>0.25</v>
      </c>
      <c r="BX679" s="73">
        <f t="shared" si="664"/>
        <v>1024.1928675799088</v>
      </c>
      <c r="BY679" s="6">
        <v>0.25</v>
      </c>
      <c r="BZ679" s="33">
        <v>43922</v>
      </c>
      <c r="CA679" s="5">
        <f t="shared" si="631"/>
        <v>43922</v>
      </c>
      <c r="CB679" s="11">
        <f t="shared" si="632"/>
        <v>2315</v>
      </c>
      <c r="CC679" s="11">
        <f t="shared" si="633"/>
        <v>0</v>
      </c>
      <c r="CD679" s="6">
        <f t="shared" si="634"/>
        <v>1774.45</v>
      </c>
      <c r="CE679" s="62">
        <f t="shared" si="665"/>
        <v>0.25</v>
      </c>
      <c r="CF679" s="73">
        <f t="shared" si="666"/>
        <v>118.26333333333334</v>
      </c>
      <c r="CG679" s="73">
        <f t="shared" si="644"/>
        <v>905.92953424657549</v>
      </c>
      <c r="CH679" s="6">
        <f t="shared" si="592"/>
        <v>0</v>
      </c>
      <c r="CI679" s="6"/>
      <c r="CJ679" s="33">
        <v>44652</v>
      </c>
      <c r="CK679" s="5">
        <f t="shared" si="637"/>
        <v>44652</v>
      </c>
      <c r="CL679" s="11">
        <f t="shared" si="638"/>
        <v>2557</v>
      </c>
      <c r="CM679" s="11">
        <f t="shared" si="639"/>
        <v>2557</v>
      </c>
      <c r="CN679" s="6">
        <f t="shared" si="640"/>
        <v>1774.45</v>
      </c>
      <c r="CO679" s="6">
        <v>0</v>
      </c>
      <c r="CP679" s="73">
        <f t="shared" si="667"/>
        <v>118.26333333333334</v>
      </c>
      <c r="CQ679" s="73">
        <f t="shared" si="645"/>
        <v>787.66620091324216</v>
      </c>
      <c r="CR679" s="6">
        <f t="shared" si="643"/>
        <v>0</v>
      </c>
    </row>
    <row r="680" spans="1:96">
      <c r="A680" s="30" t="s">
        <v>1277</v>
      </c>
      <c r="B680" s="30" t="s">
        <v>1278</v>
      </c>
      <c r="C680" s="49"/>
      <c r="D680" s="49" t="s">
        <v>3239</v>
      </c>
      <c r="E680" s="30" t="s">
        <v>3061</v>
      </c>
      <c r="F680" s="30" t="s">
        <v>4568</v>
      </c>
      <c r="G680" s="30" t="s">
        <v>4574</v>
      </c>
      <c r="H680" s="30" t="s">
        <v>4528</v>
      </c>
      <c r="I680" s="30" t="s">
        <v>4254</v>
      </c>
      <c r="J680" s="30"/>
      <c r="K680" s="30" t="s">
        <v>1240</v>
      </c>
      <c r="L680" s="30" t="s">
        <v>3102</v>
      </c>
      <c r="M680" s="31">
        <v>1773.95</v>
      </c>
      <c r="N680" s="30">
        <v>5</v>
      </c>
      <c r="O680" s="30"/>
      <c r="P680" s="162">
        <v>15</v>
      </c>
      <c r="Q680" s="30">
        <f t="shared" si="601"/>
        <v>60</v>
      </c>
      <c r="R680" s="30">
        <f t="shared" si="602"/>
        <v>1826.2110000000002</v>
      </c>
      <c r="S680" s="30">
        <f t="shared" si="603"/>
        <v>1825</v>
      </c>
      <c r="T680" s="30" t="s">
        <v>6</v>
      </c>
      <c r="U680" s="30"/>
      <c r="V680" s="32">
        <v>41607</v>
      </c>
      <c r="W680" s="30"/>
      <c r="X680" s="31">
        <v>1773.95</v>
      </c>
      <c r="Y680" s="30">
        <v>0</v>
      </c>
      <c r="Z680" s="30">
        <v>0</v>
      </c>
      <c r="AA680" s="30">
        <v>0</v>
      </c>
      <c r="AB680" s="31">
        <f t="shared" si="604"/>
        <v>1773.95</v>
      </c>
      <c r="AC680" s="33">
        <v>42095</v>
      </c>
      <c r="AD680" s="10">
        <f t="shared" si="605"/>
        <v>41607</v>
      </c>
      <c r="AE680" s="10">
        <f t="shared" si="606"/>
        <v>42095</v>
      </c>
      <c r="AF680" s="11">
        <f t="shared" si="607"/>
        <v>488</v>
      </c>
      <c r="AG680" s="11">
        <f t="shared" si="608"/>
        <v>1826.25</v>
      </c>
      <c r="AH680" s="11">
        <f t="shared" si="609"/>
        <v>488</v>
      </c>
      <c r="AI680" s="11">
        <f t="shared" si="659"/>
        <v>474.34936986301369</v>
      </c>
      <c r="AJ680" s="11">
        <f t="shared" si="660"/>
        <v>1299.6006301369864</v>
      </c>
      <c r="AK680" s="33">
        <v>42461</v>
      </c>
      <c r="AL680" s="5">
        <f t="shared" si="610"/>
        <v>42461</v>
      </c>
      <c r="AM680" s="11">
        <f t="shared" si="611"/>
        <v>42461</v>
      </c>
      <c r="AN680" s="11">
        <f t="shared" si="612"/>
        <v>488</v>
      </c>
      <c r="AO680" s="6">
        <v>830.45</v>
      </c>
      <c r="AP680" s="6">
        <f t="shared" si="613"/>
        <v>356.10063013698635</v>
      </c>
      <c r="AQ680" s="6">
        <f t="shared" si="614"/>
        <v>943.5</v>
      </c>
      <c r="AR680" s="33">
        <v>42826</v>
      </c>
      <c r="AS680" s="5">
        <f t="shared" si="615"/>
        <v>42826</v>
      </c>
      <c r="AT680" s="11">
        <f t="shared" si="616"/>
        <v>42826</v>
      </c>
      <c r="AU680" s="11">
        <f t="shared" si="617"/>
        <v>1219</v>
      </c>
      <c r="AV680" s="6">
        <v>1185.24</v>
      </c>
      <c r="AW680" s="6">
        <v>354.79</v>
      </c>
      <c r="AX680" s="6">
        <f t="shared" si="658"/>
        <v>588.71</v>
      </c>
      <c r="AY680" s="33">
        <v>43191</v>
      </c>
      <c r="AZ680" s="5">
        <f t="shared" si="618"/>
        <v>43191</v>
      </c>
      <c r="BA680" s="11">
        <f t="shared" si="619"/>
        <v>1584</v>
      </c>
      <c r="BB680" s="11">
        <f t="shared" si="620"/>
        <v>284.39936986301359</v>
      </c>
      <c r="BC680" s="6">
        <v>1544.4597923801139</v>
      </c>
      <c r="BD680" s="6">
        <v>359.21979238011386</v>
      </c>
      <c r="BE680" s="6">
        <f t="shared" si="646"/>
        <v>229.49020761988618</v>
      </c>
      <c r="BF680" s="8"/>
      <c r="BG680" s="33">
        <v>43556</v>
      </c>
      <c r="BH680" s="5">
        <f t="shared" si="621"/>
        <v>43556</v>
      </c>
      <c r="BI680" s="11">
        <f t="shared" si="622"/>
        <v>1949</v>
      </c>
      <c r="BJ680" s="11">
        <f t="shared" si="623"/>
        <v>0</v>
      </c>
      <c r="BK680" s="6">
        <f t="shared" si="661"/>
        <v>1773.95</v>
      </c>
      <c r="BL680" s="6">
        <f t="shared" si="662"/>
        <v>229.49020761988618</v>
      </c>
      <c r="BM680" s="6">
        <v>0.25</v>
      </c>
      <c r="BN680" s="59"/>
      <c r="BO680" s="58"/>
      <c r="BP680" s="58"/>
      <c r="BQ680" s="61">
        <f t="shared" si="625"/>
        <v>-0.25</v>
      </c>
      <c r="BR680" s="33">
        <v>43922</v>
      </c>
      <c r="BS680" s="5">
        <f t="shared" si="626"/>
        <v>43922</v>
      </c>
      <c r="BT680" s="11">
        <f t="shared" si="627"/>
        <v>2315</v>
      </c>
      <c r="BU680" s="11">
        <f t="shared" si="628"/>
        <v>0</v>
      </c>
      <c r="BV680" s="6">
        <f t="shared" si="657"/>
        <v>1774.2</v>
      </c>
      <c r="BW680" s="6">
        <f t="shared" si="663"/>
        <v>0.25</v>
      </c>
      <c r="BX680" s="73">
        <f t="shared" si="664"/>
        <v>1024.1928675799088</v>
      </c>
      <c r="BY680" s="6">
        <v>0.25</v>
      </c>
      <c r="BZ680" s="33">
        <v>43922</v>
      </c>
      <c r="CA680" s="5">
        <f t="shared" si="631"/>
        <v>43922</v>
      </c>
      <c r="CB680" s="11">
        <f t="shared" si="632"/>
        <v>2315</v>
      </c>
      <c r="CC680" s="11">
        <f t="shared" si="633"/>
        <v>0</v>
      </c>
      <c r="CD680" s="6">
        <f t="shared" si="634"/>
        <v>1774.45</v>
      </c>
      <c r="CE680" s="62">
        <f t="shared" si="665"/>
        <v>0.25</v>
      </c>
      <c r="CF680" s="73">
        <f t="shared" si="666"/>
        <v>118.26333333333334</v>
      </c>
      <c r="CG680" s="73">
        <f t="shared" si="644"/>
        <v>905.92953424657549</v>
      </c>
      <c r="CH680" s="6">
        <f t="shared" si="592"/>
        <v>0</v>
      </c>
      <c r="CI680" s="6"/>
      <c r="CJ680" s="33">
        <v>44652</v>
      </c>
      <c r="CK680" s="5">
        <f t="shared" si="637"/>
        <v>44652</v>
      </c>
      <c r="CL680" s="11">
        <f t="shared" si="638"/>
        <v>2557</v>
      </c>
      <c r="CM680" s="11">
        <f t="shared" si="639"/>
        <v>2557</v>
      </c>
      <c r="CN680" s="6">
        <f t="shared" si="640"/>
        <v>1774.45</v>
      </c>
      <c r="CO680" s="6">
        <v>0</v>
      </c>
      <c r="CP680" s="73">
        <f t="shared" si="667"/>
        <v>118.26333333333334</v>
      </c>
      <c r="CQ680" s="73">
        <f t="shared" si="645"/>
        <v>787.66620091324216</v>
      </c>
      <c r="CR680" s="6">
        <f t="shared" si="643"/>
        <v>0</v>
      </c>
    </row>
    <row r="681" spans="1:96">
      <c r="A681" s="30" t="s">
        <v>1279</v>
      </c>
      <c r="B681" s="30" t="s">
        <v>1280</v>
      </c>
      <c r="C681" s="49"/>
      <c r="D681" s="49" t="s">
        <v>3240</v>
      </c>
      <c r="E681" s="30" t="s">
        <v>3061</v>
      </c>
      <c r="F681" s="30" t="s">
        <v>4568</v>
      </c>
      <c r="G681" s="30" t="s">
        <v>4574</v>
      </c>
      <c r="H681" s="30" t="s">
        <v>4484</v>
      </c>
      <c r="I681" s="30" t="s">
        <v>4252</v>
      </c>
      <c r="J681" s="30"/>
      <c r="K681" s="30" t="s">
        <v>1240</v>
      </c>
      <c r="L681" s="30" t="s">
        <v>3102</v>
      </c>
      <c r="M681" s="31">
        <v>1070.1199999999999</v>
      </c>
      <c r="N681" s="30">
        <v>5</v>
      </c>
      <c r="O681" s="30"/>
      <c r="P681" s="162">
        <v>15</v>
      </c>
      <c r="Q681" s="30">
        <f t="shared" si="601"/>
        <v>60</v>
      </c>
      <c r="R681" s="30">
        <f t="shared" si="602"/>
        <v>1826.2110000000002</v>
      </c>
      <c r="S681" s="30">
        <f t="shared" si="603"/>
        <v>1825</v>
      </c>
      <c r="T681" s="30" t="s">
        <v>6</v>
      </c>
      <c r="U681" s="30"/>
      <c r="V681" s="32">
        <v>41607</v>
      </c>
      <c r="W681" s="30"/>
      <c r="X681" s="31">
        <v>1070.1199999999999</v>
      </c>
      <c r="Y681" s="30">
        <v>0</v>
      </c>
      <c r="Z681" s="30">
        <v>0</v>
      </c>
      <c r="AA681" s="30">
        <v>0</v>
      </c>
      <c r="AB681" s="31">
        <f t="shared" si="604"/>
        <v>1070.1199999999999</v>
      </c>
      <c r="AC681" s="33">
        <v>42095</v>
      </c>
      <c r="AD681" s="10">
        <f t="shared" si="605"/>
        <v>41607</v>
      </c>
      <c r="AE681" s="10">
        <f t="shared" si="606"/>
        <v>42095</v>
      </c>
      <c r="AF681" s="11">
        <f t="shared" si="607"/>
        <v>488</v>
      </c>
      <c r="AG681" s="11">
        <f t="shared" si="608"/>
        <v>1826.25</v>
      </c>
      <c r="AH681" s="11">
        <f t="shared" si="609"/>
        <v>488</v>
      </c>
      <c r="AI681" s="11">
        <f t="shared" si="659"/>
        <v>286.14715616438355</v>
      </c>
      <c r="AJ681" s="11">
        <f t="shared" si="660"/>
        <v>783.97284383561635</v>
      </c>
      <c r="AK681" s="33">
        <v>42461</v>
      </c>
      <c r="AL681" s="5">
        <f t="shared" si="610"/>
        <v>42461</v>
      </c>
      <c r="AM681" s="11">
        <f t="shared" si="611"/>
        <v>42461</v>
      </c>
      <c r="AN681" s="11">
        <f t="shared" si="612"/>
        <v>488</v>
      </c>
      <c r="AO681" s="6">
        <v>501</v>
      </c>
      <c r="AP681" s="6">
        <f t="shared" si="613"/>
        <v>214.85284383561645</v>
      </c>
      <c r="AQ681" s="6">
        <f t="shared" si="614"/>
        <v>569.11999999999989</v>
      </c>
      <c r="AR681" s="33">
        <v>42826</v>
      </c>
      <c r="AS681" s="5">
        <f t="shared" si="615"/>
        <v>42826</v>
      </c>
      <c r="AT681" s="11">
        <f t="shared" si="616"/>
        <v>42826</v>
      </c>
      <c r="AU681" s="11">
        <f t="shared" si="617"/>
        <v>1219</v>
      </c>
      <c r="AV681" s="6">
        <v>715.024</v>
      </c>
      <c r="AW681" s="6">
        <v>214.02399999999997</v>
      </c>
      <c r="AX681" s="6">
        <f t="shared" si="658"/>
        <v>355.09599999999989</v>
      </c>
      <c r="AY681" s="33">
        <v>43191</v>
      </c>
      <c r="AZ681" s="5">
        <f t="shared" si="618"/>
        <v>43191</v>
      </c>
      <c r="BA681" s="11">
        <f t="shared" si="619"/>
        <v>1584</v>
      </c>
      <c r="BB681" s="11">
        <f t="shared" si="620"/>
        <v>800.02715616438365</v>
      </c>
      <c r="BC681" s="6">
        <v>931.6815022800979</v>
      </c>
      <c r="BD681" s="6">
        <v>216.65750228009787</v>
      </c>
      <c r="BE681" s="6">
        <f t="shared" si="646"/>
        <v>138.43849771990199</v>
      </c>
      <c r="BF681" s="8"/>
      <c r="BG681" s="33">
        <v>43556</v>
      </c>
      <c r="BH681" s="5">
        <f t="shared" si="621"/>
        <v>43556</v>
      </c>
      <c r="BI681" s="11">
        <f t="shared" si="622"/>
        <v>1949</v>
      </c>
      <c r="BJ681" s="11">
        <f t="shared" si="623"/>
        <v>0</v>
      </c>
      <c r="BK681" s="6">
        <f t="shared" si="661"/>
        <v>1070.1199999999999</v>
      </c>
      <c r="BL681" s="6">
        <f t="shared" si="662"/>
        <v>138.43849771990199</v>
      </c>
      <c r="BM681" s="6">
        <v>0.25</v>
      </c>
      <c r="BN681" s="59"/>
      <c r="BO681" s="58"/>
      <c r="BP681" s="58"/>
      <c r="BQ681" s="61">
        <f t="shared" si="625"/>
        <v>-0.25</v>
      </c>
      <c r="BR681" s="33">
        <v>43922</v>
      </c>
      <c r="BS681" s="5">
        <f t="shared" si="626"/>
        <v>43922</v>
      </c>
      <c r="BT681" s="11">
        <f t="shared" si="627"/>
        <v>2315</v>
      </c>
      <c r="BU681" s="11">
        <f t="shared" si="628"/>
        <v>0</v>
      </c>
      <c r="BV681" s="6">
        <f t="shared" si="657"/>
        <v>1070.3699999999999</v>
      </c>
      <c r="BW681" s="6">
        <f t="shared" si="663"/>
        <v>0.25</v>
      </c>
      <c r="BX681" s="73">
        <f t="shared" si="664"/>
        <v>617.83549223744296</v>
      </c>
      <c r="BY681" s="6">
        <v>0.25</v>
      </c>
      <c r="BZ681" s="33">
        <v>43922</v>
      </c>
      <c r="CA681" s="5">
        <f t="shared" si="631"/>
        <v>43922</v>
      </c>
      <c r="CB681" s="11">
        <f t="shared" si="632"/>
        <v>2315</v>
      </c>
      <c r="CC681" s="11">
        <f t="shared" si="633"/>
        <v>0</v>
      </c>
      <c r="CD681" s="6">
        <f t="shared" si="634"/>
        <v>1070.6199999999999</v>
      </c>
      <c r="CE681" s="62">
        <f t="shared" si="665"/>
        <v>0.25</v>
      </c>
      <c r="CF681" s="73">
        <f t="shared" si="666"/>
        <v>71.341333333333324</v>
      </c>
      <c r="CG681" s="73">
        <f t="shared" si="644"/>
        <v>546.49415890410967</v>
      </c>
      <c r="CH681" s="6">
        <f t="shared" si="592"/>
        <v>0</v>
      </c>
      <c r="CI681" s="6"/>
      <c r="CJ681" s="33">
        <v>44652</v>
      </c>
      <c r="CK681" s="5">
        <f t="shared" si="637"/>
        <v>44652</v>
      </c>
      <c r="CL681" s="11">
        <f t="shared" si="638"/>
        <v>2557</v>
      </c>
      <c r="CM681" s="11">
        <f t="shared" si="639"/>
        <v>2557</v>
      </c>
      <c r="CN681" s="6">
        <f t="shared" si="640"/>
        <v>1070.6199999999999</v>
      </c>
      <c r="CO681" s="6">
        <v>0</v>
      </c>
      <c r="CP681" s="73">
        <f t="shared" si="667"/>
        <v>71.341333333333324</v>
      </c>
      <c r="CQ681" s="73">
        <f t="shared" si="645"/>
        <v>475.15282557077637</v>
      </c>
      <c r="CR681" s="6">
        <f t="shared" si="643"/>
        <v>0</v>
      </c>
    </row>
    <row r="682" spans="1:96">
      <c r="A682" s="30" t="s">
        <v>1281</v>
      </c>
      <c r="B682" s="30" t="s">
        <v>1282</v>
      </c>
      <c r="C682" s="49"/>
      <c r="D682" s="49" t="s">
        <v>3241</v>
      </c>
      <c r="E682" s="30" t="s">
        <v>3061</v>
      </c>
      <c r="F682" s="30" t="s">
        <v>4568</v>
      </c>
      <c r="G682" s="30"/>
      <c r="H682" s="30" t="s">
        <v>3242</v>
      </c>
      <c r="I682" s="30" t="s">
        <v>4345</v>
      </c>
      <c r="J682" s="30"/>
      <c r="K682" s="30" t="s">
        <v>1240</v>
      </c>
      <c r="L682" s="30" t="s">
        <v>3102</v>
      </c>
      <c r="M682" s="31">
        <v>2678.89</v>
      </c>
      <c r="N682" s="30">
        <v>5</v>
      </c>
      <c r="O682" s="30"/>
      <c r="P682" s="162">
        <v>15</v>
      </c>
      <c r="Q682" s="30">
        <f t="shared" si="601"/>
        <v>60</v>
      </c>
      <c r="R682" s="30">
        <f t="shared" si="602"/>
        <v>1826.2110000000002</v>
      </c>
      <c r="S682" s="30">
        <f t="shared" si="603"/>
        <v>1825</v>
      </c>
      <c r="T682" s="30" t="s">
        <v>6</v>
      </c>
      <c r="U682" s="30"/>
      <c r="V682" s="32">
        <v>41607</v>
      </c>
      <c r="W682" s="30"/>
      <c r="X682" s="31">
        <v>2678.89</v>
      </c>
      <c r="Y682" s="30">
        <v>0</v>
      </c>
      <c r="Z682" s="30">
        <v>0</v>
      </c>
      <c r="AA682" s="30">
        <v>0</v>
      </c>
      <c r="AB682" s="31">
        <f t="shared" si="604"/>
        <v>2678.89</v>
      </c>
      <c r="AC682" s="33">
        <v>42095</v>
      </c>
      <c r="AD682" s="10">
        <f t="shared" si="605"/>
        <v>41607</v>
      </c>
      <c r="AE682" s="10">
        <f t="shared" si="606"/>
        <v>42095</v>
      </c>
      <c r="AF682" s="11">
        <f t="shared" si="607"/>
        <v>488</v>
      </c>
      <c r="AG682" s="11">
        <f t="shared" si="608"/>
        <v>1826.25</v>
      </c>
      <c r="AH682" s="11">
        <f t="shared" si="609"/>
        <v>488</v>
      </c>
      <c r="AI682" s="11">
        <f t="shared" si="659"/>
        <v>716.32784657534239</v>
      </c>
      <c r="AJ682" s="11">
        <f t="shared" si="660"/>
        <v>1962.5621534246575</v>
      </c>
      <c r="AK682" s="33">
        <v>42461</v>
      </c>
      <c r="AL682" s="5">
        <f t="shared" si="610"/>
        <v>42461</v>
      </c>
      <c r="AM682" s="11">
        <f t="shared" si="611"/>
        <v>42461</v>
      </c>
      <c r="AN682" s="11">
        <f t="shared" si="612"/>
        <v>488</v>
      </c>
      <c r="AO682" s="6">
        <v>1254.04</v>
      </c>
      <c r="AP682" s="6">
        <f t="shared" si="613"/>
        <v>537.71215342465757</v>
      </c>
      <c r="AQ682" s="6">
        <f t="shared" si="614"/>
        <v>1424.85</v>
      </c>
      <c r="AR682" s="33">
        <v>42826</v>
      </c>
      <c r="AS682" s="5">
        <f t="shared" si="615"/>
        <v>42826</v>
      </c>
      <c r="AT682" s="11">
        <f t="shared" si="616"/>
        <v>42826</v>
      </c>
      <c r="AU682" s="11">
        <f t="shared" si="617"/>
        <v>1219</v>
      </c>
      <c r="AV682" s="6">
        <v>1789.818</v>
      </c>
      <c r="AW682" s="6">
        <v>535.77800000000002</v>
      </c>
      <c r="AX682" s="6">
        <f t="shared" si="658"/>
        <v>889.07199999999989</v>
      </c>
      <c r="AY682" s="33">
        <v>43191</v>
      </c>
      <c r="AZ682" s="5">
        <f t="shared" si="618"/>
        <v>43191</v>
      </c>
      <c r="BA682" s="11">
        <f t="shared" si="619"/>
        <v>1584</v>
      </c>
      <c r="BB682" s="11">
        <f t="shared" si="620"/>
        <v>0</v>
      </c>
      <c r="BC682" s="6">
        <v>2332.3312205342318</v>
      </c>
      <c r="BD682" s="6">
        <v>542.51322053423166</v>
      </c>
      <c r="BE682" s="6">
        <f t="shared" si="646"/>
        <v>346.55877946576811</v>
      </c>
      <c r="BF682" s="8"/>
      <c r="BG682" s="33">
        <v>43556</v>
      </c>
      <c r="BH682" s="5">
        <f t="shared" si="621"/>
        <v>43556</v>
      </c>
      <c r="BI682" s="11">
        <f t="shared" si="622"/>
        <v>1949</v>
      </c>
      <c r="BJ682" s="11">
        <f t="shared" si="623"/>
        <v>0</v>
      </c>
      <c r="BK682" s="6">
        <f t="shared" si="661"/>
        <v>2678.89</v>
      </c>
      <c r="BL682" s="6">
        <f t="shared" si="662"/>
        <v>346.55877946576811</v>
      </c>
      <c r="BM682" s="6">
        <v>0.25</v>
      </c>
      <c r="BN682" s="59"/>
      <c r="BO682" s="58"/>
      <c r="BP682" s="58"/>
      <c r="BQ682" s="61">
        <f t="shared" si="625"/>
        <v>-0.25</v>
      </c>
      <c r="BR682" s="33">
        <v>43922</v>
      </c>
      <c r="BS682" s="5">
        <f t="shared" si="626"/>
        <v>43922</v>
      </c>
      <c r="BT682" s="11">
        <f t="shared" si="627"/>
        <v>2315</v>
      </c>
      <c r="BU682" s="11">
        <f t="shared" si="628"/>
        <v>0</v>
      </c>
      <c r="BV682" s="6">
        <f t="shared" si="657"/>
        <v>2679.14</v>
      </c>
      <c r="BW682" s="6">
        <f t="shared" si="663"/>
        <v>0.25</v>
      </c>
      <c r="BX682" s="73">
        <f t="shared" si="664"/>
        <v>1546.6614228310502</v>
      </c>
      <c r="BY682" s="6">
        <v>0.25</v>
      </c>
      <c r="BZ682" s="33">
        <v>43922</v>
      </c>
      <c r="CA682" s="5">
        <f t="shared" si="631"/>
        <v>43922</v>
      </c>
      <c r="CB682" s="11">
        <f t="shared" si="632"/>
        <v>2315</v>
      </c>
      <c r="CC682" s="11">
        <f t="shared" si="633"/>
        <v>0</v>
      </c>
      <c r="CD682" s="6">
        <f t="shared" si="634"/>
        <v>2679.39</v>
      </c>
      <c r="CE682" s="62">
        <f t="shared" si="665"/>
        <v>0.25</v>
      </c>
      <c r="CF682" s="73">
        <f t="shared" si="666"/>
        <v>178.59266666666664</v>
      </c>
      <c r="CG682" s="73">
        <f t="shared" si="644"/>
        <v>1368.0687561643836</v>
      </c>
      <c r="CH682" s="6">
        <f t="shared" si="592"/>
        <v>0</v>
      </c>
      <c r="CI682" s="6"/>
      <c r="CJ682" s="33">
        <v>44652</v>
      </c>
      <c r="CK682" s="5">
        <f t="shared" si="637"/>
        <v>44652</v>
      </c>
      <c r="CL682" s="11">
        <f t="shared" si="638"/>
        <v>2557</v>
      </c>
      <c r="CM682" s="11">
        <f t="shared" si="639"/>
        <v>2557</v>
      </c>
      <c r="CN682" s="6">
        <f t="shared" si="640"/>
        <v>2679.39</v>
      </c>
      <c r="CO682" s="6">
        <v>0</v>
      </c>
      <c r="CP682" s="73">
        <f t="shared" si="667"/>
        <v>178.59266666666664</v>
      </c>
      <c r="CQ682" s="73">
        <f t="shared" si="645"/>
        <v>1189.4760894977169</v>
      </c>
      <c r="CR682" s="6">
        <f t="shared" si="643"/>
        <v>0</v>
      </c>
    </row>
    <row r="683" spans="1:96">
      <c r="A683" s="30" t="s">
        <v>1283</v>
      </c>
      <c r="B683" s="30" t="s">
        <v>1282</v>
      </c>
      <c r="C683" s="49"/>
      <c r="D683" s="49" t="s">
        <v>3243</v>
      </c>
      <c r="E683" s="30" t="s">
        <v>3061</v>
      </c>
      <c r="F683" s="30" t="s">
        <v>4568</v>
      </c>
      <c r="G683" s="30" t="s">
        <v>3115</v>
      </c>
      <c r="H683" s="30" t="s">
        <v>11643</v>
      </c>
      <c r="I683" s="30" t="s">
        <v>4354</v>
      </c>
      <c r="J683" s="30"/>
      <c r="K683" s="30" t="s">
        <v>1240</v>
      </c>
      <c r="L683" s="30" t="s">
        <v>3102</v>
      </c>
      <c r="M683" s="31">
        <v>2678.89</v>
      </c>
      <c r="N683" s="30">
        <v>5</v>
      </c>
      <c r="O683" s="30"/>
      <c r="P683" s="162">
        <v>15</v>
      </c>
      <c r="Q683" s="30">
        <f t="shared" si="601"/>
        <v>60</v>
      </c>
      <c r="R683" s="30">
        <f t="shared" si="602"/>
        <v>1826.2110000000002</v>
      </c>
      <c r="S683" s="30">
        <f t="shared" si="603"/>
        <v>1825</v>
      </c>
      <c r="T683" s="30" t="s">
        <v>6</v>
      </c>
      <c r="U683" s="30"/>
      <c r="V683" s="32">
        <v>41607</v>
      </c>
      <c r="W683" s="30"/>
      <c r="X683" s="31">
        <v>2678.89</v>
      </c>
      <c r="Y683" s="30">
        <v>0</v>
      </c>
      <c r="Z683" s="30">
        <v>0</v>
      </c>
      <c r="AA683" s="30">
        <v>0</v>
      </c>
      <c r="AB683" s="31">
        <f t="shared" si="604"/>
        <v>2678.89</v>
      </c>
      <c r="AC683" s="33">
        <v>42095</v>
      </c>
      <c r="AD683" s="10">
        <f t="shared" si="605"/>
        <v>41607</v>
      </c>
      <c r="AE683" s="10">
        <f t="shared" si="606"/>
        <v>42095</v>
      </c>
      <c r="AF683" s="11">
        <f t="shared" si="607"/>
        <v>488</v>
      </c>
      <c r="AG683" s="11">
        <f t="shared" si="608"/>
        <v>1826.25</v>
      </c>
      <c r="AH683" s="11">
        <f t="shared" si="609"/>
        <v>488</v>
      </c>
      <c r="AI683" s="11">
        <f t="shared" si="659"/>
        <v>716.32784657534239</v>
      </c>
      <c r="AJ683" s="11">
        <f t="shared" si="660"/>
        <v>1962.5621534246575</v>
      </c>
      <c r="AK683" s="33">
        <v>42461</v>
      </c>
      <c r="AL683" s="5">
        <f t="shared" si="610"/>
        <v>42461</v>
      </c>
      <c r="AM683" s="11">
        <f t="shared" si="611"/>
        <v>42461</v>
      </c>
      <c r="AN683" s="11">
        <f t="shared" si="612"/>
        <v>488</v>
      </c>
      <c r="AO683" s="6">
        <v>1254.04</v>
      </c>
      <c r="AP683" s="6">
        <f t="shared" si="613"/>
        <v>537.71215342465757</v>
      </c>
      <c r="AQ683" s="6">
        <f t="shared" si="614"/>
        <v>1424.85</v>
      </c>
      <c r="AR683" s="33">
        <v>42826</v>
      </c>
      <c r="AS683" s="5">
        <f t="shared" si="615"/>
        <v>42826</v>
      </c>
      <c r="AT683" s="11">
        <f t="shared" si="616"/>
        <v>42826</v>
      </c>
      <c r="AU683" s="11">
        <f t="shared" si="617"/>
        <v>1219</v>
      </c>
      <c r="AV683" s="6">
        <v>1789.818</v>
      </c>
      <c r="AW683" s="6">
        <v>535.77800000000002</v>
      </c>
      <c r="AX683" s="6">
        <f t="shared" si="658"/>
        <v>889.07199999999989</v>
      </c>
      <c r="AY683" s="33">
        <v>43191</v>
      </c>
      <c r="AZ683" s="5">
        <f t="shared" si="618"/>
        <v>43191</v>
      </c>
      <c r="BA683" s="11">
        <f t="shared" si="619"/>
        <v>1584</v>
      </c>
      <c r="BB683" s="11">
        <f t="shared" si="620"/>
        <v>0</v>
      </c>
      <c r="BC683" s="6">
        <v>2332.3312205342318</v>
      </c>
      <c r="BD683" s="6">
        <v>542.51322053423166</v>
      </c>
      <c r="BE683" s="6">
        <f t="shared" si="646"/>
        <v>346.55877946576811</v>
      </c>
      <c r="BF683" s="8"/>
      <c r="BG683" s="33">
        <v>43556</v>
      </c>
      <c r="BH683" s="5">
        <f t="shared" si="621"/>
        <v>43556</v>
      </c>
      <c r="BI683" s="11">
        <f t="shared" si="622"/>
        <v>1949</v>
      </c>
      <c r="BJ683" s="11">
        <f t="shared" si="623"/>
        <v>0</v>
      </c>
      <c r="BK683" s="6">
        <v>2859.0106017322196</v>
      </c>
      <c r="BL683" s="6">
        <f t="shared" si="662"/>
        <v>346.55877946576811</v>
      </c>
      <c r="BM683" s="6">
        <v>0.25</v>
      </c>
      <c r="BN683" s="59"/>
      <c r="BO683" s="58"/>
      <c r="BP683" s="58"/>
      <c r="BQ683" s="61">
        <f t="shared" si="625"/>
        <v>-180.37060173221971</v>
      </c>
      <c r="BR683" s="33">
        <v>43922</v>
      </c>
      <c r="BS683" s="5">
        <f t="shared" si="626"/>
        <v>43922</v>
      </c>
      <c r="BT683" s="11">
        <f t="shared" si="627"/>
        <v>2315</v>
      </c>
      <c r="BU683" s="11">
        <f t="shared" si="628"/>
        <v>0</v>
      </c>
      <c r="BV683" s="6">
        <f t="shared" si="657"/>
        <v>2859.2606017322196</v>
      </c>
      <c r="BW683" s="6">
        <f t="shared" si="663"/>
        <v>0.25</v>
      </c>
      <c r="BX683" s="73">
        <f t="shared" si="664"/>
        <v>1546.6614228310502</v>
      </c>
      <c r="BY683" s="6">
        <v>0.25</v>
      </c>
      <c r="BZ683" s="33">
        <v>43922</v>
      </c>
      <c r="CA683" s="5">
        <f t="shared" si="631"/>
        <v>43922</v>
      </c>
      <c r="CB683" s="11">
        <f t="shared" si="632"/>
        <v>2315</v>
      </c>
      <c r="CC683" s="11">
        <f t="shared" si="633"/>
        <v>0</v>
      </c>
      <c r="CD683" s="6">
        <f t="shared" si="634"/>
        <v>2859.5106017322196</v>
      </c>
      <c r="CE683" s="62">
        <f t="shared" si="665"/>
        <v>0.25</v>
      </c>
      <c r="CF683" s="73">
        <f t="shared" si="666"/>
        <v>178.59266666666664</v>
      </c>
      <c r="CG683" s="73">
        <f t="shared" si="644"/>
        <v>1368.0687561643836</v>
      </c>
      <c r="CH683" s="6">
        <f t="shared" si="592"/>
        <v>0</v>
      </c>
      <c r="CI683" s="6"/>
      <c r="CJ683" s="33">
        <v>44652</v>
      </c>
      <c r="CK683" s="5">
        <f t="shared" si="637"/>
        <v>44652</v>
      </c>
      <c r="CL683" s="11">
        <f t="shared" si="638"/>
        <v>2557</v>
      </c>
      <c r="CM683" s="11">
        <f t="shared" si="639"/>
        <v>2557</v>
      </c>
      <c r="CN683" s="6">
        <f t="shared" si="640"/>
        <v>2859.5106017322196</v>
      </c>
      <c r="CO683" s="6">
        <v>0</v>
      </c>
      <c r="CP683" s="73">
        <f t="shared" si="667"/>
        <v>178.59266666666664</v>
      </c>
      <c r="CQ683" s="73">
        <f t="shared" si="645"/>
        <v>1189.4760894977169</v>
      </c>
      <c r="CR683" s="6">
        <f t="shared" si="643"/>
        <v>0</v>
      </c>
    </row>
    <row r="684" spans="1:96">
      <c r="A684" s="30" t="s">
        <v>1284</v>
      </c>
      <c r="B684" s="30" t="s">
        <v>1285</v>
      </c>
      <c r="C684" s="49"/>
      <c r="D684" s="49" t="s">
        <v>3244</v>
      </c>
      <c r="E684" s="30" t="s">
        <v>3061</v>
      </c>
      <c r="F684" s="30" t="s">
        <v>4568</v>
      </c>
      <c r="G684" s="30" t="s">
        <v>4562</v>
      </c>
      <c r="H684" s="30" t="s">
        <v>4296</v>
      </c>
      <c r="I684" s="30" t="s">
        <v>4295</v>
      </c>
      <c r="J684" s="30"/>
      <c r="K684" s="30" t="s">
        <v>1240</v>
      </c>
      <c r="L684" s="30" t="s">
        <v>3102</v>
      </c>
      <c r="M684" s="31">
        <v>2877.3</v>
      </c>
      <c r="N684" s="30">
        <v>5</v>
      </c>
      <c r="O684" s="30"/>
      <c r="P684" s="162">
        <v>15</v>
      </c>
      <c r="Q684" s="30">
        <f t="shared" si="601"/>
        <v>60</v>
      </c>
      <c r="R684" s="30">
        <f t="shared" si="602"/>
        <v>1826.2110000000002</v>
      </c>
      <c r="S684" s="30">
        <f t="shared" si="603"/>
        <v>1825</v>
      </c>
      <c r="T684" s="30" t="s">
        <v>6</v>
      </c>
      <c r="U684" s="30"/>
      <c r="V684" s="32">
        <v>41607</v>
      </c>
      <c r="W684" s="30"/>
      <c r="X684" s="31">
        <v>2877.3</v>
      </c>
      <c r="Y684" s="30">
        <v>0</v>
      </c>
      <c r="Z684" s="30">
        <v>0</v>
      </c>
      <c r="AA684" s="30">
        <v>0</v>
      </c>
      <c r="AB684" s="31">
        <f t="shared" si="604"/>
        <v>2877.3</v>
      </c>
      <c r="AC684" s="33">
        <v>42095</v>
      </c>
      <c r="AD684" s="10">
        <f t="shared" si="605"/>
        <v>41607</v>
      </c>
      <c r="AE684" s="10">
        <f t="shared" si="606"/>
        <v>42095</v>
      </c>
      <c r="AF684" s="11">
        <f t="shared" si="607"/>
        <v>488</v>
      </c>
      <c r="AG684" s="11">
        <f t="shared" si="608"/>
        <v>1826.25</v>
      </c>
      <c r="AH684" s="11">
        <f t="shared" si="609"/>
        <v>488</v>
      </c>
      <c r="AI684" s="11">
        <f t="shared" si="659"/>
        <v>769.38213698630148</v>
      </c>
      <c r="AJ684" s="11">
        <f t="shared" si="660"/>
        <v>2107.9178630136985</v>
      </c>
      <c r="AK684" s="33">
        <v>42461</v>
      </c>
      <c r="AL684" s="5">
        <f t="shared" si="610"/>
        <v>42461</v>
      </c>
      <c r="AM684" s="11">
        <f t="shared" si="611"/>
        <v>42461</v>
      </c>
      <c r="AN684" s="11">
        <f t="shared" si="612"/>
        <v>488</v>
      </c>
      <c r="AO684" s="6">
        <v>1346.95</v>
      </c>
      <c r="AP684" s="6">
        <f t="shared" si="613"/>
        <v>577.56786301369857</v>
      </c>
      <c r="AQ684" s="6">
        <f t="shared" si="614"/>
        <v>1530.3500000000001</v>
      </c>
      <c r="AR684" s="33">
        <v>42826</v>
      </c>
      <c r="AS684" s="5">
        <f t="shared" si="615"/>
        <v>42826</v>
      </c>
      <c r="AT684" s="11">
        <f t="shared" si="616"/>
        <v>42826</v>
      </c>
      <c r="AU684" s="11">
        <f t="shared" si="617"/>
        <v>1219</v>
      </c>
      <c r="AV684" s="6">
        <v>1922.41</v>
      </c>
      <c r="AW684" s="6">
        <v>575.46</v>
      </c>
      <c r="AX684" s="6">
        <f t="shared" si="658"/>
        <v>954.8900000000001</v>
      </c>
      <c r="AY684" s="33">
        <v>43191</v>
      </c>
      <c r="AZ684" s="5">
        <f t="shared" si="618"/>
        <v>43191</v>
      </c>
      <c r="BA684" s="11">
        <f t="shared" si="619"/>
        <v>1584</v>
      </c>
      <c r="BB684" s="11">
        <f t="shared" si="620"/>
        <v>0</v>
      </c>
      <c r="BC684" s="6">
        <v>2505.0731919469963</v>
      </c>
      <c r="BD684" s="6">
        <v>582.66319194699645</v>
      </c>
      <c r="BE684" s="6">
        <f t="shared" si="646"/>
        <v>372.22680805300388</v>
      </c>
      <c r="BF684" s="8"/>
      <c r="BG684" s="33">
        <v>43556</v>
      </c>
      <c r="BH684" s="5">
        <f t="shared" si="621"/>
        <v>43556</v>
      </c>
      <c r="BI684" s="11">
        <f t="shared" si="622"/>
        <v>1949</v>
      </c>
      <c r="BJ684" s="11">
        <f t="shared" si="623"/>
        <v>0</v>
      </c>
      <c r="BK684" s="6">
        <v>3070.7611004423911</v>
      </c>
      <c r="BL684" s="6">
        <f t="shared" si="662"/>
        <v>372.22680805300388</v>
      </c>
      <c r="BM684" s="6">
        <v>0.25</v>
      </c>
      <c r="BN684" s="59"/>
      <c r="BO684" s="58"/>
      <c r="BP684" s="58"/>
      <c r="BQ684" s="61">
        <f t="shared" si="625"/>
        <v>-193.71110044239094</v>
      </c>
      <c r="BR684" s="33">
        <v>43922</v>
      </c>
      <c r="BS684" s="5">
        <f t="shared" si="626"/>
        <v>43922</v>
      </c>
      <c r="BT684" s="11">
        <f t="shared" si="627"/>
        <v>2315</v>
      </c>
      <c r="BU684" s="11">
        <f t="shared" si="628"/>
        <v>0</v>
      </c>
      <c r="BV684" s="6">
        <f t="shared" si="657"/>
        <v>3071.0111004423911</v>
      </c>
      <c r="BW684" s="6">
        <f t="shared" si="663"/>
        <v>0.25</v>
      </c>
      <c r="BX684" s="73">
        <f t="shared" si="664"/>
        <v>1661.2137534246576</v>
      </c>
      <c r="BY684" s="6">
        <v>0.25</v>
      </c>
      <c r="BZ684" s="33">
        <v>43922</v>
      </c>
      <c r="CA684" s="5">
        <f t="shared" si="631"/>
        <v>43922</v>
      </c>
      <c r="CB684" s="11">
        <f t="shared" si="632"/>
        <v>2315</v>
      </c>
      <c r="CC684" s="11">
        <f t="shared" si="633"/>
        <v>0</v>
      </c>
      <c r="CD684" s="6">
        <f t="shared" si="634"/>
        <v>3071.2611004423911</v>
      </c>
      <c r="CE684" s="62">
        <f t="shared" si="665"/>
        <v>0.25</v>
      </c>
      <c r="CF684" s="73">
        <f t="shared" si="666"/>
        <v>191.82000000000002</v>
      </c>
      <c r="CG684" s="73">
        <f t="shared" si="644"/>
        <v>1469.3937534246577</v>
      </c>
      <c r="CH684" s="6">
        <f t="shared" si="592"/>
        <v>0</v>
      </c>
      <c r="CI684" s="6"/>
      <c r="CJ684" s="33">
        <v>44652</v>
      </c>
      <c r="CK684" s="5">
        <f t="shared" si="637"/>
        <v>44652</v>
      </c>
      <c r="CL684" s="11">
        <f t="shared" si="638"/>
        <v>2557</v>
      </c>
      <c r="CM684" s="11">
        <f t="shared" si="639"/>
        <v>2557</v>
      </c>
      <c r="CN684" s="6">
        <f t="shared" si="640"/>
        <v>3071.2611004423911</v>
      </c>
      <c r="CO684" s="6">
        <v>0</v>
      </c>
      <c r="CP684" s="73">
        <f t="shared" si="667"/>
        <v>191.82000000000002</v>
      </c>
      <c r="CQ684" s="73">
        <f t="shared" si="645"/>
        <v>1277.5737534246578</v>
      </c>
      <c r="CR684" s="6">
        <f t="shared" si="643"/>
        <v>0</v>
      </c>
    </row>
    <row r="685" spans="1:96">
      <c r="A685" s="30" t="s">
        <v>1286</v>
      </c>
      <c r="B685" s="30" t="s">
        <v>1287</v>
      </c>
      <c r="C685" s="49"/>
      <c r="D685" s="49" t="s">
        <v>3245</v>
      </c>
      <c r="E685" s="30" t="s">
        <v>3061</v>
      </c>
      <c r="F685" s="30" t="s">
        <v>4568</v>
      </c>
      <c r="G685" s="30" t="s">
        <v>4574</v>
      </c>
      <c r="H685" s="30" t="s">
        <v>4446</v>
      </c>
      <c r="I685" s="30" t="s">
        <v>4453</v>
      </c>
      <c r="J685" s="30"/>
      <c r="K685" s="30" t="s">
        <v>1240</v>
      </c>
      <c r="L685" s="30" t="s">
        <v>3102</v>
      </c>
      <c r="M685" s="31">
        <v>2877.3</v>
      </c>
      <c r="N685" s="30">
        <v>5</v>
      </c>
      <c r="O685" s="30"/>
      <c r="P685" s="162">
        <v>15</v>
      </c>
      <c r="Q685" s="30">
        <f t="shared" si="601"/>
        <v>60</v>
      </c>
      <c r="R685" s="30">
        <f t="shared" si="602"/>
        <v>1826.2110000000002</v>
      </c>
      <c r="S685" s="30">
        <f t="shared" si="603"/>
        <v>1825</v>
      </c>
      <c r="T685" s="30" t="s">
        <v>6</v>
      </c>
      <c r="U685" s="30"/>
      <c r="V685" s="32">
        <v>41607</v>
      </c>
      <c r="W685" s="30"/>
      <c r="X685" s="31">
        <v>2877.3</v>
      </c>
      <c r="Y685" s="30">
        <v>0</v>
      </c>
      <c r="Z685" s="30">
        <v>0</v>
      </c>
      <c r="AA685" s="30">
        <v>0</v>
      </c>
      <c r="AB685" s="31">
        <f t="shared" si="604"/>
        <v>2877.3</v>
      </c>
      <c r="AC685" s="33">
        <v>42095</v>
      </c>
      <c r="AD685" s="10">
        <f t="shared" si="605"/>
        <v>41607</v>
      </c>
      <c r="AE685" s="10">
        <f t="shared" si="606"/>
        <v>42095</v>
      </c>
      <c r="AF685" s="11">
        <f t="shared" si="607"/>
        <v>488</v>
      </c>
      <c r="AG685" s="11">
        <f t="shared" si="608"/>
        <v>1826.25</v>
      </c>
      <c r="AH685" s="11">
        <f t="shared" si="609"/>
        <v>488</v>
      </c>
      <c r="AI685" s="11">
        <f t="shared" si="659"/>
        <v>769.38213698630148</v>
      </c>
      <c r="AJ685" s="11">
        <f t="shared" si="660"/>
        <v>2107.9178630136985</v>
      </c>
      <c r="AK685" s="33">
        <v>42461</v>
      </c>
      <c r="AL685" s="5">
        <f t="shared" si="610"/>
        <v>42461</v>
      </c>
      <c r="AM685" s="11">
        <f t="shared" si="611"/>
        <v>42461</v>
      </c>
      <c r="AN685" s="11">
        <f t="shared" si="612"/>
        <v>488</v>
      </c>
      <c r="AO685" s="6">
        <v>1346.95</v>
      </c>
      <c r="AP685" s="6">
        <f t="shared" si="613"/>
        <v>577.56786301369857</v>
      </c>
      <c r="AQ685" s="6">
        <f t="shared" si="614"/>
        <v>1530.3500000000001</v>
      </c>
      <c r="AR685" s="33">
        <v>42826</v>
      </c>
      <c r="AS685" s="5">
        <f t="shared" si="615"/>
        <v>42826</v>
      </c>
      <c r="AT685" s="11">
        <f t="shared" si="616"/>
        <v>42826</v>
      </c>
      <c r="AU685" s="11">
        <f t="shared" si="617"/>
        <v>1219</v>
      </c>
      <c r="AV685" s="6">
        <v>1922.41</v>
      </c>
      <c r="AW685" s="6">
        <v>575.46</v>
      </c>
      <c r="AX685" s="6">
        <f t="shared" si="658"/>
        <v>954.8900000000001</v>
      </c>
      <c r="AY685" s="33">
        <v>43191</v>
      </c>
      <c r="AZ685" s="5">
        <f t="shared" si="618"/>
        <v>43191</v>
      </c>
      <c r="BA685" s="11">
        <f t="shared" si="619"/>
        <v>1584</v>
      </c>
      <c r="BB685" s="11">
        <f t="shared" si="620"/>
        <v>0</v>
      </c>
      <c r="BC685" s="6">
        <v>2505.0731919469963</v>
      </c>
      <c r="BD685" s="6">
        <v>582.66319194699645</v>
      </c>
      <c r="BE685" s="6">
        <f t="shared" si="646"/>
        <v>372.22680805300388</v>
      </c>
      <c r="BF685" s="8"/>
      <c r="BG685" s="33">
        <v>43556</v>
      </c>
      <c r="BH685" s="5">
        <f t="shared" si="621"/>
        <v>43556</v>
      </c>
      <c r="BI685" s="11">
        <f t="shared" si="622"/>
        <v>1949</v>
      </c>
      <c r="BJ685" s="11">
        <f t="shared" si="623"/>
        <v>0</v>
      </c>
      <c r="BK685" s="6">
        <v>3070.7611004423911</v>
      </c>
      <c r="BL685" s="6">
        <f t="shared" si="662"/>
        <v>372.22680805300388</v>
      </c>
      <c r="BM685" s="6">
        <v>0.25</v>
      </c>
      <c r="BN685" s="59"/>
      <c r="BO685" s="58"/>
      <c r="BP685" s="58"/>
      <c r="BQ685" s="61">
        <f t="shared" si="625"/>
        <v>-193.71110044239094</v>
      </c>
      <c r="BR685" s="33">
        <v>43922</v>
      </c>
      <c r="BS685" s="5">
        <f t="shared" si="626"/>
        <v>43922</v>
      </c>
      <c r="BT685" s="11">
        <f t="shared" si="627"/>
        <v>2315</v>
      </c>
      <c r="BU685" s="11">
        <f t="shared" si="628"/>
        <v>0</v>
      </c>
      <c r="BV685" s="6">
        <f t="shared" si="657"/>
        <v>3071.0111004423911</v>
      </c>
      <c r="BW685" s="6">
        <f t="shared" si="663"/>
        <v>0.25</v>
      </c>
      <c r="BX685" s="73">
        <f t="shared" si="664"/>
        <v>1661.2137534246576</v>
      </c>
      <c r="BY685" s="6">
        <v>0.25</v>
      </c>
      <c r="BZ685" s="33">
        <v>43922</v>
      </c>
      <c r="CA685" s="5">
        <f t="shared" si="631"/>
        <v>43922</v>
      </c>
      <c r="CB685" s="11">
        <f t="shared" si="632"/>
        <v>2315</v>
      </c>
      <c r="CC685" s="11">
        <f t="shared" si="633"/>
        <v>0</v>
      </c>
      <c r="CD685" s="6">
        <f t="shared" si="634"/>
        <v>3071.2611004423911</v>
      </c>
      <c r="CE685" s="62">
        <f t="shared" si="665"/>
        <v>0.25</v>
      </c>
      <c r="CF685" s="73">
        <f t="shared" si="666"/>
        <v>191.82000000000002</v>
      </c>
      <c r="CG685" s="73">
        <f t="shared" si="644"/>
        <v>1469.3937534246577</v>
      </c>
      <c r="CH685" s="6">
        <f t="shared" si="592"/>
        <v>0</v>
      </c>
      <c r="CI685" s="6"/>
      <c r="CJ685" s="33">
        <v>44652</v>
      </c>
      <c r="CK685" s="5">
        <f t="shared" si="637"/>
        <v>44652</v>
      </c>
      <c r="CL685" s="11">
        <f t="shared" si="638"/>
        <v>2557</v>
      </c>
      <c r="CM685" s="11">
        <f t="shared" si="639"/>
        <v>2557</v>
      </c>
      <c r="CN685" s="6">
        <f t="shared" si="640"/>
        <v>3071.2611004423911</v>
      </c>
      <c r="CO685" s="6">
        <v>0</v>
      </c>
      <c r="CP685" s="73">
        <f t="shared" si="667"/>
        <v>191.82000000000002</v>
      </c>
      <c r="CQ685" s="73">
        <f t="shared" si="645"/>
        <v>1277.5737534246578</v>
      </c>
      <c r="CR685" s="6">
        <f t="shared" si="643"/>
        <v>0</v>
      </c>
    </row>
    <row r="686" spans="1:96">
      <c r="A686" s="30" t="s">
        <v>1288</v>
      </c>
      <c r="B686" s="30" t="s">
        <v>1289</v>
      </c>
      <c r="C686" s="49"/>
      <c r="D686" s="49" t="s">
        <v>3246</v>
      </c>
      <c r="E686" s="30" t="s">
        <v>3061</v>
      </c>
      <c r="F686" s="30" t="s">
        <v>4568</v>
      </c>
      <c r="G686" s="30" t="s">
        <v>4574</v>
      </c>
      <c r="H686" s="30" t="s">
        <v>3159</v>
      </c>
      <c r="I686" s="30" t="s">
        <v>4297</v>
      </c>
      <c r="J686" s="30"/>
      <c r="K686" s="30" t="s">
        <v>1240</v>
      </c>
      <c r="L686" s="30" t="s">
        <v>3102</v>
      </c>
      <c r="M686" s="31">
        <v>2577.8200000000002</v>
      </c>
      <c r="N686" s="30">
        <v>5</v>
      </c>
      <c r="O686" s="30"/>
      <c r="P686" s="162">
        <v>15</v>
      </c>
      <c r="Q686" s="30">
        <f t="shared" si="601"/>
        <v>60</v>
      </c>
      <c r="R686" s="30">
        <f t="shared" si="602"/>
        <v>1826.2110000000002</v>
      </c>
      <c r="S686" s="30">
        <f t="shared" si="603"/>
        <v>1825</v>
      </c>
      <c r="T686" s="30" t="s">
        <v>6</v>
      </c>
      <c r="U686" s="30"/>
      <c r="V686" s="32">
        <v>41607</v>
      </c>
      <c r="W686" s="30"/>
      <c r="X686" s="31">
        <v>2577.8200000000002</v>
      </c>
      <c r="Y686" s="30">
        <v>0</v>
      </c>
      <c r="Z686" s="30">
        <v>0</v>
      </c>
      <c r="AA686" s="30">
        <v>0</v>
      </c>
      <c r="AB686" s="31">
        <f t="shared" si="604"/>
        <v>2577.8200000000002</v>
      </c>
      <c r="AC686" s="33">
        <v>42095</v>
      </c>
      <c r="AD686" s="10">
        <f t="shared" si="605"/>
        <v>41607</v>
      </c>
      <c r="AE686" s="10">
        <f t="shared" si="606"/>
        <v>42095</v>
      </c>
      <c r="AF686" s="11">
        <f t="shared" si="607"/>
        <v>488</v>
      </c>
      <c r="AG686" s="11">
        <f t="shared" si="608"/>
        <v>1826.25</v>
      </c>
      <c r="AH686" s="11">
        <f t="shared" si="609"/>
        <v>488</v>
      </c>
      <c r="AI686" s="11">
        <f t="shared" si="659"/>
        <v>689.30200547945208</v>
      </c>
      <c r="AJ686" s="11">
        <f t="shared" si="660"/>
        <v>1888.5179945205482</v>
      </c>
      <c r="AK686" s="33">
        <v>42461</v>
      </c>
      <c r="AL686" s="5">
        <f t="shared" si="610"/>
        <v>42461</v>
      </c>
      <c r="AM686" s="11">
        <f t="shared" si="611"/>
        <v>42461</v>
      </c>
      <c r="AN686" s="11">
        <f t="shared" si="612"/>
        <v>488</v>
      </c>
      <c r="AO686" s="6">
        <v>1206.6600000000001</v>
      </c>
      <c r="AP686" s="6">
        <f t="shared" si="613"/>
        <v>517.357994520548</v>
      </c>
      <c r="AQ686" s="6">
        <f t="shared" si="614"/>
        <v>1371.16</v>
      </c>
      <c r="AR686" s="33">
        <v>42826</v>
      </c>
      <c r="AS686" s="5">
        <f t="shared" si="615"/>
        <v>42826</v>
      </c>
      <c r="AT686" s="11">
        <f t="shared" si="616"/>
        <v>42826</v>
      </c>
      <c r="AU686" s="11">
        <f t="shared" si="617"/>
        <v>1219</v>
      </c>
      <c r="AV686" s="6">
        <v>1722.2240000000002</v>
      </c>
      <c r="AW686" s="6">
        <v>515.56400000000008</v>
      </c>
      <c r="AX686" s="6">
        <f t="shared" si="658"/>
        <v>855.596</v>
      </c>
      <c r="AY686" s="33">
        <v>43191</v>
      </c>
      <c r="AZ686" s="5">
        <f t="shared" si="618"/>
        <v>43191</v>
      </c>
      <c r="BA686" s="11">
        <f t="shared" si="619"/>
        <v>1584</v>
      </c>
      <c r="BB686" s="11">
        <f t="shared" si="620"/>
        <v>0</v>
      </c>
      <c r="BC686" s="6">
        <v>2244.3372024387218</v>
      </c>
      <c r="BD686" s="6">
        <v>522.11320243872183</v>
      </c>
      <c r="BE686" s="6">
        <f t="shared" si="646"/>
        <v>333.4827975612784</v>
      </c>
      <c r="BF686" s="8"/>
      <c r="BG686" s="33">
        <v>43556</v>
      </c>
      <c r="BH686" s="5">
        <f t="shared" si="621"/>
        <v>43556</v>
      </c>
      <c r="BI686" s="11">
        <f t="shared" si="622"/>
        <v>1949</v>
      </c>
      <c r="BJ686" s="11">
        <f t="shared" si="623"/>
        <v>0</v>
      </c>
      <c r="BK686" s="6">
        <v>2751.1449553200587</v>
      </c>
      <c r="BL686" s="6">
        <f t="shared" si="662"/>
        <v>333.4827975612784</v>
      </c>
      <c r="BM686" s="6">
        <v>0.25</v>
      </c>
      <c r="BN686" s="59"/>
      <c r="BO686" s="58"/>
      <c r="BP686" s="58"/>
      <c r="BQ686" s="61">
        <f t="shared" si="625"/>
        <v>-173.57495532005851</v>
      </c>
      <c r="BR686" s="33">
        <v>43922</v>
      </c>
      <c r="BS686" s="5">
        <f t="shared" si="626"/>
        <v>43922</v>
      </c>
      <c r="BT686" s="11">
        <f t="shared" si="627"/>
        <v>2315</v>
      </c>
      <c r="BU686" s="11">
        <f t="shared" si="628"/>
        <v>0</v>
      </c>
      <c r="BV686" s="6">
        <f t="shared" si="657"/>
        <v>2751.3949553200587</v>
      </c>
      <c r="BW686" s="6">
        <f t="shared" si="663"/>
        <v>0.25</v>
      </c>
      <c r="BX686" s="73">
        <f t="shared" si="664"/>
        <v>1488.308496803653</v>
      </c>
      <c r="BY686" s="6">
        <v>0.25</v>
      </c>
      <c r="BZ686" s="33">
        <v>43922</v>
      </c>
      <c r="CA686" s="5">
        <f t="shared" si="631"/>
        <v>43922</v>
      </c>
      <c r="CB686" s="11">
        <f t="shared" si="632"/>
        <v>2315</v>
      </c>
      <c r="CC686" s="11">
        <f t="shared" si="633"/>
        <v>0</v>
      </c>
      <c r="CD686" s="6">
        <f t="shared" si="634"/>
        <v>2751.6449553200587</v>
      </c>
      <c r="CE686" s="62">
        <f t="shared" si="665"/>
        <v>0.25</v>
      </c>
      <c r="CF686" s="73">
        <f t="shared" si="666"/>
        <v>171.85466666666667</v>
      </c>
      <c r="CG686" s="73">
        <f t="shared" si="644"/>
        <v>1316.4538301369864</v>
      </c>
      <c r="CH686" s="6">
        <f t="shared" ref="CH686:CH719" si="668">BY686-CE686</f>
        <v>0</v>
      </c>
      <c r="CI686" s="6"/>
      <c r="CJ686" s="33">
        <v>44652</v>
      </c>
      <c r="CK686" s="5">
        <f t="shared" si="637"/>
        <v>44652</v>
      </c>
      <c r="CL686" s="11">
        <f t="shared" si="638"/>
        <v>2557</v>
      </c>
      <c r="CM686" s="11">
        <f t="shared" si="639"/>
        <v>2557</v>
      </c>
      <c r="CN686" s="6">
        <f t="shared" si="640"/>
        <v>2751.6449553200587</v>
      </c>
      <c r="CO686" s="6">
        <v>0</v>
      </c>
      <c r="CP686" s="73">
        <f t="shared" si="667"/>
        <v>171.85466666666667</v>
      </c>
      <c r="CQ686" s="73">
        <f t="shared" si="645"/>
        <v>1144.5991634703198</v>
      </c>
      <c r="CR686" s="6">
        <f t="shared" si="643"/>
        <v>0</v>
      </c>
    </row>
    <row r="687" spans="1:96">
      <c r="A687" s="30" t="s">
        <v>1290</v>
      </c>
      <c r="B687" s="30" t="s">
        <v>1291</v>
      </c>
      <c r="C687" s="49"/>
      <c r="D687" s="49" t="s">
        <v>3247</v>
      </c>
      <c r="E687" s="30" t="s">
        <v>3061</v>
      </c>
      <c r="F687" s="30" t="s">
        <v>4568</v>
      </c>
      <c r="G687" s="30"/>
      <c r="H687" s="30" t="s">
        <v>3236</v>
      </c>
      <c r="I687" s="30" t="s">
        <v>4359</v>
      </c>
      <c r="J687" s="30"/>
      <c r="K687" s="30" t="s">
        <v>1240</v>
      </c>
      <c r="L687" s="30" t="s">
        <v>3102</v>
      </c>
      <c r="M687" s="31">
        <v>1342.66</v>
      </c>
      <c r="N687" s="30">
        <v>5</v>
      </c>
      <c r="O687" s="30"/>
      <c r="P687" s="162">
        <v>15</v>
      </c>
      <c r="Q687" s="30">
        <f t="shared" si="601"/>
        <v>60</v>
      </c>
      <c r="R687" s="30">
        <f t="shared" si="602"/>
        <v>1826.2110000000002</v>
      </c>
      <c r="S687" s="30">
        <f t="shared" si="603"/>
        <v>1825</v>
      </c>
      <c r="T687" s="30" t="s">
        <v>6</v>
      </c>
      <c r="U687" s="30"/>
      <c r="V687" s="32">
        <v>41607</v>
      </c>
      <c r="W687" s="30"/>
      <c r="X687" s="31">
        <v>1342.66</v>
      </c>
      <c r="Y687" s="30">
        <v>0</v>
      </c>
      <c r="Z687" s="30">
        <v>0</v>
      </c>
      <c r="AA687" s="30">
        <v>0</v>
      </c>
      <c r="AB687" s="31">
        <f t="shared" si="604"/>
        <v>1342.66</v>
      </c>
      <c r="AC687" s="33">
        <v>42095</v>
      </c>
      <c r="AD687" s="10">
        <f t="shared" si="605"/>
        <v>41607</v>
      </c>
      <c r="AE687" s="10">
        <f t="shared" si="606"/>
        <v>42095</v>
      </c>
      <c r="AF687" s="11">
        <f t="shared" si="607"/>
        <v>488</v>
      </c>
      <c r="AG687" s="11">
        <f t="shared" si="608"/>
        <v>1826.25</v>
      </c>
      <c r="AH687" s="11">
        <f t="shared" si="609"/>
        <v>488</v>
      </c>
      <c r="AI687" s="11">
        <f t="shared" si="659"/>
        <v>359.02360547945204</v>
      </c>
      <c r="AJ687" s="11">
        <f t="shared" si="660"/>
        <v>983.63639452054804</v>
      </c>
      <c r="AK687" s="33">
        <v>42461</v>
      </c>
      <c r="AL687" s="5">
        <f t="shared" si="610"/>
        <v>42461</v>
      </c>
      <c r="AM687" s="11">
        <f t="shared" si="611"/>
        <v>42461</v>
      </c>
      <c r="AN687" s="11">
        <f t="shared" si="612"/>
        <v>488</v>
      </c>
      <c r="AO687" s="6">
        <v>628.54</v>
      </c>
      <c r="AP687" s="6">
        <f t="shared" si="613"/>
        <v>269.51639452054792</v>
      </c>
      <c r="AQ687" s="6">
        <f t="shared" si="614"/>
        <v>714.12000000000012</v>
      </c>
      <c r="AR687" s="33">
        <v>42826</v>
      </c>
      <c r="AS687" s="5">
        <f t="shared" si="615"/>
        <v>42826</v>
      </c>
      <c r="AT687" s="11">
        <f t="shared" si="616"/>
        <v>42826</v>
      </c>
      <c r="AU687" s="11">
        <f t="shared" si="617"/>
        <v>1219</v>
      </c>
      <c r="AV687" s="6">
        <v>897.072</v>
      </c>
      <c r="AW687" s="6">
        <v>268.53200000000004</v>
      </c>
      <c r="AX687" s="6">
        <f t="shared" si="658"/>
        <v>445.58800000000008</v>
      </c>
      <c r="AY687" s="33">
        <v>43191</v>
      </c>
      <c r="AZ687" s="5">
        <f t="shared" si="618"/>
        <v>43191</v>
      </c>
      <c r="BA687" s="11">
        <f t="shared" si="619"/>
        <v>1584</v>
      </c>
      <c r="BB687" s="11">
        <f t="shared" si="620"/>
        <v>600.36360547945196</v>
      </c>
      <c r="BC687" s="6">
        <v>1168.9644950346819</v>
      </c>
      <c r="BD687" s="6">
        <v>271.89249503468199</v>
      </c>
      <c r="BE687" s="6">
        <f t="shared" si="646"/>
        <v>173.69550496531815</v>
      </c>
      <c r="BF687" s="8"/>
      <c r="BG687" s="33">
        <v>43556</v>
      </c>
      <c r="BH687" s="5">
        <f t="shared" si="621"/>
        <v>43556</v>
      </c>
      <c r="BI687" s="11">
        <f t="shared" si="622"/>
        <v>1949</v>
      </c>
      <c r="BJ687" s="11">
        <f t="shared" si="623"/>
        <v>0</v>
      </c>
      <c r="BK687" s="6">
        <v>1432.9364679108821</v>
      </c>
      <c r="BL687" s="6">
        <f t="shared" si="662"/>
        <v>173.69550496531815</v>
      </c>
      <c r="BM687" s="6">
        <v>0.25</v>
      </c>
      <c r="BN687" s="59"/>
      <c r="BO687" s="58"/>
      <c r="BP687" s="58"/>
      <c r="BQ687" s="61">
        <f t="shared" si="625"/>
        <v>-90.526467910882047</v>
      </c>
      <c r="BR687" s="33">
        <v>43922</v>
      </c>
      <c r="BS687" s="5">
        <f t="shared" si="626"/>
        <v>43922</v>
      </c>
      <c r="BT687" s="11">
        <f t="shared" si="627"/>
        <v>2315</v>
      </c>
      <c r="BU687" s="11">
        <f t="shared" si="628"/>
        <v>0</v>
      </c>
      <c r="BV687" s="6">
        <f t="shared" si="657"/>
        <v>1433.1864679108821</v>
      </c>
      <c r="BW687" s="6">
        <f t="shared" si="663"/>
        <v>0.25</v>
      </c>
      <c r="BX687" s="73">
        <f t="shared" si="664"/>
        <v>775.18689680365298</v>
      </c>
      <c r="BY687" s="6">
        <v>0.25</v>
      </c>
      <c r="BZ687" s="33">
        <v>43922</v>
      </c>
      <c r="CA687" s="5">
        <f t="shared" si="631"/>
        <v>43922</v>
      </c>
      <c r="CB687" s="11">
        <f t="shared" si="632"/>
        <v>2315</v>
      </c>
      <c r="CC687" s="11">
        <f t="shared" si="633"/>
        <v>0</v>
      </c>
      <c r="CD687" s="6">
        <f t="shared" si="634"/>
        <v>1433.4364679108821</v>
      </c>
      <c r="CE687" s="62">
        <f t="shared" si="665"/>
        <v>0.25</v>
      </c>
      <c r="CF687" s="73">
        <f t="shared" si="666"/>
        <v>89.510666666666665</v>
      </c>
      <c r="CG687" s="73">
        <f t="shared" si="644"/>
        <v>685.67623013698631</v>
      </c>
      <c r="CH687" s="6">
        <f t="shared" si="668"/>
        <v>0</v>
      </c>
      <c r="CI687" s="6"/>
      <c r="CJ687" s="33">
        <v>44652</v>
      </c>
      <c r="CK687" s="5">
        <f t="shared" si="637"/>
        <v>44652</v>
      </c>
      <c r="CL687" s="11">
        <f t="shared" si="638"/>
        <v>2557</v>
      </c>
      <c r="CM687" s="11">
        <f t="shared" si="639"/>
        <v>2557</v>
      </c>
      <c r="CN687" s="6">
        <f t="shared" si="640"/>
        <v>1433.4364679108821</v>
      </c>
      <c r="CO687" s="6">
        <v>0</v>
      </c>
      <c r="CP687" s="73">
        <f t="shared" si="667"/>
        <v>89.510666666666665</v>
      </c>
      <c r="CQ687" s="73">
        <f t="shared" si="645"/>
        <v>596.16556347031963</v>
      </c>
      <c r="CR687" s="6">
        <f t="shared" si="643"/>
        <v>0</v>
      </c>
    </row>
    <row r="688" spans="1:96">
      <c r="A688" s="30" t="s">
        <v>1292</v>
      </c>
      <c r="B688" s="30" t="s">
        <v>1282</v>
      </c>
      <c r="C688" s="49"/>
      <c r="D688" s="49" t="s">
        <v>3248</v>
      </c>
      <c r="E688" s="30" t="s">
        <v>3061</v>
      </c>
      <c r="F688" s="30" t="s">
        <v>4568</v>
      </c>
      <c r="G688" s="30" t="s">
        <v>4562</v>
      </c>
      <c r="H688" s="30" t="s">
        <v>4527</v>
      </c>
      <c r="I688" s="30" t="s">
        <v>4307</v>
      </c>
      <c r="J688" s="30"/>
      <c r="K688" s="30" t="s">
        <v>1240</v>
      </c>
      <c r="L688" s="30" t="s">
        <v>3102</v>
      </c>
      <c r="M688" s="31">
        <v>2678.89</v>
      </c>
      <c r="N688" s="30">
        <v>5</v>
      </c>
      <c r="O688" s="30"/>
      <c r="P688" s="162">
        <v>15</v>
      </c>
      <c r="Q688" s="30">
        <f t="shared" si="601"/>
        <v>60</v>
      </c>
      <c r="R688" s="30">
        <f t="shared" si="602"/>
        <v>1826.2110000000002</v>
      </c>
      <c r="S688" s="30">
        <f t="shared" si="603"/>
        <v>1825</v>
      </c>
      <c r="T688" s="30" t="s">
        <v>6</v>
      </c>
      <c r="U688" s="30"/>
      <c r="V688" s="32">
        <v>41607</v>
      </c>
      <c r="W688" s="30"/>
      <c r="X688" s="31">
        <v>2678.89</v>
      </c>
      <c r="Y688" s="30">
        <v>0</v>
      </c>
      <c r="Z688" s="30">
        <v>0</v>
      </c>
      <c r="AA688" s="30">
        <v>0</v>
      </c>
      <c r="AB688" s="31">
        <f t="shared" si="604"/>
        <v>2678.89</v>
      </c>
      <c r="AC688" s="33">
        <v>42095</v>
      </c>
      <c r="AD688" s="10">
        <f t="shared" si="605"/>
        <v>41607</v>
      </c>
      <c r="AE688" s="10">
        <f t="shared" si="606"/>
        <v>42095</v>
      </c>
      <c r="AF688" s="11">
        <f t="shared" si="607"/>
        <v>488</v>
      </c>
      <c r="AG688" s="11">
        <f t="shared" si="608"/>
        <v>1826.25</v>
      </c>
      <c r="AH688" s="11">
        <f t="shared" si="609"/>
        <v>488</v>
      </c>
      <c r="AI688" s="11">
        <f t="shared" si="659"/>
        <v>716.32784657534239</v>
      </c>
      <c r="AJ688" s="11">
        <f t="shared" si="660"/>
        <v>1962.5621534246575</v>
      </c>
      <c r="AK688" s="33">
        <v>42461</v>
      </c>
      <c r="AL688" s="5">
        <f t="shared" si="610"/>
        <v>42461</v>
      </c>
      <c r="AM688" s="11">
        <f t="shared" si="611"/>
        <v>42461</v>
      </c>
      <c r="AN688" s="11">
        <f t="shared" si="612"/>
        <v>488</v>
      </c>
      <c r="AO688" s="6">
        <v>1254.04</v>
      </c>
      <c r="AP688" s="6">
        <f t="shared" si="613"/>
        <v>537.71215342465757</v>
      </c>
      <c r="AQ688" s="6">
        <f t="shared" si="614"/>
        <v>1424.85</v>
      </c>
      <c r="AR688" s="33">
        <v>42826</v>
      </c>
      <c r="AS688" s="5">
        <f t="shared" si="615"/>
        <v>42826</v>
      </c>
      <c r="AT688" s="11">
        <f t="shared" si="616"/>
        <v>42826</v>
      </c>
      <c r="AU688" s="11">
        <f t="shared" si="617"/>
        <v>1219</v>
      </c>
      <c r="AV688" s="6">
        <v>1789.818</v>
      </c>
      <c r="AW688" s="6">
        <v>535.77800000000002</v>
      </c>
      <c r="AX688" s="6">
        <f t="shared" si="658"/>
        <v>889.07199999999989</v>
      </c>
      <c r="AY688" s="33">
        <v>43191</v>
      </c>
      <c r="AZ688" s="5">
        <f t="shared" si="618"/>
        <v>43191</v>
      </c>
      <c r="BA688" s="11">
        <f t="shared" si="619"/>
        <v>1584</v>
      </c>
      <c r="BB688" s="11">
        <f t="shared" si="620"/>
        <v>0</v>
      </c>
      <c r="BC688" s="6">
        <v>2332.3312205342318</v>
      </c>
      <c r="BD688" s="6">
        <v>542.51322053423166</v>
      </c>
      <c r="BE688" s="6">
        <f t="shared" si="646"/>
        <v>346.55877946576811</v>
      </c>
      <c r="BF688" s="8"/>
      <c r="BG688" s="33">
        <v>43556</v>
      </c>
      <c r="BH688" s="5">
        <f t="shared" si="621"/>
        <v>43556</v>
      </c>
      <c r="BI688" s="11">
        <f t="shared" si="622"/>
        <v>1949</v>
      </c>
      <c r="BJ688" s="11">
        <f t="shared" si="623"/>
        <v>0</v>
      </c>
      <c r="BK688" s="6">
        <v>2859.0106017322196</v>
      </c>
      <c r="BL688" s="6">
        <f t="shared" si="662"/>
        <v>346.55877946576811</v>
      </c>
      <c r="BM688" s="6">
        <v>0.25</v>
      </c>
      <c r="BN688" s="59"/>
      <c r="BO688" s="58"/>
      <c r="BP688" s="58"/>
      <c r="BQ688" s="61">
        <f t="shared" si="625"/>
        <v>-180.37060173221971</v>
      </c>
      <c r="BR688" s="33">
        <v>43922</v>
      </c>
      <c r="BS688" s="5">
        <f t="shared" si="626"/>
        <v>43922</v>
      </c>
      <c r="BT688" s="11">
        <f t="shared" si="627"/>
        <v>2315</v>
      </c>
      <c r="BU688" s="11">
        <f t="shared" si="628"/>
        <v>0</v>
      </c>
      <c r="BV688" s="6">
        <f t="shared" si="657"/>
        <v>2859.2606017322196</v>
      </c>
      <c r="BW688" s="6">
        <f t="shared" si="663"/>
        <v>0.25</v>
      </c>
      <c r="BX688" s="73">
        <f t="shared" si="664"/>
        <v>1546.6614228310502</v>
      </c>
      <c r="BY688" s="6">
        <v>0.25</v>
      </c>
      <c r="BZ688" s="33">
        <v>43922</v>
      </c>
      <c r="CA688" s="5">
        <f t="shared" si="631"/>
        <v>43922</v>
      </c>
      <c r="CB688" s="11">
        <f t="shared" si="632"/>
        <v>2315</v>
      </c>
      <c r="CC688" s="11">
        <f t="shared" si="633"/>
        <v>0</v>
      </c>
      <c r="CD688" s="6">
        <f t="shared" si="634"/>
        <v>2859.5106017322196</v>
      </c>
      <c r="CE688" s="62">
        <f t="shared" si="665"/>
        <v>0.25</v>
      </c>
      <c r="CF688" s="73">
        <f t="shared" si="666"/>
        <v>178.59266666666664</v>
      </c>
      <c r="CG688" s="73">
        <f t="shared" si="644"/>
        <v>1368.0687561643836</v>
      </c>
      <c r="CH688" s="6">
        <f t="shared" si="668"/>
        <v>0</v>
      </c>
      <c r="CI688" s="6"/>
      <c r="CJ688" s="33">
        <v>44652</v>
      </c>
      <c r="CK688" s="5">
        <f t="shared" si="637"/>
        <v>44652</v>
      </c>
      <c r="CL688" s="11">
        <f t="shared" si="638"/>
        <v>2557</v>
      </c>
      <c r="CM688" s="11">
        <f t="shared" si="639"/>
        <v>2557</v>
      </c>
      <c r="CN688" s="6">
        <f t="shared" si="640"/>
        <v>2859.5106017322196</v>
      </c>
      <c r="CO688" s="6">
        <v>0</v>
      </c>
      <c r="CP688" s="73">
        <f t="shared" si="667"/>
        <v>178.59266666666664</v>
      </c>
      <c r="CQ688" s="73">
        <f t="shared" si="645"/>
        <v>1189.4760894977169</v>
      </c>
      <c r="CR688" s="6">
        <f t="shared" si="643"/>
        <v>0</v>
      </c>
    </row>
    <row r="689" spans="1:96">
      <c r="A689" s="30" t="s">
        <v>1293</v>
      </c>
      <c r="B689" s="30" t="s">
        <v>1294</v>
      </c>
      <c r="C689" s="49"/>
      <c r="D689" s="49" t="s">
        <v>3249</v>
      </c>
      <c r="E689" s="30" t="s">
        <v>3061</v>
      </c>
      <c r="F689" s="30" t="s">
        <v>4568</v>
      </c>
      <c r="G689" s="30" t="s">
        <v>4574</v>
      </c>
      <c r="H689" s="30" t="s">
        <v>4591</v>
      </c>
      <c r="I689" s="30" t="s">
        <v>4365</v>
      </c>
      <c r="J689" s="30"/>
      <c r="K689" s="30" t="s">
        <v>1240</v>
      </c>
      <c r="L689" s="30" t="s">
        <v>3102</v>
      </c>
      <c r="M689" s="31">
        <v>1312.24</v>
      </c>
      <c r="N689" s="30">
        <v>5</v>
      </c>
      <c r="O689" s="30"/>
      <c r="P689" s="162">
        <v>15</v>
      </c>
      <c r="Q689" s="30">
        <f t="shared" si="601"/>
        <v>60</v>
      </c>
      <c r="R689" s="30">
        <f t="shared" si="602"/>
        <v>1826.2110000000002</v>
      </c>
      <c r="S689" s="30">
        <f t="shared" si="603"/>
        <v>1825</v>
      </c>
      <c r="T689" s="30" t="s">
        <v>6</v>
      </c>
      <c r="U689" s="30"/>
      <c r="V689" s="32">
        <v>41607</v>
      </c>
      <c r="W689" s="30"/>
      <c r="X689" s="31">
        <v>1312.24</v>
      </c>
      <c r="Y689" s="30">
        <v>0</v>
      </c>
      <c r="Z689" s="30">
        <v>0</v>
      </c>
      <c r="AA689" s="30">
        <v>0</v>
      </c>
      <c r="AB689" s="31">
        <f t="shared" si="604"/>
        <v>1312.24</v>
      </c>
      <c r="AC689" s="33">
        <v>42095</v>
      </c>
      <c r="AD689" s="10">
        <f t="shared" si="605"/>
        <v>41607</v>
      </c>
      <c r="AE689" s="10">
        <f t="shared" si="606"/>
        <v>42095</v>
      </c>
      <c r="AF689" s="11">
        <f t="shared" si="607"/>
        <v>488</v>
      </c>
      <c r="AG689" s="11">
        <f t="shared" si="608"/>
        <v>1826.25</v>
      </c>
      <c r="AH689" s="11">
        <f t="shared" si="609"/>
        <v>488</v>
      </c>
      <c r="AI689" s="11">
        <f t="shared" si="659"/>
        <v>350.88938082191777</v>
      </c>
      <c r="AJ689" s="11">
        <f t="shared" si="660"/>
        <v>961.3506191780823</v>
      </c>
      <c r="AK689" s="33">
        <v>42461</v>
      </c>
      <c r="AL689" s="5">
        <f t="shared" si="610"/>
        <v>42461</v>
      </c>
      <c r="AM689" s="11">
        <f t="shared" si="611"/>
        <v>42461</v>
      </c>
      <c r="AN689" s="11">
        <f t="shared" si="612"/>
        <v>488</v>
      </c>
      <c r="AO689" s="6">
        <v>614.27</v>
      </c>
      <c r="AP689" s="6">
        <f t="shared" si="613"/>
        <v>263.38061917808221</v>
      </c>
      <c r="AQ689" s="6">
        <f t="shared" si="614"/>
        <v>697.97</v>
      </c>
      <c r="AR689" s="33">
        <v>42826</v>
      </c>
      <c r="AS689" s="5">
        <f t="shared" si="615"/>
        <v>42826</v>
      </c>
      <c r="AT689" s="11">
        <f t="shared" si="616"/>
        <v>42826</v>
      </c>
      <c r="AU689" s="11">
        <f t="shared" si="617"/>
        <v>1219</v>
      </c>
      <c r="AV689" s="6">
        <v>876.71799999999996</v>
      </c>
      <c r="AW689" s="6">
        <v>262.44799999999998</v>
      </c>
      <c r="AX689" s="6">
        <f t="shared" si="658"/>
        <v>435.52200000000005</v>
      </c>
      <c r="AY689" s="33">
        <v>43191</v>
      </c>
      <c r="AZ689" s="5">
        <f t="shared" si="618"/>
        <v>43191</v>
      </c>
      <c r="BA689" s="11">
        <f t="shared" si="619"/>
        <v>1584</v>
      </c>
      <c r="BB689" s="11">
        <f t="shared" si="620"/>
        <v>622.6493808219177</v>
      </c>
      <c r="BC689" s="6">
        <v>1142.4802267989976</v>
      </c>
      <c r="BD689" s="6">
        <v>265.76222679899774</v>
      </c>
      <c r="BE689" s="6">
        <f t="shared" si="646"/>
        <v>169.75977320100242</v>
      </c>
      <c r="BF689" s="8"/>
      <c r="BG689" s="33">
        <v>43556</v>
      </c>
      <c r="BH689" s="5">
        <f t="shared" si="621"/>
        <v>43556</v>
      </c>
      <c r="BI689" s="11">
        <f t="shared" si="622"/>
        <v>1949</v>
      </c>
      <c r="BJ689" s="11">
        <f t="shared" si="623"/>
        <v>0</v>
      </c>
      <c r="BK689" s="6">
        <v>1400.4711175214693</v>
      </c>
      <c r="BL689" s="6">
        <f t="shared" si="662"/>
        <v>169.75977320100242</v>
      </c>
      <c r="BM689" s="6">
        <v>0.25</v>
      </c>
      <c r="BN689" s="59"/>
      <c r="BO689" s="58"/>
      <c r="BP689" s="58"/>
      <c r="BQ689" s="61">
        <f t="shared" si="625"/>
        <v>-88.481117521469287</v>
      </c>
      <c r="BR689" s="33">
        <v>43922</v>
      </c>
      <c r="BS689" s="5">
        <f t="shared" si="626"/>
        <v>43922</v>
      </c>
      <c r="BT689" s="11">
        <f t="shared" si="627"/>
        <v>2315</v>
      </c>
      <c r="BU689" s="11">
        <f t="shared" si="628"/>
        <v>0</v>
      </c>
      <c r="BV689" s="6">
        <f t="shared" si="657"/>
        <v>1400.7211175214693</v>
      </c>
      <c r="BW689" s="6">
        <f t="shared" si="663"/>
        <v>0.25</v>
      </c>
      <c r="BX689" s="73">
        <f t="shared" si="664"/>
        <v>757.62386118721463</v>
      </c>
      <c r="BY689" s="6">
        <v>0.25</v>
      </c>
      <c r="BZ689" s="33">
        <v>43922</v>
      </c>
      <c r="CA689" s="5">
        <f t="shared" si="631"/>
        <v>43922</v>
      </c>
      <c r="CB689" s="11">
        <f t="shared" si="632"/>
        <v>2315</v>
      </c>
      <c r="CC689" s="11">
        <f t="shared" si="633"/>
        <v>0</v>
      </c>
      <c r="CD689" s="6">
        <f t="shared" si="634"/>
        <v>1400.9711175214693</v>
      </c>
      <c r="CE689" s="62">
        <f t="shared" si="665"/>
        <v>0.25</v>
      </c>
      <c r="CF689" s="73">
        <f t="shared" si="666"/>
        <v>87.482666666666674</v>
      </c>
      <c r="CG689" s="73">
        <f t="shared" si="644"/>
        <v>670.14119452054797</v>
      </c>
      <c r="CH689" s="6">
        <f t="shared" si="668"/>
        <v>0</v>
      </c>
      <c r="CI689" s="6"/>
      <c r="CJ689" s="33">
        <v>44652</v>
      </c>
      <c r="CK689" s="5">
        <f t="shared" si="637"/>
        <v>44652</v>
      </c>
      <c r="CL689" s="11">
        <f t="shared" si="638"/>
        <v>2557</v>
      </c>
      <c r="CM689" s="11">
        <f t="shared" si="639"/>
        <v>2557</v>
      </c>
      <c r="CN689" s="6">
        <f t="shared" si="640"/>
        <v>1400.9711175214693</v>
      </c>
      <c r="CO689" s="6">
        <v>0</v>
      </c>
      <c r="CP689" s="73">
        <f t="shared" si="667"/>
        <v>87.482666666666674</v>
      </c>
      <c r="CQ689" s="73">
        <f t="shared" si="645"/>
        <v>582.65852785388131</v>
      </c>
      <c r="CR689" s="6">
        <f t="shared" si="643"/>
        <v>0</v>
      </c>
    </row>
    <row r="690" spans="1:96">
      <c r="A690" s="30" t="s">
        <v>1295</v>
      </c>
      <c r="B690" s="30" t="s">
        <v>1296</v>
      </c>
      <c r="C690" s="49"/>
      <c r="D690" s="49" t="s">
        <v>3250</v>
      </c>
      <c r="E690" s="30" t="s">
        <v>3061</v>
      </c>
      <c r="F690" s="30" t="s">
        <v>4568</v>
      </c>
      <c r="G690" s="30" t="s">
        <v>4574</v>
      </c>
      <c r="H690" s="30" t="s">
        <v>4591</v>
      </c>
      <c r="I690" s="30" t="s">
        <v>4365</v>
      </c>
      <c r="J690" s="30"/>
      <c r="K690" s="30" t="s">
        <v>1240</v>
      </c>
      <c r="L690" s="30" t="s">
        <v>3102</v>
      </c>
      <c r="M690" s="31">
        <v>1312.24</v>
      </c>
      <c r="N690" s="30">
        <v>5</v>
      </c>
      <c r="O690" s="30"/>
      <c r="P690" s="162">
        <v>15</v>
      </c>
      <c r="Q690" s="30">
        <f t="shared" si="601"/>
        <v>60</v>
      </c>
      <c r="R690" s="30">
        <f t="shared" si="602"/>
        <v>1826.2110000000002</v>
      </c>
      <c r="S690" s="30">
        <f t="shared" si="603"/>
        <v>1825</v>
      </c>
      <c r="T690" s="30" t="s">
        <v>6</v>
      </c>
      <c r="U690" s="30"/>
      <c r="V690" s="32">
        <v>41607</v>
      </c>
      <c r="W690" s="30"/>
      <c r="X690" s="31">
        <v>1312.24</v>
      </c>
      <c r="Y690" s="30">
        <v>0</v>
      </c>
      <c r="Z690" s="30">
        <v>0</v>
      </c>
      <c r="AA690" s="30">
        <v>0</v>
      </c>
      <c r="AB690" s="31">
        <f t="shared" si="604"/>
        <v>1312.24</v>
      </c>
      <c r="AC690" s="33">
        <v>42095</v>
      </c>
      <c r="AD690" s="10">
        <f t="shared" si="605"/>
        <v>41607</v>
      </c>
      <c r="AE690" s="10">
        <f t="shared" si="606"/>
        <v>42095</v>
      </c>
      <c r="AF690" s="11">
        <f t="shared" si="607"/>
        <v>488</v>
      </c>
      <c r="AG690" s="11">
        <f t="shared" si="608"/>
        <v>1826.25</v>
      </c>
      <c r="AH690" s="11">
        <f t="shared" si="609"/>
        <v>488</v>
      </c>
      <c r="AI690" s="11">
        <f t="shared" si="659"/>
        <v>350.88938082191777</v>
      </c>
      <c r="AJ690" s="11">
        <f t="shared" si="660"/>
        <v>961.3506191780823</v>
      </c>
      <c r="AK690" s="33">
        <v>42461</v>
      </c>
      <c r="AL690" s="5">
        <f t="shared" si="610"/>
        <v>42461</v>
      </c>
      <c r="AM690" s="11">
        <f t="shared" si="611"/>
        <v>42461</v>
      </c>
      <c r="AN690" s="11">
        <f t="shared" si="612"/>
        <v>488</v>
      </c>
      <c r="AO690" s="6">
        <v>614.27</v>
      </c>
      <c r="AP690" s="6">
        <f t="shared" si="613"/>
        <v>263.38061917808221</v>
      </c>
      <c r="AQ690" s="6">
        <f t="shared" si="614"/>
        <v>697.97</v>
      </c>
      <c r="AR690" s="33">
        <v>42826</v>
      </c>
      <c r="AS690" s="5">
        <f t="shared" si="615"/>
        <v>42826</v>
      </c>
      <c r="AT690" s="11">
        <f t="shared" si="616"/>
        <v>42826</v>
      </c>
      <c r="AU690" s="11">
        <f t="shared" si="617"/>
        <v>1219</v>
      </c>
      <c r="AV690" s="6">
        <v>876.71799999999996</v>
      </c>
      <c r="AW690" s="6">
        <v>262.44799999999998</v>
      </c>
      <c r="AX690" s="6">
        <f t="shared" si="658"/>
        <v>435.52200000000005</v>
      </c>
      <c r="AY690" s="33">
        <v>43191</v>
      </c>
      <c r="AZ690" s="5">
        <f t="shared" si="618"/>
        <v>43191</v>
      </c>
      <c r="BA690" s="11">
        <f t="shared" si="619"/>
        <v>1584</v>
      </c>
      <c r="BB690" s="11">
        <f t="shared" si="620"/>
        <v>622.6493808219177</v>
      </c>
      <c r="BC690" s="6">
        <v>1142.4802267989976</v>
      </c>
      <c r="BD690" s="6">
        <v>265.76222679899774</v>
      </c>
      <c r="BE690" s="6">
        <f t="shared" si="646"/>
        <v>169.75977320100242</v>
      </c>
      <c r="BF690" s="8"/>
      <c r="BG690" s="33">
        <v>43556</v>
      </c>
      <c r="BH690" s="5">
        <f t="shared" si="621"/>
        <v>43556</v>
      </c>
      <c r="BI690" s="11">
        <f t="shared" si="622"/>
        <v>1949</v>
      </c>
      <c r="BJ690" s="11">
        <f t="shared" si="623"/>
        <v>0</v>
      </c>
      <c r="BK690" s="6">
        <v>1400.4711175214693</v>
      </c>
      <c r="BL690" s="6">
        <f t="shared" si="662"/>
        <v>169.75977320100242</v>
      </c>
      <c r="BM690" s="6">
        <v>0.25</v>
      </c>
      <c r="BN690" s="59"/>
      <c r="BO690" s="58"/>
      <c r="BP690" s="58"/>
      <c r="BQ690" s="61">
        <f t="shared" si="625"/>
        <v>-88.481117521469287</v>
      </c>
      <c r="BR690" s="33">
        <v>43922</v>
      </c>
      <c r="BS690" s="5">
        <f t="shared" si="626"/>
        <v>43922</v>
      </c>
      <c r="BT690" s="11">
        <f t="shared" si="627"/>
        <v>2315</v>
      </c>
      <c r="BU690" s="11">
        <f t="shared" si="628"/>
        <v>0</v>
      </c>
      <c r="BV690" s="6">
        <f t="shared" si="657"/>
        <v>1400.7211175214693</v>
      </c>
      <c r="BW690" s="6">
        <f t="shared" si="663"/>
        <v>0.25</v>
      </c>
      <c r="BX690" s="73">
        <f t="shared" si="664"/>
        <v>757.62386118721463</v>
      </c>
      <c r="BY690" s="6">
        <v>0.25</v>
      </c>
      <c r="BZ690" s="33">
        <v>43922</v>
      </c>
      <c r="CA690" s="5">
        <f t="shared" si="631"/>
        <v>43922</v>
      </c>
      <c r="CB690" s="11">
        <f t="shared" si="632"/>
        <v>2315</v>
      </c>
      <c r="CC690" s="11">
        <f t="shared" si="633"/>
        <v>0</v>
      </c>
      <c r="CD690" s="6">
        <f t="shared" si="634"/>
        <v>1400.9711175214693</v>
      </c>
      <c r="CE690" s="62">
        <f t="shared" si="665"/>
        <v>0.25</v>
      </c>
      <c r="CF690" s="73">
        <f t="shared" si="666"/>
        <v>87.482666666666674</v>
      </c>
      <c r="CG690" s="73">
        <f t="shared" si="644"/>
        <v>670.14119452054797</v>
      </c>
      <c r="CH690" s="6">
        <f t="shared" si="668"/>
        <v>0</v>
      </c>
      <c r="CI690" s="6"/>
      <c r="CJ690" s="33">
        <v>44652</v>
      </c>
      <c r="CK690" s="5">
        <f t="shared" si="637"/>
        <v>44652</v>
      </c>
      <c r="CL690" s="11">
        <f t="shared" si="638"/>
        <v>2557</v>
      </c>
      <c r="CM690" s="11">
        <f t="shared" si="639"/>
        <v>2557</v>
      </c>
      <c r="CN690" s="6">
        <f t="shared" si="640"/>
        <v>1400.9711175214693</v>
      </c>
      <c r="CO690" s="6">
        <v>0</v>
      </c>
      <c r="CP690" s="73">
        <f t="shared" si="667"/>
        <v>87.482666666666674</v>
      </c>
      <c r="CQ690" s="73">
        <f t="shared" si="645"/>
        <v>582.65852785388131</v>
      </c>
      <c r="CR690" s="6">
        <f t="shared" si="643"/>
        <v>0</v>
      </c>
    </row>
    <row r="691" spans="1:96">
      <c r="A691" s="30" t="s">
        <v>1297</v>
      </c>
      <c r="B691" s="30" t="s">
        <v>1298</v>
      </c>
      <c r="C691" s="49"/>
      <c r="D691" s="49" t="s">
        <v>3251</v>
      </c>
      <c r="E691" s="30" t="s">
        <v>3061</v>
      </c>
      <c r="F691" s="30" t="s">
        <v>4568</v>
      </c>
      <c r="G691" s="30" t="s">
        <v>4574</v>
      </c>
      <c r="H691" s="30" t="s">
        <v>4591</v>
      </c>
      <c r="I691" s="30" t="s">
        <v>4365</v>
      </c>
      <c r="J691" s="30"/>
      <c r="K691" s="30" t="s">
        <v>1240</v>
      </c>
      <c r="L691" s="30" t="s">
        <v>3102</v>
      </c>
      <c r="M691" s="31">
        <v>1312.24</v>
      </c>
      <c r="N691" s="30">
        <v>5</v>
      </c>
      <c r="O691" s="30"/>
      <c r="P691" s="162">
        <v>15</v>
      </c>
      <c r="Q691" s="30">
        <f t="shared" si="601"/>
        <v>60</v>
      </c>
      <c r="R691" s="30">
        <f t="shared" si="602"/>
        <v>1826.2110000000002</v>
      </c>
      <c r="S691" s="30">
        <f t="shared" si="603"/>
        <v>1825</v>
      </c>
      <c r="T691" s="30" t="s">
        <v>6</v>
      </c>
      <c r="U691" s="30"/>
      <c r="V691" s="32">
        <v>41607</v>
      </c>
      <c r="W691" s="30"/>
      <c r="X691" s="31">
        <v>1312.24</v>
      </c>
      <c r="Y691" s="30">
        <v>0</v>
      </c>
      <c r="Z691" s="30">
        <v>0</v>
      </c>
      <c r="AA691" s="30">
        <v>0</v>
      </c>
      <c r="AB691" s="31">
        <f t="shared" si="604"/>
        <v>1312.24</v>
      </c>
      <c r="AC691" s="33">
        <v>42095</v>
      </c>
      <c r="AD691" s="10">
        <f t="shared" si="605"/>
        <v>41607</v>
      </c>
      <c r="AE691" s="10">
        <f t="shared" si="606"/>
        <v>42095</v>
      </c>
      <c r="AF691" s="11">
        <f t="shared" si="607"/>
        <v>488</v>
      </c>
      <c r="AG691" s="11">
        <f t="shared" si="608"/>
        <v>1826.25</v>
      </c>
      <c r="AH691" s="11">
        <f t="shared" si="609"/>
        <v>488</v>
      </c>
      <c r="AI691" s="11">
        <f t="shared" si="659"/>
        <v>350.88938082191777</v>
      </c>
      <c r="AJ691" s="11">
        <f t="shared" si="660"/>
        <v>961.3506191780823</v>
      </c>
      <c r="AK691" s="33">
        <v>42461</v>
      </c>
      <c r="AL691" s="5">
        <f t="shared" si="610"/>
        <v>42461</v>
      </c>
      <c r="AM691" s="11">
        <f t="shared" si="611"/>
        <v>42461</v>
      </c>
      <c r="AN691" s="11">
        <f t="shared" si="612"/>
        <v>488</v>
      </c>
      <c r="AO691" s="6">
        <v>614.27</v>
      </c>
      <c r="AP691" s="6">
        <f t="shared" si="613"/>
        <v>263.38061917808221</v>
      </c>
      <c r="AQ691" s="6">
        <f t="shared" si="614"/>
        <v>697.97</v>
      </c>
      <c r="AR691" s="33">
        <v>42826</v>
      </c>
      <c r="AS691" s="5">
        <f t="shared" si="615"/>
        <v>42826</v>
      </c>
      <c r="AT691" s="11">
        <f t="shared" si="616"/>
        <v>42826</v>
      </c>
      <c r="AU691" s="11">
        <f t="shared" si="617"/>
        <v>1219</v>
      </c>
      <c r="AV691" s="6">
        <v>876.71799999999996</v>
      </c>
      <c r="AW691" s="6">
        <v>262.44799999999998</v>
      </c>
      <c r="AX691" s="6">
        <f t="shared" si="658"/>
        <v>435.52200000000005</v>
      </c>
      <c r="AY691" s="33">
        <v>43191</v>
      </c>
      <c r="AZ691" s="5">
        <f t="shared" si="618"/>
        <v>43191</v>
      </c>
      <c r="BA691" s="11">
        <f t="shared" si="619"/>
        <v>1584</v>
      </c>
      <c r="BB691" s="11">
        <f t="shared" si="620"/>
        <v>622.6493808219177</v>
      </c>
      <c r="BC691" s="6">
        <v>1142.4802267989976</v>
      </c>
      <c r="BD691" s="6">
        <v>265.76222679899774</v>
      </c>
      <c r="BE691" s="6">
        <f t="shared" si="646"/>
        <v>169.75977320100242</v>
      </c>
      <c r="BF691" s="8"/>
      <c r="BG691" s="33">
        <v>43556</v>
      </c>
      <c r="BH691" s="5">
        <f t="shared" si="621"/>
        <v>43556</v>
      </c>
      <c r="BI691" s="11">
        <f t="shared" si="622"/>
        <v>1949</v>
      </c>
      <c r="BJ691" s="11">
        <f t="shared" si="623"/>
        <v>0</v>
      </c>
      <c r="BK691" s="6">
        <v>1400.4711175214693</v>
      </c>
      <c r="BL691" s="6">
        <f t="shared" si="662"/>
        <v>169.75977320100242</v>
      </c>
      <c r="BM691" s="6">
        <v>0.25</v>
      </c>
      <c r="BN691" s="59"/>
      <c r="BO691" s="58"/>
      <c r="BP691" s="58"/>
      <c r="BQ691" s="61">
        <f t="shared" si="625"/>
        <v>-88.481117521469287</v>
      </c>
      <c r="BR691" s="33">
        <v>43922</v>
      </c>
      <c r="BS691" s="5">
        <f t="shared" si="626"/>
        <v>43922</v>
      </c>
      <c r="BT691" s="11">
        <f t="shared" si="627"/>
        <v>2315</v>
      </c>
      <c r="BU691" s="11">
        <f t="shared" si="628"/>
        <v>0</v>
      </c>
      <c r="BV691" s="6">
        <f t="shared" si="657"/>
        <v>1400.7211175214693</v>
      </c>
      <c r="BW691" s="6">
        <f t="shared" si="663"/>
        <v>0.25</v>
      </c>
      <c r="BX691" s="73">
        <f t="shared" si="664"/>
        <v>757.62386118721463</v>
      </c>
      <c r="BY691" s="6">
        <v>0.25</v>
      </c>
      <c r="BZ691" s="33">
        <v>43922</v>
      </c>
      <c r="CA691" s="5">
        <f t="shared" si="631"/>
        <v>43922</v>
      </c>
      <c r="CB691" s="11">
        <f t="shared" si="632"/>
        <v>2315</v>
      </c>
      <c r="CC691" s="11">
        <f t="shared" si="633"/>
        <v>0</v>
      </c>
      <c r="CD691" s="6">
        <f t="shared" si="634"/>
        <v>1400.9711175214693</v>
      </c>
      <c r="CE691" s="62">
        <f t="shared" si="665"/>
        <v>0.25</v>
      </c>
      <c r="CF691" s="73">
        <f t="shared" si="666"/>
        <v>87.482666666666674</v>
      </c>
      <c r="CG691" s="73">
        <f t="shared" si="644"/>
        <v>670.14119452054797</v>
      </c>
      <c r="CH691" s="6">
        <f t="shared" si="668"/>
        <v>0</v>
      </c>
      <c r="CI691" s="6"/>
      <c r="CJ691" s="33">
        <v>44652</v>
      </c>
      <c r="CK691" s="5">
        <f t="shared" si="637"/>
        <v>44652</v>
      </c>
      <c r="CL691" s="11">
        <f t="shared" si="638"/>
        <v>2557</v>
      </c>
      <c r="CM691" s="11">
        <f t="shared" si="639"/>
        <v>2557</v>
      </c>
      <c r="CN691" s="6">
        <f t="shared" si="640"/>
        <v>1400.9711175214693</v>
      </c>
      <c r="CO691" s="6">
        <v>0</v>
      </c>
      <c r="CP691" s="73">
        <f t="shared" si="667"/>
        <v>87.482666666666674</v>
      </c>
      <c r="CQ691" s="73">
        <f t="shared" si="645"/>
        <v>582.65852785388131</v>
      </c>
      <c r="CR691" s="6">
        <f t="shared" si="643"/>
        <v>0</v>
      </c>
    </row>
    <row r="692" spans="1:96">
      <c r="A692" s="30" t="s">
        <v>1299</v>
      </c>
      <c r="B692" s="30" t="s">
        <v>1300</v>
      </c>
      <c r="C692" s="49"/>
      <c r="D692" s="49" t="s">
        <v>3252</v>
      </c>
      <c r="E692" s="30" t="s">
        <v>3061</v>
      </c>
      <c r="F692" s="30" t="s">
        <v>4568</v>
      </c>
      <c r="G692" s="30" t="s">
        <v>4574</v>
      </c>
      <c r="H692" s="30" t="s">
        <v>4591</v>
      </c>
      <c r="I692" s="30" t="s">
        <v>4365</v>
      </c>
      <c r="J692" s="30"/>
      <c r="K692" s="30" t="s">
        <v>1240</v>
      </c>
      <c r="L692" s="30" t="s">
        <v>3102</v>
      </c>
      <c r="M692" s="31">
        <v>1312.24</v>
      </c>
      <c r="N692" s="30">
        <v>5</v>
      </c>
      <c r="O692" s="30"/>
      <c r="P692" s="162">
        <v>15</v>
      </c>
      <c r="Q692" s="30">
        <f t="shared" si="601"/>
        <v>60</v>
      </c>
      <c r="R692" s="30">
        <f t="shared" si="602"/>
        <v>1826.2110000000002</v>
      </c>
      <c r="S692" s="30">
        <f t="shared" si="603"/>
        <v>1825</v>
      </c>
      <c r="T692" s="30" t="s">
        <v>6</v>
      </c>
      <c r="U692" s="30"/>
      <c r="V692" s="32">
        <v>41607</v>
      </c>
      <c r="W692" s="30"/>
      <c r="X692" s="31">
        <v>1312.24</v>
      </c>
      <c r="Y692" s="30">
        <v>0</v>
      </c>
      <c r="Z692" s="30">
        <v>0</v>
      </c>
      <c r="AA692" s="30">
        <v>0</v>
      </c>
      <c r="AB692" s="31">
        <f t="shared" si="604"/>
        <v>1312.24</v>
      </c>
      <c r="AC692" s="33">
        <v>42095</v>
      </c>
      <c r="AD692" s="10">
        <f t="shared" si="605"/>
        <v>41607</v>
      </c>
      <c r="AE692" s="10">
        <f t="shared" si="606"/>
        <v>42095</v>
      </c>
      <c r="AF692" s="11">
        <f t="shared" si="607"/>
        <v>488</v>
      </c>
      <c r="AG692" s="11">
        <f t="shared" si="608"/>
        <v>1826.25</v>
      </c>
      <c r="AH692" s="11">
        <f t="shared" si="609"/>
        <v>488</v>
      </c>
      <c r="AI692" s="11">
        <f t="shared" si="659"/>
        <v>350.88938082191777</v>
      </c>
      <c r="AJ692" s="11">
        <f t="shared" si="660"/>
        <v>961.3506191780823</v>
      </c>
      <c r="AK692" s="33">
        <v>42461</v>
      </c>
      <c r="AL692" s="5">
        <f t="shared" si="610"/>
        <v>42461</v>
      </c>
      <c r="AM692" s="11">
        <f t="shared" si="611"/>
        <v>42461</v>
      </c>
      <c r="AN692" s="11">
        <f t="shared" si="612"/>
        <v>488</v>
      </c>
      <c r="AO692" s="6">
        <v>614.27</v>
      </c>
      <c r="AP692" s="6">
        <f t="shared" si="613"/>
        <v>263.38061917808221</v>
      </c>
      <c r="AQ692" s="6">
        <f t="shared" si="614"/>
        <v>697.97</v>
      </c>
      <c r="AR692" s="33">
        <v>42826</v>
      </c>
      <c r="AS692" s="5">
        <f t="shared" si="615"/>
        <v>42826</v>
      </c>
      <c r="AT692" s="11">
        <f t="shared" si="616"/>
        <v>42826</v>
      </c>
      <c r="AU692" s="11">
        <f t="shared" si="617"/>
        <v>1219</v>
      </c>
      <c r="AV692" s="6">
        <v>876.71799999999996</v>
      </c>
      <c r="AW692" s="6">
        <v>262.44799999999998</v>
      </c>
      <c r="AX692" s="6">
        <f t="shared" si="658"/>
        <v>435.52200000000005</v>
      </c>
      <c r="AY692" s="33">
        <v>43191</v>
      </c>
      <c r="AZ692" s="5">
        <f t="shared" si="618"/>
        <v>43191</v>
      </c>
      <c r="BA692" s="11">
        <f t="shared" si="619"/>
        <v>1584</v>
      </c>
      <c r="BB692" s="11">
        <f t="shared" si="620"/>
        <v>622.6493808219177</v>
      </c>
      <c r="BC692" s="6">
        <v>1142.4802267989976</v>
      </c>
      <c r="BD692" s="6">
        <v>265.76222679899774</v>
      </c>
      <c r="BE692" s="6">
        <f t="shared" si="646"/>
        <v>169.75977320100242</v>
      </c>
      <c r="BF692" s="8"/>
      <c r="BG692" s="33">
        <v>43556</v>
      </c>
      <c r="BH692" s="5">
        <f t="shared" si="621"/>
        <v>43556</v>
      </c>
      <c r="BI692" s="11">
        <f t="shared" si="622"/>
        <v>1949</v>
      </c>
      <c r="BJ692" s="11">
        <f t="shared" si="623"/>
        <v>0</v>
      </c>
      <c r="BK692" s="6">
        <v>1400.4711175214693</v>
      </c>
      <c r="BL692" s="6">
        <f t="shared" si="662"/>
        <v>169.75977320100242</v>
      </c>
      <c r="BM692" s="6">
        <v>0.25</v>
      </c>
      <c r="BN692" s="59"/>
      <c r="BO692" s="58"/>
      <c r="BP692" s="58"/>
      <c r="BQ692" s="61">
        <f t="shared" si="625"/>
        <v>-88.481117521469287</v>
      </c>
      <c r="BR692" s="33">
        <v>43922</v>
      </c>
      <c r="BS692" s="5">
        <f t="shared" si="626"/>
        <v>43922</v>
      </c>
      <c r="BT692" s="11">
        <f t="shared" si="627"/>
        <v>2315</v>
      </c>
      <c r="BU692" s="11">
        <f t="shared" si="628"/>
        <v>0</v>
      </c>
      <c r="BV692" s="6">
        <f t="shared" si="657"/>
        <v>1400.7211175214693</v>
      </c>
      <c r="BW692" s="6">
        <f t="shared" si="663"/>
        <v>0.25</v>
      </c>
      <c r="BX692" s="73">
        <f t="shared" si="664"/>
        <v>757.62386118721463</v>
      </c>
      <c r="BY692" s="6">
        <v>0.25</v>
      </c>
      <c r="BZ692" s="33">
        <v>43922</v>
      </c>
      <c r="CA692" s="5">
        <f t="shared" si="631"/>
        <v>43922</v>
      </c>
      <c r="CB692" s="11">
        <f t="shared" si="632"/>
        <v>2315</v>
      </c>
      <c r="CC692" s="11">
        <f t="shared" si="633"/>
        <v>0</v>
      </c>
      <c r="CD692" s="6">
        <f t="shared" si="634"/>
        <v>1400.9711175214693</v>
      </c>
      <c r="CE692" s="62">
        <f t="shared" si="665"/>
        <v>0.25</v>
      </c>
      <c r="CF692" s="73">
        <f t="shared" si="666"/>
        <v>87.482666666666674</v>
      </c>
      <c r="CG692" s="73">
        <f t="shared" si="644"/>
        <v>670.14119452054797</v>
      </c>
      <c r="CH692" s="6">
        <f t="shared" si="668"/>
        <v>0</v>
      </c>
      <c r="CI692" s="6"/>
      <c r="CJ692" s="33">
        <v>44652</v>
      </c>
      <c r="CK692" s="5">
        <f t="shared" si="637"/>
        <v>44652</v>
      </c>
      <c r="CL692" s="11">
        <f t="shared" si="638"/>
        <v>2557</v>
      </c>
      <c r="CM692" s="11">
        <f t="shared" si="639"/>
        <v>2557</v>
      </c>
      <c r="CN692" s="6">
        <f t="shared" si="640"/>
        <v>1400.9711175214693</v>
      </c>
      <c r="CO692" s="6">
        <v>0</v>
      </c>
      <c r="CP692" s="73">
        <f t="shared" si="667"/>
        <v>87.482666666666674</v>
      </c>
      <c r="CQ692" s="73">
        <f t="shared" si="645"/>
        <v>582.65852785388131</v>
      </c>
      <c r="CR692" s="6">
        <f t="shared" si="643"/>
        <v>0</v>
      </c>
    </row>
    <row r="693" spans="1:96">
      <c r="A693" s="30" t="s">
        <v>1301</v>
      </c>
      <c r="B693" s="30" t="s">
        <v>1302</v>
      </c>
      <c r="C693" s="49"/>
      <c r="D693" s="49" t="s">
        <v>3253</v>
      </c>
      <c r="E693" s="30" t="s">
        <v>3061</v>
      </c>
      <c r="F693" s="30" t="s">
        <v>4568</v>
      </c>
      <c r="G693" s="30" t="s">
        <v>4574</v>
      </c>
      <c r="H693" s="30" t="s">
        <v>4583</v>
      </c>
      <c r="I693" s="30" t="s">
        <v>4335</v>
      </c>
      <c r="J693" s="30"/>
      <c r="K693" s="30" t="s">
        <v>1240</v>
      </c>
      <c r="L693" s="30" t="s">
        <v>3102</v>
      </c>
      <c r="M693" s="31">
        <v>2964.6</v>
      </c>
      <c r="N693" s="30">
        <v>5</v>
      </c>
      <c r="O693" s="30"/>
      <c r="P693" s="162">
        <v>15</v>
      </c>
      <c r="Q693" s="30">
        <f t="shared" si="601"/>
        <v>60</v>
      </c>
      <c r="R693" s="30">
        <f t="shared" si="602"/>
        <v>1826.2110000000002</v>
      </c>
      <c r="S693" s="30">
        <f t="shared" si="603"/>
        <v>1825</v>
      </c>
      <c r="T693" s="30" t="s">
        <v>6</v>
      </c>
      <c r="U693" s="30"/>
      <c r="V693" s="32">
        <v>41607</v>
      </c>
      <c r="W693" s="30"/>
      <c r="X693" s="31">
        <v>2964.6</v>
      </c>
      <c r="Y693" s="30">
        <v>0</v>
      </c>
      <c r="Z693" s="30">
        <v>0</v>
      </c>
      <c r="AA693" s="30">
        <v>0</v>
      </c>
      <c r="AB693" s="31">
        <f t="shared" si="604"/>
        <v>2964.6</v>
      </c>
      <c r="AC693" s="33">
        <v>42095</v>
      </c>
      <c r="AD693" s="10">
        <f t="shared" si="605"/>
        <v>41607</v>
      </c>
      <c r="AE693" s="10">
        <f t="shared" si="606"/>
        <v>42095</v>
      </c>
      <c r="AF693" s="11">
        <f t="shared" si="607"/>
        <v>488</v>
      </c>
      <c r="AG693" s="11">
        <f t="shared" si="608"/>
        <v>1826.25</v>
      </c>
      <c r="AH693" s="11">
        <f t="shared" si="609"/>
        <v>488</v>
      </c>
      <c r="AI693" s="11">
        <f t="shared" si="659"/>
        <v>792.72591780821915</v>
      </c>
      <c r="AJ693" s="11">
        <f t="shared" si="660"/>
        <v>2171.8740821917809</v>
      </c>
      <c r="AK693" s="33">
        <v>42461</v>
      </c>
      <c r="AL693" s="5">
        <f t="shared" si="610"/>
        <v>42461</v>
      </c>
      <c r="AM693" s="11">
        <f t="shared" si="611"/>
        <v>42461</v>
      </c>
      <c r="AN693" s="11">
        <f t="shared" si="612"/>
        <v>488</v>
      </c>
      <c r="AO693" s="6">
        <v>1387.76</v>
      </c>
      <c r="AP693" s="6">
        <f t="shared" si="613"/>
        <v>595.03408219178084</v>
      </c>
      <c r="AQ693" s="6">
        <f t="shared" si="614"/>
        <v>1576.84</v>
      </c>
      <c r="AR693" s="33">
        <v>42826</v>
      </c>
      <c r="AS693" s="5">
        <f t="shared" si="615"/>
        <v>42826</v>
      </c>
      <c r="AT693" s="11">
        <f t="shared" si="616"/>
        <v>42826</v>
      </c>
      <c r="AU693" s="11">
        <f t="shared" si="617"/>
        <v>1219</v>
      </c>
      <c r="AV693" s="6">
        <v>1980.6799999999998</v>
      </c>
      <c r="AW693" s="6">
        <v>592.91999999999996</v>
      </c>
      <c r="AX693" s="6">
        <f t="shared" si="658"/>
        <v>983.92000000000007</v>
      </c>
      <c r="AY693" s="33">
        <v>43191</v>
      </c>
      <c r="AZ693" s="5">
        <f t="shared" si="618"/>
        <v>43191</v>
      </c>
      <c r="BA693" s="11">
        <f t="shared" si="619"/>
        <v>1584</v>
      </c>
      <c r="BB693" s="11">
        <f t="shared" si="620"/>
        <v>0</v>
      </c>
      <c r="BC693" s="6">
        <v>2581.0802556795625</v>
      </c>
      <c r="BD693" s="6">
        <v>600.40025567956286</v>
      </c>
      <c r="BE693" s="6">
        <f t="shared" si="646"/>
        <v>383.51974432043744</v>
      </c>
      <c r="BF693" s="8"/>
      <c r="BG693" s="33">
        <v>43556</v>
      </c>
      <c r="BH693" s="5">
        <f t="shared" si="621"/>
        <v>43556</v>
      </c>
      <c r="BI693" s="11">
        <f t="shared" si="622"/>
        <v>1949</v>
      </c>
      <c r="BJ693" s="11">
        <f t="shared" si="623"/>
        <v>0</v>
      </c>
      <c r="BK693" s="6">
        <v>3163.9308929800545</v>
      </c>
      <c r="BL693" s="6">
        <f t="shared" si="662"/>
        <v>383.51974432043744</v>
      </c>
      <c r="BM693" s="6">
        <v>0.25</v>
      </c>
      <c r="BN693" s="59"/>
      <c r="BO693" s="58"/>
      <c r="BP693" s="58"/>
      <c r="BQ693" s="61">
        <f t="shared" si="625"/>
        <v>-199.58089298005461</v>
      </c>
      <c r="BR693" s="33">
        <v>43922</v>
      </c>
      <c r="BS693" s="5">
        <f t="shared" si="626"/>
        <v>43922</v>
      </c>
      <c r="BT693" s="11">
        <f t="shared" si="627"/>
        <v>2315</v>
      </c>
      <c r="BU693" s="11">
        <f t="shared" si="628"/>
        <v>0</v>
      </c>
      <c r="BV693" s="6">
        <f t="shared" si="657"/>
        <v>3164.1808929800545</v>
      </c>
      <c r="BW693" s="6">
        <f t="shared" si="663"/>
        <v>0.25</v>
      </c>
      <c r="BX693" s="73">
        <f t="shared" si="664"/>
        <v>1711.6165479452054</v>
      </c>
      <c r="BY693" s="6">
        <v>0.25</v>
      </c>
      <c r="BZ693" s="33">
        <v>43922</v>
      </c>
      <c r="CA693" s="5">
        <f t="shared" si="631"/>
        <v>43922</v>
      </c>
      <c r="CB693" s="11">
        <f t="shared" si="632"/>
        <v>2315</v>
      </c>
      <c r="CC693" s="11">
        <f t="shared" si="633"/>
        <v>0</v>
      </c>
      <c r="CD693" s="6">
        <f t="shared" si="634"/>
        <v>3164.4308929800545</v>
      </c>
      <c r="CE693" s="62">
        <f t="shared" si="665"/>
        <v>0.25</v>
      </c>
      <c r="CF693" s="73">
        <f t="shared" si="666"/>
        <v>197.64</v>
      </c>
      <c r="CG693" s="73">
        <f t="shared" si="644"/>
        <v>1513.9765479452053</v>
      </c>
      <c r="CH693" s="6">
        <f t="shared" si="668"/>
        <v>0</v>
      </c>
      <c r="CI693" s="6"/>
      <c r="CJ693" s="33">
        <v>44652</v>
      </c>
      <c r="CK693" s="5">
        <f t="shared" si="637"/>
        <v>44652</v>
      </c>
      <c r="CL693" s="11">
        <f t="shared" si="638"/>
        <v>2557</v>
      </c>
      <c r="CM693" s="11">
        <f t="shared" si="639"/>
        <v>2557</v>
      </c>
      <c r="CN693" s="6">
        <f t="shared" si="640"/>
        <v>3164.4308929800545</v>
      </c>
      <c r="CO693" s="6">
        <v>0</v>
      </c>
      <c r="CP693" s="73">
        <f t="shared" si="667"/>
        <v>197.64</v>
      </c>
      <c r="CQ693" s="73">
        <f t="shared" si="645"/>
        <v>1316.3365479452054</v>
      </c>
      <c r="CR693" s="6">
        <f t="shared" si="643"/>
        <v>0</v>
      </c>
    </row>
    <row r="694" spans="1:96">
      <c r="A694" s="30" t="s">
        <v>1303</v>
      </c>
      <c r="B694" s="30" t="s">
        <v>1304</v>
      </c>
      <c r="C694" s="49"/>
      <c r="D694" s="49" t="s">
        <v>3254</v>
      </c>
      <c r="E694" s="30" t="s">
        <v>3061</v>
      </c>
      <c r="F694" s="30" t="s">
        <v>4568</v>
      </c>
      <c r="G694" s="30" t="s">
        <v>4562</v>
      </c>
      <c r="H694" s="30" t="s">
        <v>4513</v>
      </c>
      <c r="I694" s="30" t="s">
        <v>4352</v>
      </c>
      <c r="J694" s="30"/>
      <c r="K694" s="30" t="s">
        <v>1240</v>
      </c>
      <c r="L694" s="30" t="s">
        <v>3102</v>
      </c>
      <c r="M694" s="31">
        <v>1328.67</v>
      </c>
      <c r="N694" s="30">
        <v>5</v>
      </c>
      <c r="O694" s="30"/>
      <c r="P694" s="162">
        <v>15</v>
      </c>
      <c r="Q694" s="30">
        <f t="shared" si="601"/>
        <v>60</v>
      </c>
      <c r="R694" s="30">
        <f t="shared" si="602"/>
        <v>1826.2110000000002</v>
      </c>
      <c r="S694" s="30">
        <f t="shared" si="603"/>
        <v>1825</v>
      </c>
      <c r="T694" s="30" t="s">
        <v>6</v>
      </c>
      <c r="U694" s="30"/>
      <c r="V694" s="32">
        <v>41607</v>
      </c>
      <c r="W694" s="30"/>
      <c r="X694" s="31">
        <v>1328.67</v>
      </c>
      <c r="Y694" s="30">
        <v>0</v>
      </c>
      <c r="Z694" s="30">
        <v>0</v>
      </c>
      <c r="AA694" s="30">
        <v>0</v>
      </c>
      <c r="AB694" s="31">
        <f t="shared" si="604"/>
        <v>1328.67</v>
      </c>
      <c r="AC694" s="33">
        <v>42095</v>
      </c>
      <c r="AD694" s="10">
        <f t="shared" si="605"/>
        <v>41607</v>
      </c>
      <c r="AE694" s="10">
        <f t="shared" si="606"/>
        <v>42095</v>
      </c>
      <c r="AF694" s="11">
        <f t="shared" si="607"/>
        <v>488</v>
      </c>
      <c r="AG694" s="11">
        <f t="shared" si="608"/>
        <v>1826.25</v>
      </c>
      <c r="AH694" s="11">
        <f t="shared" si="609"/>
        <v>488</v>
      </c>
      <c r="AI694" s="11">
        <f t="shared" si="659"/>
        <v>355.28271780821922</v>
      </c>
      <c r="AJ694" s="11">
        <f t="shared" si="660"/>
        <v>973.38728219178086</v>
      </c>
      <c r="AK694" s="33">
        <v>42461</v>
      </c>
      <c r="AL694" s="5">
        <f t="shared" si="610"/>
        <v>42461</v>
      </c>
      <c r="AM694" s="11">
        <f t="shared" si="611"/>
        <v>42461</v>
      </c>
      <c r="AN694" s="11">
        <f t="shared" si="612"/>
        <v>488</v>
      </c>
      <c r="AO694" s="6">
        <v>621.91999999999996</v>
      </c>
      <c r="AP694" s="6">
        <f t="shared" si="613"/>
        <v>266.63728219178074</v>
      </c>
      <c r="AQ694" s="6">
        <f t="shared" si="614"/>
        <v>706.75000000000011</v>
      </c>
      <c r="AR694" s="33">
        <v>42826</v>
      </c>
      <c r="AS694" s="5">
        <f t="shared" si="615"/>
        <v>42826</v>
      </c>
      <c r="AT694" s="11">
        <f t="shared" si="616"/>
        <v>42826</v>
      </c>
      <c r="AU694" s="11">
        <f t="shared" si="617"/>
        <v>1219</v>
      </c>
      <c r="AV694" s="6">
        <v>887.654</v>
      </c>
      <c r="AW694" s="6">
        <v>265.73400000000004</v>
      </c>
      <c r="AX694" s="6">
        <f t="shared" si="658"/>
        <v>441.01600000000008</v>
      </c>
      <c r="AY694" s="33">
        <v>43191</v>
      </c>
      <c r="AZ694" s="5">
        <f t="shared" si="618"/>
        <v>43191</v>
      </c>
      <c r="BA694" s="11">
        <f t="shared" si="619"/>
        <v>1584</v>
      </c>
      <c r="BB694" s="11">
        <f t="shared" si="620"/>
        <v>610.61271780821914</v>
      </c>
      <c r="BC694" s="6">
        <v>1156.7852884966378</v>
      </c>
      <c r="BD694" s="6">
        <v>269.13128849663769</v>
      </c>
      <c r="BE694" s="6">
        <f t="shared" si="646"/>
        <v>171.88471150336227</v>
      </c>
      <c r="BF694" s="8"/>
      <c r="BG694" s="33">
        <v>43556</v>
      </c>
      <c r="BH694" s="5">
        <f t="shared" si="621"/>
        <v>43556</v>
      </c>
      <c r="BI694" s="11">
        <f t="shared" si="622"/>
        <v>1949</v>
      </c>
      <c r="BJ694" s="11">
        <f t="shared" si="623"/>
        <v>0</v>
      </c>
      <c r="BK694" s="6">
        <v>1418.0058218902414</v>
      </c>
      <c r="BL694" s="6">
        <f t="shared" si="662"/>
        <v>171.88471150336227</v>
      </c>
      <c r="BM694" s="6">
        <v>0.25</v>
      </c>
      <c r="BN694" s="59"/>
      <c r="BO694" s="58"/>
      <c r="BP694" s="58"/>
      <c r="BQ694" s="61">
        <f t="shared" si="625"/>
        <v>-89.585821890241277</v>
      </c>
      <c r="BR694" s="33">
        <v>43922</v>
      </c>
      <c r="BS694" s="5">
        <f t="shared" si="626"/>
        <v>43922</v>
      </c>
      <c r="BT694" s="11">
        <f t="shared" si="627"/>
        <v>2315</v>
      </c>
      <c r="BU694" s="11">
        <f t="shared" si="628"/>
        <v>0</v>
      </c>
      <c r="BV694" s="6">
        <f t="shared" si="657"/>
        <v>1418.2558218902414</v>
      </c>
      <c r="BW694" s="6">
        <f t="shared" si="663"/>
        <v>0.25</v>
      </c>
      <c r="BX694" s="73">
        <f t="shared" si="664"/>
        <v>767.10974794520553</v>
      </c>
      <c r="BY694" s="6">
        <v>0.25</v>
      </c>
      <c r="BZ694" s="33">
        <v>43922</v>
      </c>
      <c r="CA694" s="5">
        <f t="shared" si="631"/>
        <v>43922</v>
      </c>
      <c r="CB694" s="11">
        <f t="shared" si="632"/>
        <v>2315</v>
      </c>
      <c r="CC694" s="11">
        <f t="shared" si="633"/>
        <v>0</v>
      </c>
      <c r="CD694" s="6">
        <f t="shared" si="634"/>
        <v>1418.5058218902414</v>
      </c>
      <c r="CE694" s="62">
        <f t="shared" si="665"/>
        <v>0.25</v>
      </c>
      <c r="CF694" s="73">
        <f t="shared" si="666"/>
        <v>88.578000000000003</v>
      </c>
      <c r="CG694" s="73">
        <f t="shared" si="644"/>
        <v>678.53174794520555</v>
      </c>
      <c r="CH694" s="6">
        <f t="shared" si="668"/>
        <v>0</v>
      </c>
      <c r="CI694" s="6"/>
      <c r="CJ694" s="33">
        <v>44652</v>
      </c>
      <c r="CK694" s="5">
        <f t="shared" si="637"/>
        <v>44652</v>
      </c>
      <c r="CL694" s="11">
        <f t="shared" si="638"/>
        <v>2557</v>
      </c>
      <c r="CM694" s="11">
        <f t="shared" si="639"/>
        <v>2557</v>
      </c>
      <c r="CN694" s="6">
        <f t="shared" si="640"/>
        <v>1418.5058218902414</v>
      </c>
      <c r="CO694" s="6">
        <v>0</v>
      </c>
      <c r="CP694" s="73">
        <f t="shared" si="667"/>
        <v>88.578000000000003</v>
      </c>
      <c r="CQ694" s="73">
        <f t="shared" si="645"/>
        <v>589.95374794520558</v>
      </c>
      <c r="CR694" s="6">
        <f t="shared" si="643"/>
        <v>0</v>
      </c>
    </row>
    <row r="695" spans="1:96">
      <c r="A695" s="30" t="s">
        <v>1305</v>
      </c>
      <c r="B695" s="30" t="s">
        <v>1306</v>
      </c>
      <c r="C695" s="49"/>
      <c r="D695" s="49" t="s">
        <v>3255</v>
      </c>
      <c r="E695" s="30" t="s">
        <v>3061</v>
      </c>
      <c r="F695" s="30" t="s">
        <v>4568</v>
      </c>
      <c r="G695" s="30" t="s">
        <v>4562</v>
      </c>
      <c r="H695" s="30" t="s">
        <v>4586</v>
      </c>
      <c r="I695" s="30" t="s">
        <v>4587</v>
      </c>
      <c r="J695" s="30"/>
      <c r="K695" s="30" t="s">
        <v>1240</v>
      </c>
      <c r="L695" s="30" t="s">
        <v>3102</v>
      </c>
      <c r="M695" s="31">
        <v>1328.67</v>
      </c>
      <c r="N695" s="30">
        <v>5</v>
      </c>
      <c r="O695" s="30"/>
      <c r="P695" s="162">
        <v>15</v>
      </c>
      <c r="Q695" s="30">
        <f t="shared" si="601"/>
        <v>60</v>
      </c>
      <c r="R695" s="30">
        <f t="shared" si="602"/>
        <v>1826.2110000000002</v>
      </c>
      <c r="S695" s="30">
        <f t="shared" si="603"/>
        <v>1825</v>
      </c>
      <c r="T695" s="30" t="s">
        <v>6</v>
      </c>
      <c r="U695" s="30"/>
      <c r="V695" s="32">
        <v>41607</v>
      </c>
      <c r="W695" s="30"/>
      <c r="X695" s="31">
        <v>1328.67</v>
      </c>
      <c r="Y695" s="30">
        <v>0</v>
      </c>
      <c r="Z695" s="30">
        <v>0</v>
      </c>
      <c r="AA695" s="30">
        <v>0</v>
      </c>
      <c r="AB695" s="31">
        <f t="shared" si="604"/>
        <v>1328.67</v>
      </c>
      <c r="AC695" s="33">
        <v>42095</v>
      </c>
      <c r="AD695" s="10">
        <f t="shared" si="605"/>
        <v>41607</v>
      </c>
      <c r="AE695" s="10">
        <f t="shared" si="606"/>
        <v>42095</v>
      </c>
      <c r="AF695" s="11">
        <f t="shared" si="607"/>
        <v>488</v>
      </c>
      <c r="AG695" s="11">
        <f t="shared" si="608"/>
        <v>1826.25</v>
      </c>
      <c r="AH695" s="11">
        <f t="shared" si="609"/>
        <v>488</v>
      </c>
      <c r="AI695" s="11">
        <f t="shared" si="659"/>
        <v>355.28271780821922</v>
      </c>
      <c r="AJ695" s="11">
        <f t="shared" si="660"/>
        <v>973.38728219178086</v>
      </c>
      <c r="AK695" s="33">
        <v>42461</v>
      </c>
      <c r="AL695" s="5">
        <f t="shared" si="610"/>
        <v>42461</v>
      </c>
      <c r="AM695" s="11">
        <f t="shared" si="611"/>
        <v>42461</v>
      </c>
      <c r="AN695" s="11">
        <f t="shared" si="612"/>
        <v>488</v>
      </c>
      <c r="AO695" s="6">
        <v>621.91999999999996</v>
      </c>
      <c r="AP695" s="6">
        <f t="shared" si="613"/>
        <v>266.63728219178074</v>
      </c>
      <c r="AQ695" s="6">
        <f t="shared" si="614"/>
        <v>706.75000000000011</v>
      </c>
      <c r="AR695" s="33">
        <v>42826</v>
      </c>
      <c r="AS695" s="5">
        <f t="shared" si="615"/>
        <v>42826</v>
      </c>
      <c r="AT695" s="11">
        <f t="shared" si="616"/>
        <v>42826</v>
      </c>
      <c r="AU695" s="11">
        <f t="shared" si="617"/>
        <v>1219</v>
      </c>
      <c r="AV695" s="6">
        <v>887.654</v>
      </c>
      <c r="AW695" s="6">
        <v>265.73400000000004</v>
      </c>
      <c r="AX695" s="6">
        <f t="shared" si="658"/>
        <v>441.01600000000008</v>
      </c>
      <c r="AY695" s="33">
        <v>43191</v>
      </c>
      <c r="AZ695" s="5">
        <f t="shared" si="618"/>
        <v>43191</v>
      </c>
      <c r="BA695" s="11">
        <f t="shared" si="619"/>
        <v>1584</v>
      </c>
      <c r="BB695" s="11">
        <f t="shared" si="620"/>
        <v>610.61271780821914</v>
      </c>
      <c r="BC695" s="6">
        <v>1156.7852884966378</v>
      </c>
      <c r="BD695" s="6">
        <v>269.13128849663769</v>
      </c>
      <c r="BE695" s="6">
        <f t="shared" si="646"/>
        <v>171.88471150336227</v>
      </c>
      <c r="BF695" s="8"/>
      <c r="BG695" s="33">
        <v>43556</v>
      </c>
      <c r="BH695" s="5">
        <f t="shared" si="621"/>
        <v>43556</v>
      </c>
      <c r="BI695" s="11">
        <f t="shared" si="622"/>
        <v>1949</v>
      </c>
      <c r="BJ695" s="11">
        <f t="shared" si="623"/>
        <v>0</v>
      </c>
      <c r="BK695" s="6">
        <v>1418.0058218902414</v>
      </c>
      <c r="BL695" s="6">
        <f t="shared" si="662"/>
        <v>171.88471150336227</v>
      </c>
      <c r="BM695" s="6">
        <v>0.25</v>
      </c>
      <c r="BN695" s="59"/>
      <c r="BO695" s="58"/>
      <c r="BP695" s="58"/>
      <c r="BQ695" s="61">
        <f t="shared" si="625"/>
        <v>-89.585821890241277</v>
      </c>
      <c r="BR695" s="33">
        <v>43922</v>
      </c>
      <c r="BS695" s="5">
        <f t="shared" si="626"/>
        <v>43922</v>
      </c>
      <c r="BT695" s="11">
        <f t="shared" si="627"/>
        <v>2315</v>
      </c>
      <c r="BU695" s="11">
        <f t="shared" si="628"/>
        <v>0</v>
      </c>
      <c r="BV695" s="6">
        <f t="shared" si="657"/>
        <v>1418.2558218902414</v>
      </c>
      <c r="BW695" s="6">
        <f t="shared" si="663"/>
        <v>0.25</v>
      </c>
      <c r="BX695" s="73">
        <f t="shared" si="664"/>
        <v>767.10974794520553</v>
      </c>
      <c r="BY695" s="6">
        <v>0.25</v>
      </c>
      <c r="BZ695" s="33">
        <v>43922</v>
      </c>
      <c r="CA695" s="5">
        <f t="shared" si="631"/>
        <v>43922</v>
      </c>
      <c r="CB695" s="11">
        <f t="shared" si="632"/>
        <v>2315</v>
      </c>
      <c r="CC695" s="11">
        <f t="shared" si="633"/>
        <v>0</v>
      </c>
      <c r="CD695" s="6">
        <f t="shared" si="634"/>
        <v>1418.5058218902414</v>
      </c>
      <c r="CE695" s="62">
        <f t="shared" si="665"/>
        <v>0.25</v>
      </c>
      <c r="CF695" s="73">
        <f t="shared" si="666"/>
        <v>88.578000000000003</v>
      </c>
      <c r="CG695" s="73">
        <f t="shared" si="644"/>
        <v>678.53174794520555</v>
      </c>
      <c r="CH695" s="6">
        <f t="shared" si="668"/>
        <v>0</v>
      </c>
      <c r="CI695" s="6"/>
      <c r="CJ695" s="33">
        <v>44652</v>
      </c>
      <c r="CK695" s="5">
        <f t="shared" si="637"/>
        <v>44652</v>
      </c>
      <c r="CL695" s="11">
        <f t="shared" si="638"/>
        <v>2557</v>
      </c>
      <c r="CM695" s="11">
        <f t="shared" si="639"/>
        <v>2557</v>
      </c>
      <c r="CN695" s="6">
        <f t="shared" si="640"/>
        <v>1418.5058218902414</v>
      </c>
      <c r="CO695" s="6">
        <v>0</v>
      </c>
      <c r="CP695" s="73">
        <f t="shared" si="667"/>
        <v>88.578000000000003</v>
      </c>
      <c r="CQ695" s="73">
        <f t="shared" si="645"/>
        <v>589.95374794520558</v>
      </c>
      <c r="CR695" s="6">
        <f t="shared" si="643"/>
        <v>0</v>
      </c>
    </row>
    <row r="696" spans="1:96">
      <c r="A696" s="30" t="s">
        <v>1307</v>
      </c>
      <c r="B696" s="30" t="s">
        <v>11576</v>
      </c>
      <c r="C696" s="49" t="s">
        <v>3062</v>
      </c>
      <c r="D696" s="49" t="s">
        <v>3256</v>
      </c>
      <c r="E696" s="30" t="s">
        <v>3061</v>
      </c>
      <c r="F696" s="30" t="s">
        <v>4568</v>
      </c>
      <c r="G696" s="30" t="s">
        <v>4574</v>
      </c>
      <c r="H696" s="30" t="s">
        <v>4484</v>
      </c>
      <c r="I696" s="30" t="s">
        <v>4252</v>
      </c>
      <c r="J696" s="30"/>
      <c r="K696" s="30" t="s">
        <v>1240</v>
      </c>
      <c r="L696" s="30" t="s">
        <v>3102</v>
      </c>
      <c r="M696" s="31">
        <v>1773.95</v>
      </c>
      <c r="N696" s="30">
        <v>5</v>
      </c>
      <c r="O696" s="30"/>
      <c r="P696" s="162">
        <v>15</v>
      </c>
      <c r="Q696" s="30">
        <f t="shared" si="601"/>
        <v>60</v>
      </c>
      <c r="R696" s="30">
        <f t="shared" si="602"/>
        <v>1826.2110000000002</v>
      </c>
      <c r="S696" s="30">
        <f t="shared" si="603"/>
        <v>1825</v>
      </c>
      <c r="T696" s="30" t="s">
        <v>6</v>
      </c>
      <c r="U696" s="30"/>
      <c r="V696" s="32">
        <v>41607</v>
      </c>
      <c r="W696" s="30"/>
      <c r="X696" s="31">
        <v>1773.95</v>
      </c>
      <c r="Y696" s="30">
        <v>0</v>
      </c>
      <c r="Z696" s="30">
        <v>0</v>
      </c>
      <c r="AA696" s="30">
        <v>0</v>
      </c>
      <c r="AB696" s="31">
        <f t="shared" si="604"/>
        <v>1773.95</v>
      </c>
      <c r="AC696" s="33">
        <v>42095</v>
      </c>
      <c r="AD696" s="10">
        <f t="shared" si="605"/>
        <v>41607</v>
      </c>
      <c r="AE696" s="10">
        <f t="shared" si="606"/>
        <v>42095</v>
      </c>
      <c r="AF696" s="11">
        <f t="shared" si="607"/>
        <v>488</v>
      </c>
      <c r="AG696" s="11">
        <f t="shared" si="608"/>
        <v>1826.25</v>
      </c>
      <c r="AH696" s="11">
        <f t="shared" si="609"/>
        <v>488</v>
      </c>
      <c r="AI696" s="11">
        <f t="shared" si="659"/>
        <v>474.34936986301369</v>
      </c>
      <c r="AJ696" s="11">
        <f t="shared" si="660"/>
        <v>1299.6006301369864</v>
      </c>
      <c r="AK696" s="33">
        <v>42461</v>
      </c>
      <c r="AL696" s="5">
        <f t="shared" si="610"/>
        <v>42461</v>
      </c>
      <c r="AM696" s="11">
        <f t="shared" si="611"/>
        <v>42461</v>
      </c>
      <c r="AN696" s="11">
        <f t="shared" si="612"/>
        <v>488</v>
      </c>
      <c r="AO696" s="6">
        <v>830.45</v>
      </c>
      <c r="AP696" s="6">
        <f t="shared" si="613"/>
        <v>356.10063013698635</v>
      </c>
      <c r="AQ696" s="6">
        <f t="shared" si="614"/>
        <v>943.5</v>
      </c>
      <c r="AR696" s="33">
        <v>42826</v>
      </c>
      <c r="AS696" s="5">
        <f t="shared" si="615"/>
        <v>42826</v>
      </c>
      <c r="AT696" s="11">
        <f t="shared" si="616"/>
        <v>42826</v>
      </c>
      <c r="AU696" s="11">
        <f t="shared" si="617"/>
        <v>1219</v>
      </c>
      <c r="AV696" s="6">
        <v>1185.24</v>
      </c>
      <c r="AW696" s="6">
        <v>354.79</v>
      </c>
      <c r="AX696" s="6">
        <f t="shared" si="658"/>
        <v>588.71</v>
      </c>
      <c r="AY696" s="33">
        <v>43191</v>
      </c>
      <c r="AZ696" s="5">
        <f t="shared" si="618"/>
        <v>43191</v>
      </c>
      <c r="BA696" s="11">
        <f t="shared" si="619"/>
        <v>1584</v>
      </c>
      <c r="BB696" s="11">
        <f t="shared" si="620"/>
        <v>284.39936986301359</v>
      </c>
      <c r="BC696" s="6">
        <v>1544.4597923801139</v>
      </c>
      <c r="BD696" s="6">
        <v>359.21979238011386</v>
      </c>
      <c r="BE696" s="6">
        <f t="shared" si="646"/>
        <v>229.49020761988618</v>
      </c>
      <c r="BF696" s="8"/>
      <c r="BG696" s="33">
        <v>43556</v>
      </c>
      <c r="BH696" s="5">
        <f t="shared" si="621"/>
        <v>43556</v>
      </c>
      <c r="BI696" s="11">
        <f t="shared" si="622"/>
        <v>1949</v>
      </c>
      <c r="BJ696" s="11">
        <f t="shared" si="623"/>
        <v>0</v>
      </c>
      <c r="BK696" s="6">
        <v>1893.2251256837244</v>
      </c>
      <c r="BL696" s="6">
        <f t="shared" si="662"/>
        <v>229.49020761988618</v>
      </c>
      <c r="BM696" s="6">
        <v>0.25</v>
      </c>
      <c r="BN696" s="59"/>
      <c r="BO696" s="58"/>
      <c r="BP696" s="58"/>
      <c r="BQ696" s="61">
        <f t="shared" si="625"/>
        <v>-119.52512568372435</v>
      </c>
      <c r="BR696" s="33">
        <v>43922</v>
      </c>
      <c r="BS696" s="5">
        <f t="shared" si="626"/>
        <v>43922</v>
      </c>
      <c r="BT696" s="11">
        <f t="shared" si="627"/>
        <v>2315</v>
      </c>
      <c r="BU696" s="11">
        <f t="shared" si="628"/>
        <v>0</v>
      </c>
      <c r="BV696" s="6">
        <f t="shared" si="657"/>
        <v>1893.4751256837244</v>
      </c>
      <c r="BW696" s="6">
        <f t="shared" si="663"/>
        <v>0.25</v>
      </c>
      <c r="BX696" s="73">
        <f t="shared" si="664"/>
        <v>1024.1928675799088</v>
      </c>
      <c r="BY696" s="6">
        <v>0.25</v>
      </c>
      <c r="BZ696" s="33">
        <v>43922</v>
      </c>
      <c r="CA696" s="5">
        <f t="shared" si="631"/>
        <v>43922</v>
      </c>
      <c r="CB696" s="11">
        <f t="shared" si="632"/>
        <v>2315</v>
      </c>
      <c r="CC696" s="11">
        <f t="shared" si="633"/>
        <v>0</v>
      </c>
      <c r="CD696" s="6">
        <f t="shared" si="634"/>
        <v>1893.7251256837244</v>
      </c>
      <c r="CE696" s="62">
        <f t="shared" si="665"/>
        <v>0.25</v>
      </c>
      <c r="CF696" s="73">
        <f t="shared" si="666"/>
        <v>118.26333333333334</v>
      </c>
      <c r="CG696" s="73">
        <f t="shared" si="644"/>
        <v>905.92953424657549</v>
      </c>
      <c r="CH696" s="6">
        <f t="shared" si="668"/>
        <v>0</v>
      </c>
      <c r="CI696" s="6"/>
      <c r="CJ696" s="33">
        <v>44652</v>
      </c>
      <c r="CK696" s="5">
        <f t="shared" si="637"/>
        <v>44652</v>
      </c>
      <c r="CL696" s="11">
        <f t="shared" si="638"/>
        <v>2557</v>
      </c>
      <c r="CM696" s="11">
        <f t="shared" si="639"/>
        <v>2557</v>
      </c>
      <c r="CN696" s="6">
        <f t="shared" si="640"/>
        <v>1893.7251256837244</v>
      </c>
      <c r="CO696" s="6">
        <v>0</v>
      </c>
      <c r="CP696" s="73">
        <f t="shared" si="667"/>
        <v>118.26333333333334</v>
      </c>
      <c r="CQ696" s="73">
        <f t="shared" si="645"/>
        <v>787.66620091324216</v>
      </c>
      <c r="CR696" s="6">
        <f t="shared" si="643"/>
        <v>0</v>
      </c>
    </row>
    <row r="697" spans="1:96">
      <c r="A697" s="30" t="s">
        <v>1309</v>
      </c>
      <c r="B697" s="30" t="s">
        <v>1310</v>
      </c>
      <c r="C697" s="49"/>
      <c r="D697" s="49" t="s">
        <v>3257</v>
      </c>
      <c r="E697" s="30" t="s">
        <v>3061</v>
      </c>
      <c r="F697" s="30" t="s">
        <v>4568</v>
      </c>
      <c r="G697" s="30" t="s">
        <v>4574</v>
      </c>
      <c r="H697" s="30" t="s">
        <v>3113</v>
      </c>
      <c r="I697" s="30" t="s">
        <v>4332</v>
      </c>
      <c r="J697" s="30"/>
      <c r="K697" s="30" t="s">
        <v>1240</v>
      </c>
      <c r="L697" s="30" t="s">
        <v>3102</v>
      </c>
      <c r="M697" s="31">
        <v>1137.83</v>
      </c>
      <c r="N697" s="30">
        <v>5</v>
      </c>
      <c r="O697" s="30"/>
      <c r="P697" s="162">
        <v>15</v>
      </c>
      <c r="Q697" s="30">
        <f t="shared" si="601"/>
        <v>60</v>
      </c>
      <c r="R697" s="30">
        <f t="shared" si="602"/>
        <v>1826.2110000000002</v>
      </c>
      <c r="S697" s="30">
        <f t="shared" si="603"/>
        <v>1825</v>
      </c>
      <c r="T697" s="30" t="s">
        <v>6</v>
      </c>
      <c r="U697" s="30"/>
      <c r="V697" s="32">
        <v>41607</v>
      </c>
      <c r="W697" s="30"/>
      <c r="X697" s="31">
        <v>1137.83</v>
      </c>
      <c r="Y697" s="30">
        <v>0</v>
      </c>
      <c r="Z697" s="30">
        <v>0</v>
      </c>
      <c r="AA697" s="30">
        <v>0</v>
      </c>
      <c r="AB697" s="31">
        <f t="shared" si="604"/>
        <v>1137.83</v>
      </c>
      <c r="AC697" s="33">
        <v>42095</v>
      </c>
      <c r="AD697" s="10">
        <f t="shared" si="605"/>
        <v>41607</v>
      </c>
      <c r="AE697" s="10">
        <f t="shared" si="606"/>
        <v>42095</v>
      </c>
      <c r="AF697" s="11">
        <f t="shared" si="607"/>
        <v>488</v>
      </c>
      <c r="AG697" s="11">
        <f t="shared" si="608"/>
        <v>1826.25</v>
      </c>
      <c r="AH697" s="11">
        <f t="shared" si="609"/>
        <v>488</v>
      </c>
      <c r="AI697" s="11">
        <f t="shared" si="659"/>
        <v>304.25262465753423</v>
      </c>
      <c r="AJ697" s="11">
        <f t="shared" si="660"/>
        <v>833.57737534246576</v>
      </c>
      <c r="AK697" s="33">
        <v>42461</v>
      </c>
      <c r="AL697" s="5">
        <f t="shared" si="610"/>
        <v>42461</v>
      </c>
      <c r="AM697" s="11">
        <f t="shared" si="611"/>
        <v>42461</v>
      </c>
      <c r="AN697" s="11">
        <f t="shared" si="612"/>
        <v>488</v>
      </c>
      <c r="AO697" s="6">
        <v>532.59</v>
      </c>
      <c r="AP697" s="6">
        <f t="shared" si="613"/>
        <v>228.3373753424658</v>
      </c>
      <c r="AQ697" s="6">
        <f t="shared" si="614"/>
        <v>605.2399999999999</v>
      </c>
      <c r="AR697" s="33">
        <v>42826</v>
      </c>
      <c r="AS697" s="5">
        <f t="shared" si="615"/>
        <v>42826</v>
      </c>
      <c r="AT697" s="11">
        <f t="shared" si="616"/>
        <v>42826</v>
      </c>
      <c r="AU697" s="11">
        <f t="shared" si="617"/>
        <v>1219</v>
      </c>
      <c r="AV697" s="6">
        <v>760.15599999999995</v>
      </c>
      <c r="AW697" s="6">
        <v>227.56599999999997</v>
      </c>
      <c r="AX697" s="6">
        <f t="shared" si="658"/>
        <v>377.67399999999998</v>
      </c>
      <c r="AY697" s="33">
        <v>43191</v>
      </c>
      <c r="AZ697" s="5">
        <f t="shared" si="618"/>
        <v>43191</v>
      </c>
      <c r="BA697" s="11">
        <f t="shared" si="619"/>
        <v>1584</v>
      </c>
      <c r="BB697" s="11">
        <f t="shared" si="620"/>
        <v>750.42262465753424</v>
      </c>
      <c r="BC697" s="6">
        <v>990.63352339676362</v>
      </c>
      <c r="BD697" s="6">
        <v>230.47752339676373</v>
      </c>
      <c r="BE697" s="6">
        <f t="shared" si="646"/>
        <v>147.19647660323631</v>
      </c>
      <c r="BF697" s="8"/>
      <c r="BG697" s="33">
        <v>43556</v>
      </c>
      <c r="BH697" s="5">
        <f t="shared" si="621"/>
        <v>43556</v>
      </c>
      <c r="BI697" s="11">
        <f t="shared" si="622"/>
        <v>1949</v>
      </c>
      <c r="BJ697" s="11">
        <f t="shared" si="623"/>
        <v>0</v>
      </c>
      <c r="BK697" s="6">
        <v>1214.3343074814463</v>
      </c>
      <c r="BL697" s="6">
        <f t="shared" si="662"/>
        <v>147.19647660323631</v>
      </c>
      <c r="BM697" s="6">
        <v>0.25</v>
      </c>
      <c r="BN697" s="59"/>
      <c r="BO697" s="58"/>
      <c r="BP697" s="58"/>
      <c r="BQ697" s="61">
        <f t="shared" si="625"/>
        <v>-76.754307481446403</v>
      </c>
      <c r="BR697" s="33">
        <v>43922</v>
      </c>
      <c r="BS697" s="5">
        <f t="shared" si="626"/>
        <v>43922</v>
      </c>
      <c r="BT697" s="11">
        <f t="shared" si="627"/>
        <v>2315</v>
      </c>
      <c r="BU697" s="11">
        <f t="shared" si="628"/>
        <v>0</v>
      </c>
      <c r="BV697" s="6">
        <f t="shared" si="657"/>
        <v>1214.5843074814463</v>
      </c>
      <c r="BW697" s="6">
        <f t="shared" si="663"/>
        <v>0.25</v>
      </c>
      <c r="BX697" s="73">
        <f t="shared" si="664"/>
        <v>656.92796894977175</v>
      </c>
      <c r="BY697" s="6">
        <v>0.25</v>
      </c>
      <c r="BZ697" s="33">
        <v>43922</v>
      </c>
      <c r="CA697" s="5">
        <f t="shared" si="631"/>
        <v>43922</v>
      </c>
      <c r="CB697" s="11">
        <f t="shared" si="632"/>
        <v>2315</v>
      </c>
      <c r="CC697" s="11">
        <f t="shared" si="633"/>
        <v>0</v>
      </c>
      <c r="CD697" s="6">
        <f t="shared" si="634"/>
        <v>1214.8343074814463</v>
      </c>
      <c r="CE697" s="62">
        <f t="shared" si="665"/>
        <v>0.25</v>
      </c>
      <c r="CF697" s="73">
        <f t="shared" si="666"/>
        <v>75.855333333333334</v>
      </c>
      <c r="CG697" s="73">
        <f t="shared" si="644"/>
        <v>581.07263561643845</v>
      </c>
      <c r="CH697" s="6">
        <f t="shared" si="668"/>
        <v>0</v>
      </c>
      <c r="CI697" s="6"/>
      <c r="CJ697" s="33">
        <v>44652</v>
      </c>
      <c r="CK697" s="5">
        <f t="shared" si="637"/>
        <v>44652</v>
      </c>
      <c r="CL697" s="11">
        <f t="shared" si="638"/>
        <v>2557</v>
      </c>
      <c r="CM697" s="11">
        <f t="shared" si="639"/>
        <v>2557</v>
      </c>
      <c r="CN697" s="6">
        <f t="shared" si="640"/>
        <v>1214.8343074814463</v>
      </c>
      <c r="CO697" s="6">
        <v>0</v>
      </c>
      <c r="CP697" s="73">
        <f t="shared" si="667"/>
        <v>75.855333333333334</v>
      </c>
      <c r="CQ697" s="73">
        <f t="shared" si="645"/>
        <v>505.21730228310514</v>
      </c>
      <c r="CR697" s="6">
        <f t="shared" si="643"/>
        <v>0</v>
      </c>
    </row>
    <row r="698" spans="1:96">
      <c r="A698" s="30" t="s">
        <v>1311</v>
      </c>
      <c r="B698" s="30" t="s">
        <v>1312</v>
      </c>
      <c r="C698" s="49"/>
      <c r="D698" s="49" t="s">
        <v>3258</v>
      </c>
      <c r="E698" s="30" t="s">
        <v>3061</v>
      </c>
      <c r="F698" s="30" t="s">
        <v>4568</v>
      </c>
      <c r="G698" s="30" t="s">
        <v>4574</v>
      </c>
      <c r="H698" s="30" t="s">
        <v>3113</v>
      </c>
      <c r="I698" s="30" t="s">
        <v>4332</v>
      </c>
      <c r="J698" s="30"/>
      <c r="K698" s="30" t="s">
        <v>1240</v>
      </c>
      <c r="L698" s="30" t="s">
        <v>3102</v>
      </c>
      <c r="M698" s="31">
        <v>1137.83</v>
      </c>
      <c r="N698" s="30">
        <v>5</v>
      </c>
      <c r="O698" s="30"/>
      <c r="P698" s="162">
        <v>15</v>
      </c>
      <c r="Q698" s="30">
        <f t="shared" si="601"/>
        <v>60</v>
      </c>
      <c r="R698" s="30">
        <f t="shared" si="602"/>
        <v>1826.2110000000002</v>
      </c>
      <c r="S698" s="30">
        <f t="shared" si="603"/>
        <v>1825</v>
      </c>
      <c r="T698" s="30" t="s">
        <v>6</v>
      </c>
      <c r="U698" s="30"/>
      <c r="V698" s="32">
        <v>41607</v>
      </c>
      <c r="W698" s="30"/>
      <c r="X698" s="31">
        <v>1137.83</v>
      </c>
      <c r="Y698" s="30">
        <v>0</v>
      </c>
      <c r="Z698" s="30">
        <v>0</v>
      </c>
      <c r="AA698" s="30">
        <v>0</v>
      </c>
      <c r="AB698" s="31">
        <f t="shared" si="604"/>
        <v>1137.83</v>
      </c>
      <c r="AC698" s="33">
        <v>42095</v>
      </c>
      <c r="AD698" s="10">
        <f t="shared" si="605"/>
        <v>41607</v>
      </c>
      <c r="AE698" s="10">
        <f t="shared" si="606"/>
        <v>42095</v>
      </c>
      <c r="AF698" s="11">
        <f t="shared" si="607"/>
        <v>488</v>
      </c>
      <c r="AG698" s="11">
        <f t="shared" si="608"/>
        <v>1826.25</v>
      </c>
      <c r="AH698" s="11">
        <f t="shared" si="609"/>
        <v>488</v>
      </c>
      <c r="AI698" s="11">
        <f t="shared" si="659"/>
        <v>304.25262465753423</v>
      </c>
      <c r="AJ698" s="11">
        <f t="shared" si="660"/>
        <v>833.57737534246576</v>
      </c>
      <c r="AK698" s="33">
        <v>42461</v>
      </c>
      <c r="AL698" s="5">
        <f t="shared" si="610"/>
        <v>42461</v>
      </c>
      <c r="AM698" s="11">
        <f t="shared" si="611"/>
        <v>42461</v>
      </c>
      <c r="AN698" s="11">
        <f t="shared" si="612"/>
        <v>488</v>
      </c>
      <c r="AO698" s="6">
        <v>532.59</v>
      </c>
      <c r="AP698" s="6">
        <f t="shared" si="613"/>
        <v>228.3373753424658</v>
      </c>
      <c r="AQ698" s="6">
        <f t="shared" si="614"/>
        <v>605.2399999999999</v>
      </c>
      <c r="AR698" s="33">
        <v>42826</v>
      </c>
      <c r="AS698" s="5">
        <f t="shared" si="615"/>
        <v>42826</v>
      </c>
      <c r="AT698" s="11">
        <f t="shared" si="616"/>
        <v>42826</v>
      </c>
      <c r="AU698" s="11">
        <f t="shared" si="617"/>
        <v>1219</v>
      </c>
      <c r="AV698" s="6">
        <v>760.15599999999995</v>
      </c>
      <c r="AW698" s="6">
        <v>227.56599999999997</v>
      </c>
      <c r="AX698" s="6">
        <f t="shared" si="658"/>
        <v>377.67399999999998</v>
      </c>
      <c r="AY698" s="33">
        <v>43191</v>
      </c>
      <c r="AZ698" s="5">
        <f t="shared" si="618"/>
        <v>43191</v>
      </c>
      <c r="BA698" s="11">
        <f t="shared" si="619"/>
        <v>1584</v>
      </c>
      <c r="BB698" s="11">
        <f t="shared" si="620"/>
        <v>750.42262465753424</v>
      </c>
      <c r="BC698" s="6">
        <v>990.63352339676362</v>
      </c>
      <c r="BD698" s="6">
        <v>230.47752339676373</v>
      </c>
      <c r="BE698" s="6">
        <f t="shared" si="646"/>
        <v>147.19647660323631</v>
      </c>
      <c r="BF698" s="8"/>
      <c r="BG698" s="33">
        <v>43556</v>
      </c>
      <c r="BH698" s="5">
        <f t="shared" si="621"/>
        <v>43556</v>
      </c>
      <c r="BI698" s="11">
        <f t="shared" si="622"/>
        <v>1949</v>
      </c>
      <c r="BJ698" s="11">
        <f t="shared" si="623"/>
        <v>0</v>
      </c>
      <c r="BK698" s="6">
        <v>1214.3343074814463</v>
      </c>
      <c r="BL698" s="6">
        <f t="shared" si="662"/>
        <v>147.19647660323631</v>
      </c>
      <c r="BM698" s="6">
        <v>0.25</v>
      </c>
      <c r="BN698" s="59"/>
      <c r="BO698" s="58"/>
      <c r="BP698" s="58"/>
      <c r="BQ698" s="61">
        <f t="shared" si="625"/>
        <v>-76.754307481446403</v>
      </c>
      <c r="BR698" s="33">
        <v>43922</v>
      </c>
      <c r="BS698" s="5">
        <f t="shared" si="626"/>
        <v>43922</v>
      </c>
      <c r="BT698" s="11">
        <f t="shared" si="627"/>
        <v>2315</v>
      </c>
      <c r="BU698" s="11">
        <f t="shared" si="628"/>
        <v>0</v>
      </c>
      <c r="BV698" s="6">
        <f t="shared" si="657"/>
        <v>1214.5843074814463</v>
      </c>
      <c r="BW698" s="6">
        <f t="shared" si="663"/>
        <v>0.25</v>
      </c>
      <c r="BX698" s="73">
        <f t="shared" si="664"/>
        <v>656.92796894977175</v>
      </c>
      <c r="BY698" s="6">
        <v>0.25</v>
      </c>
      <c r="BZ698" s="33">
        <v>43922</v>
      </c>
      <c r="CA698" s="5">
        <f t="shared" si="631"/>
        <v>43922</v>
      </c>
      <c r="CB698" s="11">
        <f t="shared" si="632"/>
        <v>2315</v>
      </c>
      <c r="CC698" s="11">
        <f t="shared" si="633"/>
        <v>0</v>
      </c>
      <c r="CD698" s="6">
        <f t="shared" si="634"/>
        <v>1214.8343074814463</v>
      </c>
      <c r="CE698" s="62">
        <f t="shared" si="665"/>
        <v>0.25</v>
      </c>
      <c r="CF698" s="73">
        <f t="shared" si="666"/>
        <v>75.855333333333334</v>
      </c>
      <c r="CG698" s="73">
        <f t="shared" si="644"/>
        <v>581.07263561643845</v>
      </c>
      <c r="CH698" s="6">
        <f t="shared" si="668"/>
        <v>0</v>
      </c>
      <c r="CI698" s="6"/>
      <c r="CJ698" s="33">
        <v>44652</v>
      </c>
      <c r="CK698" s="5">
        <f t="shared" si="637"/>
        <v>44652</v>
      </c>
      <c r="CL698" s="11">
        <f t="shared" si="638"/>
        <v>2557</v>
      </c>
      <c r="CM698" s="11">
        <f t="shared" si="639"/>
        <v>2557</v>
      </c>
      <c r="CN698" s="6">
        <f t="shared" si="640"/>
        <v>1214.8343074814463</v>
      </c>
      <c r="CO698" s="6">
        <v>0</v>
      </c>
      <c r="CP698" s="73">
        <f t="shared" si="667"/>
        <v>75.855333333333334</v>
      </c>
      <c r="CQ698" s="73">
        <f t="shared" si="645"/>
        <v>505.21730228310514</v>
      </c>
      <c r="CR698" s="6">
        <f t="shared" si="643"/>
        <v>0</v>
      </c>
    </row>
    <row r="699" spans="1:96">
      <c r="A699" s="30" t="s">
        <v>1313</v>
      </c>
      <c r="B699" s="30" t="s">
        <v>1282</v>
      </c>
      <c r="C699" s="49"/>
      <c r="D699" s="49" t="s">
        <v>3259</v>
      </c>
      <c r="E699" s="30" t="s">
        <v>3061</v>
      </c>
      <c r="F699" s="30" t="s">
        <v>4568</v>
      </c>
      <c r="G699" s="30" t="s">
        <v>4574</v>
      </c>
      <c r="H699" s="30" t="s">
        <v>4528</v>
      </c>
      <c r="I699" s="30" t="s">
        <v>4254</v>
      </c>
      <c r="J699" s="30"/>
      <c r="K699" s="30" t="s">
        <v>1240</v>
      </c>
      <c r="L699" s="30" t="s">
        <v>3102</v>
      </c>
      <c r="M699" s="31">
        <v>2678.89</v>
      </c>
      <c r="N699" s="30">
        <v>5</v>
      </c>
      <c r="O699" s="30"/>
      <c r="P699" s="162">
        <v>15</v>
      </c>
      <c r="Q699" s="30">
        <f t="shared" si="601"/>
        <v>60</v>
      </c>
      <c r="R699" s="30">
        <f t="shared" si="602"/>
        <v>1826.2110000000002</v>
      </c>
      <c r="S699" s="30">
        <f t="shared" si="603"/>
        <v>1825</v>
      </c>
      <c r="T699" s="30" t="s">
        <v>6</v>
      </c>
      <c r="U699" s="30"/>
      <c r="V699" s="32">
        <v>41607</v>
      </c>
      <c r="W699" s="30"/>
      <c r="X699" s="31">
        <v>2678.89</v>
      </c>
      <c r="Y699" s="30">
        <v>0</v>
      </c>
      <c r="Z699" s="30">
        <v>0</v>
      </c>
      <c r="AA699" s="30">
        <v>0</v>
      </c>
      <c r="AB699" s="31">
        <f t="shared" si="604"/>
        <v>2678.89</v>
      </c>
      <c r="AC699" s="33">
        <v>42095</v>
      </c>
      <c r="AD699" s="10">
        <f t="shared" si="605"/>
        <v>41607</v>
      </c>
      <c r="AE699" s="10">
        <f t="shared" si="606"/>
        <v>42095</v>
      </c>
      <c r="AF699" s="11">
        <f t="shared" si="607"/>
        <v>488</v>
      </c>
      <c r="AG699" s="11">
        <f t="shared" si="608"/>
        <v>1826.25</v>
      </c>
      <c r="AH699" s="11">
        <f t="shared" si="609"/>
        <v>488</v>
      </c>
      <c r="AI699" s="11">
        <f t="shared" si="659"/>
        <v>716.32784657534239</v>
      </c>
      <c r="AJ699" s="11">
        <f t="shared" si="660"/>
        <v>1962.5621534246575</v>
      </c>
      <c r="AK699" s="33">
        <v>42461</v>
      </c>
      <c r="AL699" s="5">
        <f t="shared" si="610"/>
        <v>42461</v>
      </c>
      <c r="AM699" s="11">
        <f t="shared" si="611"/>
        <v>42461</v>
      </c>
      <c r="AN699" s="11">
        <f t="shared" si="612"/>
        <v>488</v>
      </c>
      <c r="AO699" s="6">
        <v>1254.04</v>
      </c>
      <c r="AP699" s="6">
        <f t="shared" si="613"/>
        <v>537.71215342465757</v>
      </c>
      <c r="AQ699" s="6">
        <f t="shared" si="614"/>
        <v>1424.85</v>
      </c>
      <c r="AR699" s="33">
        <v>42826</v>
      </c>
      <c r="AS699" s="5">
        <f t="shared" si="615"/>
        <v>42826</v>
      </c>
      <c r="AT699" s="11">
        <f t="shared" si="616"/>
        <v>42826</v>
      </c>
      <c r="AU699" s="11">
        <f t="shared" si="617"/>
        <v>1219</v>
      </c>
      <c r="AV699" s="6">
        <v>1789.818</v>
      </c>
      <c r="AW699" s="6">
        <v>535.77800000000002</v>
      </c>
      <c r="AX699" s="6">
        <f t="shared" si="658"/>
        <v>889.07199999999989</v>
      </c>
      <c r="AY699" s="33">
        <v>43191</v>
      </c>
      <c r="AZ699" s="5">
        <f t="shared" si="618"/>
        <v>43191</v>
      </c>
      <c r="BA699" s="11">
        <f t="shared" si="619"/>
        <v>1584</v>
      </c>
      <c r="BB699" s="11">
        <f t="shared" si="620"/>
        <v>0</v>
      </c>
      <c r="BC699" s="6">
        <v>2332.3312205342318</v>
      </c>
      <c r="BD699" s="6">
        <v>542.51322053423166</v>
      </c>
      <c r="BE699" s="6">
        <f t="shared" si="646"/>
        <v>346.55877946576811</v>
      </c>
      <c r="BF699" s="8"/>
      <c r="BG699" s="33">
        <v>43556</v>
      </c>
      <c r="BH699" s="5">
        <f t="shared" si="621"/>
        <v>43556</v>
      </c>
      <c r="BI699" s="11">
        <f t="shared" si="622"/>
        <v>1949</v>
      </c>
      <c r="BJ699" s="11">
        <f t="shared" si="623"/>
        <v>0</v>
      </c>
      <c r="BK699" s="6">
        <v>2859.0106017322196</v>
      </c>
      <c r="BL699" s="6">
        <f t="shared" si="662"/>
        <v>346.55877946576811</v>
      </c>
      <c r="BM699" s="6">
        <v>0.25</v>
      </c>
      <c r="BN699" s="59"/>
      <c r="BO699" s="58"/>
      <c r="BP699" s="58"/>
      <c r="BQ699" s="61">
        <f t="shared" si="625"/>
        <v>-180.37060173221971</v>
      </c>
      <c r="BR699" s="33">
        <v>43922</v>
      </c>
      <c r="BS699" s="5">
        <f t="shared" si="626"/>
        <v>43922</v>
      </c>
      <c r="BT699" s="11">
        <f t="shared" si="627"/>
        <v>2315</v>
      </c>
      <c r="BU699" s="11">
        <f t="shared" si="628"/>
        <v>0</v>
      </c>
      <c r="BV699" s="6">
        <f t="shared" si="657"/>
        <v>2859.2606017322196</v>
      </c>
      <c r="BW699" s="6">
        <f t="shared" si="663"/>
        <v>0.25</v>
      </c>
      <c r="BX699" s="73">
        <f t="shared" si="664"/>
        <v>1546.6614228310502</v>
      </c>
      <c r="BY699" s="6">
        <v>0.25</v>
      </c>
      <c r="BZ699" s="33">
        <v>43922</v>
      </c>
      <c r="CA699" s="5">
        <f t="shared" si="631"/>
        <v>43922</v>
      </c>
      <c r="CB699" s="11">
        <f t="shared" si="632"/>
        <v>2315</v>
      </c>
      <c r="CC699" s="11">
        <f t="shared" si="633"/>
        <v>0</v>
      </c>
      <c r="CD699" s="6">
        <f t="shared" si="634"/>
        <v>2859.5106017322196</v>
      </c>
      <c r="CE699" s="62">
        <f t="shared" si="665"/>
        <v>0.25</v>
      </c>
      <c r="CF699" s="73">
        <f t="shared" si="666"/>
        <v>178.59266666666664</v>
      </c>
      <c r="CG699" s="73">
        <f t="shared" si="644"/>
        <v>1368.0687561643836</v>
      </c>
      <c r="CH699" s="6">
        <f t="shared" si="668"/>
        <v>0</v>
      </c>
      <c r="CI699" s="6"/>
      <c r="CJ699" s="33">
        <v>44652</v>
      </c>
      <c r="CK699" s="5">
        <f t="shared" si="637"/>
        <v>44652</v>
      </c>
      <c r="CL699" s="11">
        <f t="shared" si="638"/>
        <v>2557</v>
      </c>
      <c r="CM699" s="11">
        <f t="shared" si="639"/>
        <v>2557</v>
      </c>
      <c r="CN699" s="6">
        <f t="shared" si="640"/>
        <v>2859.5106017322196</v>
      </c>
      <c r="CO699" s="6">
        <v>0</v>
      </c>
      <c r="CP699" s="73">
        <f t="shared" si="667"/>
        <v>178.59266666666664</v>
      </c>
      <c r="CQ699" s="73">
        <f t="shared" si="645"/>
        <v>1189.4760894977169</v>
      </c>
      <c r="CR699" s="6">
        <f t="shared" si="643"/>
        <v>0</v>
      </c>
    </row>
    <row r="700" spans="1:96">
      <c r="A700" s="30" t="s">
        <v>1314</v>
      </c>
      <c r="B700" s="30" t="s">
        <v>1282</v>
      </c>
      <c r="C700" s="49"/>
      <c r="D700" s="49" t="s">
        <v>3260</v>
      </c>
      <c r="E700" s="30" t="s">
        <v>3061</v>
      </c>
      <c r="F700" s="30" t="s">
        <v>3138</v>
      </c>
      <c r="G700" s="30" t="s">
        <v>3115</v>
      </c>
      <c r="H700" s="30" t="s">
        <v>4563</v>
      </c>
      <c r="I700" s="30" t="s">
        <v>4564</v>
      </c>
      <c r="J700" s="30"/>
      <c r="K700" s="30" t="s">
        <v>1240</v>
      </c>
      <c r="L700" s="30" t="s">
        <v>3102</v>
      </c>
      <c r="M700" s="31">
        <v>2678.89</v>
      </c>
      <c r="N700" s="30">
        <v>5</v>
      </c>
      <c r="O700" s="30"/>
      <c r="P700" s="162">
        <v>15</v>
      </c>
      <c r="Q700" s="30">
        <f t="shared" si="601"/>
        <v>60</v>
      </c>
      <c r="R700" s="30">
        <f t="shared" si="602"/>
        <v>1826.2110000000002</v>
      </c>
      <c r="S700" s="30">
        <f t="shared" si="603"/>
        <v>1825</v>
      </c>
      <c r="T700" s="30" t="s">
        <v>6</v>
      </c>
      <c r="U700" s="30"/>
      <c r="V700" s="32">
        <v>41607</v>
      </c>
      <c r="W700" s="30"/>
      <c r="X700" s="31">
        <v>2678.89</v>
      </c>
      <c r="Y700" s="30">
        <v>0</v>
      </c>
      <c r="Z700" s="30">
        <v>0</v>
      </c>
      <c r="AA700" s="30">
        <v>0</v>
      </c>
      <c r="AB700" s="31">
        <f t="shared" si="604"/>
        <v>2678.89</v>
      </c>
      <c r="AC700" s="33">
        <v>42095</v>
      </c>
      <c r="AD700" s="10">
        <f t="shared" si="605"/>
        <v>41607</v>
      </c>
      <c r="AE700" s="10">
        <f t="shared" si="606"/>
        <v>42095</v>
      </c>
      <c r="AF700" s="11">
        <f t="shared" si="607"/>
        <v>488</v>
      </c>
      <c r="AG700" s="11">
        <f t="shared" si="608"/>
        <v>1826.25</v>
      </c>
      <c r="AH700" s="11">
        <f t="shared" si="609"/>
        <v>488</v>
      </c>
      <c r="AI700" s="11">
        <f t="shared" si="659"/>
        <v>716.32784657534239</v>
      </c>
      <c r="AJ700" s="11">
        <f t="shared" si="660"/>
        <v>1962.5621534246575</v>
      </c>
      <c r="AK700" s="33">
        <v>42461</v>
      </c>
      <c r="AL700" s="5">
        <f t="shared" si="610"/>
        <v>42461</v>
      </c>
      <c r="AM700" s="11">
        <f t="shared" si="611"/>
        <v>42461</v>
      </c>
      <c r="AN700" s="11">
        <f t="shared" si="612"/>
        <v>488</v>
      </c>
      <c r="AO700" s="6">
        <v>1254.04</v>
      </c>
      <c r="AP700" s="6">
        <f t="shared" si="613"/>
        <v>537.71215342465757</v>
      </c>
      <c r="AQ700" s="6">
        <f t="shared" si="614"/>
        <v>1424.85</v>
      </c>
      <c r="AR700" s="33">
        <v>42826</v>
      </c>
      <c r="AS700" s="5">
        <f t="shared" si="615"/>
        <v>42826</v>
      </c>
      <c r="AT700" s="11">
        <f t="shared" si="616"/>
        <v>42826</v>
      </c>
      <c r="AU700" s="11">
        <f t="shared" si="617"/>
        <v>1219</v>
      </c>
      <c r="AV700" s="6">
        <v>1789.818</v>
      </c>
      <c r="AW700" s="6">
        <v>535.77800000000002</v>
      </c>
      <c r="AX700" s="6">
        <f t="shared" si="658"/>
        <v>889.07199999999989</v>
      </c>
      <c r="AY700" s="33">
        <v>43191</v>
      </c>
      <c r="AZ700" s="5">
        <f t="shared" si="618"/>
        <v>43191</v>
      </c>
      <c r="BA700" s="11">
        <f t="shared" si="619"/>
        <v>1584</v>
      </c>
      <c r="BB700" s="11">
        <f t="shared" si="620"/>
        <v>0</v>
      </c>
      <c r="BC700" s="6">
        <v>2332.3312205342318</v>
      </c>
      <c r="BD700" s="6">
        <v>542.51322053423166</v>
      </c>
      <c r="BE700" s="6">
        <f t="shared" si="646"/>
        <v>346.55877946576811</v>
      </c>
      <c r="BF700" s="8"/>
      <c r="BG700" s="33">
        <v>43556</v>
      </c>
      <c r="BH700" s="5">
        <f t="shared" si="621"/>
        <v>43556</v>
      </c>
      <c r="BI700" s="11">
        <f t="shared" si="622"/>
        <v>1949</v>
      </c>
      <c r="BJ700" s="11">
        <f t="shared" si="623"/>
        <v>0</v>
      </c>
      <c r="BK700" s="6">
        <v>2859.0106017322196</v>
      </c>
      <c r="BL700" s="6">
        <f t="shared" si="662"/>
        <v>346.55877946576811</v>
      </c>
      <c r="BM700" s="6">
        <v>0.25</v>
      </c>
      <c r="BN700" s="59"/>
      <c r="BO700" s="58"/>
      <c r="BP700" s="58"/>
      <c r="BQ700" s="61">
        <f t="shared" si="625"/>
        <v>-180.37060173221971</v>
      </c>
      <c r="BR700" s="33">
        <v>43922</v>
      </c>
      <c r="BS700" s="5">
        <f t="shared" si="626"/>
        <v>43922</v>
      </c>
      <c r="BT700" s="11">
        <f t="shared" si="627"/>
        <v>2315</v>
      </c>
      <c r="BU700" s="11">
        <f t="shared" si="628"/>
        <v>0</v>
      </c>
      <c r="BV700" s="6">
        <f t="shared" si="657"/>
        <v>2859.2606017322196</v>
      </c>
      <c r="BW700" s="6">
        <f t="shared" si="663"/>
        <v>0.25</v>
      </c>
      <c r="BX700" s="73">
        <f t="shared" si="664"/>
        <v>1546.6614228310502</v>
      </c>
      <c r="BY700" s="6">
        <v>0.25</v>
      </c>
      <c r="BZ700" s="33">
        <v>43922</v>
      </c>
      <c r="CA700" s="5">
        <f t="shared" si="631"/>
        <v>43922</v>
      </c>
      <c r="CB700" s="11">
        <f t="shared" si="632"/>
        <v>2315</v>
      </c>
      <c r="CC700" s="11">
        <f t="shared" si="633"/>
        <v>0</v>
      </c>
      <c r="CD700" s="6">
        <f t="shared" si="634"/>
        <v>2859.5106017322196</v>
      </c>
      <c r="CE700" s="62">
        <f t="shared" si="665"/>
        <v>0.25</v>
      </c>
      <c r="CF700" s="73">
        <f t="shared" si="666"/>
        <v>178.59266666666664</v>
      </c>
      <c r="CG700" s="73">
        <f t="shared" si="644"/>
        <v>1368.0687561643836</v>
      </c>
      <c r="CH700" s="6">
        <f t="shared" si="668"/>
        <v>0</v>
      </c>
      <c r="CI700" s="6"/>
      <c r="CJ700" s="33">
        <v>44652</v>
      </c>
      <c r="CK700" s="5">
        <f t="shared" si="637"/>
        <v>44652</v>
      </c>
      <c r="CL700" s="11">
        <f t="shared" si="638"/>
        <v>2557</v>
      </c>
      <c r="CM700" s="11">
        <f t="shared" si="639"/>
        <v>2557</v>
      </c>
      <c r="CN700" s="6">
        <f t="shared" si="640"/>
        <v>2859.5106017322196</v>
      </c>
      <c r="CO700" s="6">
        <v>0</v>
      </c>
      <c r="CP700" s="73">
        <f t="shared" si="667"/>
        <v>178.59266666666664</v>
      </c>
      <c r="CQ700" s="73">
        <f t="shared" si="645"/>
        <v>1189.4760894977169</v>
      </c>
      <c r="CR700" s="6">
        <f t="shared" si="643"/>
        <v>0</v>
      </c>
    </row>
    <row r="701" spans="1:96">
      <c r="A701" s="30" t="s">
        <v>1315</v>
      </c>
      <c r="B701" s="30" t="s">
        <v>1316</v>
      </c>
      <c r="C701" s="49"/>
      <c r="D701" s="49" t="s">
        <v>3261</v>
      </c>
      <c r="E701" s="30" t="s">
        <v>3061</v>
      </c>
      <c r="F701" s="30" t="s">
        <v>4568</v>
      </c>
      <c r="G701" s="30" t="s">
        <v>4562</v>
      </c>
      <c r="H701" s="30" t="s">
        <v>4440</v>
      </c>
      <c r="I701" s="30" t="s">
        <v>4369</v>
      </c>
      <c r="J701" s="30"/>
      <c r="K701" s="30" t="s">
        <v>1240</v>
      </c>
      <c r="L701" s="30" t="s">
        <v>3102</v>
      </c>
      <c r="M701" s="31">
        <v>2678.89</v>
      </c>
      <c r="N701" s="30">
        <v>5</v>
      </c>
      <c r="O701" s="30"/>
      <c r="P701" s="162">
        <v>15</v>
      </c>
      <c r="Q701" s="30">
        <f t="shared" si="601"/>
        <v>60</v>
      </c>
      <c r="R701" s="30">
        <f t="shared" si="602"/>
        <v>1826.2110000000002</v>
      </c>
      <c r="S701" s="30">
        <f t="shared" si="603"/>
        <v>1825</v>
      </c>
      <c r="T701" s="30" t="s">
        <v>6</v>
      </c>
      <c r="U701" s="30"/>
      <c r="V701" s="32">
        <v>41607</v>
      </c>
      <c r="W701" s="30"/>
      <c r="X701" s="31">
        <v>2678.89</v>
      </c>
      <c r="Y701" s="30">
        <v>0</v>
      </c>
      <c r="Z701" s="30">
        <v>0</v>
      </c>
      <c r="AA701" s="30">
        <v>0</v>
      </c>
      <c r="AB701" s="31">
        <f t="shared" si="604"/>
        <v>2678.89</v>
      </c>
      <c r="AC701" s="33">
        <v>42095</v>
      </c>
      <c r="AD701" s="10">
        <f t="shared" si="605"/>
        <v>41607</v>
      </c>
      <c r="AE701" s="10">
        <f t="shared" si="606"/>
        <v>42095</v>
      </c>
      <c r="AF701" s="11">
        <f t="shared" si="607"/>
        <v>488</v>
      </c>
      <c r="AG701" s="11">
        <f t="shared" si="608"/>
        <v>1826.25</v>
      </c>
      <c r="AH701" s="11">
        <f t="shared" si="609"/>
        <v>488</v>
      </c>
      <c r="AI701" s="11">
        <f t="shared" si="659"/>
        <v>716.32784657534239</v>
      </c>
      <c r="AJ701" s="11">
        <f t="shared" si="660"/>
        <v>1962.5621534246575</v>
      </c>
      <c r="AK701" s="33">
        <v>42461</v>
      </c>
      <c r="AL701" s="5">
        <f t="shared" si="610"/>
        <v>42461</v>
      </c>
      <c r="AM701" s="11">
        <f t="shared" si="611"/>
        <v>42461</v>
      </c>
      <c r="AN701" s="11">
        <f t="shared" si="612"/>
        <v>488</v>
      </c>
      <c r="AO701" s="6">
        <v>1254.04</v>
      </c>
      <c r="AP701" s="6">
        <f t="shared" si="613"/>
        <v>537.71215342465757</v>
      </c>
      <c r="AQ701" s="6">
        <f t="shared" si="614"/>
        <v>1424.85</v>
      </c>
      <c r="AR701" s="33">
        <v>42826</v>
      </c>
      <c r="AS701" s="5">
        <f t="shared" si="615"/>
        <v>42826</v>
      </c>
      <c r="AT701" s="11">
        <f t="shared" si="616"/>
        <v>42826</v>
      </c>
      <c r="AU701" s="11">
        <f t="shared" si="617"/>
        <v>1219</v>
      </c>
      <c r="AV701" s="6">
        <v>1789.818</v>
      </c>
      <c r="AW701" s="6">
        <v>535.77800000000002</v>
      </c>
      <c r="AX701" s="6">
        <f t="shared" si="658"/>
        <v>889.07199999999989</v>
      </c>
      <c r="AY701" s="33">
        <v>43191</v>
      </c>
      <c r="AZ701" s="5">
        <f t="shared" si="618"/>
        <v>43191</v>
      </c>
      <c r="BA701" s="11">
        <f t="shared" si="619"/>
        <v>1584</v>
      </c>
      <c r="BB701" s="11">
        <f t="shared" si="620"/>
        <v>0</v>
      </c>
      <c r="BC701" s="6">
        <v>2332.3312205342318</v>
      </c>
      <c r="BD701" s="6">
        <v>542.51322053423166</v>
      </c>
      <c r="BE701" s="6">
        <f t="shared" si="646"/>
        <v>346.55877946576811</v>
      </c>
      <c r="BF701" s="8"/>
      <c r="BG701" s="33">
        <v>43556</v>
      </c>
      <c r="BH701" s="5">
        <f t="shared" si="621"/>
        <v>43556</v>
      </c>
      <c r="BI701" s="11">
        <f t="shared" si="622"/>
        <v>1949</v>
      </c>
      <c r="BJ701" s="11">
        <f t="shared" si="623"/>
        <v>0</v>
      </c>
      <c r="BK701" s="6">
        <v>2859.0106017322196</v>
      </c>
      <c r="BL701" s="6">
        <f t="shared" si="662"/>
        <v>346.55877946576811</v>
      </c>
      <c r="BM701" s="6">
        <v>0.25</v>
      </c>
      <c r="BN701" s="59"/>
      <c r="BO701" s="58"/>
      <c r="BP701" s="58"/>
      <c r="BQ701" s="61">
        <f t="shared" si="625"/>
        <v>-180.37060173221971</v>
      </c>
      <c r="BR701" s="33">
        <v>43922</v>
      </c>
      <c r="BS701" s="5">
        <f t="shared" si="626"/>
        <v>43922</v>
      </c>
      <c r="BT701" s="11">
        <f t="shared" si="627"/>
        <v>2315</v>
      </c>
      <c r="BU701" s="11">
        <f t="shared" si="628"/>
        <v>0</v>
      </c>
      <c r="BV701" s="6">
        <f t="shared" si="657"/>
        <v>2859.2606017322196</v>
      </c>
      <c r="BW701" s="6">
        <f t="shared" si="663"/>
        <v>0.25</v>
      </c>
      <c r="BX701" s="73">
        <f t="shared" si="664"/>
        <v>1546.6614228310502</v>
      </c>
      <c r="BY701" s="6">
        <v>0.25</v>
      </c>
      <c r="BZ701" s="33">
        <v>43922</v>
      </c>
      <c r="CA701" s="5">
        <f t="shared" si="631"/>
        <v>43922</v>
      </c>
      <c r="CB701" s="11">
        <f t="shared" si="632"/>
        <v>2315</v>
      </c>
      <c r="CC701" s="11">
        <f t="shared" si="633"/>
        <v>0</v>
      </c>
      <c r="CD701" s="6">
        <f t="shared" si="634"/>
        <v>2859.5106017322196</v>
      </c>
      <c r="CE701" s="62">
        <f t="shared" si="665"/>
        <v>0.25</v>
      </c>
      <c r="CF701" s="73">
        <f t="shared" si="666"/>
        <v>178.59266666666664</v>
      </c>
      <c r="CG701" s="73">
        <f t="shared" si="644"/>
        <v>1368.0687561643836</v>
      </c>
      <c r="CH701" s="6">
        <f t="shared" si="668"/>
        <v>0</v>
      </c>
      <c r="CI701" s="6"/>
      <c r="CJ701" s="33">
        <v>44652</v>
      </c>
      <c r="CK701" s="5">
        <f t="shared" si="637"/>
        <v>44652</v>
      </c>
      <c r="CL701" s="11">
        <f t="shared" si="638"/>
        <v>2557</v>
      </c>
      <c r="CM701" s="11">
        <f t="shared" si="639"/>
        <v>2557</v>
      </c>
      <c r="CN701" s="6">
        <f t="shared" si="640"/>
        <v>2859.5106017322196</v>
      </c>
      <c r="CO701" s="6">
        <v>0</v>
      </c>
      <c r="CP701" s="73">
        <f t="shared" si="667"/>
        <v>178.59266666666664</v>
      </c>
      <c r="CQ701" s="73">
        <f t="shared" si="645"/>
        <v>1189.4760894977169</v>
      </c>
      <c r="CR701" s="6">
        <f t="shared" si="643"/>
        <v>0</v>
      </c>
    </row>
    <row r="702" spans="1:96">
      <c r="A702" s="30" t="s">
        <v>1317</v>
      </c>
      <c r="B702" s="30" t="s">
        <v>1318</v>
      </c>
      <c r="C702" s="49"/>
      <c r="D702" s="49" t="s">
        <v>3262</v>
      </c>
      <c r="E702" s="30" t="s">
        <v>3061</v>
      </c>
      <c r="F702" s="30" t="s">
        <v>4568</v>
      </c>
      <c r="G702" s="30" t="s">
        <v>4562</v>
      </c>
      <c r="H702" s="30" t="s">
        <v>3152</v>
      </c>
      <c r="I702" s="30" t="s">
        <v>4337</v>
      </c>
      <c r="J702" s="30"/>
      <c r="K702" s="30" t="s">
        <v>1240</v>
      </c>
      <c r="L702" s="30" t="s">
        <v>3102</v>
      </c>
      <c r="M702" s="31">
        <v>2678.89</v>
      </c>
      <c r="N702" s="30">
        <v>5</v>
      </c>
      <c r="O702" s="30"/>
      <c r="P702" s="162">
        <v>15</v>
      </c>
      <c r="Q702" s="30">
        <f t="shared" si="601"/>
        <v>60</v>
      </c>
      <c r="R702" s="30">
        <f t="shared" si="602"/>
        <v>1826.2110000000002</v>
      </c>
      <c r="S702" s="30">
        <f t="shared" si="603"/>
        <v>1825</v>
      </c>
      <c r="T702" s="30" t="s">
        <v>6</v>
      </c>
      <c r="U702" s="30"/>
      <c r="V702" s="32">
        <v>41607</v>
      </c>
      <c r="W702" s="30"/>
      <c r="X702" s="31">
        <v>2678.89</v>
      </c>
      <c r="Y702" s="30">
        <v>0</v>
      </c>
      <c r="Z702" s="30">
        <v>0</v>
      </c>
      <c r="AA702" s="30">
        <v>0</v>
      </c>
      <c r="AB702" s="31">
        <f t="shared" si="604"/>
        <v>2678.89</v>
      </c>
      <c r="AC702" s="33">
        <v>42095</v>
      </c>
      <c r="AD702" s="10">
        <f t="shared" si="605"/>
        <v>41607</v>
      </c>
      <c r="AE702" s="10">
        <f t="shared" si="606"/>
        <v>42095</v>
      </c>
      <c r="AF702" s="11">
        <f t="shared" si="607"/>
        <v>488</v>
      </c>
      <c r="AG702" s="11">
        <f t="shared" si="608"/>
        <v>1826.25</v>
      </c>
      <c r="AH702" s="11">
        <f t="shared" si="609"/>
        <v>488</v>
      </c>
      <c r="AI702" s="11">
        <f t="shared" si="659"/>
        <v>716.32784657534239</v>
      </c>
      <c r="AJ702" s="11">
        <f t="shared" si="660"/>
        <v>1962.5621534246575</v>
      </c>
      <c r="AK702" s="33">
        <v>42461</v>
      </c>
      <c r="AL702" s="5">
        <f t="shared" si="610"/>
        <v>42461</v>
      </c>
      <c r="AM702" s="11">
        <f t="shared" si="611"/>
        <v>42461</v>
      </c>
      <c r="AN702" s="11">
        <f t="shared" si="612"/>
        <v>488</v>
      </c>
      <c r="AO702" s="6">
        <v>1254.04</v>
      </c>
      <c r="AP702" s="6">
        <f t="shared" si="613"/>
        <v>537.71215342465757</v>
      </c>
      <c r="AQ702" s="6">
        <f t="shared" si="614"/>
        <v>1424.85</v>
      </c>
      <c r="AR702" s="33">
        <v>42826</v>
      </c>
      <c r="AS702" s="5">
        <f t="shared" si="615"/>
        <v>42826</v>
      </c>
      <c r="AT702" s="11">
        <f t="shared" si="616"/>
        <v>42826</v>
      </c>
      <c r="AU702" s="11">
        <f t="shared" si="617"/>
        <v>1219</v>
      </c>
      <c r="AV702" s="6">
        <v>1789.818</v>
      </c>
      <c r="AW702" s="6">
        <v>535.77800000000002</v>
      </c>
      <c r="AX702" s="6">
        <f t="shared" si="658"/>
        <v>889.07199999999989</v>
      </c>
      <c r="AY702" s="33">
        <v>43191</v>
      </c>
      <c r="AZ702" s="5">
        <f t="shared" si="618"/>
        <v>43191</v>
      </c>
      <c r="BA702" s="11">
        <f t="shared" si="619"/>
        <v>1584</v>
      </c>
      <c r="BB702" s="11">
        <f t="shared" si="620"/>
        <v>0</v>
      </c>
      <c r="BC702" s="6">
        <v>2332.3312205342318</v>
      </c>
      <c r="BD702" s="6">
        <v>542.51322053423166</v>
      </c>
      <c r="BE702" s="6">
        <f t="shared" si="646"/>
        <v>346.55877946576811</v>
      </c>
      <c r="BF702" s="8"/>
      <c r="BG702" s="33">
        <v>43556</v>
      </c>
      <c r="BH702" s="5">
        <f t="shared" si="621"/>
        <v>43556</v>
      </c>
      <c r="BI702" s="11">
        <f t="shared" si="622"/>
        <v>1949</v>
      </c>
      <c r="BJ702" s="11">
        <f t="shared" si="623"/>
        <v>0</v>
      </c>
      <c r="BK702" s="6">
        <v>2859.0106017322196</v>
      </c>
      <c r="BL702" s="6">
        <f t="shared" si="662"/>
        <v>346.55877946576811</v>
      </c>
      <c r="BM702" s="6">
        <v>0.25</v>
      </c>
      <c r="BN702" s="59"/>
      <c r="BO702" s="58"/>
      <c r="BP702" s="58"/>
      <c r="BQ702" s="61">
        <f t="shared" si="625"/>
        <v>-180.37060173221971</v>
      </c>
      <c r="BR702" s="33">
        <v>43922</v>
      </c>
      <c r="BS702" s="5">
        <f t="shared" si="626"/>
        <v>43922</v>
      </c>
      <c r="BT702" s="11">
        <f t="shared" si="627"/>
        <v>2315</v>
      </c>
      <c r="BU702" s="11">
        <f t="shared" si="628"/>
        <v>0</v>
      </c>
      <c r="BV702" s="6">
        <f t="shared" si="657"/>
        <v>2859.2606017322196</v>
      </c>
      <c r="BW702" s="6">
        <f t="shared" si="663"/>
        <v>0.25</v>
      </c>
      <c r="BX702" s="73">
        <f t="shared" si="664"/>
        <v>1546.6614228310502</v>
      </c>
      <c r="BY702" s="6">
        <v>0.25</v>
      </c>
      <c r="BZ702" s="33">
        <v>43922</v>
      </c>
      <c r="CA702" s="5">
        <f t="shared" si="631"/>
        <v>43922</v>
      </c>
      <c r="CB702" s="11">
        <f t="shared" si="632"/>
        <v>2315</v>
      </c>
      <c r="CC702" s="11">
        <f t="shared" si="633"/>
        <v>0</v>
      </c>
      <c r="CD702" s="6">
        <f t="shared" si="634"/>
        <v>2859.5106017322196</v>
      </c>
      <c r="CE702" s="62">
        <f t="shared" si="665"/>
        <v>0.25</v>
      </c>
      <c r="CF702" s="73">
        <f t="shared" si="666"/>
        <v>178.59266666666664</v>
      </c>
      <c r="CG702" s="73">
        <f t="shared" si="644"/>
        <v>1368.0687561643836</v>
      </c>
      <c r="CH702" s="6">
        <f t="shared" si="668"/>
        <v>0</v>
      </c>
      <c r="CI702" s="6"/>
      <c r="CJ702" s="33">
        <v>44652</v>
      </c>
      <c r="CK702" s="5">
        <f t="shared" si="637"/>
        <v>44652</v>
      </c>
      <c r="CL702" s="11">
        <f t="shared" si="638"/>
        <v>2557</v>
      </c>
      <c r="CM702" s="11">
        <f t="shared" si="639"/>
        <v>2557</v>
      </c>
      <c r="CN702" s="6">
        <f t="shared" si="640"/>
        <v>2859.5106017322196</v>
      </c>
      <c r="CO702" s="6">
        <v>0</v>
      </c>
      <c r="CP702" s="73">
        <f t="shared" si="667"/>
        <v>178.59266666666664</v>
      </c>
      <c r="CQ702" s="73">
        <f t="shared" si="645"/>
        <v>1189.4760894977169</v>
      </c>
      <c r="CR702" s="6">
        <f t="shared" si="643"/>
        <v>0</v>
      </c>
    </row>
    <row r="703" spans="1:96">
      <c r="A703" s="30" t="s">
        <v>1319</v>
      </c>
      <c r="B703" s="30" t="s">
        <v>1320</v>
      </c>
      <c r="C703" s="49"/>
      <c r="D703" s="49" t="s">
        <v>3263</v>
      </c>
      <c r="E703" s="30" t="s">
        <v>3061</v>
      </c>
      <c r="F703" s="30" t="s">
        <v>4568</v>
      </c>
      <c r="G703" s="30" t="s">
        <v>4562</v>
      </c>
      <c r="H703" s="30" t="s">
        <v>3152</v>
      </c>
      <c r="I703" s="30" t="s">
        <v>4491</v>
      </c>
      <c r="J703" s="30"/>
      <c r="K703" s="30" t="s">
        <v>1240</v>
      </c>
      <c r="L703" s="30" t="s">
        <v>3102</v>
      </c>
      <c r="M703" s="31">
        <v>2678.89</v>
      </c>
      <c r="N703" s="30">
        <v>5</v>
      </c>
      <c r="O703" s="30"/>
      <c r="P703" s="162">
        <v>15</v>
      </c>
      <c r="Q703" s="30">
        <f t="shared" si="601"/>
        <v>60</v>
      </c>
      <c r="R703" s="30">
        <f t="shared" si="602"/>
        <v>1826.2110000000002</v>
      </c>
      <c r="S703" s="30">
        <f t="shared" si="603"/>
        <v>1825</v>
      </c>
      <c r="T703" s="30" t="s">
        <v>6</v>
      </c>
      <c r="U703" s="30"/>
      <c r="V703" s="32">
        <v>41607</v>
      </c>
      <c r="W703" s="30"/>
      <c r="X703" s="31">
        <v>2678.89</v>
      </c>
      <c r="Y703" s="30">
        <v>0</v>
      </c>
      <c r="Z703" s="30">
        <v>0</v>
      </c>
      <c r="AA703" s="30">
        <v>0</v>
      </c>
      <c r="AB703" s="31">
        <f t="shared" si="604"/>
        <v>2678.89</v>
      </c>
      <c r="AC703" s="33">
        <v>42095</v>
      </c>
      <c r="AD703" s="10">
        <f t="shared" si="605"/>
        <v>41607</v>
      </c>
      <c r="AE703" s="10">
        <f t="shared" si="606"/>
        <v>42095</v>
      </c>
      <c r="AF703" s="11">
        <f t="shared" si="607"/>
        <v>488</v>
      </c>
      <c r="AG703" s="11">
        <f t="shared" si="608"/>
        <v>1826.25</v>
      </c>
      <c r="AH703" s="11">
        <f t="shared" si="609"/>
        <v>488</v>
      </c>
      <c r="AI703" s="11">
        <f t="shared" si="659"/>
        <v>716.32784657534239</v>
      </c>
      <c r="AJ703" s="11">
        <f t="shared" si="660"/>
        <v>1962.5621534246575</v>
      </c>
      <c r="AK703" s="33">
        <v>42461</v>
      </c>
      <c r="AL703" s="5">
        <f t="shared" si="610"/>
        <v>42461</v>
      </c>
      <c r="AM703" s="11">
        <f t="shared" si="611"/>
        <v>42461</v>
      </c>
      <c r="AN703" s="11">
        <f t="shared" si="612"/>
        <v>488</v>
      </c>
      <c r="AO703" s="6">
        <v>1254.04</v>
      </c>
      <c r="AP703" s="6">
        <f t="shared" si="613"/>
        <v>537.71215342465757</v>
      </c>
      <c r="AQ703" s="6">
        <f t="shared" si="614"/>
        <v>1424.85</v>
      </c>
      <c r="AR703" s="33">
        <v>42826</v>
      </c>
      <c r="AS703" s="5">
        <f t="shared" si="615"/>
        <v>42826</v>
      </c>
      <c r="AT703" s="11">
        <f t="shared" si="616"/>
        <v>42826</v>
      </c>
      <c r="AU703" s="11">
        <f t="shared" si="617"/>
        <v>1219</v>
      </c>
      <c r="AV703" s="6">
        <v>1789.818</v>
      </c>
      <c r="AW703" s="6">
        <v>535.77800000000002</v>
      </c>
      <c r="AX703" s="6">
        <f t="shared" si="658"/>
        <v>889.07199999999989</v>
      </c>
      <c r="AY703" s="33">
        <v>43191</v>
      </c>
      <c r="AZ703" s="5">
        <f t="shared" si="618"/>
        <v>43191</v>
      </c>
      <c r="BA703" s="11">
        <f t="shared" si="619"/>
        <v>1584</v>
      </c>
      <c r="BB703" s="11">
        <f t="shared" si="620"/>
        <v>0</v>
      </c>
      <c r="BC703" s="6">
        <v>2332.3312205342318</v>
      </c>
      <c r="BD703" s="6">
        <v>542.51322053423166</v>
      </c>
      <c r="BE703" s="6">
        <f t="shared" si="646"/>
        <v>346.55877946576811</v>
      </c>
      <c r="BF703" s="8"/>
      <c r="BG703" s="33">
        <v>43556</v>
      </c>
      <c r="BH703" s="5">
        <f t="shared" si="621"/>
        <v>43556</v>
      </c>
      <c r="BI703" s="11">
        <f t="shared" si="622"/>
        <v>1949</v>
      </c>
      <c r="BJ703" s="11">
        <f t="shared" si="623"/>
        <v>0</v>
      </c>
      <c r="BK703" s="6">
        <v>2859.0106017322196</v>
      </c>
      <c r="BL703" s="6">
        <f t="shared" si="662"/>
        <v>346.55877946576811</v>
      </c>
      <c r="BM703" s="6">
        <v>0.25</v>
      </c>
      <c r="BN703" s="59"/>
      <c r="BO703" s="58"/>
      <c r="BP703" s="58"/>
      <c r="BQ703" s="61">
        <f t="shared" si="625"/>
        <v>-180.37060173221971</v>
      </c>
      <c r="BR703" s="33">
        <v>43922</v>
      </c>
      <c r="BS703" s="5">
        <f t="shared" si="626"/>
        <v>43922</v>
      </c>
      <c r="BT703" s="11">
        <f t="shared" si="627"/>
        <v>2315</v>
      </c>
      <c r="BU703" s="11">
        <f t="shared" si="628"/>
        <v>0</v>
      </c>
      <c r="BV703" s="6">
        <f t="shared" si="657"/>
        <v>2859.2606017322196</v>
      </c>
      <c r="BW703" s="6">
        <f t="shared" si="663"/>
        <v>0.25</v>
      </c>
      <c r="BX703" s="73">
        <f t="shared" si="664"/>
        <v>1546.6614228310502</v>
      </c>
      <c r="BY703" s="6">
        <v>0.25</v>
      </c>
      <c r="BZ703" s="33">
        <v>43922</v>
      </c>
      <c r="CA703" s="5">
        <f t="shared" si="631"/>
        <v>43922</v>
      </c>
      <c r="CB703" s="11">
        <f t="shared" si="632"/>
        <v>2315</v>
      </c>
      <c r="CC703" s="11">
        <f t="shared" si="633"/>
        <v>0</v>
      </c>
      <c r="CD703" s="6">
        <f t="shared" si="634"/>
        <v>2859.5106017322196</v>
      </c>
      <c r="CE703" s="62">
        <f t="shared" si="665"/>
        <v>0.25</v>
      </c>
      <c r="CF703" s="73">
        <f t="shared" si="666"/>
        <v>178.59266666666664</v>
      </c>
      <c r="CG703" s="73">
        <f t="shared" si="644"/>
        <v>1368.0687561643836</v>
      </c>
      <c r="CH703" s="6">
        <f t="shared" si="668"/>
        <v>0</v>
      </c>
      <c r="CI703" s="6"/>
      <c r="CJ703" s="33">
        <v>44652</v>
      </c>
      <c r="CK703" s="5">
        <f t="shared" si="637"/>
        <v>44652</v>
      </c>
      <c r="CL703" s="11">
        <f t="shared" si="638"/>
        <v>2557</v>
      </c>
      <c r="CM703" s="11">
        <f t="shared" si="639"/>
        <v>2557</v>
      </c>
      <c r="CN703" s="6">
        <f t="shared" si="640"/>
        <v>2859.5106017322196</v>
      </c>
      <c r="CO703" s="6">
        <v>0</v>
      </c>
      <c r="CP703" s="73">
        <f t="shared" si="667"/>
        <v>178.59266666666664</v>
      </c>
      <c r="CQ703" s="73">
        <f t="shared" si="645"/>
        <v>1189.4760894977169</v>
      </c>
      <c r="CR703" s="6">
        <f t="shared" si="643"/>
        <v>0</v>
      </c>
    </row>
    <row r="704" spans="1:96">
      <c r="A704" s="30" t="s">
        <v>1321</v>
      </c>
      <c r="B704" s="30" t="s">
        <v>1322</v>
      </c>
      <c r="C704" s="49"/>
      <c r="D704" s="49" t="s">
        <v>3264</v>
      </c>
      <c r="E704" s="30" t="s">
        <v>3061</v>
      </c>
      <c r="F704" s="30" t="s">
        <v>4568</v>
      </c>
      <c r="G704" s="30" t="s">
        <v>4562</v>
      </c>
      <c r="H704" s="30" t="s">
        <v>3152</v>
      </c>
      <c r="I704" s="30" t="s">
        <v>4480</v>
      </c>
      <c r="J704" s="30"/>
      <c r="K704" s="30" t="s">
        <v>1240</v>
      </c>
      <c r="L704" s="30" t="s">
        <v>3102</v>
      </c>
      <c r="M704" s="31">
        <v>2678.89</v>
      </c>
      <c r="N704" s="30">
        <v>5</v>
      </c>
      <c r="O704" s="30"/>
      <c r="P704" s="162">
        <v>15</v>
      </c>
      <c r="Q704" s="30">
        <f t="shared" si="601"/>
        <v>60</v>
      </c>
      <c r="R704" s="30">
        <f t="shared" si="602"/>
        <v>1826.2110000000002</v>
      </c>
      <c r="S704" s="30">
        <f t="shared" si="603"/>
        <v>1825</v>
      </c>
      <c r="T704" s="30" t="s">
        <v>6</v>
      </c>
      <c r="U704" s="30"/>
      <c r="V704" s="32">
        <v>41607</v>
      </c>
      <c r="W704" s="30"/>
      <c r="X704" s="31">
        <v>2678.89</v>
      </c>
      <c r="Y704" s="30">
        <v>0</v>
      </c>
      <c r="Z704" s="30">
        <v>0</v>
      </c>
      <c r="AA704" s="30">
        <v>0</v>
      </c>
      <c r="AB704" s="31">
        <f t="shared" si="604"/>
        <v>2678.89</v>
      </c>
      <c r="AC704" s="33">
        <v>42095</v>
      </c>
      <c r="AD704" s="10">
        <f t="shared" si="605"/>
        <v>41607</v>
      </c>
      <c r="AE704" s="10">
        <f t="shared" si="606"/>
        <v>42095</v>
      </c>
      <c r="AF704" s="11">
        <f t="shared" si="607"/>
        <v>488</v>
      </c>
      <c r="AG704" s="11">
        <f t="shared" si="608"/>
        <v>1826.25</v>
      </c>
      <c r="AH704" s="11">
        <f t="shared" si="609"/>
        <v>488</v>
      </c>
      <c r="AI704" s="11">
        <f t="shared" si="659"/>
        <v>716.32784657534239</v>
      </c>
      <c r="AJ704" s="11">
        <f t="shared" si="660"/>
        <v>1962.5621534246575</v>
      </c>
      <c r="AK704" s="33">
        <v>42461</v>
      </c>
      <c r="AL704" s="5">
        <f t="shared" si="610"/>
        <v>42461</v>
      </c>
      <c r="AM704" s="11">
        <f t="shared" si="611"/>
        <v>42461</v>
      </c>
      <c r="AN704" s="11">
        <f t="shared" si="612"/>
        <v>488</v>
      </c>
      <c r="AO704" s="6">
        <v>1254.04</v>
      </c>
      <c r="AP704" s="6">
        <f t="shared" si="613"/>
        <v>537.71215342465757</v>
      </c>
      <c r="AQ704" s="6">
        <f t="shared" si="614"/>
        <v>1424.85</v>
      </c>
      <c r="AR704" s="33">
        <v>42826</v>
      </c>
      <c r="AS704" s="5">
        <f t="shared" si="615"/>
        <v>42826</v>
      </c>
      <c r="AT704" s="11">
        <f t="shared" si="616"/>
        <v>42826</v>
      </c>
      <c r="AU704" s="11">
        <f t="shared" si="617"/>
        <v>1219</v>
      </c>
      <c r="AV704" s="6">
        <v>1789.818</v>
      </c>
      <c r="AW704" s="6">
        <v>535.77800000000002</v>
      </c>
      <c r="AX704" s="6">
        <f t="shared" si="658"/>
        <v>889.07199999999989</v>
      </c>
      <c r="AY704" s="33">
        <v>43191</v>
      </c>
      <c r="AZ704" s="5">
        <f t="shared" si="618"/>
        <v>43191</v>
      </c>
      <c r="BA704" s="11">
        <f t="shared" si="619"/>
        <v>1584</v>
      </c>
      <c r="BB704" s="11">
        <f t="shared" si="620"/>
        <v>0</v>
      </c>
      <c r="BC704" s="6">
        <v>2332.3312205342318</v>
      </c>
      <c r="BD704" s="6">
        <v>542.51322053423166</v>
      </c>
      <c r="BE704" s="6">
        <f t="shared" si="646"/>
        <v>346.55877946576811</v>
      </c>
      <c r="BF704" s="8"/>
      <c r="BG704" s="33">
        <v>43556</v>
      </c>
      <c r="BH704" s="5">
        <f t="shared" si="621"/>
        <v>43556</v>
      </c>
      <c r="BI704" s="11">
        <f t="shared" si="622"/>
        <v>1949</v>
      </c>
      <c r="BJ704" s="11">
        <f t="shared" si="623"/>
        <v>0</v>
      </c>
      <c r="BK704" s="6">
        <v>2859.0106017322196</v>
      </c>
      <c r="BL704" s="6">
        <f t="shared" si="662"/>
        <v>346.55877946576811</v>
      </c>
      <c r="BM704" s="6">
        <v>0.25</v>
      </c>
      <c r="BN704" s="59"/>
      <c r="BO704" s="58"/>
      <c r="BP704" s="58"/>
      <c r="BQ704" s="61">
        <f t="shared" si="625"/>
        <v>-180.37060173221971</v>
      </c>
      <c r="BR704" s="33">
        <v>43922</v>
      </c>
      <c r="BS704" s="5">
        <f t="shared" si="626"/>
        <v>43922</v>
      </c>
      <c r="BT704" s="11">
        <f t="shared" si="627"/>
        <v>2315</v>
      </c>
      <c r="BU704" s="11">
        <f t="shared" si="628"/>
        <v>0</v>
      </c>
      <c r="BV704" s="6">
        <f t="shared" si="657"/>
        <v>2859.2606017322196</v>
      </c>
      <c r="BW704" s="6">
        <f t="shared" si="663"/>
        <v>0.25</v>
      </c>
      <c r="BX704" s="73">
        <f t="shared" si="664"/>
        <v>1546.6614228310502</v>
      </c>
      <c r="BY704" s="6">
        <v>0.25</v>
      </c>
      <c r="BZ704" s="33">
        <v>43922</v>
      </c>
      <c r="CA704" s="5">
        <f t="shared" si="631"/>
        <v>43922</v>
      </c>
      <c r="CB704" s="11">
        <f t="shared" si="632"/>
        <v>2315</v>
      </c>
      <c r="CC704" s="11">
        <f t="shared" si="633"/>
        <v>0</v>
      </c>
      <c r="CD704" s="6">
        <f t="shared" si="634"/>
        <v>2859.5106017322196</v>
      </c>
      <c r="CE704" s="62">
        <f t="shared" si="665"/>
        <v>0.25</v>
      </c>
      <c r="CF704" s="73">
        <f t="shared" si="666"/>
        <v>178.59266666666664</v>
      </c>
      <c r="CG704" s="73">
        <f t="shared" si="644"/>
        <v>1368.0687561643836</v>
      </c>
      <c r="CH704" s="6">
        <f t="shared" si="668"/>
        <v>0</v>
      </c>
      <c r="CI704" s="6"/>
      <c r="CJ704" s="33">
        <v>44652</v>
      </c>
      <c r="CK704" s="5">
        <f t="shared" si="637"/>
        <v>44652</v>
      </c>
      <c r="CL704" s="11">
        <f t="shared" si="638"/>
        <v>2557</v>
      </c>
      <c r="CM704" s="11">
        <f t="shared" si="639"/>
        <v>2557</v>
      </c>
      <c r="CN704" s="6">
        <f t="shared" si="640"/>
        <v>2859.5106017322196</v>
      </c>
      <c r="CO704" s="6">
        <v>0</v>
      </c>
      <c r="CP704" s="73">
        <f t="shared" si="667"/>
        <v>178.59266666666664</v>
      </c>
      <c r="CQ704" s="73">
        <f t="shared" si="645"/>
        <v>1189.4760894977169</v>
      </c>
      <c r="CR704" s="6">
        <f t="shared" si="643"/>
        <v>0</v>
      </c>
    </row>
    <row r="705" spans="1:96">
      <c r="A705" s="30" t="s">
        <v>1323</v>
      </c>
      <c r="B705" s="30" t="s">
        <v>1324</v>
      </c>
      <c r="C705" s="49"/>
      <c r="D705" s="49" t="s">
        <v>3265</v>
      </c>
      <c r="E705" s="30" t="s">
        <v>3061</v>
      </c>
      <c r="F705" s="30" t="s">
        <v>4568</v>
      </c>
      <c r="G705" s="30" t="s">
        <v>4562</v>
      </c>
      <c r="H705" s="30" t="s">
        <v>3152</v>
      </c>
      <c r="I705" s="30" t="s">
        <v>4359</v>
      </c>
      <c r="J705" s="30"/>
      <c r="K705" s="30" t="s">
        <v>1240</v>
      </c>
      <c r="L705" s="30" t="s">
        <v>3102</v>
      </c>
      <c r="M705" s="31">
        <v>2678.89</v>
      </c>
      <c r="N705" s="30">
        <v>5</v>
      </c>
      <c r="O705" s="30"/>
      <c r="P705" s="162">
        <v>15</v>
      </c>
      <c r="Q705" s="30">
        <f t="shared" si="601"/>
        <v>60</v>
      </c>
      <c r="R705" s="30">
        <f t="shared" si="602"/>
        <v>1826.2110000000002</v>
      </c>
      <c r="S705" s="30">
        <f t="shared" si="603"/>
        <v>1825</v>
      </c>
      <c r="T705" s="30" t="s">
        <v>6</v>
      </c>
      <c r="U705" s="30"/>
      <c r="V705" s="32">
        <v>41607</v>
      </c>
      <c r="W705" s="30"/>
      <c r="X705" s="31">
        <v>2678.89</v>
      </c>
      <c r="Y705" s="30">
        <v>0</v>
      </c>
      <c r="Z705" s="30">
        <v>0</v>
      </c>
      <c r="AA705" s="30">
        <v>0</v>
      </c>
      <c r="AB705" s="31">
        <f t="shared" si="604"/>
        <v>2678.89</v>
      </c>
      <c r="AC705" s="33">
        <v>42095</v>
      </c>
      <c r="AD705" s="10">
        <f t="shared" si="605"/>
        <v>41607</v>
      </c>
      <c r="AE705" s="10">
        <f t="shared" si="606"/>
        <v>42095</v>
      </c>
      <c r="AF705" s="11">
        <f t="shared" si="607"/>
        <v>488</v>
      </c>
      <c r="AG705" s="11">
        <f t="shared" si="608"/>
        <v>1826.25</v>
      </c>
      <c r="AH705" s="11">
        <f t="shared" si="609"/>
        <v>488</v>
      </c>
      <c r="AI705" s="11">
        <f t="shared" si="659"/>
        <v>716.32784657534239</v>
      </c>
      <c r="AJ705" s="11">
        <f t="shared" si="660"/>
        <v>1962.5621534246575</v>
      </c>
      <c r="AK705" s="33">
        <v>42461</v>
      </c>
      <c r="AL705" s="5">
        <f t="shared" si="610"/>
        <v>42461</v>
      </c>
      <c r="AM705" s="11">
        <f t="shared" si="611"/>
        <v>42461</v>
      </c>
      <c r="AN705" s="11">
        <f t="shared" si="612"/>
        <v>488</v>
      </c>
      <c r="AO705" s="6">
        <v>1254.04</v>
      </c>
      <c r="AP705" s="6">
        <f t="shared" si="613"/>
        <v>537.71215342465757</v>
      </c>
      <c r="AQ705" s="6">
        <f t="shared" si="614"/>
        <v>1424.85</v>
      </c>
      <c r="AR705" s="33">
        <v>42826</v>
      </c>
      <c r="AS705" s="5">
        <f t="shared" si="615"/>
        <v>42826</v>
      </c>
      <c r="AT705" s="11">
        <f t="shared" si="616"/>
        <v>42826</v>
      </c>
      <c r="AU705" s="11">
        <f t="shared" si="617"/>
        <v>1219</v>
      </c>
      <c r="AV705" s="6">
        <v>1789.818</v>
      </c>
      <c r="AW705" s="6">
        <v>535.77800000000002</v>
      </c>
      <c r="AX705" s="6">
        <f t="shared" si="658"/>
        <v>889.07199999999989</v>
      </c>
      <c r="AY705" s="33">
        <v>43191</v>
      </c>
      <c r="AZ705" s="5">
        <f t="shared" si="618"/>
        <v>43191</v>
      </c>
      <c r="BA705" s="11">
        <f t="shared" si="619"/>
        <v>1584</v>
      </c>
      <c r="BB705" s="11">
        <f t="shared" si="620"/>
        <v>0</v>
      </c>
      <c r="BC705" s="6">
        <v>2332.3312205342318</v>
      </c>
      <c r="BD705" s="6">
        <v>542.51322053423166</v>
      </c>
      <c r="BE705" s="6">
        <f t="shared" si="646"/>
        <v>346.55877946576811</v>
      </c>
      <c r="BF705" s="8"/>
      <c r="BG705" s="33">
        <v>43556</v>
      </c>
      <c r="BH705" s="5">
        <f t="shared" si="621"/>
        <v>43556</v>
      </c>
      <c r="BI705" s="11">
        <f t="shared" si="622"/>
        <v>1949</v>
      </c>
      <c r="BJ705" s="11">
        <f t="shared" si="623"/>
        <v>0</v>
      </c>
      <c r="BK705" s="6">
        <v>2859.0106017322196</v>
      </c>
      <c r="BL705" s="6">
        <f t="shared" si="662"/>
        <v>346.55877946576811</v>
      </c>
      <c r="BM705" s="6">
        <v>0.25</v>
      </c>
      <c r="BN705" s="59"/>
      <c r="BO705" s="58"/>
      <c r="BP705" s="58"/>
      <c r="BQ705" s="61">
        <f t="shared" si="625"/>
        <v>-180.37060173221971</v>
      </c>
      <c r="BR705" s="33">
        <v>43922</v>
      </c>
      <c r="BS705" s="5">
        <f t="shared" si="626"/>
        <v>43922</v>
      </c>
      <c r="BT705" s="11">
        <f t="shared" si="627"/>
        <v>2315</v>
      </c>
      <c r="BU705" s="11">
        <f t="shared" si="628"/>
        <v>0</v>
      </c>
      <c r="BV705" s="6">
        <f t="shared" si="657"/>
        <v>2859.2606017322196</v>
      </c>
      <c r="BW705" s="6">
        <f t="shared" si="663"/>
        <v>0.25</v>
      </c>
      <c r="BX705" s="73">
        <f t="shared" si="664"/>
        <v>1546.6614228310502</v>
      </c>
      <c r="BY705" s="6">
        <v>0.25</v>
      </c>
      <c r="BZ705" s="33">
        <v>43922</v>
      </c>
      <c r="CA705" s="5">
        <f t="shared" si="631"/>
        <v>43922</v>
      </c>
      <c r="CB705" s="11">
        <f t="shared" si="632"/>
        <v>2315</v>
      </c>
      <c r="CC705" s="11">
        <f t="shared" si="633"/>
        <v>0</v>
      </c>
      <c r="CD705" s="6">
        <f t="shared" si="634"/>
        <v>2859.5106017322196</v>
      </c>
      <c r="CE705" s="62">
        <f t="shared" si="665"/>
        <v>0.25</v>
      </c>
      <c r="CF705" s="73">
        <f t="shared" si="666"/>
        <v>178.59266666666664</v>
      </c>
      <c r="CG705" s="73">
        <f t="shared" si="644"/>
        <v>1368.0687561643836</v>
      </c>
      <c r="CH705" s="6">
        <f t="shared" si="668"/>
        <v>0</v>
      </c>
      <c r="CI705" s="6"/>
      <c r="CJ705" s="33">
        <v>44652</v>
      </c>
      <c r="CK705" s="5">
        <f t="shared" si="637"/>
        <v>44652</v>
      </c>
      <c r="CL705" s="11">
        <f t="shared" si="638"/>
        <v>2557</v>
      </c>
      <c r="CM705" s="11">
        <f t="shared" si="639"/>
        <v>2557</v>
      </c>
      <c r="CN705" s="6">
        <f t="shared" si="640"/>
        <v>2859.5106017322196</v>
      </c>
      <c r="CO705" s="6">
        <v>0</v>
      </c>
      <c r="CP705" s="73">
        <f t="shared" si="667"/>
        <v>178.59266666666664</v>
      </c>
      <c r="CQ705" s="73">
        <f t="shared" si="645"/>
        <v>1189.4760894977169</v>
      </c>
      <c r="CR705" s="6">
        <f t="shared" si="643"/>
        <v>0</v>
      </c>
    </row>
    <row r="706" spans="1:96">
      <c r="A706" s="30" t="s">
        <v>1325</v>
      </c>
      <c r="B706" s="30" t="s">
        <v>1326</v>
      </c>
      <c r="C706" s="49"/>
      <c r="D706" s="49" t="s">
        <v>3266</v>
      </c>
      <c r="E706" s="30" t="s">
        <v>3061</v>
      </c>
      <c r="F706" s="30" t="s">
        <v>4568</v>
      </c>
      <c r="G706" s="30" t="s">
        <v>4562</v>
      </c>
      <c r="H706" s="30" t="s">
        <v>3152</v>
      </c>
      <c r="I706" s="30" t="s">
        <v>4480</v>
      </c>
      <c r="J706" s="30"/>
      <c r="K706" s="30" t="s">
        <v>1240</v>
      </c>
      <c r="L706" s="30" t="s">
        <v>3102</v>
      </c>
      <c r="M706" s="31">
        <v>1773.95</v>
      </c>
      <c r="N706" s="30">
        <v>5</v>
      </c>
      <c r="O706" s="30"/>
      <c r="P706" s="162">
        <v>15</v>
      </c>
      <c r="Q706" s="30">
        <f t="shared" si="601"/>
        <v>60</v>
      </c>
      <c r="R706" s="30">
        <f t="shared" si="602"/>
        <v>1826.2110000000002</v>
      </c>
      <c r="S706" s="30">
        <f t="shared" si="603"/>
        <v>1825</v>
      </c>
      <c r="T706" s="30" t="s">
        <v>6</v>
      </c>
      <c r="U706" s="30"/>
      <c r="V706" s="32">
        <v>41607</v>
      </c>
      <c r="W706" s="30"/>
      <c r="X706" s="31">
        <v>1773.95</v>
      </c>
      <c r="Y706" s="30">
        <v>0</v>
      </c>
      <c r="Z706" s="30">
        <v>0</v>
      </c>
      <c r="AA706" s="30">
        <v>0</v>
      </c>
      <c r="AB706" s="31">
        <f t="shared" si="604"/>
        <v>1773.95</v>
      </c>
      <c r="AC706" s="33">
        <v>42095</v>
      </c>
      <c r="AD706" s="10">
        <f t="shared" si="605"/>
        <v>41607</v>
      </c>
      <c r="AE706" s="10">
        <f t="shared" si="606"/>
        <v>42095</v>
      </c>
      <c r="AF706" s="11">
        <f t="shared" si="607"/>
        <v>488</v>
      </c>
      <c r="AG706" s="11">
        <f t="shared" si="608"/>
        <v>1826.25</v>
      </c>
      <c r="AH706" s="11">
        <f t="shared" si="609"/>
        <v>488</v>
      </c>
      <c r="AI706" s="11">
        <f t="shared" si="659"/>
        <v>474.34936986301369</v>
      </c>
      <c r="AJ706" s="11">
        <f t="shared" si="660"/>
        <v>1299.6006301369864</v>
      </c>
      <c r="AK706" s="33">
        <v>42461</v>
      </c>
      <c r="AL706" s="5">
        <f t="shared" si="610"/>
        <v>42461</v>
      </c>
      <c r="AM706" s="11">
        <f t="shared" si="611"/>
        <v>42461</v>
      </c>
      <c r="AN706" s="11">
        <f t="shared" si="612"/>
        <v>488</v>
      </c>
      <c r="AO706" s="6">
        <v>830.45</v>
      </c>
      <c r="AP706" s="6">
        <f t="shared" si="613"/>
        <v>356.10063013698635</v>
      </c>
      <c r="AQ706" s="6">
        <f t="shared" si="614"/>
        <v>943.5</v>
      </c>
      <c r="AR706" s="33">
        <v>42826</v>
      </c>
      <c r="AS706" s="5">
        <f t="shared" si="615"/>
        <v>42826</v>
      </c>
      <c r="AT706" s="11">
        <f t="shared" si="616"/>
        <v>42826</v>
      </c>
      <c r="AU706" s="11">
        <f t="shared" si="617"/>
        <v>1219</v>
      </c>
      <c r="AV706" s="6">
        <v>1185.24</v>
      </c>
      <c r="AW706" s="6">
        <v>354.79</v>
      </c>
      <c r="AX706" s="6">
        <f t="shared" si="658"/>
        <v>588.71</v>
      </c>
      <c r="AY706" s="33">
        <v>43191</v>
      </c>
      <c r="AZ706" s="5">
        <f t="shared" si="618"/>
        <v>43191</v>
      </c>
      <c r="BA706" s="11">
        <f t="shared" si="619"/>
        <v>1584</v>
      </c>
      <c r="BB706" s="11">
        <f t="shared" si="620"/>
        <v>284.39936986301359</v>
      </c>
      <c r="BC706" s="6">
        <v>1544.4597923801139</v>
      </c>
      <c r="BD706" s="6">
        <v>359.21979238011386</v>
      </c>
      <c r="BE706" s="6">
        <f t="shared" si="646"/>
        <v>229.49020761988618</v>
      </c>
      <c r="BF706" s="8"/>
      <c r="BG706" s="33">
        <v>43556</v>
      </c>
      <c r="BH706" s="5">
        <f t="shared" si="621"/>
        <v>43556</v>
      </c>
      <c r="BI706" s="11">
        <f t="shared" si="622"/>
        <v>1949</v>
      </c>
      <c r="BJ706" s="11">
        <f t="shared" si="623"/>
        <v>0</v>
      </c>
      <c r="BK706" s="6">
        <v>1893.2251256837244</v>
      </c>
      <c r="BL706" s="6">
        <f t="shared" si="662"/>
        <v>229.49020761988618</v>
      </c>
      <c r="BM706" s="6">
        <v>0.25</v>
      </c>
      <c r="BN706" s="59"/>
      <c r="BO706" s="58"/>
      <c r="BP706" s="58"/>
      <c r="BQ706" s="61">
        <f t="shared" si="625"/>
        <v>-119.52512568372435</v>
      </c>
      <c r="BR706" s="33">
        <v>43922</v>
      </c>
      <c r="BS706" s="5">
        <f t="shared" si="626"/>
        <v>43922</v>
      </c>
      <c r="BT706" s="11">
        <f t="shared" si="627"/>
        <v>2315</v>
      </c>
      <c r="BU706" s="11">
        <f t="shared" si="628"/>
        <v>0</v>
      </c>
      <c r="BV706" s="6">
        <f t="shared" si="657"/>
        <v>1893.4751256837244</v>
      </c>
      <c r="BW706" s="6">
        <f t="shared" si="663"/>
        <v>0.25</v>
      </c>
      <c r="BX706" s="73">
        <f t="shared" si="664"/>
        <v>1024.1928675799088</v>
      </c>
      <c r="BY706" s="6">
        <v>0.25</v>
      </c>
      <c r="BZ706" s="33">
        <v>43922</v>
      </c>
      <c r="CA706" s="5">
        <f t="shared" si="631"/>
        <v>43922</v>
      </c>
      <c r="CB706" s="11">
        <f t="shared" si="632"/>
        <v>2315</v>
      </c>
      <c r="CC706" s="11">
        <f t="shared" si="633"/>
        <v>0</v>
      </c>
      <c r="CD706" s="6">
        <f t="shared" si="634"/>
        <v>1893.7251256837244</v>
      </c>
      <c r="CE706" s="62">
        <f t="shared" si="665"/>
        <v>0.25</v>
      </c>
      <c r="CF706" s="73">
        <f t="shared" si="666"/>
        <v>118.26333333333334</v>
      </c>
      <c r="CG706" s="73">
        <f t="shared" si="644"/>
        <v>905.92953424657549</v>
      </c>
      <c r="CH706" s="6">
        <f t="shared" si="668"/>
        <v>0</v>
      </c>
      <c r="CI706" s="6"/>
      <c r="CJ706" s="33">
        <v>44652</v>
      </c>
      <c r="CK706" s="5">
        <f t="shared" si="637"/>
        <v>44652</v>
      </c>
      <c r="CL706" s="11">
        <f t="shared" si="638"/>
        <v>2557</v>
      </c>
      <c r="CM706" s="11">
        <f t="shared" si="639"/>
        <v>2557</v>
      </c>
      <c r="CN706" s="6">
        <f t="shared" si="640"/>
        <v>1893.7251256837244</v>
      </c>
      <c r="CO706" s="6">
        <v>0</v>
      </c>
      <c r="CP706" s="73">
        <f t="shared" si="667"/>
        <v>118.26333333333334</v>
      </c>
      <c r="CQ706" s="73">
        <f t="shared" si="645"/>
        <v>787.66620091324216</v>
      </c>
      <c r="CR706" s="6">
        <f t="shared" si="643"/>
        <v>0</v>
      </c>
    </row>
    <row r="707" spans="1:96">
      <c r="A707" s="30" t="s">
        <v>1327</v>
      </c>
      <c r="B707" s="30" t="s">
        <v>1304</v>
      </c>
      <c r="C707" s="49"/>
      <c r="D707" s="49" t="s">
        <v>3267</v>
      </c>
      <c r="E707" s="30" t="s">
        <v>3128</v>
      </c>
      <c r="F707" s="30" t="s">
        <v>3123</v>
      </c>
      <c r="G707" s="30" t="s">
        <v>4562</v>
      </c>
      <c r="H707" s="30" t="s">
        <v>4581</v>
      </c>
      <c r="I707" s="30" t="s">
        <v>4260</v>
      </c>
      <c r="J707" s="30"/>
      <c r="K707" s="30" t="s">
        <v>1240</v>
      </c>
      <c r="L707" s="30" t="s">
        <v>3102</v>
      </c>
      <c r="M707" s="31">
        <v>1328.67</v>
      </c>
      <c r="N707" s="30">
        <v>5</v>
      </c>
      <c r="O707" s="30"/>
      <c r="P707" s="162">
        <v>15</v>
      </c>
      <c r="Q707" s="30">
        <f t="shared" si="601"/>
        <v>60</v>
      </c>
      <c r="R707" s="30">
        <f t="shared" si="602"/>
        <v>1826.2110000000002</v>
      </c>
      <c r="S707" s="30">
        <f t="shared" si="603"/>
        <v>1825</v>
      </c>
      <c r="T707" s="30" t="s">
        <v>6</v>
      </c>
      <c r="U707" s="30"/>
      <c r="V707" s="32">
        <v>41607</v>
      </c>
      <c r="W707" s="30"/>
      <c r="X707" s="31">
        <v>1328.67</v>
      </c>
      <c r="Y707" s="30">
        <v>0</v>
      </c>
      <c r="Z707" s="30">
        <v>0</v>
      </c>
      <c r="AA707" s="30">
        <v>0</v>
      </c>
      <c r="AB707" s="31">
        <f t="shared" si="604"/>
        <v>1328.67</v>
      </c>
      <c r="AC707" s="33">
        <v>42095</v>
      </c>
      <c r="AD707" s="10">
        <f t="shared" si="605"/>
        <v>41607</v>
      </c>
      <c r="AE707" s="10">
        <f t="shared" si="606"/>
        <v>42095</v>
      </c>
      <c r="AF707" s="11">
        <f t="shared" si="607"/>
        <v>488</v>
      </c>
      <c r="AG707" s="11">
        <f t="shared" si="608"/>
        <v>1826.25</v>
      </c>
      <c r="AH707" s="11">
        <f t="shared" si="609"/>
        <v>488</v>
      </c>
      <c r="AI707" s="11">
        <f t="shared" si="659"/>
        <v>355.28271780821922</v>
      </c>
      <c r="AJ707" s="11">
        <f t="shared" si="660"/>
        <v>973.38728219178086</v>
      </c>
      <c r="AK707" s="33">
        <v>42461</v>
      </c>
      <c r="AL707" s="5">
        <f t="shared" si="610"/>
        <v>42461</v>
      </c>
      <c r="AM707" s="11">
        <f t="shared" si="611"/>
        <v>42461</v>
      </c>
      <c r="AN707" s="11">
        <f t="shared" si="612"/>
        <v>488</v>
      </c>
      <c r="AO707" s="6">
        <v>621.91999999999996</v>
      </c>
      <c r="AP707" s="6">
        <f t="shared" si="613"/>
        <v>266.63728219178074</v>
      </c>
      <c r="AQ707" s="6">
        <f t="shared" si="614"/>
        <v>706.75000000000011</v>
      </c>
      <c r="AR707" s="33">
        <v>42826</v>
      </c>
      <c r="AS707" s="5">
        <f t="shared" si="615"/>
        <v>42826</v>
      </c>
      <c r="AT707" s="11">
        <f t="shared" si="616"/>
        <v>42826</v>
      </c>
      <c r="AU707" s="11">
        <f t="shared" si="617"/>
        <v>1219</v>
      </c>
      <c r="AV707" s="6">
        <v>887.654</v>
      </c>
      <c r="AW707" s="6">
        <v>265.73400000000004</v>
      </c>
      <c r="AX707" s="6">
        <f t="shared" si="658"/>
        <v>441.01600000000008</v>
      </c>
      <c r="AY707" s="33">
        <v>43191</v>
      </c>
      <c r="AZ707" s="5">
        <f t="shared" si="618"/>
        <v>43191</v>
      </c>
      <c r="BA707" s="11">
        <f t="shared" si="619"/>
        <v>1584</v>
      </c>
      <c r="BB707" s="11">
        <f t="shared" si="620"/>
        <v>610.61271780821914</v>
      </c>
      <c r="BC707" s="6">
        <v>1156.7852884966378</v>
      </c>
      <c r="BD707" s="6">
        <v>269.13128849663769</v>
      </c>
      <c r="BE707" s="6">
        <f t="shared" si="646"/>
        <v>171.88471150336227</v>
      </c>
      <c r="BF707" s="8"/>
      <c r="BG707" s="33">
        <v>43556</v>
      </c>
      <c r="BH707" s="5">
        <f t="shared" si="621"/>
        <v>43556</v>
      </c>
      <c r="BI707" s="11">
        <f t="shared" si="622"/>
        <v>1949</v>
      </c>
      <c r="BJ707" s="11">
        <f t="shared" si="623"/>
        <v>0</v>
      </c>
      <c r="BK707" s="6">
        <f>BC707+BL707</f>
        <v>1328.67</v>
      </c>
      <c r="BL707" s="6">
        <f t="shared" si="662"/>
        <v>171.88471150336227</v>
      </c>
      <c r="BM707" s="6">
        <v>0.25</v>
      </c>
      <c r="BN707" s="59"/>
      <c r="BO707" s="58"/>
      <c r="BP707" s="58"/>
      <c r="BQ707" s="61">
        <f t="shared" si="625"/>
        <v>-0.25</v>
      </c>
      <c r="BR707" s="33">
        <v>43922</v>
      </c>
      <c r="BS707" s="5">
        <f t="shared" si="626"/>
        <v>43922</v>
      </c>
      <c r="BT707" s="11">
        <f t="shared" si="627"/>
        <v>2315</v>
      </c>
      <c r="BU707" s="11">
        <f t="shared" si="628"/>
        <v>0</v>
      </c>
      <c r="BV707" s="6">
        <f t="shared" si="657"/>
        <v>1328.92</v>
      </c>
      <c r="BW707" s="6">
        <f t="shared" si="663"/>
        <v>0.25</v>
      </c>
      <c r="BX707" s="73">
        <f t="shared" si="664"/>
        <v>767.10974794520553</v>
      </c>
      <c r="BY707" s="6">
        <v>0.25</v>
      </c>
      <c r="BZ707" s="33">
        <v>43922</v>
      </c>
      <c r="CA707" s="5">
        <f t="shared" si="631"/>
        <v>43922</v>
      </c>
      <c r="CB707" s="11">
        <f t="shared" si="632"/>
        <v>2315</v>
      </c>
      <c r="CC707" s="11">
        <f t="shared" si="633"/>
        <v>0</v>
      </c>
      <c r="CD707" s="6">
        <f t="shared" si="634"/>
        <v>1329.17</v>
      </c>
      <c r="CE707" s="62">
        <f t="shared" si="665"/>
        <v>0.25</v>
      </c>
      <c r="CF707" s="73">
        <f t="shared" si="666"/>
        <v>88.578000000000003</v>
      </c>
      <c r="CG707" s="73">
        <f t="shared" si="644"/>
        <v>678.53174794520555</v>
      </c>
      <c r="CH707" s="6">
        <f t="shared" si="668"/>
        <v>0</v>
      </c>
      <c r="CI707" s="6"/>
      <c r="CJ707" s="33">
        <v>44652</v>
      </c>
      <c r="CK707" s="5">
        <f t="shared" si="637"/>
        <v>44652</v>
      </c>
      <c r="CL707" s="11">
        <f t="shared" si="638"/>
        <v>2557</v>
      </c>
      <c r="CM707" s="11">
        <f t="shared" si="639"/>
        <v>2557</v>
      </c>
      <c r="CN707" s="6">
        <f t="shared" si="640"/>
        <v>1329.17</v>
      </c>
      <c r="CO707" s="6">
        <v>0</v>
      </c>
      <c r="CP707" s="73">
        <f t="shared" si="667"/>
        <v>88.578000000000003</v>
      </c>
      <c r="CQ707" s="73">
        <f t="shared" si="645"/>
        <v>589.95374794520558</v>
      </c>
      <c r="CR707" s="6">
        <f t="shared" si="643"/>
        <v>0</v>
      </c>
    </row>
    <row r="708" spans="1:96">
      <c r="A708" s="30" t="s">
        <v>1328</v>
      </c>
      <c r="B708" s="30" t="s">
        <v>1329</v>
      </c>
      <c r="C708" s="49"/>
      <c r="D708" s="49" t="s">
        <v>3268</v>
      </c>
      <c r="E708" s="30" t="s">
        <v>3061</v>
      </c>
      <c r="F708" s="30" t="s">
        <v>4568</v>
      </c>
      <c r="G708" s="30" t="s">
        <v>4562</v>
      </c>
      <c r="H708" s="30" t="s">
        <v>4513</v>
      </c>
      <c r="I708" s="30" t="s">
        <v>4478</v>
      </c>
      <c r="J708" s="30"/>
      <c r="K708" s="30" t="s">
        <v>1240</v>
      </c>
      <c r="L708" s="30" t="s">
        <v>3102</v>
      </c>
      <c r="M708" s="31">
        <v>1328.67</v>
      </c>
      <c r="N708" s="30">
        <v>5</v>
      </c>
      <c r="O708" s="30"/>
      <c r="P708" s="162">
        <v>15</v>
      </c>
      <c r="Q708" s="30">
        <f t="shared" si="601"/>
        <v>60</v>
      </c>
      <c r="R708" s="30">
        <f t="shared" si="602"/>
        <v>1826.2110000000002</v>
      </c>
      <c r="S708" s="30">
        <f t="shared" si="603"/>
        <v>1825</v>
      </c>
      <c r="T708" s="30" t="s">
        <v>6</v>
      </c>
      <c r="U708" s="30"/>
      <c r="V708" s="32">
        <v>41607</v>
      </c>
      <c r="W708" s="30"/>
      <c r="X708" s="31">
        <v>1328.67</v>
      </c>
      <c r="Y708" s="30">
        <v>0</v>
      </c>
      <c r="Z708" s="30">
        <v>0</v>
      </c>
      <c r="AA708" s="30">
        <v>0</v>
      </c>
      <c r="AB708" s="31">
        <f t="shared" si="604"/>
        <v>1328.67</v>
      </c>
      <c r="AC708" s="33">
        <v>42095</v>
      </c>
      <c r="AD708" s="10">
        <f t="shared" si="605"/>
        <v>41607</v>
      </c>
      <c r="AE708" s="10">
        <f t="shared" si="606"/>
        <v>42095</v>
      </c>
      <c r="AF708" s="11">
        <f t="shared" si="607"/>
        <v>488</v>
      </c>
      <c r="AG708" s="11">
        <f t="shared" si="608"/>
        <v>1826.25</v>
      </c>
      <c r="AH708" s="11">
        <f t="shared" si="609"/>
        <v>488</v>
      </c>
      <c r="AI708" s="11">
        <f t="shared" si="659"/>
        <v>355.28271780821922</v>
      </c>
      <c r="AJ708" s="11">
        <f t="shared" si="660"/>
        <v>973.38728219178086</v>
      </c>
      <c r="AK708" s="33">
        <v>42461</v>
      </c>
      <c r="AL708" s="5">
        <f t="shared" si="610"/>
        <v>42461</v>
      </c>
      <c r="AM708" s="11">
        <f t="shared" si="611"/>
        <v>42461</v>
      </c>
      <c r="AN708" s="11">
        <f t="shared" si="612"/>
        <v>488</v>
      </c>
      <c r="AO708" s="6">
        <v>621.91999999999996</v>
      </c>
      <c r="AP708" s="6">
        <f t="shared" si="613"/>
        <v>266.63728219178074</v>
      </c>
      <c r="AQ708" s="6">
        <f t="shared" si="614"/>
        <v>706.75000000000011</v>
      </c>
      <c r="AR708" s="33">
        <v>42826</v>
      </c>
      <c r="AS708" s="5">
        <f t="shared" si="615"/>
        <v>42826</v>
      </c>
      <c r="AT708" s="11">
        <f t="shared" si="616"/>
        <v>42826</v>
      </c>
      <c r="AU708" s="11">
        <f t="shared" si="617"/>
        <v>1219</v>
      </c>
      <c r="AV708" s="6">
        <v>887.654</v>
      </c>
      <c r="AW708" s="6">
        <v>265.73400000000004</v>
      </c>
      <c r="AX708" s="6">
        <f t="shared" si="658"/>
        <v>441.01600000000008</v>
      </c>
      <c r="AY708" s="33">
        <v>43191</v>
      </c>
      <c r="AZ708" s="5">
        <f t="shared" si="618"/>
        <v>43191</v>
      </c>
      <c r="BA708" s="11">
        <f t="shared" si="619"/>
        <v>1584</v>
      </c>
      <c r="BB708" s="11">
        <f t="shared" si="620"/>
        <v>610.61271780821914</v>
      </c>
      <c r="BC708" s="6">
        <v>1156.7852884966378</v>
      </c>
      <c r="BD708" s="6">
        <v>269.13128849663769</v>
      </c>
      <c r="BE708" s="6">
        <f t="shared" si="646"/>
        <v>171.88471150336227</v>
      </c>
      <c r="BF708" s="8"/>
      <c r="BG708" s="33">
        <v>43556</v>
      </c>
      <c r="BH708" s="5">
        <f t="shared" si="621"/>
        <v>43556</v>
      </c>
      <c r="BI708" s="11">
        <f t="shared" si="622"/>
        <v>1949</v>
      </c>
      <c r="BJ708" s="11">
        <f t="shared" si="623"/>
        <v>0</v>
      </c>
      <c r="BK708" s="6">
        <f>BC708+BL708</f>
        <v>1328.67</v>
      </c>
      <c r="BL708" s="6">
        <f t="shared" si="662"/>
        <v>171.88471150336227</v>
      </c>
      <c r="BM708" s="6">
        <v>0.25</v>
      </c>
      <c r="BN708" s="59"/>
      <c r="BO708" s="58"/>
      <c r="BP708" s="58"/>
      <c r="BQ708" s="61">
        <f t="shared" si="625"/>
        <v>-0.25</v>
      </c>
      <c r="BR708" s="33">
        <v>43922</v>
      </c>
      <c r="BS708" s="5">
        <f t="shared" si="626"/>
        <v>43922</v>
      </c>
      <c r="BT708" s="11">
        <f t="shared" si="627"/>
        <v>2315</v>
      </c>
      <c r="BU708" s="11">
        <f t="shared" si="628"/>
        <v>0</v>
      </c>
      <c r="BV708" s="6">
        <f t="shared" si="657"/>
        <v>1328.92</v>
      </c>
      <c r="BW708" s="6">
        <f t="shared" si="663"/>
        <v>0.25</v>
      </c>
      <c r="BX708" s="73">
        <f t="shared" si="664"/>
        <v>767.10974794520553</v>
      </c>
      <c r="BY708" s="6">
        <v>0.25</v>
      </c>
      <c r="BZ708" s="33">
        <v>43922</v>
      </c>
      <c r="CA708" s="5">
        <f t="shared" si="631"/>
        <v>43922</v>
      </c>
      <c r="CB708" s="11">
        <f t="shared" si="632"/>
        <v>2315</v>
      </c>
      <c r="CC708" s="11">
        <f t="shared" si="633"/>
        <v>0</v>
      </c>
      <c r="CD708" s="6">
        <f t="shared" si="634"/>
        <v>1329.17</v>
      </c>
      <c r="CE708" s="62">
        <f t="shared" si="665"/>
        <v>0.25</v>
      </c>
      <c r="CF708" s="73">
        <f t="shared" si="666"/>
        <v>88.578000000000003</v>
      </c>
      <c r="CG708" s="73">
        <f t="shared" si="644"/>
        <v>678.53174794520555</v>
      </c>
      <c r="CH708" s="6">
        <f t="shared" si="668"/>
        <v>0</v>
      </c>
      <c r="CI708" s="6"/>
      <c r="CJ708" s="33">
        <v>44652</v>
      </c>
      <c r="CK708" s="5">
        <f t="shared" si="637"/>
        <v>44652</v>
      </c>
      <c r="CL708" s="11">
        <f t="shared" si="638"/>
        <v>2557</v>
      </c>
      <c r="CM708" s="11">
        <f t="shared" si="639"/>
        <v>2557</v>
      </c>
      <c r="CN708" s="6">
        <f t="shared" si="640"/>
        <v>1329.17</v>
      </c>
      <c r="CO708" s="6">
        <v>0</v>
      </c>
      <c r="CP708" s="73">
        <f t="shared" si="667"/>
        <v>88.578000000000003</v>
      </c>
      <c r="CQ708" s="73">
        <f t="shared" si="645"/>
        <v>589.95374794520558</v>
      </c>
      <c r="CR708" s="6">
        <f t="shared" si="643"/>
        <v>0</v>
      </c>
    </row>
    <row r="709" spans="1:96">
      <c r="A709" s="30" t="s">
        <v>2573</v>
      </c>
      <c r="B709" s="30" t="s">
        <v>2574</v>
      </c>
      <c r="C709" s="49"/>
      <c r="D709" s="49" t="s">
        <v>3900</v>
      </c>
      <c r="E709" s="30" t="s">
        <v>3061</v>
      </c>
      <c r="F709" s="30" t="s">
        <v>4568</v>
      </c>
      <c r="G709" s="30" t="s">
        <v>4562</v>
      </c>
      <c r="H709" s="30" t="s">
        <v>3284</v>
      </c>
      <c r="I709" s="30" t="s">
        <v>3116</v>
      </c>
      <c r="J709" s="30"/>
      <c r="K709" s="30" t="s">
        <v>1240</v>
      </c>
      <c r="L709" s="30" t="s">
        <v>3102</v>
      </c>
      <c r="M709" s="31">
        <v>4012.69</v>
      </c>
      <c r="N709" s="30">
        <v>5</v>
      </c>
      <c r="O709" s="30"/>
      <c r="P709" s="162">
        <v>15</v>
      </c>
      <c r="Q709" s="30">
        <f t="shared" si="601"/>
        <v>60</v>
      </c>
      <c r="R709" s="30">
        <f t="shared" si="602"/>
        <v>1826.2110000000002</v>
      </c>
      <c r="S709" s="30">
        <f t="shared" si="603"/>
        <v>1825</v>
      </c>
      <c r="T709" s="30" t="s">
        <v>6</v>
      </c>
      <c r="U709" s="30"/>
      <c r="V709" s="32">
        <v>41607</v>
      </c>
      <c r="W709" s="30"/>
      <c r="X709" s="31">
        <v>4012.69</v>
      </c>
      <c r="Y709" s="30">
        <v>0</v>
      </c>
      <c r="Z709" s="30">
        <v>0</v>
      </c>
      <c r="AA709" s="30">
        <v>0</v>
      </c>
      <c r="AB709" s="31">
        <f t="shared" si="604"/>
        <v>4012.69</v>
      </c>
      <c r="AC709" s="33">
        <v>42095</v>
      </c>
      <c r="AD709" s="10">
        <f t="shared" si="605"/>
        <v>41607</v>
      </c>
      <c r="AE709" s="10">
        <f t="shared" si="606"/>
        <v>42095</v>
      </c>
      <c r="AF709" s="11">
        <f t="shared" si="607"/>
        <v>488</v>
      </c>
      <c r="AG709" s="11">
        <f t="shared" si="608"/>
        <v>1826.25</v>
      </c>
      <c r="AH709" s="11">
        <f t="shared" si="609"/>
        <v>488</v>
      </c>
      <c r="AI709" s="11">
        <f t="shared" si="659"/>
        <v>1072.982312328767</v>
      </c>
      <c r="AJ709" s="11">
        <f t="shared" si="660"/>
        <v>2939.7076876712331</v>
      </c>
      <c r="AK709" s="33">
        <v>42461</v>
      </c>
      <c r="AL709" s="5">
        <f t="shared" si="610"/>
        <v>42461</v>
      </c>
      <c r="AM709" s="11">
        <f t="shared" si="611"/>
        <v>42461</v>
      </c>
      <c r="AN709" s="11">
        <f t="shared" si="612"/>
        <v>488</v>
      </c>
      <c r="AO709" s="6">
        <v>1878.45</v>
      </c>
      <c r="AP709" s="6">
        <f t="shared" si="613"/>
        <v>805.46768767123308</v>
      </c>
      <c r="AQ709" s="6">
        <f t="shared" si="614"/>
        <v>2134.2399999999998</v>
      </c>
      <c r="AR709" s="33">
        <v>42826</v>
      </c>
      <c r="AS709" s="5">
        <f t="shared" si="615"/>
        <v>42826</v>
      </c>
      <c r="AT709" s="11">
        <f t="shared" si="616"/>
        <v>42826</v>
      </c>
      <c r="AU709" s="11">
        <f t="shared" si="617"/>
        <v>1219</v>
      </c>
      <c r="AV709" s="6">
        <v>2680.9880000000003</v>
      </c>
      <c r="AW709" s="6">
        <v>802.53800000000001</v>
      </c>
      <c r="AX709" s="6">
        <f t="shared" si="658"/>
        <v>1331.7019999999998</v>
      </c>
      <c r="AY709" s="33">
        <v>43191</v>
      </c>
      <c r="AZ709" s="5">
        <f t="shared" si="618"/>
        <v>43191</v>
      </c>
      <c r="BA709" s="11">
        <f t="shared" si="619"/>
        <v>1584</v>
      </c>
      <c r="BB709" s="11">
        <f t="shared" si="620"/>
        <v>0</v>
      </c>
      <c r="BC709" s="6">
        <v>3493.5816673574736</v>
      </c>
      <c r="BD709" s="6">
        <v>812.59366735747312</v>
      </c>
      <c r="BE709" s="6">
        <f t="shared" si="646"/>
        <v>519.10833264252642</v>
      </c>
      <c r="BF709" s="8"/>
      <c r="BG709" s="33">
        <v>43556</v>
      </c>
      <c r="BH709" s="5">
        <f t="shared" si="621"/>
        <v>43556</v>
      </c>
      <c r="BI709" s="11">
        <f t="shared" si="622"/>
        <v>1949</v>
      </c>
      <c r="BJ709" s="11">
        <f t="shared" si="623"/>
        <v>0</v>
      </c>
      <c r="BK709" s="6">
        <f>BC709+BL709</f>
        <v>4012.69</v>
      </c>
      <c r="BL709" s="6">
        <f t="shared" si="662"/>
        <v>519.10833264252642</v>
      </c>
      <c r="BM709" s="6">
        <v>0.25</v>
      </c>
      <c r="BN709" s="59"/>
      <c r="BO709" s="58"/>
      <c r="BP709" s="58"/>
      <c r="BQ709" s="61">
        <f t="shared" si="625"/>
        <v>-0.25</v>
      </c>
      <c r="BR709" s="33">
        <v>43922</v>
      </c>
      <c r="BS709" s="5">
        <f t="shared" si="626"/>
        <v>43922</v>
      </c>
      <c r="BT709" s="11">
        <f t="shared" si="627"/>
        <v>2315</v>
      </c>
      <c r="BU709" s="11">
        <f t="shared" si="628"/>
        <v>0</v>
      </c>
      <c r="BV709" s="6">
        <f t="shared" si="657"/>
        <v>4012.94</v>
      </c>
      <c r="BW709" s="6">
        <f t="shared" si="663"/>
        <v>0.25</v>
      </c>
      <c r="BX709" s="73">
        <f t="shared" si="664"/>
        <v>2316.7329844748861</v>
      </c>
      <c r="BY709" s="6">
        <v>0.25</v>
      </c>
      <c r="BZ709" s="33">
        <v>44287</v>
      </c>
      <c r="CA709" s="5">
        <f t="shared" si="631"/>
        <v>44287</v>
      </c>
      <c r="CB709" s="11">
        <f t="shared" si="632"/>
        <v>2680</v>
      </c>
      <c r="CC709" s="11">
        <f t="shared" si="633"/>
        <v>0</v>
      </c>
      <c r="CD709" s="6">
        <f t="shared" si="634"/>
        <v>4013.19</v>
      </c>
      <c r="CE709" s="62">
        <f t="shared" si="665"/>
        <v>0.25</v>
      </c>
      <c r="CF709" s="73">
        <f t="shared" si="666"/>
        <v>267.51266666666669</v>
      </c>
      <c r="CG709" s="73">
        <f t="shared" si="644"/>
        <v>2049.2203178082195</v>
      </c>
      <c r="CH709" s="6">
        <f t="shared" si="668"/>
        <v>0</v>
      </c>
      <c r="CI709" s="6"/>
      <c r="CJ709" s="33">
        <v>44652</v>
      </c>
      <c r="CK709" s="5">
        <f t="shared" si="637"/>
        <v>44652</v>
      </c>
      <c r="CL709" s="11">
        <f t="shared" si="638"/>
        <v>2557</v>
      </c>
      <c r="CM709" s="11">
        <f t="shared" si="639"/>
        <v>2557</v>
      </c>
      <c r="CN709" s="6">
        <f t="shared" si="640"/>
        <v>4013.19</v>
      </c>
      <c r="CO709" s="62">
        <f>CH709</f>
        <v>0</v>
      </c>
      <c r="CP709" s="73">
        <f t="shared" si="667"/>
        <v>267.51266666666669</v>
      </c>
      <c r="CQ709" s="73">
        <f t="shared" si="645"/>
        <v>1781.7076511415528</v>
      </c>
      <c r="CR709" s="6">
        <f t="shared" si="643"/>
        <v>0</v>
      </c>
    </row>
    <row r="710" spans="1:96">
      <c r="A710" s="30" t="s">
        <v>1692</v>
      </c>
      <c r="B710" s="30" t="s">
        <v>1693</v>
      </c>
      <c r="C710" s="49" t="s">
        <v>1694</v>
      </c>
      <c r="D710" s="49">
        <v>41151319393</v>
      </c>
      <c r="E710" s="30" t="s">
        <v>3128</v>
      </c>
      <c r="F710" s="30" t="s">
        <v>3123</v>
      </c>
      <c r="G710" s="30" t="s">
        <v>4562</v>
      </c>
      <c r="H710" s="30" t="s">
        <v>4581</v>
      </c>
      <c r="I710" s="30" t="s">
        <v>4260</v>
      </c>
      <c r="J710" s="30"/>
      <c r="K710" s="30" t="s">
        <v>1240</v>
      </c>
      <c r="L710" s="30" t="s">
        <v>3102</v>
      </c>
      <c r="M710" s="31">
        <v>3659.6</v>
      </c>
      <c r="N710" s="30">
        <v>5</v>
      </c>
      <c r="O710" s="30"/>
      <c r="P710" s="162">
        <v>15</v>
      </c>
      <c r="Q710" s="30">
        <f t="shared" ref="Q710:Q719" si="669">N710*12</f>
        <v>60</v>
      </c>
      <c r="R710" s="30">
        <f t="shared" ref="R710:R719" si="670">N710*365.2422</f>
        <v>1826.2110000000002</v>
      </c>
      <c r="S710" s="30">
        <f t="shared" ref="S710:S719" si="671">N710*365</f>
        <v>1825</v>
      </c>
      <c r="T710" s="30" t="s">
        <v>6</v>
      </c>
      <c r="U710" s="30"/>
      <c r="V710" s="32">
        <v>41862</v>
      </c>
      <c r="W710" s="30"/>
      <c r="X710" s="31">
        <v>3659.6</v>
      </c>
      <c r="Y710" s="30">
        <v>0</v>
      </c>
      <c r="Z710" s="30">
        <v>0</v>
      </c>
      <c r="AA710" s="30">
        <v>0</v>
      </c>
      <c r="AB710" s="31">
        <f t="shared" ref="AB710:AB719" si="672">SUBTOTAL(9,X710:AA710)</f>
        <v>3659.6</v>
      </c>
      <c r="AC710" s="33">
        <v>42095</v>
      </c>
      <c r="AD710" s="10">
        <f t="shared" ref="AD710:AD719" si="673">V710</f>
        <v>41862</v>
      </c>
      <c r="AE710" s="10">
        <f t="shared" ref="AE710:AE719" si="674">AC710</f>
        <v>42095</v>
      </c>
      <c r="AF710" s="11">
        <f t="shared" ref="AF710:AF719" si="675">AC710-V710</f>
        <v>233</v>
      </c>
      <c r="AG710" s="11">
        <f t="shared" ref="AG710:AG719" si="676">+N710*365.25</f>
        <v>1826.25</v>
      </c>
      <c r="AH710" s="11">
        <f t="shared" ref="AH710:AH719" si="677">IF(AG710&lt;AF710,AG710,AF710)</f>
        <v>233</v>
      </c>
      <c r="AI710" s="11">
        <f t="shared" si="659"/>
        <v>467.22564383561644</v>
      </c>
      <c r="AJ710" s="11">
        <f t="shared" si="660"/>
        <v>3192.3743561643832</v>
      </c>
      <c r="AK710" s="33">
        <v>42461</v>
      </c>
      <c r="AL710" s="5">
        <f t="shared" ref="AL710:AL719" si="678">AK710</f>
        <v>42461</v>
      </c>
      <c r="AM710" s="11">
        <f t="shared" ref="AM710:AM719" si="679">AL710-W710</f>
        <v>42461</v>
      </c>
      <c r="AN710" s="11">
        <f t="shared" ref="AN710:AN719" si="680">IF(AG710&lt;AM710,AH710,AM710)</f>
        <v>233</v>
      </c>
      <c r="AO710" s="6">
        <v>1917.24</v>
      </c>
      <c r="AP710" s="6">
        <f t="shared" ref="AP710:AP719" si="681">AO710-AI710</f>
        <v>1450.0143561643836</v>
      </c>
      <c r="AQ710" s="6">
        <f t="shared" ref="AQ710:AQ719" si="682">AB710-AO710</f>
        <v>1742.36</v>
      </c>
      <c r="AR710" s="33">
        <v>42826</v>
      </c>
      <c r="AS710" s="5">
        <f t="shared" ref="AS710:AS719" si="683">AR710</f>
        <v>42826</v>
      </c>
      <c r="AT710" s="11">
        <f t="shared" ref="AT710:AT719" si="684">AS710-W710</f>
        <v>42826</v>
      </c>
      <c r="AU710" s="11">
        <f t="shared" ref="AU710:AU719" si="685">IF(AD710 &lt;&gt; "N/a",IF(AT710&lt;AD710,0,AT710-AD710),0)</f>
        <v>964</v>
      </c>
      <c r="AV710" s="6">
        <v>895.88</v>
      </c>
      <c r="AW710" s="6">
        <v>1170.2</v>
      </c>
      <c r="AX710" s="6">
        <f t="shared" si="658"/>
        <v>2763.72</v>
      </c>
      <c r="AY710" s="33">
        <v>43191</v>
      </c>
      <c r="AZ710" s="5">
        <f t="shared" ref="AZ710:AZ719" si="686">AY710</f>
        <v>43191</v>
      </c>
      <c r="BA710" s="11">
        <f t="shared" ref="BA710:BA719" si="687">IF(AJ710 &lt;&gt; "N/a",IF(AZ710&lt;AD710,0,AZ710-AD710),0)</f>
        <v>1329</v>
      </c>
      <c r="BB710" s="11">
        <f t="shared" ref="BB710:BB719" si="688">IF(AJ710 &lt;&gt; "N/a",IF(BA710&lt;AJ710,0,BA710-AJ710),0)</f>
        <v>0</v>
      </c>
      <c r="BC710" s="6">
        <v>1637.6464381381757</v>
      </c>
      <c r="BD710" s="6">
        <v>741.76643813817554</v>
      </c>
      <c r="BE710" s="6">
        <f t="shared" si="646"/>
        <v>2021.9535618618243</v>
      </c>
      <c r="BF710" s="8"/>
      <c r="BG710" s="33">
        <v>43556</v>
      </c>
      <c r="BH710" s="5">
        <f t="shared" ref="BH710:BH719" si="689">BG710</f>
        <v>43556</v>
      </c>
      <c r="BI710" s="11">
        <f t="shared" ref="BI710:BI719" si="690">IF(R710 &lt;&gt; "N/a",IF(BG710&lt;V710,0,BG710-V710),0)</f>
        <v>1694</v>
      </c>
      <c r="BJ710" s="11">
        <f t="shared" ref="BJ710:BJ719" si="691">IF(AR710 &lt;&gt; "N/a",IF(BI710&lt;AR710,0,BI710-AR710),0)</f>
        <v>0</v>
      </c>
      <c r="BK710" s="6">
        <v>3394.6583390418732</v>
      </c>
      <c r="BL710" s="6">
        <v>1170.24</v>
      </c>
      <c r="BM710" s="6">
        <f t="shared" ref="BM710:BM719" si="692">BE710-BL710</f>
        <v>851.71356186182425</v>
      </c>
      <c r="BN710" s="59"/>
      <c r="BO710" s="58"/>
      <c r="BP710" s="58"/>
      <c r="BQ710" s="61">
        <f t="shared" ref="BQ710:BQ719" si="693">AB710-BV710</f>
        <v>-466.97833904187291</v>
      </c>
      <c r="BR710" s="33">
        <v>43922</v>
      </c>
      <c r="BS710" s="5">
        <f t="shared" ref="BS710:BS719" si="694">BR710</f>
        <v>43922</v>
      </c>
      <c r="BT710" s="11">
        <f t="shared" ref="BT710:BT719" si="695">IF(Z710 &lt;&gt; "N/a",IF(BR710&lt;AD710,0,BR710-AD710),0)</f>
        <v>2060</v>
      </c>
      <c r="BU710" s="11">
        <f t="shared" ref="BU710:BU719" si="696">IF(AZ710 &lt;&gt; "N/a",IF(BT710&lt;AZ710,0,BT710-AZ710),0)</f>
        <v>0</v>
      </c>
      <c r="BV710" s="6">
        <f t="shared" si="657"/>
        <v>4126.5783390418728</v>
      </c>
      <c r="BW710" s="6">
        <f>SLN(M710,J710,N710)</f>
        <v>731.92</v>
      </c>
      <c r="BX710" s="73">
        <f t="shared" si="664"/>
        <v>2283.3230319634699</v>
      </c>
      <c r="BY710" s="6">
        <f t="shared" ref="BY710:BY719" si="697">BM710-BW710</f>
        <v>119.79356186182429</v>
      </c>
      <c r="BZ710" s="33">
        <v>44287</v>
      </c>
      <c r="CA710" s="5">
        <f t="shared" ref="CA710:CA719" si="698">BZ710</f>
        <v>44287</v>
      </c>
      <c r="CB710" s="11">
        <f t="shared" ref="CB710:CB719" si="699">BZ710-V710</f>
        <v>2425</v>
      </c>
      <c r="CC710" s="11">
        <f t="shared" ref="CC710:CC719" si="700">IF(BG710 &lt;&gt; "N/a",IF(CB710&lt;BG710,0,CB710-BG710),0)</f>
        <v>0</v>
      </c>
      <c r="CD710" s="6">
        <f t="shared" ref="CD710:CD719" si="701">BV710+CE710</f>
        <v>4154.0263303033707</v>
      </c>
      <c r="CE710" s="62">
        <v>27.44799126149772</v>
      </c>
      <c r="CF710" s="73">
        <f t="shared" si="666"/>
        <v>243.97333333333333</v>
      </c>
      <c r="CG710" s="73">
        <f t="shared" si="644"/>
        <v>2039.3496986301366</v>
      </c>
      <c r="CH710" s="6">
        <f t="shared" si="668"/>
        <v>92.345570600326568</v>
      </c>
      <c r="CI710" s="6"/>
      <c r="CJ710" s="33">
        <v>44652</v>
      </c>
      <c r="CK710" s="5">
        <f t="shared" ref="CK710:CK719" si="702">CJ710</f>
        <v>44652</v>
      </c>
      <c r="CL710" s="11">
        <f t="shared" ref="CL710:CL719" si="703">CJ710-AC710</f>
        <v>2557</v>
      </c>
      <c r="CM710" s="11">
        <f t="shared" ref="CM710:CM719" si="704">IF(BN710 &lt;&gt; "N/a",IF(CL710&lt;BN710,0,CL710-BN710),0)</f>
        <v>2557</v>
      </c>
      <c r="CN710" s="6">
        <f t="shared" ref="CN710:CN719" si="705">CD710+CO710</f>
        <v>4181.4743215648687</v>
      </c>
      <c r="CO710" s="6">
        <f>CE710</f>
        <v>27.44799126149772</v>
      </c>
      <c r="CP710" s="73">
        <f t="shared" si="667"/>
        <v>243.97333333333333</v>
      </c>
      <c r="CQ710" s="73">
        <f t="shared" si="645"/>
        <v>1795.3763652968032</v>
      </c>
      <c r="CR710" s="6">
        <f t="shared" ref="CR710:CR719" si="706">CH710-CO710</f>
        <v>64.897579338828848</v>
      </c>
    </row>
    <row r="711" spans="1:96">
      <c r="A711" s="30" t="s">
        <v>1695</v>
      </c>
      <c r="B711" s="30" t="s">
        <v>1696</v>
      </c>
      <c r="C711" s="49" t="s">
        <v>1697</v>
      </c>
      <c r="D711" s="49">
        <v>41144467572</v>
      </c>
      <c r="E711" s="30" t="s">
        <v>3128</v>
      </c>
      <c r="F711" s="30" t="s">
        <v>3123</v>
      </c>
      <c r="G711" s="30" t="s">
        <v>4562</v>
      </c>
      <c r="H711" s="30" t="s">
        <v>4581</v>
      </c>
      <c r="I711" s="30" t="s">
        <v>4260</v>
      </c>
      <c r="J711" s="30"/>
      <c r="K711" s="30" t="s">
        <v>1240</v>
      </c>
      <c r="L711" s="30" t="s">
        <v>3102</v>
      </c>
      <c r="M711" s="31">
        <v>3659.6</v>
      </c>
      <c r="N711" s="30">
        <v>5</v>
      </c>
      <c r="O711" s="30"/>
      <c r="P711" s="162">
        <v>15</v>
      </c>
      <c r="Q711" s="30">
        <f t="shared" si="669"/>
        <v>60</v>
      </c>
      <c r="R711" s="30">
        <f t="shared" si="670"/>
        <v>1826.2110000000002</v>
      </c>
      <c r="S711" s="30">
        <f t="shared" si="671"/>
        <v>1825</v>
      </c>
      <c r="T711" s="30" t="s">
        <v>6</v>
      </c>
      <c r="U711" s="30"/>
      <c r="V711" s="32">
        <v>41862</v>
      </c>
      <c r="W711" s="30"/>
      <c r="X711" s="31">
        <v>3659.6</v>
      </c>
      <c r="Y711" s="30">
        <v>0</v>
      </c>
      <c r="Z711" s="30">
        <v>0</v>
      </c>
      <c r="AA711" s="30">
        <v>0</v>
      </c>
      <c r="AB711" s="31">
        <f t="shared" si="672"/>
        <v>3659.6</v>
      </c>
      <c r="AC711" s="33">
        <v>42095</v>
      </c>
      <c r="AD711" s="10">
        <f t="shared" si="673"/>
        <v>41862</v>
      </c>
      <c r="AE711" s="10">
        <f t="shared" si="674"/>
        <v>42095</v>
      </c>
      <c r="AF711" s="11">
        <f t="shared" si="675"/>
        <v>233</v>
      </c>
      <c r="AG711" s="11">
        <f t="shared" si="676"/>
        <v>1826.25</v>
      </c>
      <c r="AH711" s="11">
        <f t="shared" si="677"/>
        <v>233</v>
      </c>
      <c r="AI711" s="11">
        <f t="shared" si="659"/>
        <v>467.22564383561644</v>
      </c>
      <c r="AJ711" s="11">
        <f t="shared" si="660"/>
        <v>3192.3743561643832</v>
      </c>
      <c r="AK711" s="33">
        <v>42461</v>
      </c>
      <c r="AL711" s="5">
        <f t="shared" si="678"/>
        <v>42461</v>
      </c>
      <c r="AM711" s="11">
        <f t="shared" si="679"/>
        <v>42461</v>
      </c>
      <c r="AN711" s="11">
        <f t="shared" si="680"/>
        <v>233</v>
      </c>
      <c r="AO711" s="6">
        <v>1917.24</v>
      </c>
      <c r="AP711" s="6">
        <f t="shared" si="681"/>
        <v>1450.0143561643836</v>
      </c>
      <c r="AQ711" s="6">
        <f t="shared" si="682"/>
        <v>1742.36</v>
      </c>
      <c r="AR711" s="33">
        <v>42826</v>
      </c>
      <c r="AS711" s="5">
        <f t="shared" si="683"/>
        <v>42826</v>
      </c>
      <c r="AT711" s="11">
        <f t="shared" si="684"/>
        <v>42826</v>
      </c>
      <c r="AU711" s="11">
        <f t="shared" si="685"/>
        <v>964</v>
      </c>
      <c r="AV711" s="6">
        <v>895.88</v>
      </c>
      <c r="AW711" s="6">
        <v>1170.2</v>
      </c>
      <c r="AX711" s="6">
        <f t="shared" si="658"/>
        <v>2763.72</v>
      </c>
      <c r="AY711" s="33">
        <v>43191</v>
      </c>
      <c r="AZ711" s="5">
        <f t="shared" si="686"/>
        <v>43191</v>
      </c>
      <c r="BA711" s="11">
        <f t="shared" si="687"/>
        <v>1329</v>
      </c>
      <c r="BB711" s="11">
        <f t="shared" si="688"/>
        <v>0</v>
      </c>
      <c r="BC711" s="6">
        <v>1637.6464381381757</v>
      </c>
      <c r="BD711" s="6">
        <v>741.76643813817554</v>
      </c>
      <c r="BE711" s="6">
        <f t="shared" si="646"/>
        <v>2021.9535618618243</v>
      </c>
      <c r="BF711" s="8"/>
      <c r="BG711" s="33">
        <v>43556</v>
      </c>
      <c r="BH711" s="5">
        <f t="shared" si="689"/>
        <v>43556</v>
      </c>
      <c r="BI711" s="11">
        <f t="shared" si="690"/>
        <v>1694</v>
      </c>
      <c r="BJ711" s="11">
        <f t="shared" si="691"/>
        <v>0</v>
      </c>
      <c r="BK711" s="6">
        <v>3394.6583390418732</v>
      </c>
      <c r="BL711" s="6">
        <v>1170.24</v>
      </c>
      <c r="BM711" s="6">
        <f t="shared" si="692"/>
        <v>851.71356186182425</v>
      </c>
      <c r="BN711" s="59"/>
      <c r="BO711" s="58"/>
      <c r="BP711" s="58"/>
      <c r="BQ711" s="61">
        <f t="shared" si="693"/>
        <v>-466.97833904187291</v>
      </c>
      <c r="BR711" s="33">
        <v>43922</v>
      </c>
      <c r="BS711" s="5">
        <f t="shared" si="694"/>
        <v>43922</v>
      </c>
      <c r="BT711" s="11">
        <f t="shared" si="695"/>
        <v>2060</v>
      </c>
      <c r="BU711" s="11">
        <f t="shared" si="696"/>
        <v>0</v>
      </c>
      <c r="BV711" s="6">
        <f t="shared" si="657"/>
        <v>4126.5783390418728</v>
      </c>
      <c r="BW711" s="6">
        <f>SLN(M711,J711,N711)</f>
        <v>731.92</v>
      </c>
      <c r="BX711" s="73">
        <f t="shared" si="664"/>
        <v>2283.3230319634699</v>
      </c>
      <c r="BY711" s="6">
        <f t="shared" si="697"/>
        <v>119.79356186182429</v>
      </c>
      <c r="BZ711" s="33">
        <v>44287</v>
      </c>
      <c r="CA711" s="5">
        <f t="shared" si="698"/>
        <v>44287</v>
      </c>
      <c r="CB711" s="11">
        <f t="shared" si="699"/>
        <v>2425</v>
      </c>
      <c r="CC711" s="11">
        <f t="shared" si="700"/>
        <v>0</v>
      </c>
      <c r="CD711" s="6">
        <f t="shared" si="701"/>
        <v>4154.0263303033707</v>
      </c>
      <c r="CE711" s="62">
        <v>27.44799126149772</v>
      </c>
      <c r="CF711" s="73">
        <f t="shared" si="666"/>
        <v>243.97333333333333</v>
      </c>
      <c r="CG711" s="73">
        <f t="shared" ref="CG711:CG774" si="707">BX711-CF711</f>
        <v>2039.3496986301366</v>
      </c>
      <c r="CH711" s="6">
        <f t="shared" si="668"/>
        <v>92.345570600326568</v>
      </c>
      <c r="CI711" s="6"/>
      <c r="CJ711" s="33">
        <v>44652</v>
      </c>
      <c r="CK711" s="5">
        <f t="shared" si="702"/>
        <v>44652</v>
      </c>
      <c r="CL711" s="11">
        <f t="shared" si="703"/>
        <v>2557</v>
      </c>
      <c r="CM711" s="11">
        <f t="shared" si="704"/>
        <v>2557</v>
      </c>
      <c r="CN711" s="6">
        <f t="shared" si="705"/>
        <v>4181.4743215648687</v>
      </c>
      <c r="CO711" s="6">
        <f>CE711</f>
        <v>27.44799126149772</v>
      </c>
      <c r="CP711" s="73">
        <f t="shared" si="667"/>
        <v>243.97333333333333</v>
      </c>
      <c r="CQ711" s="73">
        <f t="shared" ref="CQ711:CQ774" si="708">CG711-CP711</f>
        <v>1795.3763652968032</v>
      </c>
      <c r="CR711" s="6">
        <f t="shared" si="706"/>
        <v>64.897579338828848</v>
      </c>
    </row>
    <row r="712" spans="1:96">
      <c r="A712" s="30" t="s">
        <v>1698</v>
      </c>
      <c r="B712" s="30" t="s">
        <v>1699</v>
      </c>
      <c r="C712" s="49" t="s">
        <v>1700</v>
      </c>
      <c r="D712" s="49">
        <v>41144314600</v>
      </c>
      <c r="E712" s="30" t="s">
        <v>3128</v>
      </c>
      <c r="F712" s="30" t="s">
        <v>3123</v>
      </c>
      <c r="G712" s="30" t="s">
        <v>4562</v>
      </c>
      <c r="H712" s="30" t="s">
        <v>4581</v>
      </c>
      <c r="I712" s="30" t="s">
        <v>4260</v>
      </c>
      <c r="J712" s="30"/>
      <c r="K712" s="30" t="s">
        <v>1240</v>
      </c>
      <c r="L712" s="30" t="s">
        <v>3102</v>
      </c>
      <c r="M712" s="31">
        <v>3659.6</v>
      </c>
      <c r="N712" s="30">
        <v>5</v>
      </c>
      <c r="O712" s="30"/>
      <c r="P712" s="162">
        <v>15</v>
      </c>
      <c r="Q712" s="30">
        <f t="shared" si="669"/>
        <v>60</v>
      </c>
      <c r="R712" s="30">
        <f t="shared" si="670"/>
        <v>1826.2110000000002</v>
      </c>
      <c r="S712" s="30">
        <f t="shared" si="671"/>
        <v>1825</v>
      </c>
      <c r="T712" s="30" t="s">
        <v>6</v>
      </c>
      <c r="U712" s="30"/>
      <c r="V712" s="32">
        <v>41862</v>
      </c>
      <c r="W712" s="30"/>
      <c r="X712" s="31">
        <v>3659.6</v>
      </c>
      <c r="Y712" s="30">
        <v>0</v>
      </c>
      <c r="Z712" s="30">
        <v>0</v>
      </c>
      <c r="AA712" s="30">
        <v>0</v>
      </c>
      <c r="AB712" s="31">
        <f t="shared" si="672"/>
        <v>3659.6</v>
      </c>
      <c r="AC712" s="33">
        <v>42095</v>
      </c>
      <c r="AD712" s="10">
        <f t="shared" si="673"/>
        <v>41862</v>
      </c>
      <c r="AE712" s="10">
        <f t="shared" si="674"/>
        <v>42095</v>
      </c>
      <c r="AF712" s="11">
        <f t="shared" si="675"/>
        <v>233</v>
      </c>
      <c r="AG712" s="11">
        <f t="shared" si="676"/>
        <v>1826.25</v>
      </c>
      <c r="AH712" s="11">
        <f t="shared" si="677"/>
        <v>233</v>
      </c>
      <c r="AI712" s="11">
        <f t="shared" si="659"/>
        <v>467.22564383561644</v>
      </c>
      <c r="AJ712" s="11">
        <f t="shared" si="660"/>
        <v>3192.3743561643832</v>
      </c>
      <c r="AK712" s="33">
        <v>42461</v>
      </c>
      <c r="AL712" s="5">
        <f t="shared" si="678"/>
        <v>42461</v>
      </c>
      <c r="AM712" s="11">
        <f t="shared" si="679"/>
        <v>42461</v>
      </c>
      <c r="AN712" s="11">
        <f t="shared" si="680"/>
        <v>233</v>
      </c>
      <c r="AO712" s="6">
        <v>1917.24</v>
      </c>
      <c r="AP712" s="6">
        <f t="shared" si="681"/>
        <v>1450.0143561643836</v>
      </c>
      <c r="AQ712" s="6">
        <f t="shared" si="682"/>
        <v>1742.36</v>
      </c>
      <c r="AR712" s="33">
        <v>42826</v>
      </c>
      <c r="AS712" s="5">
        <f t="shared" si="683"/>
        <v>42826</v>
      </c>
      <c r="AT712" s="11">
        <f t="shared" si="684"/>
        <v>42826</v>
      </c>
      <c r="AU712" s="11">
        <f t="shared" si="685"/>
        <v>964</v>
      </c>
      <c r="AV712" s="6">
        <v>895.88</v>
      </c>
      <c r="AW712" s="6">
        <v>1170.2</v>
      </c>
      <c r="AX712" s="6">
        <f t="shared" si="658"/>
        <v>2763.72</v>
      </c>
      <c r="AY712" s="33">
        <v>43191</v>
      </c>
      <c r="AZ712" s="5">
        <f t="shared" si="686"/>
        <v>43191</v>
      </c>
      <c r="BA712" s="11">
        <f t="shared" si="687"/>
        <v>1329</v>
      </c>
      <c r="BB712" s="11">
        <f t="shared" si="688"/>
        <v>0</v>
      </c>
      <c r="BC712" s="6">
        <v>1637.6464381381757</v>
      </c>
      <c r="BD712" s="6">
        <v>741.76643813817554</v>
      </c>
      <c r="BE712" s="6">
        <f t="shared" si="646"/>
        <v>2021.9535618618243</v>
      </c>
      <c r="BF712" s="8"/>
      <c r="BG712" s="33">
        <v>43556</v>
      </c>
      <c r="BH712" s="5">
        <f t="shared" si="689"/>
        <v>43556</v>
      </c>
      <c r="BI712" s="11">
        <f t="shared" si="690"/>
        <v>1694</v>
      </c>
      <c r="BJ712" s="11">
        <f t="shared" si="691"/>
        <v>0</v>
      </c>
      <c r="BK712" s="6">
        <v>3394.6583390418732</v>
      </c>
      <c r="BL712" s="6">
        <v>1170.24</v>
      </c>
      <c r="BM712" s="6">
        <f t="shared" si="692"/>
        <v>851.71356186182425</v>
      </c>
      <c r="BN712" s="59"/>
      <c r="BO712" s="58"/>
      <c r="BP712" s="58"/>
      <c r="BQ712" s="61">
        <f t="shared" si="693"/>
        <v>-466.97833904187291</v>
      </c>
      <c r="BR712" s="33">
        <v>43922</v>
      </c>
      <c r="BS712" s="5">
        <f t="shared" si="694"/>
        <v>43922</v>
      </c>
      <c r="BT712" s="11">
        <f t="shared" si="695"/>
        <v>2060</v>
      </c>
      <c r="BU712" s="11">
        <f t="shared" si="696"/>
        <v>0</v>
      </c>
      <c r="BV712" s="6">
        <f t="shared" si="657"/>
        <v>4126.5783390418728</v>
      </c>
      <c r="BW712" s="6">
        <f>SLN(M712,J712,N712)</f>
        <v>731.92</v>
      </c>
      <c r="BX712" s="73">
        <f t="shared" si="664"/>
        <v>2283.3230319634699</v>
      </c>
      <c r="BY712" s="6">
        <f t="shared" si="697"/>
        <v>119.79356186182429</v>
      </c>
      <c r="BZ712" s="33">
        <v>44287</v>
      </c>
      <c r="CA712" s="5">
        <f t="shared" si="698"/>
        <v>44287</v>
      </c>
      <c r="CB712" s="11">
        <f t="shared" si="699"/>
        <v>2425</v>
      </c>
      <c r="CC712" s="11">
        <f t="shared" si="700"/>
        <v>0</v>
      </c>
      <c r="CD712" s="6">
        <f t="shared" si="701"/>
        <v>4154.0263303033707</v>
      </c>
      <c r="CE712" s="62">
        <v>27.44799126149772</v>
      </c>
      <c r="CF712" s="73">
        <f t="shared" si="666"/>
        <v>243.97333333333333</v>
      </c>
      <c r="CG712" s="73">
        <f t="shared" si="707"/>
        <v>2039.3496986301366</v>
      </c>
      <c r="CH712" s="6">
        <f t="shared" si="668"/>
        <v>92.345570600326568</v>
      </c>
      <c r="CI712" s="6"/>
      <c r="CJ712" s="33">
        <v>44652</v>
      </c>
      <c r="CK712" s="5">
        <f t="shared" si="702"/>
        <v>44652</v>
      </c>
      <c r="CL712" s="11">
        <f t="shared" si="703"/>
        <v>2557</v>
      </c>
      <c r="CM712" s="11">
        <f t="shared" si="704"/>
        <v>2557</v>
      </c>
      <c r="CN712" s="6">
        <f t="shared" si="705"/>
        <v>4181.4743215648687</v>
      </c>
      <c r="CO712" s="6">
        <f>CE712</f>
        <v>27.44799126149772</v>
      </c>
      <c r="CP712" s="73">
        <f t="shared" si="667"/>
        <v>243.97333333333333</v>
      </c>
      <c r="CQ712" s="73">
        <f t="shared" si="708"/>
        <v>1795.3763652968032</v>
      </c>
      <c r="CR712" s="6">
        <f t="shared" si="706"/>
        <v>64.897579338828848</v>
      </c>
    </row>
    <row r="713" spans="1:96">
      <c r="A713" s="30" t="s">
        <v>1701</v>
      </c>
      <c r="B713" s="30" t="s">
        <v>1702</v>
      </c>
      <c r="C713" s="49" t="s">
        <v>1703</v>
      </c>
      <c r="D713" s="49">
        <v>41144325101</v>
      </c>
      <c r="E713" s="30" t="s">
        <v>3128</v>
      </c>
      <c r="F713" s="30" t="s">
        <v>3123</v>
      </c>
      <c r="G713" s="30" t="s">
        <v>4562</v>
      </c>
      <c r="H713" s="30" t="s">
        <v>4581</v>
      </c>
      <c r="I713" s="30" t="s">
        <v>4260</v>
      </c>
      <c r="J713" s="30"/>
      <c r="K713" s="30" t="s">
        <v>1240</v>
      </c>
      <c r="L713" s="30" t="s">
        <v>3102</v>
      </c>
      <c r="M713" s="31">
        <v>3659.6</v>
      </c>
      <c r="N713" s="30">
        <v>5</v>
      </c>
      <c r="O713" s="30"/>
      <c r="P713" s="162">
        <v>15</v>
      </c>
      <c r="Q713" s="30">
        <f t="shared" si="669"/>
        <v>60</v>
      </c>
      <c r="R713" s="30">
        <f t="shared" si="670"/>
        <v>1826.2110000000002</v>
      </c>
      <c r="S713" s="30">
        <f t="shared" si="671"/>
        <v>1825</v>
      </c>
      <c r="T713" s="30" t="s">
        <v>6</v>
      </c>
      <c r="U713" s="30"/>
      <c r="V713" s="32">
        <v>41862</v>
      </c>
      <c r="W713" s="30"/>
      <c r="X713" s="31">
        <v>3659.6</v>
      </c>
      <c r="Y713" s="30">
        <v>0</v>
      </c>
      <c r="Z713" s="30">
        <v>0</v>
      </c>
      <c r="AA713" s="30">
        <v>0</v>
      </c>
      <c r="AB713" s="31">
        <f t="shared" si="672"/>
        <v>3659.6</v>
      </c>
      <c r="AC713" s="33">
        <v>42095</v>
      </c>
      <c r="AD713" s="10">
        <f t="shared" si="673"/>
        <v>41862</v>
      </c>
      <c r="AE713" s="10">
        <f t="shared" si="674"/>
        <v>42095</v>
      </c>
      <c r="AF713" s="11">
        <f t="shared" si="675"/>
        <v>233</v>
      </c>
      <c r="AG713" s="11">
        <f t="shared" si="676"/>
        <v>1826.25</v>
      </c>
      <c r="AH713" s="11">
        <f t="shared" si="677"/>
        <v>233</v>
      </c>
      <c r="AI713" s="11">
        <f t="shared" si="659"/>
        <v>467.22564383561644</v>
      </c>
      <c r="AJ713" s="11">
        <f t="shared" si="660"/>
        <v>3192.3743561643832</v>
      </c>
      <c r="AK713" s="33">
        <v>42461</v>
      </c>
      <c r="AL713" s="5">
        <f t="shared" si="678"/>
        <v>42461</v>
      </c>
      <c r="AM713" s="11">
        <f t="shared" si="679"/>
        <v>42461</v>
      </c>
      <c r="AN713" s="11">
        <f t="shared" si="680"/>
        <v>233</v>
      </c>
      <c r="AO713" s="6">
        <v>1917.24</v>
      </c>
      <c r="AP713" s="6">
        <f t="shared" si="681"/>
        <v>1450.0143561643836</v>
      </c>
      <c r="AQ713" s="6">
        <f t="shared" si="682"/>
        <v>1742.36</v>
      </c>
      <c r="AR713" s="33">
        <v>42826</v>
      </c>
      <c r="AS713" s="5">
        <f t="shared" si="683"/>
        <v>42826</v>
      </c>
      <c r="AT713" s="11">
        <f t="shared" si="684"/>
        <v>42826</v>
      </c>
      <c r="AU713" s="11">
        <f t="shared" si="685"/>
        <v>964</v>
      </c>
      <c r="AV713" s="6">
        <v>895.88</v>
      </c>
      <c r="AW713" s="6">
        <v>1170.2</v>
      </c>
      <c r="AX713" s="6">
        <f t="shared" si="658"/>
        <v>2763.72</v>
      </c>
      <c r="AY713" s="33">
        <v>43191</v>
      </c>
      <c r="AZ713" s="5">
        <f t="shared" si="686"/>
        <v>43191</v>
      </c>
      <c r="BA713" s="11">
        <f t="shared" si="687"/>
        <v>1329</v>
      </c>
      <c r="BB713" s="11">
        <f t="shared" si="688"/>
        <v>0</v>
      </c>
      <c r="BC713" s="6">
        <v>1637.6464381381757</v>
      </c>
      <c r="BD713" s="6">
        <v>741.76643813817554</v>
      </c>
      <c r="BE713" s="6">
        <f t="shared" si="646"/>
        <v>2021.9535618618243</v>
      </c>
      <c r="BF713" s="8"/>
      <c r="BG713" s="33">
        <v>43556</v>
      </c>
      <c r="BH713" s="5">
        <f t="shared" si="689"/>
        <v>43556</v>
      </c>
      <c r="BI713" s="11">
        <f t="shared" si="690"/>
        <v>1694</v>
      </c>
      <c r="BJ713" s="11">
        <f t="shared" si="691"/>
        <v>0</v>
      </c>
      <c r="BK713" s="6">
        <v>3394.6583390418732</v>
      </c>
      <c r="BL713" s="6">
        <v>1170.24</v>
      </c>
      <c r="BM713" s="6">
        <f t="shared" si="692"/>
        <v>851.71356186182425</v>
      </c>
      <c r="BN713" s="59"/>
      <c r="BO713" s="58"/>
      <c r="BP713" s="58"/>
      <c r="BQ713" s="61">
        <f t="shared" si="693"/>
        <v>-466.97833904187291</v>
      </c>
      <c r="BR713" s="33">
        <v>43922</v>
      </c>
      <c r="BS713" s="5">
        <f t="shared" si="694"/>
        <v>43922</v>
      </c>
      <c r="BT713" s="11">
        <f t="shared" si="695"/>
        <v>2060</v>
      </c>
      <c r="BU713" s="11">
        <f t="shared" si="696"/>
        <v>0</v>
      </c>
      <c r="BV713" s="6">
        <f t="shared" si="657"/>
        <v>4126.5783390418728</v>
      </c>
      <c r="BW713" s="6">
        <f>SLN(M713,J713,N713)</f>
        <v>731.92</v>
      </c>
      <c r="BX713" s="73">
        <f t="shared" si="664"/>
        <v>2283.3230319634699</v>
      </c>
      <c r="BY713" s="6">
        <f t="shared" si="697"/>
        <v>119.79356186182429</v>
      </c>
      <c r="BZ713" s="33">
        <v>44287</v>
      </c>
      <c r="CA713" s="5">
        <f t="shared" si="698"/>
        <v>44287</v>
      </c>
      <c r="CB713" s="11">
        <f t="shared" si="699"/>
        <v>2425</v>
      </c>
      <c r="CC713" s="11">
        <f t="shared" si="700"/>
        <v>0</v>
      </c>
      <c r="CD713" s="6">
        <f t="shared" si="701"/>
        <v>4154.0263303033707</v>
      </c>
      <c r="CE713" s="62">
        <v>27.44799126149772</v>
      </c>
      <c r="CF713" s="73">
        <f t="shared" si="666"/>
        <v>243.97333333333333</v>
      </c>
      <c r="CG713" s="73">
        <f t="shared" si="707"/>
        <v>2039.3496986301366</v>
      </c>
      <c r="CH713" s="6">
        <f t="shared" si="668"/>
        <v>92.345570600326568</v>
      </c>
      <c r="CI713" s="6"/>
      <c r="CJ713" s="33">
        <v>44652</v>
      </c>
      <c r="CK713" s="5">
        <f t="shared" si="702"/>
        <v>44652</v>
      </c>
      <c r="CL713" s="11">
        <f t="shared" si="703"/>
        <v>2557</v>
      </c>
      <c r="CM713" s="11">
        <f t="shared" si="704"/>
        <v>2557</v>
      </c>
      <c r="CN713" s="6">
        <f t="shared" si="705"/>
        <v>4181.4743215648687</v>
      </c>
      <c r="CO713" s="6">
        <f>CE713</f>
        <v>27.44799126149772</v>
      </c>
      <c r="CP713" s="73">
        <f t="shared" si="667"/>
        <v>243.97333333333333</v>
      </c>
      <c r="CQ713" s="73">
        <f t="shared" si="708"/>
        <v>1795.3763652968032</v>
      </c>
      <c r="CR713" s="6">
        <f t="shared" si="706"/>
        <v>64.897579338828848</v>
      </c>
    </row>
    <row r="714" spans="1:96">
      <c r="A714" s="30" t="s">
        <v>1704</v>
      </c>
      <c r="B714" s="30" t="s">
        <v>1705</v>
      </c>
      <c r="C714" s="49" t="s">
        <v>1706</v>
      </c>
      <c r="D714" s="49">
        <v>41144482118</v>
      </c>
      <c r="E714" s="30" t="s">
        <v>3128</v>
      </c>
      <c r="F714" s="30" t="s">
        <v>3123</v>
      </c>
      <c r="G714" s="30" t="s">
        <v>4562</v>
      </c>
      <c r="H714" s="30" t="s">
        <v>4581</v>
      </c>
      <c r="I714" s="30" t="s">
        <v>4260</v>
      </c>
      <c r="J714" s="30"/>
      <c r="K714" s="30" t="s">
        <v>1240</v>
      </c>
      <c r="L714" s="30" t="s">
        <v>3102</v>
      </c>
      <c r="M714" s="31">
        <v>3659.6</v>
      </c>
      <c r="N714" s="30">
        <v>5</v>
      </c>
      <c r="O714" s="30"/>
      <c r="P714" s="162">
        <v>15</v>
      </c>
      <c r="Q714" s="30">
        <f t="shared" si="669"/>
        <v>60</v>
      </c>
      <c r="R714" s="30">
        <f t="shared" si="670"/>
        <v>1826.2110000000002</v>
      </c>
      <c r="S714" s="30">
        <f t="shared" si="671"/>
        <v>1825</v>
      </c>
      <c r="T714" s="30" t="s">
        <v>6</v>
      </c>
      <c r="U714" s="30"/>
      <c r="V714" s="32">
        <v>41862</v>
      </c>
      <c r="W714" s="30"/>
      <c r="X714" s="31">
        <v>3659.6</v>
      </c>
      <c r="Y714" s="30">
        <v>0</v>
      </c>
      <c r="Z714" s="30">
        <v>0</v>
      </c>
      <c r="AA714" s="30">
        <v>0</v>
      </c>
      <c r="AB714" s="31">
        <f t="shared" si="672"/>
        <v>3659.6</v>
      </c>
      <c r="AC714" s="33">
        <v>42095</v>
      </c>
      <c r="AD714" s="10">
        <f t="shared" si="673"/>
        <v>41862</v>
      </c>
      <c r="AE714" s="10">
        <f t="shared" si="674"/>
        <v>42095</v>
      </c>
      <c r="AF714" s="11">
        <f t="shared" si="675"/>
        <v>233</v>
      </c>
      <c r="AG714" s="11">
        <f t="shared" si="676"/>
        <v>1826.25</v>
      </c>
      <c r="AH714" s="11">
        <f t="shared" si="677"/>
        <v>233</v>
      </c>
      <c r="AI714" s="11">
        <f t="shared" si="659"/>
        <v>467.22564383561644</v>
      </c>
      <c r="AJ714" s="11">
        <f t="shared" si="660"/>
        <v>3192.3743561643832</v>
      </c>
      <c r="AK714" s="33">
        <v>42461</v>
      </c>
      <c r="AL714" s="5">
        <f t="shared" si="678"/>
        <v>42461</v>
      </c>
      <c r="AM714" s="11">
        <f t="shared" si="679"/>
        <v>42461</v>
      </c>
      <c r="AN714" s="11">
        <f t="shared" si="680"/>
        <v>233</v>
      </c>
      <c r="AO714" s="6">
        <v>1917.24</v>
      </c>
      <c r="AP714" s="6">
        <f t="shared" si="681"/>
        <v>1450.0143561643836</v>
      </c>
      <c r="AQ714" s="6">
        <f t="shared" si="682"/>
        <v>1742.36</v>
      </c>
      <c r="AR714" s="33">
        <v>42826</v>
      </c>
      <c r="AS714" s="5">
        <f t="shared" si="683"/>
        <v>42826</v>
      </c>
      <c r="AT714" s="11">
        <f t="shared" si="684"/>
        <v>42826</v>
      </c>
      <c r="AU714" s="11">
        <f t="shared" si="685"/>
        <v>964</v>
      </c>
      <c r="AV714" s="6">
        <v>895.88</v>
      </c>
      <c r="AW714" s="6">
        <v>1170.2</v>
      </c>
      <c r="AX714" s="6">
        <f t="shared" si="658"/>
        <v>2763.72</v>
      </c>
      <c r="AY714" s="33">
        <v>43191</v>
      </c>
      <c r="AZ714" s="5">
        <f t="shared" si="686"/>
        <v>43191</v>
      </c>
      <c r="BA714" s="11">
        <f t="shared" si="687"/>
        <v>1329</v>
      </c>
      <c r="BB714" s="11">
        <f t="shared" si="688"/>
        <v>0</v>
      </c>
      <c r="BC714" s="6">
        <v>1637.6464381381757</v>
      </c>
      <c r="BD714" s="6">
        <v>741.76643813817554</v>
      </c>
      <c r="BE714" s="6">
        <f t="shared" si="646"/>
        <v>2021.9535618618243</v>
      </c>
      <c r="BF714" s="8"/>
      <c r="BG714" s="33">
        <v>43556</v>
      </c>
      <c r="BH714" s="5">
        <f t="shared" si="689"/>
        <v>43556</v>
      </c>
      <c r="BI714" s="11">
        <f t="shared" si="690"/>
        <v>1694</v>
      </c>
      <c r="BJ714" s="11">
        <f t="shared" si="691"/>
        <v>0</v>
      </c>
      <c r="BK714" s="6">
        <v>3394.6583390418732</v>
      </c>
      <c r="BL714" s="6">
        <v>1170.24</v>
      </c>
      <c r="BM714" s="6">
        <f t="shared" si="692"/>
        <v>851.71356186182425</v>
      </c>
      <c r="BN714" s="59"/>
      <c r="BO714" s="58"/>
      <c r="BP714" s="58"/>
      <c r="BQ714" s="61">
        <f t="shared" si="693"/>
        <v>-466.97833904187291</v>
      </c>
      <c r="BR714" s="33">
        <v>43922</v>
      </c>
      <c r="BS714" s="5">
        <f t="shared" si="694"/>
        <v>43922</v>
      </c>
      <c r="BT714" s="11">
        <f t="shared" si="695"/>
        <v>2060</v>
      </c>
      <c r="BU714" s="11">
        <f t="shared" si="696"/>
        <v>0</v>
      </c>
      <c r="BV714" s="6">
        <f t="shared" si="657"/>
        <v>4126.5783390418728</v>
      </c>
      <c r="BW714" s="6">
        <f>SLN(M714,J714,N714)</f>
        <v>731.92</v>
      </c>
      <c r="BX714" s="73">
        <f t="shared" si="664"/>
        <v>2283.3230319634699</v>
      </c>
      <c r="BY714" s="6">
        <f t="shared" si="697"/>
        <v>119.79356186182429</v>
      </c>
      <c r="BZ714" s="33">
        <v>44287</v>
      </c>
      <c r="CA714" s="5">
        <f t="shared" si="698"/>
        <v>44287</v>
      </c>
      <c r="CB714" s="11">
        <f t="shared" si="699"/>
        <v>2425</v>
      </c>
      <c r="CC714" s="11">
        <f t="shared" si="700"/>
        <v>0</v>
      </c>
      <c r="CD714" s="6">
        <f t="shared" si="701"/>
        <v>4154.0263303033707</v>
      </c>
      <c r="CE714" s="62">
        <v>27.44799126149772</v>
      </c>
      <c r="CF714" s="73">
        <f t="shared" si="666"/>
        <v>243.97333333333333</v>
      </c>
      <c r="CG714" s="73">
        <f t="shared" si="707"/>
        <v>2039.3496986301366</v>
      </c>
      <c r="CH714" s="6">
        <f t="shared" si="668"/>
        <v>92.345570600326568</v>
      </c>
      <c r="CI714" s="6"/>
      <c r="CJ714" s="33">
        <v>44652</v>
      </c>
      <c r="CK714" s="5">
        <f t="shared" si="702"/>
        <v>44652</v>
      </c>
      <c r="CL714" s="11">
        <f t="shared" si="703"/>
        <v>2557</v>
      </c>
      <c r="CM714" s="11">
        <f t="shared" si="704"/>
        <v>2557</v>
      </c>
      <c r="CN714" s="6">
        <f t="shared" si="705"/>
        <v>4181.4743215648687</v>
      </c>
      <c r="CO714" s="6">
        <f>CE714</f>
        <v>27.44799126149772</v>
      </c>
      <c r="CP714" s="73">
        <f t="shared" si="667"/>
        <v>243.97333333333333</v>
      </c>
      <c r="CQ714" s="73">
        <f t="shared" si="708"/>
        <v>1795.3763652968032</v>
      </c>
      <c r="CR714" s="6">
        <f t="shared" si="706"/>
        <v>64.897579338828848</v>
      </c>
    </row>
    <row r="715" spans="1:96">
      <c r="A715" s="30" t="s">
        <v>1690</v>
      </c>
      <c r="B715" s="30" t="s">
        <v>1691</v>
      </c>
      <c r="C715" s="49" t="s">
        <v>3062</v>
      </c>
      <c r="D715" s="49" t="s">
        <v>3470</v>
      </c>
      <c r="E715" s="30" t="s">
        <v>3061</v>
      </c>
      <c r="F715" s="30" t="s">
        <v>3138</v>
      </c>
      <c r="G715" s="30" t="s">
        <v>3115</v>
      </c>
      <c r="H715" s="30" t="s">
        <v>3186</v>
      </c>
      <c r="I715" s="30" t="s">
        <v>4299</v>
      </c>
      <c r="J715" s="30"/>
      <c r="K715" s="30" t="s">
        <v>1240</v>
      </c>
      <c r="L715" s="30" t="s">
        <v>3102</v>
      </c>
      <c r="M715" s="31">
        <v>2828.34</v>
      </c>
      <c r="N715" s="30">
        <v>5</v>
      </c>
      <c r="O715" s="30"/>
      <c r="P715" s="162">
        <v>15</v>
      </c>
      <c r="Q715" s="30">
        <f t="shared" si="669"/>
        <v>60</v>
      </c>
      <c r="R715" s="30">
        <f t="shared" si="670"/>
        <v>1826.2110000000002</v>
      </c>
      <c r="S715" s="30">
        <f t="shared" si="671"/>
        <v>1825</v>
      </c>
      <c r="T715" s="30" t="s">
        <v>6</v>
      </c>
      <c r="U715" s="30"/>
      <c r="V715" s="32">
        <v>41866</v>
      </c>
      <c r="W715" s="30"/>
      <c r="X715" s="31">
        <v>2828.34</v>
      </c>
      <c r="Y715" s="30">
        <v>0</v>
      </c>
      <c r="Z715" s="30">
        <v>0</v>
      </c>
      <c r="AA715" s="30">
        <v>0</v>
      </c>
      <c r="AB715" s="31">
        <f t="shared" si="672"/>
        <v>2828.34</v>
      </c>
      <c r="AC715" s="33">
        <v>42095</v>
      </c>
      <c r="AD715" s="10">
        <f t="shared" si="673"/>
        <v>41866</v>
      </c>
      <c r="AE715" s="10">
        <f t="shared" si="674"/>
        <v>42095</v>
      </c>
      <c r="AF715" s="11">
        <f t="shared" si="675"/>
        <v>229</v>
      </c>
      <c r="AG715" s="11">
        <f t="shared" si="676"/>
        <v>1826.25</v>
      </c>
      <c r="AH715" s="11">
        <f t="shared" si="677"/>
        <v>229</v>
      </c>
      <c r="AI715" s="11">
        <f t="shared" si="659"/>
        <v>354.89855342465756</v>
      </c>
      <c r="AJ715" s="11">
        <f t="shared" si="660"/>
        <v>2473.4414465753425</v>
      </c>
      <c r="AK715" s="33">
        <v>42461</v>
      </c>
      <c r="AL715" s="5">
        <f t="shared" si="678"/>
        <v>42461</v>
      </c>
      <c r="AM715" s="11">
        <f t="shared" si="679"/>
        <v>42461</v>
      </c>
      <c r="AN715" s="11">
        <f t="shared" si="680"/>
        <v>229</v>
      </c>
      <c r="AO715" s="6">
        <v>920.62</v>
      </c>
      <c r="AP715" s="6">
        <f t="shared" si="681"/>
        <v>565.7214465753425</v>
      </c>
      <c r="AQ715" s="6">
        <f t="shared" si="682"/>
        <v>1907.7200000000003</v>
      </c>
      <c r="AR715" s="33">
        <v>42826</v>
      </c>
      <c r="AS715" s="5">
        <f t="shared" si="683"/>
        <v>42826</v>
      </c>
      <c r="AT715" s="11">
        <f t="shared" si="684"/>
        <v>42826</v>
      </c>
      <c r="AU715" s="11">
        <f t="shared" si="685"/>
        <v>960</v>
      </c>
      <c r="AV715" s="6">
        <v>1486.288</v>
      </c>
      <c r="AW715" s="6">
        <v>565.66800000000001</v>
      </c>
      <c r="AX715" s="6">
        <f t="shared" si="658"/>
        <v>1342.0520000000001</v>
      </c>
      <c r="AY715" s="33">
        <v>43191</v>
      </c>
      <c r="AZ715" s="5">
        <f t="shared" si="686"/>
        <v>43191</v>
      </c>
      <c r="BA715" s="11">
        <f t="shared" si="687"/>
        <v>1325</v>
      </c>
      <c r="BB715" s="11">
        <f t="shared" si="688"/>
        <v>0</v>
      </c>
      <c r="BC715" s="6">
        <v>2059.5658685221683</v>
      </c>
      <c r="BD715" s="6">
        <v>573.27786852216843</v>
      </c>
      <c r="BE715" s="6">
        <f t="shared" si="646"/>
        <v>768.77413147783182</v>
      </c>
      <c r="BF715" s="8"/>
      <c r="BG715" s="33">
        <v>43556</v>
      </c>
      <c r="BH715" s="5">
        <f t="shared" si="689"/>
        <v>43556</v>
      </c>
      <c r="BI715" s="11">
        <f t="shared" si="690"/>
        <v>1690</v>
      </c>
      <c r="BJ715" s="11">
        <f t="shared" si="691"/>
        <v>0</v>
      </c>
      <c r="BK715" s="6">
        <f>(M715-J715)/R715*BI715</f>
        <v>2617.3835334471205</v>
      </c>
      <c r="BL715" s="6">
        <f>BK715-BC715</f>
        <v>557.81766492495217</v>
      </c>
      <c r="BM715" s="6">
        <f t="shared" si="692"/>
        <v>210.95646655287965</v>
      </c>
      <c r="BN715" s="59"/>
      <c r="BO715" s="58"/>
      <c r="BP715" s="58"/>
      <c r="BQ715" s="61">
        <f t="shared" si="693"/>
        <v>0</v>
      </c>
      <c r="BR715" s="33">
        <v>43922</v>
      </c>
      <c r="BS715" s="5">
        <f t="shared" si="694"/>
        <v>43922</v>
      </c>
      <c r="BT715" s="11">
        <f t="shared" si="695"/>
        <v>2056</v>
      </c>
      <c r="BU715" s="11">
        <f t="shared" si="696"/>
        <v>0</v>
      </c>
      <c r="BV715" s="6">
        <f t="shared" si="657"/>
        <v>2828.34</v>
      </c>
      <c r="BW715" s="6">
        <f>BM715</f>
        <v>210.95646655287965</v>
      </c>
      <c r="BX715" s="73">
        <f t="shared" si="664"/>
        <v>1766.743890410959</v>
      </c>
      <c r="BY715" s="6">
        <f t="shared" si="697"/>
        <v>0</v>
      </c>
      <c r="BZ715" s="33">
        <v>44287</v>
      </c>
      <c r="CA715" s="5">
        <f t="shared" si="698"/>
        <v>44287</v>
      </c>
      <c r="CB715" s="11">
        <f t="shared" si="699"/>
        <v>2421</v>
      </c>
      <c r="CC715" s="11">
        <f t="shared" si="700"/>
        <v>0</v>
      </c>
      <c r="CD715" s="6">
        <f t="shared" si="701"/>
        <v>2828.34</v>
      </c>
      <c r="CE715" s="62">
        <v>0</v>
      </c>
      <c r="CF715" s="73">
        <f t="shared" si="666"/>
        <v>188.55600000000001</v>
      </c>
      <c r="CG715" s="73">
        <f t="shared" si="707"/>
        <v>1578.187890410959</v>
      </c>
      <c r="CH715" s="6">
        <f t="shared" si="668"/>
        <v>0</v>
      </c>
      <c r="CI715" s="6"/>
      <c r="CJ715" s="33">
        <v>44652</v>
      </c>
      <c r="CK715" s="5">
        <f t="shared" si="702"/>
        <v>44652</v>
      </c>
      <c r="CL715" s="11">
        <f t="shared" si="703"/>
        <v>2557</v>
      </c>
      <c r="CM715" s="11">
        <f t="shared" si="704"/>
        <v>2557</v>
      </c>
      <c r="CN715" s="6">
        <f t="shared" si="705"/>
        <v>2828.34</v>
      </c>
      <c r="CO715" s="62">
        <v>0</v>
      </c>
      <c r="CP715" s="73">
        <f t="shared" si="667"/>
        <v>188.55600000000001</v>
      </c>
      <c r="CQ715" s="73">
        <f t="shared" si="708"/>
        <v>1389.6318904109589</v>
      </c>
      <c r="CR715" s="6">
        <f t="shared" si="706"/>
        <v>0</v>
      </c>
    </row>
    <row r="716" spans="1:96">
      <c r="A716" s="30" t="s">
        <v>1707</v>
      </c>
      <c r="B716" s="30" t="s">
        <v>1708</v>
      </c>
      <c r="C716" s="49"/>
      <c r="D716" s="49" t="s">
        <v>3471</v>
      </c>
      <c r="E716" s="30" t="s">
        <v>3061</v>
      </c>
      <c r="F716" s="30" t="s">
        <v>4568</v>
      </c>
      <c r="G716" s="30" t="s">
        <v>4574</v>
      </c>
      <c r="H716" s="30" t="s">
        <v>4451</v>
      </c>
      <c r="I716" s="30" t="s">
        <v>11653</v>
      </c>
      <c r="J716" s="30"/>
      <c r="K716" s="30" t="s">
        <v>1240</v>
      </c>
      <c r="L716" s="30" t="s">
        <v>3102</v>
      </c>
      <c r="M716" s="31">
        <v>4468.8</v>
      </c>
      <c r="N716" s="30">
        <v>5</v>
      </c>
      <c r="O716" s="30"/>
      <c r="P716" s="162">
        <v>15</v>
      </c>
      <c r="Q716" s="30">
        <f t="shared" si="669"/>
        <v>60</v>
      </c>
      <c r="R716" s="30">
        <f t="shared" si="670"/>
        <v>1826.2110000000002</v>
      </c>
      <c r="S716" s="30">
        <f t="shared" si="671"/>
        <v>1825</v>
      </c>
      <c r="T716" s="30" t="s">
        <v>6</v>
      </c>
      <c r="U716" s="30"/>
      <c r="V716" s="32">
        <v>41936</v>
      </c>
      <c r="W716" s="30"/>
      <c r="X716" s="31">
        <v>4468.8</v>
      </c>
      <c r="Y716" s="30">
        <v>0</v>
      </c>
      <c r="Z716" s="30">
        <v>0</v>
      </c>
      <c r="AA716" s="30">
        <v>0</v>
      </c>
      <c r="AB716" s="31">
        <f t="shared" si="672"/>
        <v>4468.8</v>
      </c>
      <c r="AC716" s="33">
        <v>42095</v>
      </c>
      <c r="AD716" s="10">
        <f t="shared" si="673"/>
        <v>41936</v>
      </c>
      <c r="AE716" s="10">
        <f t="shared" si="674"/>
        <v>42095</v>
      </c>
      <c r="AF716" s="11">
        <f t="shared" si="675"/>
        <v>159</v>
      </c>
      <c r="AG716" s="11">
        <f t="shared" si="676"/>
        <v>1826.25</v>
      </c>
      <c r="AH716" s="11">
        <f t="shared" si="677"/>
        <v>159</v>
      </c>
      <c r="AI716" s="11">
        <f t="shared" si="659"/>
        <v>389.3365479452055</v>
      </c>
      <c r="AJ716" s="11">
        <f t="shared" si="660"/>
        <v>4079.4634520547947</v>
      </c>
      <c r="AK716" s="33">
        <v>42461</v>
      </c>
      <c r="AL716" s="5">
        <f t="shared" si="678"/>
        <v>42461</v>
      </c>
      <c r="AM716" s="11">
        <f t="shared" si="679"/>
        <v>42461</v>
      </c>
      <c r="AN716" s="11">
        <f t="shared" si="680"/>
        <v>159</v>
      </c>
      <c r="AO716" s="6">
        <v>1283.1600000000001</v>
      </c>
      <c r="AP716" s="6">
        <f t="shared" si="681"/>
        <v>893.82345205479464</v>
      </c>
      <c r="AQ716" s="6">
        <f t="shared" si="682"/>
        <v>3185.6400000000003</v>
      </c>
      <c r="AR716" s="33">
        <v>42826</v>
      </c>
      <c r="AS716" s="5">
        <f t="shared" si="683"/>
        <v>42826</v>
      </c>
      <c r="AT716" s="11">
        <f t="shared" si="684"/>
        <v>42826</v>
      </c>
      <c r="AU716" s="11">
        <f t="shared" si="685"/>
        <v>890</v>
      </c>
      <c r="AV716" s="6">
        <v>2176.92</v>
      </c>
      <c r="AW716" s="6">
        <v>893.76</v>
      </c>
      <c r="AX716" s="6">
        <f t="shared" si="658"/>
        <v>2291.88</v>
      </c>
      <c r="AY716" s="33">
        <v>43191</v>
      </c>
      <c r="AZ716" s="5">
        <f t="shared" si="686"/>
        <v>43191</v>
      </c>
      <c r="BA716" s="11">
        <f t="shared" si="687"/>
        <v>1255</v>
      </c>
      <c r="BB716" s="11">
        <f t="shared" si="688"/>
        <v>0</v>
      </c>
      <c r="BC716" s="6">
        <v>3082.7036536101978</v>
      </c>
      <c r="BD716" s="6">
        <v>905.78365361019746</v>
      </c>
      <c r="BE716" s="6">
        <f t="shared" si="646"/>
        <v>1386.0963463898024</v>
      </c>
      <c r="BF716" s="8"/>
      <c r="BG716" s="33">
        <v>43556</v>
      </c>
      <c r="BH716" s="5">
        <f t="shared" si="689"/>
        <v>43556</v>
      </c>
      <c r="BI716" s="11">
        <f t="shared" si="690"/>
        <v>1620</v>
      </c>
      <c r="BJ716" s="11">
        <f t="shared" si="691"/>
        <v>0</v>
      </c>
      <c r="BK716" s="6">
        <f>(M716-J716)/R716*BI716</f>
        <v>3964.194717915947</v>
      </c>
      <c r="BL716" s="6">
        <f>BK716-BC716</f>
        <v>881.49106430574921</v>
      </c>
      <c r="BM716" s="6">
        <f t="shared" si="692"/>
        <v>504.60528208405321</v>
      </c>
      <c r="BN716" s="59"/>
      <c r="BO716" s="58"/>
      <c r="BP716" s="58"/>
      <c r="BQ716" s="61">
        <f t="shared" si="693"/>
        <v>0</v>
      </c>
      <c r="BR716" s="33">
        <v>43922</v>
      </c>
      <c r="BS716" s="5">
        <f t="shared" si="694"/>
        <v>43922</v>
      </c>
      <c r="BT716" s="11">
        <f t="shared" si="695"/>
        <v>1986</v>
      </c>
      <c r="BU716" s="11">
        <f t="shared" si="696"/>
        <v>0</v>
      </c>
      <c r="BV716" s="6">
        <f t="shared" si="657"/>
        <v>4468.8</v>
      </c>
      <c r="BW716" s="6">
        <f>BM716</f>
        <v>504.60528208405321</v>
      </c>
      <c r="BX716" s="73">
        <f t="shared" si="664"/>
        <v>2848.6049315068494</v>
      </c>
      <c r="BY716" s="6">
        <f t="shared" si="697"/>
        <v>0</v>
      </c>
      <c r="BZ716" s="33">
        <v>44287</v>
      </c>
      <c r="CA716" s="5">
        <f t="shared" si="698"/>
        <v>44287</v>
      </c>
      <c r="CB716" s="11">
        <f t="shared" si="699"/>
        <v>2351</v>
      </c>
      <c r="CC716" s="11">
        <f t="shared" si="700"/>
        <v>0</v>
      </c>
      <c r="CD716" s="6">
        <f t="shared" si="701"/>
        <v>4468.8</v>
      </c>
      <c r="CE716" s="62">
        <f>BY716</f>
        <v>0</v>
      </c>
      <c r="CF716" s="73">
        <f t="shared" si="666"/>
        <v>297.92</v>
      </c>
      <c r="CG716" s="73">
        <f t="shared" si="707"/>
        <v>2550.6849315068494</v>
      </c>
      <c r="CH716" s="6">
        <f t="shared" si="668"/>
        <v>0</v>
      </c>
      <c r="CI716" s="6"/>
      <c r="CJ716" s="33">
        <v>44652</v>
      </c>
      <c r="CK716" s="5">
        <f t="shared" si="702"/>
        <v>44652</v>
      </c>
      <c r="CL716" s="11">
        <f t="shared" si="703"/>
        <v>2557</v>
      </c>
      <c r="CM716" s="11">
        <f t="shared" si="704"/>
        <v>2557</v>
      </c>
      <c r="CN716" s="6">
        <f t="shared" si="705"/>
        <v>4468.8</v>
      </c>
      <c r="CO716" s="62">
        <f>CH716</f>
        <v>0</v>
      </c>
      <c r="CP716" s="73">
        <f t="shared" si="667"/>
        <v>297.92</v>
      </c>
      <c r="CQ716" s="73">
        <f t="shared" si="708"/>
        <v>2252.7649315068493</v>
      </c>
      <c r="CR716" s="6">
        <f t="shared" si="706"/>
        <v>0</v>
      </c>
    </row>
    <row r="717" spans="1:96">
      <c r="A717" s="30" t="s">
        <v>1709</v>
      </c>
      <c r="B717" s="30" t="s">
        <v>1710</v>
      </c>
      <c r="C717" s="49"/>
      <c r="D717" s="49" t="s">
        <v>3472</v>
      </c>
      <c r="E717" s="30" t="s">
        <v>3061</v>
      </c>
      <c r="F717" s="30" t="s">
        <v>4568</v>
      </c>
      <c r="G717" s="30" t="s">
        <v>4562</v>
      </c>
      <c r="H717" s="30" t="s">
        <v>3236</v>
      </c>
      <c r="I717" s="30" t="s">
        <v>4359</v>
      </c>
      <c r="J717" s="30"/>
      <c r="K717" s="30" t="s">
        <v>1240</v>
      </c>
      <c r="L717" s="30" t="s">
        <v>3102</v>
      </c>
      <c r="M717" s="31">
        <v>4468.8</v>
      </c>
      <c r="N717" s="30">
        <v>5</v>
      </c>
      <c r="O717" s="30"/>
      <c r="P717" s="162">
        <v>15</v>
      </c>
      <c r="Q717" s="30">
        <f t="shared" si="669"/>
        <v>60</v>
      </c>
      <c r="R717" s="30">
        <f t="shared" si="670"/>
        <v>1826.2110000000002</v>
      </c>
      <c r="S717" s="30">
        <f t="shared" si="671"/>
        <v>1825</v>
      </c>
      <c r="T717" s="30" t="s">
        <v>6</v>
      </c>
      <c r="U717" s="30"/>
      <c r="V717" s="32">
        <v>41936</v>
      </c>
      <c r="W717" s="30"/>
      <c r="X717" s="31">
        <v>4468.8</v>
      </c>
      <c r="Y717" s="30">
        <v>0</v>
      </c>
      <c r="Z717" s="30">
        <v>0</v>
      </c>
      <c r="AA717" s="30">
        <v>0</v>
      </c>
      <c r="AB717" s="31">
        <f t="shared" si="672"/>
        <v>4468.8</v>
      </c>
      <c r="AC717" s="33">
        <v>42095</v>
      </c>
      <c r="AD717" s="10">
        <f t="shared" si="673"/>
        <v>41936</v>
      </c>
      <c r="AE717" s="10">
        <f t="shared" si="674"/>
        <v>42095</v>
      </c>
      <c r="AF717" s="11">
        <f t="shared" si="675"/>
        <v>159</v>
      </c>
      <c r="AG717" s="11">
        <f t="shared" si="676"/>
        <v>1826.25</v>
      </c>
      <c r="AH717" s="11">
        <f t="shared" si="677"/>
        <v>159</v>
      </c>
      <c r="AI717" s="11">
        <f t="shared" si="659"/>
        <v>389.3365479452055</v>
      </c>
      <c r="AJ717" s="11">
        <f t="shared" si="660"/>
        <v>4079.4634520547947</v>
      </c>
      <c r="AK717" s="33">
        <v>42461</v>
      </c>
      <c r="AL717" s="5">
        <f t="shared" si="678"/>
        <v>42461</v>
      </c>
      <c r="AM717" s="11">
        <f t="shared" si="679"/>
        <v>42461</v>
      </c>
      <c r="AN717" s="11">
        <f t="shared" si="680"/>
        <v>159</v>
      </c>
      <c r="AO717" s="6">
        <v>1283.1600000000001</v>
      </c>
      <c r="AP717" s="6">
        <f t="shared" si="681"/>
        <v>893.82345205479464</v>
      </c>
      <c r="AQ717" s="6">
        <f t="shared" si="682"/>
        <v>3185.6400000000003</v>
      </c>
      <c r="AR717" s="33">
        <v>42826</v>
      </c>
      <c r="AS717" s="5">
        <f t="shared" si="683"/>
        <v>42826</v>
      </c>
      <c r="AT717" s="11">
        <f t="shared" si="684"/>
        <v>42826</v>
      </c>
      <c r="AU717" s="11">
        <f t="shared" si="685"/>
        <v>890</v>
      </c>
      <c r="AV717" s="6">
        <v>2176.92</v>
      </c>
      <c r="AW717" s="6">
        <v>893.76</v>
      </c>
      <c r="AX717" s="6">
        <f t="shared" si="658"/>
        <v>2291.88</v>
      </c>
      <c r="AY717" s="33">
        <v>43191</v>
      </c>
      <c r="AZ717" s="5">
        <f t="shared" si="686"/>
        <v>43191</v>
      </c>
      <c r="BA717" s="11">
        <f t="shared" si="687"/>
        <v>1255</v>
      </c>
      <c r="BB717" s="11">
        <f t="shared" si="688"/>
        <v>0</v>
      </c>
      <c r="BC717" s="6">
        <v>3082.7036536101978</v>
      </c>
      <c r="BD717" s="6">
        <v>905.78365361019746</v>
      </c>
      <c r="BE717" s="6">
        <f t="shared" si="646"/>
        <v>1386.0963463898024</v>
      </c>
      <c r="BF717" s="8"/>
      <c r="BG717" s="33">
        <v>43556</v>
      </c>
      <c r="BH717" s="5">
        <f t="shared" si="689"/>
        <v>43556</v>
      </c>
      <c r="BI717" s="11">
        <f t="shared" si="690"/>
        <v>1620</v>
      </c>
      <c r="BJ717" s="11">
        <f t="shared" si="691"/>
        <v>0</v>
      </c>
      <c r="BK717" s="6">
        <f>(M717-J717)/R717*BI717</f>
        <v>3964.194717915947</v>
      </c>
      <c r="BL717" s="6">
        <f>BK717-BC717</f>
        <v>881.49106430574921</v>
      </c>
      <c r="BM717" s="6">
        <f t="shared" si="692"/>
        <v>504.60528208405321</v>
      </c>
      <c r="BN717" s="59"/>
      <c r="BO717" s="58"/>
      <c r="BP717" s="58"/>
      <c r="BQ717" s="61">
        <f t="shared" si="693"/>
        <v>0</v>
      </c>
      <c r="BR717" s="33">
        <v>43922</v>
      </c>
      <c r="BS717" s="5">
        <f t="shared" si="694"/>
        <v>43922</v>
      </c>
      <c r="BT717" s="11">
        <f t="shared" si="695"/>
        <v>1986</v>
      </c>
      <c r="BU717" s="11">
        <f t="shared" si="696"/>
        <v>0</v>
      </c>
      <c r="BV717" s="6">
        <f t="shared" si="657"/>
        <v>4468.8</v>
      </c>
      <c r="BW717" s="6">
        <f>BM717</f>
        <v>504.60528208405321</v>
      </c>
      <c r="BX717" s="73">
        <f t="shared" si="664"/>
        <v>2848.6049315068494</v>
      </c>
      <c r="BY717" s="6">
        <f t="shared" si="697"/>
        <v>0</v>
      </c>
      <c r="BZ717" s="33">
        <v>44287</v>
      </c>
      <c r="CA717" s="5">
        <f t="shared" si="698"/>
        <v>44287</v>
      </c>
      <c r="CB717" s="11">
        <f t="shared" si="699"/>
        <v>2351</v>
      </c>
      <c r="CC717" s="11">
        <f t="shared" si="700"/>
        <v>0</v>
      </c>
      <c r="CD717" s="6">
        <f t="shared" si="701"/>
        <v>4468.8</v>
      </c>
      <c r="CE717" s="62">
        <f>BY717</f>
        <v>0</v>
      </c>
      <c r="CF717" s="73">
        <f t="shared" si="666"/>
        <v>297.92</v>
      </c>
      <c r="CG717" s="73">
        <f t="shared" si="707"/>
        <v>2550.6849315068494</v>
      </c>
      <c r="CH717" s="6">
        <f t="shared" si="668"/>
        <v>0</v>
      </c>
      <c r="CI717" s="6"/>
      <c r="CJ717" s="33">
        <v>44652</v>
      </c>
      <c r="CK717" s="5">
        <f t="shared" si="702"/>
        <v>44652</v>
      </c>
      <c r="CL717" s="11">
        <f t="shared" si="703"/>
        <v>2557</v>
      </c>
      <c r="CM717" s="11">
        <f t="shared" si="704"/>
        <v>2557</v>
      </c>
      <c r="CN717" s="6">
        <f t="shared" si="705"/>
        <v>4468.8</v>
      </c>
      <c r="CO717" s="62">
        <f>CH717</f>
        <v>0</v>
      </c>
      <c r="CP717" s="73">
        <f t="shared" si="667"/>
        <v>297.92</v>
      </c>
      <c r="CQ717" s="73">
        <f t="shared" si="708"/>
        <v>2252.7649315068493</v>
      </c>
      <c r="CR717" s="6">
        <f t="shared" si="706"/>
        <v>0</v>
      </c>
    </row>
    <row r="718" spans="1:96">
      <c r="A718" s="30" t="s">
        <v>1711</v>
      </c>
      <c r="B718" s="30" t="s">
        <v>1712</v>
      </c>
      <c r="C718" s="49"/>
      <c r="D718" s="49" t="s">
        <v>3473</v>
      </c>
      <c r="E718" s="30" t="s">
        <v>3061</v>
      </c>
      <c r="F718" s="30" t="s">
        <v>4568</v>
      </c>
      <c r="G718" s="30" t="s">
        <v>4562</v>
      </c>
      <c r="H718" s="30" t="s">
        <v>4471</v>
      </c>
      <c r="I718" s="30" t="s">
        <v>4301</v>
      </c>
      <c r="J718" s="30"/>
      <c r="K718" s="30" t="s">
        <v>1240</v>
      </c>
      <c r="L718" s="30" t="s">
        <v>3102</v>
      </c>
      <c r="M718" s="31">
        <v>4468.8</v>
      </c>
      <c r="N718" s="30">
        <v>5</v>
      </c>
      <c r="O718" s="30"/>
      <c r="P718" s="162">
        <v>15</v>
      </c>
      <c r="Q718" s="30">
        <f t="shared" si="669"/>
        <v>60</v>
      </c>
      <c r="R718" s="30">
        <f t="shared" si="670"/>
        <v>1826.2110000000002</v>
      </c>
      <c r="S718" s="30">
        <f t="shared" si="671"/>
        <v>1825</v>
      </c>
      <c r="T718" s="30" t="s">
        <v>6</v>
      </c>
      <c r="U718" s="30"/>
      <c r="V718" s="32">
        <v>41936</v>
      </c>
      <c r="W718" s="30"/>
      <c r="X718" s="31">
        <v>4468.8</v>
      </c>
      <c r="Y718" s="30">
        <v>0</v>
      </c>
      <c r="Z718" s="30">
        <v>0</v>
      </c>
      <c r="AA718" s="30">
        <v>0</v>
      </c>
      <c r="AB718" s="31">
        <f t="shared" si="672"/>
        <v>4468.8</v>
      </c>
      <c r="AC718" s="33">
        <v>42095</v>
      </c>
      <c r="AD718" s="10">
        <f t="shared" si="673"/>
        <v>41936</v>
      </c>
      <c r="AE718" s="10">
        <f t="shared" si="674"/>
        <v>42095</v>
      </c>
      <c r="AF718" s="11">
        <f t="shared" si="675"/>
        <v>159</v>
      </c>
      <c r="AG718" s="11">
        <f t="shared" si="676"/>
        <v>1826.25</v>
      </c>
      <c r="AH718" s="11">
        <f t="shared" si="677"/>
        <v>159</v>
      </c>
      <c r="AI718" s="11">
        <f t="shared" si="659"/>
        <v>389.3365479452055</v>
      </c>
      <c r="AJ718" s="11">
        <f t="shared" si="660"/>
        <v>4079.4634520547947</v>
      </c>
      <c r="AK718" s="33">
        <v>42461</v>
      </c>
      <c r="AL718" s="5">
        <f t="shared" si="678"/>
        <v>42461</v>
      </c>
      <c r="AM718" s="11">
        <f t="shared" si="679"/>
        <v>42461</v>
      </c>
      <c r="AN718" s="11">
        <f t="shared" si="680"/>
        <v>159</v>
      </c>
      <c r="AO718" s="6">
        <v>1283.1600000000001</v>
      </c>
      <c r="AP718" s="6">
        <f t="shared" si="681"/>
        <v>893.82345205479464</v>
      </c>
      <c r="AQ718" s="6">
        <f t="shared" si="682"/>
        <v>3185.6400000000003</v>
      </c>
      <c r="AR718" s="33">
        <v>42826</v>
      </c>
      <c r="AS718" s="5">
        <f t="shared" si="683"/>
        <v>42826</v>
      </c>
      <c r="AT718" s="11">
        <f t="shared" si="684"/>
        <v>42826</v>
      </c>
      <c r="AU718" s="11">
        <f t="shared" si="685"/>
        <v>890</v>
      </c>
      <c r="AV718" s="6">
        <v>2176.92</v>
      </c>
      <c r="AW718" s="6">
        <v>893.76</v>
      </c>
      <c r="AX718" s="6">
        <f t="shared" si="658"/>
        <v>2291.88</v>
      </c>
      <c r="AY718" s="33">
        <v>43191</v>
      </c>
      <c r="AZ718" s="5">
        <f t="shared" si="686"/>
        <v>43191</v>
      </c>
      <c r="BA718" s="11">
        <f t="shared" si="687"/>
        <v>1255</v>
      </c>
      <c r="BB718" s="11">
        <f t="shared" si="688"/>
        <v>0</v>
      </c>
      <c r="BC718" s="6">
        <v>3082.7036536101978</v>
      </c>
      <c r="BD718" s="6">
        <v>905.78365361019746</v>
      </c>
      <c r="BE718" s="6">
        <f t="shared" si="646"/>
        <v>1386.0963463898024</v>
      </c>
      <c r="BF718" s="8"/>
      <c r="BG718" s="33">
        <v>43556</v>
      </c>
      <c r="BH718" s="5">
        <f t="shared" si="689"/>
        <v>43556</v>
      </c>
      <c r="BI718" s="11">
        <f t="shared" si="690"/>
        <v>1620</v>
      </c>
      <c r="BJ718" s="11">
        <f t="shared" si="691"/>
        <v>0</v>
      </c>
      <c r="BK718" s="6">
        <f>(M718-J718)/R718*BI718</f>
        <v>3964.194717915947</v>
      </c>
      <c r="BL718" s="6">
        <f>BK718-BC718</f>
        <v>881.49106430574921</v>
      </c>
      <c r="BM718" s="6">
        <f t="shared" si="692"/>
        <v>504.60528208405321</v>
      </c>
      <c r="BN718" s="59"/>
      <c r="BO718" s="58"/>
      <c r="BP718" s="58"/>
      <c r="BQ718" s="61">
        <f t="shared" si="693"/>
        <v>0</v>
      </c>
      <c r="BR718" s="33">
        <v>43922</v>
      </c>
      <c r="BS718" s="5">
        <f t="shared" si="694"/>
        <v>43922</v>
      </c>
      <c r="BT718" s="11">
        <f t="shared" si="695"/>
        <v>1986</v>
      </c>
      <c r="BU718" s="11">
        <f t="shared" si="696"/>
        <v>0</v>
      </c>
      <c r="BV718" s="6">
        <f t="shared" si="657"/>
        <v>4468.8</v>
      </c>
      <c r="BW718" s="6">
        <f>BM718</f>
        <v>504.60528208405321</v>
      </c>
      <c r="BX718" s="73">
        <f t="shared" si="664"/>
        <v>2848.6049315068494</v>
      </c>
      <c r="BY718" s="6">
        <f t="shared" si="697"/>
        <v>0</v>
      </c>
      <c r="BZ718" s="33">
        <v>44287</v>
      </c>
      <c r="CA718" s="5">
        <f t="shared" si="698"/>
        <v>44287</v>
      </c>
      <c r="CB718" s="11">
        <f t="shared" si="699"/>
        <v>2351</v>
      </c>
      <c r="CC718" s="11">
        <f t="shared" si="700"/>
        <v>0</v>
      </c>
      <c r="CD718" s="6">
        <f t="shared" si="701"/>
        <v>4468.8</v>
      </c>
      <c r="CE718" s="62">
        <f>BY718</f>
        <v>0</v>
      </c>
      <c r="CF718" s="73">
        <f t="shared" si="666"/>
        <v>297.92</v>
      </c>
      <c r="CG718" s="73">
        <f t="shared" si="707"/>
        <v>2550.6849315068494</v>
      </c>
      <c r="CH718" s="6">
        <f t="shared" si="668"/>
        <v>0</v>
      </c>
      <c r="CI718" s="6"/>
      <c r="CJ718" s="33">
        <v>44652</v>
      </c>
      <c r="CK718" s="5">
        <f t="shared" si="702"/>
        <v>44652</v>
      </c>
      <c r="CL718" s="11">
        <f t="shared" si="703"/>
        <v>2557</v>
      </c>
      <c r="CM718" s="11">
        <f t="shared" si="704"/>
        <v>2557</v>
      </c>
      <c r="CN718" s="6">
        <f t="shared" si="705"/>
        <v>4468.8</v>
      </c>
      <c r="CO718" s="62">
        <f>CH718</f>
        <v>0</v>
      </c>
      <c r="CP718" s="73">
        <f t="shared" si="667"/>
        <v>297.92</v>
      </c>
      <c r="CQ718" s="73">
        <f t="shared" si="708"/>
        <v>2252.7649315068493</v>
      </c>
      <c r="CR718" s="6">
        <f t="shared" si="706"/>
        <v>0</v>
      </c>
    </row>
    <row r="719" spans="1:96">
      <c r="A719" s="30" t="s">
        <v>1713</v>
      </c>
      <c r="B719" s="30" t="s">
        <v>1714</v>
      </c>
      <c r="C719" s="49"/>
      <c r="D719" s="49" t="s">
        <v>3474</v>
      </c>
      <c r="E719" s="30" t="s">
        <v>3061</v>
      </c>
      <c r="F719" s="30" t="s">
        <v>4568</v>
      </c>
      <c r="G719" s="30" t="s">
        <v>4562</v>
      </c>
      <c r="H719" s="30" t="s">
        <v>4471</v>
      </c>
      <c r="I719" s="30" t="s">
        <v>4301</v>
      </c>
      <c r="J719" s="30"/>
      <c r="K719" s="30" t="s">
        <v>1240</v>
      </c>
      <c r="L719" s="30" t="s">
        <v>3102</v>
      </c>
      <c r="M719" s="31">
        <v>4468.8</v>
      </c>
      <c r="N719" s="30">
        <v>5</v>
      </c>
      <c r="O719" s="30"/>
      <c r="P719" s="162">
        <v>15</v>
      </c>
      <c r="Q719" s="30">
        <f t="shared" si="669"/>
        <v>60</v>
      </c>
      <c r="R719" s="30">
        <f t="shared" si="670"/>
        <v>1826.2110000000002</v>
      </c>
      <c r="S719" s="30">
        <f t="shared" si="671"/>
        <v>1825</v>
      </c>
      <c r="T719" s="30" t="s">
        <v>6</v>
      </c>
      <c r="U719" s="30"/>
      <c r="V719" s="32">
        <v>41936</v>
      </c>
      <c r="W719" s="30"/>
      <c r="X719" s="31">
        <v>4468.8</v>
      </c>
      <c r="Y719" s="30">
        <v>0</v>
      </c>
      <c r="Z719" s="30">
        <v>0</v>
      </c>
      <c r="AA719" s="30">
        <v>0</v>
      </c>
      <c r="AB719" s="31">
        <f t="shared" si="672"/>
        <v>4468.8</v>
      </c>
      <c r="AC719" s="33">
        <v>42095</v>
      </c>
      <c r="AD719" s="10">
        <f t="shared" si="673"/>
        <v>41936</v>
      </c>
      <c r="AE719" s="10">
        <f t="shared" si="674"/>
        <v>42095</v>
      </c>
      <c r="AF719" s="11">
        <f t="shared" si="675"/>
        <v>159</v>
      </c>
      <c r="AG719" s="11">
        <f t="shared" si="676"/>
        <v>1826.25</v>
      </c>
      <c r="AH719" s="11">
        <f t="shared" si="677"/>
        <v>159</v>
      </c>
      <c r="AI719" s="11">
        <f t="shared" si="659"/>
        <v>389.3365479452055</v>
      </c>
      <c r="AJ719" s="11">
        <f t="shared" si="660"/>
        <v>4079.4634520547947</v>
      </c>
      <c r="AK719" s="33">
        <v>42461</v>
      </c>
      <c r="AL719" s="5">
        <f t="shared" si="678"/>
        <v>42461</v>
      </c>
      <c r="AM719" s="11">
        <f t="shared" si="679"/>
        <v>42461</v>
      </c>
      <c r="AN719" s="11">
        <f t="shared" si="680"/>
        <v>159</v>
      </c>
      <c r="AO719" s="6">
        <v>1283.1600000000001</v>
      </c>
      <c r="AP719" s="6">
        <f t="shared" si="681"/>
        <v>893.82345205479464</v>
      </c>
      <c r="AQ719" s="6">
        <f t="shared" si="682"/>
        <v>3185.6400000000003</v>
      </c>
      <c r="AR719" s="33">
        <v>42826</v>
      </c>
      <c r="AS719" s="5">
        <f t="shared" si="683"/>
        <v>42826</v>
      </c>
      <c r="AT719" s="11">
        <f t="shared" si="684"/>
        <v>42826</v>
      </c>
      <c r="AU719" s="11">
        <f t="shared" si="685"/>
        <v>890</v>
      </c>
      <c r="AV719" s="6">
        <v>2176.92</v>
      </c>
      <c r="AW719" s="6">
        <v>893.76</v>
      </c>
      <c r="AX719" s="6">
        <f t="shared" si="658"/>
        <v>2291.88</v>
      </c>
      <c r="AY719" s="33">
        <v>43191</v>
      </c>
      <c r="AZ719" s="5">
        <f t="shared" si="686"/>
        <v>43191</v>
      </c>
      <c r="BA719" s="11">
        <f t="shared" si="687"/>
        <v>1255</v>
      </c>
      <c r="BB719" s="11">
        <f t="shared" si="688"/>
        <v>0</v>
      </c>
      <c r="BC719" s="6">
        <v>3082.7036536101978</v>
      </c>
      <c r="BD719" s="6">
        <v>905.78365361019746</v>
      </c>
      <c r="BE719" s="6">
        <f t="shared" si="646"/>
        <v>1386.0963463898024</v>
      </c>
      <c r="BF719" s="8"/>
      <c r="BG719" s="33">
        <v>43556</v>
      </c>
      <c r="BH719" s="5">
        <f t="shared" si="689"/>
        <v>43556</v>
      </c>
      <c r="BI719" s="11">
        <f t="shared" si="690"/>
        <v>1620</v>
      </c>
      <c r="BJ719" s="11">
        <f t="shared" si="691"/>
        <v>0</v>
      </c>
      <c r="BK719" s="6">
        <f>(M719-J719)/R719*BI719</f>
        <v>3964.194717915947</v>
      </c>
      <c r="BL719" s="6">
        <f>BK719-BC719</f>
        <v>881.49106430574921</v>
      </c>
      <c r="BM719" s="6">
        <f t="shared" si="692"/>
        <v>504.60528208405321</v>
      </c>
      <c r="BN719" s="59"/>
      <c r="BO719" s="58"/>
      <c r="BP719" s="58"/>
      <c r="BQ719" s="61">
        <f t="shared" si="693"/>
        <v>0</v>
      </c>
      <c r="BR719" s="33">
        <v>43922</v>
      </c>
      <c r="BS719" s="5">
        <f t="shared" si="694"/>
        <v>43922</v>
      </c>
      <c r="BT719" s="11">
        <f t="shared" si="695"/>
        <v>1986</v>
      </c>
      <c r="BU719" s="11">
        <f t="shared" si="696"/>
        <v>0</v>
      </c>
      <c r="BV719" s="6">
        <f t="shared" si="657"/>
        <v>4468.8</v>
      </c>
      <c r="BW719" s="6">
        <f>BM719</f>
        <v>504.60528208405321</v>
      </c>
      <c r="BX719" s="73">
        <f>M719*(P719-($BX$4-V719)/365)/P719</f>
        <v>2848.6049315068494</v>
      </c>
      <c r="BY719" s="6">
        <f t="shared" si="697"/>
        <v>0</v>
      </c>
      <c r="BZ719" s="33">
        <v>44287</v>
      </c>
      <c r="CA719" s="5">
        <f t="shared" si="698"/>
        <v>44287</v>
      </c>
      <c r="CB719" s="11">
        <f t="shared" si="699"/>
        <v>2351</v>
      </c>
      <c r="CC719" s="11">
        <f t="shared" si="700"/>
        <v>0</v>
      </c>
      <c r="CD719" s="6">
        <f t="shared" si="701"/>
        <v>4468.8</v>
      </c>
      <c r="CE719" s="62">
        <f>BY719</f>
        <v>0</v>
      </c>
      <c r="CF719" s="73">
        <f t="shared" si="666"/>
        <v>297.92</v>
      </c>
      <c r="CG719" s="73">
        <f t="shared" si="707"/>
        <v>2550.6849315068494</v>
      </c>
      <c r="CH719" s="6">
        <f t="shared" si="668"/>
        <v>0</v>
      </c>
      <c r="CI719" s="6"/>
      <c r="CJ719" s="33">
        <v>44652</v>
      </c>
      <c r="CK719" s="5">
        <f t="shared" si="702"/>
        <v>44652</v>
      </c>
      <c r="CL719" s="11">
        <f t="shared" si="703"/>
        <v>2557</v>
      </c>
      <c r="CM719" s="11">
        <f t="shared" si="704"/>
        <v>2557</v>
      </c>
      <c r="CN719" s="6">
        <f t="shared" si="705"/>
        <v>4468.8</v>
      </c>
      <c r="CO719" s="62">
        <f>CH719</f>
        <v>0</v>
      </c>
      <c r="CP719" s="73">
        <f t="shared" si="667"/>
        <v>297.92</v>
      </c>
      <c r="CQ719" s="73">
        <f t="shared" si="708"/>
        <v>2252.7649315068493</v>
      </c>
      <c r="CR719" s="6">
        <f t="shared" si="706"/>
        <v>0</v>
      </c>
    </row>
    <row r="720" spans="1:96">
      <c r="A720" s="30"/>
      <c r="B720" s="30"/>
      <c r="C720" s="49"/>
      <c r="D720" s="49"/>
      <c r="E720" s="30"/>
      <c r="F720" s="30"/>
      <c r="G720" s="30"/>
      <c r="H720" s="30"/>
      <c r="I720" s="30"/>
      <c r="J720" s="30"/>
      <c r="K720" s="30"/>
      <c r="L720" s="30"/>
      <c r="M720" s="31"/>
      <c r="N720" s="30"/>
      <c r="O720" s="30"/>
      <c r="P720" s="162"/>
      <c r="Q720" s="30"/>
      <c r="R720" s="30"/>
      <c r="S720" s="30"/>
      <c r="T720" s="30"/>
      <c r="U720" s="30"/>
      <c r="V720" s="32"/>
      <c r="W720" s="30"/>
      <c r="X720" s="31"/>
      <c r="Y720" s="30"/>
      <c r="Z720" s="30"/>
      <c r="AA720" s="30"/>
      <c r="AB720" s="31"/>
      <c r="AC720" s="33"/>
      <c r="AD720" s="10"/>
      <c r="AE720" s="10"/>
      <c r="AF720" s="11"/>
      <c r="AG720" s="11"/>
      <c r="AH720" s="11"/>
      <c r="AI720" s="11"/>
      <c r="AJ720" s="11"/>
      <c r="AK720" s="33"/>
      <c r="AL720" s="5"/>
      <c r="AM720" s="11"/>
      <c r="AN720" s="11"/>
      <c r="AO720" s="6"/>
      <c r="AP720" s="6"/>
      <c r="AQ720" s="6"/>
      <c r="AR720" s="33"/>
      <c r="AS720" s="5"/>
      <c r="AT720" s="11"/>
      <c r="AU720" s="11"/>
      <c r="AV720" s="6"/>
      <c r="AW720" s="6"/>
      <c r="AX720" s="6"/>
      <c r="AY720" s="33"/>
      <c r="AZ720" s="5"/>
      <c r="BA720" s="11"/>
      <c r="BB720" s="11"/>
      <c r="BC720" s="6"/>
      <c r="BD720" s="6"/>
      <c r="BE720" s="6"/>
      <c r="BF720" s="8"/>
      <c r="BG720" s="33"/>
      <c r="BH720" s="5"/>
      <c r="BI720" s="11"/>
      <c r="BJ720" s="11"/>
      <c r="BK720" s="6"/>
      <c r="BL720" s="6"/>
      <c r="BM720" s="6"/>
      <c r="BN720" s="59"/>
      <c r="BO720" s="58"/>
      <c r="BP720" s="58"/>
      <c r="BQ720" s="61"/>
      <c r="BR720" s="33"/>
      <c r="BS720" s="5"/>
      <c r="BT720" s="11"/>
      <c r="BU720" s="11"/>
      <c r="BV720" s="6"/>
      <c r="BW720" s="6"/>
      <c r="BX720" s="73"/>
      <c r="BY720" s="6"/>
      <c r="BZ720" s="33"/>
      <c r="CA720" s="5"/>
      <c r="CB720" s="11"/>
      <c r="CC720" s="11"/>
      <c r="CD720" s="6"/>
      <c r="CE720" s="62"/>
      <c r="CF720" s="73"/>
      <c r="CG720" s="73"/>
      <c r="CH720" s="6"/>
      <c r="CI720" s="6"/>
      <c r="CJ720" s="33"/>
      <c r="CK720" s="5"/>
      <c r="CL720" s="11"/>
      <c r="CM720" s="11"/>
      <c r="CN720" s="6"/>
      <c r="CO720" s="62"/>
      <c r="CP720" s="73"/>
      <c r="CQ720" s="73"/>
      <c r="CR720" s="6"/>
    </row>
    <row r="721" spans="1:96">
      <c r="A721" s="30" t="s">
        <v>1651</v>
      </c>
      <c r="B721" s="30" t="s">
        <v>1652</v>
      </c>
      <c r="C721" s="49"/>
      <c r="D721" s="49" t="s">
        <v>3428</v>
      </c>
      <c r="E721" s="30" t="s">
        <v>3061</v>
      </c>
      <c r="F721" s="30" t="s">
        <v>4568</v>
      </c>
      <c r="G721" s="30" t="s">
        <v>4562</v>
      </c>
      <c r="H721" s="30" t="s">
        <v>3152</v>
      </c>
      <c r="I721" s="30" t="s">
        <v>4480</v>
      </c>
      <c r="J721" s="30"/>
      <c r="K721" s="30" t="s">
        <v>1240</v>
      </c>
      <c r="L721" s="30" t="s">
        <v>3102</v>
      </c>
      <c r="M721" s="31">
        <v>1933.38</v>
      </c>
      <c r="N721" s="30">
        <v>15</v>
      </c>
      <c r="O721" s="30"/>
      <c r="P721" s="162">
        <v>15</v>
      </c>
      <c r="Q721" s="30">
        <f t="shared" ref="Q721:Q784" si="709">N721*12</f>
        <v>180</v>
      </c>
      <c r="R721" s="30">
        <f t="shared" ref="R721:R784" si="710">N721*365.2422</f>
        <v>5478.6330000000007</v>
      </c>
      <c r="S721" s="30">
        <f t="shared" ref="S721:S784" si="711">N721*365</f>
        <v>5475</v>
      </c>
      <c r="T721" s="30" t="s">
        <v>6</v>
      </c>
      <c r="U721" s="30"/>
      <c r="V721" s="32">
        <v>42090</v>
      </c>
      <c r="W721" s="30"/>
      <c r="X721" s="31">
        <v>1933.38</v>
      </c>
      <c r="Y721" s="30">
        <v>0</v>
      </c>
      <c r="Z721" s="30">
        <v>0</v>
      </c>
      <c r="AA721" s="30">
        <v>0</v>
      </c>
      <c r="AB721" s="31">
        <f t="shared" ref="AB721:AB784" si="712">SUBTOTAL(9,X721:AA721)</f>
        <v>1933.38</v>
      </c>
      <c r="AC721" s="33">
        <v>42095</v>
      </c>
      <c r="AD721" s="10">
        <f t="shared" ref="AD721:AD784" si="713">V721</f>
        <v>42090</v>
      </c>
      <c r="AE721" s="10">
        <f t="shared" ref="AE721:AE784" si="714">AC721</f>
        <v>42095</v>
      </c>
      <c r="AF721" s="11">
        <f t="shared" ref="AF721:AF784" si="715">AC721-V721</f>
        <v>5</v>
      </c>
      <c r="AG721" s="11">
        <f t="shared" ref="AG721:AG784" si="716">+N721*365.25</f>
        <v>5478.75</v>
      </c>
      <c r="AH721" s="11">
        <f t="shared" ref="AH721:AH763" si="717">IF(AG721&lt;AF721,AG721,AF721)</f>
        <v>5</v>
      </c>
      <c r="AI721" s="11">
        <f t="shared" ref="AI721:AI763" si="718">(AB721/S721)*AF721</f>
        <v>1.7656438356164383</v>
      </c>
      <c r="AJ721" s="11">
        <f t="shared" ref="AJ721:AJ763" si="719">+AB721-AI721</f>
        <v>1931.6143561643837</v>
      </c>
      <c r="AK721" s="33">
        <v>42461</v>
      </c>
      <c r="AL721" s="5">
        <f t="shared" ref="AL721:AL784" si="720">AK721</f>
        <v>42461</v>
      </c>
      <c r="AM721" s="11">
        <f t="shared" ref="AM721:AM784" si="721">AL721-W721</f>
        <v>42461</v>
      </c>
      <c r="AN721" s="11">
        <f t="shared" ref="AN721:AN784" si="722">IF(AG721&lt;AM721,AH721,AM721)</f>
        <v>5</v>
      </c>
      <c r="AO721" s="6">
        <v>130.66</v>
      </c>
      <c r="AP721" s="6">
        <f t="shared" ref="AP721:AP784" si="723">AO721-AI721</f>
        <v>128.89435616438357</v>
      </c>
      <c r="AQ721" s="6">
        <f t="shared" ref="AQ721:AQ784" si="724">AB721-AO721</f>
        <v>1802.72</v>
      </c>
      <c r="AR721" s="33">
        <v>42826</v>
      </c>
      <c r="AS721" s="5">
        <f t="shared" ref="AS721:AS784" si="725">AR721</f>
        <v>42826</v>
      </c>
      <c r="AT721" s="11">
        <f t="shared" ref="AT721:AT784" si="726">AS721-W721</f>
        <v>42826</v>
      </c>
      <c r="AU721" s="11">
        <f t="shared" ref="AU721:AU784" si="727">IF(AD721 &lt;&gt; "N/a",IF(AT721&lt;AD721,0,AT721-AD721),0)</f>
        <v>736</v>
      </c>
      <c r="AV721" s="6">
        <v>259.55200000000002</v>
      </c>
      <c r="AW721" s="6">
        <v>128.892</v>
      </c>
      <c r="AX721" s="6">
        <f t="shared" ref="AX721:AX784" si="728">AB721-AV721</f>
        <v>1673.828</v>
      </c>
      <c r="AY721" s="33">
        <v>43191</v>
      </c>
      <c r="AZ721" s="5">
        <f t="shared" ref="AZ721:AZ784" si="729">AY721</f>
        <v>43191</v>
      </c>
      <c r="BA721" s="11">
        <f t="shared" ref="BA721:BA784" si="730">IF(AJ721 &lt;&gt; "N/a",IF(AZ721&lt;AD721,0,AZ721-AD721),0)</f>
        <v>1101</v>
      </c>
      <c r="BB721" s="11">
        <f t="shared" ref="BB721:BB784" si="731">IF(AJ721 &lt;&gt; "N/a",IF(BA721&lt;AJ721,0,BA721-AJ721),0)</f>
        <v>0</v>
      </c>
      <c r="BC721" s="6">
        <v>390.17796970229767</v>
      </c>
      <c r="BD721" s="6">
        <v>130.62596970229768</v>
      </c>
      <c r="BE721" s="6">
        <f t="shared" ref="BE721:BE784" si="732">AB721-BC721</f>
        <v>1543.2020302977025</v>
      </c>
      <c r="BF721" s="8"/>
      <c r="BG721" s="33">
        <v>43556</v>
      </c>
      <c r="BH721" s="5">
        <f t="shared" ref="BH721:BH784" si="733">BG721</f>
        <v>43556</v>
      </c>
      <c r="BI721" s="11">
        <f t="shared" ref="BI721:BI784" si="734">IF(R721 &lt;&gt; "N/a",IF(BG721&lt;V721,0,BG721-V721),0)</f>
        <v>1466</v>
      </c>
      <c r="BJ721" s="11">
        <f t="shared" ref="BJ721:BJ784" si="735">IF(AR721 &lt;&gt; "N/a",IF(BI721&lt;AR721,0,BI721-AR721),0)</f>
        <v>0</v>
      </c>
      <c r="BK721" s="6">
        <f t="shared" ref="BK721:BK784" si="736">(M721-J721)/R721*BI721</f>
        <v>517.34348331052649</v>
      </c>
      <c r="BL721" s="6">
        <f t="shared" ref="BL721:BL762" si="737">BK721-BC721</f>
        <v>127.16551360822882</v>
      </c>
      <c r="BM721" s="6">
        <f t="shared" ref="BM721:BM784" si="738">BE721-BL721</f>
        <v>1416.0365166894737</v>
      </c>
      <c r="BN721" s="59"/>
      <c r="BO721" s="58"/>
      <c r="BP721" s="58"/>
      <c r="BQ721" s="61">
        <f t="shared" ref="BQ721:BQ784" si="739">AB721-BV721</f>
        <v>1287.1445166894737</v>
      </c>
      <c r="BR721" s="33">
        <v>43922</v>
      </c>
      <c r="BS721" s="5">
        <f t="shared" ref="BS721:BS784" si="740">BR721</f>
        <v>43922</v>
      </c>
      <c r="BT721" s="11">
        <f t="shared" ref="BT721:BT784" si="741">IF(Z721 &lt;&gt; "N/a",IF(BR721&lt;AD721,0,BR721-AD721),0)</f>
        <v>1832</v>
      </c>
      <c r="BU721" s="11">
        <f t="shared" ref="BU721:BU784" si="742">IF(AZ721 &lt;&gt; "N/a",IF(BT721&lt;AZ721,0,BT721-AZ721),0)</f>
        <v>0</v>
      </c>
      <c r="BV721" s="6">
        <f t="shared" ref="BV721:BV784" si="743">BK721+BW721</f>
        <v>646.23548331052643</v>
      </c>
      <c r="BW721" s="6">
        <f t="shared" ref="BW721:BW762" si="744">SLN(M721,J721,N721)</f>
        <v>128.892</v>
      </c>
      <c r="BX721" s="73">
        <f>M721*(P721-($BX$4-V721)/365)/P721</f>
        <v>1286.8012273972604</v>
      </c>
      <c r="BY721" s="6">
        <f t="shared" ref="BY721:BY763" si="745">BM721-BW721</f>
        <v>1287.1445166894737</v>
      </c>
      <c r="BZ721" s="33">
        <v>44287</v>
      </c>
      <c r="CA721" s="5">
        <f t="shared" ref="CA721:CA784" si="746">BZ721</f>
        <v>44287</v>
      </c>
      <c r="CB721" s="11">
        <f t="shared" ref="CB721:CB784" si="747">BZ721-V721</f>
        <v>2197</v>
      </c>
      <c r="CC721" s="11">
        <f t="shared" ref="CC721:CC784" si="748">IF(BG721 &lt;&gt; "N/a",IF(CB721&lt;BG721,0,CB721-BG721),0)</f>
        <v>0</v>
      </c>
      <c r="CD721" s="6">
        <f t="shared" ref="CD721:CD784" si="749">BV721+CE721</f>
        <v>775.12748331052649</v>
      </c>
      <c r="CE721" s="62">
        <f t="shared" ref="CE721:CE762" si="750">SLN(M721,J721,N721)</f>
        <v>128.892</v>
      </c>
      <c r="CF721" s="73">
        <f>M721/P721</f>
        <v>128.892</v>
      </c>
      <c r="CG721" s="73">
        <f t="shared" si="707"/>
        <v>1157.9092273972603</v>
      </c>
      <c r="CH721" s="6">
        <f t="shared" ref="CH721:CH784" si="751">BY721-CE721</f>
        <v>1158.2525166894736</v>
      </c>
      <c r="CI721" s="6"/>
      <c r="CJ721" s="33">
        <v>44652</v>
      </c>
      <c r="CK721" s="5">
        <f t="shared" ref="CK721:CK784" si="752">CJ721</f>
        <v>44652</v>
      </c>
      <c r="CL721" s="11">
        <f t="shared" ref="CL721:CL784" si="753">CJ721-AC721</f>
        <v>2557</v>
      </c>
      <c r="CM721" s="11">
        <f t="shared" ref="CM721:CM784" si="754">IF(BN721 &lt;&gt; "N/a",IF(CL721&lt;BN721,0,CL721-BN721),0)</f>
        <v>2557</v>
      </c>
      <c r="CN721" s="6">
        <f t="shared" ref="CN721:CN784" si="755">CD721+CO721</f>
        <v>904.01948331052654</v>
      </c>
      <c r="CO721" s="6">
        <f t="shared" ref="CO721:CO762" si="756">SLN(M721,J721,N721)</f>
        <v>128.892</v>
      </c>
      <c r="CP721" s="73">
        <f>M721/P721</f>
        <v>128.892</v>
      </c>
      <c r="CQ721" s="73">
        <f t="shared" si="708"/>
        <v>1029.0172273972603</v>
      </c>
      <c r="CR721" s="6">
        <f t="shared" ref="CR721:CR784" si="757">CH721-CO721</f>
        <v>1029.3605166894736</v>
      </c>
    </row>
    <row r="722" spans="1:96">
      <c r="A722" s="30" t="s">
        <v>1653</v>
      </c>
      <c r="B722" s="30" t="s">
        <v>1652</v>
      </c>
      <c r="C722" s="49"/>
      <c r="D722" s="49" t="s">
        <v>3429</v>
      </c>
      <c r="E722" s="30" t="s">
        <v>3061</v>
      </c>
      <c r="F722" s="30" t="s">
        <v>4568</v>
      </c>
      <c r="G722" s="30" t="s">
        <v>4562</v>
      </c>
      <c r="H722" s="30" t="s">
        <v>3141</v>
      </c>
      <c r="I722" s="30" t="s">
        <v>3116</v>
      </c>
      <c r="J722" s="30"/>
      <c r="K722" s="30" t="s">
        <v>1240</v>
      </c>
      <c r="L722" s="30" t="s">
        <v>3102</v>
      </c>
      <c r="M722" s="31">
        <v>1933.38</v>
      </c>
      <c r="N722" s="30">
        <v>15</v>
      </c>
      <c r="O722" s="30"/>
      <c r="P722" s="162">
        <v>15</v>
      </c>
      <c r="Q722" s="30">
        <f t="shared" si="709"/>
        <v>180</v>
      </c>
      <c r="R722" s="30">
        <f t="shared" si="710"/>
        <v>5478.6330000000007</v>
      </c>
      <c r="S722" s="30">
        <f t="shared" si="711"/>
        <v>5475</v>
      </c>
      <c r="T722" s="30" t="s">
        <v>6</v>
      </c>
      <c r="U722" s="30"/>
      <c r="V722" s="32">
        <v>42090</v>
      </c>
      <c r="W722" s="30"/>
      <c r="X722" s="31">
        <v>1933.38</v>
      </c>
      <c r="Y722" s="30">
        <v>0</v>
      </c>
      <c r="Z722" s="30">
        <v>0</v>
      </c>
      <c r="AA722" s="30">
        <v>0</v>
      </c>
      <c r="AB722" s="31">
        <f t="shared" si="712"/>
        <v>1933.38</v>
      </c>
      <c r="AC722" s="33">
        <v>42095</v>
      </c>
      <c r="AD722" s="10">
        <f t="shared" si="713"/>
        <v>42090</v>
      </c>
      <c r="AE722" s="10">
        <f t="shared" si="714"/>
        <v>42095</v>
      </c>
      <c r="AF722" s="11">
        <f t="shared" si="715"/>
        <v>5</v>
      </c>
      <c r="AG722" s="11">
        <f t="shared" si="716"/>
        <v>5478.75</v>
      </c>
      <c r="AH722" s="11">
        <f t="shared" si="717"/>
        <v>5</v>
      </c>
      <c r="AI722" s="11">
        <f t="shared" si="718"/>
        <v>1.7656438356164383</v>
      </c>
      <c r="AJ722" s="11">
        <f t="shared" si="719"/>
        <v>1931.6143561643837</v>
      </c>
      <c r="AK722" s="33">
        <v>42461</v>
      </c>
      <c r="AL722" s="5">
        <f t="shared" si="720"/>
        <v>42461</v>
      </c>
      <c r="AM722" s="11">
        <f t="shared" si="721"/>
        <v>42461</v>
      </c>
      <c r="AN722" s="11">
        <f t="shared" si="722"/>
        <v>5</v>
      </c>
      <c r="AO722" s="6">
        <v>130.66</v>
      </c>
      <c r="AP722" s="6">
        <f t="shared" si="723"/>
        <v>128.89435616438357</v>
      </c>
      <c r="AQ722" s="6">
        <f t="shared" si="724"/>
        <v>1802.72</v>
      </c>
      <c r="AR722" s="33">
        <v>42826</v>
      </c>
      <c r="AS722" s="5">
        <f t="shared" si="725"/>
        <v>42826</v>
      </c>
      <c r="AT722" s="11">
        <f t="shared" si="726"/>
        <v>42826</v>
      </c>
      <c r="AU722" s="11">
        <f t="shared" si="727"/>
        <v>736</v>
      </c>
      <c r="AV722" s="6">
        <v>259.55200000000002</v>
      </c>
      <c r="AW722" s="6">
        <v>128.892</v>
      </c>
      <c r="AX722" s="6">
        <f t="shared" si="728"/>
        <v>1673.828</v>
      </c>
      <c r="AY722" s="33">
        <v>43191</v>
      </c>
      <c r="AZ722" s="5">
        <f t="shared" si="729"/>
        <v>43191</v>
      </c>
      <c r="BA722" s="11">
        <f t="shared" si="730"/>
        <v>1101</v>
      </c>
      <c r="BB722" s="11">
        <f t="shared" si="731"/>
        <v>0</v>
      </c>
      <c r="BC722" s="6">
        <v>390.17796970229767</v>
      </c>
      <c r="BD722" s="6">
        <v>130.62596970229768</v>
      </c>
      <c r="BE722" s="6">
        <f t="shared" si="732"/>
        <v>1543.2020302977025</v>
      </c>
      <c r="BF722" s="8"/>
      <c r="BG722" s="33">
        <v>43556</v>
      </c>
      <c r="BH722" s="5">
        <f t="shared" si="733"/>
        <v>43556</v>
      </c>
      <c r="BI722" s="11">
        <f t="shared" si="734"/>
        <v>1466</v>
      </c>
      <c r="BJ722" s="11">
        <f t="shared" si="735"/>
        <v>0</v>
      </c>
      <c r="BK722" s="6">
        <f t="shared" si="736"/>
        <v>517.34348331052649</v>
      </c>
      <c r="BL722" s="6">
        <f t="shared" si="737"/>
        <v>127.16551360822882</v>
      </c>
      <c r="BM722" s="6">
        <f t="shared" si="738"/>
        <v>1416.0365166894737</v>
      </c>
      <c r="BN722" s="59"/>
      <c r="BO722" s="58"/>
      <c r="BP722" s="58"/>
      <c r="BQ722" s="61">
        <f t="shared" si="739"/>
        <v>1287.1445166894737</v>
      </c>
      <c r="BR722" s="33">
        <v>43922</v>
      </c>
      <c r="BS722" s="5">
        <f t="shared" si="740"/>
        <v>43922</v>
      </c>
      <c r="BT722" s="11">
        <f t="shared" si="741"/>
        <v>1832</v>
      </c>
      <c r="BU722" s="11">
        <f t="shared" si="742"/>
        <v>0</v>
      </c>
      <c r="BV722" s="6">
        <f t="shared" si="743"/>
        <v>646.23548331052643</v>
      </c>
      <c r="BW722" s="6">
        <f t="shared" si="744"/>
        <v>128.892</v>
      </c>
      <c r="BX722" s="73">
        <f t="shared" ref="BX722:BX785" si="758">M722*(P722-($BX$4-V722)/365)/P722</f>
        <v>1286.8012273972604</v>
      </c>
      <c r="BY722" s="6">
        <f t="shared" si="745"/>
        <v>1287.1445166894737</v>
      </c>
      <c r="BZ722" s="33">
        <v>44287</v>
      </c>
      <c r="CA722" s="5">
        <f t="shared" si="746"/>
        <v>44287</v>
      </c>
      <c r="CB722" s="11">
        <f t="shared" si="747"/>
        <v>2197</v>
      </c>
      <c r="CC722" s="11">
        <f t="shared" si="748"/>
        <v>0</v>
      </c>
      <c r="CD722" s="6">
        <f t="shared" si="749"/>
        <v>775.12748331052649</v>
      </c>
      <c r="CE722" s="62">
        <f t="shared" si="750"/>
        <v>128.892</v>
      </c>
      <c r="CF722" s="73">
        <f t="shared" ref="CF722:CF785" si="759">M722/P722</f>
        <v>128.892</v>
      </c>
      <c r="CG722" s="73">
        <f t="shared" si="707"/>
        <v>1157.9092273972603</v>
      </c>
      <c r="CH722" s="6">
        <f t="shared" si="751"/>
        <v>1158.2525166894736</v>
      </c>
      <c r="CI722" s="6"/>
      <c r="CJ722" s="33">
        <v>44652</v>
      </c>
      <c r="CK722" s="5">
        <f t="shared" si="752"/>
        <v>44652</v>
      </c>
      <c r="CL722" s="11">
        <f t="shared" si="753"/>
        <v>2557</v>
      </c>
      <c r="CM722" s="11">
        <f t="shared" si="754"/>
        <v>2557</v>
      </c>
      <c r="CN722" s="6">
        <f t="shared" si="755"/>
        <v>904.01948331052654</v>
      </c>
      <c r="CO722" s="6">
        <f t="shared" si="756"/>
        <v>128.892</v>
      </c>
      <c r="CP722" s="73">
        <f t="shared" ref="CP722:CP785" si="760">M722/P722</f>
        <v>128.892</v>
      </c>
      <c r="CQ722" s="73">
        <f t="shared" si="708"/>
        <v>1029.0172273972603</v>
      </c>
      <c r="CR722" s="6">
        <f t="shared" si="757"/>
        <v>1029.3605166894736</v>
      </c>
    </row>
    <row r="723" spans="1:96">
      <c r="A723" s="30" t="s">
        <v>1654</v>
      </c>
      <c r="B723" s="30" t="s">
        <v>1652</v>
      </c>
      <c r="C723" s="49"/>
      <c r="D723" s="49" t="s">
        <v>3430</v>
      </c>
      <c r="E723" s="30" t="s">
        <v>3061</v>
      </c>
      <c r="F723" s="30" t="s">
        <v>4568</v>
      </c>
      <c r="G723" s="30" t="s">
        <v>4562</v>
      </c>
      <c r="H723" s="30" t="s">
        <v>4437</v>
      </c>
      <c r="I723" s="30" t="s">
        <v>11575</v>
      </c>
      <c r="J723" s="30"/>
      <c r="K723" s="30" t="s">
        <v>1240</v>
      </c>
      <c r="L723" s="30" t="s">
        <v>3102</v>
      </c>
      <c r="M723" s="31">
        <v>1933.38</v>
      </c>
      <c r="N723" s="30">
        <v>15</v>
      </c>
      <c r="O723" s="30"/>
      <c r="P723" s="162">
        <v>15</v>
      </c>
      <c r="Q723" s="30">
        <f t="shared" si="709"/>
        <v>180</v>
      </c>
      <c r="R723" s="30">
        <f t="shared" si="710"/>
        <v>5478.6330000000007</v>
      </c>
      <c r="S723" s="30">
        <f t="shared" si="711"/>
        <v>5475</v>
      </c>
      <c r="T723" s="30" t="s">
        <v>6</v>
      </c>
      <c r="U723" s="30"/>
      <c r="V723" s="32">
        <v>42090</v>
      </c>
      <c r="W723" s="30"/>
      <c r="X723" s="31">
        <v>1933.38</v>
      </c>
      <c r="Y723" s="30">
        <v>0</v>
      </c>
      <c r="Z723" s="30">
        <v>0</v>
      </c>
      <c r="AA723" s="30">
        <v>0</v>
      </c>
      <c r="AB723" s="31">
        <f t="shared" si="712"/>
        <v>1933.38</v>
      </c>
      <c r="AC723" s="33">
        <v>42095</v>
      </c>
      <c r="AD723" s="10">
        <f t="shared" si="713"/>
        <v>42090</v>
      </c>
      <c r="AE723" s="10">
        <f t="shared" si="714"/>
        <v>42095</v>
      </c>
      <c r="AF723" s="11">
        <f t="shared" si="715"/>
        <v>5</v>
      </c>
      <c r="AG723" s="11">
        <f t="shared" si="716"/>
        <v>5478.75</v>
      </c>
      <c r="AH723" s="11">
        <f t="shared" si="717"/>
        <v>5</v>
      </c>
      <c r="AI723" s="11">
        <f t="shared" si="718"/>
        <v>1.7656438356164383</v>
      </c>
      <c r="AJ723" s="11">
        <f t="shared" si="719"/>
        <v>1931.6143561643837</v>
      </c>
      <c r="AK723" s="33">
        <v>42461</v>
      </c>
      <c r="AL723" s="5">
        <f t="shared" si="720"/>
        <v>42461</v>
      </c>
      <c r="AM723" s="11">
        <f t="shared" si="721"/>
        <v>42461</v>
      </c>
      <c r="AN723" s="11">
        <f t="shared" si="722"/>
        <v>5</v>
      </c>
      <c r="AO723" s="6">
        <v>130.66</v>
      </c>
      <c r="AP723" s="6">
        <f t="shared" si="723"/>
        <v>128.89435616438357</v>
      </c>
      <c r="AQ723" s="6">
        <f t="shared" si="724"/>
        <v>1802.72</v>
      </c>
      <c r="AR723" s="33">
        <v>42826</v>
      </c>
      <c r="AS723" s="5">
        <f t="shared" si="725"/>
        <v>42826</v>
      </c>
      <c r="AT723" s="11">
        <f t="shared" si="726"/>
        <v>42826</v>
      </c>
      <c r="AU723" s="11">
        <f t="shared" si="727"/>
        <v>736</v>
      </c>
      <c r="AV723" s="6">
        <v>259.55200000000002</v>
      </c>
      <c r="AW723" s="6">
        <v>128.892</v>
      </c>
      <c r="AX723" s="6">
        <f t="shared" si="728"/>
        <v>1673.828</v>
      </c>
      <c r="AY723" s="33">
        <v>43191</v>
      </c>
      <c r="AZ723" s="5">
        <f t="shared" si="729"/>
        <v>43191</v>
      </c>
      <c r="BA723" s="11">
        <f t="shared" si="730"/>
        <v>1101</v>
      </c>
      <c r="BB723" s="11">
        <f t="shared" si="731"/>
        <v>0</v>
      </c>
      <c r="BC723" s="6">
        <v>390.17796970229767</v>
      </c>
      <c r="BD723" s="6">
        <v>130.62596970229768</v>
      </c>
      <c r="BE723" s="6">
        <f t="shared" si="732"/>
        <v>1543.2020302977025</v>
      </c>
      <c r="BF723" s="8"/>
      <c r="BG723" s="33">
        <v>43556</v>
      </c>
      <c r="BH723" s="5">
        <f t="shared" si="733"/>
        <v>43556</v>
      </c>
      <c r="BI723" s="11">
        <f t="shared" si="734"/>
        <v>1466</v>
      </c>
      <c r="BJ723" s="11">
        <f t="shared" si="735"/>
        <v>0</v>
      </c>
      <c r="BK723" s="6">
        <f t="shared" si="736"/>
        <v>517.34348331052649</v>
      </c>
      <c r="BL723" s="6">
        <f t="shared" si="737"/>
        <v>127.16551360822882</v>
      </c>
      <c r="BM723" s="6">
        <f t="shared" si="738"/>
        <v>1416.0365166894737</v>
      </c>
      <c r="BN723" s="59"/>
      <c r="BO723" s="58"/>
      <c r="BP723" s="58"/>
      <c r="BQ723" s="61">
        <f t="shared" si="739"/>
        <v>1287.1445166894737</v>
      </c>
      <c r="BR723" s="33">
        <v>43922</v>
      </c>
      <c r="BS723" s="5">
        <f t="shared" si="740"/>
        <v>43922</v>
      </c>
      <c r="BT723" s="11">
        <f t="shared" si="741"/>
        <v>1832</v>
      </c>
      <c r="BU723" s="11">
        <f t="shared" si="742"/>
        <v>0</v>
      </c>
      <c r="BV723" s="6">
        <f t="shared" si="743"/>
        <v>646.23548331052643</v>
      </c>
      <c r="BW723" s="6">
        <f t="shared" si="744"/>
        <v>128.892</v>
      </c>
      <c r="BX723" s="73">
        <f t="shared" si="758"/>
        <v>1286.8012273972604</v>
      </c>
      <c r="BY723" s="6">
        <f t="shared" si="745"/>
        <v>1287.1445166894737</v>
      </c>
      <c r="BZ723" s="33">
        <v>44287</v>
      </c>
      <c r="CA723" s="5">
        <f t="shared" si="746"/>
        <v>44287</v>
      </c>
      <c r="CB723" s="11">
        <f t="shared" si="747"/>
        <v>2197</v>
      </c>
      <c r="CC723" s="11">
        <f t="shared" si="748"/>
        <v>0</v>
      </c>
      <c r="CD723" s="6">
        <f t="shared" si="749"/>
        <v>775.12748331052649</v>
      </c>
      <c r="CE723" s="62">
        <f t="shared" si="750"/>
        <v>128.892</v>
      </c>
      <c r="CF723" s="73">
        <f t="shared" si="759"/>
        <v>128.892</v>
      </c>
      <c r="CG723" s="73">
        <f t="shared" si="707"/>
        <v>1157.9092273972603</v>
      </c>
      <c r="CH723" s="6">
        <f t="shared" si="751"/>
        <v>1158.2525166894736</v>
      </c>
      <c r="CI723" s="6"/>
      <c r="CJ723" s="33">
        <v>44652</v>
      </c>
      <c r="CK723" s="5">
        <f t="shared" si="752"/>
        <v>44652</v>
      </c>
      <c r="CL723" s="11">
        <f t="shared" si="753"/>
        <v>2557</v>
      </c>
      <c r="CM723" s="11">
        <f t="shared" si="754"/>
        <v>2557</v>
      </c>
      <c r="CN723" s="6">
        <f t="shared" si="755"/>
        <v>904.01948331052654</v>
      </c>
      <c r="CO723" s="6">
        <f t="shared" si="756"/>
        <v>128.892</v>
      </c>
      <c r="CP723" s="73">
        <f t="shared" si="760"/>
        <v>128.892</v>
      </c>
      <c r="CQ723" s="73">
        <f t="shared" si="708"/>
        <v>1029.0172273972603</v>
      </c>
      <c r="CR723" s="6">
        <f t="shared" si="757"/>
        <v>1029.3605166894736</v>
      </c>
    </row>
    <row r="724" spans="1:96">
      <c r="A724" s="30" t="s">
        <v>1655</v>
      </c>
      <c r="B724" s="30" t="s">
        <v>1652</v>
      </c>
      <c r="C724" s="49"/>
      <c r="D724" s="49" t="s">
        <v>3431</v>
      </c>
      <c r="E724" s="30" t="s">
        <v>3061</v>
      </c>
      <c r="F724" s="30" t="s">
        <v>4568</v>
      </c>
      <c r="G724" s="30" t="s">
        <v>4562</v>
      </c>
      <c r="H724" s="30" t="s">
        <v>3140</v>
      </c>
      <c r="I724" s="30" t="s">
        <v>3116</v>
      </c>
      <c r="J724" s="30"/>
      <c r="K724" s="30" t="s">
        <v>1240</v>
      </c>
      <c r="L724" s="30" t="s">
        <v>3102</v>
      </c>
      <c r="M724" s="31">
        <v>1933.38</v>
      </c>
      <c r="N724" s="30">
        <v>15</v>
      </c>
      <c r="O724" s="30"/>
      <c r="P724" s="162">
        <v>15</v>
      </c>
      <c r="Q724" s="30">
        <f t="shared" si="709"/>
        <v>180</v>
      </c>
      <c r="R724" s="30">
        <f t="shared" si="710"/>
        <v>5478.6330000000007</v>
      </c>
      <c r="S724" s="30">
        <f t="shared" si="711"/>
        <v>5475</v>
      </c>
      <c r="T724" s="30" t="s">
        <v>6</v>
      </c>
      <c r="U724" s="30"/>
      <c r="V724" s="32">
        <v>42090</v>
      </c>
      <c r="W724" s="30"/>
      <c r="X724" s="31">
        <v>1933.38</v>
      </c>
      <c r="Y724" s="30">
        <v>0</v>
      </c>
      <c r="Z724" s="30">
        <v>0</v>
      </c>
      <c r="AA724" s="30">
        <v>0</v>
      </c>
      <c r="AB724" s="31">
        <f t="shared" si="712"/>
        <v>1933.38</v>
      </c>
      <c r="AC724" s="33">
        <v>42095</v>
      </c>
      <c r="AD724" s="10">
        <f t="shared" si="713"/>
        <v>42090</v>
      </c>
      <c r="AE724" s="10">
        <f t="shared" si="714"/>
        <v>42095</v>
      </c>
      <c r="AF724" s="11">
        <f t="shared" si="715"/>
        <v>5</v>
      </c>
      <c r="AG724" s="11">
        <f t="shared" si="716"/>
        <v>5478.75</v>
      </c>
      <c r="AH724" s="11">
        <f t="shared" si="717"/>
        <v>5</v>
      </c>
      <c r="AI724" s="11">
        <f t="shared" si="718"/>
        <v>1.7656438356164383</v>
      </c>
      <c r="AJ724" s="11">
        <f t="shared" si="719"/>
        <v>1931.6143561643837</v>
      </c>
      <c r="AK724" s="33">
        <v>42461</v>
      </c>
      <c r="AL724" s="5">
        <f t="shared" si="720"/>
        <v>42461</v>
      </c>
      <c r="AM724" s="11">
        <f t="shared" si="721"/>
        <v>42461</v>
      </c>
      <c r="AN724" s="11">
        <f t="shared" si="722"/>
        <v>5</v>
      </c>
      <c r="AO724" s="6">
        <v>130.66</v>
      </c>
      <c r="AP724" s="6">
        <f t="shared" si="723"/>
        <v>128.89435616438357</v>
      </c>
      <c r="AQ724" s="6">
        <f t="shared" si="724"/>
        <v>1802.72</v>
      </c>
      <c r="AR724" s="33">
        <v>42826</v>
      </c>
      <c r="AS724" s="5">
        <f t="shared" si="725"/>
        <v>42826</v>
      </c>
      <c r="AT724" s="11">
        <f t="shared" si="726"/>
        <v>42826</v>
      </c>
      <c r="AU724" s="11">
        <f t="shared" si="727"/>
        <v>736</v>
      </c>
      <c r="AV724" s="6">
        <v>259.55200000000002</v>
      </c>
      <c r="AW724" s="6">
        <v>128.892</v>
      </c>
      <c r="AX724" s="6">
        <f t="shared" si="728"/>
        <v>1673.828</v>
      </c>
      <c r="AY724" s="33">
        <v>43191</v>
      </c>
      <c r="AZ724" s="5">
        <f t="shared" si="729"/>
        <v>43191</v>
      </c>
      <c r="BA724" s="11">
        <f t="shared" si="730"/>
        <v>1101</v>
      </c>
      <c r="BB724" s="11">
        <f t="shared" si="731"/>
        <v>0</v>
      </c>
      <c r="BC724" s="6">
        <v>390.17796970229767</v>
      </c>
      <c r="BD724" s="6">
        <v>130.62596970229768</v>
      </c>
      <c r="BE724" s="6">
        <f t="shared" si="732"/>
        <v>1543.2020302977025</v>
      </c>
      <c r="BF724" s="8"/>
      <c r="BG724" s="33">
        <v>43556</v>
      </c>
      <c r="BH724" s="5">
        <f t="shared" si="733"/>
        <v>43556</v>
      </c>
      <c r="BI724" s="11">
        <f t="shared" si="734"/>
        <v>1466</v>
      </c>
      <c r="BJ724" s="11">
        <f t="shared" si="735"/>
        <v>0</v>
      </c>
      <c r="BK724" s="6">
        <f t="shared" si="736"/>
        <v>517.34348331052649</v>
      </c>
      <c r="BL724" s="6">
        <f t="shared" si="737"/>
        <v>127.16551360822882</v>
      </c>
      <c r="BM724" s="6">
        <f t="shared" si="738"/>
        <v>1416.0365166894737</v>
      </c>
      <c r="BN724" s="59"/>
      <c r="BO724" s="58"/>
      <c r="BP724" s="58"/>
      <c r="BQ724" s="61">
        <f t="shared" si="739"/>
        <v>1287.1445166894737</v>
      </c>
      <c r="BR724" s="33">
        <v>43922</v>
      </c>
      <c r="BS724" s="5">
        <f t="shared" si="740"/>
        <v>43922</v>
      </c>
      <c r="BT724" s="11">
        <f t="shared" si="741"/>
        <v>1832</v>
      </c>
      <c r="BU724" s="11">
        <f t="shared" si="742"/>
        <v>0</v>
      </c>
      <c r="BV724" s="6">
        <f t="shared" si="743"/>
        <v>646.23548331052643</v>
      </c>
      <c r="BW724" s="6">
        <f t="shared" si="744"/>
        <v>128.892</v>
      </c>
      <c r="BX724" s="73">
        <f t="shared" si="758"/>
        <v>1286.8012273972604</v>
      </c>
      <c r="BY724" s="6">
        <f t="shared" si="745"/>
        <v>1287.1445166894737</v>
      </c>
      <c r="BZ724" s="33">
        <v>44287</v>
      </c>
      <c r="CA724" s="5">
        <f t="shared" si="746"/>
        <v>44287</v>
      </c>
      <c r="CB724" s="11">
        <f t="shared" si="747"/>
        <v>2197</v>
      </c>
      <c r="CC724" s="11">
        <f t="shared" si="748"/>
        <v>0</v>
      </c>
      <c r="CD724" s="6">
        <f t="shared" si="749"/>
        <v>775.12748331052649</v>
      </c>
      <c r="CE724" s="62">
        <f t="shared" si="750"/>
        <v>128.892</v>
      </c>
      <c r="CF724" s="73">
        <f t="shared" si="759"/>
        <v>128.892</v>
      </c>
      <c r="CG724" s="73">
        <f t="shared" si="707"/>
        <v>1157.9092273972603</v>
      </c>
      <c r="CH724" s="6">
        <f t="shared" si="751"/>
        <v>1158.2525166894736</v>
      </c>
      <c r="CI724" s="6"/>
      <c r="CJ724" s="33">
        <v>44652</v>
      </c>
      <c r="CK724" s="5">
        <f t="shared" si="752"/>
        <v>44652</v>
      </c>
      <c r="CL724" s="11">
        <f t="shared" si="753"/>
        <v>2557</v>
      </c>
      <c r="CM724" s="11">
        <f t="shared" si="754"/>
        <v>2557</v>
      </c>
      <c r="CN724" s="6">
        <f t="shared" si="755"/>
        <v>904.01948331052654</v>
      </c>
      <c r="CO724" s="6">
        <f t="shared" si="756"/>
        <v>128.892</v>
      </c>
      <c r="CP724" s="73">
        <f t="shared" si="760"/>
        <v>128.892</v>
      </c>
      <c r="CQ724" s="73">
        <f t="shared" si="708"/>
        <v>1029.0172273972603</v>
      </c>
      <c r="CR724" s="6">
        <f t="shared" si="757"/>
        <v>1029.3605166894736</v>
      </c>
    </row>
    <row r="725" spans="1:96">
      <c r="A725" s="30" t="s">
        <v>1656</v>
      </c>
      <c r="B725" s="30" t="s">
        <v>1652</v>
      </c>
      <c r="C725" s="49"/>
      <c r="D725" s="49" t="s">
        <v>3432</v>
      </c>
      <c r="E725" s="30" t="s">
        <v>3061</v>
      </c>
      <c r="F725" s="30" t="s">
        <v>4568</v>
      </c>
      <c r="G725" s="30" t="s">
        <v>4574</v>
      </c>
      <c r="H725" s="30" t="s">
        <v>4451</v>
      </c>
      <c r="I725" s="30" t="s">
        <v>11653</v>
      </c>
      <c r="J725" s="30"/>
      <c r="K725" s="30" t="s">
        <v>1240</v>
      </c>
      <c r="L725" s="30" t="s">
        <v>3102</v>
      </c>
      <c r="M725" s="31">
        <v>1933.38</v>
      </c>
      <c r="N725" s="30">
        <v>15</v>
      </c>
      <c r="O725" s="30"/>
      <c r="P725" s="162">
        <v>15</v>
      </c>
      <c r="Q725" s="30">
        <f t="shared" si="709"/>
        <v>180</v>
      </c>
      <c r="R725" s="30">
        <f t="shared" si="710"/>
        <v>5478.6330000000007</v>
      </c>
      <c r="S725" s="30">
        <f t="shared" si="711"/>
        <v>5475</v>
      </c>
      <c r="T725" s="30" t="s">
        <v>6</v>
      </c>
      <c r="U725" s="30"/>
      <c r="V725" s="32">
        <v>42090</v>
      </c>
      <c r="W725" s="30"/>
      <c r="X725" s="31">
        <v>1933.38</v>
      </c>
      <c r="Y725" s="30">
        <v>0</v>
      </c>
      <c r="Z725" s="30">
        <v>0</v>
      </c>
      <c r="AA725" s="30">
        <v>0</v>
      </c>
      <c r="AB725" s="31">
        <f t="shared" si="712"/>
        <v>1933.38</v>
      </c>
      <c r="AC725" s="33">
        <v>42095</v>
      </c>
      <c r="AD725" s="10">
        <f t="shared" si="713"/>
        <v>42090</v>
      </c>
      <c r="AE725" s="10">
        <f t="shared" si="714"/>
        <v>42095</v>
      </c>
      <c r="AF725" s="11">
        <f t="shared" si="715"/>
        <v>5</v>
      </c>
      <c r="AG725" s="11">
        <f t="shared" si="716"/>
        <v>5478.75</v>
      </c>
      <c r="AH725" s="11">
        <f t="shared" si="717"/>
        <v>5</v>
      </c>
      <c r="AI725" s="11">
        <f t="shared" si="718"/>
        <v>1.7656438356164383</v>
      </c>
      <c r="AJ725" s="11">
        <f t="shared" si="719"/>
        <v>1931.6143561643837</v>
      </c>
      <c r="AK725" s="33">
        <v>42461</v>
      </c>
      <c r="AL725" s="5">
        <f t="shared" si="720"/>
        <v>42461</v>
      </c>
      <c r="AM725" s="11">
        <f t="shared" si="721"/>
        <v>42461</v>
      </c>
      <c r="AN725" s="11">
        <f t="shared" si="722"/>
        <v>5</v>
      </c>
      <c r="AO725" s="6">
        <v>130.66</v>
      </c>
      <c r="AP725" s="6">
        <f t="shared" si="723"/>
        <v>128.89435616438357</v>
      </c>
      <c r="AQ725" s="6">
        <f t="shared" si="724"/>
        <v>1802.72</v>
      </c>
      <c r="AR725" s="33">
        <v>42826</v>
      </c>
      <c r="AS725" s="5">
        <f t="shared" si="725"/>
        <v>42826</v>
      </c>
      <c r="AT725" s="11">
        <f t="shared" si="726"/>
        <v>42826</v>
      </c>
      <c r="AU725" s="11">
        <f t="shared" si="727"/>
        <v>736</v>
      </c>
      <c r="AV725" s="6">
        <v>259.55200000000002</v>
      </c>
      <c r="AW725" s="6">
        <v>128.892</v>
      </c>
      <c r="AX725" s="6">
        <f t="shared" si="728"/>
        <v>1673.828</v>
      </c>
      <c r="AY725" s="33">
        <v>43191</v>
      </c>
      <c r="AZ725" s="5">
        <f t="shared" si="729"/>
        <v>43191</v>
      </c>
      <c r="BA725" s="11">
        <f t="shared" si="730"/>
        <v>1101</v>
      </c>
      <c r="BB725" s="11">
        <f t="shared" si="731"/>
        <v>0</v>
      </c>
      <c r="BC725" s="6">
        <v>390.17796970229767</v>
      </c>
      <c r="BD725" s="6">
        <v>130.62596970229768</v>
      </c>
      <c r="BE725" s="6">
        <f t="shared" si="732"/>
        <v>1543.2020302977025</v>
      </c>
      <c r="BF725" s="8"/>
      <c r="BG725" s="33">
        <v>43556</v>
      </c>
      <c r="BH725" s="5">
        <f t="shared" si="733"/>
        <v>43556</v>
      </c>
      <c r="BI725" s="11">
        <f t="shared" si="734"/>
        <v>1466</v>
      </c>
      <c r="BJ725" s="11">
        <f t="shared" si="735"/>
        <v>0</v>
      </c>
      <c r="BK725" s="6">
        <f t="shared" si="736"/>
        <v>517.34348331052649</v>
      </c>
      <c r="BL725" s="6">
        <f t="shared" si="737"/>
        <v>127.16551360822882</v>
      </c>
      <c r="BM725" s="6">
        <f t="shared" si="738"/>
        <v>1416.0365166894737</v>
      </c>
      <c r="BN725" s="59"/>
      <c r="BO725" s="58"/>
      <c r="BP725" s="58"/>
      <c r="BQ725" s="61">
        <f t="shared" si="739"/>
        <v>1287.1445166894737</v>
      </c>
      <c r="BR725" s="33">
        <v>43922</v>
      </c>
      <c r="BS725" s="5">
        <f t="shared" si="740"/>
        <v>43922</v>
      </c>
      <c r="BT725" s="11">
        <f t="shared" si="741"/>
        <v>1832</v>
      </c>
      <c r="BU725" s="11">
        <f t="shared" si="742"/>
        <v>0</v>
      </c>
      <c r="BV725" s="6">
        <f t="shared" si="743"/>
        <v>646.23548331052643</v>
      </c>
      <c r="BW725" s="6">
        <f t="shared" si="744"/>
        <v>128.892</v>
      </c>
      <c r="BX725" s="73">
        <f t="shared" si="758"/>
        <v>1286.8012273972604</v>
      </c>
      <c r="BY725" s="6">
        <f t="shared" si="745"/>
        <v>1287.1445166894737</v>
      </c>
      <c r="BZ725" s="33">
        <v>44287</v>
      </c>
      <c r="CA725" s="5">
        <f t="shared" si="746"/>
        <v>44287</v>
      </c>
      <c r="CB725" s="11">
        <f t="shared" si="747"/>
        <v>2197</v>
      </c>
      <c r="CC725" s="11">
        <f t="shared" si="748"/>
        <v>0</v>
      </c>
      <c r="CD725" s="6">
        <f t="shared" si="749"/>
        <v>775.12748331052649</v>
      </c>
      <c r="CE725" s="62">
        <f t="shared" si="750"/>
        <v>128.892</v>
      </c>
      <c r="CF725" s="73">
        <f t="shared" si="759"/>
        <v>128.892</v>
      </c>
      <c r="CG725" s="73">
        <f t="shared" si="707"/>
        <v>1157.9092273972603</v>
      </c>
      <c r="CH725" s="6">
        <f t="shared" si="751"/>
        <v>1158.2525166894736</v>
      </c>
      <c r="CI725" s="6"/>
      <c r="CJ725" s="33">
        <v>44652</v>
      </c>
      <c r="CK725" s="5">
        <f t="shared" si="752"/>
        <v>44652</v>
      </c>
      <c r="CL725" s="11">
        <f t="shared" si="753"/>
        <v>2557</v>
      </c>
      <c r="CM725" s="11">
        <f t="shared" si="754"/>
        <v>2557</v>
      </c>
      <c r="CN725" s="6">
        <f t="shared" si="755"/>
        <v>904.01948331052654</v>
      </c>
      <c r="CO725" s="6">
        <f t="shared" si="756"/>
        <v>128.892</v>
      </c>
      <c r="CP725" s="73">
        <f t="shared" si="760"/>
        <v>128.892</v>
      </c>
      <c r="CQ725" s="73">
        <f t="shared" si="708"/>
        <v>1029.0172273972603</v>
      </c>
      <c r="CR725" s="6">
        <f t="shared" si="757"/>
        <v>1029.3605166894736</v>
      </c>
    </row>
    <row r="726" spans="1:96">
      <c r="A726" s="30" t="s">
        <v>1657</v>
      </c>
      <c r="B726" s="30" t="s">
        <v>1652</v>
      </c>
      <c r="C726" s="49"/>
      <c r="D726" s="49" t="s">
        <v>3433</v>
      </c>
      <c r="E726" s="30" t="s">
        <v>3061</v>
      </c>
      <c r="F726" s="30" t="s">
        <v>4568</v>
      </c>
      <c r="G726" s="30" t="s">
        <v>4562</v>
      </c>
      <c r="H726" s="30" t="s">
        <v>3141</v>
      </c>
      <c r="I726" s="30" t="s">
        <v>3116</v>
      </c>
      <c r="J726" s="30"/>
      <c r="K726" s="30" t="s">
        <v>1240</v>
      </c>
      <c r="L726" s="30" t="s">
        <v>3102</v>
      </c>
      <c r="M726" s="31">
        <v>1933.38</v>
      </c>
      <c r="N726" s="30">
        <v>15</v>
      </c>
      <c r="O726" s="30"/>
      <c r="P726" s="162">
        <v>15</v>
      </c>
      <c r="Q726" s="30">
        <f t="shared" si="709"/>
        <v>180</v>
      </c>
      <c r="R726" s="30">
        <f t="shared" si="710"/>
        <v>5478.6330000000007</v>
      </c>
      <c r="S726" s="30">
        <f t="shared" si="711"/>
        <v>5475</v>
      </c>
      <c r="T726" s="30" t="s">
        <v>6</v>
      </c>
      <c r="U726" s="30"/>
      <c r="V726" s="32">
        <v>42090</v>
      </c>
      <c r="W726" s="30"/>
      <c r="X726" s="31">
        <v>1933.38</v>
      </c>
      <c r="Y726" s="30">
        <v>0</v>
      </c>
      <c r="Z726" s="30">
        <v>0</v>
      </c>
      <c r="AA726" s="30">
        <v>0</v>
      </c>
      <c r="AB726" s="31">
        <f t="shared" si="712"/>
        <v>1933.38</v>
      </c>
      <c r="AC726" s="33">
        <v>42095</v>
      </c>
      <c r="AD726" s="10">
        <f t="shared" si="713"/>
        <v>42090</v>
      </c>
      <c r="AE726" s="10">
        <f t="shared" si="714"/>
        <v>42095</v>
      </c>
      <c r="AF726" s="11">
        <f t="shared" si="715"/>
        <v>5</v>
      </c>
      <c r="AG726" s="11">
        <f t="shared" si="716"/>
        <v>5478.75</v>
      </c>
      <c r="AH726" s="11">
        <f t="shared" si="717"/>
        <v>5</v>
      </c>
      <c r="AI726" s="11">
        <f t="shared" si="718"/>
        <v>1.7656438356164383</v>
      </c>
      <c r="AJ726" s="11">
        <f t="shared" si="719"/>
        <v>1931.6143561643837</v>
      </c>
      <c r="AK726" s="33">
        <v>42461</v>
      </c>
      <c r="AL726" s="5">
        <f t="shared" si="720"/>
        <v>42461</v>
      </c>
      <c r="AM726" s="11">
        <f t="shared" si="721"/>
        <v>42461</v>
      </c>
      <c r="AN726" s="11">
        <f t="shared" si="722"/>
        <v>5</v>
      </c>
      <c r="AO726" s="6">
        <v>130.66</v>
      </c>
      <c r="AP726" s="6">
        <f t="shared" si="723"/>
        <v>128.89435616438357</v>
      </c>
      <c r="AQ726" s="6">
        <f t="shared" si="724"/>
        <v>1802.72</v>
      </c>
      <c r="AR726" s="33">
        <v>42826</v>
      </c>
      <c r="AS726" s="5">
        <f t="shared" si="725"/>
        <v>42826</v>
      </c>
      <c r="AT726" s="11">
        <f t="shared" si="726"/>
        <v>42826</v>
      </c>
      <c r="AU726" s="11">
        <f t="shared" si="727"/>
        <v>736</v>
      </c>
      <c r="AV726" s="6">
        <v>259.55200000000002</v>
      </c>
      <c r="AW726" s="6">
        <v>128.892</v>
      </c>
      <c r="AX726" s="6">
        <f t="shared" si="728"/>
        <v>1673.828</v>
      </c>
      <c r="AY726" s="33">
        <v>43191</v>
      </c>
      <c r="AZ726" s="5">
        <f t="shared" si="729"/>
        <v>43191</v>
      </c>
      <c r="BA726" s="11">
        <f t="shared" si="730"/>
        <v>1101</v>
      </c>
      <c r="BB726" s="11">
        <f t="shared" si="731"/>
        <v>0</v>
      </c>
      <c r="BC726" s="6">
        <v>390.17796970229767</v>
      </c>
      <c r="BD726" s="6">
        <v>130.62596970229768</v>
      </c>
      <c r="BE726" s="6">
        <f t="shared" si="732"/>
        <v>1543.2020302977025</v>
      </c>
      <c r="BF726" s="8"/>
      <c r="BG726" s="33">
        <v>43556</v>
      </c>
      <c r="BH726" s="5">
        <f t="shared" si="733"/>
        <v>43556</v>
      </c>
      <c r="BI726" s="11">
        <f t="shared" si="734"/>
        <v>1466</v>
      </c>
      <c r="BJ726" s="11">
        <f t="shared" si="735"/>
        <v>0</v>
      </c>
      <c r="BK726" s="6">
        <f t="shared" si="736"/>
        <v>517.34348331052649</v>
      </c>
      <c r="BL726" s="6">
        <f t="shared" si="737"/>
        <v>127.16551360822882</v>
      </c>
      <c r="BM726" s="6">
        <f t="shared" si="738"/>
        <v>1416.0365166894737</v>
      </c>
      <c r="BN726" s="59"/>
      <c r="BO726" s="58"/>
      <c r="BP726" s="58"/>
      <c r="BQ726" s="61">
        <f t="shared" si="739"/>
        <v>1287.1445166894737</v>
      </c>
      <c r="BR726" s="33">
        <v>43922</v>
      </c>
      <c r="BS726" s="5">
        <f t="shared" si="740"/>
        <v>43922</v>
      </c>
      <c r="BT726" s="11">
        <f t="shared" si="741"/>
        <v>1832</v>
      </c>
      <c r="BU726" s="11">
        <f t="shared" si="742"/>
        <v>0</v>
      </c>
      <c r="BV726" s="6">
        <f t="shared" si="743"/>
        <v>646.23548331052643</v>
      </c>
      <c r="BW726" s="6">
        <f t="shared" si="744"/>
        <v>128.892</v>
      </c>
      <c r="BX726" s="73">
        <f t="shared" si="758"/>
        <v>1286.8012273972604</v>
      </c>
      <c r="BY726" s="6">
        <f t="shared" si="745"/>
        <v>1287.1445166894737</v>
      </c>
      <c r="BZ726" s="33">
        <v>44287</v>
      </c>
      <c r="CA726" s="5">
        <f t="shared" si="746"/>
        <v>44287</v>
      </c>
      <c r="CB726" s="11">
        <f t="shared" si="747"/>
        <v>2197</v>
      </c>
      <c r="CC726" s="11">
        <f t="shared" si="748"/>
        <v>0</v>
      </c>
      <c r="CD726" s="6">
        <f t="shared" si="749"/>
        <v>775.12748331052649</v>
      </c>
      <c r="CE726" s="62">
        <f t="shared" si="750"/>
        <v>128.892</v>
      </c>
      <c r="CF726" s="73">
        <f t="shared" si="759"/>
        <v>128.892</v>
      </c>
      <c r="CG726" s="73">
        <f t="shared" si="707"/>
        <v>1157.9092273972603</v>
      </c>
      <c r="CH726" s="6">
        <f t="shared" si="751"/>
        <v>1158.2525166894736</v>
      </c>
      <c r="CI726" s="6"/>
      <c r="CJ726" s="33">
        <v>44652</v>
      </c>
      <c r="CK726" s="5">
        <f t="shared" si="752"/>
        <v>44652</v>
      </c>
      <c r="CL726" s="11">
        <f t="shared" si="753"/>
        <v>2557</v>
      </c>
      <c r="CM726" s="11">
        <f t="shared" si="754"/>
        <v>2557</v>
      </c>
      <c r="CN726" s="6">
        <f t="shared" si="755"/>
        <v>904.01948331052654</v>
      </c>
      <c r="CO726" s="6">
        <f t="shared" si="756"/>
        <v>128.892</v>
      </c>
      <c r="CP726" s="73">
        <f t="shared" si="760"/>
        <v>128.892</v>
      </c>
      <c r="CQ726" s="73">
        <f t="shared" si="708"/>
        <v>1029.0172273972603</v>
      </c>
      <c r="CR726" s="6">
        <f t="shared" si="757"/>
        <v>1029.3605166894736</v>
      </c>
    </row>
    <row r="727" spans="1:96">
      <c r="A727" s="30" t="s">
        <v>1658</v>
      </c>
      <c r="B727" s="30" t="s">
        <v>1652</v>
      </c>
      <c r="C727" s="49"/>
      <c r="D727" s="49" t="s">
        <v>3434</v>
      </c>
      <c r="E727" s="30" t="s">
        <v>3061</v>
      </c>
      <c r="F727" s="30" t="s">
        <v>4568</v>
      </c>
      <c r="G727" s="30" t="s">
        <v>4562</v>
      </c>
      <c r="H727" s="30" t="s">
        <v>3141</v>
      </c>
      <c r="I727" s="30" t="s">
        <v>3116</v>
      </c>
      <c r="J727" s="30"/>
      <c r="K727" s="30" t="s">
        <v>1240</v>
      </c>
      <c r="L727" s="30" t="s">
        <v>3102</v>
      </c>
      <c r="M727" s="31">
        <v>1933.38</v>
      </c>
      <c r="N727" s="30">
        <v>15</v>
      </c>
      <c r="O727" s="30"/>
      <c r="P727" s="162">
        <v>15</v>
      </c>
      <c r="Q727" s="30">
        <f t="shared" si="709"/>
        <v>180</v>
      </c>
      <c r="R727" s="30">
        <f t="shared" si="710"/>
        <v>5478.6330000000007</v>
      </c>
      <c r="S727" s="30">
        <f t="shared" si="711"/>
        <v>5475</v>
      </c>
      <c r="T727" s="30" t="s">
        <v>6</v>
      </c>
      <c r="U727" s="30"/>
      <c r="V727" s="32">
        <v>42090</v>
      </c>
      <c r="W727" s="30"/>
      <c r="X727" s="31">
        <v>1933.38</v>
      </c>
      <c r="Y727" s="30">
        <v>0</v>
      </c>
      <c r="Z727" s="30">
        <v>0</v>
      </c>
      <c r="AA727" s="30">
        <v>0</v>
      </c>
      <c r="AB727" s="31">
        <f t="shared" si="712"/>
        <v>1933.38</v>
      </c>
      <c r="AC727" s="33">
        <v>42095</v>
      </c>
      <c r="AD727" s="10">
        <f t="shared" si="713"/>
        <v>42090</v>
      </c>
      <c r="AE727" s="10">
        <f t="shared" si="714"/>
        <v>42095</v>
      </c>
      <c r="AF727" s="11">
        <f t="shared" si="715"/>
        <v>5</v>
      </c>
      <c r="AG727" s="11">
        <f t="shared" si="716"/>
        <v>5478.75</v>
      </c>
      <c r="AH727" s="11">
        <f t="shared" si="717"/>
        <v>5</v>
      </c>
      <c r="AI727" s="11">
        <f t="shared" si="718"/>
        <v>1.7656438356164383</v>
      </c>
      <c r="AJ727" s="11">
        <f t="shared" si="719"/>
        <v>1931.6143561643837</v>
      </c>
      <c r="AK727" s="33">
        <v>42461</v>
      </c>
      <c r="AL727" s="5">
        <f t="shared" si="720"/>
        <v>42461</v>
      </c>
      <c r="AM727" s="11">
        <f t="shared" si="721"/>
        <v>42461</v>
      </c>
      <c r="AN727" s="11">
        <f t="shared" si="722"/>
        <v>5</v>
      </c>
      <c r="AO727" s="6">
        <v>130.66</v>
      </c>
      <c r="AP727" s="6">
        <f t="shared" si="723"/>
        <v>128.89435616438357</v>
      </c>
      <c r="AQ727" s="6">
        <f t="shared" si="724"/>
        <v>1802.72</v>
      </c>
      <c r="AR727" s="33">
        <v>42826</v>
      </c>
      <c r="AS727" s="5">
        <f t="shared" si="725"/>
        <v>42826</v>
      </c>
      <c r="AT727" s="11">
        <f t="shared" si="726"/>
        <v>42826</v>
      </c>
      <c r="AU727" s="11">
        <f t="shared" si="727"/>
        <v>736</v>
      </c>
      <c r="AV727" s="6">
        <v>259.55200000000002</v>
      </c>
      <c r="AW727" s="6">
        <v>128.892</v>
      </c>
      <c r="AX727" s="6">
        <f t="shared" si="728"/>
        <v>1673.828</v>
      </c>
      <c r="AY727" s="33">
        <v>43191</v>
      </c>
      <c r="AZ727" s="5">
        <f t="shared" si="729"/>
        <v>43191</v>
      </c>
      <c r="BA727" s="11">
        <f t="shared" si="730"/>
        <v>1101</v>
      </c>
      <c r="BB727" s="11">
        <f t="shared" si="731"/>
        <v>0</v>
      </c>
      <c r="BC727" s="6">
        <v>390.17796970229767</v>
      </c>
      <c r="BD727" s="6">
        <v>130.62596970229768</v>
      </c>
      <c r="BE727" s="6">
        <f t="shared" si="732"/>
        <v>1543.2020302977025</v>
      </c>
      <c r="BF727" s="8"/>
      <c r="BG727" s="33">
        <v>43556</v>
      </c>
      <c r="BH727" s="5">
        <f t="shared" si="733"/>
        <v>43556</v>
      </c>
      <c r="BI727" s="11">
        <f t="shared" si="734"/>
        <v>1466</v>
      </c>
      <c r="BJ727" s="11">
        <f t="shared" si="735"/>
        <v>0</v>
      </c>
      <c r="BK727" s="6">
        <f t="shared" si="736"/>
        <v>517.34348331052649</v>
      </c>
      <c r="BL727" s="6">
        <f t="shared" si="737"/>
        <v>127.16551360822882</v>
      </c>
      <c r="BM727" s="6">
        <f t="shared" si="738"/>
        <v>1416.0365166894737</v>
      </c>
      <c r="BN727" s="59"/>
      <c r="BO727" s="58"/>
      <c r="BP727" s="58"/>
      <c r="BQ727" s="61">
        <f t="shared" si="739"/>
        <v>1287.1445166894737</v>
      </c>
      <c r="BR727" s="33">
        <v>43922</v>
      </c>
      <c r="BS727" s="5">
        <f t="shared" si="740"/>
        <v>43922</v>
      </c>
      <c r="BT727" s="11">
        <f t="shared" si="741"/>
        <v>1832</v>
      </c>
      <c r="BU727" s="11">
        <f t="shared" si="742"/>
        <v>0</v>
      </c>
      <c r="BV727" s="6">
        <f t="shared" si="743"/>
        <v>646.23548331052643</v>
      </c>
      <c r="BW727" s="6">
        <f t="shared" si="744"/>
        <v>128.892</v>
      </c>
      <c r="BX727" s="73">
        <f t="shared" si="758"/>
        <v>1286.8012273972604</v>
      </c>
      <c r="BY727" s="6">
        <f t="shared" si="745"/>
        <v>1287.1445166894737</v>
      </c>
      <c r="BZ727" s="33">
        <v>44287</v>
      </c>
      <c r="CA727" s="5">
        <f t="shared" si="746"/>
        <v>44287</v>
      </c>
      <c r="CB727" s="11">
        <f t="shared" si="747"/>
        <v>2197</v>
      </c>
      <c r="CC727" s="11">
        <f t="shared" si="748"/>
        <v>0</v>
      </c>
      <c r="CD727" s="6">
        <f t="shared" si="749"/>
        <v>775.12748331052649</v>
      </c>
      <c r="CE727" s="62">
        <f t="shared" si="750"/>
        <v>128.892</v>
      </c>
      <c r="CF727" s="73">
        <f t="shared" si="759"/>
        <v>128.892</v>
      </c>
      <c r="CG727" s="73">
        <f t="shared" si="707"/>
        <v>1157.9092273972603</v>
      </c>
      <c r="CH727" s="6">
        <f t="shared" si="751"/>
        <v>1158.2525166894736</v>
      </c>
      <c r="CI727" s="6"/>
      <c r="CJ727" s="33">
        <v>44652</v>
      </c>
      <c r="CK727" s="5">
        <f t="shared" si="752"/>
        <v>44652</v>
      </c>
      <c r="CL727" s="11">
        <f t="shared" si="753"/>
        <v>2557</v>
      </c>
      <c r="CM727" s="11">
        <f t="shared" si="754"/>
        <v>2557</v>
      </c>
      <c r="CN727" s="6">
        <f t="shared" si="755"/>
        <v>904.01948331052654</v>
      </c>
      <c r="CO727" s="6">
        <f t="shared" si="756"/>
        <v>128.892</v>
      </c>
      <c r="CP727" s="73">
        <f t="shared" si="760"/>
        <v>128.892</v>
      </c>
      <c r="CQ727" s="73">
        <f t="shared" si="708"/>
        <v>1029.0172273972603</v>
      </c>
      <c r="CR727" s="6">
        <f t="shared" si="757"/>
        <v>1029.3605166894736</v>
      </c>
    </row>
    <row r="728" spans="1:96">
      <c r="A728" s="30" t="s">
        <v>1659</v>
      </c>
      <c r="B728" s="30" t="s">
        <v>1652</v>
      </c>
      <c r="C728" s="49"/>
      <c r="D728" s="49" t="s">
        <v>3435</v>
      </c>
      <c r="E728" s="30" t="s">
        <v>3061</v>
      </c>
      <c r="F728" s="30" t="s">
        <v>4568</v>
      </c>
      <c r="G728" s="30" t="s">
        <v>4562</v>
      </c>
      <c r="H728" s="30" t="s">
        <v>4471</v>
      </c>
      <c r="I728" s="30" t="s">
        <v>4301</v>
      </c>
      <c r="J728" s="30"/>
      <c r="K728" s="30" t="s">
        <v>1240</v>
      </c>
      <c r="L728" s="30" t="s">
        <v>3102</v>
      </c>
      <c r="M728" s="31">
        <v>1933.38</v>
      </c>
      <c r="N728" s="30">
        <v>15</v>
      </c>
      <c r="O728" s="30"/>
      <c r="P728" s="162">
        <v>15</v>
      </c>
      <c r="Q728" s="30">
        <f t="shared" si="709"/>
        <v>180</v>
      </c>
      <c r="R728" s="30">
        <f t="shared" si="710"/>
        <v>5478.6330000000007</v>
      </c>
      <c r="S728" s="30">
        <f t="shared" si="711"/>
        <v>5475</v>
      </c>
      <c r="T728" s="30" t="s">
        <v>6</v>
      </c>
      <c r="U728" s="30"/>
      <c r="V728" s="32">
        <v>42090</v>
      </c>
      <c r="W728" s="30"/>
      <c r="X728" s="31">
        <v>1933.38</v>
      </c>
      <c r="Y728" s="30">
        <v>0</v>
      </c>
      <c r="Z728" s="30">
        <v>0</v>
      </c>
      <c r="AA728" s="30">
        <v>0</v>
      </c>
      <c r="AB728" s="31">
        <f t="shared" si="712"/>
        <v>1933.38</v>
      </c>
      <c r="AC728" s="33">
        <v>42095</v>
      </c>
      <c r="AD728" s="10">
        <f t="shared" si="713"/>
        <v>42090</v>
      </c>
      <c r="AE728" s="10">
        <f t="shared" si="714"/>
        <v>42095</v>
      </c>
      <c r="AF728" s="11">
        <f t="shared" si="715"/>
        <v>5</v>
      </c>
      <c r="AG728" s="11">
        <f t="shared" si="716"/>
        <v>5478.75</v>
      </c>
      <c r="AH728" s="11">
        <f t="shared" si="717"/>
        <v>5</v>
      </c>
      <c r="AI728" s="11">
        <f t="shared" si="718"/>
        <v>1.7656438356164383</v>
      </c>
      <c r="AJ728" s="11">
        <f t="shared" si="719"/>
        <v>1931.6143561643837</v>
      </c>
      <c r="AK728" s="33">
        <v>42461</v>
      </c>
      <c r="AL728" s="5">
        <f t="shared" si="720"/>
        <v>42461</v>
      </c>
      <c r="AM728" s="11">
        <f t="shared" si="721"/>
        <v>42461</v>
      </c>
      <c r="AN728" s="11">
        <f t="shared" si="722"/>
        <v>5</v>
      </c>
      <c r="AO728" s="6">
        <v>130.66</v>
      </c>
      <c r="AP728" s="6">
        <f t="shared" si="723"/>
        <v>128.89435616438357</v>
      </c>
      <c r="AQ728" s="6">
        <f t="shared" si="724"/>
        <v>1802.72</v>
      </c>
      <c r="AR728" s="33">
        <v>42826</v>
      </c>
      <c r="AS728" s="5">
        <f t="shared" si="725"/>
        <v>42826</v>
      </c>
      <c r="AT728" s="11">
        <f t="shared" si="726"/>
        <v>42826</v>
      </c>
      <c r="AU728" s="11">
        <f t="shared" si="727"/>
        <v>736</v>
      </c>
      <c r="AV728" s="6">
        <v>259.55200000000002</v>
      </c>
      <c r="AW728" s="6">
        <v>128.892</v>
      </c>
      <c r="AX728" s="6">
        <f t="shared" si="728"/>
        <v>1673.828</v>
      </c>
      <c r="AY728" s="33">
        <v>43191</v>
      </c>
      <c r="AZ728" s="5">
        <f t="shared" si="729"/>
        <v>43191</v>
      </c>
      <c r="BA728" s="11">
        <f t="shared" si="730"/>
        <v>1101</v>
      </c>
      <c r="BB728" s="11">
        <f t="shared" si="731"/>
        <v>0</v>
      </c>
      <c r="BC728" s="6">
        <v>390.17796970229767</v>
      </c>
      <c r="BD728" s="6">
        <v>130.62596970229768</v>
      </c>
      <c r="BE728" s="6">
        <f t="shared" si="732"/>
        <v>1543.2020302977025</v>
      </c>
      <c r="BF728" s="8"/>
      <c r="BG728" s="33">
        <v>43556</v>
      </c>
      <c r="BH728" s="5">
        <f t="shared" si="733"/>
        <v>43556</v>
      </c>
      <c r="BI728" s="11">
        <f t="shared" si="734"/>
        <v>1466</v>
      </c>
      <c r="BJ728" s="11">
        <f t="shared" si="735"/>
        <v>0</v>
      </c>
      <c r="BK728" s="6">
        <f t="shared" si="736"/>
        <v>517.34348331052649</v>
      </c>
      <c r="BL728" s="6">
        <f t="shared" si="737"/>
        <v>127.16551360822882</v>
      </c>
      <c r="BM728" s="6">
        <f t="shared" si="738"/>
        <v>1416.0365166894737</v>
      </c>
      <c r="BN728" s="59"/>
      <c r="BO728" s="58"/>
      <c r="BP728" s="58"/>
      <c r="BQ728" s="61">
        <f t="shared" si="739"/>
        <v>1287.1445166894737</v>
      </c>
      <c r="BR728" s="33">
        <v>43922</v>
      </c>
      <c r="BS728" s="5">
        <f t="shared" si="740"/>
        <v>43922</v>
      </c>
      <c r="BT728" s="11">
        <f t="shared" si="741"/>
        <v>1832</v>
      </c>
      <c r="BU728" s="11">
        <f t="shared" si="742"/>
        <v>0</v>
      </c>
      <c r="BV728" s="6">
        <f t="shared" si="743"/>
        <v>646.23548331052643</v>
      </c>
      <c r="BW728" s="6">
        <f t="shared" si="744"/>
        <v>128.892</v>
      </c>
      <c r="BX728" s="73">
        <f t="shared" si="758"/>
        <v>1286.8012273972604</v>
      </c>
      <c r="BY728" s="6">
        <f t="shared" si="745"/>
        <v>1287.1445166894737</v>
      </c>
      <c r="BZ728" s="33">
        <v>44287</v>
      </c>
      <c r="CA728" s="5">
        <f t="shared" si="746"/>
        <v>44287</v>
      </c>
      <c r="CB728" s="11">
        <f t="shared" si="747"/>
        <v>2197</v>
      </c>
      <c r="CC728" s="11">
        <f t="shared" si="748"/>
        <v>0</v>
      </c>
      <c r="CD728" s="6">
        <f t="shared" si="749"/>
        <v>775.12748331052649</v>
      </c>
      <c r="CE728" s="62">
        <f t="shared" si="750"/>
        <v>128.892</v>
      </c>
      <c r="CF728" s="73">
        <f t="shared" si="759"/>
        <v>128.892</v>
      </c>
      <c r="CG728" s="73">
        <f t="shared" si="707"/>
        <v>1157.9092273972603</v>
      </c>
      <c r="CH728" s="6">
        <f t="shared" si="751"/>
        <v>1158.2525166894736</v>
      </c>
      <c r="CI728" s="6"/>
      <c r="CJ728" s="33">
        <v>44652</v>
      </c>
      <c r="CK728" s="5">
        <f t="shared" si="752"/>
        <v>44652</v>
      </c>
      <c r="CL728" s="11">
        <f t="shared" si="753"/>
        <v>2557</v>
      </c>
      <c r="CM728" s="11">
        <f t="shared" si="754"/>
        <v>2557</v>
      </c>
      <c r="CN728" s="6">
        <f t="shared" si="755"/>
        <v>904.01948331052654</v>
      </c>
      <c r="CO728" s="6">
        <f t="shared" si="756"/>
        <v>128.892</v>
      </c>
      <c r="CP728" s="73">
        <f t="shared" si="760"/>
        <v>128.892</v>
      </c>
      <c r="CQ728" s="73">
        <f t="shared" si="708"/>
        <v>1029.0172273972603</v>
      </c>
      <c r="CR728" s="6">
        <f t="shared" si="757"/>
        <v>1029.3605166894736</v>
      </c>
    </row>
    <row r="729" spans="1:96">
      <c r="A729" s="30" t="s">
        <v>1660</v>
      </c>
      <c r="B729" s="30" t="s">
        <v>1652</v>
      </c>
      <c r="C729" s="49"/>
      <c r="D729" s="49" t="s">
        <v>3436</v>
      </c>
      <c r="E729" s="30" t="s">
        <v>3061</v>
      </c>
      <c r="F729" s="30" t="s">
        <v>4568</v>
      </c>
      <c r="G729" s="30" t="s">
        <v>4562</v>
      </c>
      <c r="H729" s="30" t="s">
        <v>3141</v>
      </c>
      <c r="I729" s="30" t="s">
        <v>3116</v>
      </c>
      <c r="J729" s="30"/>
      <c r="K729" s="30" t="s">
        <v>1240</v>
      </c>
      <c r="L729" s="30" t="s">
        <v>3102</v>
      </c>
      <c r="M729" s="31">
        <v>1933.38</v>
      </c>
      <c r="N729" s="30">
        <v>15</v>
      </c>
      <c r="O729" s="30"/>
      <c r="P729" s="162">
        <v>15</v>
      </c>
      <c r="Q729" s="30">
        <f t="shared" si="709"/>
        <v>180</v>
      </c>
      <c r="R729" s="30">
        <f t="shared" si="710"/>
        <v>5478.6330000000007</v>
      </c>
      <c r="S729" s="30">
        <f t="shared" si="711"/>
        <v>5475</v>
      </c>
      <c r="T729" s="30" t="s">
        <v>6</v>
      </c>
      <c r="U729" s="30"/>
      <c r="V729" s="32">
        <v>42090</v>
      </c>
      <c r="W729" s="30"/>
      <c r="X729" s="31">
        <v>1933.38</v>
      </c>
      <c r="Y729" s="30">
        <v>0</v>
      </c>
      <c r="Z729" s="30">
        <v>0</v>
      </c>
      <c r="AA729" s="30">
        <v>0</v>
      </c>
      <c r="AB729" s="31">
        <f t="shared" si="712"/>
        <v>1933.38</v>
      </c>
      <c r="AC729" s="33">
        <v>42095</v>
      </c>
      <c r="AD729" s="10">
        <f t="shared" si="713"/>
        <v>42090</v>
      </c>
      <c r="AE729" s="10">
        <f t="shared" si="714"/>
        <v>42095</v>
      </c>
      <c r="AF729" s="11">
        <f t="shared" si="715"/>
        <v>5</v>
      </c>
      <c r="AG729" s="11">
        <f t="shared" si="716"/>
        <v>5478.75</v>
      </c>
      <c r="AH729" s="11">
        <f t="shared" si="717"/>
        <v>5</v>
      </c>
      <c r="AI729" s="11">
        <f t="shared" si="718"/>
        <v>1.7656438356164383</v>
      </c>
      <c r="AJ729" s="11">
        <f t="shared" si="719"/>
        <v>1931.6143561643837</v>
      </c>
      <c r="AK729" s="33">
        <v>42461</v>
      </c>
      <c r="AL729" s="5">
        <f t="shared" si="720"/>
        <v>42461</v>
      </c>
      <c r="AM729" s="11">
        <f t="shared" si="721"/>
        <v>42461</v>
      </c>
      <c r="AN729" s="11">
        <f t="shared" si="722"/>
        <v>5</v>
      </c>
      <c r="AO729" s="6">
        <v>130.66</v>
      </c>
      <c r="AP729" s="6">
        <f t="shared" si="723"/>
        <v>128.89435616438357</v>
      </c>
      <c r="AQ729" s="6">
        <f t="shared" si="724"/>
        <v>1802.72</v>
      </c>
      <c r="AR729" s="33">
        <v>42826</v>
      </c>
      <c r="AS729" s="5">
        <f t="shared" si="725"/>
        <v>42826</v>
      </c>
      <c r="AT729" s="11">
        <f t="shared" si="726"/>
        <v>42826</v>
      </c>
      <c r="AU729" s="11">
        <f t="shared" si="727"/>
        <v>736</v>
      </c>
      <c r="AV729" s="6">
        <v>259.55200000000002</v>
      </c>
      <c r="AW729" s="6">
        <v>128.892</v>
      </c>
      <c r="AX729" s="6">
        <f t="shared" si="728"/>
        <v>1673.828</v>
      </c>
      <c r="AY729" s="33">
        <v>43191</v>
      </c>
      <c r="AZ729" s="5">
        <f t="shared" si="729"/>
        <v>43191</v>
      </c>
      <c r="BA729" s="11">
        <f t="shared" si="730"/>
        <v>1101</v>
      </c>
      <c r="BB729" s="11">
        <f t="shared" si="731"/>
        <v>0</v>
      </c>
      <c r="BC729" s="6">
        <v>390.17796970229767</v>
      </c>
      <c r="BD729" s="6">
        <v>130.62596970229768</v>
      </c>
      <c r="BE729" s="6">
        <f t="shared" si="732"/>
        <v>1543.2020302977025</v>
      </c>
      <c r="BF729" s="8"/>
      <c r="BG729" s="33">
        <v>43556</v>
      </c>
      <c r="BH729" s="5">
        <f t="shared" si="733"/>
        <v>43556</v>
      </c>
      <c r="BI729" s="11">
        <f t="shared" si="734"/>
        <v>1466</v>
      </c>
      <c r="BJ729" s="11">
        <f t="shared" si="735"/>
        <v>0</v>
      </c>
      <c r="BK729" s="6">
        <f t="shared" si="736"/>
        <v>517.34348331052649</v>
      </c>
      <c r="BL729" s="6">
        <f t="shared" si="737"/>
        <v>127.16551360822882</v>
      </c>
      <c r="BM729" s="6">
        <f t="shared" si="738"/>
        <v>1416.0365166894737</v>
      </c>
      <c r="BN729" s="59"/>
      <c r="BO729" s="58"/>
      <c r="BP729" s="58"/>
      <c r="BQ729" s="61">
        <f t="shared" si="739"/>
        <v>1287.1445166894737</v>
      </c>
      <c r="BR729" s="33">
        <v>43922</v>
      </c>
      <c r="BS729" s="5">
        <f t="shared" si="740"/>
        <v>43922</v>
      </c>
      <c r="BT729" s="11">
        <f t="shared" si="741"/>
        <v>1832</v>
      </c>
      <c r="BU729" s="11">
        <f t="shared" si="742"/>
        <v>0</v>
      </c>
      <c r="BV729" s="6">
        <f t="shared" si="743"/>
        <v>646.23548331052643</v>
      </c>
      <c r="BW729" s="6">
        <f t="shared" si="744"/>
        <v>128.892</v>
      </c>
      <c r="BX729" s="73">
        <f t="shared" si="758"/>
        <v>1286.8012273972604</v>
      </c>
      <c r="BY729" s="6">
        <f t="shared" si="745"/>
        <v>1287.1445166894737</v>
      </c>
      <c r="BZ729" s="33">
        <v>44287</v>
      </c>
      <c r="CA729" s="5">
        <f t="shared" si="746"/>
        <v>44287</v>
      </c>
      <c r="CB729" s="11">
        <f t="shared" si="747"/>
        <v>2197</v>
      </c>
      <c r="CC729" s="11">
        <f t="shared" si="748"/>
        <v>0</v>
      </c>
      <c r="CD729" s="6">
        <f t="shared" si="749"/>
        <v>775.12748331052649</v>
      </c>
      <c r="CE729" s="62">
        <f t="shared" si="750"/>
        <v>128.892</v>
      </c>
      <c r="CF729" s="73">
        <f t="shared" si="759"/>
        <v>128.892</v>
      </c>
      <c r="CG729" s="73">
        <f t="shared" si="707"/>
        <v>1157.9092273972603</v>
      </c>
      <c r="CH729" s="6">
        <f t="shared" si="751"/>
        <v>1158.2525166894736</v>
      </c>
      <c r="CI729" s="6"/>
      <c r="CJ729" s="33">
        <v>44652</v>
      </c>
      <c r="CK729" s="5">
        <f t="shared" si="752"/>
        <v>44652</v>
      </c>
      <c r="CL729" s="11">
        <f t="shared" si="753"/>
        <v>2557</v>
      </c>
      <c r="CM729" s="11">
        <f t="shared" si="754"/>
        <v>2557</v>
      </c>
      <c r="CN729" s="6">
        <f t="shared" si="755"/>
        <v>904.01948331052654</v>
      </c>
      <c r="CO729" s="6">
        <f t="shared" si="756"/>
        <v>128.892</v>
      </c>
      <c r="CP729" s="73">
        <f t="shared" si="760"/>
        <v>128.892</v>
      </c>
      <c r="CQ729" s="73">
        <f t="shared" si="708"/>
        <v>1029.0172273972603</v>
      </c>
      <c r="CR729" s="6">
        <f t="shared" si="757"/>
        <v>1029.3605166894736</v>
      </c>
    </row>
    <row r="730" spans="1:96">
      <c r="A730" s="30" t="s">
        <v>1661</v>
      </c>
      <c r="B730" s="30" t="s">
        <v>1652</v>
      </c>
      <c r="C730" s="49"/>
      <c r="D730" s="49" t="s">
        <v>3437</v>
      </c>
      <c r="E730" s="30" t="s">
        <v>3061</v>
      </c>
      <c r="F730" s="30" t="s">
        <v>4568</v>
      </c>
      <c r="G730" s="30" t="s">
        <v>4562</v>
      </c>
      <c r="H730" s="30" t="s">
        <v>4586</v>
      </c>
      <c r="I730" s="30" t="s">
        <v>4587</v>
      </c>
      <c r="J730" s="30"/>
      <c r="K730" s="30" t="s">
        <v>1240</v>
      </c>
      <c r="L730" s="30" t="s">
        <v>3102</v>
      </c>
      <c r="M730" s="31">
        <v>1933.38</v>
      </c>
      <c r="N730" s="30">
        <v>15</v>
      </c>
      <c r="O730" s="30"/>
      <c r="P730" s="162">
        <v>15</v>
      </c>
      <c r="Q730" s="30">
        <f t="shared" si="709"/>
        <v>180</v>
      </c>
      <c r="R730" s="30">
        <f t="shared" si="710"/>
        <v>5478.6330000000007</v>
      </c>
      <c r="S730" s="30">
        <f t="shared" si="711"/>
        <v>5475</v>
      </c>
      <c r="T730" s="30" t="s">
        <v>6</v>
      </c>
      <c r="U730" s="30"/>
      <c r="V730" s="32">
        <v>42090</v>
      </c>
      <c r="W730" s="30"/>
      <c r="X730" s="31">
        <v>1933.38</v>
      </c>
      <c r="Y730" s="30">
        <v>0</v>
      </c>
      <c r="Z730" s="30">
        <v>0</v>
      </c>
      <c r="AA730" s="30">
        <v>0</v>
      </c>
      <c r="AB730" s="31">
        <f t="shared" si="712"/>
        <v>1933.38</v>
      </c>
      <c r="AC730" s="33">
        <v>42095</v>
      </c>
      <c r="AD730" s="10">
        <f t="shared" si="713"/>
        <v>42090</v>
      </c>
      <c r="AE730" s="10">
        <f t="shared" si="714"/>
        <v>42095</v>
      </c>
      <c r="AF730" s="11">
        <f t="shared" si="715"/>
        <v>5</v>
      </c>
      <c r="AG730" s="11">
        <f t="shared" si="716"/>
        <v>5478.75</v>
      </c>
      <c r="AH730" s="11">
        <f t="shared" si="717"/>
        <v>5</v>
      </c>
      <c r="AI730" s="11">
        <f t="shared" si="718"/>
        <v>1.7656438356164383</v>
      </c>
      <c r="AJ730" s="11">
        <f t="shared" si="719"/>
        <v>1931.6143561643837</v>
      </c>
      <c r="AK730" s="33">
        <v>42461</v>
      </c>
      <c r="AL730" s="5">
        <f t="shared" si="720"/>
        <v>42461</v>
      </c>
      <c r="AM730" s="11">
        <f t="shared" si="721"/>
        <v>42461</v>
      </c>
      <c r="AN730" s="11">
        <f t="shared" si="722"/>
        <v>5</v>
      </c>
      <c r="AO730" s="6">
        <v>130.66</v>
      </c>
      <c r="AP730" s="6">
        <f t="shared" si="723"/>
        <v>128.89435616438357</v>
      </c>
      <c r="AQ730" s="6">
        <f t="shared" si="724"/>
        <v>1802.72</v>
      </c>
      <c r="AR730" s="33">
        <v>42826</v>
      </c>
      <c r="AS730" s="5">
        <f t="shared" si="725"/>
        <v>42826</v>
      </c>
      <c r="AT730" s="11">
        <f t="shared" si="726"/>
        <v>42826</v>
      </c>
      <c r="AU730" s="11">
        <f t="shared" si="727"/>
        <v>736</v>
      </c>
      <c r="AV730" s="6">
        <v>259.55200000000002</v>
      </c>
      <c r="AW730" s="6">
        <v>128.892</v>
      </c>
      <c r="AX730" s="6">
        <f t="shared" si="728"/>
        <v>1673.828</v>
      </c>
      <c r="AY730" s="33">
        <v>43191</v>
      </c>
      <c r="AZ730" s="5">
        <f t="shared" si="729"/>
        <v>43191</v>
      </c>
      <c r="BA730" s="11">
        <f t="shared" si="730"/>
        <v>1101</v>
      </c>
      <c r="BB730" s="11">
        <f t="shared" si="731"/>
        <v>0</v>
      </c>
      <c r="BC730" s="6">
        <v>390.17796970229767</v>
      </c>
      <c r="BD730" s="6">
        <v>130.62596970229768</v>
      </c>
      <c r="BE730" s="6">
        <f t="shared" si="732"/>
        <v>1543.2020302977025</v>
      </c>
      <c r="BF730" s="8"/>
      <c r="BG730" s="33">
        <v>43556</v>
      </c>
      <c r="BH730" s="5">
        <f t="shared" si="733"/>
        <v>43556</v>
      </c>
      <c r="BI730" s="11">
        <f t="shared" si="734"/>
        <v>1466</v>
      </c>
      <c r="BJ730" s="11">
        <f t="shared" si="735"/>
        <v>0</v>
      </c>
      <c r="BK730" s="6">
        <f t="shared" si="736"/>
        <v>517.34348331052649</v>
      </c>
      <c r="BL730" s="6">
        <f t="shared" si="737"/>
        <v>127.16551360822882</v>
      </c>
      <c r="BM730" s="6">
        <f t="shared" si="738"/>
        <v>1416.0365166894737</v>
      </c>
      <c r="BN730" s="59"/>
      <c r="BO730" s="58"/>
      <c r="BP730" s="58"/>
      <c r="BQ730" s="61">
        <f t="shared" si="739"/>
        <v>1287.1445166894737</v>
      </c>
      <c r="BR730" s="33">
        <v>43922</v>
      </c>
      <c r="BS730" s="5">
        <f t="shared" si="740"/>
        <v>43922</v>
      </c>
      <c r="BT730" s="11">
        <f t="shared" si="741"/>
        <v>1832</v>
      </c>
      <c r="BU730" s="11">
        <f t="shared" si="742"/>
        <v>0</v>
      </c>
      <c r="BV730" s="6">
        <f t="shared" si="743"/>
        <v>646.23548331052643</v>
      </c>
      <c r="BW730" s="6">
        <f t="shared" si="744"/>
        <v>128.892</v>
      </c>
      <c r="BX730" s="73">
        <f t="shared" si="758"/>
        <v>1286.8012273972604</v>
      </c>
      <c r="BY730" s="6">
        <f t="shared" si="745"/>
        <v>1287.1445166894737</v>
      </c>
      <c r="BZ730" s="33">
        <v>44287</v>
      </c>
      <c r="CA730" s="5">
        <f t="shared" si="746"/>
        <v>44287</v>
      </c>
      <c r="CB730" s="11">
        <f t="shared" si="747"/>
        <v>2197</v>
      </c>
      <c r="CC730" s="11">
        <f t="shared" si="748"/>
        <v>0</v>
      </c>
      <c r="CD730" s="6">
        <f t="shared" si="749"/>
        <v>775.12748331052649</v>
      </c>
      <c r="CE730" s="62">
        <f t="shared" si="750"/>
        <v>128.892</v>
      </c>
      <c r="CF730" s="73">
        <f t="shared" si="759"/>
        <v>128.892</v>
      </c>
      <c r="CG730" s="73">
        <f t="shared" si="707"/>
        <v>1157.9092273972603</v>
      </c>
      <c r="CH730" s="6">
        <f t="shared" si="751"/>
        <v>1158.2525166894736</v>
      </c>
      <c r="CI730" s="6"/>
      <c r="CJ730" s="33">
        <v>44652</v>
      </c>
      <c r="CK730" s="5">
        <f t="shared" si="752"/>
        <v>44652</v>
      </c>
      <c r="CL730" s="11">
        <f t="shared" si="753"/>
        <v>2557</v>
      </c>
      <c r="CM730" s="11">
        <f t="shared" si="754"/>
        <v>2557</v>
      </c>
      <c r="CN730" s="6">
        <f t="shared" si="755"/>
        <v>904.01948331052654</v>
      </c>
      <c r="CO730" s="6">
        <f t="shared" si="756"/>
        <v>128.892</v>
      </c>
      <c r="CP730" s="73">
        <f t="shared" si="760"/>
        <v>128.892</v>
      </c>
      <c r="CQ730" s="73">
        <f t="shared" si="708"/>
        <v>1029.0172273972603</v>
      </c>
      <c r="CR730" s="6">
        <f t="shared" si="757"/>
        <v>1029.3605166894736</v>
      </c>
    </row>
    <row r="731" spans="1:96">
      <c r="A731" s="30" t="s">
        <v>1662</v>
      </c>
      <c r="B731" s="30" t="s">
        <v>1652</v>
      </c>
      <c r="C731" s="49"/>
      <c r="D731" s="49" t="s">
        <v>3438</v>
      </c>
      <c r="E731" s="30" t="s">
        <v>3061</v>
      </c>
      <c r="F731" s="30" t="s">
        <v>4568</v>
      </c>
      <c r="G731" s="30" t="s">
        <v>4562</v>
      </c>
      <c r="H731" s="30" t="s">
        <v>3141</v>
      </c>
      <c r="I731" s="30" t="s">
        <v>3116</v>
      </c>
      <c r="J731" s="30"/>
      <c r="K731" s="30" t="s">
        <v>1240</v>
      </c>
      <c r="L731" s="30" t="s">
        <v>3102</v>
      </c>
      <c r="M731" s="31">
        <v>1933.38</v>
      </c>
      <c r="N731" s="30">
        <v>15</v>
      </c>
      <c r="O731" s="30"/>
      <c r="P731" s="162">
        <v>15</v>
      </c>
      <c r="Q731" s="30">
        <f t="shared" si="709"/>
        <v>180</v>
      </c>
      <c r="R731" s="30">
        <f t="shared" si="710"/>
        <v>5478.6330000000007</v>
      </c>
      <c r="S731" s="30">
        <f t="shared" si="711"/>
        <v>5475</v>
      </c>
      <c r="T731" s="30" t="s">
        <v>6</v>
      </c>
      <c r="U731" s="30"/>
      <c r="V731" s="32">
        <v>42090</v>
      </c>
      <c r="W731" s="30"/>
      <c r="X731" s="31">
        <v>1933.38</v>
      </c>
      <c r="Y731" s="30">
        <v>0</v>
      </c>
      <c r="Z731" s="30">
        <v>0</v>
      </c>
      <c r="AA731" s="30">
        <v>0</v>
      </c>
      <c r="AB731" s="31">
        <f t="shared" si="712"/>
        <v>1933.38</v>
      </c>
      <c r="AC731" s="33">
        <v>42095</v>
      </c>
      <c r="AD731" s="10">
        <f t="shared" si="713"/>
        <v>42090</v>
      </c>
      <c r="AE731" s="10">
        <f t="shared" si="714"/>
        <v>42095</v>
      </c>
      <c r="AF731" s="11">
        <f t="shared" si="715"/>
        <v>5</v>
      </c>
      <c r="AG731" s="11">
        <f t="shared" si="716"/>
        <v>5478.75</v>
      </c>
      <c r="AH731" s="11">
        <f t="shared" si="717"/>
        <v>5</v>
      </c>
      <c r="AI731" s="11">
        <f t="shared" si="718"/>
        <v>1.7656438356164383</v>
      </c>
      <c r="AJ731" s="11">
        <f t="shared" si="719"/>
        <v>1931.6143561643837</v>
      </c>
      <c r="AK731" s="33">
        <v>42461</v>
      </c>
      <c r="AL731" s="5">
        <f t="shared" si="720"/>
        <v>42461</v>
      </c>
      <c r="AM731" s="11">
        <f t="shared" si="721"/>
        <v>42461</v>
      </c>
      <c r="AN731" s="11">
        <f t="shared" si="722"/>
        <v>5</v>
      </c>
      <c r="AO731" s="6">
        <v>130.66</v>
      </c>
      <c r="AP731" s="6">
        <f t="shared" si="723"/>
        <v>128.89435616438357</v>
      </c>
      <c r="AQ731" s="6">
        <f t="shared" si="724"/>
        <v>1802.72</v>
      </c>
      <c r="AR731" s="33">
        <v>42826</v>
      </c>
      <c r="AS731" s="5">
        <f t="shared" si="725"/>
        <v>42826</v>
      </c>
      <c r="AT731" s="11">
        <f t="shared" si="726"/>
        <v>42826</v>
      </c>
      <c r="AU731" s="11">
        <f t="shared" si="727"/>
        <v>736</v>
      </c>
      <c r="AV731" s="6">
        <v>259.55200000000002</v>
      </c>
      <c r="AW731" s="6">
        <v>128.892</v>
      </c>
      <c r="AX731" s="6">
        <f t="shared" si="728"/>
        <v>1673.828</v>
      </c>
      <c r="AY731" s="33">
        <v>43191</v>
      </c>
      <c r="AZ731" s="5">
        <f t="shared" si="729"/>
        <v>43191</v>
      </c>
      <c r="BA731" s="11">
        <f t="shared" si="730"/>
        <v>1101</v>
      </c>
      <c r="BB731" s="11">
        <f t="shared" si="731"/>
        <v>0</v>
      </c>
      <c r="BC731" s="6">
        <v>390.17796970229767</v>
      </c>
      <c r="BD731" s="6">
        <v>130.62596970229768</v>
      </c>
      <c r="BE731" s="6">
        <f t="shared" si="732"/>
        <v>1543.2020302977025</v>
      </c>
      <c r="BF731" s="8"/>
      <c r="BG731" s="33">
        <v>43556</v>
      </c>
      <c r="BH731" s="5">
        <f t="shared" si="733"/>
        <v>43556</v>
      </c>
      <c r="BI731" s="11">
        <f t="shared" si="734"/>
        <v>1466</v>
      </c>
      <c r="BJ731" s="11">
        <f t="shared" si="735"/>
        <v>0</v>
      </c>
      <c r="BK731" s="6">
        <f t="shared" si="736"/>
        <v>517.34348331052649</v>
      </c>
      <c r="BL731" s="6">
        <f t="shared" si="737"/>
        <v>127.16551360822882</v>
      </c>
      <c r="BM731" s="6">
        <f t="shared" si="738"/>
        <v>1416.0365166894737</v>
      </c>
      <c r="BN731" s="59"/>
      <c r="BO731" s="58"/>
      <c r="BP731" s="58"/>
      <c r="BQ731" s="61">
        <f t="shared" si="739"/>
        <v>1287.1445166894737</v>
      </c>
      <c r="BR731" s="33">
        <v>43922</v>
      </c>
      <c r="BS731" s="5">
        <f t="shared" si="740"/>
        <v>43922</v>
      </c>
      <c r="BT731" s="11">
        <f t="shared" si="741"/>
        <v>1832</v>
      </c>
      <c r="BU731" s="11">
        <f t="shared" si="742"/>
        <v>0</v>
      </c>
      <c r="BV731" s="6">
        <f t="shared" si="743"/>
        <v>646.23548331052643</v>
      </c>
      <c r="BW731" s="6">
        <f t="shared" si="744"/>
        <v>128.892</v>
      </c>
      <c r="BX731" s="73">
        <f t="shared" si="758"/>
        <v>1286.8012273972604</v>
      </c>
      <c r="BY731" s="6">
        <f t="shared" si="745"/>
        <v>1287.1445166894737</v>
      </c>
      <c r="BZ731" s="33">
        <v>44287</v>
      </c>
      <c r="CA731" s="5">
        <f t="shared" si="746"/>
        <v>44287</v>
      </c>
      <c r="CB731" s="11">
        <f t="shared" si="747"/>
        <v>2197</v>
      </c>
      <c r="CC731" s="11">
        <f t="shared" si="748"/>
        <v>0</v>
      </c>
      <c r="CD731" s="6">
        <f t="shared" si="749"/>
        <v>775.12748331052649</v>
      </c>
      <c r="CE731" s="62">
        <f t="shared" si="750"/>
        <v>128.892</v>
      </c>
      <c r="CF731" s="73">
        <f t="shared" si="759"/>
        <v>128.892</v>
      </c>
      <c r="CG731" s="73">
        <f t="shared" si="707"/>
        <v>1157.9092273972603</v>
      </c>
      <c r="CH731" s="6">
        <f t="shared" si="751"/>
        <v>1158.2525166894736</v>
      </c>
      <c r="CI731" s="6"/>
      <c r="CJ731" s="33">
        <v>44652</v>
      </c>
      <c r="CK731" s="5">
        <f t="shared" si="752"/>
        <v>44652</v>
      </c>
      <c r="CL731" s="11">
        <f t="shared" si="753"/>
        <v>2557</v>
      </c>
      <c r="CM731" s="11">
        <f t="shared" si="754"/>
        <v>2557</v>
      </c>
      <c r="CN731" s="6">
        <f t="shared" si="755"/>
        <v>904.01948331052654</v>
      </c>
      <c r="CO731" s="6">
        <f t="shared" si="756"/>
        <v>128.892</v>
      </c>
      <c r="CP731" s="73">
        <f t="shared" si="760"/>
        <v>128.892</v>
      </c>
      <c r="CQ731" s="73">
        <f t="shared" si="708"/>
        <v>1029.0172273972603</v>
      </c>
      <c r="CR731" s="6">
        <f t="shared" si="757"/>
        <v>1029.3605166894736</v>
      </c>
    </row>
    <row r="732" spans="1:96">
      <c r="A732" s="30" t="s">
        <v>1663</v>
      </c>
      <c r="B732" s="30" t="s">
        <v>1652</v>
      </c>
      <c r="C732" s="49"/>
      <c r="D732" s="49" t="s">
        <v>3439</v>
      </c>
      <c r="E732" s="30" t="s">
        <v>3061</v>
      </c>
      <c r="F732" s="30" t="s">
        <v>4568</v>
      </c>
      <c r="G732" s="30" t="s">
        <v>4562</v>
      </c>
      <c r="H732" s="30" t="s">
        <v>4444</v>
      </c>
      <c r="I732" s="30" t="s">
        <v>4305</v>
      </c>
      <c r="J732" s="30"/>
      <c r="K732" s="30" t="s">
        <v>1240</v>
      </c>
      <c r="L732" s="30" t="s">
        <v>3102</v>
      </c>
      <c r="M732" s="31">
        <v>1933.38</v>
      </c>
      <c r="N732" s="30">
        <v>15</v>
      </c>
      <c r="O732" s="30"/>
      <c r="P732" s="162">
        <v>15</v>
      </c>
      <c r="Q732" s="30">
        <f t="shared" si="709"/>
        <v>180</v>
      </c>
      <c r="R732" s="30">
        <f t="shared" si="710"/>
        <v>5478.6330000000007</v>
      </c>
      <c r="S732" s="30">
        <f t="shared" si="711"/>
        <v>5475</v>
      </c>
      <c r="T732" s="30" t="s">
        <v>6</v>
      </c>
      <c r="U732" s="30"/>
      <c r="V732" s="32">
        <v>42090</v>
      </c>
      <c r="W732" s="30"/>
      <c r="X732" s="31">
        <v>1933.38</v>
      </c>
      <c r="Y732" s="30">
        <v>0</v>
      </c>
      <c r="Z732" s="30">
        <v>0</v>
      </c>
      <c r="AA732" s="30">
        <v>0</v>
      </c>
      <c r="AB732" s="31">
        <f t="shared" si="712"/>
        <v>1933.38</v>
      </c>
      <c r="AC732" s="33">
        <v>42095</v>
      </c>
      <c r="AD732" s="10">
        <f t="shared" si="713"/>
        <v>42090</v>
      </c>
      <c r="AE732" s="10">
        <f t="shared" si="714"/>
        <v>42095</v>
      </c>
      <c r="AF732" s="11">
        <f t="shared" si="715"/>
        <v>5</v>
      </c>
      <c r="AG732" s="11">
        <f t="shared" si="716"/>
        <v>5478.75</v>
      </c>
      <c r="AH732" s="11">
        <f t="shared" si="717"/>
        <v>5</v>
      </c>
      <c r="AI732" s="11">
        <f t="shared" si="718"/>
        <v>1.7656438356164383</v>
      </c>
      <c r="AJ732" s="11">
        <f t="shared" si="719"/>
        <v>1931.6143561643837</v>
      </c>
      <c r="AK732" s="33">
        <v>42461</v>
      </c>
      <c r="AL732" s="5">
        <f t="shared" si="720"/>
        <v>42461</v>
      </c>
      <c r="AM732" s="11">
        <f t="shared" si="721"/>
        <v>42461</v>
      </c>
      <c r="AN732" s="11">
        <f t="shared" si="722"/>
        <v>5</v>
      </c>
      <c r="AO732" s="6">
        <v>130.66</v>
      </c>
      <c r="AP732" s="6">
        <f t="shared" si="723"/>
        <v>128.89435616438357</v>
      </c>
      <c r="AQ732" s="6">
        <f t="shared" si="724"/>
        <v>1802.72</v>
      </c>
      <c r="AR732" s="33">
        <v>42826</v>
      </c>
      <c r="AS732" s="5">
        <f t="shared" si="725"/>
        <v>42826</v>
      </c>
      <c r="AT732" s="11">
        <f t="shared" si="726"/>
        <v>42826</v>
      </c>
      <c r="AU732" s="11">
        <f t="shared" si="727"/>
        <v>736</v>
      </c>
      <c r="AV732" s="6">
        <v>259.55200000000002</v>
      </c>
      <c r="AW732" s="6">
        <v>128.892</v>
      </c>
      <c r="AX732" s="6">
        <f t="shared" si="728"/>
        <v>1673.828</v>
      </c>
      <c r="AY732" s="33">
        <v>43191</v>
      </c>
      <c r="AZ732" s="5">
        <f t="shared" si="729"/>
        <v>43191</v>
      </c>
      <c r="BA732" s="11">
        <f t="shared" si="730"/>
        <v>1101</v>
      </c>
      <c r="BB732" s="11">
        <f t="shared" si="731"/>
        <v>0</v>
      </c>
      <c r="BC732" s="6">
        <v>390.17796970229767</v>
      </c>
      <c r="BD732" s="6">
        <v>130.62596970229768</v>
      </c>
      <c r="BE732" s="6">
        <f t="shared" si="732"/>
        <v>1543.2020302977025</v>
      </c>
      <c r="BF732" s="8"/>
      <c r="BG732" s="33">
        <v>43556</v>
      </c>
      <c r="BH732" s="5">
        <f t="shared" si="733"/>
        <v>43556</v>
      </c>
      <c r="BI732" s="11">
        <f t="shared" si="734"/>
        <v>1466</v>
      </c>
      <c r="BJ732" s="11">
        <f t="shared" si="735"/>
        <v>0</v>
      </c>
      <c r="BK732" s="6">
        <f t="shared" si="736"/>
        <v>517.34348331052649</v>
      </c>
      <c r="BL732" s="6">
        <f t="shared" si="737"/>
        <v>127.16551360822882</v>
      </c>
      <c r="BM732" s="6">
        <f t="shared" si="738"/>
        <v>1416.0365166894737</v>
      </c>
      <c r="BN732" s="59"/>
      <c r="BO732" s="58"/>
      <c r="BP732" s="58"/>
      <c r="BQ732" s="61">
        <f t="shared" si="739"/>
        <v>1287.1445166894737</v>
      </c>
      <c r="BR732" s="33">
        <v>43922</v>
      </c>
      <c r="BS732" s="5">
        <f t="shared" si="740"/>
        <v>43922</v>
      </c>
      <c r="BT732" s="11">
        <f t="shared" si="741"/>
        <v>1832</v>
      </c>
      <c r="BU732" s="11">
        <f t="shared" si="742"/>
        <v>0</v>
      </c>
      <c r="BV732" s="6">
        <f t="shared" si="743"/>
        <v>646.23548331052643</v>
      </c>
      <c r="BW732" s="6">
        <f t="shared" si="744"/>
        <v>128.892</v>
      </c>
      <c r="BX732" s="73">
        <f t="shared" si="758"/>
        <v>1286.8012273972604</v>
      </c>
      <c r="BY732" s="6">
        <f t="shared" si="745"/>
        <v>1287.1445166894737</v>
      </c>
      <c r="BZ732" s="33">
        <v>44287</v>
      </c>
      <c r="CA732" s="5">
        <f t="shared" si="746"/>
        <v>44287</v>
      </c>
      <c r="CB732" s="11">
        <f t="shared" si="747"/>
        <v>2197</v>
      </c>
      <c r="CC732" s="11">
        <f t="shared" si="748"/>
        <v>0</v>
      </c>
      <c r="CD732" s="6">
        <f t="shared" si="749"/>
        <v>775.12748331052649</v>
      </c>
      <c r="CE732" s="62">
        <f t="shared" si="750"/>
        <v>128.892</v>
      </c>
      <c r="CF732" s="73">
        <f t="shared" si="759"/>
        <v>128.892</v>
      </c>
      <c r="CG732" s="73">
        <f t="shared" si="707"/>
        <v>1157.9092273972603</v>
      </c>
      <c r="CH732" s="6">
        <f t="shared" si="751"/>
        <v>1158.2525166894736</v>
      </c>
      <c r="CI732" s="6"/>
      <c r="CJ732" s="33">
        <v>44652</v>
      </c>
      <c r="CK732" s="5">
        <f t="shared" si="752"/>
        <v>44652</v>
      </c>
      <c r="CL732" s="11">
        <f t="shared" si="753"/>
        <v>2557</v>
      </c>
      <c r="CM732" s="11">
        <f t="shared" si="754"/>
        <v>2557</v>
      </c>
      <c r="CN732" s="6">
        <f t="shared" si="755"/>
        <v>904.01948331052654</v>
      </c>
      <c r="CO732" s="6">
        <f t="shared" si="756"/>
        <v>128.892</v>
      </c>
      <c r="CP732" s="73">
        <f t="shared" si="760"/>
        <v>128.892</v>
      </c>
      <c r="CQ732" s="73">
        <f t="shared" si="708"/>
        <v>1029.0172273972603</v>
      </c>
      <c r="CR732" s="6">
        <f t="shared" si="757"/>
        <v>1029.3605166894736</v>
      </c>
    </row>
    <row r="733" spans="1:96">
      <c r="A733" s="30" t="s">
        <v>1664</v>
      </c>
      <c r="B733" s="30" t="s">
        <v>1652</v>
      </c>
      <c r="C733" s="49"/>
      <c r="D733" s="49" t="s">
        <v>3440</v>
      </c>
      <c r="E733" s="30" t="s">
        <v>3061</v>
      </c>
      <c r="F733" s="30" t="s">
        <v>4568</v>
      </c>
      <c r="G733" s="30" t="s">
        <v>4562</v>
      </c>
      <c r="H733" s="30" t="s">
        <v>3141</v>
      </c>
      <c r="I733" s="30" t="s">
        <v>3116</v>
      </c>
      <c r="J733" s="30"/>
      <c r="K733" s="30" t="s">
        <v>1240</v>
      </c>
      <c r="L733" s="30" t="s">
        <v>3102</v>
      </c>
      <c r="M733" s="31">
        <v>1933.38</v>
      </c>
      <c r="N733" s="30">
        <v>15</v>
      </c>
      <c r="O733" s="30"/>
      <c r="P733" s="162">
        <v>15</v>
      </c>
      <c r="Q733" s="30">
        <f t="shared" si="709"/>
        <v>180</v>
      </c>
      <c r="R733" s="30">
        <f t="shared" si="710"/>
        <v>5478.6330000000007</v>
      </c>
      <c r="S733" s="30">
        <f t="shared" si="711"/>
        <v>5475</v>
      </c>
      <c r="T733" s="30" t="s">
        <v>6</v>
      </c>
      <c r="U733" s="30"/>
      <c r="V733" s="32">
        <v>42090</v>
      </c>
      <c r="W733" s="30"/>
      <c r="X733" s="31">
        <v>1933.38</v>
      </c>
      <c r="Y733" s="30">
        <v>0</v>
      </c>
      <c r="Z733" s="30">
        <v>0</v>
      </c>
      <c r="AA733" s="30">
        <v>0</v>
      </c>
      <c r="AB733" s="31">
        <f t="shared" si="712"/>
        <v>1933.38</v>
      </c>
      <c r="AC733" s="33">
        <v>42095</v>
      </c>
      <c r="AD733" s="10">
        <f t="shared" si="713"/>
        <v>42090</v>
      </c>
      <c r="AE733" s="10">
        <f t="shared" si="714"/>
        <v>42095</v>
      </c>
      <c r="AF733" s="11">
        <f t="shared" si="715"/>
        <v>5</v>
      </c>
      <c r="AG733" s="11">
        <f t="shared" si="716"/>
        <v>5478.75</v>
      </c>
      <c r="AH733" s="11">
        <f t="shared" si="717"/>
        <v>5</v>
      </c>
      <c r="AI733" s="11">
        <f t="shared" si="718"/>
        <v>1.7656438356164383</v>
      </c>
      <c r="AJ733" s="11">
        <f t="shared" si="719"/>
        <v>1931.6143561643837</v>
      </c>
      <c r="AK733" s="33">
        <v>42461</v>
      </c>
      <c r="AL733" s="5">
        <f t="shared" si="720"/>
        <v>42461</v>
      </c>
      <c r="AM733" s="11">
        <f t="shared" si="721"/>
        <v>42461</v>
      </c>
      <c r="AN733" s="11">
        <f t="shared" si="722"/>
        <v>5</v>
      </c>
      <c r="AO733" s="6">
        <v>130.66</v>
      </c>
      <c r="AP733" s="6">
        <f t="shared" si="723"/>
        <v>128.89435616438357</v>
      </c>
      <c r="AQ733" s="6">
        <f t="shared" si="724"/>
        <v>1802.72</v>
      </c>
      <c r="AR733" s="33">
        <v>42826</v>
      </c>
      <c r="AS733" s="5">
        <f t="shared" si="725"/>
        <v>42826</v>
      </c>
      <c r="AT733" s="11">
        <f t="shared" si="726"/>
        <v>42826</v>
      </c>
      <c r="AU733" s="11">
        <f t="shared" si="727"/>
        <v>736</v>
      </c>
      <c r="AV733" s="6">
        <v>259.55200000000002</v>
      </c>
      <c r="AW733" s="6">
        <v>128.892</v>
      </c>
      <c r="AX733" s="6">
        <f t="shared" si="728"/>
        <v>1673.828</v>
      </c>
      <c r="AY733" s="33">
        <v>43191</v>
      </c>
      <c r="AZ733" s="5">
        <f t="shared" si="729"/>
        <v>43191</v>
      </c>
      <c r="BA733" s="11">
        <f t="shared" si="730"/>
        <v>1101</v>
      </c>
      <c r="BB733" s="11">
        <f t="shared" si="731"/>
        <v>0</v>
      </c>
      <c r="BC733" s="6">
        <v>390.17796970229767</v>
      </c>
      <c r="BD733" s="6">
        <v>130.62596970229768</v>
      </c>
      <c r="BE733" s="6">
        <f t="shared" si="732"/>
        <v>1543.2020302977025</v>
      </c>
      <c r="BF733" s="8"/>
      <c r="BG733" s="33">
        <v>43556</v>
      </c>
      <c r="BH733" s="5">
        <f t="shared" si="733"/>
        <v>43556</v>
      </c>
      <c r="BI733" s="11">
        <f t="shared" si="734"/>
        <v>1466</v>
      </c>
      <c r="BJ733" s="11">
        <f t="shared" si="735"/>
        <v>0</v>
      </c>
      <c r="BK733" s="6">
        <f t="shared" si="736"/>
        <v>517.34348331052649</v>
      </c>
      <c r="BL733" s="6">
        <f t="shared" si="737"/>
        <v>127.16551360822882</v>
      </c>
      <c r="BM733" s="6">
        <f t="shared" si="738"/>
        <v>1416.0365166894737</v>
      </c>
      <c r="BN733" s="59"/>
      <c r="BO733" s="58"/>
      <c r="BP733" s="58"/>
      <c r="BQ733" s="61">
        <f t="shared" si="739"/>
        <v>1287.1445166894737</v>
      </c>
      <c r="BR733" s="33">
        <v>43922</v>
      </c>
      <c r="BS733" s="5">
        <f t="shared" si="740"/>
        <v>43922</v>
      </c>
      <c r="BT733" s="11">
        <f t="shared" si="741"/>
        <v>1832</v>
      </c>
      <c r="BU733" s="11">
        <f t="shared" si="742"/>
        <v>0</v>
      </c>
      <c r="BV733" s="6">
        <f t="shared" si="743"/>
        <v>646.23548331052643</v>
      </c>
      <c r="BW733" s="6">
        <f t="shared" si="744"/>
        <v>128.892</v>
      </c>
      <c r="BX733" s="73">
        <f t="shared" si="758"/>
        <v>1286.8012273972604</v>
      </c>
      <c r="BY733" s="6">
        <f t="shared" si="745"/>
        <v>1287.1445166894737</v>
      </c>
      <c r="BZ733" s="33">
        <v>44287</v>
      </c>
      <c r="CA733" s="5">
        <f t="shared" si="746"/>
        <v>44287</v>
      </c>
      <c r="CB733" s="11">
        <f t="shared" si="747"/>
        <v>2197</v>
      </c>
      <c r="CC733" s="11">
        <f t="shared" si="748"/>
        <v>0</v>
      </c>
      <c r="CD733" s="6">
        <f t="shared" si="749"/>
        <v>775.12748331052649</v>
      </c>
      <c r="CE733" s="62">
        <f t="shared" si="750"/>
        <v>128.892</v>
      </c>
      <c r="CF733" s="73">
        <f t="shared" si="759"/>
        <v>128.892</v>
      </c>
      <c r="CG733" s="73">
        <f t="shared" si="707"/>
        <v>1157.9092273972603</v>
      </c>
      <c r="CH733" s="6">
        <f t="shared" si="751"/>
        <v>1158.2525166894736</v>
      </c>
      <c r="CI733" s="6"/>
      <c r="CJ733" s="33">
        <v>44652</v>
      </c>
      <c r="CK733" s="5">
        <f t="shared" si="752"/>
        <v>44652</v>
      </c>
      <c r="CL733" s="11">
        <f t="shared" si="753"/>
        <v>2557</v>
      </c>
      <c r="CM733" s="11">
        <f t="shared" si="754"/>
        <v>2557</v>
      </c>
      <c r="CN733" s="6">
        <f t="shared" si="755"/>
        <v>904.01948331052654</v>
      </c>
      <c r="CO733" s="6">
        <f t="shared" si="756"/>
        <v>128.892</v>
      </c>
      <c r="CP733" s="73">
        <f t="shared" si="760"/>
        <v>128.892</v>
      </c>
      <c r="CQ733" s="73">
        <f t="shared" si="708"/>
        <v>1029.0172273972603</v>
      </c>
      <c r="CR733" s="6">
        <f t="shared" si="757"/>
        <v>1029.3605166894736</v>
      </c>
    </row>
    <row r="734" spans="1:96">
      <c r="A734" s="30" t="s">
        <v>1665</v>
      </c>
      <c r="B734" s="30" t="s">
        <v>1652</v>
      </c>
      <c r="C734" s="49"/>
      <c r="D734" s="49" t="s">
        <v>3441</v>
      </c>
      <c r="E734" s="30" t="s">
        <v>3061</v>
      </c>
      <c r="F734" s="30" t="s">
        <v>4568</v>
      </c>
      <c r="G734" s="30" t="s">
        <v>4562</v>
      </c>
      <c r="H734" s="30" t="s">
        <v>3141</v>
      </c>
      <c r="I734" s="30" t="s">
        <v>3116</v>
      </c>
      <c r="J734" s="30"/>
      <c r="K734" s="30" t="s">
        <v>1240</v>
      </c>
      <c r="L734" s="30" t="s">
        <v>3102</v>
      </c>
      <c r="M734" s="31">
        <v>1933.38</v>
      </c>
      <c r="N734" s="30">
        <v>15</v>
      </c>
      <c r="O734" s="30"/>
      <c r="P734" s="162">
        <v>15</v>
      </c>
      <c r="Q734" s="30">
        <f t="shared" si="709"/>
        <v>180</v>
      </c>
      <c r="R734" s="30">
        <f t="shared" si="710"/>
        <v>5478.6330000000007</v>
      </c>
      <c r="S734" s="30">
        <f t="shared" si="711"/>
        <v>5475</v>
      </c>
      <c r="T734" s="30" t="s">
        <v>6</v>
      </c>
      <c r="U734" s="30"/>
      <c r="V734" s="32">
        <v>42090</v>
      </c>
      <c r="W734" s="30"/>
      <c r="X734" s="31">
        <v>1933.38</v>
      </c>
      <c r="Y734" s="30">
        <v>0</v>
      </c>
      <c r="Z734" s="30">
        <v>0</v>
      </c>
      <c r="AA734" s="30">
        <v>0</v>
      </c>
      <c r="AB734" s="31">
        <f t="shared" si="712"/>
        <v>1933.38</v>
      </c>
      <c r="AC734" s="33">
        <v>42095</v>
      </c>
      <c r="AD734" s="10">
        <f t="shared" si="713"/>
        <v>42090</v>
      </c>
      <c r="AE734" s="10">
        <f t="shared" si="714"/>
        <v>42095</v>
      </c>
      <c r="AF734" s="11">
        <f t="shared" si="715"/>
        <v>5</v>
      </c>
      <c r="AG734" s="11">
        <f t="shared" si="716"/>
        <v>5478.75</v>
      </c>
      <c r="AH734" s="11">
        <f t="shared" si="717"/>
        <v>5</v>
      </c>
      <c r="AI734" s="11">
        <f t="shared" si="718"/>
        <v>1.7656438356164383</v>
      </c>
      <c r="AJ734" s="11">
        <f t="shared" si="719"/>
        <v>1931.6143561643837</v>
      </c>
      <c r="AK734" s="33">
        <v>42461</v>
      </c>
      <c r="AL734" s="5">
        <f t="shared" si="720"/>
        <v>42461</v>
      </c>
      <c r="AM734" s="11">
        <f t="shared" si="721"/>
        <v>42461</v>
      </c>
      <c r="AN734" s="11">
        <f t="shared" si="722"/>
        <v>5</v>
      </c>
      <c r="AO734" s="6">
        <v>130.66</v>
      </c>
      <c r="AP734" s="6">
        <f t="shared" si="723"/>
        <v>128.89435616438357</v>
      </c>
      <c r="AQ734" s="6">
        <f t="shared" si="724"/>
        <v>1802.72</v>
      </c>
      <c r="AR734" s="33">
        <v>42826</v>
      </c>
      <c r="AS734" s="5">
        <f t="shared" si="725"/>
        <v>42826</v>
      </c>
      <c r="AT734" s="11">
        <f t="shared" si="726"/>
        <v>42826</v>
      </c>
      <c r="AU734" s="11">
        <f t="shared" si="727"/>
        <v>736</v>
      </c>
      <c r="AV734" s="6">
        <v>259.55200000000002</v>
      </c>
      <c r="AW734" s="6">
        <v>128.892</v>
      </c>
      <c r="AX734" s="6">
        <f t="shared" si="728"/>
        <v>1673.828</v>
      </c>
      <c r="AY734" s="33">
        <v>43191</v>
      </c>
      <c r="AZ734" s="5">
        <f t="shared" si="729"/>
        <v>43191</v>
      </c>
      <c r="BA734" s="11">
        <f t="shared" si="730"/>
        <v>1101</v>
      </c>
      <c r="BB734" s="11">
        <f t="shared" si="731"/>
        <v>0</v>
      </c>
      <c r="BC734" s="6">
        <v>390.17796970229767</v>
      </c>
      <c r="BD734" s="6">
        <v>130.62596970229768</v>
      </c>
      <c r="BE734" s="6">
        <f t="shared" si="732"/>
        <v>1543.2020302977025</v>
      </c>
      <c r="BF734" s="8"/>
      <c r="BG734" s="33">
        <v>43556</v>
      </c>
      <c r="BH734" s="5">
        <f t="shared" si="733"/>
        <v>43556</v>
      </c>
      <c r="BI734" s="11">
        <f t="shared" si="734"/>
        <v>1466</v>
      </c>
      <c r="BJ734" s="11">
        <f t="shared" si="735"/>
        <v>0</v>
      </c>
      <c r="BK734" s="6">
        <f t="shared" si="736"/>
        <v>517.34348331052649</v>
      </c>
      <c r="BL734" s="6">
        <f t="shared" si="737"/>
        <v>127.16551360822882</v>
      </c>
      <c r="BM734" s="6">
        <f t="shared" si="738"/>
        <v>1416.0365166894737</v>
      </c>
      <c r="BN734" s="59"/>
      <c r="BO734" s="58"/>
      <c r="BP734" s="58"/>
      <c r="BQ734" s="61">
        <f t="shared" si="739"/>
        <v>1287.1445166894737</v>
      </c>
      <c r="BR734" s="33">
        <v>43922</v>
      </c>
      <c r="BS734" s="5">
        <f t="shared" si="740"/>
        <v>43922</v>
      </c>
      <c r="BT734" s="11">
        <f t="shared" si="741"/>
        <v>1832</v>
      </c>
      <c r="BU734" s="11">
        <f t="shared" si="742"/>
        <v>0</v>
      </c>
      <c r="BV734" s="6">
        <f t="shared" si="743"/>
        <v>646.23548331052643</v>
      </c>
      <c r="BW734" s="6">
        <f t="shared" si="744"/>
        <v>128.892</v>
      </c>
      <c r="BX734" s="73">
        <f t="shared" si="758"/>
        <v>1286.8012273972604</v>
      </c>
      <c r="BY734" s="6">
        <f t="shared" si="745"/>
        <v>1287.1445166894737</v>
      </c>
      <c r="BZ734" s="33">
        <v>44287</v>
      </c>
      <c r="CA734" s="5">
        <f t="shared" si="746"/>
        <v>44287</v>
      </c>
      <c r="CB734" s="11">
        <f t="shared" si="747"/>
        <v>2197</v>
      </c>
      <c r="CC734" s="11">
        <f t="shared" si="748"/>
        <v>0</v>
      </c>
      <c r="CD734" s="6">
        <f t="shared" si="749"/>
        <v>775.12748331052649</v>
      </c>
      <c r="CE734" s="62">
        <f t="shared" si="750"/>
        <v>128.892</v>
      </c>
      <c r="CF734" s="73">
        <f t="shared" si="759"/>
        <v>128.892</v>
      </c>
      <c r="CG734" s="73">
        <f t="shared" si="707"/>
        <v>1157.9092273972603</v>
      </c>
      <c r="CH734" s="6">
        <f t="shared" si="751"/>
        <v>1158.2525166894736</v>
      </c>
      <c r="CI734" s="6"/>
      <c r="CJ734" s="33">
        <v>44652</v>
      </c>
      <c r="CK734" s="5">
        <f t="shared" si="752"/>
        <v>44652</v>
      </c>
      <c r="CL734" s="11">
        <f t="shared" si="753"/>
        <v>2557</v>
      </c>
      <c r="CM734" s="11">
        <f t="shared" si="754"/>
        <v>2557</v>
      </c>
      <c r="CN734" s="6">
        <f t="shared" si="755"/>
        <v>904.01948331052654</v>
      </c>
      <c r="CO734" s="6">
        <f t="shared" si="756"/>
        <v>128.892</v>
      </c>
      <c r="CP734" s="73">
        <f t="shared" si="760"/>
        <v>128.892</v>
      </c>
      <c r="CQ734" s="73">
        <f t="shared" si="708"/>
        <v>1029.0172273972603</v>
      </c>
      <c r="CR734" s="6">
        <f t="shared" si="757"/>
        <v>1029.3605166894736</v>
      </c>
    </row>
    <row r="735" spans="1:96">
      <c r="A735" s="30" t="s">
        <v>1666</v>
      </c>
      <c r="B735" s="30" t="s">
        <v>1652</v>
      </c>
      <c r="C735" s="49"/>
      <c r="D735" s="49" t="s">
        <v>3442</v>
      </c>
      <c r="E735" s="30" t="s">
        <v>3061</v>
      </c>
      <c r="F735" s="30" t="s">
        <v>4568</v>
      </c>
      <c r="G735" s="30" t="s">
        <v>4562</v>
      </c>
      <c r="H735" s="30" t="s">
        <v>4445</v>
      </c>
      <c r="I735" s="30" t="s">
        <v>4339</v>
      </c>
      <c r="J735" s="30"/>
      <c r="K735" s="30" t="s">
        <v>1240</v>
      </c>
      <c r="L735" s="30" t="s">
        <v>3102</v>
      </c>
      <c r="M735" s="31">
        <v>1933.38</v>
      </c>
      <c r="N735" s="30">
        <v>15</v>
      </c>
      <c r="O735" s="30"/>
      <c r="P735" s="162">
        <v>15</v>
      </c>
      <c r="Q735" s="30">
        <f t="shared" si="709"/>
        <v>180</v>
      </c>
      <c r="R735" s="30">
        <f t="shared" si="710"/>
        <v>5478.6330000000007</v>
      </c>
      <c r="S735" s="30">
        <f t="shared" si="711"/>
        <v>5475</v>
      </c>
      <c r="T735" s="30" t="s">
        <v>6</v>
      </c>
      <c r="U735" s="30"/>
      <c r="V735" s="32">
        <v>42090</v>
      </c>
      <c r="W735" s="30"/>
      <c r="X735" s="31">
        <v>1933.38</v>
      </c>
      <c r="Y735" s="30">
        <v>0</v>
      </c>
      <c r="Z735" s="30">
        <v>0</v>
      </c>
      <c r="AA735" s="30">
        <v>0</v>
      </c>
      <c r="AB735" s="31">
        <f t="shared" si="712"/>
        <v>1933.38</v>
      </c>
      <c r="AC735" s="33">
        <v>42095</v>
      </c>
      <c r="AD735" s="10">
        <f t="shared" si="713"/>
        <v>42090</v>
      </c>
      <c r="AE735" s="10">
        <f t="shared" si="714"/>
        <v>42095</v>
      </c>
      <c r="AF735" s="11">
        <f t="shared" si="715"/>
        <v>5</v>
      </c>
      <c r="AG735" s="11">
        <f t="shared" si="716"/>
        <v>5478.75</v>
      </c>
      <c r="AH735" s="11">
        <f t="shared" si="717"/>
        <v>5</v>
      </c>
      <c r="AI735" s="11">
        <f t="shared" si="718"/>
        <v>1.7656438356164383</v>
      </c>
      <c r="AJ735" s="11">
        <f t="shared" si="719"/>
        <v>1931.6143561643837</v>
      </c>
      <c r="AK735" s="33">
        <v>42461</v>
      </c>
      <c r="AL735" s="5">
        <f t="shared" si="720"/>
        <v>42461</v>
      </c>
      <c r="AM735" s="11">
        <f t="shared" si="721"/>
        <v>42461</v>
      </c>
      <c r="AN735" s="11">
        <f t="shared" si="722"/>
        <v>5</v>
      </c>
      <c r="AO735" s="6">
        <v>130.66</v>
      </c>
      <c r="AP735" s="6">
        <f t="shared" si="723"/>
        <v>128.89435616438357</v>
      </c>
      <c r="AQ735" s="6">
        <f t="shared" si="724"/>
        <v>1802.72</v>
      </c>
      <c r="AR735" s="33">
        <v>42826</v>
      </c>
      <c r="AS735" s="5">
        <f t="shared" si="725"/>
        <v>42826</v>
      </c>
      <c r="AT735" s="11">
        <f t="shared" si="726"/>
        <v>42826</v>
      </c>
      <c r="AU735" s="11">
        <f t="shared" si="727"/>
        <v>736</v>
      </c>
      <c r="AV735" s="6">
        <v>259.55200000000002</v>
      </c>
      <c r="AW735" s="6">
        <v>128.892</v>
      </c>
      <c r="AX735" s="6">
        <f t="shared" si="728"/>
        <v>1673.828</v>
      </c>
      <c r="AY735" s="33">
        <v>43191</v>
      </c>
      <c r="AZ735" s="5">
        <f t="shared" si="729"/>
        <v>43191</v>
      </c>
      <c r="BA735" s="11">
        <f t="shared" si="730"/>
        <v>1101</v>
      </c>
      <c r="BB735" s="11">
        <f t="shared" si="731"/>
        <v>0</v>
      </c>
      <c r="BC735" s="6">
        <v>390.17796970229767</v>
      </c>
      <c r="BD735" s="6">
        <v>130.62596970229768</v>
      </c>
      <c r="BE735" s="6">
        <f t="shared" si="732"/>
        <v>1543.2020302977025</v>
      </c>
      <c r="BF735" s="8"/>
      <c r="BG735" s="33">
        <v>43556</v>
      </c>
      <c r="BH735" s="5">
        <f t="shared" si="733"/>
        <v>43556</v>
      </c>
      <c r="BI735" s="11">
        <f t="shared" si="734"/>
        <v>1466</v>
      </c>
      <c r="BJ735" s="11">
        <f t="shared" si="735"/>
        <v>0</v>
      </c>
      <c r="BK735" s="6">
        <f t="shared" si="736"/>
        <v>517.34348331052649</v>
      </c>
      <c r="BL735" s="6">
        <f t="shared" si="737"/>
        <v>127.16551360822882</v>
      </c>
      <c r="BM735" s="6">
        <f t="shared" si="738"/>
        <v>1416.0365166894737</v>
      </c>
      <c r="BN735" s="59"/>
      <c r="BO735" s="58"/>
      <c r="BP735" s="58"/>
      <c r="BQ735" s="61">
        <f t="shared" si="739"/>
        <v>1287.1445166894737</v>
      </c>
      <c r="BR735" s="33">
        <v>43922</v>
      </c>
      <c r="BS735" s="5">
        <f t="shared" si="740"/>
        <v>43922</v>
      </c>
      <c r="BT735" s="11">
        <f t="shared" si="741"/>
        <v>1832</v>
      </c>
      <c r="BU735" s="11">
        <f t="shared" si="742"/>
        <v>0</v>
      </c>
      <c r="BV735" s="6">
        <f t="shared" si="743"/>
        <v>646.23548331052643</v>
      </c>
      <c r="BW735" s="6">
        <f t="shared" si="744"/>
        <v>128.892</v>
      </c>
      <c r="BX735" s="73">
        <f t="shared" si="758"/>
        <v>1286.8012273972604</v>
      </c>
      <c r="BY735" s="6">
        <f t="shared" si="745"/>
        <v>1287.1445166894737</v>
      </c>
      <c r="BZ735" s="33">
        <v>44287</v>
      </c>
      <c r="CA735" s="5">
        <f t="shared" si="746"/>
        <v>44287</v>
      </c>
      <c r="CB735" s="11">
        <f t="shared" si="747"/>
        <v>2197</v>
      </c>
      <c r="CC735" s="11">
        <f t="shared" si="748"/>
        <v>0</v>
      </c>
      <c r="CD735" s="6">
        <f t="shared" si="749"/>
        <v>775.12748331052649</v>
      </c>
      <c r="CE735" s="62">
        <f t="shared" si="750"/>
        <v>128.892</v>
      </c>
      <c r="CF735" s="73">
        <f t="shared" si="759"/>
        <v>128.892</v>
      </c>
      <c r="CG735" s="73">
        <f t="shared" si="707"/>
        <v>1157.9092273972603</v>
      </c>
      <c r="CH735" s="6">
        <f t="shared" si="751"/>
        <v>1158.2525166894736</v>
      </c>
      <c r="CI735" s="6"/>
      <c r="CJ735" s="33">
        <v>44652</v>
      </c>
      <c r="CK735" s="5">
        <f t="shared" si="752"/>
        <v>44652</v>
      </c>
      <c r="CL735" s="11">
        <f t="shared" si="753"/>
        <v>2557</v>
      </c>
      <c r="CM735" s="11">
        <f t="shared" si="754"/>
        <v>2557</v>
      </c>
      <c r="CN735" s="6">
        <f t="shared" si="755"/>
        <v>904.01948331052654</v>
      </c>
      <c r="CO735" s="6">
        <f t="shared" si="756"/>
        <v>128.892</v>
      </c>
      <c r="CP735" s="73">
        <f t="shared" si="760"/>
        <v>128.892</v>
      </c>
      <c r="CQ735" s="73">
        <f t="shared" si="708"/>
        <v>1029.0172273972603</v>
      </c>
      <c r="CR735" s="6">
        <f t="shared" si="757"/>
        <v>1029.3605166894736</v>
      </c>
    </row>
    <row r="736" spans="1:96">
      <c r="A736" s="30" t="s">
        <v>1667</v>
      </c>
      <c r="B736" s="30" t="s">
        <v>1652</v>
      </c>
      <c r="C736" s="49"/>
      <c r="D736" s="49" t="s">
        <v>3443</v>
      </c>
      <c r="E736" s="30" t="s">
        <v>3061</v>
      </c>
      <c r="F736" s="30" t="s">
        <v>4568</v>
      </c>
      <c r="G736" s="30" t="s">
        <v>4574</v>
      </c>
      <c r="H736" s="30" t="s">
        <v>4583</v>
      </c>
      <c r="I736" s="30" t="s">
        <v>4335</v>
      </c>
      <c r="J736" s="30"/>
      <c r="K736" s="30" t="s">
        <v>1240</v>
      </c>
      <c r="L736" s="30" t="s">
        <v>3102</v>
      </c>
      <c r="M736" s="31">
        <v>1933.38</v>
      </c>
      <c r="N736" s="30">
        <v>15</v>
      </c>
      <c r="O736" s="30"/>
      <c r="P736" s="162">
        <v>15</v>
      </c>
      <c r="Q736" s="30">
        <f t="shared" si="709"/>
        <v>180</v>
      </c>
      <c r="R736" s="30">
        <f t="shared" si="710"/>
        <v>5478.6330000000007</v>
      </c>
      <c r="S736" s="30">
        <f t="shared" si="711"/>
        <v>5475</v>
      </c>
      <c r="T736" s="30" t="s">
        <v>6</v>
      </c>
      <c r="U736" s="30"/>
      <c r="V736" s="32">
        <v>42090</v>
      </c>
      <c r="W736" s="30"/>
      <c r="X736" s="31">
        <v>1933.38</v>
      </c>
      <c r="Y736" s="30">
        <v>0</v>
      </c>
      <c r="Z736" s="30">
        <v>0</v>
      </c>
      <c r="AA736" s="30">
        <v>0</v>
      </c>
      <c r="AB736" s="31">
        <f t="shared" si="712"/>
        <v>1933.38</v>
      </c>
      <c r="AC736" s="33">
        <v>42095</v>
      </c>
      <c r="AD736" s="10">
        <f t="shared" si="713"/>
        <v>42090</v>
      </c>
      <c r="AE736" s="10">
        <f t="shared" si="714"/>
        <v>42095</v>
      </c>
      <c r="AF736" s="11">
        <f t="shared" si="715"/>
        <v>5</v>
      </c>
      <c r="AG736" s="11">
        <f t="shared" si="716"/>
        <v>5478.75</v>
      </c>
      <c r="AH736" s="11">
        <f t="shared" si="717"/>
        <v>5</v>
      </c>
      <c r="AI736" s="11">
        <f t="shared" si="718"/>
        <v>1.7656438356164383</v>
      </c>
      <c r="AJ736" s="11">
        <f t="shared" si="719"/>
        <v>1931.6143561643837</v>
      </c>
      <c r="AK736" s="33">
        <v>42461</v>
      </c>
      <c r="AL736" s="5">
        <f t="shared" si="720"/>
        <v>42461</v>
      </c>
      <c r="AM736" s="11">
        <f t="shared" si="721"/>
        <v>42461</v>
      </c>
      <c r="AN736" s="11">
        <f t="shared" si="722"/>
        <v>5</v>
      </c>
      <c r="AO736" s="6">
        <v>130.66</v>
      </c>
      <c r="AP736" s="6">
        <f t="shared" si="723"/>
        <v>128.89435616438357</v>
      </c>
      <c r="AQ736" s="6">
        <f t="shared" si="724"/>
        <v>1802.72</v>
      </c>
      <c r="AR736" s="33">
        <v>42826</v>
      </c>
      <c r="AS736" s="5">
        <f t="shared" si="725"/>
        <v>42826</v>
      </c>
      <c r="AT736" s="11">
        <f t="shared" si="726"/>
        <v>42826</v>
      </c>
      <c r="AU736" s="11">
        <f t="shared" si="727"/>
        <v>736</v>
      </c>
      <c r="AV736" s="6">
        <v>259.55200000000002</v>
      </c>
      <c r="AW736" s="6">
        <v>128.892</v>
      </c>
      <c r="AX736" s="6">
        <f t="shared" si="728"/>
        <v>1673.828</v>
      </c>
      <c r="AY736" s="33">
        <v>43191</v>
      </c>
      <c r="AZ736" s="5">
        <f t="shared" si="729"/>
        <v>43191</v>
      </c>
      <c r="BA736" s="11">
        <f t="shared" si="730"/>
        <v>1101</v>
      </c>
      <c r="BB736" s="11">
        <f t="shared" si="731"/>
        <v>0</v>
      </c>
      <c r="BC736" s="6">
        <v>390.17796970229767</v>
      </c>
      <c r="BD736" s="6">
        <v>130.62596970229768</v>
      </c>
      <c r="BE736" s="6">
        <f t="shared" si="732"/>
        <v>1543.2020302977025</v>
      </c>
      <c r="BF736" s="8"/>
      <c r="BG736" s="33">
        <v>43556</v>
      </c>
      <c r="BH736" s="5">
        <f t="shared" si="733"/>
        <v>43556</v>
      </c>
      <c r="BI736" s="11">
        <f t="shared" si="734"/>
        <v>1466</v>
      </c>
      <c r="BJ736" s="11">
        <f t="shared" si="735"/>
        <v>0</v>
      </c>
      <c r="BK736" s="6">
        <f t="shared" si="736"/>
        <v>517.34348331052649</v>
      </c>
      <c r="BL736" s="6">
        <f t="shared" si="737"/>
        <v>127.16551360822882</v>
      </c>
      <c r="BM736" s="6">
        <f t="shared" si="738"/>
        <v>1416.0365166894737</v>
      </c>
      <c r="BN736" s="59"/>
      <c r="BO736" s="58"/>
      <c r="BP736" s="58"/>
      <c r="BQ736" s="61">
        <f t="shared" si="739"/>
        <v>1287.1445166894737</v>
      </c>
      <c r="BR736" s="33">
        <v>43922</v>
      </c>
      <c r="BS736" s="5">
        <f t="shared" si="740"/>
        <v>43922</v>
      </c>
      <c r="BT736" s="11">
        <f t="shared" si="741"/>
        <v>1832</v>
      </c>
      <c r="BU736" s="11">
        <f t="shared" si="742"/>
        <v>0</v>
      </c>
      <c r="BV736" s="6">
        <f t="shared" si="743"/>
        <v>646.23548331052643</v>
      </c>
      <c r="BW736" s="6">
        <f t="shared" si="744"/>
        <v>128.892</v>
      </c>
      <c r="BX736" s="73">
        <f t="shared" si="758"/>
        <v>1286.8012273972604</v>
      </c>
      <c r="BY736" s="6">
        <f t="shared" si="745"/>
        <v>1287.1445166894737</v>
      </c>
      <c r="BZ736" s="33">
        <v>44287</v>
      </c>
      <c r="CA736" s="5">
        <f t="shared" si="746"/>
        <v>44287</v>
      </c>
      <c r="CB736" s="11">
        <f t="shared" si="747"/>
        <v>2197</v>
      </c>
      <c r="CC736" s="11">
        <f t="shared" si="748"/>
        <v>0</v>
      </c>
      <c r="CD736" s="6">
        <f t="shared" si="749"/>
        <v>775.12748331052649</v>
      </c>
      <c r="CE736" s="62">
        <f t="shared" si="750"/>
        <v>128.892</v>
      </c>
      <c r="CF736" s="73">
        <f t="shared" si="759"/>
        <v>128.892</v>
      </c>
      <c r="CG736" s="73">
        <f t="shared" si="707"/>
        <v>1157.9092273972603</v>
      </c>
      <c r="CH736" s="6">
        <f t="shared" si="751"/>
        <v>1158.2525166894736</v>
      </c>
      <c r="CI736" s="6"/>
      <c r="CJ736" s="33">
        <v>44652</v>
      </c>
      <c r="CK736" s="5">
        <f t="shared" si="752"/>
        <v>44652</v>
      </c>
      <c r="CL736" s="11">
        <f t="shared" si="753"/>
        <v>2557</v>
      </c>
      <c r="CM736" s="11">
        <f t="shared" si="754"/>
        <v>2557</v>
      </c>
      <c r="CN736" s="6">
        <f t="shared" si="755"/>
        <v>904.01948331052654</v>
      </c>
      <c r="CO736" s="6">
        <f t="shared" si="756"/>
        <v>128.892</v>
      </c>
      <c r="CP736" s="73">
        <f t="shared" si="760"/>
        <v>128.892</v>
      </c>
      <c r="CQ736" s="73">
        <f t="shared" si="708"/>
        <v>1029.0172273972603</v>
      </c>
      <c r="CR736" s="6">
        <f t="shared" si="757"/>
        <v>1029.3605166894736</v>
      </c>
    </row>
    <row r="737" spans="1:96">
      <c r="A737" s="30" t="s">
        <v>1668</v>
      </c>
      <c r="B737" s="30" t="s">
        <v>1652</v>
      </c>
      <c r="C737" s="49"/>
      <c r="D737" s="49" t="s">
        <v>3444</v>
      </c>
      <c r="E737" s="30" t="s">
        <v>3061</v>
      </c>
      <c r="F737" s="30" t="s">
        <v>4568</v>
      </c>
      <c r="G737" s="30" t="s">
        <v>4562</v>
      </c>
      <c r="H737" s="30" t="s">
        <v>3152</v>
      </c>
      <c r="I737" s="30" t="s">
        <v>4480</v>
      </c>
      <c r="J737" s="30"/>
      <c r="K737" s="30" t="s">
        <v>1240</v>
      </c>
      <c r="L737" s="30" t="s">
        <v>3102</v>
      </c>
      <c r="M737" s="31">
        <v>1933.38</v>
      </c>
      <c r="N737" s="30">
        <v>15</v>
      </c>
      <c r="O737" s="30"/>
      <c r="P737" s="162">
        <v>15</v>
      </c>
      <c r="Q737" s="30">
        <f t="shared" si="709"/>
        <v>180</v>
      </c>
      <c r="R737" s="30">
        <f t="shared" si="710"/>
        <v>5478.6330000000007</v>
      </c>
      <c r="S737" s="30">
        <f t="shared" si="711"/>
        <v>5475</v>
      </c>
      <c r="T737" s="30" t="s">
        <v>6</v>
      </c>
      <c r="U737" s="30"/>
      <c r="V737" s="32">
        <v>42090</v>
      </c>
      <c r="W737" s="30"/>
      <c r="X737" s="31">
        <v>1933.38</v>
      </c>
      <c r="Y737" s="30">
        <v>0</v>
      </c>
      <c r="Z737" s="30">
        <v>0</v>
      </c>
      <c r="AA737" s="30">
        <v>0</v>
      </c>
      <c r="AB737" s="31">
        <f t="shared" si="712"/>
        <v>1933.38</v>
      </c>
      <c r="AC737" s="33">
        <v>42095</v>
      </c>
      <c r="AD737" s="10">
        <f t="shared" si="713"/>
        <v>42090</v>
      </c>
      <c r="AE737" s="10">
        <f t="shared" si="714"/>
        <v>42095</v>
      </c>
      <c r="AF737" s="11">
        <f t="shared" si="715"/>
        <v>5</v>
      </c>
      <c r="AG737" s="11">
        <f t="shared" si="716"/>
        <v>5478.75</v>
      </c>
      <c r="AH737" s="11">
        <f t="shared" si="717"/>
        <v>5</v>
      </c>
      <c r="AI737" s="11">
        <f t="shared" si="718"/>
        <v>1.7656438356164383</v>
      </c>
      <c r="AJ737" s="11">
        <f t="shared" si="719"/>
        <v>1931.6143561643837</v>
      </c>
      <c r="AK737" s="33">
        <v>42461</v>
      </c>
      <c r="AL737" s="5">
        <f t="shared" si="720"/>
        <v>42461</v>
      </c>
      <c r="AM737" s="11">
        <f t="shared" si="721"/>
        <v>42461</v>
      </c>
      <c r="AN737" s="11">
        <f t="shared" si="722"/>
        <v>5</v>
      </c>
      <c r="AO737" s="6">
        <v>130.66</v>
      </c>
      <c r="AP737" s="6">
        <f t="shared" si="723"/>
        <v>128.89435616438357</v>
      </c>
      <c r="AQ737" s="6">
        <f t="shared" si="724"/>
        <v>1802.72</v>
      </c>
      <c r="AR737" s="33">
        <v>42826</v>
      </c>
      <c r="AS737" s="5">
        <f t="shared" si="725"/>
        <v>42826</v>
      </c>
      <c r="AT737" s="11">
        <f t="shared" si="726"/>
        <v>42826</v>
      </c>
      <c r="AU737" s="11">
        <f t="shared" si="727"/>
        <v>736</v>
      </c>
      <c r="AV737" s="6">
        <v>259.55200000000002</v>
      </c>
      <c r="AW737" s="6">
        <v>128.892</v>
      </c>
      <c r="AX737" s="6">
        <f t="shared" si="728"/>
        <v>1673.828</v>
      </c>
      <c r="AY737" s="33">
        <v>43191</v>
      </c>
      <c r="AZ737" s="5">
        <f t="shared" si="729"/>
        <v>43191</v>
      </c>
      <c r="BA737" s="11">
        <f t="shared" si="730"/>
        <v>1101</v>
      </c>
      <c r="BB737" s="11">
        <f t="shared" si="731"/>
        <v>0</v>
      </c>
      <c r="BC737" s="6">
        <v>390.17796970229767</v>
      </c>
      <c r="BD737" s="6">
        <v>130.62596970229768</v>
      </c>
      <c r="BE737" s="6">
        <f t="shared" si="732"/>
        <v>1543.2020302977025</v>
      </c>
      <c r="BF737" s="8"/>
      <c r="BG737" s="33">
        <v>43556</v>
      </c>
      <c r="BH737" s="5">
        <f t="shared" si="733"/>
        <v>43556</v>
      </c>
      <c r="BI737" s="11">
        <f t="shared" si="734"/>
        <v>1466</v>
      </c>
      <c r="BJ737" s="11">
        <f t="shared" si="735"/>
        <v>0</v>
      </c>
      <c r="BK737" s="6">
        <f t="shared" si="736"/>
        <v>517.34348331052649</v>
      </c>
      <c r="BL737" s="6">
        <f t="shared" si="737"/>
        <v>127.16551360822882</v>
      </c>
      <c r="BM737" s="6">
        <f t="shared" si="738"/>
        <v>1416.0365166894737</v>
      </c>
      <c r="BN737" s="59"/>
      <c r="BO737" s="58"/>
      <c r="BP737" s="58"/>
      <c r="BQ737" s="61">
        <f t="shared" si="739"/>
        <v>1287.1445166894737</v>
      </c>
      <c r="BR737" s="33">
        <v>43922</v>
      </c>
      <c r="BS737" s="5">
        <f t="shared" si="740"/>
        <v>43922</v>
      </c>
      <c r="BT737" s="11">
        <f t="shared" si="741"/>
        <v>1832</v>
      </c>
      <c r="BU737" s="11">
        <f t="shared" si="742"/>
        <v>0</v>
      </c>
      <c r="BV737" s="6">
        <f t="shared" si="743"/>
        <v>646.23548331052643</v>
      </c>
      <c r="BW737" s="6">
        <f t="shared" si="744"/>
        <v>128.892</v>
      </c>
      <c r="BX737" s="73">
        <f t="shared" si="758"/>
        <v>1286.8012273972604</v>
      </c>
      <c r="BY737" s="6">
        <f t="shared" si="745"/>
        <v>1287.1445166894737</v>
      </c>
      <c r="BZ737" s="33">
        <v>44287</v>
      </c>
      <c r="CA737" s="5">
        <f t="shared" si="746"/>
        <v>44287</v>
      </c>
      <c r="CB737" s="11">
        <f t="shared" si="747"/>
        <v>2197</v>
      </c>
      <c r="CC737" s="11">
        <f t="shared" si="748"/>
        <v>0</v>
      </c>
      <c r="CD737" s="6">
        <f t="shared" si="749"/>
        <v>775.12748331052649</v>
      </c>
      <c r="CE737" s="62">
        <f t="shared" si="750"/>
        <v>128.892</v>
      </c>
      <c r="CF737" s="73">
        <f t="shared" si="759"/>
        <v>128.892</v>
      </c>
      <c r="CG737" s="73">
        <f t="shared" si="707"/>
        <v>1157.9092273972603</v>
      </c>
      <c r="CH737" s="6">
        <f t="shared" si="751"/>
        <v>1158.2525166894736</v>
      </c>
      <c r="CI737" s="6"/>
      <c r="CJ737" s="33">
        <v>44652</v>
      </c>
      <c r="CK737" s="5">
        <f t="shared" si="752"/>
        <v>44652</v>
      </c>
      <c r="CL737" s="11">
        <f t="shared" si="753"/>
        <v>2557</v>
      </c>
      <c r="CM737" s="11">
        <f t="shared" si="754"/>
        <v>2557</v>
      </c>
      <c r="CN737" s="6">
        <f t="shared" si="755"/>
        <v>904.01948331052654</v>
      </c>
      <c r="CO737" s="6">
        <f t="shared" si="756"/>
        <v>128.892</v>
      </c>
      <c r="CP737" s="73">
        <f t="shared" si="760"/>
        <v>128.892</v>
      </c>
      <c r="CQ737" s="73">
        <f t="shared" si="708"/>
        <v>1029.0172273972603</v>
      </c>
      <c r="CR737" s="6">
        <f t="shared" si="757"/>
        <v>1029.3605166894736</v>
      </c>
    </row>
    <row r="738" spans="1:96">
      <c r="A738" s="30" t="s">
        <v>1669</v>
      </c>
      <c r="B738" s="30" t="s">
        <v>1652</v>
      </c>
      <c r="C738" s="49"/>
      <c r="D738" s="49" t="s">
        <v>3445</v>
      </c>
      <c r="E738" s="30" t="s">
        <v>3061</v>
      </c>
      <c r="F738" s="30" t="s">
        <v>4568</v>
      </c>
      <c r="G738" s="30" t="s">
        <v>4562</v>
      </c>
      <c r="H738" s="30" t="s">
        <v>3141</v>
      </c>
      <c r="I738" s="30" t="s">
        <v>3116</v>
      </c>
      <c r="J738" s="30"/>
      <c r="K738" s="30" t="s">
        <v>1240</v>
      </c>
      <c r="L738" s="30" t="s">
        <v>3102</v>
      </c>
      <c r="M738" s="31">
        <v>1933.38</v>
      </c>
      <c r="N738" s="30">
        <v>15</v>
      </c>
      <c r="O738" s="30"/>
      <c r="P738" s="162">
        <v>15</v>
      </c>
      <c r="Q738" s="30">
        <f t="shared" si="709"/>
        <v>180</v>
      </c>
      <c r="R738" s="30">
        <f t="shared" si="710"/>
        <v>5478.6330000000007</v>
      </c>
      <c r="S738" s="30">
        <f t="shared" si="711"/>
        <v>5475</v>
      </c>
      <c r="T738" s="30" t="s">
        <v>6</v>
      </c>
      <c r="U738" s="30"/>
      <c r="V738" s="32">
        <v>42090</v>
      </c>
      <c r="W738" s="30"/>
      <c r="X738" s="31">
        <v>1933.38</v>
      </c>
      <c r="Y738" s="30">
        <v>0</v>
      </c>
      <c r="Z738" s="30">
        <v>0</v>
      </c>
      <c r="AA738" s="30">
        <v>0</v>
      </c>
      <c r="AB738" s="31">
        <f t="shared" si="712"/>
        <v>1933.38</v>
      </c>
      <c r="AC738" s="33">
        <v>42095</v>
      </c>
      <c r="AD738" s="10">
        <f t="shared" si="713"/>
        <v>42090</v>
      </c>
      <c r="AE738" s="10">
        <f t="shared" si="714"/>
        <v>42095</v>
      </c>
      <c r="AF738" s="11">
        <f t="shared" si="715"/>
        <v>5</v>
      </c>
      <c r="AG738" s="11">
        <f t="shared" si="716"/>
        <v>5478.75</v>
      </c>
      <c r="AH738" s="11">
        <f t="shared" si="717"/>
        <v>5</v>
      </c>
      <c r="AI738" s="11">
        <f t="shared" si="718"/>
        <v>1.7656438356164383</v>
      </c>
      <c r="AJ738" s="11">
        <f t="shared" si="719"/>
        <v>1931.6143561643837</v>
      </c>
      <c r="AK738" s="33">
        <v>42461</v>
      </c>
      <c r="AL738" s="5">
        <f t="shared" si="720"/>
        <v>42461</v>
      </c>
      <c r="AM738" s="11">
        <f t="shared" si="721"/>
        <v>42461</v>
      </c>
      <c r="AN738" s="11">
        <f t="shared" si="722"/>
        <v>5</v>
      </c>
      <c r="AO738" s="6">
        <v>130.66</v>
      </c>
      <c r="AP738" s="6">
        <f t="shared" si="723"/>
        <v>128.89435616438357</v>
      </c>
      <c r="AQ738" s="6">
        <f t="shared" si="724"/>
        <v>1802.72</v>
      </c>
      <c r="AR738" s="33">
        <v>42826</v>
      </c>
      <c r="AS738" s="5">
        <f t="shared" si="725"/>
        <v>42826</v>
      </c>
      <c r="AT738" s="11">
        <f t="shared" si="726"/>
        <v>42826</v>
      </c>
      <c r="AU738" s="11">
        <f t="shared" si="727"/>
        <v>736</v>
      </c>
      <c r="AV738" s="6">
        <v>259.55200000000002</v>
      </c>
      <c r="AW738" s="6">
        <v>128.892</v>
      </c>
      <c r="AX738" s="6">
        <f t="shared" si="728"/>
        <v>1673.828</v>
      </c>
      <c r="AY738" s="33">
        <v>43191</v>
      </c>
      <c r="AZ738" s="5">
        <f t="shared" si="729"/>
        <v>43191</v>
      </c>
      <c r="BA738" s="11">
        <f t="shared" si="730"/>
        <v>1101</v>
      </c>
      <c r="BB738" s="11">
        <f t="shared" si="731"/>
        <v>0</v>
      </c>
      <c r="BC738" s="6">
        <v>390.17796970229767</v>
      </c>
      <c r="BD738" s="6">
        <v>130.62596970229768</v>
      </c>
      <c r="BE738" s="6">
        <f t="shared" si="732"/>
        <v>1543.2020302977025</v>
      </c>
      <c r="BF738" s="8"/>
      <c r="BG738" s="33">
        <v>43556</v>
      </c>
      <c r="BH738" s="5">
        <f t="shared" si="733"/>
        <v>43556</v>
      </c>
      <c r="BI738" s="11">
        <f t="shared" si="734"/>
        <v>1466</v>
      </c>
      <c r="BJ738" s="11">
        <f t="shared" si="735"/>
        <v>0</v>
      </c>
      <c r="BK738" s="6">
        <f t="shared" si="736"/>
        <v>517.34348331052649</v>
      </c>
      <c r="BL738" s="6">
        <f t="shared" si="737"/>
        <v>127.16551360822882</v>
      </c>
      <c r="BM738" s="6">
        <f t="shared" si="738"/>
        <v>1416.0365166894737</v>
      </c>
      <c r="BN738" s="59"/>
      <c r="BO738" s="58"/>
      <c r="BP738" s="58"/>
      <c r="BQ738" s="61">
        <f t="shared" si="739"/>
        <v>1287.1445166894737</v>
      </c>
      <c r="BR738" s="33">
        <v>43922</v>
      </c>
      <c r="BS738" s="5">
        <f t="shared" si="740"/>
        <v>43922</v>
      </c>
      <c r="BT738" s="11">
        <f t="shared" si="741"/>
        <v>1832</v>
      </c>
      <c r="BU738" s="11">
        <f t="shared" si="742"/>
        <v>0</v>
      </c>
      <c r="BV738" s="6">
        <f t="shared" si="743"/>
        <v>646.23548331052643</v>
      </c>
      <c r="BW738" s="6">
        <f t="shared" si="744"/>
        <v>128.892</v>
      </c>
      <c r="BX738" s="73">
        <f t="shared" si="758"/>
        <v>1286.8012273972604</v>
      </c>
      <c r="BY738" s="6">
        <f t="shared" si="745"/>
        <v>1287.1445166894737</v>
      </c>
      <c r="BZ738" s="33">
        <v>44287</v>
      </c>
      <c r="CA738" s="5">
        <f t="shared" si="746"/>
        <v>44287</v>
      </c>
      <c r="CB738" s="11">
        <f t="shared" si="747"/>
        <v>2197</v>
      </c>
      <c r="CC738" s="11">
        <f t="shared" si="748"/>
        <v>0</v>
      </c>
      <c r="CD738" s="6">
        <f t="shared" si="749"/>
        <v>775.12748331052649</v>
      </c>
      <c r="CE738" s="62">
        <f t="shared" si="750"/>
        <v>128.892</v>
      </c>
      <c r="CF738" s="73">
        <f t="shared" si="759"/>
        <v>128.892</v>
      </c>
      <c r="CG738" s="73">
        <f t="shared" si="707"/>
        <v>1157.9092273972603</v>
      </c>
      <c r="CH738" s="6">
        <f t="shared" si="751"/>
        <v>1158.2525166894736</v>
      </c>
      <c r="CI738" s="6"/>
      <c r="CJ738" s="33">
        <v>44652</v>
      </c>
      <c r="CK738" s="5">
        <f t="shared" si="752"/>
        <v>44652</v>
      </c>
      <c r="CL738" s="11">
        <f t="shared" si="753"/>
        <v>2557</v>
      </c>
      <c r="CM738" s="11">
        <f t="shared" si="754"/>
        <v>2557</v>
      </c>
      <c r="CN738" s="6">
        <f t="shared" si="755"/>
        <v>904.01948331052654</v>
      </c>
      <c r="CO738" s="6">
        <f t="shared" si="756"/>
        <v>128.892</v>
      </c>
      <c r="CP738" s="73">
        <f t="shared" si="760"/>
        <v>128.892</v>
      </c>
      <c r="CQ738" s="73">
        <f t="shared" si="708"/>
        <v>1029.0172273972603</v>
      </c>
      <c r="CR738" s="6">
        <f t="shared" si="757"/>
        <v>1029.3605166894736</v>
      </c>
    </row>
    <row r="739" spans="1:96">
      <c r="A739" s="30" t="s">
        <v>1670</v>
      </c>
      <c r="B739" s="30" t="s">
        <v>1652</v>
      </c>
      <c r="C739" s="49"/>
      <c r="D739" s="49" t="s">
        <v>3446</v>
      </c>
      <c r="E739" s="30" t="s">
        <v>3061</v>
      </c>
      <c r="F739" s="30" t="s">
        <v>4568</v>
      </c>
      <c r="G739" s="30" t="s">
        <v>4562</v>
      </c>
      <c r="H739" s="30" t="s">
        <v>3141</v>
      </c>
      <c r="I739" s="30" t="s">
        <v>3116</v>
      </c>
      <c r="J739" s="30"/>
      <c r="K739" s="30" t="s">
        <v>1240</v>
      </c>
      <c r="L739" s="30" t="s">
        <v>3102</v>
      </c>
      <c r="M739" s="31">
        <v>1933.38</v>
      </c>
      <c r="N739" s="30">
        <v>15</v>
      </c>
      <c r="O739" s="30"/>
      <c r="P739" s="162">
        <v>15</v>
      </c>
      <c r="Q739" s="30">
        <f t="shared" si="709"/>
        <v>180</v>
      </c>
      <c r="R739" s="30">
        <f t="shared" si="710"/>
        <v>5478.6330000000007</v>
      </c>
      <c r="S739" s="30">
        <f t="shared" si="711"/>
        <v>5475</v>
      </c>
      <c r="T739" s="30" t="s">
        <v>6</v>
      </c>
      <c r="U739" s="30"/>
      <c r="V739" s="32">
        <v>42090</v>
      </c>
      <c r="W739" s="30"/>
      <c r="X739" s="31">
        <v>1933.38</v>
      </c>
      <c r="Y739" s="30">
        <v>0</v>
      </c>
      <c r="Z739" s="30">
        <v>0</v>
      </c>
      <c r="AA739" s="30">
        <v>0</v>
      </c>
      <c r="AB739" s="31">
        <f t="shared" si="712"/>
        <v>1933.38</v>
      </c>
      <c r="AC739" s="33">
        <v>42095</v>
      </c>
      <c r="AD739" s="10">
        <f t="shared" si="713"/>
        <v>42090</v>
      </c>
      <c r="AE739" s="10">
        <f t="shared" si="714"/>
        <v>42095</v>
      </c>
      <c r="AF739" s="11">
        <f t="shared" si="715"/>
        <v>5</v>
      </c>
      <c r="AG739" s="11">
        <f t="shared" si="716"/>
        <v>5478.75</v>
      </c>
      <c r="AH739" s="11">
        <f t="shared" si="717"/>
        <v>5</v>
      </c>
      <c r="AI739" s="11">
        <f t="shared" si="718"/>
        <v>1.7656438356164383</v>
      </c>
      <c r="AJ739" s="11">
        <f t="shared" si="719"/>
        <v>1931.6143561643837</v>
      </c>
      <c r="AK739" s="33">
        <v>42461</v>
      </c>
      <c r="AL739" s="5">
        <f t="shared" si="720"/>
        <v>42461</v>
      </c>
      <c r="AM739" s="11">
        <f t="shared" si="721"/>
        <v>42461</v>
      </c>
      <c r="AN739" s="11">
        <f t="shared" si="722"/>
        <v>5</v>
      </c>
      <c r="AO739" s="6">
        <v>130.66</v>
      </c>
      <c r="AP739" s="6">
        <f t="shared" si="723"/>
        <v>128.89435616438357</v>
      </c>
      <c r="AQ739" s="6">
        <f t="shared" si="724"/>
        <v>1802.72</v>
      </c>
      <c r="AR739" s="33">
        <v>42826</v>
      </c>
      <c r="AS739" s="5">
        <f t="shared" si="725"/>
        <v>42826</v>
      </c>
      <c r="AT739" s="11">
        <f t="shared" si="726"/>
        <v>42826</v>
      </c>
      <c r="AU739" s="11">
        <f t="shared" si="727"/>
        <v>736</v>
      </c>
      <c r="AV739" s="6">
        <v>259.55200000000002</v>
      </c>
      <c r="AW739" s="6">
        <v>128.892</v>
      </c>
      <c r="AX739" s="6">
        <f t="shared" si="728"/>
        <v>1673.828</v>
      </c>
      <c r="AY739" s="33">
        <v>43191</v>
      </c>
      <c r="AZ739" s="5">
        <f t="shared" si="729"/>
        <v>43191</v>
      </c>
      <c r="BA739" s="11">
        <f t="shared" si="730"/>
        <v>1101</v>
      </c>
      <c r="BB739" s="11">
        <f t="shared" si="731"/>
        <v>0</v>
      </c>
      <c r="BC739" s="6">
        <v>390.17796970229767</v>
      </c>
      <c r="BD739" s="6">
        <v>130.62596970229768</v>
      </c>
      <c r="BE739" s="6">
        <f t="shared" si="732"/>
        <v>1543.2020302977025</v>
      </c>
      <c r="BF739" s="8"/>
      <c r="BG739" s="33">
        <v>43556</v>
      </c>
      <c r="BH739" s="5">
        <f t="shared" si="733"/>
        <v>43556</v>
      </c>
      <c r="BI739" s="11">
        <f t="shared" si="734"/>
        <v>1466</v>
      </c>
      <c r="BJ739" s="11">
        <f t="shared" si="735"/>
        <v>0</v>
      </c>
      <c r="BK739" s="6">
        <f t="shared" si="736"/>
        <v>517.34348331052649</v>
      </c>
      <c r="BL739" s="6">
        <f t="shared" si="737"/>
        <v>127.16551360822882</v>
      </c>
      <c r="BM739" s="6">
        <f t="shared" si="738"/>
        <v>1416.0365166894737</v>
      </c>
      <c r="BN739" s="59"/>
      <c r="BO739" s="58"/>
      <c r="BP739" s="58"/>
      <c r="BQ739" s="61">
        <f t="shared" si="739"/>
        <v>1287.1445166894737</v>
      </c>
      <c r="BR739" s="33">
        <v>43922</v>
      </c>
      <c r="BS739" s="5">
        <f t="shared" si="740"/>
        <v>43922</v>
      </c>
      <c r="BT739" s="11">
        <f t="shared" si="741"/>
        <v>1832</v>
      </c>
      <c r="BU739" s="11">
        <f t="shared" si="742"/>
        <v>0</v>
      </c>
      <c r="BV739" s="6">
        <f t="shared" si="743"/>
        <v>646.23548331052643</v>
      </c>
      <c r="BW739" s="6">
        <f t="shared" si="744"/>
        <v>128.892</v>
      </c>
      <c r="BX739" s="73">
        <f t="shared" si="758"/>
        <v>1286.8012273972604</v>
      </c>
      <c r="BY739" s="6">
        <f t="shared" si="745"/>
        <v>1287.1445166894737</v>
      </c>
      <c r="BZ739" s="33">
        <v>44287</v>
      </c>
      <c r="CA739" s="5">
        <f t="shared" si="746"/>
        <v>44287</v>
      </c>
      <c r="CB739" s="11">
        <f t="shared" si="747"/>
        <v>2197</v>
      </c>
      <c r="CC739" s="11">
        <f t="shared" si="748"/>
        <v>0</v>
      </c>
      <c r="CD739" s="6">
        <f t="shared" si="749"/>
        <v>775.12748331052649</v>
      </c>
      <c r="CE739" s="62">
        <f t="shared" si="750"/>
        <v>128.892</v>
      </c>
      <c r="CF739" s="73">
        <f t="shared" si="759"/>
        <v>128.892</v>
      </c>
      <c r="CG739" s="73">
        <f t="shared" si="707"/>
        <v>1157.9092273972603</v>
      </c>
      <c r="CH739" s="6">
        <f t="shared" si="751"/>
        <v>1158.2525166894736</v>
      </c>
      <c r="CI739" s="6"/>
      <c r="CJ739" s="33">
        <v>44652</v>
      </c>
      <c r="CK739" s="5">
        <f t="shared" si="752"/>
        <v>44652</v>
      </c>
      <c r="CL739" s="11">
        <f t="shared" si="753"/>
        <v>2557</v>
      </c>
      <c r="CM739" s="11">
        <f t="shared" si="754"/>
        <v>2557</v>
      </c>
      <c r="CN739" s="6">
        <f t="shared" si="755"/>
        <v>904.01948331052654</v>
      </c>
      <c r="CO739" s="6">
        <f t="shared" si="756"/>
        <v>128.892</v>
      </c>
      <c r="CP739" s="73">
        <f t="shared" si="760"/>
        <v>128.892</v>
      </c>
      <c r="CQ739" s="73">
        <f t="shared" si="708"/>
        <v>1029.0172273972603</v>
      </c>
      <c r="CR739" s="6">
        <f t="shared" si="757"/>
        <v>1029.3605166894736</v>
      </c>
    </row>
    <row r="740" spans="1:96">
      <c r="A740" s="30" t="s">
        <v>1671</v>
      </c>
      <c r="B740" s="30" t="s">
        <v>1652</v>
      </c>
      <c r="C740" s="49"/>
      <c r="D740" s="49" t="s">
        <v>3447</v>
      </c>
      <c r="E740" s="30" t="s">
        <v>3061</v>
      </c>
      <c r="F740" s="30" t="s">
        <v>4568</v>
      </c>
      <c r="G740" s="30" t="s">
        <v>4562</v>
      </c>
      <c r="H740" s="30" t="s">
        <v>3141</v>
      </c>
      <c r="I740" s="30" t="s">
        <v>3116</v>
      </c>
      <c r="J740" s="30"/>
      <c r="K740" s="30" t="s">
        <v>1240</v>
      </c>
      <c r="L740" s="30" t="s">
        <v>3102</v>
      </c>
      <c r="M740" s="31">
        <v>1933.38</v>
      </c>
      <c r="N740" s="30">
        <v>15</v>
      </c>
      <c r="O740" s="30"/>
      <c r="P740" s="162">
        <v>15</v>
      </c>
      <c r="Q740" s="30">
        <f t="shared" si="709"/>
        <v>180</v>
      </c>
      <c r="R740" s="30">
        <f t="shared" si="710"/>
        <v>5478.6330000000007</v>
      </c>
      <c r="S740" s="30">
        <f t="shared" si="711"/>
        <v>5475</v>
      </c>
      <c r="T740" s="30" t="s">
        <v>6</v>
      </c>
      <c r="U740" s="30"/>
      <c r="V740" s="32">
        <v>42090</v>
      </c>
      <c r="W740" s="30"/>
      <c r="X740" s="31">
        <v>1933.38</v>
      </c>
      <c r="Y740" s="30">
        <v>0</v>
      </c>
      <c r="Z740" s="30">
        <v>0</v>
      </c>
      <c r="AA740" s="30">
        <v>0</v>
      </c>
      <c r="AB740" s="31">
        <f t="shared" si="712"/>
        <v>1933.38</v>
      </c>
      <c r="AC740" s="33">
        <v>42095</v>
      </c>
      <c r="AD740" s="10">
        <f t="shared" si="713"/>
        <v>42090</v>
      </c>
      <c r="AE740" s="10">
        <f t="shared" si="714"/>
        <v>42095</v>
      </c>
      <c r="AF740" s="11">
        <f t="shared" si="715"/>
        <v>5</v>
      </c>
      <c r="AG740" s="11">
        <f t="shared" si="716"/>
        <v>5478.75</v>
      </c>
      <c r="AH740" s="11">
        <f t="shared" si="717"/>
        <v>5</v>
      </c>
      <c r="AI740" s="11">
        <f t="shared" si="718"/>
        <v>1.7656438356164383</v>
      </c>
      <c r="AJ740" s="11">
        <f t="shared" si="719"/>
        <v>1931.6143561643837</v>
      </c>
      <c r="AK740" s="33">
        <v>42461</v>
      </c>
      <c r="AL740" s="5">
        <f t="shared" si="720"/>
        <v>42461</v>
      </c>
      <c r="AM740" s="11">
        <f t="shared" si="721"/>
        <v>42461</v>
      </c>
      <c r="AN740" s="11">
        <f t="shared" si="722"/>
        <v>5</v>
      </c>
      <c r="AO740" s="6">
        <v>130.66</v>
      </c>
      <c r="AP740" s="6">
        <f t="shared" si="723"/>
        <v>128.89435616438357</v>
      </c>
      <c r="AQ740" s="6">
        <f t="shared" si="724"/>
        <v>1802.72</v>
      </c>
      <c r="AR740" s="33">
        <v>42826</v>
      </c>
      <c r="AS740" s="5">
        <f t="shared" si="725"/>
        <v>42826</v>
      </c>
      <c r="AT740" s="11">
        <f t="shared" si="726"/>
        <v>42826</v>
      </c>
      <c r="AU740" s="11">
        <f t="shared" si="727"/>
        <v>736</v>
      </c>
      <c r="AV740" s="6">
        <v>259.55200000000002</v>
      </c>
      <c r="AW740" s="6">
        <v>128.892</v>
      </c>
      <c r="AX740" s="6">
        <f t="shared" si="728"/>
        <v>1673.828</v>
      </c>
      <c r="AY740" s="33">
        <v>43191</v>
      </c>
      <c r="AZ740" s="5">
        <f t="shared" si="729"/>
        <v>43191</v>
      </c>
      <c r="BA740" s="11">
        <f t="shared" si="730"/>
        <v>1101</v>
      </c>
      <c r="BB740" s="11">
        <f t="shared" si="731"/>
        <v>0</v>
      </c>
      <c r="BC740" s="6">
        <v>390.17796970229767</v>
      </c>
      <c r="BD740" s="6">
        <v>130.62596970229768</v>
      </c>
      <c r="BE740" s="6">
        <f t="shared" si="732"/>
        <v>1543.2020302977025</v>
      </c>
      <c r="BF740" s="8"/>
      <c r="BG740" s="33">
        <v>43556</v>
      </c>
      <c r="BH740" s="5">
        <f t="shared" si="733"/>
        <v>43556</v>
      </c>
      <c r="BI740" s="11">
        <f t="shared" si="734"/>
        <v>1466</v>
      </c>
      <c r="BJ740" s="11">
        <f t="shared" si="735"/>
        <v>0</v>
      </c>
      <c r="BK740" s="6">
        <f t="shared" si="736"/>
        <v>517.34348331052649</v>
      </c>
      <c r="BL740" s="6">
        <f t="shared" si="737"/>
        <v>127.16551360822882</v>
      </c>
      <c r="BM740" s="6">
        <f t="shared" si="738"/>
        <v>1416.0365166894737</v>
      </c>
      <c r="BN740" s="59"/>
      <c r="BO740" s="58"/>
      <c r="BP740" s="58"/>
      <c r="BQ740" s="61">
        <f t="shared" si="739"/>
        <v>1287.1445166894737</v>
      </c>
      <c r="BR740" s="33">
        <v>43922</v>
      </c>
      <c r="BS740" s="5">
        <f t="shared" si="740"/>
        <v>43922</v>
      </c>
      <c r="BT740" s="11">
        <f t="shared" si="741"/>
        <v>1832</v>
      </c>
      <c r="BU740" s="11">
        <f t="shared" si="742"/>
        <v>0</v>
      </c>
      <c r="BV740" s="6">
        <f t="shared" si="743"/>
        <v>646.23548331052643</v>
      </c>
      <c r="BW740" s="6">
        <f t="shared" si="744"/>
        <v>128.892</v>
      </c>
      <c r="BX740" s="73">
        <f t="shared" si="758"/>
        <v>1286.8012273972604</v>
      </c>
      <c r="BY740" s="6">
        <f t="shared" si="745"/>
        <v>1287.1445166894737</v>
      </c>
      <c r="BZ740" s="33">
        <v>44287</v>
      </c>
      <c r="CA740" s="5">
        <f t="shared" si="746"/>
        <v>44287</v>
      </c>
      <c r="CB740" s="11">
        <f t="shared" si="747"/>
        <v>2197</v>
      </c>
      <c r="CC740" s="11">
        <f t="shared" si="748"/>
        <v>0</v>
      </c>
      <c r="CD740" s="6">
        <f t="shared" si="749"/>
        <v>775.12748331052649</v>
      </c>
      <c r="CE740" s="62">
        <f t="shared" si="750"/>
        <v>128.892</v>
      </c>
      <c r="CF740" s="73">
        <f t="shared" si="759"/>
        <v>128.892</v>
      </c>
      <c r="CG740" s="73">
        <f t="shared" si="707"/>
        <v>1157.9092273972603</v>
      </c>
      <c r="CH740" s="6">
        <f t="shared" si="751"/>
        <v>1158.2525166894736</v>
      </c>
      <c r="CI740" s="6"/>
      <c r="CJ740" s="33">
        <v>44652</v>
      </c>
      <c r="CK740" s="5">
        <f t="shared" si="752"/>
        <v>44652</v>
      </c>
      <c r="CL740" s="11">
        <f t="shared" si="753"/>
        <v>2557</v>
      </c>
      <c r="CM740" s="11">
        <f t="shared" si="754"/>
        <v>2557</v>
      </c>
      <c r="CN740" s="6">
        <f t="shared" si="755"/>
        <v>904.01948331052654</v>
      </c>
      <c r="CO740" s="6">
        <f t="shared" si="756"/>
        <v>128.892</v>
      </c>
      <c r="CP740" s="73">
        <f t="shared" si="760"/>
        <v>128.892</v>
      </c>
      <c r="CQ740" s="73">
        <f t="shared" si="708"/>
        <v>1029.0172273972603</v>
      </c>
      <c r="CR740" s="6">
        <f t="shared" si="757"/>
        <v>1029.3605166894736</v>
      </c>
    </row>
    <row r="741" spans="1:96">
      <c r="A741" s="30" t="s">
        <v>1672</v>
      </c>
      <c r="B741" s="30" t="s">
        <v>1652</v>
      </c>
      <c r="C741" s="49"/>
      <c r="D741" s="49" t="s">
        <v>3448</v>
      </c>
      <c r="E741" s="30" t="s">
        <v>3061</v>
      </c>
      <c r="F741" s="30" t="s">
        <v>4568</v>
      </c>
      <c r="G741" s="30" t="s">
        <v>4562</v>
      </c>
      <c r="H741" s="30" t="s">
        <v>3141</v>
      </c>
      <c r="I741" s="30" t="s">
        <v>3116</v>
      </c>
      <c r="J741" s="30"/>
      <c r="K741" s="30" t="s">
        <v>1240</v>
      </c>
      <c r="L741" s="30" t="s">
        <v>3102</v>
      </c>
      <c r="M741" s="31">
        <v>1933.38</v>
      </c>
      <c r="N741" s="30">
        <v>15</v>
      </c>
      <c r="O741" s="30"/>
      <c r="P741" s="162">
        <v>15</v>
      </c>
      <c r="Q741" s="30">
        <f t="shared" si="709"/>
        <v>180</v>
      </c>
      <c r="R741" s="30">
        <f t="shared" si="710"/>
        <v>5478.6330000000007</v>
      </c>
      <c r="S741" s="30">
        <f t="shared" si="711"/>
        <v>5475</v>
      </c>
      <c r="T741" s="30" t="s">
        <v>6</v>
      </c>
      <c r="U741" s="30"/>
      <c r="V741" s="32">
        <v>42090</v>
      </c>
      <c r="W741" s="30"/>
      <c r="X741" s="31">
        <v>1933.38</v>
      </c>
      <c r="Y741" s="30">
        <v>0</v>
      </c>
      <c r="Z741" s="30">
        <v>0</v>
      </c>
      <c r="AA741" s="30">
        <v>0</v>
      </c>
      <c r="AB741" s="31">
        <f t="shared" si="712"/>
        <v>1933.38</v>
      </c>
      <c r="AC741" s="33">
        <v>42095</v>
      </c>
      <c r="AD741" s="10">
        <f t="shared" si="713"/>
        <v>42090</v>
      </c>
      <c r="AE741" s="10">
        <f t="shared" si="714"/>
        <v>42095</v>
      </c>
      <c r="AF741" s="11">
        <f t="shared" si="715"/>
        <v>5</v>
      </c>
      <c r="AG741" s="11">
        <f t="shared" si="716"/>
        <v>5478.75</v>
      </c>
      <c r="AH741" s="11">
        <f t="shared" si="717"/>
        <v>5</v>
      </c>
      <c r="AI741" s="11">
        <f t="shared" si="718"/>
        <v>1.7656438356164383</v>
      </c>
      <c r="AJ741" s="11">
        <f t="shared" si="719"/>
        <v>1931.6143561643837</v>
      </c>
      <c r="AK741" s="33">
        <v>42461</v>
      </c>
      <c r="AL741" s="5">
        <f t="shared" si="720"/>
        <v>42461</v>
      </c>
      <c r="AM741" s="11">
        <f t="shared" si="721"/>
        <v>42461</v>
      </c>
      <c r="AN741" s="11">
        <f t="shared" si="722"/>
        <v>5</v>
      </c>
      <c r="AO741" s="6">
        <v>130.66</v>
      </c>
      <c r="AP741" s="6">
        <f t="shared" si="723"/>
        <v>128.89435616438357</v>
      </c>
      <c r="AQ741" s="6">
        <f t="shared" si="724"/>
        <v>1802.72</v>
      </c>
      <c r="AR741" s="33">
        <v>42826</v>
      </c>
      <c r="AS741" s="5">
        <f t="shared" si="725"/>
        <v>42826</v>
      </c>
      <c r="AT741" s="11">
        <f t="shared" si="726"/>
        <v>42826</v>
      </c>
      <c r="AU741" s="11">
        <f t="shared" si="727"/>
        <v>736</v>
      </c>
      <c r="AV741" s="6">
        <v>259.55200000000002</v>
      </c>
      <c r="AW741" s="6">
        <v>128.892</v>
      </c>
      <c r="AX741" s="6">
        <f t="shared" si="728"/>
        <v>1673.828</v>
      </c>
      <c r="AY741" s="33">
        <v>43191</v>
      </c>
      <c r="AZ741" s="5">
        <f t="shared" si="729"/>
        <v>43191</v>
      </c>
      <c r="BA741" s="11">
        <f t="shared" si="730"/>
        <v>1101</v>
      </c>
      <c r="BB741" s="11">
        <f t="shared" si="731"/>
        <v>0</v>
      </c>
      <c r="BC741" s="6">
        <v>390.17796970229767</v>
      </c>
      <c r="BD741" s="6">
        <v>130.62596970229768</v>
      </c>
      <c r="BE741" s="6">
        <f t="shared" si="732"/>
        <v>1543.2020302977025</v>
      </c>
      <c r="BF741" s="8"/>
      <c r="BG741" s="33">
        <v>43556</v>
      </c>
      <c r="BH741" s="5">
        <f t="shared" si="733"/>
        <v>43556</v>
      </c>
      <c r="BI741" s="11">
        <f t="shared" si="734"/>
        <v>1466</v>
      </c>
      <c r="BJ741" s="11">
        <f t="shared" si="735"/>
        <v>0</v>
      </c>
      <c r="BK741" s="6">
        <f t="shared" si="736"/>
        <v>517.34348331052649</v>
      </c>
      <c r="BL741" s="6">
        <f t="shared" si="737"/>
        <v>127.16551360822882</v>
      </c>
      <c r="BM741" s="6">
        <f t="shared" si="738"/>
        <v>1416.0365166894737</v>
      </c>
      <c r="BN741" s="59"/>
      <c r="BO741" s="58"/>
      <c r="BP741" s="58"/>
      <c r="BQ741" s="61">
        <f t="shared" si="739"/>
        <v>1287.1445166894737</v>
      </c>
      <c r="BR741" s="33">
        <v>43922</v>
      </c>
      <c r="BS741" s="5">
        <f t="shared" si="740"/>
        <v>43922</v>
      </c>
      <c r="BT741" s="11">
        <f t="shared" si="741"/>
        <v>1832</v>
      </c>
      <c r="BU741" s="11">
        <f t="shared" si="742"/>
        <v>0</v>
      </c>
      <c r="BV741" s="6">
        <f t="shared" si="743"/>
        <v>646.23548331052643</v>
      </c>
      <c r="BW741" s="6">
        <f t="shared" si="744"/>
        <v>128.892</v>
      </c>
      <c r="BX741" s="73">
        <f t="shared" si="758"/>
        <v>1286.8012273972604</v>
      </c>
      <c r="BY741" s="6">
        <f t="shared" si="745"/>
        <v>1287.1445166894737</v>
      </c>
      <c r="BZ741" s="33">
        <v>44287</v>
      </c>
      <c r="CA741" s="5">
        <f t="shared" si="746"/>
        <v>44287</v>
      </c>
      <c r="CB741" s="11">
        <f t="shared" si="747"/>
        <v>2197</v>
      </c>
      <c r="CC741" s="11">
        <f t="shared" si="748"/>
        <v>0</v>
      </c>
      <c r="CD741" s="6">
        <f t="shared" si="749"/>
        <v>775.12748331052649</v>
      </c>
      <c r="CE741" s="62">
        <f t="shared" si="750"/>
        <v>128.892</v>
      </c>
      <c r="CF741" s="73">
        <f t="shared" si="759"/>
        <v>128.892</v>
      </c>
      <c r="CG741" s="73">
        <f t="shared" si="707"/>
        <v>1157.9092273972603</v>
      </c>
      <c r="CH741" s="6">
        <f t="shared" si="751"/>
        <v>1158.2525166894736</v>
      </c>
      <c r="CI741" s="6"/>
      <c r="CJ741" s="33">
        <v>44652</v>
      </c>
      <c r="CK741" s="5">
        <f t="shared" si="752"/>
        <v>44652</v>
      </c>
      <c r="CL741" s="11">
        <f t="shared" si="753"/>
        <v>2557</v>
      </c>
      <c r="CM741" s="11">
        <f t="shared" si="754"/>
        <v>2557</v>
      </c>
      <c r="CN741" s="6">
        <f t="shared" si="755"/>
        <v>904.01948331052654</v>
      </c>
      <c r="CO741" s="6">
        <f t="shared" si="756"/>
        <v>128.892</v>
      </c>
      <c r="CP741" s="73">
        <f t="shared" si="760"/>
        <v>128.892</v>
      </c>
      <c r="CQ741" s="73">
        <f t="shared" si="708"/>
        <v>1029.0172273972603</v>
      </c>
      <c r="CR741" s="6">
        <f t="shared" si="757"/>
        <v>1029.3605166894736</v>
      </c>
    </row>
    <row r="742" spans="1:96">
      <c r="A742" s="30" t="s">
        <v>1673</v>
      </c>
      <c r="B742" s="30" t="s">
        <v>1652</v>
      </c>
      <c r="C742" s="49"/>
      <c r="D742" s="49" t="s">
        <v>3449</v>
      </c>
      <c r="E742" s="30" t="s">
        <v>3061</v>
      </c>
      <c r="F742" s="30" t="s">
        <v>4568</v>
      </c>
      <c r="G742" s="30" t="s">
        <v>4562</v>
      </c>
      <c r="H742" s="30" t="s">
        <v>3141</v>
      </c>
      <c r="I742" s="30" t="s">
        <v>3116</v>
      </c>
      <c r="J742" s="30"/>
      <c r="K742" s="30" t="s">
        <v>1240</v>
      </c>
      <c r="L742" s="30" t="s">
        <v>3102</v>
      </c>
      <c r="M742" s="31">
        <v>1933.38</v>
      </c>
      <c r="N742" s="30">
        <v>15</v>
      </c>
      <c r="O742" s="30"/>
      <c r="P742" s="162">
        <v>15</v>
      </c>
      <c r="Q742" s="30">
        <f t="shared" si="709"/>
        <v>180</v>
      </c>
      <c r="R742" s="30">
        <f t="shared" si="710"/>
        <v>5478.6330000000007</v>
      </c>
      <c r="S742" s="30">
        <f t="shared" si="711"/>
        <v>5475</v>
      </c>
      <c r="T742" s="30" t="s">
        <v>6</v>
      </c>
      <c r="U742" s="30"/>
      <c r="V742" s="32">
        <v>42090</v>
      </c>
      <c r="W742" s="30"/>
      <c r="X742" s="31">
        <v>1933.38</v>
      </c>
      <c r="Y742" s="30">
        <v>0</v>
      </c>
      <c r="Z742" s="30">
        <v>0</v>
      </c>
      <c r="AA742" s="30">
        <v>0</v>
      </c>
      <c r="AB742" s="31">
        <f t="shared" si="712"/>
        <v>1933.38</v>
      </c>
      <c r="AC742" s="33">
        <v>42095</v>
      </c>
      <c r="AD742" s="10">
        <f t="shared" si="713"/>
        <v>42090</v>
      </c>
      <c r="AE742" s="10">
        <f t="shared" si="714"/>
        <v>42095</v>
      </c>
      <c r="AF742" s="11">
        <f t="shared" si="715"/>
        <v>5</v>
      </c>
      <c r="AG742" s="11">
        <f t="shared" si="716"/>
        <v>5478.75</v>
      </c>
      <c r="AH742" s="11">
        <f t="shared" si="717"/>
        <v>5</v>
      </c>
      <c r="AI742" s="11">
        <f t="shared" si="718"/>
        <v>1.7656438356164383</v>
      </c>
      <c r="AJ742" s="11">
        <f t="shared" si="719"/>
        <v>1931.6143561643837</v>
      </c>
      <c r="AK742" s="33">
        <v>42461</v>
      </c>
      <c r="AL742" s="5">
        <f t="shared" si="720"/>
        <v>42461</v>
      </c>
      <c r="AM742" s="11">
        <f t="shared" si="721"/>
        <v>42461</v>
      </c>
      <c r="AN742" s="11">
        <f t="shared" si="722"/>
        <v>5</v>
      </c>
      <c r="AO742" s="6">
        <v>130.66</v>
      </c>
      <c r="AP742" s="6">
        <f t="shared" si="723"/>
        <v>128.89435616438357</v>
      </c>
      <c r="AQ742" s="6">
        <f t="shared" si="724"/>
        <v>1802.72</v>
      </c>
      <c r="AR742" s="33">
        <v>42826</v>
      </c>
      <c r="AS742" s="5">
        <f t="shared" si="725"/>
        <v>42826</v>
      </c>
      <c r="AT742" s="11">
        <f t="shared" si="726"/>
        <v>42826</v>
      </c>
      <c r="AU742" s="11">
        <f t="shared" si="727"/>
        <v>736</v>
      </c>
      <c r="AV742" s="6">
        <v>259.55200000000002</v>
      </c>
      <c r="AW742" s="6">
        <v>128.892</v>
      </c>
      <c r="AX742" s="6">
        <f t="shared" si="728"/>
        <v>1673.828</v>
      </c>
      <c r="AY742" s="33">
        <v>43191</v>
      </c>
      <c r="AZ742" s="5">
        <f t="shared" si="729"/>
        <v>43191</v>
      </c>
      <c r="BA742" s="11">
        <f t="shared" si="730"/>
        <v>1101</v>
      </c>
      <c r="BB742" s="11">
        <f t="shared" si="731"/>
        <v>0</v>
      </c>
      <c r="BC742" s="6">
        <v>390.17796970229767</v>
      </c>
      <c r="BD742" s="6">
        <v>130.62596970229768</v>
      </c>
      <c r="BE742" s="6">
        <f t="shared" si="732"/>
        <v>1543.2020302977025</v>
      </c>
      <c r="BF742" s="8"/>
      <c r="BG742" s="33">
        <v>43556</v>
      </c>
      <c r="BH742" s="5">
        <f t="shared" si="733"/>
        <v>43556</v>
      </c>
      <c r="BI742" s="11">
        <f t="shared" si="734"/>
        <v>1466</v>
      </c>
      <c r="BJ742" s="11">
        <f t="shared" si="735"/>
        <v>0</v>
      </c>
      <c r="BK742" s="6">
        <f t="shared" si="736"/>
        <v>517.34348331052649</v>
      </c>
      <c r="BL742" s="6">
        <f t="shared" si="737"/>
        <v>127.16551360822882</v>
      </c>
      <c r="BM742" s="6">
        <f t="shared" si="738"/>
        <v>1416.0365166894737</v>
      </c>
      <c r="BN742" s="59"/>
      <c r="BO742" s="58"/>
      <c r="BP742" s="58"/>
      <c r="BQ742" s="61">
        <f t="shared" si="739"/>
        <v>1287.1445166894737</v>
      </c>
      <c r="BR742" s="33">
        <v>43922</v>
      </c>
      <c r="BS742" s="5">
        <f t="shared" si="740"/>
        <v>43922</v>
      </c>
      <c r="BT742" s="11">
        <f t="shared" si="741"/>
        <v>1832</v>
      </c>
      <c r="BU742" s="11">
        <f t="shared" si="742"/>
        <v>0</v>
      </c>
      <c r="BV742" s="6">
        <f t="shared" si="743"/>
        <v>646.23548331052643</v>
      </c>
      <c r="BW742" s="6">
        <f t="shared" si="744"/>
        <v>128.892</v>
      </c>
      <c r="BX742" s="73">
        <f t="shared" si="758"/>
        <v>1286.8012273972604</v>
      </c>
      <c r="BY742" s="6">
        <f t="shared" si="745"/>
        <v>1287.1445166894737</v>
      </c>
      <c r="BZ742" s="33">
        <v>44287</v>
      </c>
      <c r="CA742" s="5">
        <f t="shared" si="746"/>
        <v>44287</v>
      </c>
      <c r="CB742" s="11">
        <f t="shared" si="747"/>
        <v>2197</v>
      </c>
      <c r="CC742" s="11">
        <f t="shared" si="748"/>
        <v>0</v>
      </c>
      <c r="CD742" s="6">
        <f t="shared" si="749"/>
        <v>775.12748331052649</v>
      </c>
      <c r="CE742" s="62">
        <f t="shared" si="750"/>
        <v>128.892</v>
      </c>
      <c r="CF742" s="73">
        <f t="shared" si="759"/>
        <v>128.892</v>
      </c>
      <c r="CG742" s="73">
        <f t="shared" si="707"/>
        <v>1157.9092273972603</v>
      </c>
      <c r="CH742" s="6">
        <f t="shared" si="751"/>
        <v>1158.2525166894736</v>
      </c>
      <c r="CI742" s="6"/>
      <c r="CJ742" s="33">
        <v>44652</v>
      </c>
      <c r="CK742" s="5">
        <f t="shared" si="752"/>
        <v>44652</v>
      </c>
      <c r="CL742" s="11">
        <f t="shared" si="753"/>
        <v>2557</v>
      </c>
      <c r="CM742" s="11">
        <f t="shared" si="754"/>
        <v>2557</v>
      </c>
      <c r="CN742" s="6">
        <f t="shared" si="755"/>
        <v>904.01948331052654</v>
      </c>
      <c r="CO742" s="6">
        <f t="shared" si="756"/>
        <v>128.892</v>
      </c>
      <c r="CP742" s="73">
        <f t="shared" si="760"/>
        <v>128.892</v>
      </c>
      <c r="CQ742" s="73">
        <f t="shared" si="708"/>
        <v>1029.0172273972603</v>
      </c>
      <c r="CR742" s="6">
        <f t="shared" si="757"/>
        <v>1029.3605166894736</v>
      </c>
    </row>
    <row r="743" spans="1:96">
      <c r="A743" s="30" t="s">
        <v>1674</v>
      </c>
      <c r="B743" s="30" t="s">
        <v>1652</v>
      </c>
      <c r="C743" s="49"/>
      <c r="D743" s="49" t="s">
        <v>3450</v>
      </c>
      <c r="E743" s="30" t="s">
        <v>3061</v>
      </c>
      <c r="F743" s="30" t="s">
        <v>4568</v>
      </c>
      <c r="G743" s="30" t="s">
        <v>4562</v>
      </c>
      <c r="H743" s="30" t="s">
        <v>3141</v>
      </c>
      <c r="I743" s="30" t="s">
        <v>3116</v>
      </c>
      <c r="J743" s="30"/>
      <c r="K743" s="30" t="s">
        <v>1240</v>
      </c>
      <c r="L743" s="30" t="s">
        <v>3102</v>
      </c>
      <c r="M743" s="31">
        <v>1933.38</v>
      </c>
      <c r="N743" s="30">
        <v>15</v>
      </c>
      <c r="O743" s="30"/>
      <c r="P743" s="162">
        <v>15</v>
      </c>
      <c r="Q743" s="30">
        <f t="shared" si="709"/>
        <v>180</v>
      </c>
      <c r="R743" s="30">
        <f t="shared" si="710"/>
        <v>5478.6330000000007</v>
      </c>
      <c r="S743" s="30">
        <f t="shared" si="711"/>
        <v>5475</v>
      </c>
      <c r="T743" s="30" t="s">
        <v>6</v>
      </c>
      <c r="U743" s="30"/>
      <c r="V743" s="32">
        <v>42090</v>
      </c>
      <c r="W743" s="30"/>
      <c r="X743" s="31">
        <v>1933.38</v>
      </c>
      <c r="Y743" s="30">
        <v>0</v>
      </c>
      <c r="Z743" s="30">
        <v>0</v>
      </c>
      <c r="AA743" s="30">
        <v>0</v>
      </c>
      <c r="AB743" s="31">
        <f t="shared" si="712"/>
        <v>1933.38</v>
      </c>
      <c r="AC743" s="33">
        <v>42095</v>
      </c>
      <c r="AD743" s="10">
        <f t="shared" si="713"/>
        <v>42090</v>
      </c>
      <c r="AE743" s="10">
        <f t="shared" si="714"/>
        <v>42095</v>
      </c>
      <c r="AF743" s="11">
        <f t="shared" si="715"/>
        <v>5</v>
      </c>
      <c r="AG743" s="11">
        <f t="shared" si="716"/>
        <v>5478.75</v>
      </c>
      <c r="AH743" s="11">
        <f t="shared" si="717"/>
        <v>5</v>
      </c>
      <c r="AI743" s="11">
        <f t="shared" si="718"/>
        <v>1.7656438356164383</v>
      </c>
      <c r="AJ743" s="11">
        <f t="shared" si="719"/>
        <v>1931.6143561643837</v>
      </c>
      <c r="AK743" s="33">
        <v>42461</v>
      </c>
      <c r="AL743" s="5">
        <f t="shared" si="720"/>
        <v>42461</v>
      </c>
      <c r="AM743" s="11">
        <f t="shared" si="721"/>
        <v>42461</v>
      </c>
      <c r="AN743" s="11">
        <f t="shared" si="722"/>
        <v>5</v>
      </c>
      <c r="AO743" s="6">
        <v>130.66</v>
      </c>
      <c r="AP743" s="6">
        <f t="shared" si="723"/>
        <v>128.89435616438357</v>
      </c>
      <c r="AQ743" s="6">
        <f t="shared" si="724"/>
        <v>1802.72</v>
      </c>
      <c r="AR743" s="33">
        <v>42826</v>
      </c>
      <c r="AS743" s="5">
        <f t="shared" si="725"/>
        <v>42826</v>
      </c>
      <c r="AT743" s="11">
        <f t="shared" si="726"/>
        <v>42826</v>
      </c>
      <c r="AU743" s="11">
        <f t="shared" si="727"/>
        <v>736</v>
      </c>
      <c r="AV743" s="6">
        <v>259.55200000000002</v>
      </c>
      <c r="AW743" s="6">
        <v>128.892</v>
      </c>
      <c r="AX743" s="6">
        <f t="shared" si="728"/>
        <v>1673.828</v>
      </c>
      <c r="AY743" s="33">
        <v>43191</v>
      </c>
      <c r="AZ743" s="5">
        <f t="shared" si="729"/>
        <v>43191</v>
      </c>
      <c r="BA743" s="11">
        <f t="shared" si="730"/>
        <v>1101</v>
      </c>
      <c r="BB743" s="11">
        <f t="shared" si="731"/>
        <v>0</v>
      </c>
      <c r="BC743" s="6">
        <v>390.17796970229767</v>
      </c>
      <c r="BD743" s="6">
        <v>130.62596970229768</v>
      </c>
      <c r="BE743" s="6">
        <f t="shared" si="732"/>
        <v>1543.2020302977025</v>
      </c>
      <c r="BF743" s="8"/>
      <c r="BG743" s="33">
        <v>43556</v>
      </c>
      <c r="BH743" s="5">
        <f t="shared" si="733"/>
        <v>43556</v>
      </c>
      <c r="BI743" s="11">
        <f t="shared" si="734"/>
        <v>1466</v>
      </c>
      <c r="BJ743" s="11">
        <f t="shared" si="735"/>
        <v>0</v>
      </c>
      <c r="BK743" s="6">
        <f t="shared" si="736"/>
        <v>517.34348331052649</v>
      </c>
      <c r="BL743" s="6">
        <f t="shared" si="737"/>
        <v>127.16551360822882</v>
      </c>
      <c r="BM743" s="6">
        <f t="shared" si="738"/>
        <v>1416.0365166894737</v>
      </c>
      <c r="BN743" s="59"/>
      <c r="BO743" s="58"/>
      <c r="BP743" s="58"/>
      <c r="BQ743" s="61">
        <f t="shared" si="739"/>
        <v>1287.1445166894737</v>
      </c>
      <c r="BR743" s="33">
        <v>43922</v>
      </c>
      <c r="BS743" s="5">
        <f t="shared" si="740"/>
        <v>43922</v>
      </c>
      <c r="BT743" s="11">
        <f t="shared" si="741"/>
        <v>1832</v>
      </c>
      <c r="BU743" s="11">
        <f t="shared" si="742"/>
        <v>0</v>
      </c>
      <c r="BV743" s="6">
        <f t="shared" si="743"/>
        <v>646.23548331052643</v>
      </c>
      <c r="BW743" s="6">
        <f t="shared" si="744"/>
        <v>128.892</v>
      </c>
      <c r="BX743" s="73">
        <f t="shared" si="758"/>
        <v>1286.8012273972604</v>
      </c>
      <c r="BY743" s="6">
        <f t="shared" si="745"/>
        <v>1287.1445166894737</v>
      </c>
      <c r="BZ743" s="33">
        <v>44287</v>
      </c>
      <c r="CA743" s="5">
        <f t="shared" si="746"/>
        <v>44287</v>
      </c>
      <c r="CB743" s="11">
        <f t="shared" si="747"/>
        <v>2197</v>
      </c>
      <c r="CC743" s="11">
        <f t="shared" si="748"/>
        <v>0</v>
      </c>
      <c r="CD743" s="6">
        <f t="shared" si="749"/>
        <v>775.12748331052649</v>
      </c>
      <c r="CE743" s="62">
        <f t="shared" si="750"/>
        <v>128.892</v>
      </c>
      <c r="CF743" s="73">
        <f t="shared" si="759"/>
        <v>128.892</v>
      </c>
      <c r="CG743" s="73">
        <f t="shared" si="707"/>
        <v>1157.9092273972603</v>
      </c>
      <c r="CH743" s="6">
        <f t="shared" si="751"/>
        <v>1158.2525166894736</v>
      </c>
      <c r="CI743" s="6"/>
      <c r="CJ743" s="33">
        <v>44652</v>
      </c>
      <c r="CK743" s="5">
        <f t="shared" si="752"/>
        <v>44652</v>
      </c>
      <c r="CL743" s="11">
        <f t="shared" si="753"/>
        <v>2557</v>
      </c>
      <c r="CM743" s="11">
        <f t="shared" si="754"/>
        <v>2557</v>
      </c>
      <c r="CN743" s="6">
        <f t="shared" si="755"/>
        <v>904.01948331052654</v>
      </c>
      <c r="CO743" s="6">
        <f t="shared" si="756"/>
        <v>128.892</v>
      </c>
      <c r="CP743" s="73">
        <f t="shared" si="760"/>
        <v>128.892</v>
      </c>
      <c r="CQ743" s="73">
        <f t="shared" si="708"/>
        <v>1029.0172273972603</v>
      </c>
      <c r="CR743" s="6">
        <f t="shared" si="757"/>
        <v>1029.3605166894736</v>
      </c>
    </row>
    <row r="744" spans="1:96">
      <c r="A744" s="30" t="s">
        <v>1675</v>
      </c>
      <c r="B744" s="30" t="s">
        <v>1652</v>
      </c>
      <c r="C744" s="49"/>
      <c r="D744" s="49" t="s">
        <v>3451</v>
      </c>
      <c r="E744" s="30" t="s">
        <v>3061</v>
      </c>
      <c r="F744" s="30" t="s">
        <v>4568</v>
      </c>
      <c r="G744" s="30" t="s">
        <v>4574</v>
      </c>
      <c r="H744" s="30" t="s">
        <v>4575</v>
      </c>
      <c r="I744" s="30" t="s">
        <v>4362</v>
      </c>
      <c r="J744" s="30"/>
      <c r="K744" s="30" t="s">
        <v>1240</v>
      </c>
      <c r="L744" s="30" t="s">
        <v>3102</v>
      </c>
      <c r="M744" s="31">
        <v>1933.38</v>
      </c>
      <c r="N744" s="30">
        <v>15</v>
      </c>
      <c r="O744" s="30"/>
      <c r="P744" s="162">
        <v>15</v>
      </c>
      <c r="Q744" s="30">
        <f t="shared" si="709"/>
        <v>180</v>
      </c>
      <c r="R744" s="30">
        <f t="shared" si="710"/>
        <v>5478.6330000000007</v>
      </c>
      <c r="S744" s="30">
        <f t="shared" si="711"/>
        <v>5475</v>
      </c>
      <c r="T744" s="30" t="s">
        <v>6</v>
      </c>
      <c r="U744" s="30"/>
      <c r="V744" s="32">
        <v>42090</v>
      </c>
      <c r="W744" s="30"/>
      <c r="X744" s="31">
        <v>1933.38</v>
      </c>
      <c r="Y744" s="30">
        <v>0</v>
      </c>
      <c r="Z744" s="30">
        <v>0</v>
      </c>
      <c r="AA744" s="30">
        <v>0</v>
      </c>
      <c r="AB744" s="31">
        <f t="shared" si="712"/>
        <v>1933.38</v>
      </c>
      <c r="AC744" s="33">
        <v>42095</v>
      </c>
      <c r="AD744" s="10">
        <f t="shared" si="713"/>
        <v>42090</v>
      </c>
      <c r="AE744" s="10">
        <f t="shared" si="714"/>
        <v>42095</v>
      </c>
      <c r="AF744" s="11">
        <f t="shared" si="715"/>
        <v>5</v>
      </c>
      <c r="AG744" s="11">
        <f t="shared" si="716"/>
        <v>5478.75</v>
      </c>
      <c r="AH744" s="11">
        <f t="shared" si="717"/>
        <v>5</v>
      </c>
      <c r="AI744" s="11">
        <f t="shared" si="718"/>
        <v>1.7656438356164383</v>
      </c>
      <c r="AJ744" s="11">
        <f t="shared" si="719"/>
        <v>1931.6143561643837</v>
      </c>
      <c r="AK744" s="33">
        <v>42461</v>
      </c>
      <c r="AL744" s="5">
        <f t="shared" si="720"/>
        <v>42461</v>
      </c>
      <c r="AM744" s="11">
        <f t="shared" si="721"/>
        <v>42461</v>
      </c>
      <c r="AN744" s="11">
        <f t="shared" si="722"/>
        <v>5</v>
      </c>
      <c r="AO744" s="6">
        <v>130.66</v>
      </c>
      <c r="AP744" s="6">
        <f t="shared" si="723"/>
        <v>128.89435616438357</v>
      </c>
      <c r="AQ744" s="6">
        <f t="shared" si="724"/>
        <v>1802.72</v>
      </c>
      <c r="AR744" s="33">
        <v>42826</v>
      </c>
      <c r="AS744" s="5">
        <f t="shared" si="725"/>
        <v>42826</v>
      </c>
      <c r="AT744" s="11">
        <f t="shared" si="726"/>
        <v>42826</v>
      </c>
      <c r="AU744" s="11">
        <f t="shared" si="727"/>
        <v>736</v>
      </c>
      <c r="AV744" s="6">
        <v>259.55200000000002</v>
      </c>
      <c r="AW744" s="6">
        <v>128.892</v>
      </c>
      <c r="AX744" s="6">
        <f t="shared" si="728"/>
        <v>1673.828</v>
      </c>
      <c r="AY744" s="33">
        <v>43191</v>
      </c>
      <c r="AZ744" s="5">
        <f t="shared" si="729"/>
        <v>43191</v>
      </c>
      <c r="BA744" s="11">
        <f t="shared" si="730"/>
        <v>1101</v>
      </c>
      <c r="BB744" s="11">
        <f t="shared" si="731"/>
        <v>0</v>
      </c>
      <c r="BC744" s="6">
        <v>390.17796970229767</v>
      </c>
      <c r="BD744" s="6">
        <v>130.62596970229768</v>
      </c>
      <c r="BE744" s="6">
        <f t="shared" si="732"/>
        <v>1543.2020302977025</v>
      </c>
      <c r="BF744" s="8"/>
      <c r="BG744" s="33">
        <v>43556</v>
      </c>
      <c r="BH744" s="5">
        <f t="shared" si="733"/>
        <v>43556</v>
      </c>
      <c r="BI744" s="11">
        <f t="shared" si="734"/>
        <v>1466</v>
      </c>
      <c r="BJ744" s="11">
        <f t="shared" si="735"/>
        <v>0</v>
      </c>
      <c r="BK744" s="6">
        <f t="shared" si="736"/>
        <v>517.34348331052649</v>
      </c>
      <c r="BL744" s="6">
        <f t="shared" si="737"/>
        <v>127.16551360822882</v>
      </c>
      <c r="BM744" s="6">
        <f t="shared" si="738"/>
        <v>1416.0365166894737</v>
      </c>
      <c r="BN744" s="59"/>
      <c r="BO744" s="58"/>
      <c r="BP744" s="58"/>
      <c r="BQ744" s="61">
        <f t="shared" si="739"/>
        <v>1287.1445166894737</v>
      </c>
      <c r="BR744" s="33">
        <v>43922</v>
      </c>
      <c r="BS744" s="5">
        <f t="shared" si="740"/>
        <v>43922</v>
      </c>
      <c r="BT744" s="11">
        <f t="shared" si="741"/>
        <v>1832</v>
      </c>
      <c r="BU744" s="11">
        <f t="shared" si="742"/>
        <v>0</v>
      </c>
      <c r="BV744" s="6">
        <f t="shared" si="743"/>
        <v>646.23548331052643</v>
      </c>
      <c r="BW744" s="6">
        <f t="shared" si="744"/>
        <v>128.892</v>
      </c>
      <c r="BX744" s="73">
        <f t="shared" si="758"/>
        <v>1286.8012273972604</v>
      </c>
      <c r="BY744" s="6">
        <f t="shared" si="745"/>
        <v>1287.1445166894737</v>
      </c>
      <c r="BZ744" s="33">
        <v>44287</v>
      </c>
      <c r="CA744" s="5">
        <f t="shared" si="746"/>
        <v>44287</v>
      </c>
      <c r="CB744" s="11">
        <f t="shared" si="747"/>
        <v>2197</v>
      </c>
      <c r="CC744" s="11">
        <f t="shared" si="748"/>
        <v>0</v>
      </c>
      <c r="CD744" s="6">
        <f t="shared" si="749"/>
        <v>775.12748331052649</v>
      </c>
      <c r="CE744" s="62">
        <f t="shared" si="750"/>
        <v>128.892</v>
      </c>
      <c r="CF744" s="73">
        <f t="shared" si="759"/>
        <v>128.892</v>
      </c>
      <c r="CG744" s="73">
        <f t="shared" si="707"/>
        <v>1157.9092273972603</v>
      </c>
      <c r="CH744" s="6">
        <f t="shared" si="751"/>
        <v>1158.2525166894736</v>
      </c>
      <c r="CI744" s="6"/>
      <c r="CJ744" s="33">
        <v>44652</v>
      </c>
      <c r="CK744" s="5">
        <f t="shared" si="752"/>
        <v>44652</v>
      </c>
      <c r="CL744" s="11">
        <f t="shared" si="753"/>
        <v>2557</v>
      </c>
      <c r="CM744" s="11">
        <f t="shared" si="754"/>
        <v>2557</v>
      </c>
      <c r="CN744" s="6">
        <f t="shared" si="755"/>
        <v>904.01948331052654</v>
      </c>
      <c r="CO744" s="6">
        <f t="shared" si="756"/>
        <v>128.892</v>
      </c>
      <c r="CP744" s="73">
        <f t="shared" si="760"/>
        <v>128.892</v>
      </c>
      <c r="CQ744" s="73">
        <f t="shared" si="708"/>
        <v>1029.0172273972603</v>
      </c>
      <c r="CR744" s="6">
        <f t="shared" si="757"/>
        <v>1029.3605166894736</v>
      </c>
    </row>
    <row r="745" spans="1:96">
      <c r="A745" s="30" t="s">
        <v>1676</v>
      </c>
      <c r="B745" s="30" t="s">
        <v>1652</v>
      </c>
      <c r="C745" s="49"/>
      <c r="D745" s="49" t="s">
        <v>3452</v>
      </c>
      <c r="E745" s="30" t="s">
        <v>3061</v>
      </c>
      <c r="F745" s="30" t="s">
        <v>4568</v>
      </c>
      <c r="G745" s="30" t="s">
        <v>4562</v>
      </c>
      <c r="H745" s="30" t="s">
        <v>3141</v>
      </c>
      <c r="I745" s="30" t="s">
        <v>3116</v>
      </c>
      <c r="J745" s="30"/>
      <c r="K745" s="30" t="s">
        <v>1240</v>
      </c>
      <c r="L745" s="30" t="s">
        <v>3102</v>
      </c>
      <c r="M745" s="31">
        <v>1933.38</v>
      </c>
      <c r="N745" s="30">
        <v>15</v>
      </c>
      <c r="O745" s="30"/>
      <c r="P745" s="162">
        <v>15</v>
      </c>
      <c r="Q745" s="30">
        <f t="shared" si="709"/>
        <v>180</v>
      </c>
      <c r="R745" s="30">
        <f t="shared" si="710"/>
        <v>5478.6330000000007</v>
      </c>
      <c r="S745" s="30">
        <f t="shared" si="711"/>
        <v>5475</v>
      </c>
      <c r="T745" s="30" t="s">
        <v>6</v>
      </c>
      <c r="U745" s="30"/>
      <c r="V745" s="32">
        <v>42090</v>
      </c>
      <c r="W745" s="30"/>
      <c r="X745" s="31">
        <v>1933.38</v>
      </c>
      <c r="Y745" s="30">
        <v>0</v>
      </c>
      <c r="Z745" s="30">
        <v>0</v>
      </c>
      <c r="AA745" s="30">
        <v>0</v>
      </c>
      <c r="AB745" s="31">
        <f t="shared" si="712"/>
        <v>1933.38</v>
      </c>
      <c r="AC745" s="33">
        <v>42095</v>
      </c>
      <c r="AD745" s="10">
        <f t="shared" si="713"/>
        <v>42090</v>
      </c>
      <c r="AE745" s="10">
        <f t="shared" si="714"/>
        <v>42095</v>
      </c>
      <c r="AF745" s="11">
        <f t="shared" si="715"/>
        <v>5</v>
      </c>
      <c r="AG745" s="11">
        <f t="shared" si="716"/>
        <v>5478.75</v>
      </c>
      <c r="AH745" s="11">
        <f t="shared" si="717"/>
        <v>5</v>
      </c>
      <c r="AI745" s="11">
        <f t="shared" si="718"/>
        <v>1.7656438356164383</v>
      </c>
      <c r="AJ745" s="11">
        <f t="shared" si="719"/>
        <v>1931.6143561643837</v>
      </c>
      <c r="AK745" s="33">
        <v>42461</v>
      </c>
      <c r="AL745" s="5">
        <f t="shared" si="720"/>
        <v>42461</v>
      </c>
      <c r="AM745" s="11">
        <f t="shared" si="721"/>
        <v>42461</v>
      </c>
      <c r="AN745" s="11">
        <f t="shared" si="722"/>
        <v>5</v>
      </c>
      <c r="AO745" s="6">
        <v>130.66</v>
      </c>
      <c r="AP745" s="6">
        <f t="shared" si="723"/>
        <v>128.89435616438357</v>
      </c>
      <c r="AQ745" s="6">
        <f t="shared" si="724"/>
        <v>1802.72</v>
      </c>
      <c r="AR745" s="33">
        <v>42826</v>
      </c>
      <c r="AS745" s="5">
        <f t="shared" si="725"/>
        <v>42826</v>
      </c>
      <c r="AT745" s="11">
        <f t="shared" si="726"/>
        <v>42826</v>
      </c>
      <c r="AU745" s="11">
        <f t="shared" si="727"/>
        <v>736</v>
      </c>
      <c r="AV745" s="6">
        <v>259.55200000000002</v>
      </c>
      <c r="AW745" s="6">
        <v>128.892</v>
      </c>
      <c r="AX745" s="6">
        <f t="shared" si="728"/>
        <v>1673.828</v>
      </c>
      <c r="AY745" s="33">
        <v>43191</v>
      </c>
      <c r="AZ745" s="5">
        <f t="shared" si="729"/>
        <v>43191</v>
      </c>
      <c r="BA745" s="11">
        <f t="shared" si="730"/>
        <v>1101</v>
      </c>
      <c r="BB745" s="11">
        <f t="shared" si="731"/>
        <v>0</v>
      </c>
      <c r="BC745" s="6">
        <v>390.17796970229767</v>
      </c>
      <c r="BD745" s="6">
        <v>130.62596970229768</v>
      </c>
      <c r="BE745" s="6">
        <f t="shared" si="732"/>
        <v>1543.2020302977025</v>
      </c>
      <c r="BF745" s="8"/>
      <c r="BG745" s="33">
        <v>43556</v>
      </c>
      <c r="BH745" s="5">
        <f t="shared" si="733"/>
        <v>43556</v>
      </c>
      <c r="BI745" s="11">
        <f t="shared" si="734"/>
        <v>1466</v>
      </c>
      <c r="BJ745" s="11">
        <f t="shared" si="735"/>
        <v>0</v>
      </c>
      <c r="BK745" s="6">
        <f t="shared" si="736"/>
        <v>517.34348331052649</v>
      </c>
      <c r="BL745" s="6">
        <f t="shared" si="737"/>
        <v>127.16551360822882</v>
      </c>
      <c r="BM745" s="6">
        <f t="shared" si="738"/>
        <v>1416.0365166894737</v>
      </c>
      <c r="BN745" s="59"/>
      <c r="BO745" s="58"/>
      <c r="BP745" s="58"/>
      <c r="BQ745" s="61">
        <f t="shared" si="739"/>
        <v>1287.1445166894737</v>
      </c>
      <c r="BR745" s="33">
        <v>43922</v>
      </c>
      <c r="BS745" s="5">
        <f t="shared" si="740"/>
        <v>43922</v>
      </c>
      <c r="BT745" s="11">
        <f t="shared" si="741"/>
        <v>1832</v>
      </c>
      <c r="BU745" s="11">
        <f t="shared" si="742"/>
        <v>0</v>
      </c>
      <c r="BV745" s="6">
        <f t="shared" si="743"/>
        <v>646.23548331052643</v>
      </c>
      <c r="BW745" s="6">
        <f t="shared" si="744"/>
        <v>128.892</v>
      </c>
      <c r="BX745" s="73">
        <f t="shared" si="758"/>
        <v>1286.8012273972604</v>
      </c>
      <c r="BY745" s="6">
        <f t="shared" si="745"/>
        <v>1287.1445166894737</v>
      </c>
      <c r="BZ745" s="33">
        <v>44287</v>
      </c>
      <c r="CA745" s="5">
        <f t="shared" si="746"/>
        <v>44287</v>
      </c>
      <c r="CB745" s="11">
        <f t="shared" si="747"/>
        <v>2197</v>
      </c>
      <c r="CC745" s="11">
        <f t="shared" si="748"/>
        <v>0</v>
      </c>
      <c r="CD745" s="6">
        <f t="shared" si="749"/>
        <v>775.12748331052649</v>
      </c>
      <c r="CE745" s="62">
        <f t="shared" si="750"/>
        <v>128.892</v>
      </c>
      <c r="CF745" s="73">
        <f t="shared" si="759"/>
        <v>128.892</v>
      </c>
      <c r="CG745" s="73">
        <f t="shared" si="707"/>
        <v>1157.9092273972603</v>
      </c>
      <c r="CH745" s="6">
        <f t="shared" si="751"/>
        <v>1158.2525166894736</v>
      </c>
      <c r="CI745" s="6"/>
      <c r="CJ745" s="33">
        <v>44652</v>
      </c>
      <c r="CK745" s="5">
        <f t="shared" si="752"/>
        <v>44652</v>
      </c>
      <c r="CL745" s="11">
        <f t="shared" si="753"/>
        <v>2557</v>
      </c>
      <c r="CM745" s="11">
        <f t="shared" si="754"/>
        <v>2557</v>
      </c>
      <c r="CN745" s="6">
        <f t="shared" si="755"/>
        <v>904.01948331052654</v>
      </c>
      <c r="CO745" s="6">
        <f t="shared" si="756"/>
        <v>128.892</v>
      </c>
      <c r="CP745" s="73">
        <f t="shared" si="760"/>
        <v>128.892</v>
      </c>
      <c r="CQ745" s="73">
        <f t="shared" si="708"/>
        <v>1029.0172273972603</v>
      </c>
      <c r="CR745" s="6">
        <f t="shared" si="757"/>
        <v>1029.3605166894736</v>
      </c>
    </row>
    <row r="746" spans="1:96">
      <c r="A746" s="30" t="s">
        <v>1677</v>
      </c>
      <c r="B746" s="30" t="s">
        <v>1652</v>
      </c>
      <c r="C746" s="49"/>
      <c r="D746" s="49" t="s">
        <v>3453</v>
      </c>
      <c r="E746" s="30" t="s">
        <v>3061</v>
      </c>
      <c r="F746" s="30" t="s">
        <v>4568</v>
      </c>
      <c r="G746" s="30" t="s">
        <v>4562</v>
      </c>
      <c r="H746" s="30" t="s">
        <v>3141</v>
      </c>
      <c r="I746" s="30" t="s">
        <v>3116</v>
      </c>
      <c r="J746" s="30"/>
      <c r="K746" s="30" t="s">
        <v>1240</v>
      </c>
      <c r="L746" s="30" t="s">
        <v>3102</v>
      </c>
      <c r="M746" s="31">
        <v>1933.38</v>
      </c>
      <c r="N746" s="30">
        <v>15</v>
      </c>
      <c r="O746" s="30"/>
      <c r="P746" s="162">
        <v>15</v>
      </c>
      <c r="Q746" s="30">
        <f t="shared" si="709"/>
        <v>180</v>
      </c>
      <c r="R746" s="30">
        <f t="shared" si="710"/>
        <v>5478.6330000000007</v>
      </c>
      <c r="S746" s="30">
        <f t="shared" si="711"/>
        <v>5475</v>
      </c>
      <c r="T746" s="30" t="s">
        <v>6</v>
      </c>
      <c r="U746" s="30"/>
      <c r="V746" s="32">
        <v>42090</v>
      </c>
      <c r="W746" s="30"/>
      <c r="X746" s="31">
        <v>1933.38</v>
      </c>
      <c r="Y746" s="30">
        <v>0</v>
      </c>
      <c r="Z746" s="30">
        <v>0</v>
      </c>
      <c r="AA746" s="30">
        <v>0</v>
      </c>
      <c r="AB746" s="31">
        <f t="shared" si="712"/>
        <v>1933.38</v>
      </c>
      <c r="AC746" s="33">
        <v>42095</v>
      </c>
      <c r="AD746" s="10">
        <f t="shared" si="713"/>
        <v>42090</v>
      </c>
      <c r="AE746" s="10">
        <f t="shared" si="714"/>
        <v>42095</v>
      </c>
      <c r="AF746" s="11">
        <f t="shared" si="715"/>
        <v>5</v>
      </c>
      <c r="AG746" s="11">
        <f t="shared" si="716"/>
        <v>5478.75</v>
      </c>
      <c r="AH746" s="11">
        <f t="shared" si="717"/>
        <v>5</v>
      </c>
      <c r="AI746" s="11">
        <f t="shared" si="718"/>
        <v>1.7656438356164383</v>
      </c>
      <c r="AJ746" s="11">
        <f t="shared" si="719"/>
        <v>1931.6143561643837</v>
      </c>
      <c r="AK746" s="33">
        <v>42461</v>
      </c>
      <c r="AL746" s="5">
        <f t="shared" si="720"/>
        <v>42461</v>
      </c>
      <c r="AM746" s="11">
        <f t="shared" si="721"/>
        <v>42461</v>
      </c>
      <c r="AN746" s="11">
        <f t="shared" si="722"/>
        <v>5</v>
      </c>
      <c r="AO746" s="6">
        <v>130.66</v>
      </c>
      <c r="AP746" s="6">
        <f t="shared" si="723"/>
        <v>128.89435616438357</v>
      </c>
      <c r="AQ746" s="6">
        <f t="shared" si="724"/>
        <v>1802.72</v>
      </c>
      <c r="AR746" s="33">
        <v>42826</v>
      </c>
      <c r="AS746" s="5">
        <f t="shared" si="725"/>
        <v>42826</v>
      </c>
      <c r="AT746" s="11">
        <f t="shared" si="726"/>
        <v>42826</v>
      </c>
      <c r="AU746" s="11">
        <f t="shared" si="727"/>
        <v>736</v>
      </c>
      <c r="AV746" s="6">
        <v>259.55200000000002</v>
      </c>
      <c r="AW746" s="6">
        <v>128.892</v>
      </c>
      <c r="AX746" s="6">
        <f t="shared" si="728"/>
        <v>1673.828</v>
      </c>
      <c r="AY746" s="33">
        <v>43191</v>
      </c>
      <c r="AZ746" s="5">
        <f t="shared" si="729"/>
        <v>43191</v>
      </c>
      <c r="BA746" s="11">
        <f t="shared" si="730"/>
        <v>1101</v>
      </c>
      <c r="BB746" s="11">
        <f t="shared" si="731"/>
        <v>0</v>
      </c>
      <c r="BC746" s="6">
        <v>390.17796970229767</v>
      </c>
      <c r="BD746" s="6">
        <v>130.62596970229768</v>
      </c>
      <c r="BE746" s="6">
        <f t="shared" si="732"/>
        <v>1543.2020302977025</v>
      </c>
      <c r="BF746" s="8"/>
      <c r="BG746" s="33">
        <v>43556</v>
      </c>
      <c r="BH746" s="5">
        <f t="shared" si="733"/>
        <v>43556</v>
      </c>
      <c r="BI746" s="11">
        <f t="shared" si="734"/>
        <v>1466</v>
      </c>
      <c r="BJ746" s="11">
        <f t="shared" si="735"/>
        <v>0</v>
      </c>
      <c r="BK746" s="6">
        <f t="shared" si="736"/>
        <v>517.34348331052649</v>
      </c>
      <c r="BL746" s="6">
        <f t="shared" si="737"/>
        <v>127.16551360822882</v>
      </c>
      <c r="BM746" s="6">
        <f t="shared" si="738"/>
        <v>1416.0365166894737</v>
      </c>
      <c r="BN746" s="59"/>
      <c r="BO746" s="58"/>
      <c r="BP746" s="58"/>
      <c r="BQ746" s="61">
        <f t="shared" si="739"/>
        <v>1287.1445166894737</v>
      </c>
      <c r="BR746" s="33">
        <v>43922</v>
      </c>
      <c r="BS746" s="5">
        <f t="shared" si="740"/>
        <v>43922</v>
      </c>
      <c r="BT746" s="11">
        <f t="shared" si="741"/>
        <v>1832</v>
      </c>
      <c r="BU746" s="11">
        <f t="shared" si="742"/>
        <v>0</v>
      </c>
      <c r="BV746" s="6">
        <f t="shared" si="743"/>
        <v>646.23548331052643</v>
      </c>
      <c r="BW746" s="6">
        <f t="shared" si="744"/>
        <v>128.892</v>
      </c>
      <c r="BX746" s="73">
        <f t="shared" si="758"/>
        <v>1286.8012273972604</v>
      </c>
      <c r="BY746" s="6">
        <f t="shared" si="745"/>
        <v>1287.1445166894737</v>
      </c>
      <c r="BZ746" s="33">
        <v>44287</v>
      </c>
      <c r="CA746" s="5">
        <f t="shared" si="746"/>
        <v>44287</v>
      </c>
      <c r="CB746" s="11">
        <f t="shared" si="747"/>
        <v>2197</v>
      </c>
      <c r="CC746" s="11">
        <f t="shared" si="748"/>
        <v>0</v>
      </c>
      <c r="CD746" s="6">
        <f t="shared" si="749"/>
        <v>775.12748331052649</v>
      </c>
      <c r="CE746" s="62">
        <f t="shared" si="750"/>
        <v>128.892</v>
      </c>
      <c r="CF746" s="73">
        <f t="shared" si="759"/>
        <v>128.892</v>
      </c>
      <c r="CG746" s="73">
        <f t="shared" si="707"/>
        <v>1157.9092273972603</v>
      </c>
      <c r="CH746" s="6">
        <f t="shared" si="751"/>
        <v>1158.2525166894736</v>
      </c>
      <c r="CI746" s="6"/>
      <c r="CJ746" s="33">
        <v>44652</v>
      </c>
      <c r="CK746" s="5">
        <f t="shared" si="752"/>
        <v>44652</v>
      </c>
      <c r="CL746" s="11">
        <f t="shared" si="753"/>
        <v>2557</v>
      </c>
      <c r="CM746" s="11">
        <f t="shared" si="754"/>
        <v>2557</v>
      </c>
      <c r="CN746" s="6">
        <f t="shared" si="755"/>
        <v>904.01948331052654</v>
      </c>
      <c r="CO746" s="6">
        <f t="shared" si="756"/>
        <v>128.892</v>
      </c>
      <c r="CP746" s="73">
        <f t="shared" si="760"/>
        <v>128.892</v>
      </c>
      <c r="CQ746" s="73">
        <f t="shared" si="708"/>
        <v>1029.0172273972603</v>
      </c>
      <c r="CR746" s="6">
        <f t="shared" si="757"/>
        <v>1029.3605166894736</v>
      </c>
    </row>
    <row r="747" spans="1:96">
      <c r="A747" s="30" t="s">
        <v>1678</v>
      </c>
      <c r="B747" s="30" t="s">
        <v>1652</v>
      </c>
      <c r="C747" s="49"/>
      <c r="D747" s="49" t="s">
        <v>3454</v>
      </c>
      <c r="E747" s="30" t="s">
        <v>3061</v>
      </c>
      <c r="F747" s="30" t="s">
        <v>4568</v>
      </c>
      <c r="G747" s="30" t="s">
        <v>4562</v>
      </c>
      <c r="H747" s="30" t="s">
        <v>3141</v>
      </c>
      <c r="I747" s="30" t="s">
        <v>3116</v>
      </c>
      <c r="J747" s="30"/>
      <c r="K747" s="30" t="s">
        <v>1240</v>
      </c>
      <c r="L747" s="30" t="s">
        <v>3102</v>
      </c>
      <c r="M747" s="31">
        <v>1933.38</v>
      </c>
      <c r="N747" s="30">
        <v>15</v>
      </c>
      <c r="O747" s="30"/>
      <c r="P747" s="162">
        <v>15</v>
      </c>
      <c r="Q747" s="30">
        <f t="shared" si="709"/>
        <v>180</v>
      </c>
      <c r="R747" s="30">
        <f t="shared" si="710"/>
        <v>5478.6330000000007</v>
      </c>
      <c r="S747" s="30">
        <f t="shared" si="711"/>
        <v>5475</v>
      </c>
      <c r="T747" s="30" t="s">
        <v>6</v>
      </c>
      <c r="U747" s="30"/>
      <c r="V747" s="32">
        <v>42090</v>
      </c>
      <c r="W747" s="30"/>
      <c r="X747" s="31">
        <v>1933.38</v>
      </c>
      <c r="Y747" s="30">
        <v>0</v>
      </c>
      <c r="Z747" s="30">
        <v>0</v>
      </c>
      <c r="AA747" s="30">
        <v>0</v>
      </c>
      <c r="AB747" s="31">
        <f t="shared" si="712"/>
        <v>1933.38</v>
      </c>
      <c r="AC747" s="33">
        <v>42095</v>
      </c>
      <c r="AD747" s="10">
        <f t="shared" si="713"/>
        <v>42090</v>
      </c>
      <c r="AE747" s="10">
        <f t="shared" si="714"/>
        <v>42095</v>
      </c>
      <c r="AF747" s="11">
        <f t="shared" si="715"/>
        <v>5</v>
      </c>
      <c r="AG747" s="11">
        <f t="shared" si="716"/>
        <v>5478.75</v>
      </c>
      <c r="AH747" s="11">
        <f t="shared" si="717"/>
        <v>5</v>
      </c>
      <c r="AI747" s="11">
        <f t="shared" si="718"/>
        <v>1.7656438356164383</v>
      </c>
      <c r="AJ747" s="11">
        <f t="shared" si="719"/>
        <v>1931.6143561643837</v>
      </c>
      <c r="AK747" s="33">
        <v>42461</v>
      </c>
      <c r="AL747" s="5">
        <f t="shared" si="720"/>
        <v>42461</v>
      </c>
      <c r="AM747" s="11">
        <f t="shared" si="721"/>
        <v>42461</v>
      </c>
      <c r="AN747" s="11">
        <f t="shared" si="722"/>
        <v>5</v>
      </c>
      <c r="AO747" s="6">
        <v>130.66</v>
      </c>
      <c r="AP747" s="6">
        <f t="shared" si="723"/>
        <v>128.89435616438357</v>
      </c>
      <c r="AQ747" s="6">
        <f t="shared" si="724"/>
        <v>1802.72</v>
      </c>
      <c r="AR747" s="33">
        <v>42826</v>
      </c>
      <c r="AS747" s="5">
        <f t="shared" si="725"/>
        <v>42826</v>
      </c>
      <c r="AT747" s="11">
        <f t="shared" si="726"/>
        <v>42826</v>
      </c>
      <c r="AU747" s="11">
        <f t="shared" si="727"/>
        <v>736</v>
      </c>
      <c r="AV747" s="6">
        <v>259.55200000000002</v>
      </c>
      <c r="AW747" s="6">
        <v>128.892</v>
      </c>
      <c r="AX747" s="6">
        <f t="shared" si="728"/>
        <v>1673.828</v>
      </c>
      <c r="AY747" s="33">
        <v>43191</v>
      </c>
      <c r="AZ747" s="5">
        <f t="shared" si="729"/>
        <v>43191</v>
      </c>
      <c r="BA747" s="11">
        <f t="shared" si="730"/>
        <v>1101</v>
      </c>
      <c r="BB747" s="11">
        <f t="shared" si="731"/>
        <v>0</v>
      </c>
      <c r="BC747" s="6">
        <v>390.17796970229767</v>
      </c>
      <c r="BD747" s="6">
        <v>130.62596970229768</v>
      </c>
      <c r="BE747" s="6">
        <f t="shared" si="732"/>
        <v>1543.2020302977025</v>
      </c>
      <c r="BF747" s="8"/>
      <c r="BG747" s="33">
        <v>43556</v>
      </c>
      <c r="BH747" s="5">
        <f t="shared" si="733"/>
        <v>43556</v>
      </c>
      <c r="BI747" s="11">
        <f t="shared" si="734"/>
        <v>1466</v>
      </c>
      <c r="BJ747" s="11">
        <f t="shared" si="735"/>
        <v>0</v>
      </c>
      <c r="BK747" s="6">
        <f t="shared" si="736"/>
        <v>517.34348331052649</v>
      </c>
      <c r="BL747" s="6">
        <f t="shared" si="737"/>
        <v>127.16551360822882</v>
      </c>
      <c r="BM747" s="6">
        <f t="shared" si="738"/>
        <v>1416.0365166894737</v>
      </c>
      <c r="BN747" s="59"/>
      <c r="BO747" s="58"/>
      <c r="BP747" s="58"/>
      <c r="BQ747" s="61">
        <f t="shared" si="739"/>
        <v>1287.1445166894737</v>
      </c>
      <c r="BR747" s="33">
        <v>43922</v>
      </c>
      <c r="BS747" s="5">
        <f t="shared" si="740"/>
        <v>43922</v>
      </c>
      <c r="BT747" s="11">
        <f t="shared" si="741"/>
        <v>1832</v>
      </c>
      <c r="BU747" s="11">
        <f t="shared" si="742"/>
        <v>0</v>
      </c>
      <c r="BV747" s="6">
        <f t="shared" si="743"/>
        <v>646.23548331052643</v>
      </c>
      <c r="BW747" s="6">
        <f t="shared" si="744"/>
        <v>128.892</v>
      </c>
      <c r="BX747" s="73">
        <f t="shared" si="758"/>
        <v>1286.8012273972604</v>
      </c>
      <c r="BY747" s="6">
        <f t="shared" si="745"/>
        <v>1287.1445166894737</v>
      </c>
      <c r="BZ747" s="33">
        <v>44287</v>
      </c>
      <c r="CA747" s="5">
        <f t="shared" si="746"/>
        <v>44287</v>
      </c>
      <c r="CB747" s="11">
        <f t="shared" si="747"/>
        <v>2197</v>
      </c>
      <c r="CC747" s="11">
        <f t="shared" si="748"/>
        <v>0</v>
      </c>
      <c r="CD747" s="6">
        <f t="shared" si="749"/>
        <v>775.12748331052649</v>
      </c>
      <c r="CE747" s="62">
        <f t="shared" si="750"/>
        <v>128.892</v>
      </c>
      <c r="CF747" s="73">
        <f t="shared" si="759"/>
        <v>128.892</v>
      </c>
      <c r="CG747" s="73">
        <f t="shared" si="707"/>
        <v>1157.9092273972603</v>
      </c>
      <c r="CH747" s="6">
        <f t="shared" si="751"/>
        <v>1158.2525166894736</v>
      </c>
      <c r="CI747" s="6"/>
      <c r="CJ747" s="33">
        <v>44652</v>
      </c>
      <c r="CK747" s="5">
        <f t="shared" si="752"/>
        <v>44652</v>
      </c>
      <c r="CL747" s="11">
        <f t="shared" si="753"/>
        <v>2557</v>
      </c>
      <c r="CM747" s="11">
        <f t="shared" si="754"/>
        <v>2557</v>
      </c>
      <c r="CN747" s="6">
        <f t="shared" si="755"/>
        <v>904.01948331052654</v>
      </c>
      <c r="CO747" s="6">
        <f t="shared" si="756"/>
        <v>128.892</v>
      </c>
      <c r="CP747" s="73">
        <f t="shared" si="760"/>
        <v>128.892</v>
      </c>
      <c r="CQ747" s="73">
        <f t="shared" si="708"/>
        <v>1029.0172273972603</v>
      </c>
      <c r="CR747" s="6">
        <f t="shared" si="757"/>
        <v>1029.3605166894736</v>
      </c>
    </row>
    <row r="748" spans="1:96">
      <c r="A748" s="30" t="s">
        <v>1679</v>
      </c>
      <c r="B748" s="30" t="s">
        <v>1652</v>
      </c>
      <c r="C748" s="49"/>
      <c r="D748" s="49" t="s">
        <v>3455</v>
      </c>
      <c r="E748" s="30" t="s">
        <v>3061</v>
      </c>
      <c r="F748" s="30" t="s">
        <v>4568</v>
      </c>
      <c r="G748" s="30" t="s">
        <v>4562</v>
      </c>
      <c r="H748" s="30" t="s">
        <v>3141</v>
      </c>
      <c r="I748" s="30" t="s">
        <v>3116</v>
      </c>
      <c r="J748" s="30"/>
      <c r="K748" s="30" t="s">
        <v>1240</v>
      </c>
      <c r="L748" s="30" t="s">
        <v>3102</v>
      </c>
      <c r="M748" s="31">
        <v>1933.38</v>
      </c>
      <c r="N748" s="30">
        <v>15</v>
      </c>
      <c r="O748" s="30"/>
      <c r="P748" s="162">
        <v>15</v>
      </c>
      <c r="Q748" s="30">
        <f t="shared" si="709"/>
        <v>180</v>
      </c>
      <c r="R748" s="30">
        <f t="shared" si="710"/>
        <v>5478.6330000000007</v>
      </c>
      <c r="S748" s="30">
        <f t="shared" si="711"/>
        <v>5475</v>
      </c>
      <c r="T748" s="30" t="s">
        <v>6</v>
      </c>
      <c r="U748" s="30"/>
      <c r="V748" s="32">
        <v>42090</v>
      </c>
      <c r="W748" s="30"/>
      <c r="X748" s="31">
        <v>1933.38</v>
      </c>
      <c r="Y748" s="30">
        <v>0</v>
      </c>
      <c r="Z748" s="30">
        <v>0</v>
      </c>
      <c r="AA748" s="30">
        <v>0</v>
      </c>
      <c r="AB748" s="31">
        <f t="shared" si="712"/>
        <v>1933.38</v>
      </c>
      <c r="AC748" s="33">
        <v>42095</v>
      </c>
      <c r="AD748" s="10">
        <f t="shared" si="713"/>
        <v>42090</v>
      </c>
      <c r="AE748" s="10">
        <f t="shared" si="714"/>
        <v>42095</v>
      </c>
      <c r="AF748" s="11">
        <f t="shared" si="715"/>
        <v>5</v>
      </c>
      <c r="AG748" s="11">
        <f t="shared" si="716"/>
        <v>5478.75</v>
      </c>
      <c r="AH748" s="11">
        <f t="shared" si="717"/>
        <v>5</v>
      </c>
      <c r="AI748" s="11">
        <f t="shared" si="718"/>
        <v>1.7656438356164383</v>
      </c>
      <c r="AJ748" s="11">
        <f t="shared" si="719"/>
        <v>1931.6143561643837</v>
      </c>
      <c r="AK748" s="33">
        <v>42461</v>
      </c>
      <c r="AL748" s="5">
        <f t="shared" si="720"/>
        <v>42461</v>
      </c>
      <c r="AM748" s="11">
        <f t="shared" si="721"/>
        <v>42461</v>
      </c>
      <c r="AN748" s="11">
        <f t="shared" si="722"/>
        <v>5</v>
      </c>
      <c r="AO748" s="6">
        <v>130.66</v>
      </c>
      <c r="AP748" s="6">
        <f t="shared" si="723"/>
        <v>128.89435616438357</v>
      </c>
      <c r="AQ748" s="6">
        <f t="shared" si="724"/>
        <v>1802.72</v>
      </c>
      <c r="AR748" s="33">
        <v>42826</v>
      </c>
      <c r="AS748" s="5">
        <f t="shared" si="725"/>
        <v>42826</v>
      </c>
      <c r="AT748" s="11">
        <f t="shared" si="726"/>
        <v>42826</v>
      </c>
      <c r="AU748" s="11">
        <f t="shared" si="727"/>
        <v>736</v>
      </c>
      <c r="AV748" s="6">
        <v>259.55200000000002</v>
      </c>
      <c r="AW748" s="6">
        <v>128.892</v>
      </c>
      <c r="AX748" s="6">
        <f t="shared" si="728"/>
        <v>1673.828</v>
      </c>
      <c r="AY748" s="33">
        <v>43191</v>
      </c>
      <c r="AZ748" s="5">
        <f t="shared" si="729"/>
        <v>43191</v>
      </c>
      <c r="BA748" s="11">
        <f t="shared" si="730"/>
        <v>1101</v>
      </c>
      <c r="BB748" s="11">
        <f t="shared" si="731"/>
        <v>0</v>
      </c>
      <c r="BC748" s="6">
        <v>390.17796970229767</v>
      </c>
      <c r="BD748" s="6">
        <v>130.62596970229768</v>
      </c>
      <c r="BE748" s="6">
        <f t="shared" si="732"/>
        <v>1543.2020302977025</v>
      </c>
      <c r="BF748" s="8"/>
      <c r="BG748" s="33">
        <v>43556</v>
      </c>
      <c r="BH748" s="5">
        <f t="shared" si="733"/>
        <v>43556</v>
      </c>
      <c r="BI748" s="11">
        <f t="shared" si="734"/>
        <v>1466</v>
      </c>
      <c r="BJ748" s="11">
        <f t="shared" si="735"/>
        <v>0</v>
      </c>
      <c r="BK748" s="6">
        <f t="shared" si="736"/>
        <v>517.34348331052649</v>
      </c>
      <c r="BL748" s="6">
        <f t="shared" si="737"/>
        <v>127.16551360822882</v>
      </c>
      <c r="BM748" s="6">
        <f t="shared" si="738"/>
        <v>1416.0365166894737</v>
      </c>
      <c r="BN748" s="59"/>
      <c r="BO748" s="58"/>
      <c r="BP748" s="58"/>
      <c r="BQ748" s="61">
        <f t="shared" si="739"/>
        <v>1287.1445166894737</v>
      </c>
      <c r="BR748" s="33">
        <v>43922</v>
      </c>
      <c r="BS748" s="5">
        <f t="shared" si="740"/>
        <v>43922</v>
      </c>
      <c r="BT748" s="11">
        <f t="shared" si="741"/>
        <v>1832</v>
      </c>
      <c r="BU748" s="11">
        <f t="shared" si="742"/>
        <v>0</v>
      </c>
      <c r="BV748" s="6">
        <f t="shared" si="743"/>
        <v>646.23548331052643</v>
      </c>
      <c r="BW748" s="6">
        <f t="shared" si="744"/>
        <v>128.892</v>
      </c>
      <c r="BX748" s="73">
        <f t="shared" si="758"/>
        <v>1286.8012273972604</v>
      </c>
      <c r="BY748" s="6">
        <f t="shared" si="745"/>
        <v>1287.1445166894737</v>
      </c>
      <c r="BZ748" s="33">
        <v>44287</v>
      </c>
      <c r="CA748" s="5">
        <f t="shared" si="746"/>
        <v>44287</v>
      </c>
      <c r="CB748" s="11">
        <f t="shared" si="747"/>
        <v>2197</v>
      </c>
      <c r="CC748" s="11">
        <f t="shared" si="748"/>
        <v>0</v>
      </c>
      <c r="CD748" s="6">
        <f t="shared" si="749"/>
        <v>775.12748331052649</v>
      </c>
      <c r="CE748" s="62">
        <f t="shared" si="750"/>
        <v>128.892</v>
      </c>
      <c r="CF748" s="73">
        <f t="shared" si="759"/>
        <v>128.892</v>
      </c>
      <c r="CG748" s="73">
        <f t="shared" si="707"/>
        <v>1157.9092273972603</v>
      </c>
      <c r="CH748" s="6">
        <f t="shared" si="751"/>
        <v>1158.2525166894736</v>
      </c>
      <c r="CI748" s="6"/>
      <c r="CJ748" s="33">
        <v>44652</v>
      </c>
      <c r="CK748" s="5">
        <f t="shared" si="752"/>
        <v>44652</v>
      </c>
      <c r="CL748" s="11">
        <f t="shared" si="753"/>
        <v>2557</v>
      </c>
      <c r="CM748" s="11">
        <f t="shared" si="754"/>
        <v>2557</v>
      </c>
      <c r="CN748" s="6">
        <f t="shared" si="755"/>
        <v>904.01948331052654</v>
      </c>
      <c r="CO748" s="6">
        <f t="shared" si="756"/>
        <v>128.892</v>
      </c>
      <c r="CP748" s="73">
        <f t="shared" si="760"/>
        <v>128.892</v>
      </c>
      <c r="CQ748" s="73">
        <f t="shared" si="708"/>
        <v>1029.0172273972603</v>
      </c>
      <c r="CR748" s="6">
        <f t="shared" si="757"/>
        <v>1029.3605166894736</v>
      </c>
    </row>
    <row r="749" spans="1:96">
      <c r="A749" s="30" t="s">
        <v>1680</v>
      </c>
      <c r="B749" s="30" t="s">
        <v>1652</v>
      </c>
      <c r="C749" s="49"/>
      <c r="D749" s="49" t="s">
        <v>3456</v>
      </c>
      <c r="E749" s="30" t="s">
        <v>3061</v>
      </c>
      <c r="F749" s="30" t="s">
        <v>4568</v>
      </c>
      <c r="G749" s="30" t="s">
        <v>4574</v>
      </c>
      <c r="H749" s="30" t="s">
        <v>4575</v>
      </c>
      <c r="I749" s="30" t="s">
        <v>4362</v>
      </c>
      <c r="J749" s="30"/>
      <c r="K749" s="30" t="s">
        <v>1240</v>
      </c>
      <c r="L749" s="30" t="s">
        <v>3102</v>
      </c>
      <c r="M749" s="31">
        <v>1933.38</v>
      </c>
      <c r="N749" s="30">
        <v>15</v>
      </c>
      <c r="O749" s="30"/>
      <c r="P749" s="162">
        <v>15</v>
      </c>
      <c r="Q749" s="30">
        <f t="shared" si="709"/>
        <v>180</v>
      </c>
      <c r="R749" s="30">
        <f t="shared" si="710"/>
        <v>5478.6330000000007</v>
      </c>
      <c r="S749" s="30">
        <f t="shared" si="711"/>
        <v>5475</v>
      </c>
      <c r="T749" s="30" t="s">
        <v>6</v>
      </c>
      <c r="U749" s="30"/>
      <c r="V749" s="32">
        <v>42090</v>
      </c>
      <c r="W749" s="30"/>
      <c r="X749" s="31">
        <v>1933.38</v>
      </c>
      <c r="Y749" s="30">
        <v>0</v>
      </c>
      <c r="Z749" s="30">
        <v>0</v>
      </c>
      <c r="AA749" s="30">
        <v>0</v>
      </c>
      <c r="AB749" s="31">
        <f t="shared" si="712"/>
        <v>1933.38</v>
      </c>
      <c r="AC749" s="33">
        <v>42095</v>
      </c>
      <c r="AD749" s="10">
        <f t="shared" si="713"/>
        <v>42090</v>
      </c>
      <c r="AE749" s="10">
        <f t="shared" si="714"/>
        <v>42095</v>
      </c>
      <c r="AF749" s="11">
        <f t="shared" si="715"/>
        <v>5</v>
      </c>
      <c r="AG749" s="11">
        <f t="shared" si="716"/>
        <v>5478.75</v>
      </c>
      <c r="AH749" s="11">
        <f t="shared" si="717"/>
        <v>5</v>
      </c>
      <c r="AI749" s="11">
        <f t="shared" si="718"/>
        <v>1.7656438356164383</v>
      </c>
      <c r="AJ749" s="11">
        <f t="shared" si="719"/>
        <v>1931.6143561643837</v>
      </c>
      <c r="AK749" s="33">
        <v>42461</v>
      </c>
      <c r="AL749" s="5">
        <f t="shared" si="720"/>
        <v>42461</v>
      </c>
      <c r="AM749" s="11">
        <f t="shared" si="721"/>
        <v>42461</v>
      </c>
      <c r="AN749" s="11">
        <f t="shared" si="722"/>
        <v>5</v>
      </c>
      <c r="AO749" s="6">
        <v>130.66</v>
      </c>
      <c r="AP749" s="6">
        <f t="shared" si="723"/>
        <v>128.89435616438357</v>
      </c>
      <c r="AQ749" s="6">
        <f t="shared" si="724"/>
        <v>1802.72</v>
      </c>
      <c r="AR749" s="33">
        <v>42826</v>
      </c>
      <c r="AS749" s="5">
        <f t="shared" si="725"/>
        <v>42826</v>
      </c>
      <c r="AT749" s="11">
        <f t="shared" si="726"/>
        <v>42826</v>
      </c>
      <c r="AU749" s="11">
        <f t="shared" si="727"/>
        <v>736</v>
      </c>
      <c r="AV749" s="6">
        <v>259.55200000000002</v>
      </c>
      <c r="AW749" s="6">
        <v>128.892</v>
      </c>
      <c r="AX749" s="6">
        <f t="shared" si="728"/>
        <v>1673.828</v>
      </c>
      <c r="AY749" s="33">
        <v>43191</v>
      </c>
      <c r="AZ749" s="5">
        <f t="shared" si="729"/>
        <v>43191</v>
      </c>
      <c r="BA749" s="11">
        <f t="shared" si="730"/>
        <v>1101</v>
      </c>
      <c r="BB749" s="11">
        <f t="shared" si="731"/>
        <v>0</v>
      </c>
      <c r="BC749" s="6">
        <v>390.17796970229767</v>
      </c>
      <c r="BD749" s="6">
        <v>130.62596970229768</v>
      </c>
      <c r="BE749" s="6">
        <f t="shared" si="732"/>
        <v>1543.2020302977025</v>
      </c>
      <c r="BF749" s="8"/>
      <c r="BG749" s="33">
        <v>43556</v>
      </c>
      <c r="BH749" s="5">
        <f t="shared" si="733"/>
        <v>43556</v>
      </c>
      <c r="BI749" s="11">
        <f t="shared" si="734"/>
        <v>1466</v>
      </c>
      <c r="BJ749" s="11">
        <f t="shared" si="735"/>
        <v>0</v>
      </c>
      <c r="BK749" s="6">
        <f t="shared" si="736"/>
        <v>517.34348331052649</v>
      </c>
      <c r="BL749" s="6">
        <f t="shared" si="737"/>
        <v>127.16551360822882</v>
      </c>
      <c r="BM749" s="6">
        <f t="shared" si="738"/>
        <v>1416.0365166894737</v>
      </c>
      <c r="BN749" s="59"/>
      <c r="BO749" s="58"/>
      <c r="BP749" s="58"/>
      <c r="BQ749" s="61">
        <f t="shared" si="739"/>
        <v>1287.1445166894737</v>
      </c>
      <c r="BR749" s="33">
        <v>43922</v>
      </c>
      <c r="BS749" s="5">
        <f t="shared" si="740"/>
        <v>43922</v>
      </c>
      <c r="BT749" s="11">
        <f t="shared" si="741"/>
        <v>1832</v>
      </c>
      <c r="BU749" s="11">
        <f t="shared" si="742"/>
        <v>0</v>
      </c>
      <c r="BV749" s="6">
        <f t="shared" si="743"/>
        <v>646.23548331052643</v>
      </c>
      <c r="BW749" s="6">
        <f t="shared" si="744"/>
        <v>128.892</v>
      </c>
      <c r="BX749" s="73">
        <f t="shared" si="758"/>
        <v>1286.8012273972604</v>
      </c>
      <c r="BY749" s="6">
        <f t="shared" si="745"/>
        <v>1287.1445166894737</v>
      </c>
      <c r="BZ749" s="33">
        <v>44287</v>
      </c>
      <c r="CA749" s="5">
        <f t="shared" si="746"/>
        <v>44287</v>
      </c>
      <c r="CB749" s="11">
        <f t="shared" si="747"/>
        <v>2197</v>
      </c>
      <c r="CC749" s="11">
        <f t="shared" si="748"/>
        <v>0</v>
      </c>
      <c r="CD749" s="6">
        <f t="shared" si="749"/>
        <v>775.12748331052649</v>
      </c>
      <c r="CE749" s="62">
        <f t="shared" si="750"/>
        <v>128.892</v>
      </c>
      <c r="CF749" s="73">
        <f t="shared" si="759"/>
        <v>128.892</v>
      </c>
      <c r="CG749" s="73">
        <f t="shared" si="707"/>
        <v>1157.9092273972603</v>
      </c>
      <c r="CH749" s="6">
        <f t="shared" si="751"/>
        <v>1158.2525166894736</v>
      </c>
      <c r="CI749" s="6"/>
      <c r="CJ749" s="33">
        <v>44652</v>
      </c>
      <c r="CK749" s="5">
        <f t="shared" si="752"/>
        <v>44652</v>
      </c>
      <c r="CL749" s="11">
        <f t="shared" si="753"/>
        <v>2557</v>
      </c>
      <c r="CM749" s="11">
        <f t="shared" si="754"/>
        <v>2557</v>
      </c>
      <c r="CN749" s="6">
        <f t="shared" si="755"/>
        <v>904.01948331052654</v>
      </c>
      <c r="CO749" s="6">
        <f t="shared" si="756"/>
        <v>128.892</v>
      </c>
      <c r="CP749" s="73">
        <f t="shared" si="760"/>
        <v>128.892</v>
      </c>
      <c r="CQ749" s="73">
        <f t="shared" si="708"/>
        <v>1029.0172273972603</v>
      </c>
      <c r="CR749" s="6">
        <f t="shared" si="757"/>
        <v>1029.3605166894736</v>
      </c>
    </row>
    <row r="750" spans="1:96">
      <c r="A750" s="30" t="s">
        <v>1681</v>
      </c>
      <c r="B750" s="30" t="s">
        <v>1652</v>
      </c>
      <c r="C750" s="49"/>
      <c r="D750" s="229" t="s">
        <v>3457</v>
      </c>
      <c r="E750" s="30" t="s">
        <v>3061</v>
      </c>
      <c r="F750" s="30" t="s">
        <v>4568</v>
      </c>
      <c r="G750" s="30" t="s">
        <v>4574</v>
      </c>
      <c r="H750" s="30" t="s">
        <v>4476</v>
      </c>
      <c r="I750" s="30" t="s">
        <v>3121</v>
      </c>
      <c r="J750" s="30"/>
      <c r="K750" s="30" t="s">
        <v>1240</v>
      </c>
      <c r="L750" s="30" t="s">
        <v>3102</v>
      </c>
      <c r="M750" s="31">
        <v>1933.38</v>
      </c>
      <c r="N750" s="30">
        <v>15</v>
      </c>
      <c r="O750" s="30"/>
      <c r="P750" s="162">
        <v>15</v>
      </c>
      <c r="Q750" s="30">
        <f t="shared" si="709"/>
        <v>180</v>
      </c>
      <c r="R750" s="30">
        <f t="shared" si="710"/>
        <v>5478.6330000000007</v>
      </c>
      <c r="S750" s="30">
        <f t="shared" si="711"/>
        <v>5475</v>
      </c>
      <c r="T750" s="30" t="s">
        <v>6</v>
      </c>
      <c r="U750" s="30"/>
      <c r="V750" s="32">
        <v>42090</v>
      </c>
      <c r="W750" s="30"/>
      <c r="X750" s="31">
        <v>1933.38</v>
      </c>
      <c r="Y750" s="30">
        <v>0</v>
      </c>
      <c r="Z750" s="30">
        <v>0</v>
      </c>
      <c r="AA750" s="30">
        <v>0</v>
      </c>
      <c r="AB750" s="31">
        <f t="shared" si="712"/>
        <v>1933.38</v>
      </c>
      <c r="AC750" s="33">
        <v>42095</v>
      </c>
      <c r="AD750" s="10">
        <f t="shared" si="713"/>
        <v>42090</v>
      </c>
      <c r="AE750" s="10">
        <f t="shared" si="714"/>
        <v>42095</v>
      </c>
      <c r="AF750" s="11">
        <f t="shared" si="715"/>
        <v>5</v>
      </c>
      <c r="AG750" s="11">
        <f t="shared" si="716"/>
        <v>5478.75</v>
      </c>
      <c r="AH750" s="11">
        <f t="shared" si="717"/>
        <v>5</v>
      </c>
      <c r="AI750" s="11">
        <f t="shared" si="718"/>
        <v>1.7656438356164383</v>
      </c>
      <c r="AJ750" s="11">
        <f t="shared" si="719"/>
        <v>1931.6143561643837</v>
      </c>
      <c r="AK750" s="33">
        <v>42461</v>
      </c>
      <c r="AL750" s="5">
        <f t="shared" si="720"/>
        <v>42461</v>
      </c>
      <c r="AM750" s="11">
        <f t="shared" si="721"/>
        <v>42461</v>
      </c>
      <c r="AN750" s="11">
        <f t="shared" si="722"/>
        <v>5</v>
      </c>
      <c r="AO750" s="6">
        <v>130.66</v>
      </c>
      <c r="AP750" s="6">
        <f t="shared" si="723"/>
        <v>128.89435616438357</v>
      </c>
      <c r="AQ750" s="6">
        <f t="shared" si="724"/>
        <v>1802.72</v>
      </c>
      <c r="AR750" s="33">
        <v>42826</v>
      </c>
      <c r="AS750" s="5">
        <f t="shared" si="725"/>
        <v>42826</v>
      </c>
      <c r="AT750" s="11">
        <f t="shared" si="726"/>
        <v>42826</v>
      </c>
      <c r="AU750" s="11">
        <f t="shared" si="727"/>
        <v>736</v>
      </c>
      <c r="AV750" s="6">
        <v>259.55200000000002</v>
      </c>
      <c r="AW750" s="6">
        <v>128.892</v>
      </c>
      <c r="AX750" s="6">
        <f t="shared" si="728"/>
        <v>1673.828</v>
      </c>
      <c r="AY750" s="33">
        <v>43191</v>
      </c>
      <c r="AZ750" s="5">
        <f t="shared" si="729"/>
        <v>43191</v>
      </c>
      <c r="BA750" s="11">
        <f t="shared" si="730"/>
        <v>1101</v>
      </c>
      <c r="BB750" s="11">
        <f t="shared" si="731"/>
        <v>0</v>
      </c>
      <c r="BC750" s="6">
        <v>390.17796970229767</v>
      </c>
      <c r="BD750" s="6">
        <v>130.62596970229768</v>
      </c>
      <c r="BE750" s="6">
        <f t="shared" si="732"/>
        <v>1543.2020302977025</v>
      </c>
      <c r="BF750" s="8"/>
      <c r="BG750" s="33">
        <v>43556</v>
      </c>
      <c r="BH750" s="5">
        <f t="shared" si="733"/>
        <v>43556</v>
      </c>
      <c r="BI750" s="11">
        <f t="shared" si="734"/>
        <v>1466</v>
      </c>
      <c r="BJ750" s="11">
        <f t="shared" si="735"/>
        <v>0</v>
      </c>
      <c r="BK750" s="6">
        <f t="shared" si="736"/>
        <v>517.34348331052649</v>
      </c>
      <c r="BL750" s="6">
        <f t="shared" si="737"/>
        <v>127.16551360822882</v>
      </c>
      <c r="BM750" s="6">
        <f t="shared" si="738"/>
        <v>1416.0365166894737</v>
      </c>
      <c r="BN750" s="59"/>
      <c r="BO750" s="58"/>
      <c r="BP750" s="58"/>
      <c r="BQ750" s="61">
        <f t="shared" si="739"/>
        <v>1287.1445166894737</v>
      </c>
      <c r="BR750" s="33">
        <v>43922</v>
      </c>
      <c r="BS750" s="5">
        <f t="shared" si="740"/>
        <v>43922</v>
      </c>
      <c r="BT750" s="11">
        <f t="shared" si="741"/>
        <v>1832</v>
      </c>
      <c r="BU750" s="11">
        <f t="shared" si="742"/>
        <v>0</v>
      </c>
      <c r="BV750" s="6">
        <f t="shared" si="743"/>
        <v>646.23548331052643</v>
      </c>
      <c r="BW750" s="6">
        <f t="shared" si="744"/>
        <v>128.892</v>
      </c>
      <c r="BX750" s="73">
        <f t="shared" si="758"/>
        <v>1286.8012273972604</v>
      </c>
      <c r="BY750" s="6">
        <f t="shared" si="745"/>
        <v>1287.1445166894737</v>
      </c>
      <c r="BZ750" s="33">
        <v>44287</v>
      </c>
      <c r="CA750" s="5">
        <f t="shared" si="746"/>
        <v>44287</v>
      </c>
      <c r="CB750" s="11">
        <f t="shared" si="747"/>
        <v>2197</v>
      </c>
      <c r="CC750" s="11">
        <f t="shared" si="748"/>
        <v>0</v>
      </c>
      <c r="CD750" s="6">
        <f t="shared" si="749"/>
        <v>775.12748331052649</v>
      </c>
      <c r="CE750" s="62">
        <f t="shared" si="750"/>
        <v>128.892</v>
      </c>
      <c r="CF750" s="73">
        <f t="shared" si="759"/>
        <v>128.892</v>
      </c>
      <c r="CG750" s="73">
        <f t="shared" si="707"/>
        <v>1157.9092273972603</v>
      </c>
      <c r="CH750" s="6">
        <f t="shared" si="751"/>
        <v>1158.2525166894736</v>
      </c>
      <c r="CI750" s="6"/>
      <c r="CJ750" s="33">
        <v>44652</v>
      </c>
      <c r="CK750" s="5">
        <f t="shared" si="752"/>
        <v>44652</v>
      </c>
      <c r="CL750" s="11">
        <f t="shared" si="753"/>
        <v>2557</v>
      </c>
      <c r="CM750" s="11">
        <f t="shared" si="754"/>
        <v>2557</v>
      </c>
      <c r="CN750" s="6">
        <f t="shared" si="755"/>
        <v>904.01948331052654</v>
      </c>
      <c r="CO750" s="6">
        <f t="shared" si="756"/>
        <v>128.892</v>
      </c>
      <c r="CP750" s="73">
        <f t="shared" si="760"/>
        <v>128.892</v>
      </c>
      <c r="CQ750" s="73">
        <f t="shared" si="708"/>
        <v>1029.0172273972603</v>
      </c>
      <c r="CR750" s="6">
        <f t="shared" si="757"/>
        <v>1029.3605166894736</v>
      </c>
    </row>
    <row r="751" spans="1:96">
      <c r="A751" s="30" t="s">
        <v>1682</v>
      </c>
      <c r="B751" s="30" t="s">
        <v>1652</v>
      </c>
      <c r="C751" s="49"/>
      <c r="D751" s="49" t="s">
        <v>3458</v>
      </c>
      <c r="E751" s="30" t="s">
        <v>3061</v>
      </c>
      <c r="F751" s="30" t="s">
        <v>4568</v>
      </c>
      <c r="G751" s="30" t="s">
        <v>4574</v>
      </c>
      <c r="H751" s="30" t="s">
        <v>4441</v>
      </c>
      <c r="I751" s="30" t="s">
        <v>4305</v>
      </c>
      <c r="J751" s="30"/>
      <c r="K751" s="30" t="s">
        <v>1240</v>
      </c>
      <c r="L751" s="30" t="s">
        <v>3102</v>
      </c>
      <c r="M751" s="31">
        <v>1933.38</v>
      </c>
      <c r="N751" s="30">
        <v>15</v>
      </c>
      <c r="O751" s="30"/>
      <c r="P751" s="162">
        <v>15</v>
      </c>
      <c r="Q751" s="30">
        <f t="shared" si="709"/>
        <v>180</v>
      </c>
      <c r="R751" s="30">
        <f t="shared" si="710"/>
        <v>5478.6330000000007</v>
      </c>
      <c r="S751" s="30">
        <f t="shared" si="711"/>
        <v>5475</v>
      </c>
      <c r="T751" s="30" t="s">
        <v>6</v>
      </c>
      <c r="U751" s="30"/>
      <c r="V751" s="32">
        <v>42090</v>
      </c>
      <c r="W751" s="30"/>
      <c r="X751" s="31">
        <v>1933.38</v>
      </c>
      <c r="Y751" s="30">
        <v>0</v>
      </c>
      <c r="Z751" s="30">
        <v>0</v>
      </c>
      <c r="AA751" s="30">
        <v>0</v>
      </c>
      <c r="AB751" s="31">
        <f t="shared" si="712"/>
        <v>1933.38</v>
      </c>
      <c r="AC751" s="33">
        <v>42095</v>
      </c>
      <c r="AD751" s="10">
        <f t="shared" si="713"/>
        <v>42090</v>
      </c>
      <c r="AE751" s="10">
        <f t="shared" si="714"/>
        <v>42095</v>
      </c>
      <c r="AF751" s="11">
        <f t="shared" si="715"/>
        <v>5</v>
      </c>
      <c r="AG751" s="11">
        <f t="shared" si="716"/>
        <v>5478.75</v>
      </c>
      <c r="AH751" s="11">
        <f t="shared" si="717"/>
        <v>5</v>
      </c>
      <c r="AI751" s="11">
        <f t="shared" si="718"/>
        <v>1.7656438356164383</v>
      </c>
      <c r="AJ751" s="11">
        <f t="shared" si="719"/>
        <v>1931.6143561643837</v>
      </c>
      <c r="AK751" s="33">
        <v>42461</v>
      </c>
      <c r="AL751" s="5">
        <f t="shared" si="720"/>
        <v>42461</v>
      </c>
      <c r="AM751" s="11">
        <f t="shared" si="721"/>
        <v>42461</v>
      </c>
      <c r="AN751" s="11">
        <f t="shared" si="722"/>
        <v>5</v>
      </c>
      <c r="AO751" s="6">
        <v>130.66</v>
      </c>
      <c r="AP751" s="6">
        <f t="shared" si="723"/>
        <v>128.89435616438357</v>
      </c>
      <c r="AQ751" s="6">
        <f t="shared" si="724"/>
        <v>1802.72</v>
      </c>
      <c r="AR751" s="33">
        <v>42826</v>
      </c>
      <c r="AS751" s="5">
        <f t="shared" si="725"/>
        <v>42826</v>
      </c>
      <c r="AT751" s="11">
        <f t="shared" si="726"/>
        <v>42826</v>
      </c>
      <c r="AU751" s="11">
        <f t="shared" si="727"/>
        <v>736</v>
      </c>
      <c r="AV751" s="6">
        <v>259.55200000000002</v>
      </c>
      <c r="AW751" s="6">
        <v>128.892</v>
      </c>
      <c r="AX751" s="6">
        <f t="shared" si="728"/>
        <v>1673.828</v>
      </c>
      <c r="AY751" s="33">
        <v>43191</v>
      </c>
      <c r="AZ751" s="5">
        <f t="shared" si="729"/>
        <v>43191</v>
      </c>
      <c r="BA751" s="11">
        <f t="shared" si="730"/>
        <v>1101</v>
      </c>
      <c r="BB751" s="11">
        <f t="shared" si="731"/>
        <v>0</v>
      </c>
      <c r="BC751" s="6">
        <v>390.17796970229767</v>
      </c>
      <c r="BD751" s="6">
        <v>130.62596970229768</v>
      </c>
      <c r="BE751" s="6">
        <f t="shared" si="732"/>
        <v>1543.2020302977025</v>
      </c>
      <c r="BF751" s="8"/>
      <c r="BG751" s="33">
        <v>43556</v>
      </c>
      <c r="BH751" s="5">
        <f t="shared" si="733"/>
        <v>43556</v>
      </c>
      <c r="BI751" s="11">
        <f t="shared" si="734"/>
        <v>1466</v>
      </c>
      <c r="BJ751" s="11">
        <f t="shared" si="735"/>
        <v>0</v>
      </c>
      <c r="BK751" s="6">
        <f t="shared" si="736"/>
        <v>517.34348331052649</v>
      </c>
      <c r="BL751" s="6">
        <f t="shared" si="737"/>
        <v>127.16551360822882</v>
      </c>
      <c r="BM751" s="6">
        <f t="shared" si="738"/>
        <v>1416.0365166894737</v>
      </c>
      <c r="BN751" s="59"/>
      <c r="BO751" s="58"/>
      <c r="BP751" s="58"/>
      <c r="BQ751" s="61">
        <f t="shared" si="739"/>
        <v>1287.1445166894737</v>
      </c>
      <c r="BR751" s="33">
        <v>43922</v>
      </c>
      <c r="BS751" s="5">
        <f t="shared" si="740"/>
        <v>43922</v>
      </c>
      <c r="BT751" s="11">
        <f t="shared" si="741"/>
        <v>1832</v>
      </c>
      <c r="BU751" s="11">
        <f t="shared" si="742"/>
        <v>0</v>
      </c>
      <c r="BV751" s="6">
        <f t="shared" si="743"/>
        <v>646.23548331052643</v>
      </c>
      <c r="BW751" s="6">
        <f t="shared" si="744"/>
        <v>128.892</v>
      </c>
      <c r="BX751" s="73">
        <f t="shared" si="758"/>
        <v>1286.8012273972604</v>
      </c>
      <c r="BY751" s="6">
        <f t="shared" si="745"/>
        <v>1287.1445166894737</v>
      </c>
      <c r="BZ751" s="33">
        <v>44287</v>
      </c>
      <c r="CA751" s="5">
        <f t="shared" si="746"/>
        <v>44287</v>
      </c>
      <c r="CB751" s="11">
        <f t="shared" si="747"/>
        <v>2197</v>
      </c>
      <c r="CC751" s="11">
        <f t="shared" si="748"/>
        <v>0</v>
      </c>
      <c r="CD751" s="6">
        <f t="shared" si="749"/>
        <v>775.12748331052649</v>
      </c>
      <c r="CE751" s="62">
        <f t="shared" si="750"/>
        <v>128.892</v>
      </c>
      <c r="CF751" s="73">
        <f t="shared" si="759"/>
        <v>128.892</v>
      </c>
      <c r="CG751" s="73">
        <f t="shared" si="707"/>
        <v>1157.9092273972603</v>
      </c>
      <c r="CH751" s="6">
        <f t="shared" si="751"/>
        <v>1158.2525166894736</v>
      </c>
      <c r="CI751" s="6"/>
      <c r="CJ751" s="33">
        <v>44652</v>
      </c>
      <c r="CK751" s="5">
        <f t="shared" si="752"/>
        <v>44652</v>
      </c>
      <c r="CL751" s="11">
        <f t="shared" si="753"/>
        <v>2557</v>
      </c>
      <c r="CM751" s="11">
        <f t="shared" si="754"/>
        <v>2557</v>
      </c>
      <c r="CN751" s="6">
        <f t="shared" si="755"/>
        <v>904.01948331052654</v>
      </c>
      <c r="CO751" s="6">
        <f t="shared" si="756"/>
        <v>128.892</v>
      </c>
      <c r="CP751" s="73">
        <f t="shared" si="760"/>
        <v>128.892</v>
      </c>
      <c r="CQ751" s="73">
        <f t="shared" si="708"/>
        <v>1029.0172273972603</v>
      </c>
      <c r="CR751" s="6">
        <f t="shared" si="757"/>
        <v>1029.3605166894736</v>
      </c>
    </row>
    <row r="752" spans="1:96">
      <c r="A752" s="30" t="s">
        <v>1683</v>
      </c>
      <c r="B752" s="30" t="s">
        <v>1652</v>
      </c>
      <c r="C752" s="49"/>
      <c r="D752" s="49" t="s">
        <v>3459</v>
      </c>
      <c r="E752" s="30" t="s">
        <v>3061</v>
      </c>
      <c r="F752" s="30" t="s">
        <v>4568</v>
      </c>
      <c r="G752" s="30" t="s">
        <v>4562</v>
      </c>
      <c r="H752" s="30" t="s">
        <v>3141</v>
      </c>
      <c r="I752" s="30" t="s">
        <v>3116</v>
      </c>
      <c r="J752" s="30"/>
      <c r="K752" s="30" t="s">
        <v>1240</v>
      </c>
      <c r="L752" s="30" t="s">
        <v>3102</v>
      </c>
      <c r="M752" s="31">
        <v>1933.38</v>
      </c>
      <c r="N752" s="30">
        <v>15</v>
      </c>
      <c r="O752" s="30"/>
      <c r="P752" s="162">
        <v>15</v>
      </c>
      <c r="Q752" s="30">
        <f t="shared" si="709"/>
        <v>180</v>
      </c>
      <c r="R752" s="30">
        <f t="shared" si="710"/>
        <v>5478.6330000000007</v>
      </c>
      <c r="S752" s="30">
        <f t="shared" si="711"/>
        <v>5475</v>
      </c>
      <c r="T752" s="30" t="s">
        <v>6</v>
      </c>
      <c r="U752" s="30"/>
      <c r="V752" s="32">
        <v>42090</v>
      </c>
      <c r="W752" s="30"/>
      <c r="X752" s="31">
        <v>1933.38</v>
      </c>
      <c r="Y752" s="30">
        <v>0</v>
      </c>
      <c r="Z752" s="30">
        <v>0</v>
      </c>
      <c r="AA752" s="30">
        <v>0</v>
      </c>
      <c r="AB752" s="31">
        <f t="shared" si="712"/>
        <v>1933.38</v>
      </c>
      <c r="AC752" s="33">
        <v>42095</v>
      </c>
      <c r="AD752" s="10">
        <f t="shared" si="713"/>
        <v>42090</v>
      </c>
      <c r="AE752" s="10">
        <f t="shared" si="714"/>
        <v>42095</v>
      </c>
      <c r="AF752" s="11">
        <f t="shared" si="715"/>
        <v>5</v>
      </c>
      <c r="AG752" s="11">
        <f t="shared" si="716"/>
        <v>5478.75</v>
      </c>
      <c r="AH752" s="11">
        <f t="shared" si="717"/>
        <v>5</v>
      </c>
      <c r="AI752" s="11">
        <f t="shared" si="718"/>
        <v>1.7656438356164383</v>
      </c>
      <c r="AJ752" s="11">
        <f t="shared" si="719"/>
        <v>1931.6143561643837</v>
      </c>
      <c r="AK752" s="33">
        <v>42461</v>
      </c>
      <c r="AL752" s="5">
        <f t="shared" si="720"/>
        <v>42461</v>
      </c>
      <c r="AM752" s="11">
        <f t="shared" si="721"/>
        <v>42461</v>
      </c>
      <c r="AN752" s="11">
        <f t="shared" si="722"/>
        <v>5</v>
      </c>
      <c r="AO752" s="6">
        <v>130.66</v>
      </c>
      <c r="AP752" s="6">
        <f t="shared" si="723"/>
        <v>128.89435616438357</v>
      </c>
      <c r="AQ752" s="6">
        <f t="shared" si="724"/>
        <v>1802.72</v>
      </c>
      <c r="AR752" s="33">
        <v>42826</v>
      </c>
      <c r="AS752" s="5">
        <f t="shared" si="725"/>
        <v>42826</v>
      </c>
      <c r="AT752" s="11">
        <f t="shared" si="726"/>
        <v>42826</v>
      </c>
      <c r="AU752" s="11">
        <f t="shared" si="727"/>
        <v>736</v>
      </c>
      <c r="AV752" s="6">
        <v>259.55200000000002</v>
      </c>
      <c r="AW752" s="6">
        <v>128.892</v>
      </c>
      <c r="AX752" s="6">
        <f t="shared" si="728"/>
        <v>1673.828</v>
      </c>
      <c r="AY752" s="33">
        <v>43191</v>
      </c>
      <c r="AZ752" s="5">
        <f t="shared" si="729"/>
        <v>43191</v>
      </c>
      <c r="BA752" s="11">
        <f t="shared" si="730"/>
        <v>1101</v>
      </c>
      <c r="BB752" s="11">
        <f t="shared" si="731"/>
        <v>0</v>
      </c>
      <c r="BC752" s="6">
        <v>390.17796970229767</v>
      </c>
      <c r="BD752" s="6">
        <v>130.62596970229768</v>
      </c>
      <c r="BE752" s="6">
        <f t="shared" si="732"/>
        <v>1543.2020302977025</v>
      </c>
      <c r="BF752" s="8"/>
      <c r="BG752" s="33">
        <v>43556</v>
      </c>
      <c r="BH752" s="5">
        <f t="shared" si="733"/>
        <v>43556</v>
      </c>
      <c r="BI752" s="11">
        <f t="shared" si="734"/>
        <v>1466</v>
      </c>
      <c r="BJ752" s="11">
        <f t="shared" si="735"/>
        <v>0</v>
      </c>
      <c r="BK752" s="6">
        <f t="shared" si="736"/>
        <v>517.34348331052649</v>
      </c>
      <c r="BL752" s="6">
        <f t="shared" si="737"/>
        <v>127.16551360822882</v>
      </c>
      <c r="BM752" s="6">
        <f t="shared" si="738"/>
        <v>1416.0365166894737</v>
      </c>
      <c r="BN752" s="59"/>
      <c r="BO752" s="58"/>
      <c r="BP752" s="58"/>
      <c r="BQ752" s="61">
        <f t="shared" si="739"/>
        <v>1287.1445166894737</v>
      </c>
      <c r="BR752" s="33">
        <v>43922</v>
      </c>
      <c r="BS752" s="5">
        <f t="shared" si="740"/>
        <v>43922</v>
      </c>
      <c r="BT752" s="11">
        <f t="shared" si="741"/>
        <v>1832</v>
      </c>
      <c r="BU752" s="11">
        <f t="shared" si="742"/>
        <v>0</v>
      </c>
      <c r="BV752" s="6">
        <f t="shared" si="743"/>
        <v>646.23548331052643</v>
      </c>
      <c r="BW752" s="6">
        <f t="shared" si="744"/>
        <v>128.892</v>
      </c>
      <c r="BX752" s="73">
        <f t="shared" si="758"/>
        <v>1286.8012273972604</v>
      </c>
      <c r="BY752" s="6">
        <f t="shared" si="745"/>
        <v>1287.1445166894737</v>
      </c>
      <c r="BZ752" s="33">
        <v>44287</v>
      </c>
      <c r="CA752" s="5">
        <f t="shared" si="746"/>
        <v>44287</v>
      </c>
      <c r="CB752" s="11">
        <f t="shared" si="747"/>
        <v>2197</v>
      </c>
      <c r="CC752" s="11">
        <f t="shared" si="748"/>
        <v>0</v>
      </c>
      <c r="CD752" s="6">
        <f t="shared" si="749"/>
        <v>775.12748331052649</v>
      </c>
      <c r="CE752" s="62">
        <f t="shared" si="750"/>
        <v>128.892</v>
      </c>
      <c r="CF752" s="73">
        <f t="shared" si="759"/>
        <v>128.892</v>
      </c>
      <c r="CG752" s="73">
        <f t="shared" si="707"/>
        <v>1157.9092273972603</v>
      </c>
      <c r="CH752" s="6">
        <f t="shared" si="751"/>
        <v>1158.2525166894736</v>
      </c>
      <c r="CI752" s="6"/>
      <c r="CJ752" s="33">
        <v>44652</v>
      </c>
      <c r="CK752" s="5">
        <f t="shared" si="752"/>
        <v>44652</v>
      </c>
      <c r="CL752" s="11">
        <f t="shared" si="753"/>
        <v>2557</v>
      </c>
      <c r="CM752" s="11">
        <f t="shared" si="754"/>
        <v>2557</v>
      </c>
      <c r="CN752" s="6">
        <f t="shared" si="755"/>
        <v>904.01948331052654</v>
      </c>
      <c r="CO752" s="6">
        <f t="shared" si="756"/>
        <v>128.892</v>
      </c>
      <c r="CP752" s="73">
        <f t="shared" si="760"/>
        <v>128.892</v>
      </c>
      <c r="CQ752" s="73">
        <f t="shared" si="708"/>
        <v>1029.0172273972603</v>
      </c>
      <c r="CR752" s="6">
        <f t="shared" si="757"/>
        <v>1029.3605166894736</v>
      </c>
    </row>
    <row r="753" spans="1:98">
      <c r="A753" s="30" t="s">
        <v>1684</v>
      </c>
      <c r="B753" s="30" t="s">
        <v>1652</v>
      </c>
      <c r="C753" s="49"/>
      <c r="D753" s="49" t="s">
        <v>3460</v>
      </c>
      <c r="E753" s="30" t="s">
        <v>3061</v>
      </c>
      <c r="F753" s="30" t="s">
        <v>4568</v>
      </c>
      <c r="G753" s="30" t="s">
        <v>4562</v>
      </c>
      <c r="H753" s="30" t="s">
        <v>4448</v>
      </c>
      <c r="I753" s="30" t="s">
        <v>4308</v>
      </c>
      <c r="J753" s="30"/>
      <c r="K753" s="30" t="s">
        <v>1240</v>
      </c>
      <c r="L753" s="30" t="s">
        <v>3102</v>
      </c>
      <c r="M753" s="31">
        <v>1933.38</v>
      </c>
      <c r="N753" s="30">
        <v>15</v>
      </c>
      <c r="O753" s="30"/>
      <c r="P753" s="162">
        <v>15</v>
      </c>
      <c r="Q753" s="30">
        <f t="shared" si="709"/>
        <v>180</v>
      </c>
      <c r="R753" s="30">
        <f t="shared" si="710"/>
        <v>5478.6330000000007</v>
      </c>
      <c r="S753" s="30">
        <f t="shared" si="711"/>
        <v>5475</v>
      </c>
      <c r="T753" s="30" t="s">
        <v>6</v>
      </c>
      <c r="U753" s="30"/>
      <c r="V753" s="32">
        <v>42090</v>
      </c>
      <c r="W753" s="30"/>
      <c r="X753" s="31">
        <v>1933.38</v>
      </c>
      <c r="Y753" s="30">
        <v>0</v>
      </c>
      <c r="Z753" s="30">
        <v>0</v>
      </c>
      <c r="AA753" s="30">
        <v>0</v>
      </c>
      <c r="AB753" s="31">
        <f t="shared" si="712"/>
        <v>1933.38</v>
      </c>
      <c r="AC753" s="33">
        <v>42095</v>
      </c>
      <c r="AD753" s="10">
        <f t="shared" si="713"/>
        <v>42090</v>
      </c>
      <c r="AE753" s="10">
        <f t="shared" si="714"/>
        <v>42095</v>
      </c>
      <c r="AF753" s="11">
        <f t="shared" si="715"/>
        <v>5</v>
      </c>
      <c r="AG753" s="11">
        <f t="shared" si="716"/>
        <v>5478.75</v>
      </c>
      <c r="AH753" s="11">
        <f t="shared" si="717"/>
        <v>5</v>
      </c>
      <c r="AI753" s="11">
        <f t="shared" si="718"/>
        <v>1.7656438356164383</v>
      </c>
      <c r="AJ753" s="11">
        <f t="shared" si="719"/>
        <v>1931.6143561643837</v>
      </c>
      <c r="AK753" s="33">
        <v>42461</v>
      </c>
      <c r="AL753" s="5">
        <f t="shared" si="720"/>
        <v>42461</v>
      </c>
      <c r="AM753" s="11">
        <f t="shared" si="721"/>
        <v>42461</v>
      </c>
      <c r="AN753" s="11">
        <f t="shared" si="722"/>
        <v>5</v>
      </c>
      <c r="AO753" s="6">
        <v>130.66</v>
      </c>
      <c r="AP753" s="6">
        <f t="shared" si="723"/>
        <v>128.89435616438357</v>
      </c>
      <c r="AQ753" s="6">
        <f t="shared" si="724"/>
        <v>1802.72</v>
      </c>
      <c r="AR753" s="33">
        <v>42826</v>
      </c>
      <c r="AS753" s="5">
        <f t="shared" si="725"/>
        <v>42826</v>
      </c>
      <c r="AT753" s="11">
        <f t="shared" si="726"/>
        <v>42826</v>
      </c>
      <c r="AU753" s="11">
        <f t="shared" si="727"/>
        <v>736</v>
      </c>
      <c r="AV753" s="6">
        <v>259.55200000000002</v>
      </c>
      <c r="AW753" s="6">
        <v>128.892</v>
      </c>
      <c r="AX753" s="6">
        <f t="shared" si="728"/>
        <v>1673.828</v>
      </c>
      <c r="AY753" s="33">
        <v>43191</v>
      </c>
      <c r="AZ753" s="5">
        <f t="shared" si="729"/>
        <v>43191</v>
      </c>
      <c r="BA753" s="11">
        <f t="shared" si="730"/>
        <v>1101</v>
      </c>
      <c r="BB753" s="11">
        <f t="shared" si="731"/>
        <v>0</v>
      </c>
      <c r="BC753" s="6">
        <v>390.17796970229767</v>
      </c>
      <c r="BD753" s="6">
        <v>130.62596970229768</v>
      </c>
      <c r="BE753" s="6">
        <f t="shared" si="732"/>
        <v>1543.2020302977025</v>
      </c>
      <c r="BF753" s="8"/>
      <c r="BG753" s="33">
        <v>43556</v>
      </c>
      <c r="BH753" s="5">
        <f t="shared" si="733"/>
        <v>43556</v>
      </c>
      <c r="BI753" s="11">
        <f t="shared" si="734"/>
        <v>1466</v>
      </c>
      <c r="BJ753" s="11">
        <f t="shared" si="735"/>
        <v>0</v>
      </c>
      <c r="BK753" s="6">
        <f t="shared" si="736"/>
        <v>517.34348331052649</v>
      </c>
      <c r="BL753" s="6">
        <f t="shared" si="737"/>
        <v>127.16551360822882</v>
      </c>
      <c r="BM753" s="6">
        <f t="shared" si="738"/>
        <v>1416.0365166894737</v>
      </c>
      <c r="BN753" s="59"/>
      <c r="BO753" s="58"/>
      <c r="BP753" s="58"/>
      <c r="BQ753" s="61">
        <f t="shared" si="739"/>
        <v>1287.1445166894737</v>
      </c>
      <c r="BR753" s="33">
        <v>43922</v>
      </c>
      <c r="BS753" s="5">
        <f t="shared" si="740"/>
        <v>43922</v>
      </c>
      <c r="BT753" s="11">
        <f t="shared" si="741"/>
        <v>1832</v>
      </c>
      <c r="BU753" s="11">
        <f t="shared" si="742"/>
        <v>0</v>
      </c>
      <c r="BV753" s="6">
        <f t="shared" si="743"/>
        <v>646.23548331052643</v>
      </c>
      <c r="BW753" s="6">
        <f t="shared" si="744"/>
        <v>128.892</v>
      </c>
      <c r="BX753" s="73">
        <f t="shared" si="758"/>
        <v>1286.8012273972604</v>
      </c>
      <c r="BY753" s="6">
        <f t="shared" si="745"/>
        <v>1287.1445166894737</v>
      </c>
      <c r="BZ753" s="33">
        <v>44287</v>
      </c>
      <c r="CA753" s="5">
        <f t="shared" si="746"/>
        <v>44287</v>
      </c>
      <c r="CB753" s="11">
        <f t="shared" si="747"/>
        <v>2197</v>
      </c>
      <c r="CC753" s="11">
        <f t="shared" si="748"/>
        <v>0</v>
      </c>
      <c r="CD753" s="6">
        <f t="shared" si="749"/>
        <v>775.12748331052649</v>
      </c>
      <c r="CE753" s="62">
        <f t="shared" si="750"/>
        <v>128.892</v>
      </c>
      <c r="CF753" s="73">
        <f t="shared" si="759"/>
        <v>128.892</v>
      </c>
      <c r="CG753" s="73">
        <f t="shared" si="707"/>
        <v>1157.9092273972603</v>
      </c>
      <c r="CH753" s="6">
        <f t="shared" si="751"/>
        <v>1158.2525166894736</v>
      </c>
      <c r="CI753" s="6"/>
      <c r="CJ753" s="33">
        <v>44652</v>
      </c>
      <c r="CK753" s="5">
        <f t="shared" si="752"/>
        <v>44652</v>
      </c>
      <c r="CL753" s="11">
        <f t="shared" si="753"/>
        <v>2557</v>
      </c>
      <c r="CM753" s="11">
        <f t="shared" si="754"/>
        <v>2557</v>
      </c>
      <c r="CN753" s="6">
        <f t="shared" si="755"/>
        <v>904.01948331052654</v>
      </c>
      <c r="CO753" s="6">
        <f t="shared" si="756"/>
        <v>128.892</v>
      </c>
      <c r="CP753" s="73">
        <f t="shared" si="760"/>
        <v>128.892</v>
      </c>
      <c r="CQ753" s="73">
        <f t="shared" si="708"/>
        <v>1029.0172273972603</v>
      </c>
      <c r="CR753" s="6">
        <f t="shared" si="757"/>
        <v>1029.3605166894736</v>
      </c>
    </row>
    <row r="754" spans="1:98">
      <c r="A754" s="30" t="s">
        <v>1685</v>
      </c>
      <c r="B754" s="30" t="s">
        <v>1652</v>
      </c>
      <c r="C754" s="49"/>
      <c r="D754" s="49" t="s">
        <v>3461</v>
      </c>
      <c r="E754" s="30" t="s">
        <v>3061</v>
      </c>
      <c r="F754" s="30" t="s">
        <v>4568</v>
      </c>
      <c r="G754" s="30" t="s">
        <v>4562</v>
      </c>
      <c r="H754" s="30" t="s">
        <v>3141</v>
      </c>
      <c r="I754" s="30" t="s">
        <v>3116</v>
      </c>
      <c r="J754" s="30"/>
      <c r="K754" s="30" t="s">
        <v>1240</v>
      </c>
      <c r="L754" s="30" t="s">
        <v>3102</v>
      </c>
      <c r="M754" s="31">
        <v>1933.38</v>
      </c>
      <c r="N754" s="30">
        <v>15</v>
      </c>
      <c r="O754" s="30"/>
      <c r="P754" s="162">
        <v>15</v>
      </c>
      <c r="Q754" s="30">
        <f t="shared" si="709"/>
        <v>180</v>
      </c>
      <c r="R754" s="30">
        <f t="shared" si="710"/>
        <v>5478.6330000000007</v>
      </c>
      <c r="S754" s="30">
        <f t="shared" si="711"/>
        <v>5475</v>
      </c>
      <c r="T754" s="30" t="s">
        <v>6</v>
      </c>
      <c r="U754" s="30"/>
      <c r="V754" s="32">
        <v>42090</v>
      </c>
      <c r="W754" s="30"/>
      <c r="X754" s="31">
        <v>1933.38</v>
      </c>
      <c r="Y754" s="30">
        <v>0</v>
      </c>
      <c r="Z754" s="30">
        <v>0</v>
      </c>
      <c r="AA754" s="30">
        <v>0</v>
      </c>
      <c r="AB754" s="31">
        <f t="shared" si="712"/>
        <v>1933.38</v>
      </c>
      <c r="AC754" s="33">
        <v>42095</v>
      </c>
      <c r="AD754" s="10">
        <f t="shared" si="713"/>
        <v>42090</v>
      </c>
      <c r="AE754" s="10">
        <f t="shared" si="714"/>
        <v>42095</v>
      </c>
      <c r="AF754" s="11">
        <f t="shared" si="715"/>
        <v>5</v>
      </c>
      <c r="AG754" s="11">
        <f t="shared" si="716"/>
        <v>5478.75</v>
      </c>
      <c r="AH754" s="11">
        <f t="shared" si="717"/>
        <v>5</v>
      </c>
      <c r="AI754" s="11">
        <f t="shared" si="718"/>
        <v>1.7656438356164383</v>
      </c>
      <c r="AJ754" s="11">
        <f t="shared" si="719"/>
        <v>1931.6143561643837</v>
      </c>
      <c r="AK754" s="33">
        <v>42461</v>
      </c>
      <c r="AL754" s="5">
        <f t="shared" si="720"/>
        <v>42461</v>
      </c>
      <c r="AM754" s="11">
        <f t="shared" si="721"/>
        <v>42461</v>
      </c>
      <c r="AN754" s="11">
        <f t="shared" si="722"/>
        <v>5</v>
      </c>
      <c r="AO754" s="6">
        <v>130.66</v>
      </c>
      <c r="AP754" s="6">
        <f t="shared" si="723"/>
        <v>128.89435616438357</v>
      </c>
      <c r="AQ754" s="6">
        <f t="shared" si="724"/>
        <v>1802.72</v>
      </c>
      <c r="AR754" s="33">
        <v>42826</v>
      </c>
      <c r="AS754" s="5">
        <f t="shared" si="725"/>
        <v>42826</v>
      </c>
      <c r="AT754" s="11">
        <f t="shared" si="726"/>
        <v>42826</v>
      </c>
      <c r="AU754" s="11">
        <f t="shared" si="727"/>
        <v>736</v>
      </c>
      <c r="AV754" s="6">
        <v>259.55200000000002</v>
      </c>
      <c r="AW754" s="6">
        <v>128.892</v>
      </c>
      <c r="AX754" s="6">
        <f t="shared" si="728"/>
        <v>1673.828</v>
      </c>
      <c r="AY754" s="33">
        <v>43191</v>
      </c>
      <c r="AZ754" s="5">
        <f t="shared" si="729"/>
        <v>43191</v>
      </c>
      <c r="BA754" s="11">
        <f t="shared" si="730"/>
        <v>1101</v>
      </c>
      <c r="BB754" s="11">
        <f t="shared" si="731"/>
        <v>0</v>
      </c>
      <c r="BC754" s="6">
        <v>390.17796970229767</v>
      </c>
      <c r="BD754" s="6">
        <v>130.62596970229768</v>
      </c>
      <c r="BE754" s="6">
        <f t="shared" si="732"/>
        <v>1543.2020302977025</v>
      </c>
      <c r="BF754" s="8"/>
      <c r="BG754" s="33">
        <v>43556</v>
      </c>
      <c r="BH754" s="5">
        <f t="shared" si="733"/>
        <v>43556</v>
      </c>
      <c r="BI754" s="11">
        <f t="shared" si="734"/>
        <v>1466</v>
      </c>
      <c r="BJ754" s="11">
        <f t="shared" si="735"/>
        <v>0</v>
      </c>
      <c r="BK754" s="6">
        <f t="shared" si="736"/>
        <v>517.34348331052649</v>
      </c>
      <c r="BL754" s="6">
        <f t="shared" si="737"/>
        <v>127.16551360822882</v>
      </c>
      <c r="BM754" s="6">
        <f t="shared" si="738"/>
        <v>1416.0365166894737</v>
      </c>
      <c r="BN754" s="59"/>
      <c r="BO754" s="58"/>
      <c r="BP754" s="58"/>
      <c r="BQ754" s="61">
        <f t="shared" si="739"/>
        <v>1287.1445166894737</v>
      </c>
      <c r="BR754" s="33">
        <v>43922</v>
      </c>
      <c r="BS754" s="5">
        <f t="shared" si="740"/>
        <v>43922</v>
      </c>
      <c r="BT754" s="11">
        <f t="shared" si="741"/>
        <v>1832</v>
      </c>
      <c r="BU754" s="11">
        <f t="shared" si="742"/>
        <v>0</v>
      </c>
      <c r="BV754" s="6">
        <f t="shared" si="743"/>
        <v>646.23548331052643</v>
      </c>
      <c r="BW754" s="6">
        <f t="shared" si="744"/>
        <v>128.892</v>
      </c>
      <c r="BX754" s="73">
        <f t="shared" si="758"/>
        <v>1286.8012273972604</v>
      </c>
      <c r="BY754" s="6">
        <f t="shared" si="745"/>
        <v>1287.1445166894737</v>
      </c>
      <c r="BZ754" s="33">
        <v>44287</v>
      </c>
      <c r="CA754" s="5">
        <f t="shared" si="746"/>
        <v>44287</v>
      </c>
      <c r="CB754" s="11">
        <f t="shared" si="747"/>
        <v>2197</v>
      </c>
      <c r="CC754" s="11">
        <f t="shared" si="748"/>
        <v>0</v>
      </c>
      <c r="CD754" s="6">
        <f t="shared" si="749"/>
        <v>775.12748331052649</v>
      </c>
      <c r="CE754" s="62">
        <f t="shared" si="750"/>
        <v>128.892</v>
      </c>
      <c r="CF754" s="73">
        <f t="shared" si="759"/>
        <v>128.892</v>
      </c>
      <c r="CG754" s="73">
        <f t="shared" si="707"/>
        <v>1157.9092273972603</v>
      </c>
      <c r="CH754" s="6">
        <f t="shared" si="751"/>
        <v>1158.2525166894736</v>
      </c>
      <c r="CI754" s="6"/>
      <c r="CJ754" s="33">
        <v>44652</v>
      </c>
      <c r="CK754" s="5">
        <f t="shared" si="752"/>
        <v>44652</v>
      </c>
      <c r="CL754" s="11">
        <f t="shared" si="753"/>
        <v>2557</v>
      </c>
      <c r="CM754" s="11">
        <f t="shared" si="754"/>
        <v>2557</v>
      </c>
      <c r="CN754" s="6">
        <f t="shared" si="755"/>
        <v>904.01948331052654</v>
      </c>
      <c r="CO754" s="6">
        <f t="shared" si="756"/>
        <v>128.892</v>
      </c>
      <c r="CP754" s="73">
        <f t="shared" si="760"/>
        <v>128.892</v>
      </c>
      <c r="CQ754" s="73">
        <f t="shared" si="708"/>
        <v>1029.0172273972603</v>
      </c>
      <c r="CR754" s="6">
        <f t="shared" si="757"/>
        <v>1029.3605166894736</v>
      </c>
    </row>
    <row r="755" spans="1:98">
      <c r="A755" s="30" t="s">
        <v>1686</v>
      </c>
      <c r="B755" s="30" t="s">
        <v>1652</v>
      </c>
      <c r="C755" s="49"/>
      <c r="D755" s="49" t="s">
        <v>3462</v>
      </c>
      <c r="E755" s="30" t="s">
        <v>3061</v>
      </c>
      <c r="F755" s="30" t="s">
        <v>4568</v>
      </c>
      <c r="G755" s="30" t="s">
        <v>4574</v>
      </c>
      <c r="H755" s="30" t="s">
        <v>4473</v>
      </c>
      <c r="I755" s="30" t="s">
        <v>11641</v>
      </c>
      <c r="J755" s="30"/>
      <c r="K755" s="30" t="s">
        <v>1240</v>
      </c>
      <c r="L755" s="30" t="s">
        <v>3102</v>
      </c>
      <c r="M755" s="31">
        <v>1933.38</v>
      </c>
      <c r="N755" s="30">
        <v>15</v>
      </c>
      <c r="O755" s="30"/>
      <c r="P755" s="162">
        <v>15</v>
      </c>
      <c r="Q755" s="30">
        <f t="shared" si="709"/>
        <v>180</v>
      </c>
      <c r="R755" s="30">
        <f t="shared" si="710"/>
        <v>5478.6330000000007</v>
      </c>
      <c r="S755" s="30">
        <f t="shared" si="711"/>
        <v>5475</v>
      </c>
      <c r="T755" s="30" t="s">
        <v>6</v>
      </c>
      <c r="U755" s="30"/>
      <c r="V755" s="32">
        <v>42090</v>
      </c>
      <c r="W755" s="30"/>
      <c r="X755" s="31">
        <v>1933.38</v>
      </c>
      <c r="Y755" s="30">
        <v>0</v>
      </c>
      <c r="Z755" s="30">
        <v>0</v>
      </c>
      <c r="AA755" s="30">
        <v>0</v>
      </c>
      <c r="AB755" s="31">
        <f t="shared" si="712"/>
        <v>1933.38</v>
      </c>
      <c r="AC755" s="33">
        <v>42095</v>
      </c>
      <c r="AD755" s="10">
        <f t="shared" si="713"/>
        <v>42090</v>
      </c>
      <c r="AE755" s="10">
        <f t="shared" si="714"/>
        <v>42095</v>
      </c>
      <c r="AF755" s="11">
        <f t="shared" si="715"/>
        <v>5</v>
      </c>
      <c r="AG755" s="11">
        <f t="shared" si="716"/>
        <v>5478.75</v>
      </c>
      <c r="AH755" s="11">
        <f t="shared" si="717"/>
        <v>5</v>
      </c>
      <c r="AI755" s="11">
        <f t="shared" si="718"/>
        <v>1.7656438356164383</v>
      </c>
      <c r="AJ755" s="11">
        <f t="shared" si="719"/>
        <v>1931.6143561643837</v>
      </c>
      <c r="AK755" s="33">
        <v>42461</v>
      </c>
      <c r="AL755" s="5">
        <f t="shared" si="720"/>
        <v>42461</v>
      </c>
      <c r="AM755" s="11">
        <f t="shared" si="721"/>
        <v>42461</v>
      </c>
      <c r="AN755" s="11">
        <f t="shared" si="722"/>
        <v>5</v>
      </c>
      <c r="AO755" s="6">
        <v>130.66</v>
      </c>
      <c r="AP755" s="6">
        <f t="shared" si="723"/>
        <v>128.89435616438357</v>
      </c>
      <c r="AQ755" s="6">
        <f t="shared" si="724"/>
        <v>1802.72</v>
      </c>
      <c r="AR755" s="33">
        <v>42826</v>
      </c>
      <c r="AS755" s="5">
        <f t="shared" si="725"/>
        <v>42826</v>
      </c>
      <c r="AT755" s="11">
        <f t="shared" si="726"/>
        <v>42826</v>
      </c>
      <c r="AU755" s="11">
        <f t="shared" si="727"/>
        <v>736</v>
      </c>
      <c r="AV755" s="6">
        <v>259.55200000000002</v>
      </c>
      <c r="AW755" s="6">
        <v>128.892</v>
      </c>
      <c r="AX755" s="6">
        <f t="shared" si="728"/>
        <v>1673.828</v>
      </c>
      <c r="AY755" s="33">
        <v>43191</v>
      </c>
      <c r="AZ755" s="5">
        <f t="shared" si="729"/>
        <v>43191</v>
      </c>
      <c r="BA755" s="11">
        <f t="shared" si="730"/>
        <v>1101</v>
      </c>
      <c r="BB755" s="11">
        <f t="shared" si="731"/>
        <v>0</v>
      </c>
      <c r="BC755" s="6">
        <v>390.17796970229767</v>
      </c>
      <c r="BD755" s="6">
        <v>130.62596970229768</v>
      </c>
      <c r="BE755" s="6">
        <f t="shared" si="732"/>
        <v>1543.2020302977025</v>
      </c>
      <c r="BF755" s="8"/>
      <c r="BG755" s="33">
        <v>43556</v>
      </c>
      <c r="BH755" s="5">
        <f t="shared" si="733"/>
        <v>43556</v>
      </c>
      <c r="BI755" s="11">
        <f t="shared" si="734"/>
        <v>1466</v>
      </c>
      <c r="BJ755" s="11">
        <f t="shared" si="735"/>
        <v>0</v>
      </c>
      <c r="BK755" s="6">
        <f t="shared" si="736"/>
        <v>517.34348331052649</v>
      </c>
      <c r="BL755" s="6">
        <f t="shared" si="737"/>
        <v>127.16551360822882</v>
      </c>
      <c r="BM755" s="6">
        <f t="shared" si="738"/>
        <v>1416.0365166894737</v>
      </c>
      <c r="BN755" s="59"/>
      <c r="BO755" s="58"/>
      <c r="BP755" s="58"/>
      <c r="BQ755" s="61">
        <f t="shared" si="739"/>
        <v>1287.1445166894737</v>
      </c>
      <c r="BR755" s="33">
        <v>43922</v>
      </c>
      <c r="BS755" s="5">
        <f t="shared" si="740"/>
        <v>43922</v>
      </c>
      <c r="BT755" s="11">
        <f t="shared" si="741"/>
        <v>1832</v>
      </c>
      <c r="BU755" s="11">
        <f t="shared" si="742"/>
        <v>0</v>
      </c>
      <c r="BV755" s="6">
        <f t="shared" si="743"/>
        <v>646.23548331052643</v>
      </c>
      <c r="BW755" s="6">
        <f t="shared" si="744"/>
        <v>128.892</v>
      </c>
      <c r="BX755" s="73">
        <f t="shared" si="758"/>
        <v>1286.8012273972604</v>
      </c>
      <c r="BY755" s="6">
        <f t="shared" si="745"/>
        <v>1287.1445166894737</v>
      </c>
      <c r="BZ755" s="33">
        <v>44287</v>
      </c>
      <c r="CA755" s="5">
        <f t="shared" si="746"/>
        <v>44287</v>
      </c>
      <c r="CB755" s="11">
        <f t="shared" si="747"/>
        <v>2197</v>
      </c>
      <c r="CC755" s="11">
        <f t="shared" si="748"/>
        <v>0</v>
      </c>
      <c r="CD755" s="6">
        <f t="shared" si="749"/>
        <v>775.12748331052649</v>
      </c>
      <c r="CE755" s="62">
        <f t="shared" si="750"/>
        <v>128.892</v>
      </c>
      <c r="CF755" s="73">
        <f t="shared" si="759"/>
        <v>128.892</v>
      </c>
      <c r="CG755" s="73">
        <f t="shared" si="707"/>
        <v>1157.9092273972603</v>
      </c>
      <c r="CH755" s="6">
        <f t="shared" si="751"/>
        <v>1158.2525166894736</v>
      </c>
      <c r="CI755" s="6"/>
      <c r="CJ755" s="33">
        <v>44652</v>
      </c>
      <c r="CK755" s="5">
        <f t="shared" si="752"/>
        <v>44652</v>
      </c>
      <c r="CL755" s="11">
        <f t="shared" si="753"/>
        <v>2557</v>
      </c>
      <c r="CM755" s="11">
        <f t="shared" si="754"/>
        <v>2557</v>
      </c>
      <c r="CN755" s="6">
        <f t="shared" si="755"/>
        <v>904.01948331052654</v>
      </c>
      <c r="CO755" s="6">
        <f t="shared" si="756"/>
        <v>128.892</v>
      </c>
      <c r="CP755" s="73">
        <f t="shared" si="760"/>
        <v>128.892</v>
      </c>
      <c r="CQ755" s="73">
        <f t="shared" si="708"/>
        <v>1029.0172273972603</v>
      </c>
      <c r="CR755" s="6">
        <f t="shared" si="757"/>
        <v>1029.3605166894736</v>
      </c>
    </row>
    <row r="756" spans="1:98">
      <c r="A756" s="30" t="s">
        <v>1687</v>
      </c>
      <c r="B756" s="30" t="s">
        <v>1652</v>
      </c>
      <c r="C756" s="49"/>
      <c r="D756" s="49" t="s">
        <v>3463</v>
      </c>
      <c r="E756" s="30" t="s">
        <v>3061</v>
      </c>
      <c r="F756" s="30" t="s">
        <v>3138</v>
      </c>
      <c r="G756" s="30" t="s">
        <v>3115</v>
      </c>
      <c r="H756" s="30" t="s">
        <v>3163</v>
      </c>
      <c r="I756" s="30" t="s">
        <v>4310</v>
      </c>
      <c r="J756" s="30"/>
      <c r="K756" s="30" t="s">
        <v>1240</v>
      </c>
      <c r="L756" s="30" t="s">
        <v>3102</v>
      </c>
      <c r="M756" s="31">
        <v>1933.38</v>
      </c>
      <c r="N756" s="30">
        <v>15</v>
      </c>
      <c r="O756" s="30"/>
      <c r="P756" s="162">
        <v>15</v>
      </c>
      <c r="Q756" s="30">
        <f t="shared" si="709"/>
        <v>180</v>
      </c>
      <c r="R756" s="30">
        <f t="shared" si="710"/>
        <v>5478.6330000000007</v>
      </c>
      <c r="S756" s="30">
        <f t="shared" si="711"/>
        <v>5475</v>
      </c>
      <c r="T756" s="30" t="s">
        <v>6</v>
      </c>
      <c r="U756" s="30"/>
      <c r="V756" s="32">
        <v>42090</v>
      </c>
      <c r="W756" s="30"/>
      <c r="X756" s="31">
        <v>1933.38</v>
      </c>
      <c r="Y756" s="30">
        <v>0</v>
      </c>
      <c r="Z756" s="30">
        <v>0</v>
      </c>
      <c r="AA756" s="30">
        <v>0</v>
      </c>
      <c r="AB756" s="31">
        <f t="shared" si="712"/>
        <v>1933.38</v>
      </c>
      <c r="AC756" s="33">
        <v>42095</v>
      </c>
      <c r="AD756" s="10">
        <f t="shared" si="713"/>
        <v>42090</v>
      </c>
      <c r="AE756" s="10">
        <f t="shared" si="714"/>
        <v>42095</v>
      </c>
      <c r="AF756" s="11">
        <f t="shared" si="715"/>
        <v>5</v>
      </c>
      <c r="AG756" s="11">
        <f t="shared" si="716"/>
        <v>5478.75</v>
      </c>
      <c r="AH756" s="11">
        <f t="shared" si="717"/>
        <v>5</v>
      </c>
      <c r="AI756" s="11">
        <f t="shared" si="718"/>
        <v>1.7656438356164383</v>
      </c>
      <c r="AJ756" s="11">
        <f t="shared" si="719"/>
        <v>1931.6143561643837</v>
      </c>
      <c r="AK756" s="33">
        <v>42461</v>
      </c>
      <c r="AL756" s="5">
        <f t="shared" si="720"/>
        <v>42461</v>
      </c>
      <c r="AM756" s="11">
        <f t="shared" si="721"/>
        <v>42461</v>
      </c>
      <c r="AN756" s="11">
        <f t="shared" si="722"/>
        <v>5</v>
      </c>
      <c r="AO756" s="6">
        <v>130.66</v>
      </c>
      <c r="AP756" s="6">
        <f t="shared" si="723"/>
        <v>128.89435616438357</v>
      </c>
      <c r="AQ756" s="6">
        <f t="shared" si="724"/>
        <v>1802.72</v>
      </c>
      <c r="AR756" s="33">
        <v>42826</v>
      </c>
      <c r="AS756" s="5">
        <f t="shared" si="725"/>
        <v>42826</v>
      </c>
      <c r="AT756" s="11">
        <f t="shared" si="726"/>
        <v>42826</v>
      </c>
      <c r="AU756" s="11">
        <f t="shared" si="727"/>
        <v>736</v>
      </c>
      <c r="AV756" s="6">
        <v>259.55200000000002</v>
      </c>
      <c r="AW756" s="6">
        <v>128.892</v>
      </c>
      <c r="AX756" s="6">
        <f t="shared" si="728"/>
        <v>1673.828</v>
      </c>
      <c r="AY756" s="33">
        <v>43191</v>
      </c>
      <c r="AZ756" s="5">
        <f t="shared" si="729"/>
        <v>43191</v>
      </c>
      <c r="BA756" s="11">
        <f t="shared" si="730"/>
        <v>1101</v>
      </c>
      <c r="BB756" s="11">
        <f t="shared" si="731"/>
        <v>0</v>
      </c>
      <c r="BC756" s="6">
        <v>390.17796970229767</v>
      </c>
      <c r="BD756" s="6">
        <v>130.62596970229768</v>
      </c>
      <c r="BE756" s="6">
        <f t="shared" si="732"/>
        <v>1543.2020302977025</v>
      </c>
      <c r="BF756" s="8"/>
      <c r="BG756" s="33">
        <v>43556</v>
      </c>
      <c r="BH756" s="5">
        <f t="shared" si="733"/>
        <v>43556</v>
      </c>
      <c r="BI756" s="11">
        <f t="shared" si="734"/>
        <v>1466</v>
      </c>
      <c r="BJ756" s="11">
        <f t="shared" si="735"/>
        <v>0</v>
      </c>
      <c r="BK756" s="6">
        <f t="shared" si="736"/>
        <v>517.34348331052649</v>
      </c>
      <c r="BL756" s="6">
        <f t="shared" si="737"/>
        <v>127.16551360822882</v>
      </c>
      <c r="BM756" s="6">
        <f t="shared" si="738"/>
        <v>1416.0365166894737</v>
      </c>
      <c r="BN756" s="59"/>
      <c r="BO756" s="58"/>
      <c r="BP756" s="58"/>
      <c r="BQ756" s="61">
        <f t="shared" si="739"/>
        <v>1287.1445166894737</v>
      </c>
      <c r="BR756" s="33">
        <v>43922</v>
      </c>
      <c r="BS756" s="5">
        <f t="shared" si="740"/>
        <v>43922</v>
      </c>
      <c r="BT756" s="11">
        <f t="shared" si="741"/>
        <v>1832</v>
      </c>
      <c r="BU756" s="11">
        <f t="shared" si="742"/>
        <v>0</v>
      </c>
      <c r="BV756" s="6">
        <f t="shared" si="743"/>
        <v>646.23548331052643</v>
      </c>
      <c r="BW756" s="6">
        <f t="shared" si="744"/>
        <v>128.892</v>
      </c>
      <c r="BX756" s="73">
        <f t="shared" si="758"/>
        <v>1286.8012273972604</v>
      </c>
      <c r="BY756" s="6">
        <f t="shared" si="745"/>
        <v>1287.1445166894737</v>
      </c>
      <c r="BZ756" s="33">
        <v>44287</v>
      </c>
      <c r="CA756" s="5">
        <f t="shared" si="746"/>
        <v>44287</v>
      </c>
      <c r="CB756" s="11">
        <f t="shared" si="747"/>
        <v>2197</v>
      </c>
      <c r="CC756" s="11">
        <f t="shared" si="748"/>
        <v>0</v>
      </c>
      <c r="CD756" s="6">
        <f t="shared" si="749"/>
        <v>775.12748331052649</v>
      </c>
      <c r="CE756" s="62">
        <f t="shared" si="750"/>
        <v>128.892</v>
      </c>
      <c r="CF756" s="73">
        <f t="shared" si="759"/>
        <v>128.892</v>
      </c>
      <c r="CG756" s="73">
        <f t="shared" si="707"/>
        <v>1157.9092273972603</v>
      </c>
      <c r="CH756" s="6">
        <f t="shared" si="751"/>
        <v>1158.2525166894736</v>
      </c>
      <c r="CI756" s="6"/>
      <c r="CJ756" s="33">
        <v>44652</v>
      </c>
      <c r="CK756" s="5">
        <f t="shared" si="752"/>
        <v>44652</v>
      </c>
      <c r="CL756" s="11">
        <f t="shared" si="753"/>
        <v>2557</v>
      </c>
      <c r="CM756" s="11">
        <f t="shared" si="754"/>
        <v>2557</v>
      </c>
      <c r="CN756" s="6">
        <f t="shared" si="755"/>
        <v>904.01948331052654</v>
      </c>
      <c r="CO756" s="6">
        <f t="shared" si="756"/>
        <v>128.892</v>
      </c>
      <c r="CP756" s="73">
        <f t="shared" si="760"/>
        <v>128.892</v>
      </c>
      <c r="CQ756" s="73">
        <f t="shared" si="708"/>
        <v>1029.0172273972603</v>
      </c>
      <c r="CR756" s="6">
        <f t="shared" si="757"/>
        <v>1029.3605166894736</v>
      </c>
    </row>
    <row r="757" spans="1:98">
      <c r="A757" s="30" t="s">
        <v>1688</v>
      </c>
      <c r="B757" s="30" t="s">
        <v>1652</v>
      </c>
      <c r="C757" s="49"/>
      <c r="D757" s="49" t="s">
        <v>3464</v>
      </c>
      <c r="E757" s="30" t="s">
        <v>3061</v>
      </c>
      <c r="F757" s="30" t="s">
        <v>4568</v>
      </c>
      <c r="G757" s="30" t="s">
        <v>4562</v>
      </c>
      <c r="H757" s="30" t="s">
        <v>3141</v>
      </c>
      <c r="I757" s="30" t="s">
        <v>4294</v>
      </c>
      <c r="J757" s="30"/>
      <c r="K757" s="30" t="s">
        <v>1240</v>
      </c>
      <c r="L757" s="30" t="s">
        <v>3102</v>
      </c>
      <c r="M757" s="31">
        <v>1933.38</v>
      </c>
      <c r="N757" s="30">
        <v>15</v>
      </c>
      <c r="O757" s="30"/>
      <c r="P757" s="162">
        <v>15</v>
      </c>
      <c r="Q757" s="30">
        <f t="shared" si="709"/>
        <v>180</v>
      </c>
      <c r="R757" s="30">
        <f t="shared" si="710"/>
        <v>5478.6330000000007</v>
      </c>
      <c r="S757" s="30">
        <f t="shared" si="711"/>
        <v>5475</v>
      </c>
      <c r="T757" s="30" t="s">
        <v>6</v>
      </c>
      <c r="U757" s="30"/>
      <c r="V757" s="32">
        <v>42090</v>
      </c>
      <c r="W757" s="30"/>
      <c r="X757" s="31">
        <v>1933.38</v>
      </c>
      <c r="Y757" s="30">
        <v>0</v>
      </c>
      <c r="Z757" s="30">
        <v>0</v>
      </c>
      <c r="AA757" s="30">
        <v>0</v>
      </c>
      <c r="AB757" s="31">
        <f t="shared" si="712"/>
        <v>1933.38</v>
      </c>
      <c r="AC757" s="33">
        <v>42095</v>
      </c>
      <c r="AD757" s="10">
        <f t="shared" si="713"/>
        <v>42090</v>
      </c>
      <c r="AE757" s="10">
        <f t="shared" si="714"/>
        <v>42095</v>
      </c>
      <c r="AF757" s="11">
        <f t="shared" si="715"/>
        <v>5</v>
      </c>
      <c r="AG757" s="11">
        <f t="shared" si="716"/>
        <v>5478.75</v>
      </c>
      <c r="AH757" s="11">
        <f t="shared" si="717"/>
        <v>5</v>
      </c>
      <c r="AI757" s="11">
        <f t="shared" si="718"/>
        <v>1.7656438356164383</v>
      </c>
      <c r="AJ757" s="11">
        <f t="shared" si="719"/>
        <v>1931.6143561643837</v>
      </c>
      <c r="AK757" s="33">
        <v>42461</v>
      </c>
      <c r="AL757" s="5">
        <f t="shared" si="720"/>
        <v>42461</v>
      </c>
      <c r="AM757" s="11">
        <f t="shared" si="721"/>
        <v>42461</v>
      </c>
      <c r="AN757" s="11">
        <f t="shared" si="722"/>
        <v>5</v>
      </c>
      <c r="AO757" s="6">
        <v>130.66</v>
      </c>
      <c r="AP757" s="6">
        <f t="shared" si="723"/>
        <v>128.89435616438357</v>
      </c>
      <c r="AQ757" s="6">
        <f t="shared" si="724"/>
        <v>1802.72</v>
      </c>
      <c r="AR757" s="33">
        <v>42826</v>
      </c>
      <c r="AS757" s="5">
        <f t="shared" si="725"/>
        <v>42826</v>
      </c>
      <c r="AT757" s="11">
        <f t="shared" si="726"/>
        <v>42826</v>
      </c>
      <c r="AU757" s="11">
        <f t="shared" si="727"/>
        <v>736</v>
      </c>
      <c r="AV757" s="6">
        <v>259.55200000000002</v>
      </c>
      <c r="AW757" s="6">
        <v>128.892</v>
      </c>
      <c r="AX757" s="6">
        <f t="shared" si="728"/>
        <v>1673.828</v>
      </c>
      <c r="AY757" s="33">
        <v>43191</v>
      </c>
      <c r="AZ757" s="5">
        <f t="shared" si="729"/>
        <v>43191</v>
      </c>
      <c r="BA757" s="11">
        <f t="shared" si="730"/>
        <v>1101</v>
      </c>
      <c r="BB757" s="11">
        <f t="shared" si="731"/>
        <v>0</v>
      </c>
      <c r="BC757" s="6">
        <v>390.17796970229767</v>
      </c>
      <c r="BD757" s="6">
        <v>130.62596970229768</v>
      </c>
      <c r="BE757" s="6">
        <f t="shared" si="732"/>
        <v>1543.2020302977025</v>
      </c>
      <c r="BF757" s="8"/>
      <c r="BG757" s="33">
        <v>43556</v>
      </c>
      <c r="BH757" s="5">
        <f t="shared" si="733"/>
        <v>43556</v>
      </c>
      <c r="BI757" s="11">
        <f t="shared" si="734"/>
        <v>1466</v>
      </c>
      <c r="BJ757" s="11">
        <f t="shared" si="735"/>
        <v>0</v>
      </c>
      <c r="BK757" s="6">
        <f t="shared" si="736"/>
        <v>517.34348331052649</v>
      </c>
      <c r="BL757" s="6">
        <f t="shared" si="737"/>
        <v>127.16551360822882</v>
      </c>
      <c r="BM757" s="6">
        <f t="shared" si="738"/>
        <v>1416.0365166894737</v>
      </c>
      <c r="BN757" s="59"/>
      <c r="BO757" s="58"/>
      <c r="BP757" s="58"/>
      <c r="BQ757" s="61">
        <f t="shared" si="739"/>
        <v>1287.1445166894737</v>
      </c>
      <c r="BR757" s="33">
        <v>43922</v>
      </c>
      <c r="BS757" s="5">
        <f t="shared" si="740"/>
        <v>43922</v>
      </c>
      <c r="BT757" s="11">
        <f t="shared" si="741"/>
        <v>1832</v>
      </c>
      <c r="BU757" s="11">
        <f t="shared" si="742"/>
        <v>0</v>
      </c>
      <c r="BV757" s="6">
        <f t="shared" si="743"/>
        <v>646.23548331052643</v>
      </c>
      <c r="BW757" s="6">
        <f t="shared" si="744"/>
        <v>128.892</v>
      </c>
      <c r="BX757" s="73">
        <f t="shared" si="758"/>
        <v>1286.8012273972604</v>
      </c>
      <c r="BY757" s="6">
        <f t="shared" si="745"/>
        <v>1287.1445166894737</v>
      </c>
      <c r="BZ757" s="33">
        <v>44287</v>
      </c>
      <c r="CA757" s="5">
        <f t="shared" si="746"/>
        <v>44287</v>
      </c>
      <c r="CB757" s="11">
        <f t="shared" si="747"/>
        <v>2197</v>
      </c>
      <c r="CC757" s="11">
        <f t="shared" si="748"/>
        <v>0</v>
      </c>
      <c r="CD757" s="6">
        <f t="shared" si="749"/>
        <v>775.12748331052649</v>
      </c>
      <c r="CE757" s="62">
        <f t="shared" si="750"/>
        <v>128.892</v>
      </c>
      <c r="CF757" s="73">
        <f t="shared" si="759"/>
        <v>128.892</v>
      </c>
      <c r="CG757" s="73">
        <f t="shared" si="707"/>
        <v>1157.9092273972603</v>
      </c>
      <c r="CH757" s="6">
        <f t="shared" si="751"/>
        <v>1158.2525166894736</v>
      </c>
      <c r="CI757" s="6"/>
      <c r="CJ757" s="33">
        <v>44652</v>
      </c>
      <c r="CK757" s="5">
        <f t="shared" si="752"/>
        <v>44652</v>
      </c>
      <c r="CL757" s="11">
        <f t="shared" si="753"/>
        <v>2557</v>
      </c>
      <c r="CM757" s="11">
        <f t="shared" si="754"/>
        <v>2557</v>
      </c>
      <c r="CN757" s="6">
        <f t="shared" si="755"/>
        <v>904.01948331052654</v>
      </c>
      <c r="CO757" s="6">
        <f t="shared" si="756"/>
        <v>128.892</v>
      </c>
      <c r="CP757" s="73">
        <f t="shared" si="760"/>
        <v>128.892</v>
      </c>
      <c r="CQ757" s="73">
        <f t="shared" si="708"/>
        <v>1029.0172273972603</v>
      </c>
      <c r="CR757" s="6">
        <f t="shared" si="757"/>
        <v>1029.3605166894736</v>
      </c>
    </row>
    <row r="758" spans="1:98" s="72" customFormat="1">
      <c r="A758" s="48" t="s">
        <v>3103</v>
      </c>
      <c r="B758" s="48" t="s">
        <v>1689</v>
      </c>
      <c r="C758" s="49" t="s">
        <v>3062</v>
      </c>
      <c r="D758" s="49" t="s">
        <v>3465</v>
      </c>
      <c r="E758" s="30" t="s">
        <v>3061</v>
      </c>
      <c r="F758" s="30" t="s">
        <v>4568</v>
      </c>
      <c r="G758" s="30" t="s">
        <v>4574</v>
      </c>
      <c r="H758" s="30" t="s">
        <v>4437</v>
      </c>
      <c r="I758" s="30" t="s">
        <v>11575</v>
      </c>
      <c r="J758" s="30"/>
      <c r="K758" s="30" t="s">
        <v>1240</v>
      </c>
      <c r="L758" s="30" t="s">
        <v>3102</v>
      </c>
      <c r="M758" s="31">
        <f>19546.73/5</f>
        <v>3909.346</v>
      </c>
      <c r="N758" s="30">
        <v>15</v>
      </c>
      <c r="O758" s="30"/>
      <c r="P758" s="162">
        <v>15</v>
      </c>
      <c r="Q758" s="30">
        <f t="shared" si="709"/>
        <v>180</v>
      </c>
      <c r="R758" s="30">
        <f t="shared" si="710"/>
        <v>5478.6330000000007</v>
      </c>
      <c r="S758" s="30">
        <f t="shared" si="711"/>
        <v>5475</v>
      </c>
      <c r="T758" s="30" t="s">
        <v>6</v>
      </c>
      <c r="U758" s="30"/>
      <c r="V758" s="32">
        <v>42090</v>
      </c>
      <c r="W758" s="30"/>
      <c r="X758" s="31">
        <f>19546.73/5</f>
        <v>3909.346</v>
      </c>
      <c r="Y758" s="30">
        <v>0</v>
      </c>
      <c r="Z758" s="30">
        <v>0</v>
      </c>
      <c r="AA758" s="30">
        <v>0</v>
      </c>
      <c r="AB758" s="31">
        <f t="shared" si="712"/>
        <v>3909.346</v>
      </c>
      <c r="AC758" s="33">
        <v>42095</v>
      </c>
      <c r="AD758" s="10">
        <f t="shared" si="713"/>
        <v>42090</v>
      </c>
      <c r="AE758" s="10">
        <f t="shared" si="714"/>
        <v>42095</v>
      </c>
      <c r="AF758" s="11">
        <f t="shared" si="715"/>
        <v>5</v>
      </c>
      <c r="AG758" s="11">
        <f t="shared" si="716"/>
        <v>5478.75</v>
      </c>
      <c r="AH758" s="11">
        <f t="shared" si="717"/>
        <v>5</v>
      </c>
      <c r="AI758" s="11">
        <f t="shared" si="718"/>
        <v>3.5701789954337899</v>
      </c>
      <c r="AJ758" s="11">
        <f t="shared" si="719"/>
        <v>3905.7758210045663</v>
      </c>
      <c r="AK758" s="33">
        <v>42461</v>
      </c>
      <c r="AL758" s="5">
        <f t="shared" si="720"/>
        <v>42461</v>
      </c>
      <c r="AM758" s="11">
        <f t="shared" si="721"/>
        <v>42461</v>
      </c>
      <c r="AN758" s="11">
        <f t="shared" si="722"/>
        <v>5</v>
      </c>
      <c r="AO758" s="6">
        <v>264.36199999999997</v>
      </c>
      <c r="AP758" s="6">
        <f t="shared" si="723"/>
        <v>260.7918210045662</v>
      </c>
      <c r="AQ758" s="6">
        <f t="shared" si="724"/>
        <v>3644.9839999999999</v>
      </c>
      <c r="AR758" s="33">
        <v>42826</v>
      </c>
      <c r="AS758" s="5">
        <f t="shared" si="725"/>
        <v>42826</v>
      </c>
      <c r="AT758" s="11">
        <f t="shared" si="726"/>
        <v>42826</v>
      </c>
      <c r="AU758" s="11">
        <f t="shared" si="727"/>
        <v>736</v>
      </c>
      <c r="AV758" s="6">
        <v>524.98506666666663</v>
      </c>
      <c r="AW758" s="6">
        <v>260.62306666666666</v>
      </c>
      <c r="AX758" s="6">
        <f t="shared" si="728"/>
        <v>3384.3609333333334</v>
      </c>
      <c r="AY758" s="33">
        <v>43191</v>
      </c>
      <c r="AZ758" s="5">
        <f t="shared" si="729"/>
        <v>43191</v>
      </c>
      <c r="BA758" s="11">
        <f t="shared" si="730"/>
        <v>1101</v>
      </c>
      <c r="BB758" s="11">
        <f t="shared" si="731"/>
        <v>0</v>
      </c>
      <c r="BC758" s="6">
        <v>789.11426638518992</v>
      </c>
      <c r="BD758" s="6">
        <v>264.12919971852335</v>
      </c>
      <c r="BE758" s="6">
        <f t="shared" si="732"/>
        <v>3120.2317336148099</v>
      </c>
      <c r="BF758" s="8"/>
      <c r="BG758" s="33">
        <v>43556</v>
      </c>
      <c r="BH758" s="5">
        <f t="shared" si="733"/>
        <v>43556</v>
      </c>
      <c r="BI758" s="11">
        <f t="shared" si="734"/>
        <v>1466</v>
      </c>
      <c r="BJ758" s="11">
        <f t="shared" si="735"/>
        <v>0</v>
      </c>
      <c r="BK758" s="6">
        <f t="shared" si="736"/>
        <v>1046.0823413431781</v>
      </c>
      <c r="BL758" s="6">
        <f t="shared" si="737"/>
        <v>256.96807495798816</v>
      </c>
      <c r="BM758" s="6">
        <f t="shared" si="738"/>
        <v>2863.2636586568215</v>
      </c>
      <c r="BN758" s="59"/>
      <c r="BO758" s="58"/>
      <c r="BP758" s="58"/>
      <c r="BQ758" s="61">
        <f t="shared" si="739"/>
        <v>2602.6405919901554</v>
      </c>
      <c r="BR758" s="33">
        <v>43922</v>
      </c>
      <c r="BS758" s="5">
        <f t="shared" si="740"/>
        <v>43922</v>
      </c>
      <c r="BT758" s="11">
        <f t="shared" si="741"/>
        <v>1832</v>
      </c>
      <c r="BU758" s="11">
        <f t="shared" si="742"/>
        <v>0</v>
      </c>
      <c r="BV758" s="6">
        <f t="shared" si="743"/>
        <v>1306.7054080098446</v>
      </c>
      <c r="BW758" s="6">
        <f t="shared" si="744"/>
        <v>260.62306666666666</v>
      </c>
      <c r="BX758" s="73">
        <f t="shared" si="758"/>
        <v>2601.9464518721461</v>
      </c>
      <c r="BY758" s="6">
        <f t="shared" si="745"/>
        <v>2602.6405919901549</v>
      </c>
      <c r="BZ758" s="33">
        <v>44287</v>
      </c>
      <c r="CA758" s="5">
        <f t="shared" si="746"/>
        <v>44287</v>
      </c>
      <c r="CB758" s="11">
        <f t="shared" si="747"/>
        <v>2197</v>
      </c>
      <c r="CC758" s="11">
        <f t="shared" si="748"/>
        <v>0</v>
      </c>
      <c r="CD758" s="6">
        <f t="shared" si="749"/>
        <v>1567.3284746765112</v>
      </c>
      <c r="CE758" s="62">
        <f t="shared" si="750"/>
        <v>260.62306666666666</v>
      </c>
      <c r="CF758" s="73">
        <f t="shared" si="759"/>
        <v>260.62306666666666</v>
      </c>
      <c r="CG758" s="73">
        <f t="shared" si="707"/>
        <v>2341.3233852054796</v>
      </c>
      <c r="CH758" s="6">
        <f t="shared" si="751"/>
        <v>2342.0175253234884</v>
      </c>
      <c r="CI758" s="6"/>
      <c r="CJ758" s="33">
        <v>44652</v>
      </c>
      <c r="CK758" s="5">
        <f t="shared" si="752"/>
        <v>44652</v>
      </c>
      <c r="CL758" s="11">
        <f t="shared" si="753"/>
        <v>2557</v>
      </c>
      <c r="CM758" s="11">
        <f t="shared" si="754"/>
        <v>2557</v>
      </c>
      <c r="CN758" s="6">
        <f t="shared" si="755"/>
        <v>1827.9515413431777</v>
      </c>
      <c r="CO758" s="6">
        <f t="shared" si="756"/>
        <v>260.62306666666666</v>
      </c>
      <c r="CP758" s="73">
        <f t="shared" si="760"/>
        <v>260.62306666666666</v>
      </c>
      <c r="CQ758" s="73">
        <f t="shared" si="708"/>
        <v>2080.700318538813</v>
      </c>
      <c r="CR758" s="6">
        <f t="shared" si="757"/>
        <v>2081.3944586568218</v>
      </c>
      <c r="CS758" s="1"/>
      <c r="CT758" s="1"/>
    </row>
    <row r="759" spans="1:98">
      <c r="A759" s="48" t="s">
        <v>3104</v>
      </c>
      <c r="B759" s="48" t="s">
        <v>1689</v>
      </c>
      <c r="C759" s="49"/>
      <c r="D759" s="49" t="s">
        <v>3466</v>
      </c>
      <c r="E759" s="30" t="s">
        <v>3061</v>
      </c>
      <c r="F759" s="30" t="s">
        <v>4568</v>
      </c>
      <c r="G759" s="30" t="s">
        <v>4574</v>
      </c>
      <c r="H759" s="30" t="s">
        <v>4451</v>
      </c>
      <c r="I759" s="30" t="s">
        <v>11653</v>
      </c>
      <c r="J759" s="30"/>
      <c r="K759" s="30" t="s">
        <v>1240</v>
      </c>
      <c r="L759" s="30" t="s">
        <v>3102</v>
      </c>
      <c r="M759" s="31">
        <f>19546.73/5</f>
        <v>3909.346</v>
      </c>
      <c r="N759" s="30">
        <v>15</v>
      </c>
      <c r="O759" s="30"/>
      <c r="P759" s="162">
        <v>15</v>
      </c>
      <c r="Q759" s="30">
        <f t="shared" si="709"/>
        <v>180</v>
      </c>
      <c r="R759" s="30">
        <f t="shared" si="710"/>
        <v>5478.6330000000007</v>
      </c>
      <c r="S759" s="30">
        <f t="shared" si="711"/>
        <v>5475</v>
      </c>
      <c r="T759" s="30" t="s">
        <v>6</v>
      </c>
      <c r="U759" s="30"/>
      <c r="V759" s="32">
        <v>42090</v>
      </c>
      <c r="W759" s="30"/>
      <c r="X759" s="31">
        <f>19546.73/5</f>
        <v>3909.346</v>
      </c>
      <c r="Y759" s="30">
        <v>0</v>
      </c>
      <c r="Z759" s="30">
        <v>0</v>
      </c>
      <c r="AA759" s="30">
        <v>0</v>
      </c>
      <c r="AB759" s="31">
        <f t="shared" si="712"/>
        <v>3909.346</v>
      </c>
      <c r="AC759" s="33">
        <v>42095</v>
      </c>
      <c r="AD759" s="10">
        <f t="shared" si="713"/>
        <v>42090</v>
      </c>
      <c r="AE759" s="10">
        <f t="shared" si="714"/>
        <v>42095</v>
      </c>
      <c r="AF759" s="11">
        <f t="shared" si="715"/>
        <v>5</v>
      </c>
      <c r="AG759" s="11">
        <f t="shared" si="716"/>
        <v>5478.75</v>
      </c>
      <c r="AH759" s="11">
        <f t="shared" si="717"/>
        <v>5</v>
      </c>
      <c r="AI759" s="11">
        <f t="shared" si="718"/>
        <v>3.5701789954337899</v>
      </c>
      <c r="AJ759" s="11">
        <f t="shared" si="719"/>
        <v>3905.7758210045663</v>
      </c>
      <c r="AK759" s="33">
        <v>42461</v>
      </c>
      <c r="AL759" s="5">
        <f t="shared" si="720"/>
        <v>42461</v>
      </c>
      <c r="AM759" s="11">
        <f t="shared" si="721"/>
        <v>42461</v>
      </c>
      <c r="AN759" s="11">
        <f t="shared" si="722"/>
        <v>5</v>
      </c>
      <c r="AO759" s="6">
        <v>264.36199999999997</v>
      </c>
      <c r="AP759" s="6">
        <f t="shared" si="723"/>
        <v>260.7918210045662</v>
      </c>
      <c r="AQ759" s="6">
        <f t="shared" si="724"/>
        <v>3644.9839999999999</v>
      </c>
      <c r="AR759" s="33">
        <v>42826</v>
      </c>
      <c r="AS759" s="5">
        <f t="shared" si="725"/>
        <v>42826</v>
      </c>
      <c r="AT759" s="11">
        <f t="shared" si="726"/>
        <v>42826</v>
      </c>
      <c r="AU759" s="11">
        <f t="shared" si="727"/>
        <v>736</v>
      </c>
      <c r="AV759" s="6">
        <v>524.98506666666663</v>
      </c>
      <c r="AW759" s="6">
        <v>260.62306666666666</v>
      </c>
      <c r="AX759" s="6">
        <f t="shared" si="728"/>
        <v>3384.3609333333334</v>
      </c>
      <c r="AY759" s="33">
        <v>43191</v>
      </c>
      <c r="AZ759" s="5">
        <f t="shared" si="729"/>
        <v>43191</v>
      </c>
      <c r="BA759" s="11">
        <f t="shared" si="730"/>
        <v>1101</v>
      </c>
      <c r="BB759" s="11">
        <f t="shared" si="731"/>
        <v>0</v>
      </c>
      <c r="BC759" s="6">
        <v>789.11426638518992</v>
      </c>
      <c r="BD759" s="6">
        <v>264.12919971852335</v>
      </c>
      <c r="BE759" s="6">
        <f t="shared" si="732"/>
        <v>3120.2317336148099</v>
      </c>
      <c r="BF759" s="8"/>
      <c r="BG759" s="33">
        <v>43556</v>
      </c>
      <c r="BH759" s="5">
        <f t="shared" si="733"/>
        <v>43556</v>
      </c>
      <c r="BI759" s="11">
        <f t="shared" si="734"/>
        <v>1466</v>
      </c>
      <c r="BJ759" s="11">
        <f t="shared" si="735"/>
        <v>0</v>
      </c>
      <c r="BK759" s="6">
        <f t="shared" si="736"/>
        <v>1046.0823413431781</v>
      </c>
      <c r="BL759" s="6">
        <f t="shared" si="737"/>
        <v>256.96807495798816</v>
      </c>
      <c r="BM759" s="6">
        <f t="shared" si="738"/>
        <v>2863.2636586568215</v>
      </c>
      <c r="BN759" s="59"/>
      <c r="BO759" s="58"/>
      <c r="BP759" s="58"/>
      <c r="BQ759" s="61">
        <f t="shared" si="739"/>
        <v>2602.6405919901554</v>
      </c>
      <c r="BR759" s="33">
        <v>43922</v>
      </c>
      <c r="BS759" s="5">
        <f t="shared" si="740"/>
        <v>43922</v>
      </c>
      <c r="BT759" s="11">
        <f t="shared" si="741"/>
        <v>1832</v>
      </c>
      <c r="BU759" s="11">
        <f t="shared" si="742"/>
        <v>0</v>
      </c>
      <c r="BV759" s="6">
        <f t="shared" si="743"/>
        <v>1306.7054080098446</v>
      </c>
      <c r="BW759" s="6">
        <f t="shared" si="744"/>
        <v>260.62306666666666</v>
      </c>
      <c r="BX759" s="73">
        <f t="shared" si="758"/>
        <v>2601.9464518721461</v>
      </c>
      <c r="BY759" s="6">
        <f t="shared" si="745"/>
        <v>2602.6405919901549</v>
      </c>
      <c r="BZ759" s="33">
        <v>44287</v>
      </c>
      <c r="CA759" s="5">
        <f t="shared" si="746"/>
        <v>44287</v>
      </c>
      <c r="CB759" s="11">
        <f t="shared" si="747"/>
        <v>2197</v>
      </c>
      <c r="CC759" s="11">
        <f t="shared" si="748"/>
        <v>0</v>
      </c>
      <c r="CD759" s="6">
        <f t="shared" si="749"/>
        <v>1567.3284746765112</v>
      </c>
      <c r="CE759" s="62">
        <f t="shared" si="750"/>
        <v>260.62306666666666</v>
      </c>
      <c r="CF759" s="73">
        <f t="shared" si="759"/>
        <v>260.62306666666666</v>
      </c>
      <c r="CG759" s="73">
        <f t="shared" si="707"/>
        <v>2341.3233852054796</v>
      </c>
      <c r="CH759" s="6">
        <f t="shared" si="751"/>
        <v>2342.0175253234884</v>
      </c>
      <c r="CI759" s="6"/>
      <c r="CJ759" s="33">
        <v>44652</v>
      </c>
      <c r="CK759" s="5">
        <f t="shared" si="752"/>
        <v>44652</v>
      </c>
      <c r="CL759" s="11">
        <f t="shared" si="753"/>
        <v>2557</v>
      </c>
      <c r="CM759" s="11">
        <f t="shared" si="754"/>
        <v>2557</v>
      </c>
      <c r="CN759" s="6">
        <f t="shared" si="755"/>
        <v>1827.9515413431777</v>
      </c>
      <c r="CO759" s="6">
        <f t="shared" si="756"/>
        <v>260.62306666666666</v>
      </c>
      <c r="CP759" s="73">
        <f t="shared" si="760"/>
        <v>260.62306666666666</v>
      </c>
      <c r="CQ759" s="73">
        <f t="shared" si="708"/>
        <v>2080.700318538813</v>
      </c>
      <c r="CR759" s="6">
        <f t="shared" si="757"/>
        <v>2081.3944586568218</v>
      </c>
    </row>
    <row r="760" spans="1:98">
      <c r="A760" s="48" t="s">
        <v>3105</v>
      </c>
      <c r="B760" s="48" t="s">
        <v>1689</v>
      </c>
      <c r="C760" s="49"/>
      <c r="D760" s="49" t="s">
        <v>3467</v>
      </c>
      <c r="E760" s="30" t="s">
        <v>3061</v>
      </c>
      <c r="F760" s="30" t="s">
        <v>4568</v>
      </c>
      <c r="G760" s="30" t="s">
        <v>4574</v>
      </c>
      <c r="H760" s="30" t="s">
        <v>4575</v>
      </c>
      <c r="I760" s="30" t="s">
        <v>4362</v>
      </c>
      <c r="J760" s="30"/>
      <c r="K760" s="30" t="s">
        <v>1240</v>
      </c>
      <c r="L760" s="30" t="s">
        <v>3102</v>
      </c>
      <c r="M760" s="31">
        <f>19546.73/5</f>
        <v>3909.346</v>
      </c>
      <c r="N760" s="30">
        <v>15</v>
      </c>
      <c r="O760" s="30"/>
      <c r="P760" s="162">
        <v>15</v>
      </c>
      <c r="Q760" s="30">
        <f t="shared" si="709"/>
        <v>180</v>
      </c>
      <c r="R760" s="30">
        <f t="shared" si="710"/>
        <v>5478.6330000000007</v>
      </c>
      <c r="S760" s="30">
        <f t="shared" si="711"/>
        <v>5475</v>
      </c>
      <c r="T760" s="30" t="s">
        <v>6</v>
      </c>
      <c r="U760" s="30"/>
      <c r="V760" s="32">
        <v>42090</v>
      </c>
      <c r="W760" s="30"/>
      <c r="X760" s="31">
        <f>19546.73/5</f>
        <v>3909.346</v>
      </c>
      <c r="Y760" s="30">
        <v>0</v>
      </c>
      <c r="Z760" s="30">
        <v>0</v>
      </c>
      <c r="AA760" s="30">
        <v>0</v>
      </c>
      <c r="AB760" s="31">
        <f t="shared" si="712"/>
        <v>3909.346</v>
      </c>
      <c r="AC760" s="33">
        <v>42095</v>
      </c>
      <c r="AD760" s="10">
        <f t="shared" si="713"/>
        <v>42090</v>
      </c>
      <c r="AE760" s="10">
        <f t="shared" si="714"/>
        <v>42095</v>
      </c>
      <c r="AF760" s="11">
        <f t="shared" si="715"/>
        <v>5</v>
      </c>
      <c r="AG760" s="11">
        <f t="shared" si="716"/>
        <v>5478.75</v>
      </c>
      <c r="AH760" s="11">
        <f t="shared" si="717"/>
        <v>5</v>
      </c>
      <c r="AI760" s="11">
        <f t="shared" si="718"/>
        <v>3.5701789954337899</v>
      </c>
      <c r="AJ760" s="11">
        <f t="shared" si="719"/>
        <v>3905.7758210045663</v>
      </c>
      <c r="AK760" s="33">
        <v>42461</v>
      </c>
      <c r="AL760" s="5">
        <f t="shared" si="720"/>
        <v>42461</v>
      </c>
      <c r="AM760" s="11">
        <f t="shared" si="721"/>
        <v>42461</v>
      </c>
      <c r="AN760" s="11">
        <f t="shared" si="722"/>
        <v>5</v>
      </c>
      <c r="AO760" s="6">
        <v>264.36199999999997</v>
      </c>
      <c r="AP760" s="6">
        <f t="shared" si="723"/>
        <v>260.7918210045662</v>
      </c>
      <c r="AQ760" s="6">
        <f t="shared" si="724"/>
        <v>3644.9839999999999</v>
      </c>
      <c r="AR760" s="33">
        <v>42826</v>
      </c>
      <c r="AS760" s="5">
        <f t="shared" si="725"/>
        <v>42826</v>
      </c>
      <c r="AT760" s="11">
        <f t="shared" si="726"/>
        <v>42826</v>
      </c>
      <c r="AU760" s="11">
        <f t="shared" si="727"/>
        <v>736</v>
      </c>
      <c r="AV760" s="6">
        <v>524.98506666666663</v>
      </c>
      <c r="AW760" s="6">
        <v>260.62306666666666</v>
      </c>
      <c r="AX760" s="6">
        <f t="shared" si="728"/>
        <v>3384.3609333333334</v>
      </c>
      <c r="AY760" s="33">
        <v>43191</v>
      </c>
      <c r="AZ760" s="5">
        <f t="shared" si="729"/>
        <v>43191</v>
      </c>
      <c r="BA760" s="11">
        <f t="shared" si="730"/>
        <v>1101</v>
      </c>
      <c r="BB760" s="11">
        <f t="shared" si="731"/>
        <v>0</v>
      </c>
      <c r="BC760" s="6">
        <v>789.11426638518992</v>
      </c>
      <c r="BD760" s="6">
        <v>264.12919971852335</v>
      </c>
      <c r="BE760" s="6">
        <f t="shared" si="732"/>
        <v>3120.2317336148099</v>
      </c>
      <c r="BF760" s="8"/>
      <c r="BG760" s="33">
        <v>43556</v>
      </c>
      <c r="BH760" s="5">
        <f t="shared" si="733"/>
        <v>43556</v>
      </c>
      <c r="BI760" s="11">
        <f t="shared" si="734"/>
        <v>1466</v>
      </c>
      <c r="BJ760" s="11">
        <f t="shared" si="735"/>
        <v>0</v>
      </c>
      <c r="BK760" s="6">
        <f t="shared" si="736"/>
        <v>1046.0823413431781</v>
      </c>
      <c r="BL760" s="6">
        <f t="shared" si="737"/>
        <v>256.96807495798816</v>
      </c>
      <c r="BM760" s="6">
        <f t="shared" si="738"/>
        <v>2863.2636586568215</v>
      </c>
      <c r="BN760" s="59"/>
      <c r="BO760" s="58"/>
      <c r="BP760" s="58"/>
      <c r="BQ760" s="61">
        <f t="shared" si="739"/>
        <v>2602.6405919901554</v>
      </c>
      <c r="BR760" s="33">
        <v>43922</v>
      </c>
      <c r="BS760" s="5">
        <f t="shared" si="740"/>
        <v>43922</v>
      </c>
      <c r="BT760" s="11">
        <f t="shared" si="741"/>
        <v>1832</v>
      </c>
      <c r="BU760" s="11">
        <f t="shared" si="742"/>
        <v>0</v>
      </c>
      <c r="BV760" s="6">
        <f t="shared" si="743"/>
        <v>1306.7054080098446</v>
      </c>
      <c r="BW760" s="6">
        <f t="shared" si="744"/>
        <v>260.62306666666666</v>
      </c>
      <c r="BX760" s="73">
        <f t="shared" si="758"/>
        <v>2601.9464518721461</v>
      </c>
      <c r="BY760" s="6">
        <f t="shared" si="745"/>
        <v>2602.6405919901549</v>
      </c>
      <c r="BZ760" s="33">
        <v>44287</v>
      </c>
      <c r="CA760" s="5">
        <f t="shared" si="746"/>
        <v>44287</v>
      </c>
      <c r="CB760" s="11">
        <f t="shared" si="747"/>
        <v>2197</v>
      </c>
      <c r="CC760" s="11">
        <f t="shared" si="748"/>
        <v>0</v>
      </c>
      <c r="CD760" s="6">
        <f t="shared" si="749"/>
        <v>1567.3284746765112</v>
      </c>
      <c r="CE760" s="62">
        <f t="shared" si="750"/>
        <v>260.62306666666666</v>
      </c>
      <c r="CF760" s="73">
        <f t="shared" si="759"/>
        <v>260.62306666666666</v>
      </c>
      <c r="CG760" s="73">
        <f t="shared" si="707"/>
        <v>2341.3233852054796</v>
      </c>
      <c r="CH760" s="6">
        <f t="shared" si="751"/>
        <v>2342.0175253234884</v>
      </c>
      <c r="CI760" s="6"/>
      <c r="CJ760" s="33">
        <v>44652</v>
      </c>
      <c r="CK760" s="5">
        <f t="shared" si="752"/>
        <v>44652</v>
      </c>
      <c r="CL760" s="11">
        <f t="shared" si="753"/>
        <v>2557</v>
      </c>
      <c r="CM760" s="11">
        <f t="shared" si="754"/>
        <v>2557</v>
      </c>
      <c r="CN760" s="6">
        <f t="shared" si="755"/>
        <v>1827.9515413431777</v>
      </c>
      <c r="CO760" s="6">
        <f t="shared" si="756"/>
        <v>260.62306666666666</v>
      </c>
      <c r="CP760" s="73">
        <f t="shared" si="760"/>
        <v>260.62306666666666</v>
      </c>
      <c r="CQ760" s="73">
        <f t="shared" si="708"/>
        <v>2080.700318538813</v>
      </c>
      <c r="CR760" s="6">
        <f t="shared" si="757"/>
        <v>2081.3944586568218</v>
      </c>
    </row>
    <row r="761" spans="1:98">
      <c r="A761" s="48" t="s">
        <v>3106</v>
      </c>
      <c r="B761" s="48" t="s">
        <v>1689</v>
      </c>
      <c r="C761" s="49"/>
      <c r="D761" s="49" t="s">
        <v>3468</v>
      </c>
      <c r="E761" s="30" t="s">
        <v>3061</v>
      </c>
      <c r="F761" s="30" t="s">
        <v>4568</v>
      </c>
      <c r="G761" s="30" t="s">
        <v>4574</v>
      </c>
      <c r="H761" s="30" t="s">
        <v>4441</v>
      </c>
      <c r="I761" s="30" t="s">
        <v>4305</v>
      </c>
      <c r="J761" s="30"/>
      <c r="K761" s="30" t="s">
        <v>1240</v>
      </c>
      <c r="L761" s="30" t="s">
        <v>3102</v>
      </c>
      <c r="M761" s="31">
        <f>19546.73/5</f>
        <v>3909.346</v>
      </c>
      <c r="N761" s="30">
        <v>15</v>
      </c>
      <c r="O761" s="30"/>
      <c r="P761" s="162">
        <v>15</v>
      </c>
      <c r="Q761" s="30">
        <f t="shared" si="709"/>
        <v>180</v>
      </c>
      <c r="R761" s="30">
        <f t="shared" si="710"/>
        <v>5478.6330000000007</v>
      </c>
      <c r="S761" s="30">
        <f t="shared" si="711"/>
        <v>5475</v>
      </c>
      <c r="T761" s="30" t="s">
        <v>6</v>
      </c>
      <c r="U761" s="30"/>
      <c r="V761" s="32">
        <v>42090</v>
      </c>
      <c r="W761" s="30"/>
      <c r="X761" s="31">
        <f>19546.73/5</f>
        <v>3909.346</v>
      </c>
      <c r="Y761" s="30">
        <v>0</v>
      </c>
      <c r="Z761" s="30">
        <v>0</v>
      </c>
      <c r="AA761" s="30">
        <v>0</v>
      </c>
      <c r="AB761" s="31">
        <f t="shared" si="712"/>
        <v>3909.346</v>
      </c>
      <c r="AC761" s="33">
        <v>42095</v>
      </c>
      <c r="AD761" s="10">
        <f t="shared" si="713"/>
        <v>42090</v>
      </c>
      <c r="AE761" s="10">
        <f t="shared" si="714"/>
        <v>42095</v>
      </c>
      <c r="AF761" s="11">
        <f t="shared" si="715"/>
        <v>5</v>
      </c>
      <c r="AG761" s="11">
        <f t="shared" si="716"/>
        <v>5478.75</v>
      </c>
      <c r="AH761" s="11">
        <f t="shared" si="717"/>
        <v>5</v>
      </c>
      <c r="AI761" s="11">
        <f t="shared" si="718"/>
        <v>3.5701789954337899</v>
      </c>
      <c r="AJ761" s="11">
        <f t="shared" si="719"/>
        <v>3905.7758210045663</v>
      </c>
      <c r="AK761" s="33">
        <v>42461</v>
      </c>
      <c r="AL761" s="5">
        <f t="shared" si="720"/>
        <v>42461</v>
      </c>
      <c r="AM761" s="11">
        <f t="shared" si="721"/>
        <v>42461</v>
      </c>
      <c r="AN761" s="11">
        <f t="shared" si="722"/>
        <v>5</v>
      </c>
      <c r="AO761" s="6">
        <v>264.36199999999997</v>
      </c>
      <c r="AP761" s="6">
        <f t="shared" si="723"/>
        <v>260.7918210045662</v>
      </c>
      <c r="AQ761" s="6">
        <f t="shared" si="724"/>
        <v>3644.9839999999999</v>
      </c>
      <c r="AR761" s="33">
        <v>42826</v>
      </c>
      <c r="AS761" s="5">
        <f t="shared" si="725"/>
        <v>42826</v>
      </c>
      <c r="AT761" s="11">
        <f t="shared" si="726"/>
        <v>42826</v>
      </c>
      <c r="AU761" s="11">
        <f t="shared" si="727"/>
        <v>736</v>
      </c>
      <c r="AV761" s="6">
        <v>524.98506666666663</v>
      </c>
      <c r="AW761" s="6">
        <v>260.62306666666666</v>
      </c>
      <c r="AX761" s="6">
        <f t="shared" si="728"/>
        <v>3384.3609333333334</v>
      </c>
      <c r="AY761" s="33">
        <v>43191</v>
      </c>
      <c r="AZ761" s="5">
        <f t="shared" si="729"/>
        <v>43191</v>
      </c>
      <c r="BA761" s="11">
        <f t="shared" si="730"/>
        <v>1101</v>
      </c>
      <c r="BB761" s="11">
        <f t="shared" si="731"/>
        <v>0</v>
      </c>
      <c r="BC761" s="6">
        <v>789.11426638518992</v>
      </c>
      <c r="BD761" s="6">
        <v>264.12919971852335</v>
      </c>
      <c r="BE761" s="6">
        <f t="shared" si="732"/>
        <v>3120.2317336148099</v>
      </c>
      <c r="BF761" s="8"/>
      <c r="BG761" s="33">
        <v>43556</v>
      </c>
      <c r="BH761" s="5">
        <f t="shared" si="733"/>
        <v>43556</v>
      </c>
      <c r="BI761" s="11">
        <f t="shared" si="734"/>
        <v>1466</v>
      </c>
      <c r="BJ761" s="11">
        <f t="shared" si="735"/>
        <v>0</v>
      </c>
      <c r="BK761" s="6">
        <f t="shared" si="736"/>
        <v>1046.0823413431781</v>
      </c>
      <c r="BL761" s="6">
        <f t="shared" si="737"/>
        <v>256.96807495798816</v>
      </c>
      <c r="BM761" s="6">
        <f t="shared" si="738"/>
        <v>2863.2636586568215</v>
      </c>
      <c r="BN761" s="59"/>
      <c r="BO761" s="58"/>
      <c r="BP761" s="58"/>
      <c r="BQ761" s="61">
        <f t="shared" si="739"/>
        <v>2602.6405919901554</v>
      </c>
      <c r="BR761" s="33">
        <v>43922</v>
      </c>
      <c r="BS761" s="5">
        <f t="shared" si="740"/>
        <v>43922</v>
      </c>
      <c r="BT761" s="11">
        <f t="shared" si="741"/>
        <v>1832</v>
      </c>
      <c r="BU761" s="11">
        <f t="shared" si="742"/>
        <v>0</v>
      </c>
      <c r="BV761" s="6">
        <f t="shared" si="743"/>
        <v>1306.7054080098446</v>
      </c>
      <c r="BW761" s="6">
        <f t="shared" si="744"/>
        <v>260.62306666666666</v>
      </c>
      <c r="BX761" s="73">
        <f t="shared" si="758"/>
        <v>2601.9464518721461</v>
      </c>
      <c r="BY761" s="6">
        <f t="shared" si="745"/>
        <v>2602.6405919901549</v>
      </c>
      <c r="BZ761" s="33">
        <v>44287</v>
      </c>
      <c r="CA761" s="5">
        <f t="shared" si="746"/>
        <v>44287</v>
      </c>
      <c r="CB761" s="11">
        <f t="shared" si="747"/>
        <v>2197</v>
      </c>
      <c r="CC761" s="11">
        <f t="shared" si="748"/>
        <v>0</v>
      </c>
      <c r="CD761" s="6">
        <f t="shared" si="749"/>
        <v>1567.3284746765112</v>
      </c>
      <c r="CE761" s="62">
        <f t="shared" si="750"/>
        <v>260.62306666666666</v>
      </c>
      <c r="CF761" s="73">
        <f t="shared" si="759"/>
        <v>260.62306666666666</v>
      </c>
      <c r="CG761" s="73">
        <f t="shared" si="707"/>
        <v>2341.3233852054796</v>
      </c>
      <c r="CH761" s="6">
        <f t="shared" si="751"/>
        <v>2342.0175253234884</v>
      </c>
      <c r="CI761" s="6"/>
      <c r="CJ761" s="33">
        <v>44652</v>
      </c>
      <c r="CK761" s="5">
        <f t="shared" si="752"/>
        <v>44652</v>
      </c>
      <c r="CL761" s="11">
        <f t="shared" si="753"/>
        <v>2557</v>
      </c>
      <c r="CM761" s="11">
        <f t="shared" si="754"/>
        <v>2557</v>
      </c>
      <c r="CN761" s="6">
        <f t="shared" si="755"/>
        <v>1827.9515413431777</v>
      </c>
      <c r="CO761" s="6">
        <f t="shared" si="756"/>
        <v>260.62306666666666</v>
      </c>
      <c r="CP761" s="73">
        <f t="shared" si="760"/>
        <v>260.62306666666666</v>
      </c>
      <c r="CQ761" s="73">
        <f t="shared" si="708"/>
        <v>2080.700318538813</v>
      </c>
      <c r="CR761" s="6">
        <f t="shared" si="757"/>
        <v>2081.3944586568218</v>
      </c>
    </row>
    <row r="762" spans="1:98">
      <c r="A762" s="48" t="s">
        <v>3107</v>
      </c>
      <c r="B762" s="48" t="s">
        <v>1689</v>
      </c>
      <c r="C762" s="49"/>
      <c r="D762" s="49" t="s">
        <v>3469</v>
      </c>
      <c r="E762" s="30" t="s">
        <v>3061</v>
      </c>
      <c r="F762" s="30" t="s">
        <v>4568</v>
      </c>
      <c r="G762" s="30" t="s">
        <v>4574</v>
      </c>
      <c r="H762" s="30" t="s">
        <v>4473</v>
      </c>
      <c r="I762" s="30" t="s">
        <v>11641</v>
      </c>
      <c r="J762" s="30"/>
      <c r="K762" s="30" t="s">
        <v>1240</v>
      </c>
      <c r="L762" s="30" t="s">
        <v>3102</v>
      </c>
      <c r="M762" s="31">
        <f>19546.73/5</f>
        <v>3909.346</v>
      </c>
      <c r="N762" s="30">
        <v>15</v>
      </c>
      <c r="O762" s="30"/>
      <c r="P762" s="162">
        <v>15</v>
      </c>
      <c r="Q762" s="30">
        <f t="shared" si="709"/>
        <v>180</v>
      </c>
      <c r="R762" s="30">
        <f t="shared" si="710"/>
        <v>5478.6330000000007</v>
      </c>
      <c r="S762" s="30">
        <f t="shared" si="711"/>
        <v>5475</v>
      </c>
      <c r="T762" s="30" t="s">
        <v>6</v>
      </c>
      <c r="U762" s="30"/>
      <c r="V762" s="32">
        <v>42090</v>
      </c>
      <c r="W762" s="30"/>
      <c r="X762" s="31">
        <f>19546.73/5</f>
        <v>3909.346</v>
      </c>
      <c r="Y762" s="30">
        <v>0</v>
      </c>
      <c r="Z762" s="30">
        <v>0</v>
      </c>
      <c r="AA762" s="30">
        <v>0</v>
      </c>
      <c r="AB762" s="31">
        <f t="shared" si="712"/>
        <v>3909.346</v>
      </c>
      <c r="AC762" s="33">
        <v>42095</v>
      </c>
      <c r="AD762" s="10">
        <f t="shared" si="713"/>
        <v>42090</v>
      </c>
      <c r="AE762" s="10">
        <f t="shared" si="714"/>
        <v>42095</v>
      </c>
      <c r="AF762" s="11">
        <f t="shared" si="715"/>
        <v>5</v>
      </c>
      <c r="AG762" s="11">
        <f t="shared" si="716"/>
        <v>5478.75</v>
      </c>
      <c r="AH762" s="11">
        <f t="shared" si="717"/>
        <v>5</v>
      </c>
      <c r="AI762" s="11">
        <f t="shared" si="718"/>
        <v>3.5701789954337899</v>
      </c>
      <c r="AJ762" s="11">
        <f t="shared" si="719"/>
        <v>3905.7758210045663</v>
      </c>
      <c r="AK762" s="33">
        <v>42461</v>
      </c>
      <c r="AL762" s="5">
        <f t="shared" si="720"/>
        <v>42461</v>
      </c>
      <c r="AM762" s="11">
        <f t="shared" si="721"/>
        <v>42461</v>
      </c>
      <c r="AN762" s="11">
        <f t="shared" si="722"/>
        <v>5</v>
      </c>
      <c r="AO762" s="6">
        <v>264.36199999999997</v>
      </c>
      <c r="AP762" s="6">
        <f t="shared" si="723"/>
        <v>260.7918210045662</v>
      </c>
      <c r="AQ762" s="6">
        <f t="shared" si="724"/>
        <v>3644.9839999999999</v>
      </c>
      <c r="AR762" s="33">
        <v>42826</v>
      </c>
      <c r="AS762" s="5">
        <f t="shared" si="725"/>
        <v>42826</v>
      </c>
      <c r="AT762" s="11">
        <f t="shared" si="726"/>
        <v>42826</v>
      </c>
      <c r="AU762" s="11">
        <f t="shared" si="727"/>
        <v>736</v>
      </c>
      <c r="AV762" s="6">
        <v>524.98506666666663</v>
      </c>
      <c r="AW762" s="6">
        <v>260.62306666666666</v>
      </c>
      <c r="AX762" s="6">
        <f t="shared" si="728"/>
        <v>3384.3609333333334</v>
      </c>
      <c r="AY762" s="33">
        <v>43191</v>
      </c>
      <c r="AZ762" s="5">
        <f t="shared" si="729"/>
        <v>43191</v>
      </c>
      <c r="BA762" s="11">
        <f t="shared" si="730"/>
        <v>1101</v>
      </c>
      <c r="BB762" s="11">
        <f t="shared" si="731"/>
        <v>0</v>
      </c>
      <c r="BC762" s="6">
        <v>789.11426638518992</v>
      </c>
      <c r="BD762" s="6">
        <v>264.12919971852335</v>
      </c>
      <c r="BE762" s="6">
        <f t="shared" si="732"/>
        <v>3120.2317336148099</v>
      </c>
      <c r="BF762" s="8"/>
      <c r="BG762" s="33">
        <v>43556</v>
      </c>
      <c r="BH762" s="5">
        <f t="shared" si="733"/>
        <v>43556</v>
      </c>
      <c r="BI762" s="11">
        <f t="shared" si="734"/>
        <v>1466</v>
      </c>
      <c r="BJ762" s="11">
        <f t="shared" si="735"/>
        <v>0</v>
      </c>
      <c r="BK762" s="6">
        <f t="shared" si="736"/>
        <v>1046.0823413431781</v>
      </c>
      <c r="BL762" s="6">
        <f t="shared" si="737"/>
        <v>256.96807495798816</v>
      </c>
      <c r="BM762" s="6">
        <f t="shared" si="738"/>
        <v>2863.2636586568215</v>
      </c>
      <c r="BN762" s="59"/>
      <c r="BO762" s="58"/>
      <c r="BP762" s="58"/>
      <c r="BQ762" s="61">
        <f t="shared" si="739"/>
        <v>2602.6405919901554</v>
      </c>
      <c r="BR762" s="33">
        <v>43922</v>
      </c>
      <c r="BS762" s="5">
        <f t="shared" si="740"/>
        <v>43922</v>
      </c>
      <c r="BT762" s="11">
        <f t="shared" si="741"/>
        <v>1832</v>
      </c>
      <c r="BU762" s="11">
        <f t="shared" si="742"/>
        <v>0</v>
      </c>
      <c r="BV762" s="6">
        <f t="shared" si="743"/>
        <v>1306.7054080098446</v>
      </c>
      <c r="BW762" s="6">
        <f t="shared" si="744"/>
        <v>260.62306666666666</v>
      </c>
      <c r="BX762" s="73">
        <f t="shared" si="758"/>
        <v>2601.9464518721461</v>
      </c>
      <c r="BY762" s="6">
        <f t="shared" si="745"/>
        <v>2602.6405919901549</v>
      </c>
      <c r="BZ762" s="33">
        <v>44287</v>
      </c>
      <c r="CA762" s="5">
        <f t="shared" si="746"/>
        <v>44287</v>
      </c>
      <c r="CB762" s="11">
        <f t="shared" si="747"/>
        <v>2197</v>
      </c>
      <c r="CC762" s="11">
        <f t="shared" si="748"/>
        <v>0</v>
      </c>
      <c r="CD762" s="6">
        <f t="shared" si="749"/>
        <v>1567.3284746765112</v>
      </c>
      <c r="CE762" s="62">
        <f t="shared" si="750"/>
        <v>260.62306666666666</v>
      </c>
      <c r="CF762" s="73">
        <f t="shared" si="759"/>
        <v>260.62306666666666</v>
      </c>
      <c r="CG762" s="73">
        <f t="shared" si="707"/>
        <v>2341.3233852054796</v>
      </c>
      <c r="CH762" s="6">
        <f t="shared" si="751"/>
        <v>2342.0175253234884</v>
      </c>
      <c r="CI762" s="6"/>
      <c r="CJ762" s="33">
        <v>44652</v>
      </c>
      <c r="CK762" s="5">
        <f t="shared" si="752"/>
        <v>44652</v>
      </c>
      <c r="CL762" s="11">
        <f t="shared" si="753"/>
        <v>2557</v>
      </c>
      <c r="CM762" s="11">
        <f t="shared" si="754"/>
        <v>2557</v>
      </c>
      <c r="CN762" s="6">
        <f t="shared" si="755"/>
        <v>1827.9515413431777</v>
      </c>
      <c r="CO762" s="6">
        <f t="shared" si="756"/>
        <v>260.62306666666666</v>
      </c>
      <c r="CP762" s="73">
        <f t="shared" si="760"/>
        <v>260.62306666666666</v>
      </c>
      <c r="CQ762" s="73">
        <f t="shared" si="708"/>
        <v>2080.700318538813</v>
      </c>
      <c r="CR762" s="6">
        <f t="shared" si="757"/>
        <v>2081.3944586568218</v>
      </c>
    </row>
    <row r="763" spans="1:98">
      <c r="A763" s="30" t="s">
        <v>1649</v>
      </c>
      <c r="B763" s="30" t="s">
        <v>1650</v>
      </c>
      <c r="C763" s="49"/>
      <c r="D763" s="49" t="s">
        <v>3426</v>
      </c>
      <c r="E763" s="30" t="s">
        <v>2998</v>
      </c>
      <c r="F763" s="30" t="s">
        <v>11592</v>
      </c>
      <c r="G763" s="30" t="s">
        <v>4574</v>
      </c>
      <c r="H763" s="30" t="s">
        <v>3427</v>
      </c>
      <c r="I763" s="30" t="s">
        <v>4257</v>
      </c>
      <c r="J763" s="30"/>
      <c r="K763" s="30" t="s">
        <v>1240</v>
      </c>
      <c r="L763" s="30" t="s">
        <v>3102</v>
      </c>
      <c r="M763" s="31">
        <v>2164.86</v>
      </c>
      <c r="N763" s="30">
        <v>5</v>
      </c>
      <c r="O763" s="30"/>
      <c r="P763" s="162">
        <v>15</v>
      </c>
      <c r="Q763" s="30">
        <f t="shared" si="709"/>
        <v>60</v>
      </c>
      <c r="R763" s="30">
        <f t="shared" si="710"/>
        <v>1826.2110000000002</v>
      </c>
      <c r="S763" s="30">
        <f t="shared" si="711"/>
        <v>1825</v>
      </c>
      <c r="T763" s="30" t="s">
        <v>6</v>
      </c>
      <c r="U763" s="30"/>
      <c r="V763" s="32">
        <v>42094</v>
      </c>
      <c r="W763" s="30"/>
      <c r="X763" s="31">
        <v>2164.86</v>
      </c>
      <c r="Y763" s="30">
        <v>0</v>
      </c>
      <c r="Z763" s="30">
        <v>0</v>
      </c>
      <c r="AA763" s="30">
        <v>0</v>
      </c>
      <c r="AB763" s="31">
        <f t="shared" si="712"/>
        <v>2164.86</v>
      </c>
      <c r="AC763" s="33">
        <v>42095</v>
      </c>
      <c r="AD763" s="10">
        <f t="shared" si="713"/>
        <v>42094</v>
      </c>
      <c r="AE763" s="10">
        <f t="shared" si="714"/>
        <v>42095</v>
      </c>
      <c r="AF763" s="11">
        <f t="shared" si="715"/>
        <v>1</v>
      </c>
      <c r="AG763" s="11">
        <f t="shared" si="716"/>
        <v>1826.25</v>
      </c>
      <c r="AH763" s="11">
        <f t="shared" si="717"/>
        <v>1</v>
      </c>
      <c r="AI763" s="11">
        <f t="shared" si="718"/>
        <v>1.1862246575342466</v>
      </c>
      <c r="AJ763" s="11">
        <f t="shared" si="719"/>
        <v>2163.6737753424659</v>
      </c>
      <c r="AK763" s="33">
        <v>42461</v>
      </c>
      <c r="AL763" s="5">
        <f t="shared" si="720"/>
        <v>42461</v>
      </c>
      <c r="AM763" s="11">
        <f t="shared" si="721"/>
        <v>42461</v>
      </c>
      <c r="AN763" s="11">
        <f t="shared" si="722"/>
        <v>1</v>
      </c>
      <c r="AO763" s="6">
        <v>434.15</v>
      </c>
      <c r="AP763" s="6">
        <f t="shared" si="723"/>
        <v>432.96377534246574</v>
      </c>
      <c r="AQ763" s="6">
        <f t="shared" si="724"/>
        <v>1730.71</v>
      </c>
      <c r="AR763" s="33">
        <v>42826</v>
      </c>
      <c r="AS763" s="5">
        <f t="shared" si="725"/>
        <v>42826</v>
      </c>
      <c r="AT763" s="11">
        <f t="shared" si="726"/>
        <v>42826</v>
      </c>
      <c r="AU763" s="11">
        <f t="shared" si="727"/>
        <v>732</v>
      </c>
      <c r="AV763" s="6">
        <v>867.12200000000007</v>
      </c>
      <c r="AW763" s="6">
        <v>432.97200000000004</v>
      </c>
      <c r="AX763" s="6">
        <f t="shared" si="728"/>
        <v>1297.7380000000001</v>
      </c>
      <c r="AY763" s="33">
        <v>43191</v>
      </c>
      <c r="AZ763" s="5">
        <f t="shared" si="729"/>
        <v>43191</v>
      </c>
      <c r="BA763" s="11">
        <f t="shared" si="730"/>
        <v>1097</v>
      </c>
      <c r="BB763" s="11">
        <f t="shared" si="731"/>
        <v>0</v>
      </c>
      <c r="BC763" s="6">
        <v>1305.918724032083</v>
      </c>
      <c r="BD763" s="6">
        <v>438.79672403208298</v>
      </c>
      <c r="BE763" s="6">
        <f t="shared" si="732"/>
        <v>858.94127596791714</v>
      </c>
      <c r="BF763" s="8"/>
      <c r="BG763" s="33">
        <v>43556</v>
      </c>
      <c r="BH763" s="5">
        <f t="shared" si="733"/>
        <v>43556</v>
      </c>
      <c r="BI763" s="11">
        <f t="shared" si="734"/>
        <v>1462</v>
      </c>
      <c r="BJ763" s="11">
        <f t="shared" si="735"/>
        <v>0</v>
      </c>
      <c r="BK763" s="6">
        <f t="shared" si="736"/>
        <v>1733.1104237133604</v>
      </c>
      <c r="BL763" s="6">
        <f>BK763-BC763+18</f>
        <v>445.19169968127744</v>
      </c>
      <c r="BM763" s="6">
        <f t="shared" si="738"/>
        <v>413.74957628663969</v>
      </c>
      <c r="BN763" s="59"/>
      <c r="BO763" s="58"/>
      <c r="BP763" s="58"/>
      <c r="BQ763" s="61">
        <f t="shared" si="739"/>
        <v>18</v>
      </c>
      <c r="BR763" s="33">
        <v>43922</v>
      </c>
      <c r="BS763" s="5">
        <f t="shared" si="740"/>
        <v>43922</v>
      </c>
      <c r="BT763" s="11">
        <f t="shared" si="741"/>
        <v>1828</v>
      </c>
      <c r="BU763" s="11">
        <f t="shared" si="742"/>
        <v>0</v>
      </c>
      <c r="BV763" s="6">
        <f t="shared" si="743"/>
        <v>2146.86</v>
      </c>
      <c r="BW763" s="6">
        <f>BM763</f>
        <v>413.74957628663969</v>
      </c>
      <c r="BX763" s="73">
        <f t="shared" si="758"/>
        <v>1442.4491835616438</v>
      </c>
      <c r="BY763" s="6">
        <f t="shared" si="745"/>
        <v>0</v>
      </c>
      <c r="BZ763" s="33">
        <v>44287</v>
      </c>
      <c r="CA763" s="5">
        <f t="shared" si="746"/>
        <v>44287</v>
      </c>
      <c r="CB763" s="11">
        <f t="shared" si="747"/>
        <v>2193</v>
      </c>
      <c r="CC763" s="11">
        <f t="shared" si="748"/>
        <v>0</v>
      </c>
      <c r="CD763" s="6">
        <f t="shared" si="749"/>
        <v>2146.86</v>
      </c>
      <c r="CE763" s="62">
        <f>BY763</f>
        <v>0</v>
      </c>
      <c r="CF763" s="73">
        <f t="shared" si="759"/>
        <v>144.32400000000001</v>
      </c>
      <c r="CG763" s="73">
        <f t="shared" si="707"/>
        <v>1298.1251835616438</v>
      </c>
      <c r="CH763" s="6">
        <f t="shared" si="751"/>
        <v>0</v>
      </c>
      <c r="CI763" s="6"/>
      <c r="CJ763" s="33">
        <v>44652</v>
      </c>
      <c r="CK763" s="5">
        <f t="shared" si="752"/>
        <v>44652</v>
      </c>
      <c r="CL763" s="11">
        <f t="shared" si="753"/>
        <v>2557</v>
      </c>
      <c r="CM763" s="11">
        <f t="shared" si="754"/>
        <v>2557</v>
      </c>
      <c r="CN763" s="6">
        <f t="shared" si="755"/>
        <v>2146.86</v>
      </c>
      <c r="CO763" s="62">
        <f>CH763</f>
        <v>0</v>
      </c>
      <c r="CP763" s="73">
        <f t="shared" si="760"/>
        <v>144.32400000000001</v>
      </c>
      <c r="CQ763" s="73">
        <f t="shared" si="708"/>
        <v>1153.8011835616437</v>
      </c>
      <c r="CR763" s="6">
        <f t="shared" si="757"/>
        <v>0</v>
      </c>
    </row>
    <row r="764" spans="1:98">
      <c r="A764" s="30" t="s">
        <v>2676</v>
      </c>
      <c r="B764" s="30" t="s">
        <v>2677</v>
      </c>
      <c r="C764" s="49"/>
      <c r="D764" s="49" t="s">
        <v>3946</v>
      </c>
      <c r="E764" s="30" t="s">
        <v>3061</v>
      </c>
      <c r="F764" s="30" t="s">
        <v>4568</v>
      </c>
      <c r="G764" s="30" t="s">
        <v>4574</v>
      </c>
      <c r="H764" s="30" t="s">
        <v>3159</v>
      </c>
      <c r="I764" s="30" t="s">
        <v>4297</v>
      </c>
      <c r="J764" s="30"/>
      <c r="K764" s="30" t="s">
        <v>1240</v>
      </c>
      <c r="L764" s="30" t="s">
        <v>3102</v>
      </c>
      <c r="M764" s="31">
        <v>1949.45</v>
      </c>
      <c r="N764" s="30">
        <v>5</v>
      </c>
      <c r="O764" s="30"/>
      <c r="P764" s="162">
        <v>15</v>
      </c>
      <c r="Q764" s="30">
        <f t="shared" si="709"/>
        <v>60</v>
      </c>
      <c r="R764" s="30">
        <f t="shared" si="710"/>
        <v>1826.2110000000002</v>
      </c>
      <c r="S764" s="30">
        <f t="shared" si="711"/>
        <v>1825</v>
      </c>
      <c r="T764" s="30" t="s">
        <v>6</v>
      </c>
      <c r="U764" s="30"/>
      <c r="V764" s="32">
        <v>42102</v>
      </c>
      <c r="W764" s="30"/>
      <c r="X764" s="31">
        <v>1949.45</v>
      </c>
      <c r="Y764" s="30">
        <v>0</v>
      </c>
      <c r="Z764" s="30">
        <v>0</v>
      </c>
      <c r="AA764" s="30">
        <v>0</v>
      </c>
      <c r="AB764" s="31">
        <f t="shared" si="712"/>
        <v>1949.45</v>
      </c>
      <c r="AC764" s="33">
        <v>42095</v>
      </c>
      <c r="AD764" s="10">
        <f t="shared" si="713"/>
        <v>42102</v>
      </c>
      <c r="AE764" s="10">
        <f t="shared" si="714"/>
        <v>42095</v>
      </c>
      <c r="AF764" s="11">
        <f t="shared" si="715"/>
        <v>-7</v>
      </c>
      <c r="AG764" s="11">
        <f t="shared" si="716"/>
        <v>1826.25</v>
      </c>
      <c r="AH764" s="11">
        <v>0</v>
      </c>
      <c r="AI764" s="11">
        <v>0</v>
      </c>
      <c r="AJ764" s="11">
        <v>0</v>
      </c>
      <c r="AK764" s="33">
        <v>42461</v>
      </c>
      <c r="AL764" s="5">
        <f t="shared" si="720"/>
        <v>42461</v>
      </c>
      <c r="AM764" s="11">
        <f t="shared" si="721"/>
        <v>42461</v>
      </c>
      <c r="AN764" s="11">
        <f t="shared" si="722"/>
        <v>0</v>
      </c>
      <c r="AO764" s="6">
        <v>381.89</v>
      </c>
      <c r="AP764" s="6">
        <f t="shared" si="723"/>
        <v>381.89</v>
      </c>
      <c r="AQ764" s="6">
        <f t="shared" si="724"/>
        <v>1567.56</v>
      </c>
      <c r="AR764" s="33">
        <v>42826</v>
      </c>
      <c r="AS764" s="5">
        <f t="shared" si="725"/>
        <v>42826</v>
      </c>
      <c r="AT764" s="11">
        <f t="shared" si="726"/>
        <v>42826</v>
      </c>
      <c r="AU764" s="11">
        <f t="shared" si="727"/>
        <v>724</v>
      </c>
      <c r="AV764" s="6">
        <v>771.78</v>
      </c>
      <c r="AW764" s="6">
        <v>389.89</v>
      </c>
      <c r="AX764" s="6">
        <f t="shared" si="728"/>
        <v>1177.67</v>
      </c>
      <c r="AY764" s="33">
        <v>43191</v>
      </c>
      <c r="AZ764" s="5">
        <f t="shared" si="729"/>
        <v>43191</v>
      </c>
      <c r="BA764" s="11">
        <f t="shared" si="730"/>
        <v>1089</v>
      </c>
      <c r="BB764" s="11">
        <f t="shared" si="731"/>
        <v>1089</v>
      </c>
      <c r="BC764" s="6">
        <v>1168.5273975239729</v>
      </c>
      <c r="BD764" s="6">
        <v>396.74739752397284</v>
      </c>
      <c r="BE764" s="6">
        <f t="shared" si="732"/>
        <v>780.92260247602712</v>
      </c>
      <c r="BF764" s="8"/>
      <c r="BG764" s="33">
        <v>43556</v>
      </c>
      <c r="BH764" s="5">
        <f t="shared" si="733"/>
        <v>43556</v>
      </c>
      <c r="BI764" s="11">
        <f t="shared" si="734"/>
        <v>1454</v>
      </c>
      <c r="BJ764" s="11">
        <f t="shared" si="735"/>
        <v>0</v>
      </c>
      <c r="BK764" s="6">
        <f t="shared" si="736"/>
        <v>1552.1209214050291</v>
      </c>
      <c r="BL764" s="6">
        <v>389.88</v>
      </c>
      <c r="BM764" s="6">
        <f t="shared" si="738"/>
        <v>391.04260247602713</v>
      </c>
      <c r="BN764" s="59"/>
      <c r="BO764" s="58"/>
      <c r="BP764" s="58"/>
      <c r="BQ764" s="61">
        <f t="shared" si="739"/>
        <v>332.19748689058929</v>
      </c>
      <c r="BR764" s="33">
        <v>43922</v>
      </c>
      <c r="BS764" s="5">
        <f t="shared" si="740"/>
        <v>43922</v>
      </c>
      <c r="BT764" s="11">
        <f t="shared" si="741"/>
        <v>1820</v>
      </c>
      <c r="BU764" s="11">
        <f t="shared" si="742"/>
        <v>0</v>
      </c>
      <c r="BV764" s="6">
        <f t="shared" si="743"/>
        <v>1617.2525131094108</v>
      </c>
      <c r="BW764" s="6">
        <v>65.131591704381719</v>
      </c>
      <c r="BX764" s="73">
        <f t="shared" si="758"/>
        <v>1301.7697168949771</v>
      </c>
      <c r="BY764" s="6">
        <v>1.1526024760271412</v>
      </c>
      <c r="BZ764" s="33">
        <v>44287</v>
      </c>
      <c r="CA764" s="5">
        <f t="shared" si="746"/>
        <v>44287</v>
      </c>
      <c r="CB764" s="11">
        <f t="shared" si="747"/>
        <v>2185</v>
      </c>
      <c r="CC764" s="11">
        <f t="shared" si="748"/>
        <v>0</v>
      </c>
      <c r="CD764" s="6">
        <f t="shared" si="749"/>
        <v>1617.4820275140753</v>
      </c>
      <c r="CE764" s="62">
        <v>0.22951440466443349</v>
      </c>
      <c r="CF764" s="73">
        <f t="shared" si="759"/>
        <v>129.96333333333334</v>
      </c>
      <c r="CG764" s="73">
        <f t="shared" si="707"/>
        <v>1171.8063835616438</v>
      </c>
      <c r="CH764" s="6">
        <f t="shared" si="751"/>
        <v>0.92308807136270765</v>
      </c>
      <c r="CI764" s="6"/>
      <c r="CJ764" s="33">
        <v>44652</v>
      </c>
      <c r="CK764" s="5">
        <f t="shared" si="752"/>
        <v>44652</v>
      </c>
      <c r="CL764" s="11">
        <f t="shared" si="753"/>
        <v>2557</v>
      </c>
      <c r="CM764" s="11">
        <f t="shared" si="754"/>
        <v>2557</v>
      </c>
      <c r="CN764" s="6">
        <f t="shared" si="755"/>
        <v>1617.7115419187398</v>
      </c>
      <c r="CO764" s="6">
        <f t="shared" ref="CO764:CO771" si="761">CE764</f>
        <v>0.22951440466443349</v>
      </c>
      <c r="CP764" s="73">
        <f t="shared" si="760"/>
        <v>129.96333333333334</v>
      </c>
      <c r="CQ764" s="73">
        <f t="shared" si="708"/>
        <v>1041.8430502283104</v>
      </c>
      <c r="CR764" s="6">
        <f t="shared" si="757"/>
        <v>0.69357366669827414</v>
      </c>
    </row>
    <row r="765" spans="1:98">
      <c r="A765" s="30" t="s">
        <v>2678</v>
      </c>
      <c r="B765" s="30" t="s">
        <v>2679</v>
      </c>
      <c r="C765" s="49"/>
      <c r="D765" s="49" t="s">
        <v>3947</v>
      </c>
      <c r="E765" s="30" t="s">
        <v>3061</v>
      </c>
      <c r="F765" s="30" t="s">
        <v>4568</v>
      </c>
      <c r="G765" s="30" t="s">
        <v>4574</v>
      </c>
      <c r="H765" s="30" t="s">
        <v>3159</v>
      </c>
      <c r="I765" s="30" t="s">
        <v>4297</v>
      </c>
      <c r="J765" s="30"/>
      <c r="K765" s="30" t="s">
        <v>1240</v>
      </c>
      <c r="L765" s="30" t="s">
        <v>3102</v>
      </c>
      <c r="M765" s="31">
        <v>1332.37</v>
      </c>
      <c r="N765" s="30">
        <v>5</v>
      </c>
      <c r="O765" s="30"/>
      <c r="P765" s="162">
        <v>15</v>
      </c>
      <c r="Q765" s="30">
        <f t="shared" si="709"/>
        <v>60</v>
      </c>
      <c r="R765" s="30">
        <f t="shared" si="710"/>
        <v>1826.2110000000002</v>
      </c>
      <c r="S765" s="30">
        <f t="shared" si="711"/>
        <v>1825</v>
      </c>
      <c r="T765" s="30" t="s">
        <v>6</v>
      </c>
      <c r="U765" s="30"/>
      <c r="V765" s="32">
        <v>42102</v>
      </c>
      <c r="W765" s="30"/>
      <c r="X765" s="31">
        <v>1332.37</v>
      </c>
      <c r="Y765" s="30">
        <v>0</v>
      </c>
      <c r="Z765" s="30">
        <v>0</v>
      </c>
      <c r="AA765" s="30">
        <v>0</v>
      </c>
      <c r="AB765" s="31">
        <f t="shared" si="712"/>
        <v>1332.37</v>
      </c>
      <c r="AC765" s="33">
        <v>42095</v>
      </c>
      <c r="AD765" s="10">
        <f t="shared" si="713"/>
        <v>42102</v>
      </c>
      <c r="AE765" s="10">
        <f t="shared" si="714"/>
        <v>42095</v>
      </c>
      <c r="AF765" s="11">
        <f t="shared" si="715"/>
        <v>-7</v>
      </c>
      <c r="AG765" s="11">
        <f t="shared" si="716"/>
        <v>1826.25</v>
      </c>
      <c r="AH765" s="11">
        <v>0</v>
      </c>
      <c r="AI765" s="11">
        <v>0</v>
      </c>
      <c r="AJ765" s="11">
        <v>0</v>
      </c>
      <c r="AK765" s="33">
        <v>42461</v>
      </c>
      <c r="AL765" s="5">
        <f t="shared" si="720"/>
        <v>42461</v>
      </c>
      <c r="AM765" s="11">
        <f t="shared" si="721"/>
        <v>42461</v>
      </c>
      <c r="AN765" s="11">
        <f t="shared" si="722"/>
        <v>0</v>
      </c>
      <c r="AO765" s="6">
        <v>261.06</v>
      </c>
      <c r="AP765" s="6">
        <f t="shared" si="723"/>
        <v>261.06</v>
      </c>
      <c r="AQ765" s="6">
        <f t="shared" si="724"/>
        <v>1071.31</v>
      </c>
      <c r="AR765" s="33">
        <v>42826</v>
      </c>
      <c r="AS765" s="5">
        <f t="shared" si="725"/>
        <v>42826</v>
      </c>
      <c r="AT765" s="11">
        <f t="shared" si="726"/>
        <v>42826</v>
      </c>
      <c r="AU765" s="11">
        <f t="shared" si="727"/>
        <v>724</v>
      </c>
      <c r="AV765" s="6">
        <v>527.53399999999999</v>
      </c>
      <c r="AW765" s="6">
        <v>266.47399999999999</v>
      </c>
      <c r="AX765" s="6">
        <f t="shared" si="728"/>
        <v>804.8359999999999</v>
      </c>
      <c r="AY765" s="33">
        <v>43191</v>
      </c>
      <c r="AZ765" s="5">
        <f t="shared" si="729"/>
        <v>43191</v>
      </c>
      <c r="BA765" s="11">
        <f t="shared" si="730"/>
        <v>1089</v>
      </c>
      <c r="BB765" s="11">
        <f t="shared" si="731"/>
        <v>1089</v>
      </c>
      <c r="BC765" s="6">
        <v>798.64035546421121</v>
      </c>
      <c r="BD765" s="6">
        <v>271.10635546421122</v>
      </c>
      <c r="BE765" s="6">
        <f t="shared" si="732"/>
        <v>533.72964453578868</v>
      </c>
      <c r="BF765" s="8"/>
      <c r="BG765" s="33">
        <v>43556</v>
      </c>
      <c r="BH765" s="5">
        <f t="shared" si="733"/>
        <v>43556</v>
      </c>
      <c r="BI765" s="11">
        <f t="shared" si="734"/>
        <v>1454</v>
      </c>
      <c r="BJ765" s="11">
        <f t="shared" si="735"/>
        <v>0</v>
      </c>
      <c r="BK765" s="6">
        <f t="shared" si="736"/>
        <v>1060.8116915296205</v>
      </c>
      <c r="BL765" s="6">
        <v>266.52</v>
      </c>
      <c r="BM765" s="6">
        <f t="shared" si="738"/>
        <v>267.2096445357887</v>
      </c>
      <c r="BN765" s="59"/>
      <c r="BO765" s="58"/>
      <c r="BP765" s="58"/>
      <c r="BQ765" s="61">
        <f t="shared" si="739"/>
        <v>227.05218725192503</v>
      </c>
      <c r="BR765" s="33">
        <v>43922</v>
      </c>
      <c r="BS765" s="5">
        <f t="shared" si="740"/>
        <v>43922</v>
      </c>
      <c r="BT765" s="11">
        <f t="shared" si="741"/>
        <v>1820</v>
      </c>
      <c r="BU765" s="11">
        <f t="shared" si="742"/>
        <v>0</v>
      </c>
      <c r="BV765" s="6">
        <f t="shared" si="743"/>
        <v>1105.3178127480749</v>
      </c>
      <c r="BW765" s="6">
        <v>44.50612121845446</v>
      </c>
      <c r="BX765" s="73">
        <f t="shared" si="758"/>
        <v>889.70679817351584</v>
      </c>
      <c r="BY765" s="6">
        <v>0.73564453578870825</v>
      </c>
      <c r="BZ765" s="33">
        <v>44287</v>
      </c>
      <c r="CA765" s="5">
        <f t="shared" si="746"/>
        <v>44287</v>
      </c>
      <c r="CB765" s="11">
        <f t="shared" si="747"/>
        <v>2185</v>
      </c>
      <c r="CC765" s="11">
        <f t="shared" si="748"/>
        <v>0</v>
      </c>
      <c r="CD765" s="6">
        <f t="shared" si="749"/>
        <v>1105.4642995214315</v>
      </c>
      <c r="CE765" s="62">
        <v>0.14648677335672586</v>
      </c>
      <c r="CF765" s="73">
        <f t="shared" si="759"/>
        <v>88.824666666666658</v>
      </c>
      <c r="CG765" s="73">
        <f t="shared" si="707"/>
        <v>800.88213150684919</v>
      </c>
      <c r="CH765" s="6">
        <f t="shared" si="751"/>
        <v>0.58915776243198237</v>
      </c>
      <c r="CI765" s="6"/>
      <c r="CJ765" s="33">
        <v>44652</v>
      </c>
      <c r="CK765" s="5">
        <f t="shared" si="752"/>
        <v>44652</v>
      </c>
      <c r="CL765" s="11">
        <f t="shared" si="753"/>
        <v>2557</v>
      </c>
      <c r="CM765" s="11">
        <f t="shared" si="754"/>
        <v>2557</v>
      </c>
      <c r="CN765" s="6">
        <f t="shared" si="755"/>
        <v>1105.6107862947881</v>
      </c>
      <c r="CO765" s="6">
        <f t="shared" si="761"/>
        <v>0.14648677335672586</v>
      </c>
      <c r="CP765" s="73">
        <f t="shared" si="760"/>
        <v>88.824666666666658</v>
      </c>
      <c r="CQ765" s="73">
        <f t="shared" si="708"/>
        <v>712.05746484018255</v>
      </c>
      <c r="CR765" s="6">
        <f t="shared" si="757"/>
        <v>0.44267098907525648</v>
      </c>
    </row>
    <row r="766" spans="1:98">
      <c r="A766" s="30" t="s">
        <v>2680</v>
      </c>
      <c r="B766" s="30" t="s">
        <v>2679</v>
      </c>
      <c r="C766" s="49"/>
      <c r="D766" s="49" t="s">
        <v>3948</v>
      </c>
      <c r="E766" s="30" t="s">
        <v>3061</v>
      </c>
      <c r="F766" s="30" t="s">
        <v>4568</v>
      </c>
      <c r="G766" s="30" t="s">
        <v>4574</v>
      </c>
      <c r="H766" s="30" t="s">
        <v>3159</v>
      </c>
      <c r="I766" s="30" t="s">
        <v>4297</v>
      </c>
      <c r="J766" s="30"/>
      <c r="K766" s="30" t="s">
        <v>1240</v>
      </c>
      <c r="L766" s="30" t="s">
        <v>3102</v>
      </c>
      <c r="M766" s="31">
        <v>1332.37</v>
      </c>
      <c r="N766" s="30">
        <v>5</v>
      </c>
      <c r="O766" s="30"/>
      <c r="P766" s="162">
        <v>15</v>
      </c>
      <c r="Q766" s="30">
        <f t="shared" si="709"/>
        <v>60</v>
      </c>
      <c r="R766" s="30">
        <f t="shared" si="710"/>
        <v>1826.2110000000002</v>
      </c>
      <c r="S766" s="30">
        <f t="shared" si="711"/>
        <v>1825</v>
      </c>
      <c r="T766" s="30" t="s">
        <v>6</v>
      </c>
      <c r="U766" s="30"/>
      <c r="V766" s="32">
        <v>42102</v>
      </c>
      <c r="W766" s="30"/>
      <c r="X766" s="31">
        <v>1332.37</v>
      </c>
      <c r="Y766" s="30">
        <v>0</v>
      </c>
      <c r="Z766" s="30">
        <v>0</v>
      </c>
      <c r="AA766" s="30">
        <v>0</v>
      </c>
      <c r="AB766" s="31">
        <f t="shared" si="712"/>
        <v>1332.37</v>
      </c>
      <c r="AC766" s="33">
        <v>42095</v>
      </c>
      <c r="AD766" s="10">
        <f t="shared" si="713"/>
        <v>42102</v>
      </c>
      <c r="AE766" s="10">
        <f t="shared" si="714"/>
        <v>42095</v>
      </c>
      <c r="AF766" s="11">
        <f t="shared" si="715"/>
        <v>-7</v>
      </c>
      <c r="AG766" s="11">
        <f t="shared" si="716"/>
        <v>1826.25</v>
      </c>
      <c r="AH766" s="11">
        <v>0</v>
      </c>
      <c r="AI766" s="11">
        <v>0</v>
      </c>
      <c r="AJ766" s="11">
        <v>0</v>
      </c>
      <c r="AK766" s="33">
        <v>42461</v>
      </c>
      <c r="AL766" s="5">
        <f t="shared" si="720"/>
        <v>42461</v>
      </c>
      <c r="AM766" s="11">
        <f t="shared" si="721"/>
        <v>42461</v>
      </c>
      <c r="AN766" s="11">
        <f t="shared" si="722"/>
        <v>0</v>
      </c>
      <c r="AO766" s="6">
        <v>261.06</v>
      </c>
      <c r="AP766" s="6">
        <f t="shared" si="723"/>
        <v>261.06</v>
      </c>
      <c r="AQ766" s="6">
        <f t="shared" si="724"/>
        <v>1071.31</v>
      </c>
      <c r="AR766" s="33">
        <v>42826</v>
      </c>
      <c r="AS766" s="5">
        <f t="shared" si="725"/>
        <v>42826</v>
      </c>
      <c r="AT766" s="11">
        <f t="shared" si="726"/>
        <v>42826</v>
      </c>
      <c r="AU766" s="11">
        <f t="shared" si="727"/>
        <v>724</v>
      </c>
      <c r="AV766" s="6">
        <v>527.53399999999999</v>
      </c>
      <c r="AW766" s="6">
        <v>266.47399999999999</v>
      </c>
      <c r="AX766" s="6">
        <f t="shared" si="728"/>
        <v>804.8359999999999</v>
      </c>
      <c r="AY766" s="33">
        <v>43191</v>
      </c>
      <c r="AZ766" s="5">
        <f t="shared" si="729"/>
        <v>43191</v>
      </c>
      <c r="BA766" s="11">
        <f t="shared" si="730"/>
        <v>1089</v>
      </c>
      <c r="BB766" s="11">
        <f t="shared" si="731"/>
        <v>1089</v>
      </c>
      <c r="BC766" s="6">
        <v>798.64035546421121</v>
      </c>
      <c r="BD766" s="6">
        <v>271.10635546421122</v>
      </c>
      <c r="BE766" s="6">
        <f t="shared" si="732"/>
        <v>533.72964453578868</v>
      </c>
      <c r="BF766" s="8"/>
      <c r="BG766" s="33">
        <v>43556</v>
      </c>
      <c r="BH766" s="5">
        <f t="shared" si="733"/>
        <v>43556</v>
      </c>
      <c r="BI766" s="11">
        <f t="shared" si="734"/>
        <v>1454</v>
      </c>
      <c r="BJ766" s="11">
        <f t="shared" si="735"/>
        <v>0</v>
      </c>
      <c r="BK766" s="6">
        <f t="shared" si="736"/>
        <v>1060.8116915296205</v>
      </c>
      <c r="BL766" s="6">
        <v>266.52</v>
      </c>
      <c r="BM766" s="6">
        <f t="shared" si="738"/>
        <v>267.2096445357887</v>
      </c>
      <c r="BN766" s="59"/>
      <c r="BO766" s="58"/>
      <c r="BP766" s="58"/>
      <c r="BQ766" s="61">
        <f t="shared" si="739"/>
        <v>227.05218725192503</v>
      </c>
      <c r="BR766" s="33">
        <v>43922</v>
      </c>
      <c r="BS766" s="5">
        <f t="shared" si="740"/>
        <v>43922</v>
      </c>
      <c r="BT766" s="11">
        <f t="shared" si="741"/>
        <v>1820</v>
      </c>
      <c r="BU766" s="11">
        <f t="shared" si="742"/>
        <v>0</v>
      </c>
      <c r="BV766" s="6">
        <f t="shared" si="743"/>
        <v>1105.3178127480749</v>
      </c>
      <c r="BW766" s="6">
        <v>44.50612121845446</v>
      </c>
      <c r="BX766" s="73">
        <f t="shared" si="758"/>
        <v>889.70679817351584</v>
      </c>
      <c r="BY766" s="6">
        <v>0.73564453578870825</v>
      </c>
      <c r="BZ766" s="33">
        <v>44287</v>
      </c>
      <c r="CA766" s="5">
        <f t="shared" si="746"/>
        <v>44287</v>
      </c>
      <c r="CB766" s="11">
        <f t="shared" si="747"/>
        <v>2185</v>
      </c>
      <c r="CC766" s="11">
        <f t="shared" si="748"/>
        <v>0</v>
      </c>
      <c r="CD766" s="6">
        <f t="shared" si="749"/>
        <v>1105.4642995214315</v>
      </c>
      <c r="CE766" s="62">
        <v>0.14648677335672586</v>
      </c>
      <c r="CF766" s="73">
        <f t="shared" si="759"/>
        <v>88.824666666666658</v>
      </c>
      <c r="CG766" s="73">
        <f t="shared" si="707"/>
        <v>800.88213150684919</v>
      </c>
      <c r="CH766" s="6">
        <f t="shared" si="751"/>
        <v>0.58915776243198237</v>
      </c>
      <c r="CI766" s="6"/>
      <c r="CJ766" s="33">
        <v>44652</v>
      </c>
      <c r="CK766" s="5">
        <f t="shared" si="752"/>
        <v>44652</v>
      </c>
      <c r="CL766" s="11">
        <f t="shared" si="753"/>
        <v>2557</v>
      </c>
      <c r="CM766" s="11">
        <f t="shared" si="754"/>
        <v>2557</v>
      </c>
      <c r="CN766" s="6">
        <f t="shared" si="755"/>
        <v>1105.6107862947881</v>
      </c>
      <c r="CO766" s="6">
        <f t="shared" si="761"/>
        <v>0.14648677335672586</v>
      </c>
      <c r="CP766" s="73">
        <f t="shared" si="760"/>
        <v>88.824666666666658</v>
      </c>
      <c r="CQ766" s="73">
        <f t="shared" si="708"/>
        <v>712.05746484018255</v>
      </c>
      <c r="CR766" s="6">
        <f t="shared" si="757"/>
        <v>0.44267098907525648</v>
      </c>
    </row>
    <row r="767" spans="1:98">
      <c r="A767" s="30" t="s">
        <v>2681</v>
      </c>
      <c r="B767" s="30" t="s">
        <v>2682</v>
      </c>
      <c r="C767" s="49"/>
      <c r="D767" s="49" t="s">
        <v>3949</v>
      </c>
      <c r="E767" s="30" t="s">
        <v>3061</v>
      </c>
      <c r="F767" s="30" t="s">
        <v>4568</v>
      </c>
      <c r="G767" s="30" t="s">
        <v>4574</v>
      </c>
      <c r="H767" s="30" t="s">
        <v>4441</v>
      </c>
      <c r="I767" s="30" t="s">
        <v>4305</v>
      </c>
      <c r="J767" s="30"/>
      <c r="K767" s="30" t="s">
        <v>1240</v>
      </c>
      <c r="L767" s="30" t="s">
        <v>3102</v>
      </c>
      <c r="M767" s="31">
        <v>8974.93</v>
      </c>
      <c r="N767" s="30">
        <v>5</v>
      </c>
      <c r="O767" s="30"/>
      <c r="P767" s="162">
        <v>15</v>
      </c>
      <c r="Q767" s="30">
        <f t="shared" si="709"/>
        <v>60</v>
      </c>
      <c r="R767" s="30">
        <f t="shared" si="710"/>
        <v>1826.2110000000002</v>
      </c>
      <c r="S767" s="30">
        <f t="shared" si="711"/>
        <v>1825</v>
      </c>
      <c r="T767" s="30" t="s">
        <v>6</v>
      </c>
      <c r="U767" s="30"/>
      <c r="V767" s="32">
        <v>42102</v>
      </c>
      <c r="W767" s="30"/>
      <c r="X767" s="31">
        <v>8974.93</v>
      </c>
      <c r="Y767" s="30">
        <v>0</v>
      </c>
      <c r="Z767" s="30">
        <v>0</v>
      </c>
      <c r="AA767" s="30">
        <v>0</v>
      </c>
      <c r="AB767" s="31">
        <f t="shared" si="712"/>
        <v>8974.93</v>
      </c>
      <c r="AC767" s="33">
        <v>42095</v>
      </c>
      <c r="AD767" s="10">
        <f t="shared" si="713"/>
        <v>42102</v>
      </c>
      <c r="AE767" s="10">
        <f t="shared" si="714"/>
        <v>42095</v>
      </c>
      <c r="AF767" s="11">
        <f t="shared" si="715"/>
        <v>-7</v>
      </c>
      <c r="AG767" s="11">
        <f t="shared" si="716"/>
        <v>1826.25</v>
      </c>
      <c r="AH767" s="11">
        <v>0</v>
      </c>
      <c r="AI767" s="11">
        <v>0</v>
      </c>
      <c r="AJ767" s="11">
        <v>0</v>
      </c>
      <c r="AK767" s="33">
        <v>42461</v>
      </c>
      <c r="AL767" s="5">
        <f t="shared" si="720"/>
        <v>42461</v>
      </c>
      <c r="AM767" s="11">
        <f t="shared" si="721"/>
        <v>42461</v>
      </c>
      <c r="AN767" s="11">
        <f t="shared" si="722"/>
        <v>0</v>
      </c>
      <c r="AO767" s="6">
        <v>1758.18</v>
      </c>
      <c r="AP767" s="6">
        <f t="shared" si="723"/>
        <v>1758.18</v>
      </c>
      <c r="AQ767" s="6">
        <f t="shared" si="724"/>
        <v>7216.75</v>
      </c>
      <c r="AR767" s="33">
        <v>42826</v>
      </c>
      <c r="AS767" s="5">
        <f t="shared" si="725"/>
        <v>42826</v>
      </c>
      <c r="AT767" s="11">
        <f t="shared" si="726"/>
        <v>42826</v>
      </c>
      <c r="AU767" s="11">
        <f t="shared" si="727"/>
        <v>724</v>
      </c>
      <c r="AV767" s="6">
        <v>3553.1660000000002</v>
      </c>
      <c r="AW767" s="6">
        <v>1794.9860000000001</v>
      </c>
      <c r="AX767" s="6">
        <f t="shared" si="728"/>
        <v>5421.7640000000001</v>
      </c>
      <c r="AY767" s="33">
        <v>43191</v>
      </c>
      <c r="AZ767" s="5">
        <f t="shared" si="729"/>
        <v>43191</v>
      </c>
      <c r="BA767" s="11">
        <f t="shared" si="730"/>
        <v>1089</v>
      </c>
      <c r="BB767" s="11">
        <f t="shared" si="731"/>
        <v>1089</v>
      </c>
      <c r="BC767" s="6">
        <v>5379.697325063913</v>
      </c>
      <c r="BD767" s="6">
        <v>1826.5313250639131</v>
      </c>
      <c r="BE767" s="6">
        <f t="shared" si="732"/>
        <v>3595.2326749360873</v>
      </c>
      <c r="BF767" s="8"/>
      <c r="BG767" s="33">
        <v>43556</v>
      </c>
      <c r="BH767" s="5">
        <f t="shared" si="733"/>
        <v>43556</v>
      </c>
      <c r="BI767" s="11">
        <f t="shared" si="734"/>
        <v>1454</v>
      </c>
      <c r="BJ767" s="11">
        <f t="shared" si="735"/>
        <v>0</v>
      </c>
      <c r="BK767" s="6">
        <f t="shared" si="736"/>
        <v>7145.6957711896375</v>
      </c>
      <c r="BL767" s="6">
        <v>1794.96</v>
      </c>
      <c r="BM767" s="6">
        <f t="shared" si="738"/>
        <v>1800.2726749360872</v>
      </c>
      <c r="BN767" s="59"/>
      <c r="BO767" s="58"/>
      <c r="BP767" s="58"/>
      <c r="BQ767" s="61">
        <f t="shared" si="739"/>
        <v>1529.3829489803584</v>
      </c>
      <c r="BR767" s="33">
        <v>43922</v>
      </c>
      <c r="BS767" s="5">
        <f t="shared" si="740"/>
        <v>43922</v>
      </c>
      <c r="BT767" s="11">
        <f t="shared" si="741"/>
        <v>1820</v>
      </c>
      <c r="BU767" s="11">
        <f t="shared" si="742"/>
        <v>0</v>
      </c>
      <c r="BV767" s="6">
        <f t="shared" si="743"/>
        <v>7445.5470510196419</v>
      </c>
      <c r="BW767" s="6">
        <v>299.85127983000433</v>
      </c>
      <c r="BX767" s="73">
        <f t="shared" si="758"/>
        <v>5993.1222063926934</v>
      </c>
      <c r="BY767" s="6">
        <v>5.2866749360871381</v>
      </c>
      <c r="BZ767" s="33">
        <v>44287</v>
      </c>
      <c r="CA767" s="5">
        <f t="shared" si="746"/>
        <v>44287</v>
      </c>
      <c r="CB767" s="11">
        <f t="shared" si="747"/>
        <v>2185</v>
      </c>
      <c r="CC767" s="11">
        <f t="shared" si="748"/>
        <v>0</v>
      </c>
      <c r="CD767" s="6">
        <f t="shared" si="749"/>
        <v>7446.5997713424304</v>
      </c>
      <c r="CE767" s="62">
        <v>1.0527203227887645</v>
      </c>
      <c r="CF767" s="73">
        <f t="shared" si="759"/>
        <v>598.32866666666666</v>
      </c>
      <c r="CG767" s="73">
        <f t="shared" si="707"/>
        <v>5394.7935397260271</v>
      </c>
      <c r="CH767" s="6">
        <f t="shared" si="751"/>
        <v>4.2339546132983736</v>
      </c>
      <c r="CI767" s="6"/>
      <c r="CJ767" s="33">
        <v>44652</v>
      </c>
      <c r="CK767" s="5">
        <f t="shared" si="752"/>
        <v>44652</v>
      </c>
      <c r="CL767" s="11">
        <f t="shared" si="753"/>
        <v>2557</v>
      </c>
      <c r="CM767" s="11">
        <f t="shared" si="754"/>
        <v>2557</v>
      </c>
      <c r="CN767" s="6">
        <f t="shared" si="755"/>
        <v>7447.6524916652188</v>
      </c>
      <c r="CO767" s="6">
        <f t="shared" si="761"/>
        <v>1.0527203227887645</v>
      </c>
      <c r="CP767" s="73">
        <f t="shared" si="760"/>
        <v>598.32866666666666</v>
      </c>
      <c r="CQ767" s="73">
        <f t="shared" si="708"/>
        <v>4796.4648730593608</v>
      </c>
      <c r="CR767" s="6">
        <f t="shared" si="757"/>
        <v>3.1812342905096092</v>
      </c>
    </row>
    <row r="768" spans="1:98">
      <c r="A768" s="30" t="s">
        <v>2683</v>
      </c>
      <c r="B768" s="30" t="s">
        <v>2684</v>
      </c>
      <c r="C768" s="49"/>
      <c r="D768" s="49" t="s">
        <v>3950</v>
      </c>
      <c r="E768" s="30" t="s">
        <v>3061</v>
      </c>
      <c r="F768" s="30" t="s">
        <v>4568</v>
      </c>
      <c r="G768" s="30" t="s">
        <v>4574</v>
      </c>
      <c r="H768" s="30" t="s">
        <v>3159</v>
      </c>
      <c r="I768" s="30" t="s">
        <v>4297</v>
      </c>
      <c r="J768" s="30"/>
      <c r="K768" s="30" t="s">
        <v>1240</v>
      </c>
      <c r="L768" s="30" t="s">
        <v>3102</v>
      </c>
      <c r="M768" s="31">
        <v>5621.2</v>
      </c>
      <c r="N768" s="30">
        <v>5</v>
      </c>
      <c r="O768" s="30"/>
      <c r="P768" s="162">
        <v>15</v>
      </c>
      <c r="Q768" s="30">
        <f t="shared" si="709"/>
        <v>60</v>
      </c>
      <c r="R768" s="30">
        <f t="shared" si="710"/>
        <v>1826.2110000000002</v>
      </c>
      <c r="S768" s="30">
        <f t="shared" si="711"/>
        <v>1825</v>
      </c>
      <c r="T768" s="30" t="s">
        <v>6</v>
      </c>
      <c r="U768" s="30"/>
      <c r="V768" s="32">
        <v>42102</v>
      </c>
      <c r="W768" s="30"/>
      <c r="X768" s="31">
        <v>5621.2</v>
      </c>
      <c r="Y768" s="30">
        <v>0</v>
      </c>
      <c r="Z768" s="30">
        <v>0</v>
      </c>
      <c r="AA768" s="30">
        <v>0</v>
      </c>
      <c r="AB768" s="31">
        <f t="shared" si="712"/>
        <v>5621.2</v>
      </c>
      <c r="AC768" s="33">
        <v>42095</v>
      </c>
      <c r="AD768" s="10">
        <f t="shared" si="713"/>
        <v>42102</v>
      </c>
      <c r="AE768" s="10">
        <f t="shared" si="714"/>
        <v>42095</v>
      </c>
      <c r="AF768" s="11">
        <f t="shared" si="715"/>
        <v>-7</v>
      </c>
      <c r="AG768" s="11">
        <f t="shared" si="716"/>
        <v>1826.25</v>
      </c>
      <c r="AH768" s="11">
        <v>0</v>
      </c>
      <c r="AI768" s="11">
        <v>0</v>
      </c>
      <c r="AJ768" s="11">
        <v>0</v>
      </c>
      <c r="AK768" s="33">
        <v>42461</v>
      </c>
      <c r="AL768" s="5">
        <f t="shared" si="720"/>
        <v>42461</v>
      </c>
      <c r="AM768" s="11">
        <f t="shared" si="721"/>
        <v>42461</v>
      </c>
      <c r="AN768" s="11">
        <f t="shared" si="722"/>
        <v>0</v>
      </c>
      <c r="AO768" s="6">
        <v>1101.24</v>
      </c>
      <c r="AP768" s="6">
        <f t="shared" si="723"/>
        <v>1101.24</v>
      </c>
      <c r="AQ768" s="6">
        <f t="shared" si="724"/>
        <v>4519.96</v>
      </c>
      <c r="AR768" s="33">
        <v>42826</v>
      </c>
      <c r="AS768" s="5">
        <f t="shared" si="725"/>
        <v>42826</v>
      </c>
      <c r="AT768" s="11">
        <f t="shared" si="726"/>
        <v>42826</v>
      </c>
      <c r="AU768" s="11">
        <f t="shared" si="727"/>
        <v>724</v>
      </c>
      <c r="AV768" s="6">
        <v>2225.48</v>
      </c>
      <c r="AW768" s="6">
        <v>1124.24</v>
      </c>
      <c r="AX768" s="6">
        <f t="shared" si="728"/>
        <v>3395.72</v>
      </c>
      <c r="AY768" s="33">
        <v>43191</v>
      </c>
      <c r="AZ768" s="5">
        <f t="shared" si="729"/>
        <v>43191</v>
      </c>
      <c r="BA768" s="11">
        <f t="shared" si="730"/>
        <v>1089</v>
      </c>
      <c r="BB768" s="11">
        <f t="shared" si="731"/>
        <v>1089</v>
      </c>
      <c r="BC768" s="6">
        <v>3369.424416023624</v>
      </c>
      <c r="BD768" s="6">
        <v>1143.9444160236237</v>
      </c>
      <c r="BE768" s="6">
        <f t="shared" si="732"/>
        <v>2251.7755839763759</v>
      </c>
      <c r="BF768" s="8"/>
      <c r="BG768" s="33">
        <v>43556</v>
      </c>
      <c r="BH768" s="5">
        <f t="shared" si="733"/>
        <v>43556</v>
      </c>
      <c r="BI768" s="11">
        <f t="shared" si="734"/>
        <v>1454</v>
      </c>
      <c r="BJ768" s="11">
        <f t="shared" si="735"/>
        <v>0</v>
      </c>
      <c r="BK768" s="6">
        <f t="shared" si="736"/>
        <v>4475.5095659811477</v>
      </c>
      <c r="BL768" s="6">
        <v>1124.28</v>
      </c>
      <c r="BM768" s="6">
        <f t="shared" si="738"/>
        <v>1127.4955839763759</v>
      </c>
      <c r="BN768" s="59"/>
      <c r="BO768" s="58"/>
      <c r="BP768" s="58"/>
      <c r="BQ768" s="61">
        <f t="shared" si="739"/>
        <v>957.89610787878701</v>
      </c>
      <c r="BR768" s="33">
        <v>43922</v>
      </c>
      <c r="BS768" s="5">
        <f t="shared" si="740"/>
        <v>43922</v>
      </c>
      <c r="BT768" s="11">
        <f t="shared" si="741"/>
        <v>1820</v>
      </c>
      <c r="BU768" s="11">
        <f t="shared" si="742"/>
        <v>0</v>
      </c>
      <c r="BV768" s="6">
        <f t="shared" si="743"/>
        <v>4663.3038921212128</v>
      </c>
      <c r="BW768" s="6">
        <v>187.79432614006481</v>
      </c>
      <c r="BX768" s="73">
        <f t="shared" si="758"/>
        <v>3753.6268858447484</v>
      </c>
      <c r="BY768" s="6">
        <v>3.255583976375874</v>
      </c>
      <c r="BZ768" s="33">
        <v>44287</v>
      </c>
      <c r="CA768" s="5">
        <f t="shared" si="746"/>
        <v>44287</v>
      </c>
      <c r="CB768" s="11">
        <f t="shared" si="747"/>
        <v>2185</v>
      </c>
      <c r="CC768" s="11">
        <f t="shared" si="748"/>
        <v>0</v>
      </c>
      <c r="CD768" s="6">
        <f t="shared" si="749"/>
        <v>4663.9521671628809</v>
      </c>
      <c r="CE768" s="62">
        <v>0.64827504166786365</v>
      </c>
      <c r="CF768" s="73">
        <f t="shared" si="759"/>
        <v>374.74666666666667</v>
      </c>
      <c r="CG768" s="73">
        <f t="shared" si="707"/>
        <v>3378.8802191780815</v>
      </c>
      <c r="CH768" s="6">
        <f t="shared" si="751"/>
        <v>2.6073089347080103</v>
      </c>
      <c r="CI768" s="6"/>
      <c r="CJ768" s="33">
        <v>44652</v>
      </c>
      <c r="CK768" s="5">
        <f t="shared" si="752"/>
        <v>44652</v>
      </c>
      <c r="CL768" s="11">
        <f t="shared" si="753"/>
        <v>2557</v>
      </c>
      <c r="CM768" s="11">
        <f t="shared" si="754"/>
        <v>2557</v>
      </c>
      <c r="CN768" s="6">
        <f t="shared" si="755"/>
        <v>4664.6004422045489</v>
      </c>
      <c r="CO768" s="6">
        <f t="shared" si="761"/>
        <v>0.64827504166786365</v>
      </c>
      <c r="CP768" s="73">
        <f t="shared" si="760"/>
        <v>374.74666666666667</v>
      </c>
      <c r="CQ768" s="73">
        <f t="shared" si="708"/>
        <v>3004.1335525114146</v>
      </c>
      <c r="CR768" s="6">
        <f t="shared" si="757"/>
        <v>1.9590338930401465</v>
      </c>
    </row>
    <row r="769" spans="1:98">
      <c r="A769" s="30" t="s">
        <v>2685</v>
      </c>
      <c r="B769" s="30" t="s">
        <v>2686</v>
      </c>
      <c r="C769" s="49"/>
      <c r="D769" s="49" t="s">
        <v>3951</v>
      </c>
      <c r="E769" s="30" t="s">
        <v>3061</v>
      </c>
      <c r="F769" s="30" t="s">
        <v>4568</v>
      </c>
      <c r="G769" s="30" t="s">
        <v>4574</v>
      </c>
      <c r="H769" s="30" t="s">
        <v>3159</v>
      </c>
      <c r="I769" s="30" t="s">
        <v>4297</v>
      </c>
      <c r="J769" s="30"/>
      <c r="K769" s="30" t="s">
        <v>1240</v>
      </c>
      <c r="L769" s="30" t="s">
        <v>3102</v>
      </c>
      <c r="M769" s="31">
        <v>5621.2</v>
      </c>
      <c r="N769" s="30">
        <v>5</v>
      </c>
      <c r="O769" s="30"/>
      <c r="P769" s="162">
        <v>15</v>
      </c>
      <c r="Q769" s="30">
        <f t="shared" si="709"/>
        <v>60</v>
      </c>
      <c r="R769" s="30">
        <f t="shared" si="710"/>
        <v>1826.2110000000002</v>
      </c>
      <c r="S769" s="30">
        <f t="shared" si="711"/>
        <v>1825</v>
      </c>
      <c r="T769" s="30" t="s">
        <v>6</v>
      </c>
      <c r="U769" s="30"/>
      <c r="V769" s="32">
        <v>42102</v>
      </c>
      <c r="W769" s="30"/>
      <c r="X769" s="31">
        <v>5621.2</v>
      </c>
      <c r="Y769" s="30">
        <v>0</v>
      </c>
      <c r="Z769" s="30">
        <v>0</v>
      </c>
      <c r="AA769" s="30">
        <v>0</v>
      </c>
      <c r="AB769" s="31">
        <f t="shared" si="712"/>
        <v>5621.2</v>
      </c>
      <c r="AC769" s="33">
        <v>42095</v>
      </c>
      <c r="AD769" s="10">
        <f t="shared" si="713"/>
        <v>42102</v>
      </c>
      <c r="AE769" s="10">
        <f t="shared" si="714"/>
        <v>42095</v>
      </c>
      <c r="AF769" s="11">
        <f t="shared" si="715"/>
        <v>-7</v>
      </c>
      <c r="AG769" s="11">
        <f t="shared" si="716"/>
        <v>1826.25</v>
      </c>
      <c r="AH769" s="11">
        <v>0</v>
      </c>
      <c r="AI769" s="11">
        <v>0</v>
      </c>
      <c r="AJ769" s="11">
        <v>0</v>
      </c>
      <c r="AK769" s="33">
        <v>42461</v>
      </c>
      <c r="AL769" s="5">
        <f t="shared" si="720"/>
        <v>42461</v>
      </c>
      <c r="AM769" s="11">
        <f t="shared" si="721"/>
        <v>42461</v>
      </c>
      <c r="AN769" s="11">
        <f t="shared" si="722"/>
        <v>0</v>
      </c>
      <c r="AO769" s="6">
        <v>1101.24</v>
      </c>
      <c r="AP769" s="6">
        <f t="shared" si="723"/>
        <v>1101.24</v>
      </c>
      <c r="AQ769" s="6">
        <f t="shared" si="724"/>
        <v>4519.96</v>
      </c>
      <c r="AR769" s="33">
        <v>42826</v>
      </c>
      <c r="AS769" s="5">
        <f t="shared" si="725"/>
        <v>42826</v>
      </c>
      <c r="AT769" s="11">
        <f t="shared" si="726"/>
        <v>42826</v>
      </c>
      <c r="AU769" s="11">
        <f t="shared" si="727"/>
        <v>724</v>
      </c>
      <c r="AV769" s="6">
        <v>2225.48</v>
      </c>
      <c r="AW769" s="6">
        <v>1124.24</v>
      </c>
      <c r="AX769" s="6">
        <f t="shared" si="728"/>
        <v>3395.72</v>
      </c>
      <c r="AY769" s="33">
        <v>43191</v>
      </c>
      <c r="AZ769" s="5">
        <f t="shared" si="729"/>
        <v>43191</v>
      </c>
      <c r="BA769" s="11">
        <f t="shared" si="730"/>
        <v>1089</v>
      </c>
      <c r="BB769" s="11">
        <f t="shared" si="731"/>
        <v>1089</v>
      </c>
      <c r="BC769" s="6">
        <v>3369.424416023624</v>
      </c>
      <c r="BD769" s="6">
        <v>1143.9444160236237</v>
      </c>
      <c r="BE769" s="6">
        <f t="shared" si="732"/>
        <v>2251.7755839763759</v>
      </c>
      <c r="BF769" s="8"/>
      <c r="BG769" s="33">
        <v>43556</v>
      </c>
      <c r="BH769" s="5">
        <f t="shared" si="733"/>
        <v>43556</v>
      </c>
      <c r="BI769" s="11">
        <f t="shared" si="734"/>
        <v>1454</v>
      </c>
      <c r="BJ769" s="11">
        <f t="shared" si="735"/>
        <v>0</v>
      </c>
      <c r="BK769" s="6">
        <f t="shared" si="736"/>
        <v>4475.5095659811477</v>
      </c>
      <c r="BL769" s="6">
        <v>1124.28</v>
      </c>
      <c r="BM769" s="6">
        <f t="shared" si="738"/>
        <v>1127.4955839763759</v>
      </c>
      <c r="BN769" s="59"/>
      <c r="BO769" s="58"/>
      <c r="BP769" s="58"/>
      <c r="BQ769" s="61">
        <f t="shared" si="739"/>
        <v>957.89610787878701</v>
      </c>
      <c r="BR769" s="33">
        <v>43922</v>
      </c>
      <c r="BS769" s="5">
        <f t="shared" si="740"/>
        <v>43922</v>
      </c>
      <c r="BT769" s="11">
        <f t="shared" si="741"/>
        <v>1820</v>
      </c>
      <c r="BU769" s="11">
        <f t="shared" si="742"/>
        <v>0</v>
      </c>
      <c r="BV769" s="6">
        <f t="shared" si="743"/>
        <v>4663.3038921212128</v>
      </c>
      <c r="BW769" s="6">
        <v>187.79432614006481</v>
      </c>
      <c r="BX769" s="73">
        <f t="shared" si="758"/>
        <v>3753.6268858447484</v>
      </c>
      <c r="BY769" s="6">
        <v>3.255583976375874</v>
      </c>
      <c r="BZ769" s="33">
        <v>44287</v>
      </c>
      <c r="CA769" s="5">
        <f t="shared" si="746"/>
        <v>44287</v>
      </c>
      <c r="CB769" s="11">
        <f t="shared" si="747"/>
        <v>2185</v>
      </c>
      <c r="CC769" s="11">
        <f t="shared" si="748"/>
        <v>0</v>
      </c>
      <c r="CD769" s="6">
        <f t="shared" si="749"/>
        <v>4663.9521671628809</v>
      </c>
      <c r="CE769" s="62">
        <v>0.64827504166786365</v>
      </c>
      <c r="CF769" s="73">
        <f t="shared" si="759"/>
        <v>374.74666666666667</v>
      </c>
      <c r="CG769" s="73">
        <f t="shared" si="707"/>
        <v>3378.8802191780815</v>
      </c>
      <c r="CH769" s="6">
        <f t="shared" si="751"/>
        <v>2.6073089347080103</v>
      </c>
      <c r="CI769" s="6"/>
      <c r="CJ769" s="33">
        <v>44652</v>
      </c>
      <c r="CK769" s="5">
        <f t="shared" si="752"/>
        <v>44652</v>
      </c>
      <c r="CL769" s="11">
        <f t="shared" si="753"/>
        <v>2557</v>
      </c>
      <c r="CM769" s="11">
        <f t="shared" si="754"/>
        <v>2557</v>
      </c>
      <c r="CN769" s="6">
        <f t="shared" si="755"/>
        <v>4664.6004422045489</v>
      </c>
      <c r="CO769" s="6">
        <f t="shared" si="761"/>
        <v>0.64827504166786365</v>
      </c>
      <c r="CP769" s="73">
        <f t="shared" si="760"/>
        <v>374.74666666666667</v>
      </c>
      <c r="CQ769" s="73">
        <f t="shared" si="708"/>
        <v>3004.1335525114146</v>
      </c>
      <c r="CR769" s="6">
        <f t="shared" si="757"/>
        <v>1.9590338930401465</v>
      </c>
    </row>
    <row r="770" spans="1:98">
      <c r="A770" s="30" t="s">
        <v>2672</v>
      </c>
      <c r="B770" s="63" t="s">
        <v>2673</v>
      </c>
      <c r="C770" s="64"/>
      <c r="D770" s="64" t="s">
        <v>3944</v>
      </c>
      <c r="E770" s="63" t="s">
        <v>3061</v>
      </c>
      <c r="F770" s="63" t="s">
        <v>4568</v>
      </c>
      <c r="G770" s="63" t="s">
        <v>4574</v>
      </c>
      <c r="H770" s="63" t="s">
        <v>4441</v>
      </c>
      <c r="I770" s="63" t="s">
        <v>4305</v>
      </c>
      <c r="J770" s="63"/>
      <c r="K770" s="63" t="s">
        <v>1240</v>
      </c>
      <c r="L770" s="63" t="s">
        <v>3102</v>
      </c>
      <c r="M770" s="65">
        <v>9063</v>
      </c>
      <c r="N770" s="63">
        <v>5</v>
      </c>
      <c r="O770" s="63"/>
      <c r="P770" s="162">
        <v>15</v>
      </c>
      <c r="Q770" s="63">
        <f t="shared" si="709"/>
        <v>60</v>
      </c>
      <c r="R770" s="63">
        <f t="shared" si="710"/>
        <v>1826.2110000000002</v>
      </c>
      <c r="S770" s="63">
        <f t="shared" si="711"/>
        <v>1825</v>
      </c>
      <c r="T770" s="63" t="s">
        <v>6</v>
      </c>
      <c r="U770" s="63"/>
      <c r="V770" s="66">
        <v>42146</v>
      </c>
      <c r="W770" s="63"/>
      <c r="X770" s="65">
        <v>9063</v>
      </c>
      <c r="Y770" s="63">
        <v>0</v>
      </c>
      <c r="Z770" s="63">
        <v>0</v>
      </c>
      <c r="AA770" s="63">
        <v>0</v>
      </c>
      <c r="AB770" s="65">
        <f t="shared" si="712"/>
        <v>9063</v>
      </c>
      <c r="AC770" s="67">
        <v>42095</v>
      </c>
      <c r="AD770" s="68">
        <f t="shared" si="713"/>
        <v>42146</v>
      </c>
      <c r="AE770" s="68">
        <f t="shared" si="714"/>
        <v>42095</v>
      </c>
      <c r="AF770" s="69">
        <f t="shared" si="715"/>
        <v>-51</v>
      </c>
      <c r="AG770" s="69">
        <f t="shared" si="716"/>
        <v>1826.25</v>
      </c>
      <c r="AH770" s="69">
        <v>0</v>
      </c>
      <c r="AI770" s="69">
        <v>0</v>
      </c>
      <c r="AJ770" s="69">
        <v>0</v>
      </c>
      <c r="AK770" s="67">
        <v>42461</v>
      </c>
      <c r="AL770" s="70">
        <f t="shared" si="720"/>
        <v>42461</v>
      </c>
      <c r="AM770" s="69">
        <f t="shared" si="721"/>
        <v>42461</v>
      </c>
      <c r="AN770" s="69">
        <f t="shared" si="722"/>
        <v>0</v>
      </c>
      <c r="AO770" s="62">
        <v>1560.03</v>
      </c>
      <c r="AP770" s="62">
        <f t="shared" si="723"/>
        <v>1560.03</v>
      </c>
      <c r="AQ770" s="62">
        <f t="shared" si="724"/>
        <v>7502.97</v>
      </c>
      <c r="AR770" s="67">
        <v>42826</v>
      </c>
      <c r="AS770" s="70">
        <f t="shared" si="725"/>
        <v>42826</v>
      </c>
      <c r="AT770" s="69">
        <f t="shared" si="726"/>
        <v>42826</v>
      </c>
      <c r="AU770" s="69">
        <f t="shared" si="727"/>
        <v>680</v>
      </c>
      <c r="AV770" s="62">
        <v>3372.63</v>
      </c>
      <c r="AW770" s="62">
        <v>1812.6</v>
      </c>
      <c r="AX770" s="62">
        <f t="shared" si="728"/>
        <v>5690.37</v>
      </c>
      <c r="AY770" s="33">
        <v>43191</v>
      </c>
      <c r="AZ770" s="5">
        <f t="shared" si="729"/>
        <v>43191</v>
      </c>
      <c r="BA770" s="11">
        <f t="shared" si="730"/>
        <v>1045</v>
      </c>
      <c r="BB770" s="11">
        <f t="shared" si="731"/>
        <v>1045</v>
      </c>
      <c r="BC770" s="6">
        <v>5213.9407612057312</v>
      </c>
      <c r="BD770" s="6">
        <v>1841.3107612057308</v>
      </c>
      <c r="BE770" s="62">
        <f t="shared" si="732"/>
        <v>3849.0592387942688</v>
      </c>
      <c r="BF770" s="8"/>
      <c r="BG770" s="33">
        <v>43556</v>
      </c>
      <c r="BH770" s="5">
        <f t="shared" si="733"/>
        <v>43556</v>
      </c>
      <c r="BI770" s="11">
        <f t="shared" si="734"/>
        <v>1410</v>
      </c>
      <c r="BJ770" s="11">
        <f t="shared" si="735"/>
        <v>0</v>
      </c>
      <c r="BK770" s="6">
        <f t="shared" si="736"/>
        <v>6997.4553871376302</v>
      </c>
      <c r="BL770" s="6">
        <v>1812.6</v>
      </c>
      <c r="BM770" s="62">
        <f t="shared" si="738"/>
        <v>2036.4592387942689</v>
      </c>
      <c r="BN770" s="59"/>
      <c r="BO770" s="58"/>
      <c r="BP770" s="58"/>
      <c r="BQ770" s="71">
        <f t="shared" si="739"/>
        <v>1733.0128176900635</v>
      </c>
      <c r="BR770" s="67">
        <v>43922</v>
      </c>
      <c r="BS770" s="70">
        <f t="shared" si="740"/>
        <v>43922</v>
      </c>
      <c r="BT770" s="69">
        <f t="shared" si="741"/>
        <v>1776</v>
      </c>
      <c r="BU770" s="11">
        <f t="shared" si="742"/>
        <v>0</v>
      </c>
      <c r="BV770" s="62">
        <f t="shared" si="743"/>
        <v>7329.9871823099365</v>
      </c>
      <c r="BW770" s="62">
        <v>332.53179517230677</v>
      </c>
      <c r="BX770" s="73">
        <f t="shared" si="758"/>
        <v>6124.767123287671</v>
      </c>
      <c r="BY770" s="62">
        <v>223.859238794269</v>
      </c>
      <c r="BZ770" s="67">
        <v>44287</v>
      </c>
      <c r="CA770" s="70">
        <f t="shared" si="746"/>
        <v>44287</v>
      </c>
      <c r="CB770" s="69">
        <f t="shared" si="747"/>
        <v>2141</v>
      </c>
      <c r="CC770" s="11">
        <f t="shared" si="748"/>
        <v>0</v>
      </c>
      <c r="CD770" s="62">
        <f t="shared" si="749"/>
        <v>7373.5171823099363</v>
      </c>
      <c r="CE770" s="62">
        <v>43.53</v>
      </c>
      <c r="CF770" s="73">
        <f t="shared" si="759"/>
        <v>604.20000000000005</v>
      </c>
      <c r="CG770" s="73">
        <f t="shared" si="707"/>
        <v>5520.5671232876712</v>
      </c>
      <c r="CH770" s="62">
        <f t="shared" si="751"/>
        <v>180.329238794269</v>
      </c>
      <c r="CI770" s="62"/>
      <c r="CJ770" s="33">
        <v>44652</v>
      </c>
      <c r="CK770" s="70">
        <f t="shared" si="752"/>
        <v>44652</v>
      </c>
      <c r="CL770" s="69">
        <f t="shared" si="753"/>
        <v>2557</v>
      </c>
      <c r="CM770" s="11">
        <f t="shared" si="754"/>
        <v>2557</v>
      </c>
      <c r="CN770" s="62">
        <f t="shared" si="755"/>
        <v>7417.047182309936</v>
      </c>
      <c r="CO770" s="6">
        <f t="shared" si="761"/>
        <v>43.53</v>
      </c>
      <c r="CP770" s="73">
        <f t="shared" si="760"/>
        <v>604.20000000000005</v>
      </c>
      <c r="CQ770" s="73">
        <f t="shared" si="708"/>
        <v>4916.3671232876713</v>
      </c>
      <c r="CR770" s="6">
        <f t="shared" si="757"/>
        <v>136.799238794269</v>
      </c>
      <c r="CS770" s="72"/>
      <c r="CT770" s="72"/>
    </row>
    <row r="771" spans="1:98">
      <c r="A771" s="30" t="s">
        <v>2674</v>
      </c>
      <c r="B771" s="30" t="s">
        <v>2675</v>
      </c>
      <c r="C771" s="49"/>
      <c r="D771" s="49" t="s">
        <v>3945</v>
      </c>
      <c r="E771" s="30" t="s">
        <v>3061</v>
      </c>
      <c r="F771" s="30" t="s">
        <v>4568</v>
      </c>
      <c r="G771" s="30" t="s">
        <v>4574</v>
      </c>
      <c r="H771" s="30" t="s">
        <v>4441</v>
      </c>
      <c r="I771" s="30" t="s">
        <v>4305</v>
      </c>
      <c r="J771" s="30"/>
      <c r="K771" s="30" t="s">
        <v>1240</v>
      </c>
      <c r="L771" s="30" t="s">
        <v>3102</v>
      </c>
      <c r="M771" s="31">
        <v>12027</v>
      </c>
      <c r="N771" s="30">
        <v>5</v>
      </c>
      <c r="O771" s="30"/>
      <c r="P771" s="162">
        <v>15</v>
      </c>
      <c r="Q771" s="30">
        <f t="shared" si="709"/>
        <v>60</v>
      </c>
      <c r="R771" s="30">
        <f t="shared" si="710"/>
        <v>1826.2110000000002</v>
      </c>
      <c r="S771" s="30">
        <f t="shared" si="711"/>
        <v>1825</v>
      </c>
      <c r="T771" s="30" t="s">
        <v>6</v>
      </c>
      <c r="U771" s="30"/>
      <c r="V771" s="32">
        <v>42146</v>
      </c>
      <c r="W771" s="30"/>
      <c r="X771" s="31">
        <v>12027</v>
      </c>
      <c r="Y771" s="30">
        <v>0</v>
      </c>
      <c r="Z771" s="30">
        <v>0</v>
      </c>
      <c r="AA771" s="30">
        <v>0</v>
      </c>
      <c r="AB771" s="31">
        <f t="shared" si="712"/>
        <v>12027</v>
      </c>
      <c r="AC771" s="33">
        <v>42095</v>
      </c>
      <c r="AD771" s="10">
        <f t="shared" si="713"/>
        <v>42146</v>
      </c>
      <c r="AE771" s="10">
        <f t="shared" si="714"/>
        <v>42095</v>
      </c>
      <c r="AF771" s="11">
        <f t="shared" si="715"/>
        <v>-51</v>
      </c>
      <c r="AG771" s="11">
        <f t="shared" si="716"/>
        <v>1826.25</v>
      </c>
      <c r="AH771" s="11">
        <v>0</v>
      </c>
      <c r="AI771" s="11">
        <v>0</v>
      </c>
      <c r="AJ771" s="11">
        <v>0</v>
      </c>
      <c r="AK771" s="33">
        <v>42461</v>
      </c>
      <c r="AL771" s="5">
        <f t="shared" si="720"/>
        <v>42461</v>
      </c>
      <c r="AM771" s="11">
        <f t="shared" si="721"/>
        <v>42461</v>
      </c>
      <c r="AN771" s="11">
        <f t="shared" si="722"/>
        <v>0</v>
      </c>
      <c r="AO771" s="6">
        <v>2070.2199999999998</v>
      </c>
      <c r="AP771" s="6">
        <f t="shared" si="723"/>
        <v>2070.2199999999998</v>
      </c>
      <c r="AQ771" s="6">
        <f t="shared" si="724"/>
        <v>9956.7800000000007</v>
      </c>
      <c r="AR771" s="33">
        <v>42826</v>
      </c>
      <c r="AS771" s="5">
        <f t="shared" si="725"/>
        <v>42826</v>
      </c>
      <c r="AT771" s="11">
        <f t="shared" si="726"/>
        <v>42826</v>
      </c>
      <c r="AU771" s="11">
        <f t="shared" si="727"/>
        <v>680</v>
      </c>
      <c r="AV771" s="6">
        <v>4475.62</v>
      </c>
      <c r="AW771" s="6">
        <v>2405.4</v>
      </c>
      <c r="AX771" s="6">
        <f t="shared" si="728"/>
        <v>7551.38</v>
      </c>
      <c r="AY771" s="33">
        <v>43191</v>
      </c>
      <c r="AZ771" s="5">
        <f t="shared" si="729"/>
        <v>43191</v>
      </c>
      <c r="BA771" s="11">
        <f t="shared" si="730"/>
        <v>1045</v>
      </c>
      <c r="BB771" s="11">
        <f t="shared" si="731"/>
        <v>1045</v>
      </c>
      <c r="BC771" s="6">
        <v>6919.1290489044568</v>
      </c>
      <c r="BD771" s="6">
        <v>2443.5090489044569</v>
      </c>
      <c r="BE771" s="6">
        <f t="shared" si="732"/>
        <v>5107.8709510955432</v>
      </c>
      <c r="BF771" s="8"/>
      <c r="BG771" s="33">
        <v>43556</v>
      </c>
      <c r="BH771" s="5">
        <f t="shared" si="733"/>
        <v>43556</v>
      </c>
      <c r="BI771" s="11">
        <f t="shared" si="734"/>
        <v>1410</v>
      </c>
      <c r="BJ771" s="11">
        <f t="shared" si="735"/>
        <v>0</v>
      </c>
      <c r="BK771" s="6">
        <f t="shared" si="736"/>
        <v>9285.9313628052823</v>
      </c>
      <c r="BL771" s="6">
        <v>2405.4</v>
      </c>
      <c r="BM771" s="6">
        <f t="shared" si="738"/>
        <v>2702.4709510955431</v>
      </c>
      <c r="BN771" s="59"/>
      <c r="BO771" s="58"/>
      <c r="BP771" s="58"/>
      <c r="BQ771" s="61">
        <f t="shared" si="739"/>
        <v>2299.7843238878213</v>
      </c>
      <c r="BR771" s="33">
        <v>43922</v>
      </c>
      <c r="BS771" s="5">
        <f t="shared" si="740"/>
        <v>43922</v>
      </c>
      <c r="BT771" s="11">
        <f t="shared" si="741"/>
        <v>1776</v>
      </c>
      <c r="BU771" s="11">
        <f t="shared" si="742"/>
        <v>0</v>
      </c>
      <c r="BV771" s="6">
        <f t="shared" si="743"/>
        <v>9727.2156761121787</v>
      </c>
      <c r="BW771" s="6">
        <v>441.28431330689557</v>
      </c>
      <c r="BX771" s="73">
        <f t="shared" si="758"/>
        <v>8127.8356164383558</v>
      </c>
      <c r="BY771" s="6">
        <v>297.07095109554302</v>
      </c>
      <c r="BZ771" s="33">
        <v>44287</v>
      </c>
      <c r="CA771" s="5">
        <f t="shared" si="746"/>
        <v>44287</v>
      </c>
      <c r="CB771" s="11">
        <f t="shared" si="747"/>
        <v>2141</v>
      </c>
      <c r="CC771" s="11">
        <f t="shared" si="748"/>
        <v>0</v>
      </c>
      <c r="CD771" s="6">
        <f t="shared" si="749"/>
        <v>9784.9838685202085</v>
      </c>
      <c r="CE771" s="62">
        <v>57.768192408030473</v>
      </c>
      <c r="CF771" s="73">
        <f t="shared" si="759"/>
        <v>801.8</v>
      </c>
      <c r="CG771" s="73">
        <f t="shared" si="707"/>
        <v>7326.0356164383556</v>
      </c>
      <c r="CH771" s="6">
        <f t="shared" si="751"/>
        <v>239.30275868751255</v>
      </c>
      <c r="CI771" s="6"/>
      <c r="CJ771" s="33">
        <v>44652</v>
      </c>
      <c r="CK771" s="5">
        <f t="shared" si="752"/>
        <v>44652</v>
      </c>
      <c r="CL771" s="11">
        <f t="shared" si="753"/>
        <v>2557</v>
      </c>
      <c r="CM771" s="11">
        <f t="shared" si="754"/>
        <v>2557</v>
      </c>
      <c r="CN771" s="6">
        <f t="shared" si="755"/>
        <v>9842.7520609282383</v>
      </c>
      <c r="CO771" s="6">
        <f t="shared" si="761"/>
        <v>57.768192408030473</v>
      </c>
      <c r="CP771" s="73">
        <f t="shared" si="760"/>
        <v>801.8</v>
      </c>
      <c r="CQ771" s="73">
        <f t="shared" si="708"/>
        <v>6524.2356164383555</v>
      </c>
      <c r="CR771" s="6">
        <f t="shared" si="757"/>
        <v>181.53456627948208</v>
      </c>
    </row>
    <row r="772" spans="1:98">
      <c r="A772" s="30" t="s">
        <v>2693</v>
      </c>
      <c r="B772" s="30" t="s">
        <v>2694</v>
      </c>
      <c r="C772" s="49"/>
      <c r="D772" s="49" t="s">
        <v>3955</v>
      </c>
      <c r="E772" s="30" t="s">
        <v>3061</v>
      </c>
      <c r="F772" s="30" t="s">
        <v>3138</v>
      </c>
      <c r="G772" s="30" t="s">
        <v>3115</v>
      </c>
      <c r="H772" s="30" t="s">
        <v>3141</v>
      </c>
      <c r="I772" s="30" t="s">
        <v>3116</v>
      </c>
      <c r="J772" s="30"/>
      <c r="K772" s="30" t="s">
        <v>1240</v>
      </c>
      <c r="L772" s="30" t="s">
        <v>3102</v>
      </c>
      <c r="M772" s="31">
        <v>1903.72</v>
      </c>
      <c r="N772" s="30">
        <v>5</v>
      </c>
      <c r="O772" s="30"/>
      <c r="P772" s="162">
        <v>15</v>
      </c>
      <c r="Q772" s="30">
        <f t="shared" si="709"/>
        <v>60</v>
      </c>
      <c r="R772" s="30">
        <f t="shared" si="710"/>
        <v>1826.2110000000002</v>
      </c>
      <c r="S772" s="30">
        <f t="shared" si="711"/>
        <v>1825</v>
      </c>
      <c r="T772" s="30" t="s">
        <v>6</v>
      </c>
      <c r="U772" s="30"/>
      <c r="V772" s="32">
        <v>42310</v>
      </c>
      <c r="W772" s="30"/>
      <c r="X772" s="31">
        <v>1903.72</v>
      </c>
      <c r="Y772" s="30">
        <v>0</v>
      </c>
      <c r="Z772" s="30">
        <v>0</v>
      </c>
      <c r="AA772" s="30">
        <v>0</v>
      </c>
      <c r="AB772" s="31">
        <f t="shared" si="712"/>
        <v>1903.72</v>
      </c>
      <c r="AC772" s="33">
        <v>42095</v>
      </c>
      <c r="AD772" s="10">
        <f t="shared" si="713"/>
        <v>42310</v>
      </c>
      <c r="AE772" s="10">
        <f t="shared" si="714"/>
        <v>42095</v>
      </c>
      <c r="AF772" s="11">
        <f t="shared" si="715"/>
        <v>-215</v>
      </c>
      <c r="AG772" s="11">
        <f t="shared" si="716"/>
        <v>1826.25</v>
      </c>
      <c r="AH772" s="11">
        <v>0</v>
      </c>
      <c r="AI772" s="11">
        <v>0</v>
      </c>
      <c r="AJ772" s="11">
        <v>0</v>
      </c>
      <c r="AK772" s="33">
        <v>42461</v>
      </c>
      <c r="AL772" s="5">
        <f t="shared" si="720"/>
        <v>42461</v>
      </c>
      <c r="AM772" s="11">
        <f t="shared" si="721"/>
        <v>42461</v>
      </c>
      <c r="AN772" s="11">
        <f t="shared" si="722"/>
        <v>0</v>
      </c>
      <c r="AO772" s="6">
        <v>157.09</v>
      </c>
      <c r="AP772" s="6">
        <f t="shared" si="723"/>
        <v>157.09</v>
      </c>
      <c r="AQ772" s="6">
        <f t="shared" si="724"/>
        <v>1746.63</v>
      </c>
      <c r="AR772" s="33">
        <v>42826</v>
      </c>
      <c r="AS772" s="5">
        <f t="shared" si="725"/>
        <v>42826</v>
      </c>
      <c r="AT772" s="11">
        <f t="shared" si="726"/>
        <v>42826</v>
      </c>
      <c r="AU772" s="11">
        <f t="shared" si="727"/>
        <v>516</v>
      </c>
      <c r="AV772" s="6">
        <v>537.83400000000006</v>
      </c>
      <c r="AW772" s="6">
        <v>380.74400000000003</v>
      </c>
      <c r="AX772" s="6">
        <f t="shared" si="728"/>
        <v>1365.886</v>
      </c>
      <c r="AY772" s="33">
        <v>43191</v>
      </c>
      <c r="AZ772" s="5">
        <f t="shared" si="729"/>
        <v>43191</v>
      </c>
      <c r="BA772" s="11">
        <f t="shared" si="730"/>
        <v>881</v>
      </c>
      <c r="BB772" s="11">
        <f t="shared" si="731"/>
        <v>881</v>
      </c>
      <c r="BC772" s="6">
        <v>924.12907202598478</v>
      </c>
      <c r="BD772" s="6">
        <v>386.29507202598472</v>
      </c>
      <c r="BE772" s="6">
        <f t="shared" si="732"/>
        <v>979.59092797401524</v>
      </c>
      <c r="BF772" s="8"/>
      <c r="BG772" s="33">
        <v>43556</v>
      </c>
      <c r="BH772" s="5">
        <f t="shared" si="733"/>
        <v>43556</v>
      </c>
      <c r="BI772" s="11">
        <f t="shared" si="734"/>
        <v>1246</v>
      </c>
      <c r="BJ772" s="11">
        <f t="shared" si="735"/>
        <v>0</v>
      </c>
      <c r="BK772" s="6">
        <f t="shared" si="736"/>
        <v>1298.883382040739</v>
      </c>
      <c r="BL772" s="6">
        <v>380.76</v>
      </c>
      <c r="BM772" s="6">
        <f t="shared" si="738"/>
        <v>598.83092797401525</v>
      </c>
      <c r="BN772" s="59"/>
      <c r="BO772" s="58"/>
      <c r="BP772" s="58"/>
      <c r="BQ772" s="61">
        <f t="shared" si="739"/>
        <v>513.72074738083893</v>
      </c>
      <c r="BR772" s="33">
        <v>43922</v>
      </c>
      <c r="BS772" s="5">
        <f t="shared" si="740"/>
        <v>43922</v>
      </c>
      <c r="BT772" s="11">
        <f t="shared" si="741"/>
        <v>1612</v>
      </c>
      <c r="BU772" s="11">
        <f t="shared" si="742"/>
        <v>0</v>
      </c>
      <c r="BV772" s="6">
        <f t="shared" si="743"/>
        <v>1389.9992526191611</v>
      </c>
      <c r="BW772" s="6">
        <v>91.115870578422218</v>
      </c>
      <c r="BX772" s="73">
        <f t="shared" si="758"/>
        <v>1343.5569095890412</v>
      </c>
      <c r="BY772" s="6">
        <v>218.08692797401523</v>
      </c>
      <c r="BZ772" s="33">
        <v>44287</v>
      </c>
      <c r="CA772" s="5">
        <f t="shared" si="746"/>
        <v>44287</v>
      </c>
      <c r="CB772" s="11">
        <f t="shared" si="747"/>
        <v>1977</v>
      </c>
      <c r="CC772" s="11">
        <f t="shared" si="748"/>
        <v>0</v>
      </c>
      <c r="CD772" s="6">
        <f t="shared" si="749"/>
        <v>1608.0861805931763</v>
      </c>
      <c r="CE772" s="62">
        <f t="shared" ref="CE772:CE835" si="762">BY772</f>
        <v>218.08692797401523</v>
      </c>
      <c r="CF772" s="73">
        <f t="shared" si="759"/>
        <v>126.91466666666666</v>
      </c>
      <c r="CG772" s="73">
        <f t="shared" si="707"/>
        <v>1216.6422429223746</v>
      </c>
      <c r="CH772" s="6">
        <f t="shared" si="751"/>
        <v>0</v>
      </c>
      <c r="CI772" s="6"/>
      <c r="CJ772" s="33">
        <v>44652</v>
      </c>
      <c r="CK772" s="5">
        <f t="shared" si="752"/>
        <v>44652</v>
      </c>
      <c r="CL772" s="11">
        <f t="shared" si="753"/>
        <v>2557</v>
      </c>
      <c r="CM772" s="11">
        <f t="shared" si="754"/>
        <v>2557</v>
      </c>
      <c r="CN772" s="6">
        <f t="shared" si="755"/>
        <v>1608.0861805931763</v>
      </c>
      <c r="CO772" s="62">
        <f t="shared" ref="CO772:CO835" si="763">CH772</f>
        <v>0</v>
      </c>
      <c r="CP772" s="73">
        <f t="shared" si="760"/>
        <v>126.91466666666666</v>
      </c>
      <c r="CQ772" s="73">
        <f t="shared" si="708"/>
        <v>1089.7275762557081</v>
      </c>
      <c r="CR772" s="6">
        <f t="shared" si="757"/>
        <v>0</v>
      </c>
    </row>
    <row r="773" spans="1:98">
      <c r="A773" s="30" t="s">
        <v>2695</v>
      </c>
      <c r="B773" s="30" t="s">
        <v>2694</v>
      </c>
      <c r="C773" s="49"/>
      <c r="D773" s="49" t="s">
        <v>3956</v>
      </c>
      <c r="E773" s="30" t="s">
        <v>3061</v>
      </c>
      <c r="F773" s="30" t="s">
        <v>3138</v>
      </c>
      <c r="G773" s="30" t="s">
        <v>3115</v>
      </c>
      <c r="H773" s="30" t="s">
        <v>3964</v>
      </c>
      <c r="I773" s="30" t="s">
        <v>3116</v>
      </c>
      <c r="J773" s="30"/>
      <c r="K773" s="30" t="s">
        <v>1240</v>
      </c>
      <c r="L773" s="30" t="s">
        <v>3102</v>
      </c>
      <c r="M773" s="31">
        <v>1903.72</v>
      </c>
      <c r="N773" s="30">
        <v>5</v>
      </c>
      <c r="O773" s="30"/>
      <c r="P773" s="162">
        <v>15</v>
      </c>
      <c r="Q773" s="30">
        <f t="shared" si="709"/>
        <v>60</v>
      </c>
      <c r="R773" s="30">
        <f t="shared" si="710"/>
        <v>1826.2110000000002</v>
      </c>
      <c r="S773" s="30">
        <f t="shared" si="711"/>
        <v>1825</v>
      </c>
      <c r="T773" s="30" t="s">
        <v>6</v>
      </c>
      <c r="U773" s="30"/>
      <c r="V773" s="32">
        <v>42310</v>
      </c>
      <c r="W773" s="30"/>
      <c r="X773" s="31">
        <v>1903.72</v>
      </c>
      <c r="Y773" s="30">
        <v>0</v>
      </c>
      <c r="Z773" s="30">
        <v>0</v>
      </c>
      <c r="AA773" s="30">
        <v>0</v>
      </c>
      <c r="AB773" s="31">
        <f t="shared" si="712"/>
        <v>1903.72</v>
      </c>
      <c r="AC773" s="33">
        <v>42095</v>
      </c>
      <c r="AD773" s="10">
        <f t="shared" si="713"/>
        <v>42310</v>
      </c>
      <c r="AE773" s="10">
        <f t="shared" si="714"/>
        <v>42095</v>
      </c>
      <c r="AF773" s="11">
        <f t="shared" si="715"/>
        <v>-215</v>
      </c>
      <c r="AG773" s="11">
        <f t="shared" si="716"/>
        <v>1826.25</v>
      </c>
      <c r="AH773" s="11">
        <v>0</v>
      </c>
      <c r="AI773" s="11">
        <v>0</v>
      </c>
      <c r="AJ773" s="11">
        <v>0</v>
      </c>
      <c r="AK773" s="33">
        <v>42461</v>
      </c>
      <c r="AL773" s="5">
        <f t="shared" si="720"/>
        <v>42461</v>
      </c>
      <c r="AM773" s="11">
        <f t="shared" si="721"/>
        <v>42461</v>
      </c>
      <c r="AN773" s="11">
        <f t="shared" si="722"/>
        <v>0</v>
      </c>
      <c r="AO773" s="6">
        <v>157.09</v>
      </c>
      <c r="AP773" s="6">
        <f t="shared" si="723"/>
        <v>157.09</v>
      </c>
      <c r="AQ773" s="6">
        <f t="shared" si="724"/>
        <v>1746.63</v>
      </c>
      <c r="AR773" s="33">
        <v>42826</v>
      </c>
      <c r="AS773" s="5">
        <f t="shared" si="725"/>
        <v>42826</v>
      </c>
      <c r="AT773" s="11">
        <f t="shared" si="726"/>
        <v>42826</v>
      </c>
      <c r="AU773" s="11">
        <f t="shared" si="727"/>
        <v>516</v>
      </c>
      <c r="AV773" s="6">
        <v>537.83400000000006</v>
      </c>
      <c r="AW773" s="6">
        <v>380.74400000000003</v>
      </c>
      <c r="AX773" s="6">
        <f t="shared" si="728"/>
        <v>1365.886</v>
      </c>
      <c r="AY773" s="33">
        <v>43191</v>
      </c>
      <c r="AZ773" s="5">
        <f t="shared" si="729"/>
        <v>43191</v>
      </c>
      <c r="BA773" s="11">
        <f t="shared" si="730"/>
        <v>881</v>
      </c>
      <c r="BB773" s="11">
        <f t="shared" si="731"/>
        <v>881</v>
      </c>
      <c r="BC773" s="6">
        <v>924.12907202598478</v>
      </c>
      <c r="BD773" s="6">
        <v>386.29507202598472</v>
      </c>
      <c r="BE773" s="6">
        <f t="shared" si="732"/>
        <v>979.59092797401524</v>
      </c>
      <c r="BF773" s="8"/>
      <c r="BG773" s="33">
        <v>43556</v>
      </c>
      <c r="BH773" s="5">
        <f t="shared" si="733"/>
        <v>43556</v>
      </c>
      <c r="BI773" s="11">
        <f t="shared" si="734"/>
        <v>1246</v>
      </c>
      <c r="BJ773" s="11">
        <f t="shared" si="735"/>
        <v>0</v>
      </c>
      <c r="BK773" s="6">
        <f t="shared" si="736"/>
        <v>1298.883382040739</v>
      </c>
      <c r="BL773" s="6">
        <v>380.76</v>
      </c>
      <c r="BM773" s="6">
        <f t="shared" si="738"/>
        <v>598.83092797401525</v>
      </c>
      <c r="BN773" s="59"/>
      <c r="BO773" s="58"/>
      <c r="BP773" s="58"/>
      <c r="BQ773" s="61">
        <f t="shared" si="739"/>
        <v>513.72074738083893</v>
      </c>
      <c r="BR773" s="33">
        <v>43922</v>
      </c>
      <c r="BS773" s="5">
        <f t="shared" si="740"/>
        <v>43922</v>
      </c>
      <c r="BT773" s="11">
        <f t="shared" si="741"/>
        <v>1612</v>
      </c>
      <c r="BU773" s="11">
        <f t="shared" si="742"/>
        <v>0</v>
      </c>
      <c r="BV773" s="6">
        <f t="shared" si="743"/>
        <v>1389.9992526191611</v>
      </c>
      <c r="BW773" s="6">
        <v>91.115870578422218</v>
      </c>
      <c r="BX773" s="73">
        <f t="shared" si="758"/>
        <v>1343.5569095890412</v>
      </c>
      <c r="BY773" s="6">
        <v>218.08692797401523</v>
      </c>
      <c r="BZ773" s="33">
        <v>44287</v>
      </c>
      <c r="CA773" s="5">
        <f t="shared" si="746"/>
        <v>44287</v>
      </c>
      <c r="CB773" s="11">
        <f t="shared" si="747"/>
        <v>1977</v>
      </c>
      <c r="CC773" s="11">
        <f t="shared" si="748"/>
        <v>0</v>
      </c>
      <c r="CD773" s="6">
        <f t="shared" si="749"/>
        <v>1608.0861805931763</v>
      </c>
      <c r="CE773" s="62">
        <f t="shared" si="762"/>
        <v>218.08692797401523</v>
      </c>
      <c r="CF773" s="73">
        <f t="shared" si="759"/>
        <v>126.91466666666666</v>
      </c>
      <c r="CG773" s="73">
        <f t="shared" si="707"/>
        <v>1216.6422429223746</v>
      </c>
      <c r="CH773" s="6">
        <f t="shared" si="751"/>
        <v>0</v>
      </c>
      <c r="CI773" s="6"/>
      <c r="CJ773" s="33">
        <v>44652</v>
      </c>
      <c r="CK773" s="5">
        <f t="shared" si="752"/>
        <v>44652</v>
      </c>
      <c r="CL773" s="11">
        <f t="shared" si="753"/>
        <v>2557</v>
      </c>
      <c r="CM773" s="11">
        <f t="shared" si="754"/>
        <v>2557</v>
      </c>
      <c r="CN773" s="6">
        <f t="shared" si="755"/>
        <v>1608.0861805931763</v>
      </c>
      <c r="CO773" s="62">
        <f t="shared" si="763"/>
        <v>0</v>
      </c>
      <c r="CP773" s="73">
        <f t="shared" si="760"/>
        <v>126.91466666666666</v>
      </c>
      <c r="CQ773" s="73">
        <f t="shared" si="708"/>
        <v>1089.7275762557081</v>
      </c>
      <c r="CR773" s="6">
        <f t="shared" si="757"/>
        <v>0</v>
      </c>
    </row>
    <row r="774" spans="1:98">
      <c r="A774" s="30" t="s">
        <v>2696</v>
      </c>
      <c r="B774" s="30" t="s">
        <v>2694</v>
      </c>
      <c r="C774" s="49"/>
      <c r="D774" s="49" t="s">
        <v>3957</v>
      </c>
      <c r="E774" s="30" t="s">
        <v>3061</v>
      </c>
      <c r="F774" s="30" t="s">
        <v>3138</v>
      </c>
      <c r="G774" s="30" t="s">
        <v>3115</v>
      </c>
      <c r="H774" s="30" t="s">
        <v>3141</v>
      </c>
      <c r="I774" s="30" t="s">
        <v>3116</v>
      </c>
      <c r="J774" s="30"/>
      <c r="K774" s="30" t="s">
        <v>1240</v>
      </c>
      <c r="L774" s="30" t="s">
        <v>3102</v>
      </c>
      <c r="M774" s="31">
        <v>1903.72</v>
      </c>
      <c r="N774" s="30">
        <v>5</v>
      </c>
      <c r="O774" s="30"/>
      <c r="P774" s="162">
        <v>15</v>
      </c>
      <c r="Q774" s="30">
        <f t="shared" si="709"/>
        <v>60</v>
      </c>
      <c r="R774" s="30">
        <f t="shared" si="710"/>
        <v>1826.2110000000002</v>
      </c>
      <c r="S774" s="30">
        <f t="shared" si="711"/>
        <v>1825</v>
      </c>
      <c r="T774" s="30" t="s">
        <v>6</v>
      </c>
      <c r="U774" s="30"/>
      <c r="V774" s="32">
        <v>42310</v>
      </c>
      <c r="W774" s="30"/>
      <c r="X774" s="31">
        <v>1903.72</v>
      </c>
      <c r="Y774" s="30">
        <v>0</v>
      </c>
      <c r="Z774" s="30">
        <v>0</v>
      </c>
      <c r="AA774" s="30">
        <v>0</v>
      </c>
      <c r="AB774" s="31">
        <f t="shared" si="712"/>
        <v>1903.72</v>
      </c>
      <c r="AC774" s="33">
        <v>42095</v>
      </c>
      <c r="AD774" s="10">
        <f t="shared" si="713"/>
        <v>42310</v>
      </c>
      <c r="AE774" s="10">
        <f t="shared" si="714"/>
        <v>42095</v>
      </c>
      <c r="AF774" s="11">
        <f t="shared" si="715"/>
        <v>-215</v>
      </c>
      <c r="AG774" s="11">
        <f t="shared" si="716"/>
        <v>1826.25</v>
      </c>
      <c r="AH774" s="11">
        <v>0</v>
      </c>
      <c r="AI774" s="11">
        <v>0</v>
      </c>
      <c r="AJ774" s="11">
        <v>0</v>
      </c>
      <c r="AK774" s="33">
        <v>42461</v>
      </c>
      <c r="AL774" s="5">
        <f t="shared" si="720"/>
        <v>42461</v>
      </c>
      <c r="AM774" s="11">
        <f t="shared" si="721"/>
        <v>42461</v>
      </c>
      <c r="AN774" s="11">
        <f t="shared" si="722"/>
        <v>0</v>
      </c>
      <c r="AO774" s="6">
        <v>157.09</v>
      </c>
      <c r="AP774" s="6">
        <f t="shared" si="723"/>
        <v>157.09</v>
      </c>
      <c r="AQ774" s="6">
        <f t="shared" si="724"/>
        <v>1746.63</v>
      </c>
      <c r="AR774" s="33">
        <v>42826</v>
      </c>
      <c r="AS774" s="5">
        <f t="shared" si="725"/>
        <v>42826</v>
      </c>
      <c r="AT774" s="11">
        <f t="shared" si="726"/>
        <v>42826</v>
      </c>
      <c r="AU774" s="11">
        <f t="shared" si="727"/>
        <v>516</v>
      </c>
      <c r="AV774" s="6">
        <v>537.83400000000006</v>
      </c>
      <c r="AW774" s="6">
        <v>380.74400000000003</v>
      </c>
      <c r="AX774" s="6">
        <f t="shared" si="728"/>
        <v>1365.886</v>
      </c>
      <c r="AY774" s="33">
        <v>43191</v>
      </c>
      <c r="AZ774" s="5">
        <f t="shared" si="729"/>
        <v>43191</v>
      </c>
      <c r="BA774" s="11">
        <f t="shared" si="730"/>
        <v>881</v>
      </c>
      <c r="BB774" s="11">
        <f t="shared" si="731"/>
        <v>881</v>
      </c>
      <c r="BC774" s="6">
        <v>924.12907202598478</v>
      </c>
      <c r="BD774" s="6">
        <v>386.29507202598472</v>
      </c>
      <c r="BE774" s="6">
        <f t="shared" si="732"/>
        <v>979.59092797401524</v>
      </c>
      <c r="BF774" s="8"/>
      <c r="BG774" s="33">
        <v>43556</v>
      </c>
      <c r="BH774" s="5">
        <f t="shared" si="733"/>
        <v>43556</v>
      </c>
      <c r="BI774" s="11">
        <f t="shared" si="734"/>
        <v>1246</v>
      </c>
      <c r="BJ774" s="11">
        <f t="shared" si="735"/>
        <v>0</v>
      </c>
      <c r="BK774" s="6">
        <f t="shared" si="736"/>
        <v>1298.883382040739</v>
      </c>
      <c r="BL774" s="6">
        <v>380.76</v>
      </c>
      <c r="BM774" s="6">
        <f t="shared" si="738"/>
        <v>598.83092797401525</v>
      </c>
      <c r="BN774" s="59"/>
      <c r="BO774" s="58"/>
      <c r="BP774" s="58"/>
      <c r="BQ774" s="61">
        <f t="shared" si="739"/>
        <v>513.72074738083893</v>
      </c>
      <c r="BR774" s="33">
        <v>43922</v>
      </c>
      <c r="BS774" s="5">
        <f t="shared" si="740"/>
        <v>43922</v>
      </c>
      <c r="BT774" s="11">
        <f t="shared" si="741"/>
        <v>1612</v>
      </c>
      <c r="BU774" s="11">
        <f t="shared" si="742"/>
        <v>0</v>
      </c>
      <c r="BV774" s="6">
        <f t="shared" si="743"/>
        <v>1389.9992526191611</v>
      </c>
      <c r="BW774" s="6">
        <v>91.115870578422218</v>
      </c>
      <c r="BX774" s="73">
        <f t="shared" si="758"/>
        <v>1343.5569095890412</v>
      </c>
      <c r="BY774" s="6">
        <v>218.08692797401523</v>
      </c>
      <c r="BZ774" s="33">
        <v>44287</v>
      </c>
      <c r="CA774" s="5">
        <f t="shared" si="746"/>
        <v>44287</v>
      </c>
      <c r="CB774" s="11">
        <f t="shared" si="747"/>
        <v>1977</v>
      </c>
      <c r="CC774" s="11">
        <f t="shared" si="748"/>
        <v>0</v>
      </c>
      <c r="CD774" s="6">
        <f t="shared" si="749"/>
        <v>1608.0861805931763</v>
      </c>
      <c r="CE774" s="62">
        <f t="shared" si="762"/>
        <v>218.08692797401523</v>
      </c>
      <c r="CF774" s="73">
        <f t="shared" si="759"/>
        <v>126.91466666666666</v>
      </c>
      <c r="CG774" s="73">
        <f t="shared" si="707"/>
        <v>1216.6422429223746</v>
      </c>
      <c r="CH774" s="6">
        <f t="shared" si="751"/>
        <v>0</v>
      </c>
      <c r="CI774" s="6"/>
      <c r="CJ774" s="33">
        <v>44652</v>
      </c>
      <c r="CK774" s="5">
        <f t="shared" si="752"/>
        <v>44652</v>
      </c>
      <c r="CL774" s="11">
        <f t="shared" si="753"/>
        <v>2557</v>
      </c>
      <c r="CM774" s="11">
        <f t="shared" si="754"/>
        <v>2557</v>
      </c>
      <c r="CN774" s="6">
        <f t="shared" si="755"/>
        <v>1608.0861805931763</v>
      </c>
      <c r="CO774" s="62">
        <f t="shared" si="763"/>
        <v>0</v>
      </c>
      <c r="CP774" s="73">
        <f t="shared" si="760"/>
        <v>126.91466666666666</v>
      </c>
      <c r="CQ774" s="73">
        <f t="shared" si="708"/>
        <v>1089.7275762557081</v>
      </c>
      <c r="CR774" s="6">
        <f t="shared" si="757"/>
        <v>0</v>
      </c>
    </row>
    <row r="775" spans="1:98">
      <c r="A775" s="30" t="s">
        <v>2697</v>
      </c>
      <c r="B775" s="30" t="s">
        <v>2694</v>
      </c>
      <c r="C775" s="49"/>
      <c r="D775" s="49" t="s">
        <v>3958</v>
      </c>
      <c r="E775" s="30" t="s">
        <v>3061</v>
      </c>
      <c r="F775" s="30" t="s">
        <v>3138</v>
      </c>
      <c r="G775" s="30" t="s">
        <v>3115</v>
      </c>
      <c r="H775" s="30" t="s">
        <v>3141</v>
      </c>
      <c r="I775" s="30" t="s">
        <v>3116</v>
      </c>
      <c r="J775" s="30"/>
      <c r="K775" s="30" t="s">
        <v>1240</v>
      </c>
      <c r="L775" s="30" t="s">
        <v>3102</v>
      </c>
      <c r="M775" s="31">
        <v>1903.72</v>
      </c>
      <c r="N775" s="30">
        <v>5</v>
      </c>
      <c r="O775" s="30"/>
      <c r="P775" s="162">
        <v>15</v>
      </c>
      <c r="Q775" s="30">
        <f t="shared" si="709"/>
        <v>60</v>
      </c>
      <c r="R775" s="30">
        <f t="shared" si="710"/>
        <v>1826.2110000000002</v>
      </c>
      <c r="S775" s="30">
        <f t="shared" si="711"/>
        <v>1825</v>
      </c>
      <c r="T775" s="30" t="s">
        <v>6</v>
      </c>
      <c r="U775" s="30"/>
      <c r="V775" s="32">
        <v>42310</v>
      </c>
      <c r="W775" s="30"/>
      <c r="X775" s="31">
        <v>1903.72</v>
      </c>
      <c r="Y775" s="30">
        <v>0</v>
      </c>
      <c r="Z775" s="30">
        <v>0</v>
      </c>
      <c r="AA775" s="30">
        <v>0</v>
      </c>
      <c r="AB775" s="31">
        <f t="shared" si="712"/>
        <v>1903.72</v>
      </c>
      <c r="AC775" s="33">
        <v>42095</v>
      </c>
      <c r="AD775" s="10">
        <f t="shared" si="713"/>
        <v>42310</v>
      </c>
      <c r="AE775" s="10">
        <f t="shared" si="714"/>
        <v>42095</v>
      </c>
      <c r="AF775" s="11">
        <f t="shared" si="715"/>
        <v>-215</v>
      </c>
      <c r="AG775" s="11">
        <f t="shared" si="716"/>
        <v>1826.25</v>
      </c>
      <c r="AH775" s="11">
        <v>0</v>
      </c>
      <c r="AI775" s="11">
        <v>0</v>
      </c>
      <c r="AJ775" s="11">
        <v>0</v>
      </c>
      <c r="AK775" s="33">
        <v>42461</v>
      </c>
      <c r="AL775" s="5">
        <f t="shared" si="720"/>
        <v>42461</v>
      </c>
      <c r="AM775" s="11">
        <f t="shared" si="721"/>
        <v>42461</v>
      </c>
      <c r="AN775" s="11">
        <f t="shared" si="722"/>
        <v>0</v>
      </c>
      <c r="AO775" s="6">
        <v>157.09</v>
      </c>
      <c r="AP775" s="6">
        <f t="shared" si="723"/>
        <v>157.09</v>
      </c>
      <c r="AQ775" s="6">
        <f t="shared" si="724"/>
        <v>1746.63</v>
      </c>
      <c r="AR775" s="33">
        <v>42826</v>
      </c>
      <c r="AS775" s="5">
        <f t="shared" si="725"/>
        <v>42826</v>
      </c>
      <c r="AT775" s="11">
        <f t="shared" si="726"/>
        <v>42826</v>
      </c>
      <c r="AU775" s="11">
        <f t="shared" si="727"/>
        <v>516</v>
      </c>
      <c r="AV775" s="6">
        <v>537.83400000000006</v>
      </c>
      <c r="AW775" s="6">
        <v>380.74400000000003</v>
      </c>
      <c r="AX775" s="6">
        <f t="shared" si="728"/>
        <v>1365.886</v>
      </c>
      <c r="AY775" s="33">
        <v>43191</v>
      </c>
      <c r="AZ775" s="5">
        <f t="shared" si="729"/>
        <v>43191</v>
      </c>
      <c r="BA775" s="11">
        <f t="shared" si="730"/>
        <v>881</v>
      </c>
      <c r="BB775" s="11">
        <f t="shared" si="731"/>
        <v>881</v>
      </c>
      <c r="BC775" s="6">
        <v>924.12907202598478</v>
      </c>
      <c r="BD775" s="6">
        <v>386.29507202598472</v>
      </c>
      <c r="BE775" s="6">
        <f t="shared" si="732"/>
        <v>979.59092797401524</v>
      </c>
      <c r="BF775" s="8"/>
      <c r="BG775" s="33">
        <v>43556</v>
      </c>
      <c r="BH775" s="5">
        <f t="shared" si="733"/>
        <v>43556</v>
      </c>
      <c r="BI775" s="11">
        <f t="shared" si="734"/>
        <v>1246</v>
      </c>
      <c r="BJ775" s="11">
        <f t="shared" si="735"/>
        <v>0</v>
      </c>
      <c r="BK775" s="6">
        <f t="shared" si="736"/>
        <v>1298.883382040739</v>
      </c>
      <c r="BL775" s="6">
        <v>380.76</v>
      </c>
      <c r="BM775" s="6">
        <f t="shared" si="738"/>
        <v>598.83092797401525</v>
      </c>
      <c r="BN775" s="59"/>
      <c r="BO775" s="58"/>
      <c r="BP775" s="58"/>
      <c r="BQ775" s="61">
        <f t="shared" si="739"/>
        <v>513.72074738083893</v>
      </c>
      <c r="BR775" s="33">
        <v>43922</v>
      </c>
      <c r="BS775" s="5">
        <f t="shared" si="740"/>
        <v>43922</v>
      </c>
      <c r="BT775" s="11">
        <f t="shared" si="741"/>
        <v>1612</v>
      </c>
      <c r="BU775" s="11">
        <f t="shared" si="742"/>
        <v>0</v>
      </c>
      <c r="BV775" s="6">
        <f t="shared" si="743"/>
        <v>1389.9992526191611</v>
      </c>
      <c r="BW775" s="6">
        <v>91.115870578422218</v>
      </c>
      <c r="BX775" s="73">
        <f t="shared" si="758"/>
        <v>1343.5569095890412</v>
      </c>
      <c r="BY775" s="6">
        <v>218.08692797401523</v>
      </c>
      <c r="BZ775" s="33">
        <v>44287</v>
      </c>
      <c r="CA775" s="5">
        <f t="shared" si="746"/>
        <v>44287</v>
      </c>
      <c r="CB775" s="11">
        <f t="shared" si="747"/>
        <v>1977</v>
      </c>
      <c r="CC775" s="11">
        <f t="shared" si="748"/>
        <v>0</v>
      </c>
      <c r="CD775" s="6">
        <f t="shared" si="749"/>
        <v>1608.0861805931763</v>
      </c>
      <c r="CE775" s="62">
        <f t="shared" si="762"/>
        <v>218.08692797401523</v>
      </c>
      <c r="CF775" s="73">
        <f t="shared" si="759"/>
        <v>126.91466666666666</v>
      </c>
      <c r="CG775" s="73">
        <f t="shared" ref="CG775:CG838" si="764">BX775-CF775</f>
        <v>1216.6422429223746</v>
      </c>
      <c r="CH775" s="6">
        <f t="shared" si="751"/>
        <v>0</v>
      </c>
      <c r="CI775" s="6"/>
      <c r="CJ775" s="33">
        <v>44652</v>
      </c>
      <c r="CK775" s="5">
        <f t="shared" si="752"/>
        <v>44652</v>
      </c>
      <c r="CL775" s="11">
        <f t="shared" si="753"/>
        <v>2557</v>
      </c>
      <c r="CM775" s="11">
        <f t="shared" si="754"/>
        <v>2557</v>
      </c>
      <c r="CN775" s="6">
        <f t="shared" si="755"/>
        <v>1608.0861805931763</v>
      </c>
      <c r="CO775" s="62">
        <f t="shared" si="763"/>
        <v>0</v>
      </c>
      <c r="CP775" s="73">
        <f t="shared" si="760"/>
        <v>126.91466666666666</v>
      </c>
      <c r="CQ775" s="73">
        <f t="shared" ref="CQ775:CQ838" si="765">CG775-CP775</f>
        <v>1089.7275762557081</v>
      </c>
      <c r="CR775" s="6">
        <f t="shared" si="757"/>
        <v>0</v>
      </c>
    </row>
    <row r="776" spans="1:98">
      <c r="A776" s="30" t="s">
        <v>2698</v>
      </c>
      <c r="B776" s="30" t="s">
        <v>2694</v>
      </c>
      <c r="C776" s="49"/>
      <c r="D776" s="49" t="s">
        <v>3959</v>
      </c>
      <c r="E776" s="30" t="s">
        <v>3061</v>
      </c>
      <c r="F776" s="30" t="s">
        <v>3138</v>
      </c>
      <c r="G776" s="30" t="s">
        <v>3115</v>
      </c>
      <c r="H776" s="30" t="s">
        <v>3141</v>
      </c>
      <c r="I776" s="30" t="s">
        <v>3116</v>
      </c>
      <c r="J776" s="30"/>
      <c r="K776" s="30" t="s">
        <v>1240</v>
      </c>
      <c r="L776" s="30" t="s">
        <v>3102</v>
      </c>
      <c r="M776" s="31">
        <v>1903.72</v>
      </c>
      <c r="N776" s="30">
        <v>5</v>
      </c>
      <c r="O776" s="30"/>
      <c r="P776" s="162">
        <v>15</v>
      </c>
      <c r="Q776" s="30">
        <f t="shared" si="709"/>
        <v>60</v>
      </c>
      <c r="R776" s="30">
        <f t="shared" si="710"/>
        <v>1826.2110000000002</v>
      </c>
      <c r="S776" s="30">
        <f t="shared" si="711"/>
        <v>1825</v>
      </c>
      <c r="T776" s="30" t="s">
        <v>6</v>
      </c>
      <c r="U776" s="30"/>
      <c r="V776" s="32">
        <v>42310</v>
      </c>
      <c r="W776" s="30"/>
      <c r="X776" s="31">
        <v>1903.72</v>
      </c>
      <c r="Y776" s="30">
        <v>0</v>
      </c>
      <c r="Z776" s="30">
        <v>0</v>
      </c>
      <c r="AA776" s="30">
        <v>0</v>
      </c>
      <c r="AB776" s="31">
        <f t="shared" si="712"/>
        <v>1903.72</v>
      </c>
      <c r="AC776" s="33">
        <v>42095</v>
      </c>
      <c r="AD776" s="10">
        <f t="shared" si="713"/>
        <v>42310</v>
      </c>
      <c r="AE776" s="10">
        <f t="shared" si="714"/>
        <v>42095</v>
      </c>
      <c r="AF776" s="11">
        <f t="shared" si="715"/>
        <v>-215</v>
      </c>
      <c r="AG776" s="11">
        <f t="shared" si="716"/>
        <v>1826.25</v>
      </c>
      <c r="AH776" s="11">
        <v>0</v>
      </c>
      <c r="AI776" s="11">
        <v>0</v>
      </c>
      <c r="AJ776" s="11">
        <v>0</v>
      </c>
      <c r="AK776" s="33">
        <v>42461</v>
      </c>
      <c r="AL776" s="5">
        <f t="shared" si="720"/>
        <v>42461</v>
      </c>
      <c r="AM776" s="11">
        <f t="shared" si="721"/>
        <v>42461</v>
      </c>
      <c r="AN776" s="11">
        <f t="shared" si="722"/>
        <v>0</v>
      </c>
      <c r="AO776" s="6">
        <v>157.09</v>
      </c>
      <c r="AP776" s="6">
        <f t="shared" si="723"/>
        <v>157.09</v>
      </c>
      <c r="AQ776" s="6">
        <f t="shared" si="724"/>
        <v>1746.63</v>
      </c>
      <c r="AR776" s="33">
        <v>42826</v>
      </c>
      <c r="AS776" s="5">
        <f t="shared" si="725"/>
        <v>42826</v>
      </c>
      <c r="AT776" s="11">
        <f t="shared" si="726"/>
        <v>42826</v>
      </c>
      <c r="AU776" s="11">
        <f t="shared" si="727"/>
        <v>516</v>
      </c>
      <c r="AV776" s="6">
        <v>537.83400000000006</v>
      </c>
      <c r="AW776" s="6">
        <v>380.74400000000003</v>
      </c>
      <c r="AX776" s="6">
        <f t="shared" si="728"/>
        <v>1365.886</v>
      </c>
      <c r="AY776" s="33">
        <v>43191</v>
      </c>
      <c r="AZ776" s="5">
        <f t="shared" si="729"/>
        <v>43191</v>
      </c>
      <c r="BA776" s="11">
        <f t="shared" si="730"/>
        <v>881</v>
      </c>
      <c r="BB776" s="11">
        <f t="shared" si="731"/>
        <v>881</v>
      </c>
      <c r="BC776" s="6">
        <v>924.12907202598478</v>
      </c>
      <c r="BD776" s="6">
        <v>386.29507202598472</v>
      </c>
      <c r="BE776" s="6">
        <f t="shared" si="732"/>
        <v>979.59092797401524</v>
      </c>
      <c r="BF776" s="8"/>
      <c r="BG776" s="33">
        <v>43556</v>
      </c>
      <c r="BH776" s="5">
        <f t="shared" si="733"/>
        <v>43556</v>
      </c>
      <c r="BI776" s="11">
        <f t="shared" si="734"/>
        <v>1246</v>
      </c>
      <c r="BJ776" s="11">
        <f t="shared" si="735"/>
        <v>0</v>
      </c>
      <c r="BK776" s="6">
        <f t="shared" si="736"/>
        <v>1298.883382040739</v>
      </c>
      <c r="BL776" s="6">
        <v>380.76</v>
      </c>
      <c r="BM776" s="6">
        <f t="shared" si="738"/>
        <v>598.83092797401525</v>
      </c>
      <c r="BN776" s="59"/>
      <c r="BO776" s="58"/>
      <c r="BP776" s="58"/>
      <c r="BQ776" s="61">
        <f t="shared" si="739"/>
        <v>513.72074738083893</v>
      </c>
      <c r="BR776" s="33">
        <v>43922</v>
      </c>
      <c r="BS776" s="5">
        <f t="shared" si="740"/>
        <v>43922</v>
      </c>
      <c r="BT776" s="11">
        <f t="shared" si="741"/>
        <v>1612</v>
      </c>
      <c r="BU776" s="11">
        <f t="shared" si="742"/>
        <v>0</v>
      </c>
      <c r="BV776" s="6">
        <f t="shared" si="743"/>
        <v>1389.9992526191611</v>
      </c>
      <c r="BW776" s="6">
        <v>91.115870578422218</v>
      </c>
      <c r="BX776" s="73">
        <f t="shared" si="758"/>
        <v>1343.5569095890412</v>
      </c>
      <c r="BY776" s="6">
        <v>218.08692797401523</v>
      </c>
      <c r="BZ776" s="33">
        <v>44287</v>
      </c>
      <c r="CA776" s="5">
        <f t="shared" si="746"/>
        <v>44287</v>
      </c>
      <c r="CB776" s="11">
        <f t="shared" si="747"/>
        <v>1977</v>
      </c>
      <c r="CC776" s="11">
        <f t="shared" si="748"/>
        <v>0</v>
      </c>
      <c r="CD776" s="6">
        <f t="shared" si="749"/>
        <v>1608.0861805931763</v>
      </c>
      <c r="CE776" s="62">
        <f t="shared" si="762"/>
        <v>218.08692797401523</v>
      </c>
      <c r="CF776" s="73">
        <f t="shared" si="759"/>
        <v>126.91466666666666</v>
      </c>
      <c r="CG776" s="73">
        <f t="shared" si="764"/>
        <v>1216.6422429223746</v>
      </c>
      <c r="CH776" s="6">
        <f t="shared" si="751"/>
        <v>0</v>
      </c>
      <c r="CI776" s="6"/>
      <c r="CJ776" s="33">
        <v>44652</v>
      </c>
      <c r="CK776" s="5">
        <f t="shared" si="752"/>
        <v>44652</v>
      </c>
      <c r="CL776" s="11">
        <f t="shared" si="753"/>
        <v>2557</v>
      </c>
      <c r="CM776" s="11">
        <f t="shared" si="754"/>
        <v>2557</v>
      </c>
      <c r="CN776" s="6">
        <f t="shared" si="755"/>
        <v>1608.0861805931763</v>
      </c>
      <c r="CO776" s="62">
        <f t="shared" si="763"/>
        <v>0</v>
      </c>
      <c r="CP776" s="73">
        <f t="shared" si="760"/>
        <v>126.91466666666666</v>
      </c>
      <c r="CQ776" s="73">
        <f t="shared" si="765"/>
        <v>1089.7275762557081</v>
      </c>
      <c r="CR776" s="6">
        <f t="shared" si="757"/>
        <v>0</v>
      </c>
    </row>
    <row r="777" spans="1:98">
      <c r="A777" s="30" t="s">
        <v>2699</v>
      </c>
      <c r="B777" s="30" t="s">
        <v>2694</v>
      </c>
      <c r="C777" s="49"/>
      <c r="D777" s="49" t="s">
        <v>3960</v>
      </c>
      <c r="E777" s="30" t="s">
        <v>3061</v>
      </c>
      <c r="F777" s="30" t="s">
        <v>3138</v>
      </c>
      <c r="G777" s="30" t="s">
        <v>3115</v>
      </c>
      <c r="H777" s="30" t="s">
        <v>3141</v>
      </c>
      <c r="I777" s="30" t="s">
        <v>3116</v>
      </c>
      <c r="J777" s="30"/>
      <c r="K777" s="30" t="s">
        <v>1240</v>
      </c>
      <c r="L777" s="30" t="s">
        <v>3102</v>
      </c>
      <c r="M777" s="31">
        <v>1903.72</v>
      </c>
      <c r="N777" s="30">
        <v>5</v>
      </c>
      <c r="O777" s="30"/>
      <c r="P777" s="162">
        <v>15</v>
      </c>
      <c r="Q777" s="30">
        <f t="shared" si="709"/>
        <v>60</v>
      </c>
      <c r="R777" s="30">
        <f t="shared" si="710"/>
        <v>1826.2110000000002</v>
      </c>
      <c r="S777" s="30">
        <f t="shared" si="711"/>
        <v>1825</v>
      </c>
      <c r="T777" s="30" t="s">
        <v>6</v>
      </c>
      <c r="U777" s="30"/>
      <c r="V777" s="32">
        <v>42310</v>
      </c>
      <c r="W777" s="30"/>
      <c r="X777" s="31">
        <v>1903.72</v>
      </c>
      <c r="Y777" s="30">
        <v>0</v>
      </c>
      <c r="Z777" s="30">
        <v>0</v>
      </c>
      <c r="AA777" s="30">
        <v>0</v>
      </c>
      <c r="AB777" s="31">
        <f t="shared" si="712"/>
        <v>1903.72</v>
      </c>
      <c r="AC777" s="33">
        <v>42095</v>
      </c>
      <c r="AD777" s="10">
        <f t="shared" si="713"/>
        <v>42310</v>
      </c>
      <c r="AE777" s="10">
        <f t="shared" si="714"/>
        <v>42095</v>
      </c>
      <c r="AF777" s="11">
        <f t="shared" si="715"/>
        <v>-215</v>
      </c>
      <c r="AG777" s="11">
        <f t="shared" si="716"/>
        <v>1826.25</v>
      </c>
      <c r="AH777" s="11">
        <v>0</v>
      </c>
      <c r="AI777" s="11">
        <v>0</v>
      </c>
      <c r="AJ777" s="11">
        <v>0</v>
      </c>
      <c r="AK777" s="33">
        <v>42461</v>
      </c>
      <c r="AL777" s="5">
        <f t="shared" si="720"/>
        <v>42461</v>
      </c>
      <c r="AM777" s="11">
        <f t="shared" si="721"/>
        <v>42461</v>
      </c>
      <c r="AN777" s="11">
        <f t="shared" si="722"/>
        <v>0</v>
      </c>
      <c r="AO777" s="6">
        <v>157.09</v>
      </c>
      <c r="AP777" s="6">
        <f t="shared" si="723"/>
        <v>157.09</v>
      </c>
      <c r="AQ777" s="6">
        <f t="shared" si="724"/>
        <v>1746.63</v>
      </c>
      <c r="AR777" s="33">
        <v>42826</v>
      </c>
      <c r="AS777" s="5">
        <f t="shared" si="725"/>
        <v>42826</v>
      </c>
      <c r="AT777" s="11">
        <f t="shared" si="726"/>
        <v>42826</v>
      </c>
      <c r="AU777" s="11">
        <f t="shared" si="727"/>
        <v>516</v>
      </c>
      <c r="AV777" s="6">
        <v>537.83400000000006</v>
      </c>
      <c r="AW777" s="6">
        <v>380.74400000000003</v>
      </c>
      <c r="AX777" s="6">
        <f t="shared" si="728"/>
        <v>1365.886</v>
      </c>
      <c r="AY777" s="33">
        <v>43191</v>
      </c>
      <c r="AZ777" s="5">
        <f t="shared" si="729"/>
        <v>43191</v>
      </c>
      <c r="BA777" s="11">
        <f t="shared" si="730"/>
        <v>881</v>
      </c>
      <c r="BB777" s="11">
        <f t="shared" si="731"/>
        <v>881</v>
      </c>
      <c r="BC777" s="6">
        <v>924.12907202598478</v>
      </c>
      <c r="BD777" s="6">
        <v>386.29507202598472</v>
      </c>
      <c r="BE777" s="6">
        <f t="shared" si="732"/>
        <v>979.59092797401524</v>
      </c>
      <c r="BF777" s="8"/>
      <c r="BG777" s="33">
        <v>43556</v>
      </c>
      <c r="BH777" s="5">
        <f t="shared" si="733"/>
        <v>43556</v>
      </c>
      <c r="BI777" s="11">
        <f t="shared" si="734"/>
        <v>1246</v>
      </c>
      <c r="BJ777" s="11">
        <f t="shared" si="735"/>
        <v>0</v>
      </c>
      <c r="BK777" s="6">
        <f t="shared" si="736"/>
        <v>1298.883382040739</v>
      </c>
      <c r="BL777" s="6">
        <v>380.76</v>
      </c>
      <c r="BM777" s="6">
        <f t="shared" si="738"/>
        <v>598.83092797401525</v>
      </c>
      <c r="BN777" s="59"/>
      <c r="BO777" s="58"/>
      <c r="BP777" s="58"/>
      <c r="BQ777" s="61">
        <f t="shared" si="739"/>
        <v>513.72074738083893</v>
      </c>
      <c r="BR777" s="33">
        <v>43922</v>
      </c>
      <c r="BS777" s="5">
        <f t="shared" si="740"/>
        <v>43922</v>
      </c>
      <c r="BT777" s="11">
        <f t="shared" si="741"/>
        <v>1612</v>
      </c>
      <c r="BU777" s="11">
        <f t="shared" si="742"/>
        <v>0</v>
      </c>
      <c r="BV777" s="6">
        <f t="shared" si="743"/>
        <v>1389.9992526191611</v>
      </c>
      <c r="BW777" s="6">
        <v>91.115870578422218</v>
      </c>
      <c r="BX777" s="73">
        <f t="shared" si="758"/>
        <v>1343.5569095890412</v>
      </c>
      <c r="BY777" s="6">
        <v>218.08692797401523</v>
      </c>
      <c r="BZ777" s="33">
        <v>44287</v>
      </c>
      <c r="CA777" s="5">
        <f t="shared" si="746"/>
        <v>44287</v>
      </c>
      <c r="CB777" s="11">
        <f t="shared" si="747"/>
        <v>1977</v>
      </c>
      <c r="CC777" s="11">
        <f t="shared" si="748"/>
        <v>0</v>
      </c>
      <c r="CD777" s="6">
        <f t="shared" si="749"/>
        <v>1608.0861805931763</v>
      </c>
      <c r="CE777" s="62">
        <f t="shared" si="762"/>
        <v>218.08692797401523</v>
      </c>
      <c r="CF777" s="73">
        <f t="shared" si="759"/>
        <v>126.91466666666666</v>
      </c>
      <c r="CG777" s="73">
        <f t="shared" si="764"/>
        <v>1216.6422429223746</v>
      </c>
      <c r="CH777" s="6">
        <f t="shared" si="751"/>
        <v>0</v>
      </c>
      <c r="CI777" s="6"/>
      <c r="CJ777" s="33">
        <v>44652</v>
      </c>
      <c r="CK777" s="5">
        <f t="shared" si="752"/>
        <v>44652</v>
      </c>
      <c r="CL777" s="11">
        <f t="shared" si="753"/>
        <v>2557</v>
      </c>
      <c r="CM777" s="11">
        <f t="shared" si="754"/>
        <v>2557</v>
      </c>
      <c r="CN777" s="6">
        <f t="shared" si="755"/>
        <v>1608.0861805931763</v>
      </c>
      <c r="CO777" s="62">
        <f t="shared" si="763"/>
        <v>0</v>
      </c>
      <c r="CP777" s="73">
        <f t="shared" si="760"/>
        <v>126.91466666666666</v>
      </c>
      <c r="CQ777" s="73">
        <f t="shared" si="765"/>
        <v>1089.7275762557081</v>
      </c>
      <c r="CR777" s="6">
        <f t="shared" si="757"/>
        <v>0</v>
      </c>
    </row>
    <row r="778" spans="1:98">
      <c r="A778" s="30" t="s">
        <v>2700</v>
      </c>
      <c r="B778" s="30" t="s">
        <v>2694</v>
      </c>
      <c r="C778" s="49"/>
      <c r="D778" s="49" t="s">
        <v>3961</v>
      </c>
      <c r="E778" s="30" t="s">
        <v>3061</v>
      </c>
      <c r="F778" s="30" t="s">
        <v>3138</v>
      </c>
      <c r="G778" s="30" t="s">
        <v>3115</v>
      </c>
      <c r="H778" s="30" t="s">
        <v>3141</v>
      </c>
      <c r="I778" s="30" t="s">
        <v>3116</v>
      </c>
      <c r="J778" s="30"/>
      <c r="K778" s="30" t="s">
        <v>1240</v>
      </c>
      <c r="L778" s="30" t="s">
        <v>3102</v>
      </c>
      <c r="M778" s="31">
        <v>1903.72</v>
      </c>
      <c r="N778" s="30">
        <v>5</v>
      </c>
      <c r="O778" s="30"/>
      <c r="P778" s="162">
        <v>15</v>
      </c>
      <c r="Q778" s="30">
        <f t="shared" si="709"/>
        <v>60</v>
      </c>
      <c r="R778" s="30">
        <f t="shared" si="710"/>
        <v>1826.2110000000002</v>
      </c>
      <c r="S778" s="30">
        <f t="shared" si="711"/>
        <v>1825</v>
      </c>
      <c r="T778" s="30" t="s">
        <v>6</v>
      </c>
      <c r="U778" s="30"/>
      <c r="V778" s="32">
        <v>42310</v>
      </c>
      <c r="W778" s="30"/>
      <c r="X778" s="31">
        <v>1903.72</v>
      </c>
      <c r="Y778" s="30">
        <v>0</v>
      </c>
      <c r="Z778" s="30">
        <v>0</v>
      </c>
      <c r="AA778" s="30">
        <v>0</v>
      </c>
      <c r="AB778" s="31">
        <f t="shared" si="712"/>
        <v>1903.72</v>
      </c>
      <c r="AC778" s="33">
        <v>42095</v>
      </c>
      <c r="AD778" s="10">
        <f t="shared" si="713"/>
        <v>42310</v>
      </c>
      <c r="AE778" s="10">
        <f t="shared" si="714"/>
        <v>42095</v>
      </c>
      <c r="AF778" s="11">
        <f t="shared" si="715"/>
        <v>-215</v>
      </c>
      <c r="AG778" s="11">
        <f t="shared" si="716"/>
        <v>1826.25</v>
      </c>
      <c r="AH778" s="11">
        <v>0</v>
      </c>
      <c r="AI778" s="11">
        <v>0</v>
      </c>
      <c r="AJ778" s="11">
        <v>0</v>
      </c>
      <c r="AK778" s="33">
        <v>42461</v>
      </c>
      <c r="AL778" s="5">
        <f t="shared" si="720"/>
        <v>42461</v>
      </c>
      <c r="AM778" s="11">
        <f t="shared" si="721"/>
        <v>42461</v>
      </c>
      <c r="AN778" s="11">
        <f t="shared" si="722"/>
        <v>0</v>
      </c>
      <c r="AO778" s="6">
        <v>157.09</v>
      </c>
      <c r="AP778" s="6">
        <f t="shared" si="723"/>
        <v>157.09</v>
      </c>
      <c r="AQ778" s="6">
        <f t="shared" si="724"/>
        <v>1746.63</v>
      </c>
      <c r="AR778" s="33">
        <v>42826</v>
      </c>
      <c r="AS778" s="5">
        <f t="shared" si="725"/>
        <v>42826</v>
      </c>
      <c r="AT778" s="11">
        <f t="shared" si="726"/>
        <v>42826</v>
      </c>
      <c r="AU778" s="11">
        <f t="shared" si="727"/>
        <v>516</v>
      </c>
      <c r="AV778" s="6">
        <v>537.83400000000006</v>
      </c>
      <c r="AW778" s="6">
        <v>380.74400000000003</v>
      </c>
      <c r="AX778" s="6">
        <f t="shared" si="728"/>
        <v>1365.886</v>
      </c>
      <c r="AY778" s="33">
        <v>43191</v>
      </c>
      <c r="AZ778" s="5">
        <f t="shared" si="729"/>
        <v>43191</v>
      </c>
      <c r="BA778" s="11">
        <f t="shared" si="730"/>
        <v>881</v>
      </c>
      <c r="BB778" s="11">
        <f t="shared" si="731"/>
        <v>881</v>
      </c>
      <c r="BC778" s="6">
        <v>924.12907202598478</v>
      </c>
      <c r="BD778" s="6">
        <v>386.29507202598472</v>
      </c>
      <c r="BE778" s="6">
        <f t="shared" si="732"/>
        <v>979.59092797401524</v>
      </c>
      <c r="BF778" s="8"/>
      <c r="BG778" s="33">
        <v>43556</v>
      </c>
      <c r="BH778" s="5">
        <f t="shared" si="733"/>
        <v>43556</v>
      </c>
      <c r="BI778" s="11">
        <f t="shared" si="734"/>
        <v>1246</v>
      </c>
      <c r="BJ778" s="11">
        <f t="shared" si="735"/>
        <v>0</v>
      </c>
      <c r="BK778" s="6">
        <f t="shared" si="736"/>
        <v>1298.883382040739</v>
      </c>
      <c r="BL778" s="6">
        <v>380.76</v>
      </c>
      <c r="BM778" s="6">
        <f t="shared" si="738"/>
        <v>598.83092797401525</v>
      </c>
      <c r="BN778" s="59"/>
      <c r="BO778" s="58"/>
      <c r="BP778" s="58"/>
      <c r="BQ778" s="61">
        <f t="shared" si="739"/>
        <v>513.72074738083893</v>
      </c>
      <c r="BR778" s="33">
        <v>43922</v>
      </c>
      <c r="BS778" s="5">
        <f t="shared" si="740"/>
        <v>43922</v>
      </c>
      <c r="BT778" s="11">
        <f t="shared" si="741"/>
        <v>1612</v>
      </c>
      <c r="BU778" s="11">
        <f t="shared" si="742"/>
        <v>0</v>
      </c>
      <c r="BV778" s="6">
        <f t="shared" si="743"/>
        <v>1389.9992526191611</v>
      </c>
      <c r="BW778" s="6">
        <v>91.115870578422218</v>
      </c>
      <c r="BX778" s="73">
        <f t="shared" si="758"/>
        <v>1343.5569095890412</v>
      </c>
      <c r="BY778" s="6">
        <v>218.08692797401523</v>
      </c>
      <c r="BZ778" s="33">
        <v>44287</v>
      </c>
      <c r="CA778" s="5">
        <f t="shared" si="746"/>
        <v>44287</v>
      </c>
      <c r="CB778" s="11">
        <f t="shared" si="747"/>
        <v>1977</v>
      </c>
      <c r="CC778" s="11">
        <f t="shared" si="748"/>
        <v>0</v>
      </c>
      <c r="CD778" s="6">
        <f t="shared" si="749"/>
        <v>1608.0861805931763</v>
      </c>
      <c r="CE778" s="62">
        <f t="shared" si="762"/>
        <v>218.08692797401523</v>
      </c>
      <c r="CF778" s="73">
        <f t="shared" si="759"/>
        <v>126.91466666666666</v>
      </c>
      <c r="CG778" s="73">
        <f t="shared" si="764"/>
        <v>1216.6422429223746</v>
      </c>
      <c r="CH778" s="6">
        <f t="shared" si="751"/>
        <v>0</v>
      </c>
      <c r="CI778" s="6"/>
      <c r="CJ778" s="33">
        <v>44652</v>
      </c>
      <c r="CK778" s="5">
        <f t="shared" si="752"/>
        <v>44652</v>
      </c>
      <c r="CL778" s="11">
        <f t="shared" si="753"/>
        <v>2557</v>
      </c>
      <c r="CM778" s="11">
        <f t="shared" si="754"/>
        <v>2557</v>
      </c>
      <c r="CN778" s="6">
        <f t="shared" si="755"/>
        <v>1608.0861805931763</v>
      </c>
      <c r="CO778" s="62">
        <f t="shared" si="763"/>
        <v>0</v>
      </c>
      <c r="CP778" s="73">
        <f t="shared" si="760"/>
        <v>126.91466666666666</v>
      </c>
      <c r="CQ778" s="73">
        <f t="shared" si="765"/>
        <v>1089.7275762557081</v>
      </c>
      <c r="CR778" s="6">
        <f t="shared" si="757"/>
        <v>0</v>
      </c>
    </row>
    <row r="779" spans="1:98">
      <c r="A779" s="30" t="s">
        <v>2701</v>
      </c>
      <c r="B779" s="30" t="s">
        <v>2694</v>
      </c>
      <c r="C779" s="49"/>
      <c r="D779" s="49" t="s">
        <v>3962</v>
      </c>
      <c r="E779" s="30" t="s">
        <v>3061</v>
      </c>
      <c r="F779" s="30" t="s">
        <v>3138</v>
      </c>
      <c r="G779" s="30" t="s">
        <v>3115</v>
      </c>
      <c r="H779" s="30" t="s">
        <v>3141</v>
      </c>
      <c r="I779" s="30" t="s">
        <v>3116</v>
      </c>
      <c r="J779" s="30"/>
      <c r="K779" s="30" t="s">
        <v>1240</v>
      </c>
      <c r="L779" s="30" t="s">
        <v>3102</v>
      </c>
      <c r="M779" s="31">
        <v>1903.72</v>
      </c>
      <c r="N779" s="30">
        <v>5</v>
      </c>
      <c r="O779" s="30"/>
      <c r="P779" s="162">
        <v>15</v>
      </c>
      <c r="Q779" s="30">
        <f t="shared" si="709"/>
        <v>60</v>
      </c>
      <c r="R779" s="30">
        <f t="shared" si="710"/>
        <v>1826.2110000000002</v>
      </c>
      <c r="S779" s="30">
        <f t="shared" si="711"/>
        <v>1825</v>
      </c>
      <c r="T779" s="30" t="s">
        <v>6</v>
      </c>
      <c r="U779" s="30"/>
      <c r="V779" s="32">
        <v>42310</v>
      </c>
      <c r="W779" s="30"/>
      <c r="X779" s="31">
        <v>1903.72</v>
      </c>
      <c r="Y779" s="30">
        <v>0</v>
      </c>
      <c r="Z779" s="30">
        <v>0</v>
      </c>
      <c r="AA779" s="30">
        <v>0</v>
      </c>
      <c r="AB779" s="31">
        <f t="shared" si="712"/>
        <v>1903.72</v>
      </c>
      <c r="AC779" s="33">
        <v>42095</v>
      </c>
      <c r="AD779" s="10">
        <f t="shared" si="713"/>
        <v>42310</v>
      </c>
      <c r="AE779" s="10">
        <f t="shared" si="714"/>
        <v>42095</v>
      </c>
      <c r="AF779" s="11">
        <f t="shared" si="715"/>
        <v>-215</v>
      </c>
      <c r="AG779" s="11">
        <f t="shared" si="716"/>
        <v>1826.25</v>
      </c>
      <c r="AH779" s="11">
        <v>0</v>
      </c>
      <c r="AI779" s="11">
        <v>0</v>
      </c>
      <c r="AJ779" s="11">
        <v>0</v>
      </c>
      <c r="AK779" s="33">
        <v>42461</v>
      </c>
      <c r="AL779" s="5">
        <f t="shared" si="720"/>
        <v>42461</v>
      </c>
      <c r="AM779" s="11">
        <f t="shared" si="721"/>
        <v>42461</v>
      </c>
      <c r="AN779" s="11">
        <f t="shared" si="722"/>
        <v>0</v>
      </c>
      <c r="AO779" s="6">
        <v>157.09</v>
      </c>
      <c r="AP779" s="6">
        <f t="shared" si="723"/>
        <v>157.09</v>
      </c>
      <c r="AQ779" s="6">
        <f t="shared" si="724"/>
        <v>1746.63</v>
      </c>
      <c r="AR779" s="33">
        <v>42826</v>
      </c>
      <c r="AS779" s="5">
        <f t="shared" si="725"/>
        <v>42826</v>
      </c>
      <c r="AT779" s="11">
        <f t="shared" si="726"/>
        <v>42826</v>
      </c>
      <c r="AU779" s="11">
        <f t="shared" si="727"/>
        <v>516</v>
      </c>
      <c r="AV779" s="6">
        <v>537.83400000000006</v>
      </c>
      <c r="AW779" s="6">
        <v>380.74400000000003</v>
      </c>
      <c r="AX779" s="6">
        <f t="shared" si="728"/>
        <v>1365.886</v>
      </c>
      <c r="AY779" s="33">
        <v>43191</v>
      </c>
      <c r="AZ779" s="5">
        <f t="shared" si="729"/>
        <v>43191</v>
      </c>
      <c r="BA779" s="11">
        <f t="shared" si="730"/>
        <v>881</v>
      </c>
      <c r="BB779" s="11">
        <f t="shared" si="731"/>
        <v>881</v>
      </c>
      <c r="BC779" s="6">
        <v>924.12907202598478</v>
      </c>
      <c r="BD779" s="6">
        <v>386.29507202598472</v>
      </c>
      <c r="BE779" s="6">
        <f t="shared" si="732"/>
        <v>979.59092797401524</v>
      </c>
      <c r="BF779" s="8"/>
      <c r="BG779" s="33">
        <v>43556</v>
      </c>
      <c r="BH779" s="5">
        <f t="shared" si="733"/>
        <v>43556</v>
      </c>
      <c r="BI779" s="11">
        <f t="shared" si="734"/>
        <v>1246</v>
      </c>
      <c r="BJ779" s="11">
        <f t="shared" si="735"/>
        <v>0</v>
      </c>
      <c r="BK779" s="6">
        <f t="shared" si="736"/>
        <v>1298.883382040739</v>
      </c>
      <c r="BL779" s="6">
        <v>380.76</v>
      </c>
      <c r="BM779" s="6">
        <f t="shared" si="738"/>
        <v>598.83092797401525</v>
      </c>
      <c r="BN779" s="59"/>
      <c r="BO779" s="58"/>
      <c r="BP779" s="58"/>
      <c r="BQ779" s="61">
        <f t="shared" si="739"/>
        <v>513.72074738083893</v>
      </c>
      <c r="BR779" s="33">
        <v>43922</v>
      </c>
      <c r="BS779" s="5">
        <f t="shared" si="740"/>
        <v>43922</v>
      </c>
      <c r="BT779" s="11">
        <f t="shared" si="741"/>
        <v>1612</v>
      </c>
      <c r="BU779" s="11">
        <f t="shared" si="742"/>
        <v>0</v>
      </c>
      <c r="BV779" s="6">
        <f t="shared" si="743"/>
        <v>1389.9992526191611</v>
      </c>
      <c r="BW779" s="6">
        <v>91.115870578422218</v>
      </c>
      <c r="BX779" s="73">
        <f t="shared" si="758"/>
        <v>1343.5569095890412</v>
      </c>
      <c r="BY779" s="6">
        <v>218.08692797401523</v>
      </c>
      <c r="BZ779" s="33">
        <v>44287</v>
      </c>
      <c r="CA779" s="5">
        <f t="shared" si="746"/>
        <v>44287</v>
      </c>
      <c r="CB779" s="11">
        <f t="shared" si="747"/>
        <v>1977</v>
      </c>
      <c r="CC779" s="11">
        <f t="shared" si="748"/>
        <v>0</v>
      </c>
      <c r="CD779" s="6">
        <f t="shared" si="749"/>
        <v>1608.0861805931763</v>
      </c>
      <c r="CE779" s="62">
        <f t="shared" si="762"/>
        <v>218.08692797401523</v>
      </c>
      <c r="CF779" s="73">
        <f t="shared" si="759"/>
        <v>126.91466666666666</v>
      </c>
      <c r="CG779" s="73">
        <f t="shared" si="764"/>
        <v>1216.6422429223746</v>
      </c>
      <c r="CH779" s="6">
        <f t="shared" si="751"/>
        <v>0</v>
      </c>
      <c r="CI779" s="6"/>
      <c r="CJ779" s="33">
        <v>44652</v>
      </c>
      <c r="CK779" s="5">
        <f t="shared" si="752"/>
        <v>44652</v>
      </c>
      <c r="CL779" s="11">
        <f t="shared" si="753"/>
        <v>2557</v>
      </c>
      <c r="CM779" s="11">
        <f t="shared" si="754"/>
        <v>2557</v>
      </c>
      <c r="CN779" s="6">
        <f t="shared" si="755"/>
        <v>1608.0861805931763</v>
      </c>
      <c r="CO779" s="62">
        <f t="shared" si="763"/>
        <v>0</v>
      </c>
      <c r="CP779" s="73">
        <f t="shared" si="760"/>
        <v>126.91466666666666</v>
      </c>
      <c r="CQ779" s="73">
        <f t="shared" si="765"/>
        <v>1089.7275762557081</v>
      </c>
      <c r="CR779" s="6">
        <f t="shared" si="757"/>
        <v>0</v>
      </c>
    </row>
    <row r="780" spans="1:98">
      <c r="A780" s="30" t="s">
        <v>2702</v>
      </c>
      <c r="B780" s="30" t="s">
        <v>2694</v>
      </c>
      <c r="C780" s="49"/>
      <c r="D780" s="49" t="s">
        <v>3963</v>
      </c>
      <c r="E780" s="30" t="s">
        <v>3061</v>
      </c>
      <c r="F780" s="30" t="s">
        <v>3138</v>
      </c>
      <c r="G780" s="30" t="s">
        <v>3115</v>
      </c>
      <c r="H780" s="30" t="s">
        <v>3141</v>
      </c>
      <c r="I780" s="30" t="s">
        <v>3116</v>
      </c>
      <c r="J780" s="30"/>
      <c r="K780" s="30" t="s">
        <v>1240</v>
      </c>
      <c r="L780" s="30" t="s">
        <v>3102</v>
      </c>
      <c r="M780" s="31">
        <v>1903.72</v>
      </c>
      <c r="N780" s="30">
        <v>5</v>
      </c>
      <c r="O780" s="30"/>
      <c r="P780" s="162">
        <v>15</v>
      </c>
      <c r="Q780" s="30">
        <f t="shared" si="709"/>
        <v>60</v>
      </c>
      <c r="R780" s="30">
        <f t="shared" si="710"/>
        <v>1826.2110000000002</v>
      </c>
      <c r="S780" s="30">
        <f t="shared" si="711"/>
        <v>1825</v>
      </c>
      <c r="T780" s="30" t="s">
        <v>6</v>
      </c>
      <c r="U780" s="30"/>
      <c r="V780" s="32">
        <v>42310</v>
      </c>
      <c r="W780" s="30"/>
      <c r="X780" s="31">
        <v>1903.72</v>
      </c>
      <c r="Y780" s="30">
        <v>0</v>
      </c>
      <c r="Z780" s="30">
        <v>0</v>
      </c>
      <c r="AA780" s="30">
        <v>0</v>
      </c>
      <c r="AB780" s="31">
        <f t="shared" si="712"/>
        <v>1903.72</v>
      </c>
      <c r="AC780" s="33">
        <v>42095</v>
      </c>
      <c r="AD780" s="10">
        <f t="shared" si="713"/>
        <v>42310</v>
      </c>
      <c r="AE780" s="10">
        <f t="shared" si="714"/>
        <v>42095</v>
      </c>
      <c r="AF780" s="11">
        <f t="shared" si="715"/>
        <v>-215</v>
      </c>
      <c r="AG780" s="11">
        <f t="shared" si="716"/>
        <v>1826.25</v>
      </c>
      <c r="AH780" s="11">
        <v>0</v>
      </c>
      <c r="AI780" s="11">
        <v>0</v>
      </c>
      <c r="AJ780" s="11">
        <v>0</v>
      </c>
      <c r="AK780" s="33">
        <v>42461</v>
      </c>
      <c r="AL780" s="5">
        <f t="shared" si="720"/>
        <v>42461</v>
      </c>
      <c r="AM780" s="11">
        <f t="shared" si="721"/>
        <v>42461</v>
      </c>
      <c r="AN780" s="11">
        <f t="shared" si="722"/>
        <v>0</v>
      </c>
      <c r="AO780" s="6">
        <v>157.09</v>
      </c>
      <c r="AP780" s="6">
        <f t="shared" si="723"/>
        <v>157.09</v>
      </c>
      <c r="AQ780" s="6">
        <f t="shared" si="724"/>
        <v>1746.63</v>
      </c>
      <c r="AR780" s="33">
        <v>42826</v>
      </c>
      <c r="AS780" s="5">
        <f t="shared" si="725"/>
        <v>42826</v>
      </c>
      <c r="AT780" s="11">
        <f t="shared" si="726"/>
        <v>42826</v>
      </c>
      <c r="AU780" s="11">
        <f t="shared" si="727"/>
        <v>516</v>
      </c>
      <c r="AV780" s="6">
        <v>537.83400000000006</v>
      </c>
      <c r="AW780" s="6">
        <v>380.74400000000003</v>
      </c>
      <c r="AX780" s="6">
        <f t="shared" si="728"/>
        <v>1365.886</v>
      </c>
      <c r="AY780" s="33">
        <v>43191</v>
      </c>
      <c r="AZ780" s="5">
        <f t="shared" si="729"/>
        <v>43191</v>
      </c>
      <c r="BA780" s="11">
        <f t="shared" si="730"/>
        <v>881</v>
      </c>
      <c r="BB780" s="11">
        <f t="shared" si="731"/>
        <v>881</v>
      </c>
      <c r="BC780" s="6">
        <v>924.12907202598478</v>
      </c>
      <c r="BD780" s="6">
        <v>386.29507202598472</v>
      </c>
      <c r="BE780" s="6">
        <f t="shared" si="732"/>
        <v>979.59092797401524</v>
      </c>
      <c r="BF780" s="8"/>
      <c r="BG780" s="33">
        <v>43556</v>
      </c>
      <c r="BH780" s="5">
        <f t="shared" si="733"/>
        <v>43556</v>
      </c>
      <c r="BI780" s="11">
        <f t="shared" si="734"/>
        <v>1246</v>
      </c>
      <c r="BJ780" s="11">
        <f t="shared" si="735"/>
        <v>0</v>
      </c>
      <c r="BK780" s="6">
        <f t="shared" si="736"/>
        <v>1298.883382040739</v>
      </c>
      <c r="BL780" s="6">
        <v>380.76</v>
      </c>
      <c r="BM780" s="6">
        <f t="shared" si="738"/>
        <v>598.83092797401525</v>
      </c>
      <c r="BN780" s="59"/>
      <c r="BO780" s="58"/>
      <c r="BP780" s="58"/>
      <c r="BQ780" s="61">
        <f t="shared" si="739"/>
        <v>513.72074738083893</v>
      </c>
      <c r="BR780" s="33">
        <v>43922</v>
      </c>
      <c r="BS780" s="5">
        <f t="shared" si="740"/>
        <v>43922</v>
      </c>
      <c r="BT780" s="11">
        <f t="shared" si="741"/>
        <v>1612</v>
      </c>
      <c r="BU780" s="11">
        <f t="shared" si="742"/>
        <v>0</v>
      </c>
      <c r="BV780" s="6">
        <f t="shared" si="743"/>
        <v>1389.9992526191611</v>
      </c>
      <c r="BW780" s="6">
        <v>91.115870578422218</v>
      </c>
      <c r="BX780" s="73">
        <f t="shared" si="758"/>
        <v>1343.5569095890412</v>
      </c>
      <c r="BY780" s="6">
        <v>218.08692797401523</v>
      </c>
      <c r="BZ780" s="33">
        <v>44287</v>
      </c>
      <c r="CA780" s="5">
        <f t="shared" si="746"/>
        <v>44287</v>
      </c>
      <c r="CB780" s="11">
        <f t="shared" si="747"/>
        <v>1977</v>
      </c>
      <c r="CC780" s="11">
        <f t="shared" si="748"/>
        <v>0</v>
      </c>
      <c r="CD780" s="6">
        <f t="shared" si="749"/>
        <v>1608.0861805931763</v>
      </c>
      <c r="CE780" s="62">
        <f t="shared" si="762"/>
        <v>218.08692797401523</v>
      </c>
      <c r="CF780" s="73">
        <f t="shared" si="759"/>
        <v>126.91466666666666</v>
      </c>
      <c r="CG780" s="73">
        <f t="shared" si="764"/>
        <v>1216.6422429223746</v>
      </c>
      <c r="CH780" s="6">
        <f t="shared" si="751"/>
        <v>0</v>
      </c>
      <c r="CI780" s="6"/>
      <c r="CJ780" s="33">
        <v>44652</v>
      </c>
      <c r="CK780" s="5">
        <f t="shared" si="752"/>
        <v>44652</v>
      </c>
      <c r="CL780" s="11">
        <f t="shared" si="753"/>
        <v>2557</v>
      </c>
      <c r="CM780" s="11">
        <f t="shared" si="754"/>
        <v>2557</v>
      </c>
      <c r="CN780" s="6">
        <f t="shared" si="755"/>
        <v>1608.0861805931763</v>
      </c>
      <c r="CO780" s="62">
        <f t="shared" si="763"/>
        <v>0</v>
      </c>
      <c r="CP780" s="73">
        <f t="shared" si="760"/>
        <v>126.91466666666666</v>
      </c>
      <c r="CQ780" s="73">
        <f t="shared" si="765"/>
        <v>1089.7275762557081</v>
      </c>
      <c r="CR780" s="6">
        <f t="shared" si="757"/>
        <v>0</v>
      </c>
    </row>
    <row r="781" spans="1:98">
      <c r="A781" s="30" t="s">
        <v>2703</v>
      </c>
      <c r="B781" s="30" t="s">
        <v>2694</v>
      </c>
      <c r="C781" s="49"/>
      <c r="D781" s="49" t="s">
        <v>3965</v>
      </c>
      <c r="E781" s="30" t="s">
        <v>3061</v>
      </c>
      <c r="F781" s="30" t="s">
        <v>3138</v>
      </c>
      <c r="G781" s="30" t="s">
        <v>3115</v>
      </c>
      <c r="H781" s="30" t="s">
        <v>3964</v>
      </c>
      <c r="I781" s="30" t="s">
        <v>3116</v>
      </c>
      <c r="J781" s="30"/>
      <c r="K781" s="30" t="s">
        <v>1240</v>
      </c>
      <c r="L781" s="30" t="s">
        <v>3102</v>
      </c>
      <c r="M781" s="31">
        <v>1903.72</v>
      </c>
      <c r="N781" s="30">
        <v>5</v>
      </c>
      <c r="O781" s="30"/>
      <c r="P781" s="162">
        <v>15</v>
      </c>
      <c r="Q781" s="30">
        <f t="shared" si="709"/>
        <v>60</v>
      </c>
      <c r="R781" s="30">
        <f t="shared" si="710"/>
        <v>1826.2110000000002</v>
      </c>
      <c r="S781" s="30">
        <f t="shared" si="711"/>
        <v>1825</v>
      </c>
      <c r="T781" s="30" t="s">
        <v>6</v>
      </c>
      <c r="U781" s="30"/>
      <c r="V781" s="32">
        <v>42310</v>
      </c>
      <c r="W781" s="30"/>
      <c r="X781" s="31">
        <v>1903.72</v>
      </c>
      <c r="Y781" s="30">
        <v>0</v>
      </c>
      <c r="Z781" s="30">
        <v>0</v>
      </c>
      <c r="AA781" s="30">
        <v>0</v>
      </c>
      <c r="AB781" s="31">
        <f t="shared" si="712"/>
        <v>1903.72</v>
      </c>
      <c r="AC781" s="33">
        <v>42095</v>
      </c>
      <c r="AD781" s="10">
        <f t="shared" si="713"/>
        <v>42310</v>
      </c>
      <c r="AE781" s="10">
        <f t="shared" si="714"/>
        <v>42095</v>
      </c>
      <c r="AF781" s="11">
        <f t="shared" si="715"/>
        <v>-215</v>
      </c>
      <c r="AG781" s="11">
        <f t="shared" si="716"/>
        <v>1826.25</v>
      </c>
      <c r="AH781" s="11">
        <v>0</v>
      </c>
      <c r="AI781" s="11">
        <v>0</v>
      </c>
      <c r="AJ781" s="11">
        <v>0</v>
      </c>
      <c r="AK781" s="33">
        <v>42461</v>
      </c>
      <c r="AL781" s="5">
        <f t="shared" si="720"/>
        <v>42461</v>
      </c>
      <c r="AM781" s="11">
        <f t="shared" si="721"/>
        <v>42461</v>
      </c>
      <c r="AN781" s="11">
        <f t="shared" si="722"/>
        <v>0</v>
      </c>
      <c r="AO781" s="6">
        <v>157.09</v>
      </c>
      <c r="AP781" s="6">
        <f t="shared" si="723"/>
        <v>157.09</v>
      </c>
      <c r="AQ781" s="6">
        <f t="shared" si="724"/>
        <v>1746.63</v>
      </c>
      <c r="AR781" s="33">
        <v>42826</v>
      </c>
      <c r="AS781" s="5">
        <f t="shared" si="725"/>
        <v>42826</v>
      </c>
      <c r="AT781" s="11">
        <f t="shared" si="726"/>
        <v>42826</v>
      </c>
      <c r="AU781" s="11">
        <f t="shared" si="727"/>
        <v>516</v>
      </c>
      <c r="AV781" s="6">
        <v>537.83400000000006</v>
      </c>
      <c r="AW781" s="6">
        <v>380.74400000000003</v>
      </c>
      <c r="AX781" s="6">
        <f t="shared" si="728"/>
        <v>1365.886</v>
      </c>
      <c r="AY781" s="33">
        <v>43191</v>
      </c>
      <c r="AZ781" s="5">
        <f t="shared" si="729"/>
        <v>43191</v>
      </c>
      <c r="BA781" s="11">
        <f t="shared" si="730"/>
        <v>881</v>
      </c>
      <c r="BB781" s="11">
        <f t="shared" si="731"/>
        <v>881</v>
      </c>
      <c r="BC781" s="6">
        <v>924.12907202598478</v>
      </c>
      <c r="BD781" s="6">
        <v>386.29507202598472</v>
      </c>
      <c r="BE781" s="6">
        <f t="shared" si="732"/>
        <v>979.59092797401524</v>
      </c>
      <c r="BF781" s="8"/>
      <c r="BG781" s="33">
        <v>43556</v>
      </c>
      <c r="BH781" s="5">
        <f t="shared" si="733"/>
        <v>43556</v>
      </c>
      <c r="BI781" s="11">
        <f t="shared" si="734"/>
        <v>1246</v>
      </c>
      <c r="BJ781" s="11">
        <f t="shared" si="735"/>
        <v>0</v>
      </c>
      <c r="BK781" s="6">
        <f t="shared" si="736"/>
        <v>1298.883382040739</v>
      </c>
      <c r="BL781" s="6">
        <v>380.76</v>
      </c>
      <c r="BM781" s="6">
        <f t="shared" si="738"/>
        <v>598.83092797401525</v>
      </c>
      <c r="BN781" s="59"/>
      <c r="BO781" s="58"/>
      <c r="BP781" s="58"/>
      <c r="BQ781" s="61">
        <f t="shared" si="739"/>
        <v>513.72074738083893</v>
      </c>
      <c r="BR781" s="33">
        <v>43922</v>
      </c>
      <c r="BS781" s="5">
        <f t="shared" si="740"/>
        <v>43922</v>
      </c>
      <c r="BT781" s="11">
        <f t="shared" si="741"/>
        <v>1612</v>
      </c>
      <c r="BU781" s="11">
        <f t="shared" si="742"/>
        <v>0</v>
      </c>
      <c r="BV781" s="6">
        <f t="shared" si="743"/>
        <v>1389.9992526191611</v>
      </c>
      <c r="BW781" s="6">
        <v>91.115870578422218</v>
      </c>
      <c r="BX781" s="73">
        <f t="shared" si="758"/>
        <v>1343.5569095890412</v>
      </c>
      <c r="BY781" s="6">
        <v>218.08692797401523</v>
      </c>
      <c r="BZ781" s="33">
        <v>44287</v>
      </c>
      <c r="CA781" s="5">
        <f t="shared" si="746"/>
        <v>44287</v>
      </c>
      <c r="CB781" s="11">
        <f t="shared" si="747"/>
        <v>1977</v>
      </c>
      <c r="CC781" s="11">
        <f t="shared" si="748"/>
        <v>0</v>
      </c>
      <c r="CD781" s="6">
        <f t="shared" si="749"/>
        <v>1608.0861805931763</v>
      </c>
      <c r="CE781" s="62">
        <f t="shared" si="762"/>
        <v>218.08692797401523</v>
      </c>
      <c r="CF781" s="73">
        <f t="shared" si="759"/>
        <v>126.91466666666666</v>
      </c>
      <c r="CG781" s="73">
        <f t="shared" si="764"/>
        <v>1216.6422429223746</v>
      </c>
      <c r="CH781" s="6">
        <f t="shared" si="751"/>
        <v>0</v>
      </c>
      <c r="CI781" s="6"/>
      <c r="CJ781" s="33">
        <v>44652</v>
      </c>
      <c r="CK781" s="5">
        <f t="shared" si="752"/>
        <v>44652</v>
      </c>
      <c r="CL781" s="11">
        <f t="shared" si="753"/>
        <v>2557</v>
      </c>
      <c r="CM781" s="11">
        <f t="shared" si="754"/>
        <v>2557</v>
      </c>
      <c r="CN781" s="6">
        <f t="shared" si="755"/>
        <v>1608.0861805931763</v>
      </c>
      <c r="CO781" s="62">
        <f t="shared" si="763"/>
        <v>0</v>
      </c>
      <c r="CP781" s="73">
        <f t="shared" si="760"/>
        <v>126.91466666666666</v>
      </c>
      <c r="CQ781" s="73">
        <f t="shared" si="765"/>
        <v>1089.7275762557081</v>
      </c>
      <c r="CR781" s="6">
        <f t="shared" si="757"/>
        <v>0</v>
      </c>
    </row>
    <row r="782" spans="1:98">
      <c r="A782" s="30" t="s">
        <v>2704</v>
      </c>
      <c r="B782" s="30" t="s">
        <v>2694</v>
      </c>
      <c r="C782" s="49"/>
      <c r="D782" s="49" t="s">
        <v>3966</v>
      </c>
      <c r="E782" s="30" t="s">
        <v>3061</v>
      </c>
      <c r="F782" s="30" t="s">
        <v>3138</v>
      </c>
      <c r="G782" s="30" t="s">
        <v>3115</v>
      </c>
      <c r="H782" s="30" t="s">
        <v>3141</v>
      </c>
      <c r="I782" s="30" t="s">
        <v>3116</v>
      </c>
      <c r="J782" s="30"/>
      <c r="K782" s="30" t="s">
        <v>1240</v>
      </c>
      <c r="L782" s="30" t="s">
        <v>3102</v>
      </c>
      <c r="M782" s="31">
        <v>1903.72</v>
      </c>
      <c r="N782" s="30">
        <v>5</v>
      </c>
      <c r="O782" s="30"/>
      <c r="P782" s="162">
        <v>15</v>
      </c>
      <c r="Q782" s="30">
        <f t="shared" si="709"/>
        <v>60</v>
      </c>
      <c r="R782" s="30">
        <f t="shared" si="710"/>
        <v>1826.2110000000002</v>
      </c>
      <c r="S782" s="30">
        <f t="shared" si="711"/>
        <v>1825</v>
      </c>
      <c r="T782" s="30" t="s">
        <v>6</v>
      </c>
      <c r="U782" s="30"/>
      <c r="V782" s="32">
        <v>42310</v>
      </c>
      <c r="W782" s="30"/>
      <c r="X782" s="31">
        <v>1903.72</v>
      </c>
      <c r="Y782" s="30">
        <v>0</v>
      </c>
      <c r="Z782" s="30">
        <v>0</v>
      </c>
      <c r="AA782" s="30">
        <v>0</v>
      </c>
      <c r="AB782" s="31">
        <f t="shared" si="712"/>
        <v>1903.72</v>
      </c>
      <c r="AC782" s="33">
        <v>42095</v>
      </c>
      <c r="AD782" s="10">
        <f t="shared" si="713"/>
        <v>42310</v>
      </c>
      <c r="AE782" s="10">
        <f t="shared" si="714"/>
        <v>42095</v>
      </c>
      <c r="AF782" s="11">
        <f t="shared" si="715"/>
        <v>-215</v>
      </c>
      <c r="AG782" s="11">
        <f t="shared" si="716"/>
        <v>1826.25</v>
      </c>
      <c r="AH782" s="11">
        <v>0</v>
      </c>
      <c r="AI782" s="11">
        <v>0</v>
      </c>
      <c r="AJ782" s="11">
        <v>0</v>
      </c>
      <c r="AK782" s="33">
        <v>42461</v>
      </c>
      <c r="AL782" s="5">
        <f t="shared" si="720"/>
        <v>42461</v>
      </c>
      <c r="AM782" s="11">
        <f t="shared" si="721"/>
        <v>42461</v>
      </c>
      <c r="AN782" s="11">
        <f t="shared" si="722"/>
        <v>0</v>
      </c>
      <c r="AO782" s="6">
        <v>157.09</v>
      </c>
      <c r="AP782" s="6">
        <f t="shared" si="723"/>
        <v>157.09</v>
      </c>
      <c r="AQ782" s="6">
        <f t="shared" si="724"/>
        <v>1746.63</v>
      </c>
      <c r="AR782" s="33">
        <v>42826</v>
      </c>
      <c r="AS782" s="5">
        <f t="shared" si="725"/>
        <v>42826</v>
      </c>
      <c r="AT782" s="11">
        <f t="shared" si="726"/>
        <v>42826</v>
      </c>
      <c r="AU782" s="11">
        <f t="shared" si="727"/>
        <v>516</v>
      </c>
      <c r="AV782" s="6">
        <v>537.83400000000006</v>
      </c>
      <c r="AW782" s="6">
        <v>380.74400000000003</v>
      </c>
      <c r="AX782" s="6">
        <f t="shared" si="728"/>
        <v>1365.886</v>
      </c>
      <c r="AY782" s="33">
        <v>43191</v>
      </c>
      <c r="AZ782" s="5">
        <f t="shared" si="729"/>
        <v>43191</v>
      </c>
      <c r="BA782" s="11">
        <f t="shared" si="730"/>
        <v>881</v>
      </c>
      <c r="BB782" s="11">
        <f t="shared" si="731"/>
        <v>881</v>
      </c>
      <c r="BC782" s="6">
        <v>924.12907202598478</v>
      </c>
      <c r="BD782" s="6">
        <v>386.29507202598472</v>
      </c>
      <c r="BE782" s="6">
        <f t="shared" si="732"/>
        <v>979.59092797401524</v>
      </c>
      <c r="BF782" s="8"/>
      <c r="BG782" s="33">
        <v>43556</v>
      </c>
      <c r="BH782" s="5">
        <f t="shared" si="733"/>
        <v>43556</v>
      </c>
      <c r="BI782" s="11">
        <f t="shared" si="734"/>
        <v>1246</v>
      </c>
      <c r="BJ782" s="11">
        <f t="shared" si="735"/>
        <v>0</v>
      </c>
      <c r="BK782" s="6">
        <f t="shared" si="736"/>
        <v>1298.883382040739</v>
      </c>
      <c r="BL782" s="6">
        <v>380.76</v>
      </c>
      <c r="BM782" s="6">
        <f t="shared" si="738"/>
        <v>598.83092797401525</v>
      </c>
      <c r="BN782" s="59"/>
      <c r="BO782" s="58"/>
      <c r="BP782" s="58"/>
      <c r="BQ782" s="61">
        <f t="shared" si="739"/>
        <v>513.72074738083893</v>
      </c>
      <c r="BR782" s="33">
        <v>43922</v>
      </c>
      <c r="BS782" s="5">
        <f t="shared" si="740"/>
        <v>43922</v>
      </c>
      <c r="BT782" s="11">
        <f t="shared" si="741"/>
        <v>1612</v>
      </c>
      <c r="BU782" s="11">
        <f t="shared" si="742"/>
        <v>0</v>
      </c>
      <c r="BV782" s="6">
        <f t="shared" si="743"/>
        <v>1389.9992526191611</v>
      </c>
      <c r="BW782" s="6">
        <v>91.115870578422218</v>
      </c>
      <c r="BX782" s="73">
        <f t="shared" si="758"/>
        <v>1343.5569095890412</v>
      </c>
      <c r="BY782" s="6">
        <v>218.08692797401523</v>
      </c>
      <c r="BZ782" s="33">
        <v>44287</v>
      </c>
      <c r="CA782" s="5">
        <f t="shared" si="746"/>
        <v>44287</v>
      </c>
      <c r="CB782" s="11">
        <f t="shared" si="747"/>
        <v>1977</v>
      </c>
      <c r="CC782" s="11">
        <f t="shared" si="748"/>
        <v>0</v>
      </c>
      <c r="CD782" s="6">
        <f t="shared" si="749"/>
        <v>1608.0861805931763</v>
      </c>
      <c r="CE782" s="62">
        <f t="shared" si="762"/>
        <v>218.08692797401523</v>
      </c>
      <c r="CF782" s="73">
        <f t="shared" si="759"/>
        <v>126.91466666666666</v>
      </c>
      <c r="CG782" s="73">
        <f t="shared" si="764"/>
        <v>1216.6422429223746</v>
      </c>
      <c r="CH782" s="6">
        <f t="shared" si="751"/>
        <v>0</v>
      </c>
      <c r="CI782" s="6"/>
      <c r="CJ782" s="33">
        <v>44652</v>
      </c>
      <c r="CK782" s="5">
        <f t="shared" si="752"/>
        <v>44652</v>
      </c>
      <c r="CL782" s="11">
        <f t="shared" si="753"/>
        <v>2557</v>
      </c>
      <c r="CM782" s="11">
        <f t="shared" si="754"/>
        <v>2557</v>
      </c>
      <c r="CN782" s="6">
        <f t="shared" si="755"/>
        <v>1608.0861805931763</v>
      </c>
      <c r="CO782" s="62">
        <f t="shared" si="763"/>
        <v>0</v>
      </c>
      <c r="CP782" s="73">
        <f t="shared" si="760"/>
        <v>126.91466666666666</v>
      </c>
      <c r="CQ782" s="73">
        <f t="shared" si="765"/>
        <v>1089.7275762557081</v>
      </c>
      <c r="CR782" s="6">
        <f t="shared" si="757"/>
        <v>0</v>
      </c>
    </row>
    <row r="783" spans="1:98">
      <c r="A783" s="30" t="s">
        <v>2705</v>
      </c>
      <c r="B783" s="30" t="s">
        <v>2694</v>
      </c>
      <c r="C783" s="49"/>
      <c r="D783" s="49" t="s">
        <v>3967</v>
      </c>
      <c r="E783" s="30" t="s">
        <v>3061</v>
      </c>
      <c r="F783" s="30" t="s">
        <v>3138</v>
      </c>
      <c r="G783" s="30" t="s">
        <v>3115</v>
      </c>
      <c r="H783" s="30" t="s">
        <v>3141</v>
      </c>
      <c r="I783" s="30" t="s">
        <v>3116</v>
      </c>
      <c r="J783" s="30"/>
      <c r="K783" s="30" t="s">
        <v>1240</v>
      </c>
      <c r="L783" s="30" t="s">
        <v>3102</v>
      </c>
      <c r="M783" s="31">
        <v>1903.72</v>
      </c>
      <c r="N783" s="30">
        <v>5</v>
      </c>
      <c r="O783" s="30"/>
      <c r="P783" s="162">
        <v>15</v>
      </c>
      <c r="Q783" s="30">
        <f t="shared" si="709"/>
        <v>60</v>
      </c>
      <c r="R783" s="30">
        <f t="shared" si="710"/>
        <v>1826.2110000000002</v>
      </c>
      <c r="S783" s="30">
        <f t="shared" si="711"/>
        <v>1825</v>
      </c>
      <c r="T783" s="30" t="s">
        <v>6</v>
      </c>
      <c r="U783" s="30"/>
      <c r="V783" s="32">
        <v>42310</v>
      </c>
      <c r="W783" s="30"/>
      <c r="X783" s="31">
        <v>1903.72</v>
      </c>
      <c r="Y783" s="30">
        <v>0</v>
      </c>
      <c r="Z783" s="30">
        <v>0</v>
      </c>
      <c r="AA783" s="30">
        <v>0</v>
      </c>
      <c r="AB783" s="31">
        <f t="shared" si="712"/>
        <v>1903.72</v>
      </c>
      <c r="AC783" s="33">
        <v>42095</v>
      </c>
      <c r="AD783" s="10">
        <f t="shared" si="713"/>
        <v>42310</v>
      </c>
      <c r="AE783" s="10">
        <f t="shared" si="714"/>
        <v>42095</v>
      </c>
      <c r="AF783" s="11">
        <f t="shared" si="715"/>
        <v>-215</v>
      </c>
      <c r="AG783" s="11">
        <f t="shared" si="716"/>
        <v>1826.25</v>
      </c>
      <c r="AH783" s="11">
        <v>0</v>
      </c>
      <c r="AI783" s="11">
        <v>0</v>
      </c>
      <c r="AJ783" s="11">
        <v>0</v>
      </c>
      <c r="AK783" s="33">
        <v>42461</v>
      </c>
      <c r="AL783" s="5">
        <f t="shared" si="720"/>
        <v>42461</v>
      </c>
      <c r="AM783" s="11">
        <f t="shared" si="721"/>
        <v>42461</v>
      </c>
      <c r="AN783" s="11">
        <f t="shared" si="722"/>
        <v>0</v>
      </c>
      <c r="AO783" s="6">
        <v>157.09</v>
      </c>
      <c r="AP783" s="6">
        <f t="shared" si="723"/>
        <v>157.09</v>
      </c>
      <c r="AQ783" s="6">
        <f t="shared" si="724"/>
        <v>1746.63</v>
      </c>
      <c r="AR783" s="33">
        <v>42826</v>
      </c>
      <c r="AS783" s="5">
        <f t="shared" si="725"/>
        <v>42826</v>
      </c>
      <c r="AT783" s="11">
        <f t="shared" si="726"/>
        <v>42826</v>
      </c>
      <c r="AU783" s="11">
        <f t="shared" si="727"/>
        <v>516</v>
      </c>
      <c r="AV783" s="6">
        <v>537.83400000000006</v>
      </c>
      <c r="AW783" s="6">
        <v>380.74400000000003</v>
      </c>
      <c r="AX783" s="6">
        <f t="shared" si="728"/>
        <v>1365.886</v>
      </c>
      <c r="AY783" s="33">
        <v>43191</v>
      </c>
      <c r="AZ783" s="5">
        <f t="shared" si="729"/>
        <v>43191</v>
      </c>
      <c r="BA783" s="11">
        <f t="shared" si="730"/>
        <v>881</v>
      </c>
      <c r="BB783" s="11">
        <f t="shared" si="731"/>
        <v>881</v>
      </c>
      <c r="BC783" s="6">
        <v>924.12907202598478</v>
      </c>
      <c r="BD783" s="6">
        <v>386.29507202598472</v>
      </c>
      <c r="BE783" s="6">
        <f t="shared" si="732"/>
        <v>979.59092797401524</v>
      </c>
      <c r="BF783" s="8"/>
      <c r="BG783" s="33">
        <v>43556</v>
      </c>
      <c r="BH783" s="5">
        <f t="shared" si="733"/>
        <v>43556</v>
      </c>
      <c r="BI783" s="11">
        <f t="shared" si="734"/>
        <v>1246</v>
      </c>
      <c r="BJ783" s="11">
        <f t="shared" si="735"/>
        <v>0</v>
      </c>
      <c r="BK783" s="6">
        <f t="shared" si="736"/>
        <v>1298.883382040739</v>
      </c>
      <c r="BL783" s="6">
        <v>380.76</v>
      </c>
      <c r="BM783" s="6">
        <f t="shared" si="738"/>
        <v>598.83092797401525</v>
      </c>
      <c r="BN783" s="59"/>
      <c r="BO783" s="58"/>
      <c r="BP783" s="58"/>
      <c r="BQ783" s="61">
        <f t="shared" si="739"/>
        <v>513.72074738083893</v>
      </c>
      <c r="BR783" s="33">
        <v>43922</v>
      </c>
      <c r="BS783" s="5">
        <f t="shared" si="740"/>
        <v>43922</v>
      </c>
      <c r="BT783" s="11">
        <f t="shared" si="741"/>
        <v>1612</v>
      </c>
      <c r="BU783" s="11">
        <f t="shared" si="742"/>
        <v>0</v>
      </c>
      <c r="BV783" s="6">
        <f t="shared" si="743"/>
        <v>1389.9992526191611</v>
      </c>
      <c r="BW783" s="6">
        <v>91.115870578422218</v>
      </c>
      <c r="BX783" s="73">
        <f t="shared" si="758"/>
        <v>1343.5569095890412</v>
      </c>
      <c r="BY783" s="6">
        <v>218.08692797401523</v>
      </c>
      <c r="BZ783" s="33">
        <v>44287</v>
      </c>
      <c r="CA783" s="5">
        <f t="shared" si="746"/>
        <v>44287</v>
      </c>
      <c r="CB783" s="11">
        <f t="shared" si="747"/>
        <v>1977</v>
      </c>
      <c r="CC783" s="11">
        <f t="shared" si="748"/>
        <v>0</v>
      </c>
      <c r="CD783" s="6">
        <f t="shared" si="749"/>
        <v>1608.0861805931763</v>
      </c>
      <c r="CE783" s="62">
        <f t="shared" si="762"/>
        <v>218.08692797401523</v>
      </c>
      <c r="CF783" s="73">
        <f t="shared" si="759"/>
        <v>126.91466666666666</v>
      </c>
      <c r="CG783" s="73">
        <f t="shared" si="764"/>
        <v>1216.6422429223746</v>
      </c>
      <c r="CH783" s="6">
        <f t="shared" si="751"/>
        <v>0</v>
      </c>
      <c r="CI783" s="6"/>
      <c r="CJ783" s="33">
        <v>44652</v>
      </c>
      <c r="CK783" s="5">
        <f t="shared" si="752"/>
        <v>44652</v>
      </c>
      <c r="CL783" s="11">
        <f t="shared" si="753"/>
        <v>2557</v>
      </c>
      <c r="CM783" s="11">
        <f t="shared" si="754"/>
        <v>2557</v>
      </c>
      <c r="CN783" s="6">
        <f t="shared" si="755"/>
        <v>1608.0861805931763</v>
      </c>
      <c r="CO783" s="62">
        <f t="shared" si="763"/>
        <v>0</v>
      </c>
      <c r="CP783" s="73">
        <f t="shared" si="760"/>
        <v>126.91466666666666</v>
      </c>
      <c r="CQ783" s="73">
        <f t="shared" si="765"/>
        <v>1089.7275762557081</v>
      </c>
      <c r="CR783" s="6">
        <f t="shared" si="757"/>
        <v>0</v>
      </c>
    </row>
    <row r="784" spans="1:98">
      <c r="A784" s="30" t="s">
        <v>2706</v>
      </c>
      <c r="B784" s="30" t="s">
        <v>2694</v>
      </c>
      <c r="C784" s="49"/>
      <c r="D784" s="49" t="s">
        <v>3968</v>
      </c>
      <c r="E784" s="30" t="s">
        <v>3061</v>
      </c>
      <c r="F784" s="30" t="s">
        <v>3138</v>
      </c>
      <c r="G784" s="30" t="s">
        <v>3115</v>
      </c>
      <c r="H784" s="30" t="s">
        <v>3141</v>
      </c>
      <c r="I784" s="30" t="s">
        <v>3116</v>
      </c>
      <c r="J784" s="30"/>
      <c r="K784" s="30" t="s">
        <v>1240</v>
      </c>
      <c r="L784" s="30" t="s">
        <v>3102</v>
      </c>
      <c r="M784" s="31">
        <v>1903.72</v>
      </c>
      <c r="N784" s="30">
        <v>5</v>
      </c>
      <c r="O784" s="30"/>
      <c r="P784" s="162">
        <v>15</v>
      </c>
      <c r="Q784" s="30">
        <f t="shared" si="709"/>
        <v>60</v>
      </c>
      <c r="R784" s="30">
        <f t="shared" si="710"/>
        <v>1826.2110000000002</v>
      </c>
      <c r="S784" s="30">
        <f t="shared" si="711"/>
        <v>1825</v>
      </c>
      <c r="T784" s="30" t="s">
        <v>6</v>
      </c>
      <c r="U784" s="30"/>
      <c r="V784" s="32">
        <v>42310</v>
      </c>
      <c r="W784" s="30"/>
      <c r="X784" s="31">
        <v>1903.72</v>
      </c>
      <c r="Y784" s="30">
        <v>0</v>
      </c>
      <c r="Z784" s="30">
        <v>0</v>
      </c>
      <c r="AA784" s="30">
        <v>0</v>
      </c>
      <c r="AB784" s="31">
        <f t="shared" si="712"/>
        <v>1903.72</v>
      </c>
      <c r="AC784" s="33">
        <v>42095</v>
      </c>
      <c r="AD784" s="10">
        <f t="shared" si="713"/>
        <v>42310</v>
      </c>
      <c r="AE784" s="10">
        <f t="shared" si="714"/>
        <v>42095</v>
      </c>
      <c r="AF784" s="11">
        <f t="shared" si="715"/>
        <v>-215</v>
      </c>
      <c r="AG784" s="11">
        <f t="shared" si="716"/>
        <v>1826.25</v>
      </c>
      <c r="AH784" s="11">
        <v>0</v>
      </c>
      <c r="AI784" s="11">
        <v>0</v>
      </c>
      <c r="AJ784" s="11">
        <v>0</v>
      </c>
      <c r="AK784" s="33">
        <v>42461</v>
      </c>
      <c r="AL784" s="5">
        <f t="shared" si="720"/>
        <v>42461</v>
      </c>
      <c r="AM784" s="11">
        <f t="shared" si="721"/>
        <v>42461</v>
      </c>
      <c r="AN784" s="11">
        <f t="shared" si="722"/>
        <v>0</v>
      </c>
      <c r="AO784" s="6">
        <v>157.09</v>
      </c>
      <c r="AP784" s="6">
        <f t="shared" si="723"/>
        <v>157.09</v>
      </c>
      <c r="AQ784" s="6">
        <f t="shared" si="724"/>
        <v>1746.63</v>
      </c>
      <c r="AR784" s="33">
        <v>42826</v>
      </c>
      <c r="AS784" s="5">
        <f t="shared" si="725"/>
        <v>42826</v>
      </c>
      <c r="AT784" s="11">
        <f t="shared" si="726"/>
        <v>42826</v>
      </c>
      <c r="AU784" s="11">
        <f t="shared" si="727"/>
        <v>516</v>
      </c>
      <c r="AV784" s="6">
        <v>537.83400000000006</v>
      </c>
      <c r="AW784" s="6">
        <v>380.74400000000003</v>
      </c>
      <c r="AX784" s="6">
        <f t="shared" si="728"/>
        <v>1365.886</v>
      </c>
      <c r="AY784" s="33">
        <v>43191</v>
      </c>
      <c r="AZ784" s="5">
        <f t="shared" si="729"/>
        <v>43191</v>
      </c>
      <c r="BA784" s="11">
        <f t="shared" si="730"/>
        <v>881</v>
      </c>
      <c r="BB784" s="11">
        <f t="shared" si="731"/>
        <v>881</v>
      </c>
      <c r="BC784" s="6">
        <v>924.12907202598478</v>
      </c>
      <c r="BD784" s="6">
        <v>386.29507202598472</v>
      </c>
      <c r="BE784" s="6">
        <f t="shared" si="732"/>
        <v>979.59092797401524</v>
      </c>
      <c r="BF784" s="8"/>
      <c r="BG784" s="33">
        <v>43556</v>
      </c>
      <c r="BH784" s="5">
        <f t="shared" si="733"/>
        <v>43556</v>
      </c>
      <c r="BI784" s="11">
        <f t="shared" si="734"/>
        <v>1246</v>
      </c>
      <c r="BJ784" s="11">
        <f t="shared" si="735"/>
        <v>0</v>
      </c>
      <c r="BK784" s="6">
        <f t="shared" si="736"/>
        <v>1298.883382040739</v>
      </c>
      <c r="BL784" s="6">
        <v>380.76</v>
      </c>
      <c r="BM784" s="6">
        <f t="shared" si="738"/>
        <v>598.83092797401525</v>
      </c>
      <c r="BN784" s="59"/>
      <c r="BO784" s="58"/>
      <c r="BP784" s="58"/>
      <c r="BQ784" s="61">
        <f t="shared" si="739"/>
        <v>513.72074738083893</v>
      </c>
      <c r="BR784" s="33">
        <v>43922</v>
      </c>
      <c r="BS784" s="5">
        <f t="shared" si="740"/>
        <v>43922</v>
      </c>
      <c r="BT784" s="11">
        <f t="shared" si="741"/>
        <v>1612</v>
      </c>
      <c r="BU784" s="11">
        <f t="shared" si="742"/>
        <v>0</v>
      </c>
      <c r="BV784" s="6">
        <f t="shared" si="743"/>
        <v>1389.9992526191611</v>
      </c>
      <c r="BW784" s="6">
        <v>91.115870578422218</v>
      </c>
      <c r="BX784" s="73">
        <f t="shared" si="758"/>
        <v>1343.5569095890412</v>
      </c>
      <c r="BY784" s="6">
        <v>218.08692797401523</v>
      </c>
      <c r="BZ784" s="33">
        <v>44287</v>
      </c>
      <c r="CA784" s="5">
        <f t="shared" si="746"/>
        <v>44287</v>
      </c>
      <c r="CB784" s="11">
        <f t="shared" si="747"/>
        <v>1977</v>
      </c>
      <c r="CC784" s="11">
        <f t="shared" si="748"/>
        <v>0</v>
      </c>
      <c r="CD784" s="6">
        <f t="shared" si="749"/>
        <v>1608.0861805931763</v>
      </c>
      <c r="CE784" s="62">
        <f t="shared" si="762"/>
        <v>218.08692797401523</v>
      </c>
      <c r="CF784" s="73">
        <f t="shared" si="759"/>
        <v>126.91466666666666</v>
      </c>
      <c r="CG784" s="73">
        <f t="shared" si="764"/>
        <v>1216.6422429223746</v>
      </c>
      <c r="CH784" s="6">
        <f t="shared" si="751"/>
        <v>0</v>
      </c>
      <c r="CI784" s="6"/>
      <c r="CJ784" s="33">
        <v>44652</v>
      </c>
      <c r="CK784" s="5">
        <f t="shared" si="752"/>
        <v>44652</v>
      </c>
      <c r="CL784" s="11">
        <f t="shared" si="753"/>
        <v>2557</v>
      </c>
      <c r="CM784" s="11">
        <f t="shared" si="754"/>
        <v>2557</v>
      </c>
      <c r="CN784" s="6">
        <f t="shared" si="755"/>
        <v>1608.0861805931763</v>
      </c>
      <c r="CO784" s="62">
        <f t="shared" si="763"/>
        <v>0</v>
      </c>
      <c r="CP784" s="73">
        <f t="shared" si="760"/>
        <v>126.91466666666666</v>
      </c>
      <c r="CQ784" s="73">
        <f t="shared" si="765"/>
        <v>1089.7275762557081</v>
      </c>
      <c r="CR784" s="6">
        <f t="shared" si="757"/>
        <v>0</v>
      </c>
    </row>
    <row r="785" spans="1:96">
      <c r="A785" s="30" t="s">
        <v>2707</v>
      </c>
      <c r="B785" s="30" t="s">
        <v>2694</v>
      </c>
      <c r="C785" s="49"/>
      <c r="D785" s="49" t="s">
        <v>3969</v>
      </c>
      <c r="E785" s="30" t="s">
        <v>3061</v>
      </c>
      <c r="F785" s="30" t="s">
        <v>3138</v>
      </c>
      <c r="G785" s="30" t="s">
        <v>3115</v>
      </c>
      <c r="H785" s="30" t="s">
        <v>3964</v>
      </c>
      <c r="I785" s="30" t="s">
        <v>3116</v>
      </c>
      <c r="J785" s="30"/>
      <c r="K785" s="30" t="s">
        <v>1240</v>
      </c>
      <c r="L785" s="30" t="s">
        <v>3102</v>
      </c>
      <c r="M785" s="31">
        <v>1903.72</v>
      </c>
      <c r="N785" s="30">
        <v>5</v>
      </c>
      <c r="O785" s="30"/>
      <c r="P785" s="162">
        <v>15</v>
      </c>
      <c r="Q785" s="30">
        <f t="shared" ref="Q785:Q848" si="766">N785*12</f>
        <v>60</v>
      </c>
      <c r="R785" s="30">
        <f t="shared" ref="R785:R848" si="767">N785*365.2422</f>
        <v>1826.2110000000002</v>
      </c>
      <c r="S785" s="30">
        <f t="shared" ref="S785:S848" si="768">N785*365</f>
        <v>1825</v>
      </c>
      <c r="T785" s="30" t="s">
        <v>6</v>
      </c>
      <c r="U785" s="30"/>
      <c r="V785" s="32">
        <v>42310</v>
      </c>
      <c r="W785" s="30"/>
      <c r="X785" s="31">
        <v>1903.72</v>
      </c>
      <c r="Y785" s="30">
        <v>0</v>
      </c>
      <c r="Z785" s="30">
        <v>0</v>
      </c>
      <c r="AA785" s="30">
        <v>0</v>
      </c>
      <c r="AB785" s="31">
        <f t="shared" ref="AB785:AB848" si="769">SUBTOTAL(9,X785:AA785)</f>
        <v>1903.72</v>
      </c>
      <c r="AC785" s="33">
        <v>42095</v>
      </c>
      <c r="AD785" s="10">
        <f t="shared" ref="AD785:AD848" si="770">V785</f>
        <v>42310</v>
      </c>
      <c r="AE785" s="10">
        <f t="shared" ref="AE785:AE848" si="771">AC785</f>
        <v>42095</v>
      </c>
      <c r="AF785" s="11">
        <f t="shared" ref="AF785:AF848" si="772">AC785-V785</f>
        <v>-215</v>
      </c>
      <c r="AG785" s="11">
        <f t="shared" ref="AG785:AG848" si="773">+N785*365.25</f>
        <v>1826.25</v>
      </c>
      <c r="AH785" s="11">
        <v>0</v>
      </c>
      <c r="AI785" s="11">
        <v>0</v>
      </c>
      <c r="AJ785" s="11">
        <v>0</v>
      </c>
      <c r="AK785" s="33">
        <v>42461</v>
      </c>
      <c r="AL785" s="5">
        <f t="shared" ref="AL785:AL848" si="774">AK785</f>
        <v>42461</v>
      </c>
      <c r="AM785" s="11">
        <f t="shared" ref="AM785:AM848" si="775">AL785-W785</f>
        <v>42461</v>
      </c>
      <c r="AN785" s="11">
        <f t="shared" ref="AN785:AN848" si="776">IF(AG785&lt;AM785,AH785,AM785)</f>
        <v>0</v>
      </c>
      <c r="AO785" s="6">
        <v>157.09</v>
      </c>
      <c r="AP785" s="6">
        <f t="shared" ref="AP785:AP848" si="777">AO785-AI785</f>
        <v>157.09</v>
      </c>
      <c r="AQ785" s="6">
        <f t="shared" ref="AQ785:AQ848" si="778">AB785-AO785</f>
        <v>1746.63</v>
      </c>
      <c r="AR785" s="33">
        <v>42826</v>
      </c>
      <c r="AS785" s="5">
        <f t="shared" ref="AS785:AS848" si="779">AR785</f>
        <v>42826</v>
      </c>
      <c r="AT785" s="11">
        <f t="shared" ref="AT785:AT848" si="780">AS785-W785</f>
        <v>42826</v>
      </c>
      <c r="AU785" s="11">
        <f t="shared" ref="AU785:AU848" si="781">IF(AD785 &lt;&gt; "N/a",IF(AT785&lt;AD785,0,AT785-AD785),0)</f>
        <v>516</v>
      </c>
      <c r="AV785" s="6">
        <v>537.83400000000006</v>
      </c>
      <c r="AW785" s="6">
        <v>380.74400000000003</v>
      </c>
      <c r="AX785" s="6">
        <f t="shared" ref="AX785:AX848" si="782">AB785-AV785</f>
        <v>1365.886</v>
      </c>
      <c r="AY785" s="33">
        <v>43191</v>
      </c>
      <c r="AZ785" s="5">
        <f t="shared" ref="AZ785:AZ848" si="783">AY785</f>
        <v>43191</v>
      </c>
      <c r="BA785" s="11">
        <f t="shared" ref="BA785:BA848" si="784">IF(AJ785 &lt;&gt; "N/a",IF(AZ785&lt;AD785,0,AZ785-AD785),0)</f>
        <v>881</v>
      </c>
      <c r="BB785" s="11">
        <f t="shared" ref="BB785:BB848" si="785">IF(AJ785 &lt;&gt; "N/a",IF(BA785&lt;AJ785,0,BA785-AJ785),0)</f>
        <v>881</v>
      </c>
      <c r="BC785" s="6">
        <v>924.12907202598478</v>
      </c>
      <c r="BD785" s="6">
        <v>386.29507202598472</v>
      </c>
      <c r="BE785" s="6">
        <f t="shared" ref="BE785:BE848" si="786">AB785-BC785</f>
        <v>979.59092797401524</v>
      </c>
      <c r="BF785" s="8"/>
      <c r="BG785" s="33">
        <v>43556</v>
      </c>
      <c r="BH785" s="5">
        <f t="shared" ref="BH785:BH848" si="787">BG785</f>
        <v>43556</v>
      </c>
      <c r="BI785" s="11">
        <f t="shared" ref="BI785:BI848" si="788">IF(R785 &lt;&gt; "N/a",IF(BG785&lt;V785,0,BG785-V785),0)</f>
        <v>1246</v>
      </c>
      <c r="BJ785" s="11">
        <f t="shared" ref="BJ785:BJ848" si="789">IF(AR785 &lt;&gt; "N/a",IF(BI785&lt;AR785,0,BI785-AR785),0)</f>
        <v>0</v>
      </c>
      <c r="BK785" s="6">
        <f t="shared" ref="BK785:BK848" si="790">(M785-J785)/R785*BI785</f>
        <v>1298.883382040739</v>
      </c>
      <c r="BL785" s="6">
        <v>380.76</v>
      </c>
      <c r="BM785" s="6">
        <f t="shared" ref="BM785:BM848" si="791">BE785-BL785</f>
        <v>598.83092797401525</v>
      </c>
      <c r="BN785" s="59"/>
      <c r="BO785" s="58"/>
      <c r="BP785" s="58"/>
      <c r="BQ785" s="61">
        <f t="shared" ref="BQ785:BQ848" si="792">AB785-BV785</f>
        <v>513.72074738083893</v>
      </c>
      <c r="BR785" s="33">
        <v>43922</v>
      </c>
      <c r="BS785" s="5">
        <f t="shared" ref="BS785:BS848" si="793">BR785</f>
        <v>43922</v>
      </c>
      <c r="BT785" s="11">
        <f t="shared" ref="BT785:BT848" si="794">IF(Z785 &lt;&gt; "N/a",IF(BR785&lt;AD785,0,BR785-AD785),0)</f>
        <v>1612</v>
      </c>
      <c r="BU785" s="11">
        <f t="shared" ref="BU785:BU848" si="795">IF(AZ785 &lt;&gt; "N/a",IF(BT785&lt;AZ785,0,BT785-AZ785),0)</f>
        <v>0</v>
      </c>
      <c r="BV785" s="6">
        <f t="shared" ref="BV785:BV848" si="796">BK785+BW785</f>
        <v>1389.9992526191611</v>
      </c>
      <c r="BW785" s="6">
        <v>91.115870578422218</v>
      </c>
      <c r="BX785" s="73">
        <f t="shared" si="758"/>
        <v>1343.5569095890412</v>
      </c>
      <c r="BY785" s="6">
        <v>218.08692797401523</v>
      </c>
      <c r="BZ785" s="33">
        <v>44287</v>
      </c>
      <c r="CA785" s="5">
        <f t="shared" ref="CA785:CA848" si="797">BZ785</f>
        <v>44287</v>
      </c>
      <c r="CB785" s="11">
        <f t="shared" ref="CB785:CB848" si="798">BZ785-V785</f>
        <v>1977</v>
      </c>
      <c r="CC785" s="11">
        <f t="shared" ref="CC785:CC848" si="799">IF(BG785 &lt;&gt; "N/a",IF(CB785&lt;BG785,0,CB785-BG785),0)</f>
        <v>0</v>
      </c>
      <c r="CD785" s="6">
        <f t="shared" ref="CD785:CD848" si="800">BV785+CE785</f>
        <v>1608.0861805931763</v>
      </c>
      <c r="CE785" s="62">
        <f t="shared" si="762"/>
        <v>218.08692797401523</v>
      </c>
      <c r="CF785" s="73">
        <f t="shared" si="759"/>
        <v>126.91466666666666</v>
      </c>
      <c r="CG785" s="73">
        <f t="shared" si="764"/>
        <v>1216.6422429223746</v>
      </c>
      <c r="CH785" s="6">
        <f t="shared" ref="CH785:CH848" si="801">BY785-CE785</f>
        <v>0</v>
      </c>
      <c r="CI785" s="6"/>
      <c r="CJ785" s="33">
        <v>44652</v>
      </c>
      <c r="CK785" s="5">
        <f t="shared" ref="CK785:CK848" si="802">CJ785</f>
        <v>44652</v>
      </c>
      <c r="CL785" s="11">
        <f t="shared" ref="CL785:CL848" si="803">CJ785-AC785</f>
        <v>2557</v>
      </c>
      <c r="CM785" s="11">
        <f t="shared" ref="CM785:CM848" si="804">IF(BN785 &lt;&gt; "N/a",IF(CL785&lt;BN785,0,CL785-BN785),0)</f>
        <v>2557</v>
      </c>
      <c r="CN785" s="6">
        <f t="shared" ref="CN785:CN848" si="805">CD785+CO785</f>
        <v>1608.0861805931763</v>
      </c>
      <c r="CO785" s="62">
        <f t="shared" si="763"/>
        <v>0</v>
      </c>
      <c r="CP785" s="73">
        <f t="shared" si="760"/>
        <v>126.91466666666666</v>
      </c>
      <c r="CQ785" s="73">
        <f t="shared" si="765"/>
        <v>1089.7275762557081</v>
      </c>
      <c r="CR785" s="6">
        <f t="shared" ref="CR785:CR848" si="806">CH785-CO785</f>
        <v>0</v>
      </c>
    </row>
    <row r="786" spans="1:96">
      <c r="A786" s="30" t="s">
        <v>2708</v>
      </c>
      <c r="B786" s="30" t="s">
        <v>2694</v>
      </c>
      <c r="C786" s="49"/>
      <c r="D786" s="49" t="s">
        <v>3970</v>
      </c>
      <c r="E786" s="30" t="s">
        <v>3061</v>
      </c>
      <c r="F786" s="30" t="s">
        <v>3138</v>
      </c>
      <c r="G786" s="30" t="s">
        <v>3115</v>
      </c>
      <c r="H786" s="30" t="s">
        <v>3141</v>
      </c>
      <c r="I786" s="30" t="s">
        <v>3116</v>
      </c>
      <c r="J786" s="30"/>
      <c r="K786" s="30" t="s">
        <v>1240</v>
      </c>
      <c r="L786" s="30" t="s">
        <v>3102</v>
      </c>
      <c r="M786" s="31">
        <v>1903.72</v>
      </c>
      <c r="N786" s="30">
        <v>5</v>
      </c>
      <c r="O786" s="30"/>
      <c r="P786" s="162">
        <v>15</v>
      </c>
      <c r="Q786" s="30">
        <f t="shared" si="766"/>
        <v>60</v>
      </c>
      <c r="R786" s="30">
        <f t="shared" si="767"/>
        <v>1826.2110000000002</v>
      </c>
      <c r="S786" s="30">
        <f t="shared" si="768"/>
        <v>1825</v>
      </c>
      <c r="T786" s="30" t="s">
        <v>6</v>
      </c>
      <c r="U786" s="30"/>
      <c r="V786" s="32">
        <v>42310</v>
      </c>
      <c r="W786" s="30"/>
      <c r="X786" s="31">
        <v>1903.72</v>
      </c>
      <c r="Y786" s="30">
        <v>0</v>
      </c>
      <c r="Z786" s="30">
        <v>0</v>
      </c>
      <c r="AA786" s="30">
        <v>0</v>
      </c>
      <c r="AB786" s="31">
        <f t="shared" si="769"/>
        <v>1903.72</v>
      </c>
      <c r="AC786" s="33">
        <v>42095</v>
      </c>
      <c r="AD786" s="10">
        <f t="shared" si="770"/>
        <v>42310</v>
      </c>
      <c r="AE786" s="10">
        <f t="shared" si="771"/>
        <v>42095</v>
      </c>
      <c r="AF786" s="11">
        <f t="shared" si="772"/>
        <v>-215</v>
      </c>
      <c r="AG786" s="11">
        <f t="shared" si="773"/>
        <v>1826.25</v>
      </c>
      <c r="AH786" s="11">
        <v>0</v>
      </c>
      <c r="AI786" s="11">
        <v>0</v>
      </c>
      <c r="AJ786" s="11">
        <v>0</v>
      </c>
      <c r="AK786" s="33">
        <v>42461</v>
      </c>
      <c r="AL786" s="5">
        <f t="shared" si="774"/>
        <v>42461</v>
      </c>
      <c r="AM786" s="11">
        <f t="shared" si="775"/>
        <v>42461</v>
      </c>
      <c r="AN786" s="11">
        <f t="shared" si="776"/>
        <v>0</v>
      </c>
      <c r="AO786" s="6">
        <v>157.09</v>
      </c>
      <c r="AP786" s="6">
        <f t="shared" si="777"/>
        <v>157.09</v>
      </c>
      <c r="AQ786" s="6">
        <f t="shared" si="778"/>
        <v>1746.63</v>
      </c>
      <c r="AR786" s="33">
        <v>42826</v>
      </c>
      <c r="AS786" s="5">
        <f t="shared" si="779"/>
        <v>42826</v>
      </c>
      <c r="AT786" s="11">
        <f t="shared" si="780"/>
        <v>42826</v>
      </c>
      <c r="AU786" s="11">
        <f t="shared" si="781"/>
        <v>516</v>
      </c>
      <c r="AV786" s="6">
        <v>537.83400000000006</v>
      </c>
      <c r="AW786" s="6">
        <v>380.74400000000003</v>
      </c>
      <c r="AX786" s="6">
        <f t="shared" si="782"/>
        <v>1365.886</v>
      </c>
      <c r="AY786" s="33">
        <v>43191</v>
      </c>
      <c r="AZ786" s="5">
        <f t="shared" si="783"/>
        <v>43191</v>
      </c>
      <c r="BA786" s="11">
        <f t="shared" si="784"/>
        <v>881</v>
      </c>
      <c r="BB786" s="11">
        <f t="shared" si="785"/>
        <v>881</v>
      </c>
      <c r="BC786" s="6">
        <v>924.12907202598478</v>
      </c>
      <c r="BD786" s="6">
        <v>386.29507202598472</v>
      </c>
      <c r="BE786" s="6">
        <f t="shared" si="786"/>
        <v>979.59092797401524</v>
      </c>
      <c r="BF786" s="8"/>
      <c r="BG786" s="33">
        <v>43556</v>
      </c>
      <c r="BH786" s="5">
        <f t="shared" si="787"/>
        <v>43556</v>
      </c>
      <c r="BI786" s="11">
        <f t="shared" si="788"/>
        <v>1246</v>
      </c>
      <c r="BJ786" s="11">
        <f t="shared" si="789"/>
        <v>0</v>
      </c>
      <c r="BK786" s="6">
        <f t="shared" si="790"/>
        <v>1298.883382040739</v>
      </c>
      <c r="BL786" s="6">
        <v>380.76</v>
      </c>
      <c r="BM786" s="6">
        <f t="shared" si="791"/>
        <v>598.83092797401525</v>
      </c>
      <c r="BN786" s="59"/>
      <c r="BO786" s="58"/>
      <c r="BP786" s="58"/>
      <c r="BQ786" s="61">
        <f t="shared" si="792"/>
        <v>513.72074738083893</v>
      </c>
      <c r="BR786" s="33">
        <v>43922</v>
      </c>
      <c r="BS786" s="5">
        <f t="shared" si="793"/>
        <v>43922</v>
      </c>
      <c r="BT786" s="11">
        <f t="shared" si="794"/>
        <v>1612</v>
      </c>
      <c r="BU786" s="11">
        <f t="shared" si="795"/>
        <v>0</v>
      </c>
      <c r="BV786" s="6">
        <f t="shared" si="796"/>
        <v>1389.9992526191611</v>
      </c>
      <c r="BW786" s="6">
        <v>91.115870578422218</v>
      </c>
      <c r="BX786" s="73">
        <f t="shared" ref="BX786:BX849" si="807">M786*(P786-($BX$4-V786)/365)/P786</f>
        <v>1343.5569095890412</v>
      </c>
      <c r="BY786" s="6">
        <v>218.08692797401523</v>
      </c>
      <c r="BZ786" s="33">
        <v>44287</v>
      </c>
      <c r="CA786" s="5">
        <f t="shared" si="797"/>
        <v>44287</v>
      </c>
      <c r="CB786" s="11">
        <f t="shared" si="798"/>
        <v>1977</v>
      </c>
      <c r="CC786" s="11">
        <f t="shared" si="799"/>
        <v>0</v>
      </c>
      <c r="CD786" s="6">
        <f t="shared" si="800"/>
        <v>1608.0861805931763</v>
      </c>
      <c r="CE786" s="62">
        <f t="shared" si="762"/>
        <v>218.08692797401523</v>
      </c>
      <c r="CF786" s="73">
        <f t="shared" ref="CF786:CF849" si="808">M786/P786</f>
        <v>126.91466666666666</v>
      </c>
      <c r="CG786" s="73">
        <f t="shared" si="764"/>
        <v>1216.6422429223746</v>
      </c>
      <c r="CH786" s="6">
        <f t="shared" si="801"/>
        <v>0</v>
      </c>
      <c r="CI786" s="6"/>
      <c r="CJ786" s="33">
        <v>44652</v>
      </c>
      <c r="CK786" s="5">
        <f t="shared" si="802"/>
        <v>44652</v>
      </c>
      <c r="CL786" s="11">
        <f t="shared" si="803"/>
        <v>2557</v>
      </c>
      <c r="CM786" s="11">
        <f t="shared" si="804"/>
        <v>2557</v>
      </c>
      <c r="CN786" s="6">
        <f t="shared" si="805"/>
        <v>1608.0861805931763</v>
      </c>
      <c r="CO786" s="62">
        <f t="shared" si="763"/>
        <v>0</v>
      </c>
      <c r="CP786" s="73">
        <f t="shared" ref="CP786:CP849" si="809">M786/P786</f>
        <v>126.91466666666666</v>
      </c>
      <c r="CQ786" s="73">
        <f t="shared" si="765"/>
        <v>1089.7275762557081</v>
      </c>
      <c r="CR786" s="6">
        <f t="shared" si="806"/>
        <v>0</v>
      </c>
    </row>
    <row r="787" spans="1:96">
      <c r="A787" s="30" t="s">
        <v>2709</v>
      </c>
      <c r="B787" s="30" t="s">
        <v>2694</v>
      </c>
      <c r="C787" s="49"/>
      <c r="D787" s="49" t="s">
        <v>3971</v>
      </c>
      <c r="E787" s="30" t="s">
        <v>3061</v>
      </c>
      <c r="F787" s="30" t="s">
        <v>3138</v>
      </c>
      <c r="G787" s="30" t="s">
        <v>3115</v>
      </c>
      <c r="H787" s="30" t="s">
        <v>3141</v>
      </c>
      <c r="I787" s="30" t="s">
        <v>3116</v>
      </c>
      <c r="J787" s="30"/>
      <c r="K787" s="30" t="s">
        <v>1240</v>
      </c>
      <c r="L787" s="30" t="s">
        <v>3102</v>
      </c>
      <c r="M787" s="31">
        <v>1903.72</v>
      </c>
      <c r="N787" s="30">
        <v>5</v>
      </c>
      <c r="O787" s="30"/>
      <c r="P787" s="162">
        <v>15</v>
      </c>
      <c r="Q787" s="30">
        <f t="shared" si="766"/>
        <v>60</v>
      </c>
      <c r="R787" s="30">
        <f t="shared" si="767"/>
        <v>1826.2110000000002</v>
      </c>
      <c r="S787" s="30">
        <f t="shared" si="768"/>
        <v>1825</v>
      </c>
      <c r="T787" s="30" t="s">
        <v>6</v>
      </c>
      <c r="U787" s="30"/>
      <c r="V787" s="32">
        <v>42310</v>
      </c>
      <c r="W787" s="30"/>
      <c r="X787" s="31">
        <v>1903.72</v>
      </c>
      <c r="Y787" s="30">
        <v>0</v>
      </c>
      <c r="Z787" s="30">
        <v>0</v>
      </c>
      <c r="AA787" s="30">
        <v>0</v>
      </c>
      <c r="AB787" s="31">
        <f t="shared" si="769"/>
        <v>1903.72</v>
      </c>
      <c r="AC787" s="33">
        <v>42095</v>
      </c>
      <c r="AD787" s="10">
        <f t="shared" si="770"/>
        <v>42310</v>
      </c>
      <c r="AE787" s="10">
        <f t="shared" si="771"/>
        <v>42095</v>
      </c>
      <c r="AF787" s="11">
        <f t="shared" si="772"/>
        <v>-215</v>
      </c>
      <c r="AG787" s="11">
        <f t="shared" si="773"/>
        <v>1826.25</v>
      </c>
      <c r="AH787" s="11">
        <v>0</v>
      </c>
      <c r="AI787" s="11">
        <v>0</v>
      </c>
      <c r="AJ787" s="11">
        <v>0</v>
      </c>
      <c r="AK787" s="33">
        <v>42461</v>
      </c>
      <c r="AL787" s="5">
        <f t="shared" si="774"/>
        <v>42461</v>
      </c>
      <c r="AM787" s="11">
        <f t="shared" si="775"/>
        <v>42461</v>
      </c>
      <c r="AN787" s="11">
        <f t="shared" si="776"/>
        <v>0</v>
      </c>
      <c r="AO787" s="6">
        <v>157.09</v>
      </c>
      <c r="AP787" s="6">
        <f t="shared" si="777"/>
        <v>157.09</v>
      </c>
      <c r="AQ787" s="6">
        <f t="shared" si="778"/>
        <v>1746.63</v>
      </c>
      <c r="AR787" s="33">
        <v>42826</v>
      </c>
      <c r="AS787" s="5">
        <f t="shared" si="779"/>
        <v>42826</v>
      </c>
      <c r="AT787" s="11">
        <f t="shared" si="780"/>
        <v>42826</v>
      </c>
      <c r="AU787" s="11">
        <f t="shared" si="781"/>
        <v>516</v>
      </c>
      <c r="AV787" s="6">
        <v>537.83400000000006</v>
      </c>
      <c r="AW787" s="6">
        <v>380.74400000000003</v>
      </c>
      <c r="AX787" s="6">
        <f t="shared" si="782"/>
        <v>1365.886</v>
      </c>
      <c r="AY787" s="33">
        <v>43191</v>
      </c>
      <c r="AZ787" s="5">
        <f t="shared" si="783"/>
        <v>43191</v>
      </c>
      <c r="BA787" s="11">
        <f t="shared" si="784"/>
        <v>881</v>
      </c>
      <c r="BB787" s="11">
        <f t="shared" si="785"/>
        <v>881</v>
      </c>
      <c r="BC787" s="6">
        <v>924.12907202598478</v>
      </c>
      <c r="BD787" s="6">
        <v>386.29507202598472</v>
      </c>
      <c r="BE787" s="6">
        <f t="shared" si="786"/>
        <v>979.59092797401524</v>
      </c>
      <c r="BF787" s="8"/>
      <c r="BG787" s="33">
        <v>43556</v>
      </c>
      <c r="BH787" s="5">
        <f t="shared" si="787"/>
        <v>43556</v>
      </c>
      <c r="BI787" s="11">
        <f t="shared" si="788"/>
        <v>1246</v>
      </c>
      <c r="BJ787" s="11">
        <f t="shared" si="789"/>
        <v>0</v>
      </c>
      <c r="BK787" s="6">
        <f t="shared" si="790"/>
        <v>1298.883382040739</v>
      </c>
      <c r="BL787" s="6">
        <v>380.76</v>
      </c>
      <c r="BM787" s="6">
        <f t="shared" si="791"/>
        <v>598.83092797401525</v>
      </c>
      <c r="BN787" s="59"/>
      <c r="BO787" s="58"/>
      <c r="BP787" s="58"/>
      <c r="BQ787" s="61">
        <f t="shared" si="792"/>
        <v>513.72074738083893</v>
      </c>
      <c r="BR787" s="33">
        <v>43922</v>
      </c>
      <c r="BS787" s="5">
        <f t="shared" si="793"/>
        <v>43922</v>
      </c>
      <c r="BT787" s="11">
        <f t="shared" si="794"/>
        <v>1612</v>
      </c>
      <c r="BU787" s="11">
        <f t="shared" si="795"/>
        <v>0</v>
      </c>
      <c r="BV787" s="6">
        <f t="shared" si="796"/>
        <v>1389.9992526191611</v>
      </c>
      <c r="BW787" s="6">
        <v>91.115870578422218</v>
      </c>
      <c r="BX787" s="73">
        <f t="shared" si="807"/>
        <v>1343.5569095890412</v>
      </c>
      <c r="BY787" s="6">
        <v>218.08692797401523</v>
      </c>
      <c r="BZ787" s="33">
        <v>44287</v>
      </c>
      <c r="CA787" s="5">
        <f t="shared" si="797"/>
        <v>44287</v>
      </c>
      <c r="CB787" s="11">
        <f t="shared" si="798"/>
        <v>1977</v>
      </c>
      <c r="CC787" s="11">
        <f t="shared" si="799"/>
        <v>0</v>
      </c>
      <c r="CD787" s="6">
        <f t="shared" si="800"/>
        <v>1608.0861805931763</v>
      </c>
      <c r="CE787" s="62">
        <f t="shared" si="762"/>
        <v>218.08692797401523</v>
      </c>
      <c r="CF787" s="73">
        <f t="shared" si="808"/>
        <v>126.91466666666666</v>
      </c>
      <c r="CG787" s="73">
        <f t="shared" si="764"/>
        <v>1216.6422429223746</v>
      </c>
      <c r="CH787" s="6">
        <f t="shared" si="801"/>
        <v>0</v>
      </c>
      <c r="CI787" s="6"/>
      <c r="CJ787" s="33">
        <v>44652</v>
      </c>
      <c r="CK787" s="5">
        <f t="shared" si="802"/>
        <v>44652</v>
      </c>
      <c r="CL787" s="11">
        <f t="shared" si="803"/>
        <v>2557</v>
      </c>
      <c r="CM787" s="11">
        <f t="shared" si="804"/>
        <v>2557</v>
      </c>
      <c r="CN787" s="6">
        <f t="shared" si="805"/>
        <v>1608.0861805931763</v>
      </c>
      <c r="CO787" s="62">
        <f t="shared" si="763"/>
        <v>0</v>
      </c>
      <c r="CP787" s="73">
        <f t="shared" si="809"/>
        <v>126.91466666666666</v>
      </c>
      <c r="CQ787" s="73">
        <f t="shared" si="765"/>
        <v>1089.7275762557081</v>
      </c>
      <c r="CR787" s="6">
        <f t="shared" si="806"/>
        <v>0</v>
      </c>
    </row>
    <row r="788" spans="1:96">
      <c r="A788" s="30" t="s">
        <v>2710</v>
      </c>
      <c r="B788" s="30" t="s">
        <v>2694</v>
      </c>
      <c r="C788" s="49"/>
      <c r="D788" s="49" t="s">
        <v>3972</v>
      </c>
      <c r="E788" s="30" t="s">
        <v>3061</v>
      </c>
      <c r="F788" s="30" t="s">
        <v>3138</v>
      </c>
      <c r="G788" s="30" t="s">
        <v>3115</v>
      </c>
      <c r="H788" s="30" t="s">
        <v>3141</v>
      </c>
      <c r="I788" s="30" t="s">
        <v>3116</v>
      </c>
      <c r="J788" s="30"/>
      <c r="K788" s="30" t="s">
        <v>1240</v>
      </c>
      <c r="L788" s="30" t="s">
        <v>3102</v>
      </c>
      <c r="M788" s="31">
        <v>1903.72</v>
      </c>
      <c r="N788" s="30">
        <v>5</v>
      </c>
      <c r="O788" s="30"/>
      <c r="P788" s="162">
        <v>15</v>
      </c>
      <c r="Q788" s="30">
        <f t="shared" si="766"/>
        <v>60</v>
      </c>
      <c r="R788" s="30">
        <f t="shared" si="767"/>
        <v>1826.2110000000002</v>
      </c>
      <c r="S788" s="30">
        <f t="shared" si="768"/>
        <v>1825</v>
      </c>
      <c r="T788" s="30" t="s">
        <v>6</v>
      </c>
      <c r="U788" s="30"/>
      <c r="V788" s="32">
        <v>42310</v>
      </c>
      <c r="W788" s="30"/>
      <c r="X788" s="31">
        <v>1903.72</v>
      </c>
      <c r="Y788" s="30">
        <v>0</v>
      </c>
      <c r="Z788" s="30">
        <v>0</v>
      </c>
      <c r="AA788" s="30">
        <v>0</v>
      </c>
      <c r="AB788" s="31">
        <f t="shared" si="769"/>
        <v>1903.72</v>
      </c>
      <c r="AC788" s="33">
        <v>42095</v>
      </c>
      <c r="AD788" s="10">
        <f t="shared" si="770"/>
        <v>42310</v>
      </c>
      <c r="AE788" s="10">
        <f t="shared" si="771"/>
        <v>42095</v>
      </c>
      <c r="AF788" s="11">
        <f t="shared" si="772"/>
        <v>-215</v>
      </c>
      <c r="AG788" s="11">
        <f t="shared" si="773"/>
        <v>1826.25</v>
      </c>
      <c r="AH788" s="11">
        <v>0</v>
      </c>
      <c r="AI788" s="11">
        <v>0</v>
      </c>
      <c r="AJ788" s="11">
        <v>0</v>
      </c>
      <c r="AK788" s="33">
        <v>42461</v>
      </c>
      <c r="AL788" s="5">
        <f t="shared" si="774"/>
        <v>42461</v>
      </c>
      <c r="AM788" s="11">
        <f t="shared" si="775"/>
        <v>42461</v>
      </c>
      <c r="AN788" s="11">
        <f t="shared" si="776"/>
        <v>0</v>
      </c>
      <c r="AO788" s="6">
        <v>157.09</v>
      </c>
      <c r="AP788" s="6">
        <f t="shared" si="777"/>
        <v>157.09</v>
      </c>
      <c r="AQ788" s="6">
        <f t="shared" si="778"/>
        <v>1746.63</v>
      </c>
      <c r="AR788" s="33">
        <v>42826</v>
      </c>
      <c r="AS788" s="5">
        <f t="shared" si="779"/>
        <v>42826</v>
      </c>
      <c r="AT788" s="11">
        <f t="shared" si="780"/>
        <v>42826</v>
      </c>
      <c r="AU788" s="11">
        <f t="shared" si="781"/>
        <v>516</v>
      </c>
      <c r="AV788" s="6">
        <v>537.83400000000006</v>
      </c>
      <c r="AW788" s="6">
        <v>380.74400000000003</v>
      </c>
      <c r="AX788" s="6">
        <f t="shared" si="782"/>
        <v>1365.886</v>
      </c>
      <c r="AY788" s="33">
        <v>43191</v>
      </c>
      <c r="AZ788" s="5">
        <f t="shared" si="783"/>
        <v>43191</v>
      </c>
      <c r="BA788" s="11">
        <f t="shared" si="784"/>
        <v>881</v>
      </c>
      <c r="BB788" s="11">
        <f t="shared" si="785"/>
        <v>881</v>
      </c>
      <c r="BC788" s="6">
        <v>924.12907202598478</v>
      </c>
      <c r="BD788" s="6">
        <v>386.29507202598472</v>
      </c>
      <c r="BE788" s="6">
        <f t="shared" si="786"/>
        <v>979.59092797401524</v>
      </c>
      <c r="BF788" s="8"/>
      <c r="BG788" s="33">
        <v>43556</v>
      </c>
      <c r="BH788" s="5">
        <f t="shared" si="787"/>
        <v>43556</v>
      </c>
      <c r="BI788" s="11">
        <f t="shared" si="788"/>
        <v>1246</v>
      </c>
      <c r="BJ788" s="11">
        <f t="shared" si="789"/>
        <v>0</v>
      </c>
      <c r="BK788" s="6">
        <f t="shared" si="790"/>
        <v>1298.883382040739</v>
      </c>
      <c r="BL788" s="6">
        <v>380.76</v>
      </c>
      <c r="BM788" s="6">
        <f t="shared" si="791"/>
        <v>598.83092797401525</v>
      </c>
      <c r="BN788" s="59"/>
      <c r="BO788" s="58"/>
      <c r="BP788" s="58"/>
      <c r="BQ788" s="61">
        <f t="shared" si="792"/>
        <v>513.72074738083893</v>
      </c>
      <c r="BR788" s="33">
        <v>43922</v>
      </c>
      <c r="BS788" s="5">
        <f t="shared" si="793"/>
        <v>43922</v>
      </c>
      <c r="BT788" s="11">
        <f t="shared" si="794"/>
        <v>1612</v>
      </c>
      <c r="BU788" s="11">
        <f t="shared" si="795"/>
        <v>0</v>
      </c>
      <c r="BV788" s="6">
        <f t="shared" si="796"/>
        <v>1389.9992526191611</v>
      </c>
      <c r="BW788" s="6">
        <v>91.115870578422218</v>
      </c>
      <c r="BX788" s="73">
        <f t="shared" si="807"/>
        <v>1343.5569095890412</v>
      </c>
      <c r="BY788" s="6">
        <v>218.08692797401523</v>
      </c>
      <c r="BZ788" s="33">
        <v>44287</v>
      </c>
      <c r="CA788" s="5">
        <f t="shared" si="797"/>
        <v>44287</v>
      </c>
      <c r="CB788" s="11">
        <f t="shared" si="798"/>
        <v>1977</v>
      </c>
      <c r="CC788" s="11">
        <f t="shared" si="799"/>
        <v>0</v>
      </c>
      <c r="CD788" s="6">
        <f t="shared" si="800"/>
        <v>1608.0861805931763</v>
      </c>
      <c r="CE788" s="62">
        <f t="shared" si="762"/>
        <v>218.08692797401523</v>
      </c>
      <c r="CF788" s="73">
        <f t="shared" si="808"/>
        <v>126.91466666666666</v>
      </c>
      <c r="CG788" s="73">
        <f t="shared" si="764"/>
        <v>1216.6422429223746</v>
      </c>
      <c r="CH788" s="6">
        <f t="shared" si="801"/>
        <v>0</v>
      </c>
      <c r="CI788" s="6"/>
      <c r="CJ788" s="33">
        <v>44652</v>
      </c>
      <c r="CK788" s="5">
        <f t="shared" si="802"/>
        <v>44652</v>
      </c>
      <c r="CL788" s="11">
        <f t="shared" si="803"/>
        <v>2557</v>
      </c>
      <c r="CM788" s="11">
        <f t="shared" si="804"/>
        <v>2557</v>
      </c>
      <c r="CN788" s="6">
        <f t="shared" si="805"/>
        <v>1608.0861805931763</v>
      </c>
      <c r="CO788" s="62">
        <f t="shared" si="763"/>
        <v>0</v>
      </c>
      <c r="CP788" s="73">
        <f t="shared" si="809"/>
        <v>126.91466666666666</v>
      </c>
      <c r="CQ788" s="73">
        <f t="shared" si="765"/>
        <v>1089.7275762557081</v>
      </c>
      <c r="CR788" s="6">
        <f t="shared" si="806"/>
        <v>0</v>
      </c>
    </row>
    <row r="789" spans="1:96">
      <c r="A789" s="30" t="s">
        <v>2711</v>
      </c>
      <c r="B789" s="30" t="s">
        <v>2694</v>
      </c>
      <c r="C789" s="49"/>
      <c r="D789" s="49" t="s">
        <v>3973</v>
      </c>
      <c r="E789" s="30" t="s">
        <v>3061</v>
      </c>
      <c r="F789" s="30" t="s">
        <v>3138</v>
      </c>
      <c r="G789" s="30" t="s">
        <v>3115</v>
      </c>
      <c r="H789" s="30" t="s">
        <v>3141</v>
      </c>
      <c r="I789" s="30" t="s">
        <v>3116</v>
      </c>
      <c r="J789" s="30"/>
      <c r="K789" s="30" t="s">
        <v>1240</v>
      </c>
      <c r="L789" s="30" t="s">
        <v>3102</v>
      </c>
      <c r="M789" s="31">
        <v>1903.72</v>
      </c>
      <c r="N789" s="30">
        <v>5</v>
      </c>
      <c r="O789" s="30"/>
      <c r="P789" s="162">
        <v>15</v>
      </c>
      <c r="Q789" s="30">
        <f t="shared" si="766"/>
        <v>60</v>
      </c>
      <c r="R789" s="30">
        <f t="shared" si="767"/>
        <v>1826.2110000000002</v>
      </c>
      <c r="S789" s="30">
        <f t="shared" si="768"/>
        <v>1825</v>
      </c>
      <c r="T789" s="30" t="s">
        <v>6</v>
      </c>
      <c r="U789" s="30"/>
      <c r="V789" s="32">
        <v>42310</v>
      </c>
      <c r="W789" s="30"/>
      <c r="X789" s="31">
        <v>1903.72</v>
      </c>
      <c r="Y789" s="30">
        <v>0</v>
      </c>
      <c r="Z789" s="30">
        <v>0</v>
      </c>
      <c r="AA789" s="30">
        <v>0</v>
      </c>
      <c r="AB789" s="31">
        <f t="shared" si="769"/>
        <v>1903.72</v>
      </c>
      <c r="AC789" s="33">
        <v>42095</v>
      </c>
      <c r="AD789" s="10">
        <f t="shared" si="770"/>
        <v>42310</v>
      </c>
      <c r="AE789" s="10">
        <f t="shared" si="771"/>
        <v>42095</v>
      </c>
      <c r="AF789" s="11">
        <f t="shared" si="772"/>
        <v>-215</v>
      </c>
      <c r="AG789" s="11">
        <f t="shared" si="773"/>
        <v>1826.25</v>
      </c>
      <c r="AH789" s="11">
        <v>0</v>
      </c>
      <c r="AI789" s="11">
        <v>0</v>
      </c>
      <c r="AJ789" s="11">
        <v>0</v>
      </c>
      <c r="AK789" s="33">
        <v>42461</v>
      </c>
      <c r="AL789" s="5">
        <f t="shared" si="774"/>
        <v>42461</v>
      </c>
      <c r="AM789" s="11">
        <f t="shared" si="775"/>
        <v>42461</v>
      </c>
      <c r="AN789" s="11">
        <f t="shared" si="776"/>
        <v>0</v>
      </c>
      <c r="AO789" s="6">
        <v>157.09</v>
      </c>
      <c r="AP789" s="6">
        <f t="shared" si="777"/>
        <v>157.09</v>
      </c>
      <c r="AQ789" s="6">
        <f t="shared" si="778"/>
        <v>1746.63</v>
      </c>
      <c r="AR789" s="33">
        <v>42826</v>
      </c>
      <c r="AS789" s="5">
        <f t="shared" si="779"/>
        <v>42826</v>
      </c>
      <c r="AT789" s="11">
        <f t="shared" si="780"/>
        <v>42826</v>
      </c>
      <c r="AU789" s="11">
        <f t="shared" si="781"/>
        <v>516</v>
      </c>
      <c r="AV789" s="6">
        <v>537.83400000000006</v>
      </c>
      <c r="AW789" s="6">
        <v>380.74400000000003</v>
      </c>
      <c r="AX789" s="6">
        <f t="shared" si="782"/>
        <v>1365.886</v>
      </c>
      <c r="AY789" s="33">
        <v>43191</v>
      </c>
      <c r="AZ789" s="5">
        <f t="shared" si="783"/>
        <v>43191</v>
      </c>
      <c r="BA789" s="11">
        <f t="shared" si="784"/>
        <v>881</v>
      </c>
      <c r="BB789" s="11">
        <f t="shared" si="785"/>
        <v>881</v>
      </c>
      <c r="BC789" s="6">
        <v>924.12907202598478</v>
      </c>
      <c r="BD789" s="6">
        <v>386.29507202598472</v>
      </c>
      <c r="BE789" s="6">
        <f t="shared" si="786"/>
        <v>979.59092797401524</v>
      </c>
      <c r="BF789" s="8"/>
      <c r="BG789" s="33">
        <v>43556</v>
      </c>
      <c r="BH789" s="5">
        <f t="shared" si="787"/>
        <v>43556</v>
      </c>
      <c r="BI789" s="11">
        <f t="shared" si="788"/>
        <v>1246</v>
      </c>
      <c r="BJ789" s="11">
        <f t="shared" si="789"/>
        <v>0</v>
      </c>
      <c r="BK789" s="6">
        <f t="shared" si="790"/>
        <v>1298.883382040739</v>
      </c>
      <c r="BL789" s="6">
        <v>380.76</v>
      </c>
      <c r="BM789" s="6">
        <f t="shared" si="791"/>
        <v>598.83092797401525</v>
      </c>
      <c r="BN789" s="59"/>
      <c r="BO789" s="58"/>
      <c r="BP789" s="58"/>
      <c r="BQ789" s="61">
        <f t="shared" si="792"/>
        <v>513.72074738083893</v>
      </c>
      <c r="BR789" s="33">
        <v>43922</v>
      </c>
      <c r="BS789" s="5">
        <f t="shared" si="793"/>
        <v>43922</v>
      </c>
      <c r="BT789" s="11">
        <f t="shared" si="794"/>
        <v>1612</v>
      </c>
      <c r="BU789" s="11">
        <f t="shared" si="795"/>
        <v>0</v>
      </c>
      <c r="BV789" s="6">
        <f t="shared" si="796"/>
        <v>1389.9992526191611</v>
      </c>
      <c r="BW789" s="6">
        <v>91.115870578422218</v>
      </c>
      <c r="BX789" s="73">
        <f t="shared" si="807"/>
        <v>1343.5569095890412</v>
      </c>
      <c r="BY789" s="6">
        <v>218.08692797401523</v>
      </c>
      <c r="BZ789" s="33">
        <v>44287</v>
      </c>
      <c r="CA789" s="5">
        <f t="shared" si="797"/>
        <v>44287</v>
      </c>
      <c r="CB789" s="11">
        <f t="shared" si="798"/>
        <v>1977</v>
      </c>
      <c r="CC789" s="11">
        <f t="shared" si="799"/>
        <v>0</v>
      </c>
      <c r="CD789" s="6">
        <f t="shared" si="800"/>
        <v>1608.0861805931763</v>
      </c>
      <c r="CE789" s="62">
        <f t="shared" si="762"/>
        <v>218.08692797401523</v>
      </c>
      <c r="CF789" s="73">
        <f t="shared" si="808"/>
        <v>126.91466666666666</v>
      </c>
      <c r="CG789" s="73">
        <f t="shared" si="764"/>
        <v>1216.6422429223746</v>
      </c>
      <c r="CH789" s="6">
        <f t="shared" si="801"/>
        <v>0</v>
      </c>
      <c r="CI789" s="6"/>
      <c r="CJ789" s="33">
        <v>44652</v>
      </c>
      <c r="CK789" s="5">
        <f t="shared" si="802"/>
        <v>44652</v>
      </c>
      <c r="CL789" s="11">
        <f t="shared" si="803"/>
        <v>2557</v>
      </c>
      <c r="CM789" s="11">
        <f t="shared" si="804"/>
        <v>2557</v>
      </c>
      <c r="CN789" s="6">
        <f t="shared" si="805"/>
        <v>1608.0861805931763</v>
      </c>
      <c r="CO789" s="62">
        <f t="shared" si="763"/>
        <v>0</v>
      </c>
      <c r="CP789" s="73">
        <f t="shared" si="809"/>
        <v>126.91466666666666</v>
      </c>
      <c r="CQ789" s="73">
        <f t="shared" si="765"/>
        <v>1089.7275762557081</v>
      </c>
      <c r="CR789" s="6">
        <f t="shared" si="806"/>
        <v>0</v>
      </c>
    </row>
    <row r="790" spans="1:96">
      <c r="A790" s="30" t="s">
        <v>2712</v>
      </c>
      <c r="B790" s="30" t="s">
        <v>2694</v>
      </c>
      <c r="C790" s="49"/>
      <c r="D790" s="49" t="s">
        <v>3974</v>
      </c>
      <c r="E790" s="30" t="s">
        <v>3061</v>
      </c>
      <c r="F790" s="30" t="s">
        <v>3138</v>
      </c>
      <c r="G790" s="30" t="s">
        <v>3115</v>
      </c>
      <c r="H790" s="30" t="s">
        <v>3141</v>
      </c>
      <c r="I790" s="30" t="s">
        <v>3116</v>
      </c>
      <c r="J790" s="30"/>
      <c r="K790" s="30" t="s">
        <v>1240</v>
      </c>
      <c r="L790" s="30" t="s">
        <v>3102</v>
      </c>
      <c r="M790" s="31">
        <v>1903.72</v>
      </c>
      <c r="N790" s="30">
        <v>5</v>
      </c>
      <c r="O790" s="30"/>
      <c r="P790" s="162">
        <v>15</v>
      </c>
      <c r="Q790" s="30">
        <f t="shared" si="766"/>
        <v>60</v>
      </c>
      <c r="R790" s="30">
        <f t="shared" si="767"/>
        <v>1826.2110000000002</v>
      </c>
      <c r="S790" s="30">
        <f t="shared" si="768"/>
        <v>1825</v>
      </c>
      <c r="T790" s="30" t="s">
        <v>6</v>
      </c>
      <c r="U790" s="30"/>
      <c r="V790" s="32">
        <v>42310</v>
      </c>
      <c r="W790" s="30"/>
      <c r="X790" s="31">
        <v>1903.72</v>
      </c>
      <c r="Y790" s="30">
        <v>0</v>
      </c>
      <c r="Z790" s="30">
        <v>0</v>
      </c>
      <c r="AA790" s="30">
        <v>0</v>
      </c>
      <c r="AB790" s="31">
        <f t="shared" si="769"/>
        <v>1903.72</v>
      </c>
      <c r="AC790" s="33">
        <v>42095</v>
      </c>
      <c r="AD790" s="10">
        <f t="shared" si="770"/>
        <v>42310</v>
      </c>
      <c r="AE790" s="10">
        <f t="shared" si="771"/>
        <v>42095</v>
      </c>
      <c r="AF790" s="11">
        <f t="shared" si="772"/>
        <v>-215</v>
      </c>
      <c r="AG790" s="11">
        <f t="shared" si="773"/>
        <v>1826.25</v>
      </c>
      <c r="AH790" s="11">
        <v>0</v>
      </c>
      <c r="AI790" s="11">
        <v>0</v>
      </c>
      <c r="AJ790" s="11">
        <v>0</v>
      </c>
      <c r="AK790" s="33">
        <v>42461</v>
      </c>
      <c r="AL790" s="5">
        <f t="shared" si="774"/>
        <v>42461</v>
      </c>
      <c r="AM790" s="11">
        <f t="shared" si="775"/>
        <v>42461</v>
      </c>
      <c r="AN790" s="11">
        <f t="shared" si="776"/>
        <v>0</v>
      </c>
      <c r="AO790" s="6">
        <v>157.09</v>
      </c>
      <c r="AP790" s="6">
        <f t="shared" si="777"/>
        <v>157.09</v>
      </c>
      <c r="AQ790" s="6">
        <f t="shared" si="778"/>
        <v>1746.63</v>
      </c>
      <c r="AR790" s="33">
        <v>42826</v>
      </c>
      <c r="AS790" s="5">
        <f t="shared" si="779"/>
        <v>42826</v>
      </c>
      <c r="AT790" s="11">
        <f t="shared" si="780"/>
        <v>42826</v>
      </c>
      <c r="AU790" s="11">
        <f t="shared" si="781"/>
        <v>516</v>
      </c>
      <c r="AV790" s="6">
        <v>537.83400000000006</v>
      </c>
      <c r="AW790" s="6">
        <v>380.74400000000003</v>
      </c>
      <c r="AX790" s="6">
        <f t="shared" si="782"/>
        <v>1365.886</v>
      </c>
      <c r="AY790" s="33">
        <v>43191</v>
      </c>
      <c r="AZ790" s="5">
        <f t="shared" si="783"/>
        <v>43191</v>
      </c>
      <c r="BA790" s="11">
        <f t="shared" si="784"/>
        <v>881</v>
      </c>
      <c r="BB790" s="11">
        <f t="shared" si="785"/>
        <v>881</v>
      </c>
      <c r="BC790" s="6">
        <v>924.12907202598478</v>
      </c>
      <c r="BD790" s="6">
        <v>386.29507202598472</v>
      </c>
      <c r="BE790" s="6">
        <f t="shared" si="786"/>
        <v>979.59092797401524</v>
      </c>
      <c r="BF790" s="8"/>
      <c r="BG790" s="33">
        <v>43556</v>
      </c>
      <c r="BH790" s="5">
        <f t="shared" si="787"/>
        <v>43556</v>
      </c>
      <c r="BI790" s="11">
        <f t="shared" si="788"/>
        <v>1246</v>
      </c>
      <c r="BJ790" s="11">
        <f t="shared" si="789"/>
        <v>0</v>
      </c>
      <c r="BK790" s="6">
        <f t="shared" si="790"/>
        <v>1298.883382040739</v>
      </c>
      <c r="BL790" s="6">
        <v>380.76</v>
      </c>
      <c r="BM790" s="6">
        <f t="shared" si="791"/>
        <v>598.83092797401525</v>
      </c>
      <c r="BN790" s="59"/>
      <c r="BO790" s="58"/>
      <c r="BP790" s="58"/>
      <c r="BQ790" s="61">
        <f t="shared" si="792"/>
        <v>513.72074738083893</v>
      </c>
      <c r="BR790" s="33">
        <v>43922</v>
      </c>
      <c r="BS790" s="5">
        <f t="shared" si="793"/>
        <v>43922</v>
      </c>
      <c r="BT790" s="11">
        <f t="shared" si="794"/>
        <v>1612</v>
      </c>
      <c r="BU790" s="11">
        <f t="shared" si="795"/>
        <v>0</v>
      </c>
      <c r="BV790" s="6">
        <f t="shared" si="796"/>
        <v>1389.9992526191611</v>
      </c>
      <c r="BW790" s="6">
        <v>91.115870578422218</v>
      </c>
      <c r="BX790" s="73">
        <f t="shared" si="807"/>
        <v>1343.5569095890412</v>
      </c>
      <c r="BY790" s="6">
        <v>218.08692797401523</v>
      </c>
      <c r="BZ790" s="33">
        <v>44287</v>
      </c>
      <c r="CA790" s="5">
        <f t="shared" si="797"/>
        <v>44287</v>
      </c>
      <c r="CB790" s="11">
        <f t="shared" si="798"/>
        <v>1977</v>
      </c>
      <c r="CC790" s="11">
        <f t="shared" si="799"/>
        <v>0</v>
      </c>
      <c r="CD790" s="6">
        <f t="shared" si="800"/>
        <v>1608.0861805931763</v>
      </c>
      <c r="CE790" s="62">
        <f t="shared" si="762"/>
        <v>218.08692797401523</v>
      </c>
      <c r="CF790" s="73">
        <f t="shared" si="808"/>
        <v>126.91466666666666</v>
      </c>
      <c r="CG790" s="73">
        <f t="shared" si="764"/>
        <v>1216.6422429223746</v>
      </c>
      <c r="CH790" s="6">
        <f t="shared" si="801"/>
        <v>0</v>
      </c>
      <c r="CI790" s="6"/>
      <c r="CJ790" s="33">
        <v>44652</v>
      </c>
      <c r="CK790" s="5">
        <f t="shared" si="802"/>
        <v>44652</v>
      </c>
      <c r="CL790" s="11">
        <f t="shared" si="803"/>
        <v>2557</v>
      </c>
      <c r="CM790" s="11">
        <f t="shared" si="804"/>
        <v>2557</v>
      </c>
      <c r="CN790" s="6">
        <f t="shared" si="805"/>
        <v>1608.0861805931763</v>
      </c>
      <c r="CO790" s="62">
        <f t="shared" si="763"/>
        <v>0</v>
      </c>
      <c r="CP790" s="73">
        <f t="shared" si="809"/>
        <v>126.91466666666666</v>
      </c>
      <c r="CQ790" s="73">
        <f t="shared" si="765"/>
        <v>1089.7275762557081</v>
      </c>
      <c r="CR790" s="6">
        <f t="shared" si="806"/>
        <v>0</v>
      </c>
    </row>
    <row r="791" spans="1:96">
      <c r="A791" s="30" t="s">
        <v>2713</v>
      </c>
      <c r="B791" s="30" t="s">
        <v>2694</v>
      </c>
      <c r="C791" s="49"/>
      <c r="D791" s="49" t="s">
        <v>3975</v>
      </c>
      <c r="E791" s="30" t="s">
        <v>3061</v>
      </c>
      <c r="F791" s="30" t="s">
        <v>3138</v>
      </c>
      <c r="G791" s="30" t="s">
        <v>3115</v>
      </c>
      <c r="H791" s="30" t="s">
        <v>3141</v>
      </c>
      <c r="I791" s="30" t="s">
        <v>3116</v>
      </c>
      <c r="J791" s="30"/>
      <c r="K791" s="30" t="s">
        <v>1240</v>
      </c>
      <c r="L791" s="30" t="s">
        <v>3102</v>
      </c>
      <c r="M791" s="31">
        <v>1903.72</v>
      </c>
      <c r="N791" s="30">
        <v>5</v>
      </c>
      <c r="O791" s="30"/>
      <c r="P791" s="162">
        <v>15</v>
      </c>
      <c r="Q791" s="30">
        <f t="shared" si="766"/>
        <v>60</v>
      </c>
      <c r="R791" s="30">
        <f t="shared" si="767"/>
        <v>1826.2110000000002</v>
      </c>
      <c r="S791" s="30">
        <f t="shared" si="768"/>
        <v>1825</v>
      </c>
      <c r="T791" s="30" t="s">
        <v>6</v>
      </c>
      <c r="U791" s="30"/>
      <c r="V791" s="32">
        <v>42310</v>
      </c>
      <c r="W791" s="30"/>
      <c r="X791" s="31">
        <v>1903.72</v>
      </c>
      <c r="Y791" s="30">
        <v>0</v>
      </c>
      <c r="Z791" s="30">
        <v>0</v>
      </c>
      <c r="AA791" s="30">
        <v>0</v>
      </c>
      <c r="AB791" s="31">
        <f t="shared" si="769"/>
        <v>1903.72</v>
      </c>
      <c r="AC791" s="33">
        <v>42095</v>
      </c>
      <c r="AD791" s="10">
        <f t="shared" si="770"/>
        <v>42310</v>
      </c>
      <c r="AE791" s="10">
        <f t="shared" si="771"/>
        <v>42095</v>
      </c>
      <c r="AF791" s="11">
        <f t="shared" si="772"/>
        <v>-215</v>
      </c>
      <c r="AG791" s="11">
        <f t="shared" si="773"/>
        <v>1826.25</v>
      </c>
      <c r="AH791" s="11">
        <v>0</v>
      </c>
      <c r="AI791" s="11">
        <v>0</v>
      </c>
      <c r="AJ791" s="11">
        <v>0</v>
      </c>
      <c r="AK791" s="33">
        <v>42461</v>
      </c>
      <c r="AL791" s="5">
        <f t="shared" si="774"/>
        <v>42461</v>
      </c>
      <c r="AM791" s="11">
        <f t="shared" si="775"/>
        <v>42461</v>
      </c>
      <c r="AN791" s="11">
        <f t="shared" si="776"/>
        <v>0</v>
      </c>
      <c r="AO791" s="6">
        <v>157.09</v>
      </c>
      <c r="AP791" s="6">
        <f t="shared" si="777"/>
        <v>157.09</v>
      </c>
      <c r="AQ791" s="6">
        <f t="shared" si="778"/>
        <v>1746.63</v>
      </c>
      <c r="AR791" s="33">
        <v>42826</v>
      </c>
      <c r="AS791" s="5">
        <f t="shared" si="779"/>
        <v>42826</v>
      </c>
      <c r="AT791" s="11">
        <f t="shared" si="780"/>
        <v>42826</v>
      </c>
      <c r="AU791" s="11">
        <f t="shared" si="781"/>
        <v>516</v>
      </c>
      <c r="AV791" s="6">
        <v>537.83400000000006</v>
      </c>
      <c r="AW791" s="6">
        <v>380.74400000000003</v>
      </c>
      <c r="AX791" s="6">
        <f t="shared" si="782"/>
        <v>1365.886</v>
      </c>
      <c r="AY791" s="33">
        <v>43191</v>
      </c>
      <c r="AZ791" s="5">
        <f t="shared" si="783"/>
        <v>43191</v>
      </c>
      <c r="BA791" s="11">
        <f t="shared" si="784"/>
        <v>881</v>
      </c>
      <c r="BB791" s="11">
        <f t="shared" si="785"/>
        <v>881</v>
      </c>
      <c r="BC791" s="6">
        <v>924.12907202598478</v>
      </c>
      <c r="BD791" s="6">
        <v>386.29507202598472</v>
      </c>
      <c r="BE791" s="6">
        <f t="shared" si="786"/>
        <v>979.59092797401524</v>
      </c>
      <c r="BF791" s="8"/>
      <c r="BG791" s="33">
        <v>43556</v>
      </c>
      <c r="BH791" s="5">
        <f t="shared" si="787"/>
        <v>43556</v>
      </c>
      <c r="BI791" s="11">
        <f t="shared" si="788"/>
        <v>1246</v>
      </c>
      <c r="BJ791" s="11">
        <f t="shared" si="789"/>
        <v>0</v>
      </c>
      <c r="BK791" s="6">
        <f t="shared" si="790"/>
        <v>1298.883382040739</v>
      </c>
      <c r="BL791" s="6">
        <v>380.76</v>
      </c>
      <c r="BM791" s="6">
        <f t="shared" si="791"/>
        <v>598.83092797401525</v>
      </c>
      <c r="BN791" s="59"/>
      <c r="BO791" s="58"/>
      <c r="BP791" s="58"/>
      <c r="BQ791" s="61">
        <f t="shared" si="792"/>
        <v>513.72074738083893</v>
      </c>
      <c r="BR791" s="33">
        <v>43922</v>
      </c>
      <c r="BS791" s="5">
        <f t="shared" si="793"/>
        <v>43922</v>
      </c>
      <c r="BT791" s="11">
        <f t="shared" si="794"/>
        <v>1612</v>
      </c>
      <c r="BU791" s="11">
        <f t="shared" si="795"/>
        <v>0</v>
      </c>
      <c r="BV791" s="6">
        <f t="shared" si="796"/>
        <v>1389.9992526191611</v>
      </c>
      <c r="BW791" s="6">
        <v>91.115870578422218</v>
      </c>
      <c r="BX791" s="73">
        <f t="shared" si="807"/>
        <v>1343.5569095890412</v>
      </c>
      <c r="BY791" s="6">
        <v>218.08692797401523</v>
      </c>
      <c r="BZ791" s="33">
        <v>44287</v>
      </c>
      <c r="CA791" s="5">
        <f t="shared" si="797"/>
        <v>44287</v>
      </c>
      <c r="CB791" s="11">
        <f t="shared" si="798"/>
        <v>1977</v>
      </c>
      <c r="CC791" s="11">
        <f t="shared" si="799"/>
        <v>0</v>
      </c>
      <c r="CD791" s="6">
        <f t="shared" si="800"/>
        <v>1608.0861805931763</v>
      </c>
      <c r="CE791" s="62">
        <f t="shared" si="762"/>
        <v>218.08692797401523</v>
      </c>
      <c r="CF791" s="73">
        <f t="shared" si="808"/>
        <v>126.91466666666666</v>
      </c>
      <c r="CG791" s="73">
        <f t="shared" si="764"/>
        <v>1216.6422429223746</v>
      </c>
      <c r="CH791" s="6">
        <f t="shared" si="801"/>
        <v>0</v>
      </c>
      <c r="CI791" s="6"/>
      <c r="CJ791" s="33">
        <v>44652</v>
      </c>
      <c r="CK791" s="5">
        <f t="shared" si="802"/>
        <v>44652</v>
      </c>
      <c r="CL791" s="11">
        <f t="shared" si="803"/>
        <v>2557</v>
      </c>
      <c r="CM791" s="11">
        <f t="shared" si="804"/>
        <v>2557</v>
      </c>
      <c r="CN791" s="6">
        <f t="shared" si="805"/>
        <v>1608.0861805931763</v>
      </c>
      <c r="CO791" s="62">
        <f t="shared" si="763"/>
        <v>0</v>
      </c>
      <c r="CP791" s="73">
        <f t="shared" si="809"/>
        <v>126.91466666666666</v>
      </c>
      <c r="CQ791" s="73">
        <f t="shared" si="765"/>
        <v>1089.7275762557081</v>
      </c>
      <c r="CR791" s="6">
        <f t="shared" si="806"/>
        <v>0</v>
      </c>
    </row>
    <row r="792" spans="1:96">
      <c r="A792" s="30" t="s">
        <v>2714</v>
      </c>
      <c r="B792" s="30" t="s">
        <v>2694</v>
      </c>
      <c r="C792" s="49"/>
      <c r="D792" s="49" t="s">
        <v>3976</v>
      </c>
      <c r="E792" s="30" t="s">
        <v>3061</v>
      </c>
      <c r="F792" s="30" t="s">
        <v>3138</v>
      </c>
      <c r="G792" s="30" t="s">
        <v>3115</v>
      </c>
      <c r="H792" s="30" t="s">
        <v>3141</v>
      </c>
      <c r="I792" s="30" t="s">
        <v>3116</v>
      </c>
      <c r="J792" s="30"/>
      <c r="K792" s="30" t="s">
        <v>1240</v>
      </c>
      <c r="L792" s="30" t="s">
        <v>3102</v>
      </c>
      <c r="M792" s="31">
        <v>1903.72</v>
      </c>
      <c r="N792" s="30">
        <v>5</v>
      </c>
      <c r="O792" s="30"/>
      <c r="P792" s="162">
        <v>15</v>
      </c>
      <c r="Q792" s="30">
        <f t="shared" si="766"/>
        <v>60</v>
      </c>
      <c r="R792" s="30">
        <f t="shared" si="767"/>
        <v>1826.2110000000002</v>
      </c>
      <c r="S792" s="30">
        <f t="shared" si="768"/>
        <v>1825</v>
      </c>
      <c r="T792" s="30" t="s">
        <v>6</v>
      </c>
      <c r="U792" s="30"/>
      <c r="V792" s="32">
        <v>42310</v>
      </c>
      <c r="W792" s="30"/>
      <c r="X792" s="31">
        <v>1903.72</v>
      </c>
      <c r="Y792" s="30">
        <v>0</v>
      </c>
      <c r="Z792" s="30">
        <v>0</v>
      </c>
      <c r="AA792" s="30">
        <v>0</v>
      </c>
      <c r="AB792" s="31">
        <f t="shared" si="769"/>
        <v>1903.72</v>
      </c>
      <c r="AC792" s="33">
        <v>42095</v>
      </c>
      <c r="AD792" s="10">
        <f t="shared" si="770"/>
        <v>42310</v>
      </c>
      <c r="AE792" s="10">
        <f t="shared" si="771"/>
        <v>42095</v>
      </c>
      <c r="AF792" s="11">
        <f t="shared" si="772"/>
        <v>-215</v>
      </c>
      <c r="AG792" s="11">
        <f t="shared" si="773"/>
        <v>1826.25</v>
      </c>
      <c r="AH792" s="11">
        <v>0</v>
      </c>
      <c r="AI792" s="11">
        <v>0</v>
      </c>
      <c r="AJ792" s="11">
        <v>0</v>
      </c>
      <c r="AK792" s="33">
        <v>42461</v>
      </c>
      <c r="AL792" s="5">
        <f t="shared" si="774"/>
        <v>42461</v>
      </c>
      <c r="AM792" s="11">
        <f t="shared" si="775"/>
        <v>42461</v>
      </c>
      <c r="AN792" s="11">
        <f t="shared" si="776"/>
        <v>0</v>
      </c>
      <c r="AO792" s="6">
        <v>157.09</v>
      </c>
      <c r="AP792" s="6">
        <f t="shared" si="777"/>
        <v>157.09</v>
      </c>
      <c r="AQ792" s="6">
        <f t="shared" si="778"/>
        <v>1746.63</v>
      </c>
      <c r="AR792" s="33">
        <v>42826</v>
      </c>
      <c r="AS792" s="5">
        <f t="shared" si="779"/>
        <v>42826</v>
      </c>
      <c r="AT792" s="11">
        <f t="shared" si="780"/>
        <v>42826</v>
      </c>
      <c r="AU792" s="11">
        <f t="shared" si="781"/>
        <v>516</v>
      </c>
      <c r="AV792" s="6">
        <v>537.83400000000006</v>
      </c>
      <c r="AW792" s="6">
        <v>380.74400000000003</v>
      </c>
      <c r="AX792" s="6">
        <f t="shared" si="782"/>
        <v>1365.886</v>
      </c>
      <c r="AY792" s="33">
        <v>43191</v>
      </c>
      <c r="AZ792" s="5">
        <f t="shared" si="783"/>
        <v>43191</v>
      </c>
      <c r="BA792" s="11">
        <f t="shared" si="784"/>
        <v>881</v>
      </c>
      <c r="BB792" s="11">
        <f t="shared" si="785"/>
        <v>881</v>
      </c>
      <c r="BC792" s="6">
        <v>924.12907202598478</v>
      </c>
      <c r="BD792" s="6">
        <v>386.29507202598472</v>
      </c>
      <c r="BE792" s="6">
        <f t="shared" si="786"/>
        <v>979.59092797401524</v>
      </c>
      <c r="BF792" s="8"/>
      <c r="BG792" s="33">
        <v>43556</v>
      </c>
      <c r="BH792" s="5">
        <f t="shared" si="787"/>
        <v>43556</v>
      </c>
      <c r="BI792" s="11">
        <f t="shared" si="788"/>
        <v>1246</v>
      </c>
      <c r="BJ792" s="11">
        <f t="shared" si="789"/>
        <v>0</v>
      </c>
      <c r="BK792" s="6">
        <f t="shared" si="790"/>
        <v>1298.883382040739</v>
      </c>
      <c r="BL792" s="6">
        <v>380.76</v>
      </c>
      <c r="BM792" s="6">
        <f t="shared" si="791"/>
        <v>598.83092797401525</v>
      </c>
      <c r="BN792" s="59"/>
      <c r="BO792" s="58"/>
      <c r="BP792" s="58"/>
      <c r="BQ792" s="61">
        <f t="shared" si="792"/>
        <v>513.72074738083893</v>
      </c>
      <c r="BR792" s="33">
        <v>43922</v>
      </c>
      <c r="BS792" s="5">
        <f t="shared" si="793"/>
        <v>43922</v>
      </c>
      <c r="BT792" s="11">
        <f t="shared" si="794"/>
        <v>1612</v>
      </c>
      <c r="BU792" s="11">
        <f t="shared" si="795"/>
        <v>0</v>
      </c>
      <c r="BV792" s="6">
        <f t="shared" si="796"/>
        <v>1389.9992526191611</v>
      </c>
      <c r="BW792" s="6">
        <v>91.115870578422218</v>
      </c>
      <c r="BX792" s="73">
        <f t="shared" si="807"/>
        <v>1343.5569095890412</v>
      </c>
      <c r="BY792" s="6">
        <v>218.08692797401523</v>
      </c>
      <c r="BZ792" s="33">
        <v>44287</v>
      </c>
      <c r="CA792" s="5">
        <f t="shared" si="797"/>
        <v>44287</v>
      </c>
      <c r="CB792" s="11">
        <f t="shared" si="798"/>
        <v>1977</v>
      </c>
      <c r="CC792" s="11">
        <f t="shared" si="799"/>
        <v>0</v>
      </c>
      <c r="CD792" s="6">
        <f t="shared" si="800"/>
        <v>1608.0861805931763</v>
      </c>
      <c r="CE792" s="62">
        <f t="shared" si="762"/>
        <v>218.08692797401523</v>
      </c>
      <c r="CF792" s="73">
        <f t="shared" si="808"/>
        <v>126.91466666666666</v>
      </c>
      <c r="CG792" s="73">
        <f t="shared" si="764"/>
        <v>1216.6422429223746</v>
      </c>
      <c r="CH792" s="6">
        <f t="shared" si="801"/>
        <v>0</v>
      </c>
      <c r="CI792" s="6"/>
      <c r="CJ792" s="33">
        <v>44652</v>
      </c>
      <c r="CK792" s="5">
        <f t="shared" si="802"/>
        <v>44652</v>
      </c>
      <c r="CL792" s="11">
        <f t="shared" si="803"/>
        <v>2557</v>
      </c>
      <c r="CM792" s="11">
        <f t="shared" si="804"/>
        <v>2557</v>
      </c>
      <c r="CN792" s="6">
        <f t="shared" si="805"/>
        <v>1608.0861805931763</v>
      </c>
      <c r="CO792" s="62">
        <f t="shared" si="763"/>
        <v>0</v>
      </c>
      <c r="CP792" s="73">
        <f t="shared" si="809"/>
        <v>126.91466666666666</v>
      </c>
      <c r="CQ792" s="73">
        <f t="shared" si="765"/>
        <v>1089.7275762557081</v>
      </c>
      <c r="CR792" s="6">
        <f t="shared" si="806"/>
        <v>0</v>
      </c>
    </row>
    <row r="793" spans="1:96">
      <c r="A793" s="30" t="s">
        <v>2715</v>
      </c>
      <c r="B793" s="30" t="s">
        <v>2694</v>
      </c>
      <c r="C793" s="49"/>
      <c r="D793" s="49" t="s">
        <v>3977</v>
      </c>
      <c r="E793" s="30" t="s">
        <v>3061</v>
      </c>
      <c r="F793" s="30" t="s">
        <v>3138</v>
      </c>
      <c r="G793" s="30" t="s">
        <v>3115</v>
      </c>
      <c r="H793" s="30" t="s">
        <v>3964</v>
      </c>
      <c r="I793" s="30" t="s">
        <v>3116</v>
      </c>
      <c r="J793" s="30"/>
      <c r="K793" s="30" t="s">
        <v>1240</v>
      </c>
      <c r="L793" s="30" t="s">
        <v>3102</v>
      </c>
      <c r="M793" s="31">
        <v>1903.72</v>
      </c>
      <c r="N793" s="30">
        <v>5</v>
      </c>
      <c r="O793" s="30"/>
      <c r="P793" s="162">
        <v>15</v>
      </c>
      <c r="Q793" s="30">
        <f t="shared" si="766"/>
        <v>60</v>
      </c>
      <c r="R793" s="30">
        <f t="shared" si="767"/>
        <v>1826.2110000000002</v>
      </c>
      <c r="S793" s="30">
        <f t="shared" si="768"/>
        <v>1825</v>
      </c>
      <c r="T793" s="30" t="s">
        <v>6</v>
      </c>
      <c r="U793" s="30"/>
      <c r="V793" s="32">
        <v>42310</v>
      </c>
      <c r="W793" s="30"/>
      <c r="X793" s="31">
        <v>1903.72</v>
      </c>
      <c r="Y793" s="30">
        <v>0</v>
      </c>
      <c r="Z793" s="30">
        <v>0</v>
      </c>
      <c r="AA793" s="30">
        <v>0</v>
      </c>
      <c r="AB793" s="31">
        <f t="shared" si="769"/>
        <v>1903.72</v>
      </c>
      <c r="AC793" s="33">
        <v>42095</v>
      </c>
      <c r="AD793" s="10">
        <f t="shared" si="770"/>
        <v>42310</v>
      </c>
      <c r="AE793" s="10">
        <f t="shared" si="771"/>
        <v>42095</v>
      </c>
      <c r="AF793" s="11">
        <f t="shared" si="772"/>
        <v>-215</v>
      </c>
      <c r="AG793" s="11">
        <f t="shared" si="773"/>
        <v>1826.25</v>
      </c>
      <c r="AH793" s="11">
        <v>0</v>
      </c>
      <c r="AI793" s="11">
        <v>0</v>
      </c>
      <c r="AJ793" s="11">
        <v>0</v>
      </c>
      <c r="AK793" s="33">
        <v>42461</v>
      </c>
      <c r="AL793" s="5">
        <f t="shared" si="774"/>
        <v>42461</v>
      </c>
      <c r="AM793" s="11">
        <f t="shared" si="775"/>
        <v>42461</v>
      </c>
      <c r="AN793" s="11">
        <f t="shared" si="776"/>
        <v>0</v>
      </c>
      <c r="AO793" s="6">
        <v>157.09</v>
      </c>
      <c r="AP793" s="6">
        <f t="shared" si="777"/>
        <v>157.09</v>
      </c>
      <c r="AQ793" s="6">
        <f t="shared" si="778"/>
        <v>1746.63</v>
      </c>
      <c r="AR793" s="33">
        <v>42826</v>
      </c>
      <c r="AS793" s="5">
        <f t="shared" si="779"/>
        <v>42826</v>
      </c>
      <c r="AT793" s="11">
        <f t="shared" si="780"/>
        <v>42826</v>
      </c>
      <c r="AU793" s="11">
        <f t="shared" si="781"/>
        <v>516</v>
      </c>
      <c r="AV793" s="6">
        <v>537.83400000000006</v>
      </c>
      <c r="AW793" s="6">
        <v>380.74400000000003</v>
      </c>
      <c r="AX793" s="6">
        <f t="shared" si="782"/>
        <v>1365.886</v>
      </c>
      <c r="AY793" s="33">
        <v>43191</v>
      </c>
      <c r="AZ793" s="5">
        <f t="shared" si="783"/>
        <v>43191</v>
      </c>
      <c r="BA793" s="11">
        <f t="shared" si="784"/>
        <v>881</v>
      </c>
      <c r="BB793" s="11">
        <f t="shared" si="785"/>
        <v>881</v>
      </c>
      <c r="BC793" s="6">
        <v>924.12907202598478</v>
      </c>
      <c r="BD793" s="6">
        <v>386.29507202598472</v>
      </c>
      <c r="BE793" s="6">
        <f t="shared" si="786"/>
        <v>979.59092797401524</v>
      </c>
      <c r="BF793" s="8"/>
      <c r="BG793" s="33">
        <v>43556</v>
      </c>
      <c r="BH793" s="5">
        <f t="shared" si="787"/>
        <v>43556</v>
      </c>
      <c r="BI793" s="11">
        <f t="shared" si="788"/>
        <v>1246</v>
      </c>
      <c r="BJ793" s="11">
        <f t="shared" si="789"/>
        <v>0</v>
      </c>
      <c r="BK793" s="6">
        <f t="shared" si="790"/>
        <v>1298.883382040739</v>
      </c>
      <c r="BL793" s="6">
        <v>380.76</v>
      </c>
      <c r="BM793" s="6">
        <f t="shared" si="791"/>
        <v>598.83092797401525</v>
      </c>
      <c r="BN793" s="59"/>
      <c r="BO793" s="58"/>
      <c r="BP793" s="58"/>
      <c r="BQ793" s="61">
        <f t="shared" si="792"/>
        <v>513.72074738083893</v>
      </c>
      <c r="BR793" s="33">
        <v>43922</v>
      </c>
      <c r="BS793" s="5">
        <f t="shared" si="793"/>
        <v>43922</v>
      </c>
      <c r="BT793" s="11">
        <f t="shared" si="794"/>
        <v>1612</v>
      </c>
      <c r="BU793" s="11">
        <f t="shared" si="795"/>
        <v>0</v>
      </c>
      <c r="BV793" s="6">
        <f t="shared" si="796"/>
        <v>1389.9992526191611</v>
      </c>
      <c r="BW793" s="6">
        <v>91.115870578422218</v>
      </c>
      <c r="BX793" s="73">
        <f t="shared" si="807"/>
        <v>1343.5569095890412</v>
      </c>
      <c r="BY793" s="6">
        <v>218.08692797401523</v>
      </c>
      <c r="BZ793" s="33">
        <v>44287</v>
      </c>
      <c r="CA793" s="5">
        <f t="shared" si="797"/>
        <v>44287</v>
      </c>
      <c r="CB793" s="11">
        <f t="shared" si="798"/>
        <v>1977</v>
      </c>
      <c r="CC793" s="11">
        <f t="shared" si="799"/>
        <v>0</v>
      </c>
      <c r="CD793" s="6">
        <f t="shared" si="800"/>
        <v>1608.0861805931763</v>
      </c>
      <c r="CE793" s="62">
        <f t="shared" si="762"/>
        <v>218.08692797401523</v>
      </c>
      <c r="CF793" s="73">
        <f t="shared" si="808"/>
        <v>126.91466666666666</v>
      </c>
      <c r="CG793" s="73">
        <f t="shared" si="764"/>
        <v>1216.6422429223746</v>
      </c>
      <c r="CH793" s="6">
        <f t="shared" si="801"/>
        <v>0</v>
      </c>
      <c r="CI793" s="6"/>
      <c r="CJ793" s="33">
        <v>44652</v>
      </c>
      <c r="CK793" s="5">
        <f t="shared" si="802"/>
        <v>44652</v>
      </c>
      <c r="CL793" s="11">
        <f t="shared" si="803"/>
        <v>2557</v>
      </c>
      <c r="CM793" s="11">
        <f t="shared" si="804"/>
        <v>2557</v>
      </c>
      <c r="CN793" s="6">
        <f t="shared" si="805"/>
        <v>1608.0861805931763</v>
      </c>
      <c r="CO793" s="62">
        <f t="shared" si="763"/>
        <v>0</v>
      </c>
      <c r="CP793" s="73">
        <f t="shared" si="809"/>
        <v>126.91466666666666</v>
      </c>
      <c r="CQ793" s="73">
        <f t="shared" si="765"/>
        <v>1089.7275762557081</v>
      </c>
      <c r="CR793" s="6">
        <f t="shared" si="806"/>
        <v>0</v>
      </c>
    </row>
    <row r="794" spans="1:96">
      <c r="A794" s="30" t="s">
        <v>2716</v>
      </c>
      <c r="B794" s="30" t="s">
        <v>2694</v>
      </c>
      <c r="C794" s="49"/>
      <c r="D794" s="49" t="s">
        <v>3978</v>
      </c>
      <c r="E794" s="30" t="s">
        <v>3061</v>
      </c>
      <c r="F794" s="30" t="s">
        <v>3138</v>
      </c>
      <c r="G794" s="30" t="s">
        <v>3115</v>
      </c>
      <c r="H794" s="30" t="s">
        <v>3964</v>
      </c>
      <c r="I794" s="30" t="s">
        <v>3116</v>
      </c>
      <c r="J794" s="30"/>
      <c r="K794" s="30" t="s">
        <v>1240</v>
      </c>
      <c r="L794" s="30" t="s">
        <v>3102</v>
      </c>
      <c r="M794" s="31">
        <v>1903.72</v>
      </c>
      <c r="N794" s="30">
        <v>5</v>
      </c>
      <c r="O794" s="30"/>
      <c r="P794" s="162">
        <v>15</v>
      </c>
      <c r="Q794" s="30">
        <f t="shared" si="766"/>
        <v>60</v>
      </c>
      <c r="R794" s="30">
        <f t="shared" si="767"/>
        <v>1826.2110000000002</v>
      </c>
      <c r="S794" s="30">
        <f t="shared" si="768"/>
        <v>1825</v>
      </c>
      <c r="T794" s="30" t="s">
        <v>6</v>
      </c>
      <c r="U794" s="30"/>
      <c r="V794" s="32">
        <v>42310</v>
      </c>
      <c r="W794" s="30"/>
      <c r="X794" s="31">
        <v>1903.72</v>
      </c>
      <c r="Y794" s="30">
        <v>0</v>
      </c>
      <c r="Z794" s="30">
        <v>0</v>
      </c>
      <c r="AA794" s="30">
        <v>0</v>
      </c>
      <c r="AB794" s="31">
        <f t="shared" si="769"/>
        <v>1903.72</v>
      </c>
      <c r="AC794" s="33">
        <v>42095</v>
      </c>
      <c r="AD794" s="10">
        <f t="shared" si="770"/>
        <v>42310</v>
      </c>
      <c r="AE794" s="10">
        <f t="shared" si="771"/>
        <v>42095</v>
      </c>
      <c r="AF794" s="11">
        <f t="shared" si="772"/>
        <v>-215</v>
      </c>
      <c r="AG794" s="11">
        <f t="shared" si="773"/>
        <v>1826.25</v>
      </c>
      <c r="AH794" s="11">
        <v>0</v>
      </c>
      <c r="AI794" s="11">
        <v>0</v>
      </c>
      <c r="AJ794" s="11">
        <v>0</v>
      </c>
      <c r="AK794" s="33">
        <v>42461</v>
      </c>
      <c r="AL794" s="5">
        <f t="shared" si="774"/>
        <v>42461</v>
      </c>
      <c r="AM794" s="11">
        <f t="shared" si="775"/>
        <v>42461</v>
      </c>
      <c r="AN794" s="11">
        <f t="shared" si="776"/>
        <v>0</v>
      </c>
      <c r="AO794" s="6">
        <v>157.09</v>
      </c>
      <c r="AP794" s="6">
        <f t="shared" si="777"/>
        <v>157.09</v>
      </c>
      <c r="AQ794" s="6">
        <f t="shared" si="778"/>
        <v>1746.63</v>
      </c>
      <c r="AR794" s="33">
        <v>42826</v>
      </c>
      <c r="AS794" s="5">
        <f t="shared" si="779"/>
        <v>42826</v>
      </c>
      <c r="AT794" s="11">
        <f t="shared" si="780"/>
        <v>42826</v>
      </c>
      <c r="AU794" s="11">
        <f t="shared" si="781"/>
        <v>516</v>
      </c>
      <c r="AV794" s="6">
        <v>537.83400000000006</v>
      </c>
      <c r="AW794" s="6">
        <v>380.74400000000003</v>
      </c>
      <c r="AX794" s="6">
        <f t="shared" si="782"/>
        <v>1365.886</v>
      </c>
      <c r="AY794" s="33">
        <v>43191</v>
      </c>
      <c r="AZ794" s="5">
        <f t="shared" si="783"/>
        <v>43191</v>
      </c>
      <c r="BA794" s="11">
        <f t="shared" si="784"/>
        <v>881</v>
      </c>
      <c r="BB794" s="11">
        <f t="shared" si="785"/>
        <v>881</v>
      </c>
      <c r="BC794" s="6">
        <v>924.12907202598478</v>
      </c>
      <c r="BD794" s="6">
        <v>386.29507202598472</v>
      </c>
      <c r="BE794" s="6">
        <f t="shared" si="786"/>
        <v>979.59092797401524</v>
      </c>
      <c r="BF794" s="8"/>
      <c r="BG794" s="33">
        <v>43556</v>
      </c>
      <c r="BH794" s="5">
        <f t="shared" si="787"/>
        <v>43556</v>
      </c>
      <c r="BI794" s="11">
        <f t="shared" si="788"/>
        <v>1246</v>
      </c>
      <c r="BJ794" s="11">
        <f t="shared" si="789"/>
        <v>0</v>
      </c>
      <c r="BK794" s="6">
        <f t="shared" si="790"/>
        <v>1298.883382040739</v>
      </c>
      <c r="BL794" s="6">
        <v>380.76</v>
      </c>
      <c r="BM794" s="6">
        <f t="shared" si="791"/>
        <v>598.83092797401525</v>
      </c>
      <c r="BN794" s="59"/>
      <c r="BO794" s="58"/>
      <c r="BP794" s="58"/>
      <c r="BQ794" s="61">
        <f t="shared" si="792"/>
        <v>513.72074738083893</v>
      </c>
      <c r="BR794" s="33">
        <v>43922</v>
      </c>
      <c r="BS794" s="5">
        <f t="shared" si="793"/>
        <v>43922</v>
      </c>
      <c r="BT794" s="11">
        <f t="shared" si="794"/>
        <v>1612</v>
      </c>
      <c r="BU794" s="11">
        <f t="shared" si="795"/>
        <v>0</v>
      </c>
      <c r="BV794" s="6">
        <f t="shared" si="796"/>
        <v>1389.9992526191611</v>
      </c>
      <c r="BW794" s="6">
        <v>91.115870578422218</v>
      </c>
      <c r="BX794" s="73">
        <f t="shared" si="807"/>
        <v>1343.5569095890412</v>
      </c>
      <c r="BY794" s="6">
        <v>218.08692797401523</v>
      </c>
      <c r="BZ794" s="33">
        <v>44287</v>
      </c>
      <c r="CA794" s="5">
        <f t="shared" si="797"/>
        <v>44287</v>
      </c>
      <c r="CB794" s="11">
        <f t="shared" si="798"/>
        <v>1977</v>
      </c>
      <c r="CC794" s="11">
        <f t="shared" si="799"/>
        <v>0</v>
      </c>
      <c r="CD794" s="6">
        <f t="shared" si="800"/>
        <v>1608.0861805931763</v>
      </c>
      <c r="CE794" s="62">
        <f t="shared" si="762"/>
        <v>218.08692797401523</v>
      </c>
      <c r="CF794" s="73">
        <f t="shared" si="808"/>
        <v>126.91466666666666</v>
      </c>
      <c r="CG794" s="73">
        <f t="shared" si="764"/>
        <v>1216.6422429223746</v>
      </c>
      <c r="CH794" s="6">
        <f t="shared" si="801"/>
        <v>0</v>
      </c>
      <c r="CI794" s="6"/>
      <c r="CJ794" s="33">
        <v>44652</v>
      </c>
      <c r="CK794" s="5">
        <f t="shared" si="802"/>
        <v>44652</v>
      </c>
      <c r="CL794" s="11">
        <f t="shared" si="803"/>
        <v>2557</v>
      </c>
      <c r="CM794" s="11">
        <f t="shared" si="804"/>
        <v>2557</v>
      </c>
      <c r="CN794" s="6">
        <f t="shared" si="805"/>
        <v>1608.0861805931763</v>
      </c>
      <c r="CO794" s="62">
        <f t="shared" si="763"/>
        <v>0</v>
      </c>
      <c r="CP794" s="73">
        <f t="shared" si="809"/>
        <v>126.91466666666666</v>
      </c>
      <c r="CQ794" s="73">
        <f t="shared" si="765"/>
        <v>1089.7275762557081</v>
      </c>
      <c r="CR794" s="6">
        <f t="shared" si="806"/>
        <v>0</v>
      </c>
    </row>
    <row r="795" spans="1:96">
      <c r="A795" s="30" t="s">
        <v>2717</v>
      </c>
      <c r="B795" s="30" t="s">
        <v>2694</v>
      </c>
      <c r="C795" s="49"/>
      <c r="D795" s="49" t="s">
        <v>3979</v>
      </c>
      <c r="E795" s="30" t="s">
        <v>3061</v>
      </c>
      <c r="F795" s="30" t="s">
        <v>3138</v>
      </c>
      <c r="G795" s="30" t="s">
        <v>3115</v>
      </c>
      <c r="H795" s="30" t="s">
        <v>3141</v>
      </c>
      <c r="I795" s="30" t="s">
        <v>3116</v>
      </c>
      <c r="J795" s="30"/>
      <c r="K795" s="30" t="s">
        <v>1240</v>
      </c>
      <c r="L795" s="30" t="s">
        <v>3102</v>
      </c>
      <c r="M795" s="31">
        <v>1903.72</v>
      </c>
      <c r="N795" s="30">
        <v>5</v>
      </c>
      <c r="O795" s="30"/>
      <c r="P795" s="162">
        <v>15</v>
      </c>
      <c r="Q795" s="30">
        <f t="shared" si="766"/>
        <v>60</v>
      </c>
      <c r="R795" s="30">
        <f t="shared" si="767"/>
        <v>1826.2110000000002</v>
      </c>
      <c r="S795" s="30">
        <f t="shared" si="768"/>
        <v>1825</v>
      </c>
      <c r="T795" s="30" t="s">
        <v>6</v>
      </c>
      <c r="U795" s="30"/>
      <c r="V795" s="32">
        <v>42310</v>
      </c>
      <c r="W795" s="30"/>
      <c r="X795" s="31">
        <v>1903.72</v>
      </c>
      <c r="Y795" s="30">
        <v>0</v>
      </c>
      <c r="Z795" s="30">
        <v>0</v>
      </c>
      <c r="AA795" s="30">
        <v>0</v>
      </c>
      <c r="AB795" s="31">
        <f t="shared" si="769"/>
        <v>1903.72</v>
      </c>
      <c r="AC795" s="33">
        <v>42095</v>
      </c>
      <c r="AD795" s="10">
        <f t="shared" si="770"/>
        <v>42310</v>
      </c>
      <c r="AE795" s="10">
        <f t="shared" si="771"/>
        <v>42095</v>
      </c>
      <c r="AF795" s="11">
        <f t="shared" si="772"/>
        <v>-215</v>
      </c>
      <c r="AG795" s="11">
        <f t="shared" si="773"/>
        <v>1826.25</v>
      </c>
      <c r="AH795" s="11">
        <v>0</v>
      </c>
      <c r="AI795" s="11">
        <v>0</v>
      </c>
      <c r="AJ795" s="11">
        <v>0</v>
      </c>
      <c r="AK795" s="33">
        <v>42461</v>
      </c>
      <c r="AL795" s="5">
        <f t="shared" si="774"/>
        <v>42461</v>
      </c>
      <c r="AM795" s="11">
        <f t="shared" si="775"/>
        <v>42461</v>
      </c>
      <c r="AN795" s="11">
        <f t="shared" si="776"/>
        <v>0</v>
      </c>
      <c r="AO795" s="6">
        <v>157.09</v>
      </c>
      <c r="AP795" s="6">
        <f t="shared" si="777"/>
        <v>157.09</v>
      </c>
      <c r="AQ795" s="6">
        <f t="shared" si="778"/>
        <v>1746.63</v>
      </c>
      <c r="AR795" s="33">
        <v>42826</v>
      </c>
      <c r="AS795" s="5">
        <f t="shared" si="779"/>
        <v>42826</v>
      </c>
      <c r="AT795" s="11">
        <f t="shared" si="780"/>
        <v>42826</v>
      </c>
      <c r="AU795" s="11">
        <f t="shared" si="781"/>
        <v>516</v>
      </c>
      <c r="AV795" s="6">
        <v>537.83400000000006</v>
      </c>
      <c r="AW795" s="6">
        <v>380.74400000000003</v>
      </c>
      <c r="AX795" s="6">
        <f t="shared" si="782"/>
        <v>1365.886</v>
      </c>
      <c r="AY795" s="33">
        <v>43191</v>
      </c>
      <c r="AZ795" s="5">
        <f t="shared" si="783"/>
        <v>43191</v>
      </c>
      <c r="BA795" s="11">
        <f t="shared" si="784"/>
        <v>881</v>
      </c>
      <c r="BB795" s="11">
        <f t="shared" si="785"/>
        <v>881</v>
      </c>
      <c r="BC795" s="6">
        <v>924.12907202598478</v>
      </c>
      <c r="BD795" s="6">
        <v>386.29507202598472</v>
      </c>
      <c r="BE795" s="6">
        <f t="shared" si="786"/>
        <v>979.59092797401524</v>
      </c>
      <c r="BF795" s="8"/>
      <c r="BG795" s="33">
        <v>43556</v>
      </c>
      <c r="BH795" s="5">
        <f t="shared" si="787"/>
        <v>43556</v>
      </c>
      <c r="BI795" s="11">
        <f t="shared" si="788"/>
        <v>1246</v>
      </c>
      <c r="BJ795" s="11">
        <f t="shared" si="789"/>
        <v>0</v>
      </c>
      <c r="BK795" s="6">
        <f t="shared" si="790"/>
        <v>1298.883382040739</v>
      </c>
      <c r="BL795" s="6">
        <v>380.76</v>
      </c>
      <c r="BM795" s="6">
        <f t="shared" si="791"/>
        <v>598.83092797401525</v>
      </c>
      <c r="BN795" s="59"/>
      <c r="BO795" s="58"/>
      <c r="BP795" s="58"/>
      <c r="BQ795" s="61">
        <f t="shared" si="792"/>
        <v>513.72074738083893</v>
      </c>
      <c r="BR795" s="33">
        <v>43922</v>
      </c>
      <c r="BS795" s="5">
        <f t="shared" si="793"/>
        <v>43922</v>
      </c>
      <c r="BT795" s="11">
        <f t="shared" si="794"/>
        <v>1612</v>
      </c>
      <c r="BU795" s="11">
        <f t="shared" si="795"/>
        <v>0</v>
      </c>
      <c r="BV795" s="6">
        <f t="shared" si="796"/>
        <v>1389.9992526191611</v>
      </c>
      <c r="BW795" s="6">
        <v>91.115870578422218</v>
      </c>
      <c r="BX795" s="73">
        <f t="shared" si="807"/>
        <v>1343.5569095890412</v>
      </c>
      <c r="BY795" s="6">
        <v>218.08692797401523</v>
      </c>
      <c r="BZ795" s="33">
        <v>44287</v>
      </c>
      <c r="CA795" s="5">
        <f t="shared" si="797"/>
        <v>44287</v>
      </c>
      <c r="CB795" s="11">
        <f t="shared" si="798"/>
        <v>1977</v>
      </c>
      <c r="CC795" s="11">
        <f t="shared" si="799"/>
        <v>0</v>
      </c>
      <c r="CD795" s="6">
        <f t="shared" si="800"/>
        <v>1608.0861805931763</v>
      </c>
      <c r="CE795" s="62">
        <f t="shared" si="762"/>
        <v>218.08692797401523</v>
      </c>
      <c r="CF795" s="73">
        <f t="shared" si="808"/>
        <v>126.91466666666666</v>
      </c>
      <c r="CG795" s="73">
        <f t="shared" si="764"/>
        <v>1216.6422429223746</v>
      </c>
      <c r="CH795" s="6">
        <f t="shared" si="801"/>
        <v>0</v>
      </c>
      <c r="CI795" s="6"/>
      <c r="CJ795" s="33">
        <v>44652</v>
      </c>
      <c r="CK795" s="5">
        <f t="shared" si="802"/>
        <v>44652</v>
      </c>
      <c r="CL795" s="11">
        <f t="shared" si="803"/>
        <v>2557</v>
      </c>
      <c r="CM795" s="11">
        <f t="shared" si="804"/>
        <v>2557</v>
      </c>
      <c r="CN795" s="6">
        <f t="shared" si="805"/>
        <v>1608.0861805931763</v>
      </c>
      <c r="CO795" s="62">
        <f t="shared" si="763"/>
        <v>0</v>
      </c>
      <c r="CP795" s="73">
        <f t="shared" si="809"/>
        <v>126.91466666666666</v>
      </c>
      <c r="CQ795" s="73">
        <f t="shared" si="765"/>
        <v>1089.7275762557081</v>
      </c>
      <c r="CR795" s="6">
        <f t="shared" si="806"/>
        <v>0</v>
      </c>
    </row>
    <row r="796" spans="1:96">
      <c r="A796" s="30" t="s">
        <v>2718</v>
      </c>
      <c r="B796" s="30" t="s">
        <v>2694</v>
      </c>
      <c r="C796" s="49"/>
      <c r="D796" s="49" t="s">
        <v>3980</v>
      </c>
      <c r="E796" s="30" t="s">
        <v>3061</v>
      </c>
      <c r="F796" s="30" t="s">
        <v>3138</v>
      </c>
      <c r="G796" s="30" t="s">
        <v>3115</v>
      </c>
      <c r="H796" s="30" t="s">
        <v>3141</v>
      </c>
      <c r="I796" s="30" t="s">
        <v>3116</v>
      </c>
      <c r="J796" s="30"/>
      <c r="K796" s="30" t="s">
        <v>1240</v>
      </c>
      <c r="L796" s="30" t="s">
        <v>3102</v>
      </c>
      <c r="M796" s="31">
        <v>1903.72</v>
      </c>
      <c r="N796" s="30">
        <v>5</v>
      </c>
      <c r="O796" s="30"/>
      <c r="P796" s="162">
        <v>15</v>
      </c>
      <c r="Q796" s="30">
        <f t="shared" si="766"/>
        <v>60</v>
      </c>
      <c r="R796" s="30">
        <f t="shared" si="767"/>
        <v>1826.2110000000002</v>
      </c>
      <c r="S796" s="30">
        <f t="shared" si="768"/>
        <v>1825</v>
      </c>
      <c r="T796" s="30" t="s">
        <v>6</v>
      </c>
      <c r="U796" s="30"/>
      <c r="V796" s="32">
        <v>42310</v>
      </c>
      <c r="W796" s="30"/>
      <c r="X796" s="31">
        <v>1903.72</v>
      </c>
      <c r="Y796" s="30">
        <v>0</v>
      </c>
      <c r="Z796" s="30">
        <v>0</v>
      </c>
      <c r="AA796" s="30">
        <v>0</v>
      </c>
      <c r="AB796" s="31">
        <f t="shared" si="769"/>
        <v>1903.72</v>
      </c>
      <c r="AC796" s="33">
        <v>42095</v>
      </c>
      <c r="AD796" s="10">
        <f t="shared" si="770"/>
        <v>42310</v>
      </c>
      <c r="AE796" s="10">
        <f t="shared" si="771"/>
        <v>42095</v>
      </c>
      <c r="AF796" s="11">
        <f t="shared" si="772"/>
        <v>-215</v>
      </c>
      <c r="AG796" s="11">
        <f t="shared" si="773"/>
        <v>1826.25</v>
      </c>
      <c r="AH796" s="11">
        <v>0</v>
      </c>
      <c r="AI796" s="11">
        <v>0</v>
      </c>
      <c r="AJ796" s="11">
        <v>0</v>
      </c>
      <c r="AK796" s="33">
        <v>42461</v>
      </c>
      <c r="AL796" s="5">
        <f t="shared" si="774"/>
        <v>42461</v>
      </c>
      <c r="AM796" s="11">
        <f t="shared" si="775"/>
        <v>42461</v>
      </c>
      <c r="AN796" s="11">
        <f t="shared" si="776"/>
        <v>0</v>
      </c>
      <c r="AO796" s="6">
        <v>157.09</v>
      </c>
      <c r="AP796" s="6">
        <f t="shared" si="777"/>
        <v>157.09</v>
      </c>
      <c r="AQ796" s="6">
        <f t="shared" si="778"/>
        <v>1746.63</v>
      </c>
      <c r="AR796" s="33">
        <v>42826</v>
      </c>
      <c r="AS796" s="5">
        <f t="shared" si="779"/>
        <v>42826</v>
      </c>
      <c r="AT796" s="11">
        <f t="shared" si="780"/>
        <v>42826</v>
      </c>
      <c r="AU796" s="11">
        <f t="shared" si="781"/>
        <v>516</v>
      </c>
      <c r="AV796" s="6">
        <v>537.83400000000006</v>
      </c>
      <c r="AW796" s="6">
        <v>380.74400000000003</v>
      </c>
      <c r="AX796" s="6">
        <f t="shared" si="782"/>
        <v>1365.886</v>
      </c>
      <c r="AY796" s="33">
        <v>43191</v>
      </c>
      <c r="AZ796" s="5">
        <f t="shared" si="783"/>
        <v>43191</v>
      </c>
      <c r="BA796" s="11">
        <f t="shared" si="784"/>
        <v>881</v>
      </c>
      <c r="BB796" s="11">
        <f t="shared" si="785"/>
        <v>881</v>
      </c>
      <c r="BC796" s="6">
        <v>924.12907202598478</v>
      </c>
      <c r="BD796" s="6">
        <v>386.29507202598472</v>
      </c>
      <c r="BE796" s="6">
        <f t="shared" si="786"/>
        <v>979.59092797401524</v>
      </c>
      <c r="BF796" s="8"/>
      <c r="BG796" s="33">
        <v>43556</v>
      </c>
      <c r="BH796" s="5">
        <f t="shared" si="787"/>
        <v>43556</v>
      </c>
      <c r="BI796" s="11">
        <f t="shared" si="788"/>
        <v>1246</v>
      </c>
      <c r="BJ796" s="11">
        <f t="shared" si="789"/>
        <v>0</v>
      </c>
      <c r="BK796" s="6">
        <f t="shared" si="790"/>
        <v>1298.883382040739</v>
      </c>
      <c r="BL796" s="6">
        <v>380.76</v>
      </c>
      <c r="BM796" s="6">
        <f t="shared" si="791"/>
        <v>598.83092797401525</v>
      </c>
      <c r="BN796" s="59"/>
      <c r="BO796" s="58"/>
      <c r="BP796" s="58"/>
      <c r="BQ796" s="61">
        <f t="shared" si="792"/>
        <v>513.72074738083893</v>
      </c>
      <c r="BR796" s="33">
        <v>43922</v>
      </c>
      <c r="BS796" s="5">
        <f t="shared" si="793"/>
        <v>43922</v>
      </c>
      <c r="BT796" s="11">
        <f t="shared" si="794"/>
        <v>1612</v>
      </c>
      <c r="BU796" s="11">
        <f t="shared" si="795"/>
        <v>0</v>
      </c>
      <c r="BV796" s="6">
        <f t="shared" si="796"/>
        <v>1389.9992526191611</v>
      </c>
      <c r="BW796" s="6">
        <v>91.115870578422218</v>
      </c>
      <c r="BX796" s="73">
        <f t="shared" si="807"/>
        <v>1343.5569095890412</v>
      </c>
      <c r="BY796" s="6">
        <v>218.08692797401523</v>
      </c>
      <c r="BZ796" s="33">
        <v>44287</v>
      </c>
      <c r="CA796" s="5">
        <f t="shared" si="797"/>
        <v>44287</v>
      </c>
      <c r="CB796" s="11">
        <f t="shared" si="798"/>
        <v>1977</v>
      </c>
      <c r="CC796" s="11">
        <f t="shared" si="799"/>
        <v>0</v>
      </c>
      <c r="CD796" s="6">
        <f t="shared" si="800"/>
        <v>1608.0861805931763</v>
      </c>
      <c r="CE796" s="62">
        <f t="shared" si="762"/>
        <v>218.08692797401523</v>
      </c>
      <c r="CF796" s="73">
        <f t="shared" si="808"/>
        <v>126.91466666666666</v>
      </c>
      <c r="CG796" s="73">
        <f t="shared" si="764"/>
        <v>1216.6422429223746</v>
      </c>
      <c r="CH796" s="6">
        <f t="shared" si="801"/>
        <v>0</v>
      </c>
      <c r="CI796" s="6"/>
      <c r="CJ796" s="33">
        <v>44652</v>
      </c>
      <c r="CK796" s="5">
        <f t="shared" si="802"/>
        <v>44652</v>
      </c>
      <c r="CL796" s="11">
        <f t="shared" si="803"/>
        <v>2557</v>
      </c>
      <c r="CM796" s="11">
        <f t="shared" si="804"/>
        <v>2557</v>
      </c>
      <c r="CN796" s="6">
        <f t="shared" si="805"/>
        <v>1608.0861805931763</v>
      </c>
      <c r="CO796" s="62">
        <f t="shared" si="763"/>
        <v>0</v>
      </c>
      <c r="CP796" s="73">
        <f t="shared" si="809"/>
        <v>126.91466666666666</v>
      </c>
      <c r="CQ796" s="73">
        <f t="shared" si="765"/>
        <v>1089.7275762557081</v>
      </c>
      <c r="CR796" s="6">
        <f t="shared" si="806"/>
        <v>0</v>
      </c>
    </row>
    <row r="797" spans="1:96">
      <c r="A797" s="30" t="s">
        <v>2719</v>
      </c>
      <c r="B797" s="30" t="s">
        <v>2694</v>
      </c>
      <c r="C797" s="49"/>
      <c r="D797" s="49" t="s">
        <v>3981</v>
      </c>
      <c r="E797" s="30" t="s">
        <v>3061</v>
      </c>
      <c r="F797" s="30" t="s">
        <v>3138</v>
      </c>
      <c r="G797" s="30" t="s">
        <v>3115</v>
      </c>
      <c r="H797" s="30" t="s">
        <v>3141</v>
      </c>
      <c r="I797" s="30" t="s">
        <v>3116</v>
      </c>
      <c r="J797" s="30"/>
      <c r="K797" s="30" t="s">
        <v>1240</v>
      </c>
      <c r="L797" s="30" t="s">
        <v>3102</v>
      </c>
      <c r="M797" s="31">
        <v>1903.72</v>
      </c>
      <c r="N797" s="30">
        <v>5</v>
      </c>
      <c r="O797" s="30"/>
      <c r="P797" s="162">
        <v>15</v>
      </c>
      <c r="Q797" s="30">
        <f t="shared" si="766"/>
        <v>60</v>
      </c>
      <c r="R797" s="30">
        <f t="shared" si="767"/>
        <v>1826.2110000000002</v>
      </c>
      <c r="S797" s="30">
        <f t="shared" si="768"/>
        <v>1825</v>
      </c>
      <c r="T797" s="30" t="s">
        <v>6</v>
      </c>
      <c r="U797" s="30"/>
      <c r="V797" s="32">
        <v>42310</v>
      </c>
      <c r="W797" s="30"/>
      <c r="X797" s="31">
        <v>1903.72</v>
      </c>
      <c r="Y797" s="30">
        <v>0</v>
      </c>
      <c r="Z797" s="30">
        <v>0</v>
      </c>
      <c r="AA797" s="30">
        <v>0</v>
      </c>
      <c r="AB797" s="31">
        <f t="shared" si="769"/>
        <v>1903.72</v>
      </c>
      <c r="AC797" s="33">
        <v>42095</v>
      </c>
      <c r="AD797" s="10">
        <f t="shared" si="770"/>
        <v>42310</v>
      </c>
      <c r="AE797" s="10">
        <f t="shared" si="771"/>
        <v>42095</v>
      </c>
      <c r="AF797" s="11">
        <f t="shared" si="772"/>
        <v>-215</v>
      </c>
      <c r="AG797" s="11">
        <f t="shared" si="773"/>
        <v>1826.25</v>
      </c>
      <c r="AH797" s="11">
        <v>0</v>
      </c>
      <c r="AI797" s="11">
        <v>0</v>
      </c>
      <c r="AJ797" s="11">
        <v>0</v>
      </c>
      <c r="AK797" s="33">
        <v>42461</v>
      </c>
      <c r="AL797" s="5">
        <f t="shared" si="774"/>
        <v>42461</v>
      </c>
      <c r="AM797" s="11">
        <f t="shared" si="775"/>
        <v>42461</v>
      </c>
      <c r="AN797" s="11">
        <f t="shared" si="776"/>
        <v>0</v>
      </c>
      <c r="AO797" s="6">
        <v>157.09</v>
      </c>
      <c r="AP797" s="6">
        <f t="shared" si="777"/>
        <v>157.09</v>
      </c>
      <c r="AQ797" s="6">
        <f t="shared" si="778"/>
        <v>1746.63</v>
      </c>
      <c r="AR797" s="33">
        <v>42826</v>
      </c>
      <c r="AS797" s="5">
        <f t="shared" si="779"/>
        <v>42826</v>
      </c>
      <c r="AT797" s="11">
        <f t="shared" si="780"/>
        <v>42826</v>
      </c>
      <c r="AU797" s="11">
        <f t="shared" si="781"/>
        <v>516</v>
      </c>
      <c r="AV797" s="6">
        <v>537.83400000000006</v>
      </c>
      <c r="AW797" s="6">
        <v>380.74400000000003</v>
      </c>
      <c r="AX797" s="6">
        <f t="shared" si="782"/>
        <v>1365.886</v>
      </c>
      <c r="AY797" s="33">
        <v>43191</v>
      </c>
      <c r="AZ797" s="5">
        <f t="shared" si="783"/>
        <v>43191</v>
      </c>
      <c r="BA797" s="11">
        <f t="shared" si="784"/>
        <v>881</v>
      </c>
      <c r="BB797" s="11">
        <f t="shared" si="785"/>
        <v>881</v>
      </c>
      <c r="BC797" s="6">
        <v>924.12907202598478</v>
      </c>
      <c r="BD797" s="6">
        <v>386.29507202598472</v>
      </c>
      <c r="BE797" s="6">
        <f t="shared" si="786"/>
        <v>979.59092797401524</v>
      </c>
      <c r="BF797" s="8"/>
      <c r="BG797" s="33">
        <v>43556</v>
      </c>
      <c r="BH797" s="5">
        <f t="shared" si="787"/>
        <v>43556</v>
      </c>
      <c r="BI797" s="11">
        <f t="shared" si="788"/>
        <v>1246</v>
      </c>
      <c r="BJ797" s="11">
        <f t="shared" si="789"/>
        <v>0</v>
      </c>
      <c r="BK797" s="6">
        <f t="shared" si="790"/>
        <v>1298.883382040739</v>
      </c>
      <c r="BL797" s="6">
        <v>380.76</v>
      </c>
      <c r="BM797" s="6">
        <f t="shared" si="791"/>
        <v>598.83092797401525</v>
      </c>
      <c r="BN797" s="59"/>
      <c r="BO797" s="58"/>
      <c r="BP797" s="58"/>
      <c r="BQ797" s="61">
        <f t="shared" si="792"/>
        <v>513.72074738083893</v>
      </c>
      <c r="BR797" s="33">
        <v>43922</v>
      </c>
      <c r="BS797" s="5">
        <f t="shared" si="793"/>
        <v>43922</v>
      </c>
      <c r="BT797" s="11">
        <f t="shared" si="794"/>
        <v>1612</v>
      </c>
      <c r="BU797" s="11">
        <f t="shared" si="795"/>
        <v>0</v>
      </c>
      <c r="BV797" s="6">
        <f t="shared" si="796"/>
        <v>1389.9992526191611</v>
      </c>
      <c r="BW797" s="6">
        <v>91.115870578422218</v>
      </c>
      <c r="BX797" s="73">
        <f t="shared" si="807"/>
        <v>1343.5569095890412</v>
      </c>
      <c r="BY797" s="6">
        <v>218.08692797401523</v>
      </c>
      <c r="BZ797" s="33">
        <v>44287</v>
      </c>
      <c r="CA797" s="5">
        <f t="shared" si="797"/>
        <v>44287</v>
      </c>
      <c r="CB797" s="11">
        <f t="shared" si="798"/>
        <v>1977</v>
      </c>
      <c r="CC797" s="11">
        <f t="shared" si="799"/>
        <v>0</v>
      </c>
      <c r="CD797" s="6">
        <f t="shared" si="800"/>
        <v>1608.0861805931763</v>
      </c>
      <c r="CE797" s="62">
        <f t="shared" si="762"/>
        <v>218.08692797401523</v>
      </c>
      <c r="CF797" s="73">
        <f t="shared" si="808"/>
        <v>126.91466666666666</v>
      </c>
      <c r="CG797" s="73">
        <f t="shared" si="764"/>
        <v>1216.6422429223746</v>
      </c>
      <c r="CH797" s="6">
        <f t="shared" si="801"/>
        <v>0</v>
      </c>
      <c r="CI797" s="6"/>
      <c r="CJ797" s="33">
        <v>44652</v>
      </c>
      <c r="CK797" s="5">
        <f t="shared" si="802"/>
        <v>44652</v>
      </c>
      <c r="CL797" s="11">
        <f t="shared" si="803"/>
        <v>2557</v>
      </c>
      <c r="CM797" s="11">
        <f t="shared" si="804"/>
        <v>2557</v>
      </c>
      <c r="CN797" s="6">
        <f t="shared" si="805"/>
        <v>1608.0861805931763</v>
      </c>
      <c r="CO797" s="62">
        <f t="shared" si="763"/>
        <v>0</v>
      </c>
      <c r="CP797" s="73">
        <f t="shared" si="809"/>
        <v>126.91466666666666</v>
      </c>
      <c r="CQ797" s="73">
        <f t="shared" si="765"/>
        <v>1089.7275762557081</v>
      </c>
      <c r="CR797" s="6">
        <f t="shared" si="806"/>
        <v>0</v>
      </c>
    </row>
    <row r="798" spans="1:96">
      <c r="A798" s="30" t="s">
        <v>2720</v>
      </c>
      <c r="B798" s="30" t="s">
        <v>2694</v>
      </c>
      <c r="C798" s="49"/>
      <c r="D798" s="49" t="s">
        <v>3982</v>
      </c>
      <c r="E798" s="30" t="s">
        <v>3061</v>
      </c>
      <c r="F798" s="30" t="s">
        <v>3138</v>
      </c>
      <c r="G798" s="30" t="s">
        <v>3115</v>
      </c>
      <c r="H798" s="30" t="s">
        <v>3141</v>
      </c>
      <c r="I798" s="30" t="s">
        <v>3116</v>
      </c>
      <c r="J798" s="30"/>
      <c r="K798" s="30" t="s">
        <v>1240</v>
      </c>
      <c r="L798" s="30" t="s">
        <v>3102</v>
      </c>
      <c r="M798" s="31">
        <v>1903.72</v>
      </c>
      <c r="N798" s="30">
        <v>5</v>
      </c>
      <c r="O798" s="30"/>
      <c r="P798" s="162">
        <v>15</v>
      </c>
      <c r="Q798" s="30">
        <f t="shared" si="766"/>
        <v>60</v>
      </c>
      <c r="R798" s="30">
        <f t="shared" si="767"/>
        <v>1826.2110000000002</v>
      </c>
      <c r="S798" s="30">
        <f t="shared" si="768"/>
        <v>1825</v>
      </c>
      <c r="T798" s="30" t="s">
        <v>6</v>
      </c>
      <c r="U798" s="30"/>
      <c r="V798" s="32">
        <v>42310</v>
      </c>
      <c r="W798" s="30"/>
      <c r="X798" s="31">
        <v>1903.72</v>
      </c>
      <c r="Y798" s="30">
        <v>0</v>
      </c>
      <c r="Z798" s="30">
        <v>0</v>
      </c>
      <c r="AA798" s="30">
        <v>0</v>
      </c>
      <c r="AB798" s="31">
        <f t="shared" si="769"/>
        <v>1903.72</v>
      </c>
      <c r="AC798" s="33">
        <v>42095</v>
      </c>
      <c r="AD798" s="10">
        <f t="shared" si="770"/>
        <v>42310</v>
      </c>
      <c r="AE798" s="10">
        <f t="shared" si="771"/>
        <v>42095</v>
      </c>
      <c r="AF798" s="11">
        <f t="shared" si="772"/>
        <v>-215</v>
      </c>
      <c r="AG798" s="11">
        <f t="shared" si="773"/>
        <v>1826.25</v>
      </c>
      <c r="AH798" s="11">
        <v>0</v>
      </c>
      <c r="AI798" s="11">
        <v>0</v>
      </c>
      <c r="AJ798" s="11">
        <v>0</v>
      </c>
      <c r="AK798" s="33">
        <v>42461</v>
      </c>
      <c r="AL798" s="5">
        <f t="shared" si="774"/>
        <v>42461</v>
      </c>
      <c r="AM798" s="11">
        <f t="shared" si="775"/>
        <v>42461</v>
      </c>
      <c r="AN798" s="11">
        <f t="shared" si="776"/>
        <v>0</v>
      </c>
      <c r="AO798" s="6">
        <v>157.09</v>
      </c>
      <c r="AP798" s="6">
        <f t="shared" si="777"/>
        <v>157.09</v>
      </c>
      <c r="AQ798" s="6">
        <f t="shared" si="778"/>
        <v>1746.63</v>
      </c>
      <c r="AR798" s="33">
        <v>42826</v>
      </c>
      <c r="AS798" s="5">
        <f t="shared" si="779"/>
        <v>42826</v>
      </c>
      <c r="AT798" s="11">
        <f t="shared" si="780"/>
        <v>42826</v>
      </c>
      <c r="AU798" s="11">
        <f t="shared" si="781"/>
        <v>516</v>
      </c>
      <c r="AV798" s="6">
        <v>537.83400000000006</v>
      </c>
      <c r="AW798" s="6">
        <v>380.74400000000003</v>
      </c>
      <c r="AX798" s="6">
        <f t="shared" si="782"/>
        <v>1365.886</v>
      </c>
      <c r="AY798" s="33">
        <v>43191</v>
      </c>
      <c r="AZ798" s="5">
        <f t="shared" si="783"/>
        <v>43191</v>
      </c>
      <c r="BA798" s="11">
        <f t="shared" si="784"/>
        <v>881</v>
      </c>
      <c r="BB798" s="11">
        <f t="shared" si="785"/>
        <v>881</v>
      </c>
      <c r="BC798" s="6">
        <v>924.12907202598478</v>
      </c>
      <c r="BD798" s="6">
        <v>386.29507202598472</v>
      </c>
      <c r="BE798" s="6">
        <f t="shared" si="786"/>
        <v>979.59092797401524</v>
      </c>
      <c r="BF798" s="8"/>
      <c r="BG798" s="33">
        <v>43556</v>
      </c>
      <c r="BH798" s="5">
        <f t="shared" si="787"/>
        <v>43556</v>
      </c>
      <c r="BI798" s="11">
        <f t="shared" si="788"/>
        <v>1246</v>
      </c>
      <c r="BJ798" s="11">
        <f t="shared" si="789"/>
        <v>0</v>
      </c>
      <c r="BK798" s="6">
        <f t="shared" si="790"/>
        <v>1298.883382040739</v>
      </c>
      <c r="BL798" s="6">
        <v>380.76</v>
      </c>
      <c r="BM798" s="6">
        <f t="shared" si="791"/>
        <v>598.83092797401525</v>
      </c>
      <c r="BN798" s="59"/>
      <c r="BO798" s="58"/>
      <c r="BP798" s="58"/>
      <c r="BQ798" s="61">
        <f t="shared" si="792"/>
        <v>513.72074738083893</v>
      </c>
      <c r="BR798" s="33">
        <v>43922</v>
      </c>
      <c r="BS798" s="5">
        <f t="shared" si="793"/>
        <v>43922</v>
      </c>
      <c r="BT798" s="11">
        <f t="shared" si="794"/>
        <v>1612</v>
      </c>
      <c r="BU798" s="11">
        <f t="shared" si="795"/>
        <v>0</v>
      </c>
      <c r="BV798" s="6">
        <f t="shared" si="796"/>
        <v>1389.9992526191611</v>
      </c>
      <c r="BW798" s="6">
        <v>91.115870578422218</v>
      </c>
      <c r="BX798" s="73">
        <f t="shared" si="807"/>
        <v>1343.5569095890412</v>
      </c>
      <c r="BY798" s="6">
        <v>218.08692797401523</v>
      </c>
      <c r="BZ798" s="33">
        <v>44287</v>
      </c>
      <c r="CA798" s="5">
        <f t="shared" si="797"/>
        <v>44287</v>
      </c>
      <c r="CB798" s="11">
        <f t="shared" si="798"/>
        <v>1977</v>
      </c>
      <c r="CC798" s="11">
        <f t="shared" si="799"/>
        <v>0</v>
      </c>
      <c r="CD798" s="6">
        <f t="shared" si="800"/>
        <v>1608.0861805931763</v>
      </c>
      <c r="CE798" s="62">
        <f t="shared" si="762"/>
        <v>218.08692797401523</v>
      </c>
      <c r="CF798" s="73">
        <f t="shared" si="808"/>
        <v>126.91466666666666</v>
      </c>
      <c r="CG798" s="73">
        <f t="shared" si="764"/>
        <v>1216.6422429223746</v>
      </c>
      <c r="CH798" s="6">
        <f t="shared" si="801"/>
        <v>0</v>
      </c>
      <c r="CI798" s="6"/>
      <c r="CJ798" s="33">
        <v>44652</v>
      </c>
      <c r="CK798" s="5">
        <f t="shared" si="802"/>
        <v>44652</v>
      </c>
      <c r="CL798" s="11">
        <f t="shared" si="803"/>
        <v>2557</v>
      </c>
      <c r="CM798" s="11">
        <f t="shared" si="804"/>
        <v>2557</v>
      </c>
      <c r="CN798" s="6">
        <f t="shared" si="805"/>
        <v>1608.0861805931763</v>
      </c>
      <c r="CO798" s="62">
        <f t="shared" si="763"/>
        <v>0</v>
      </c>
      <c r="CP798" s="73">
        <f t="shared" si="809"/>
        <v>126.91466666666666</v>
      </c>
      <c r="CQ798" s="73">
        <f t="shared" si="765"/>
        <v>1089.7275762557081</v>
      </c>
      <c r="CR798" s="6">
        <f t="shared" si="806"/>
        <v>0</v>
      </c>
    </row>
    <row r="799" spans="1:96">
      <c r="A799" s="30" t="s">
        <v>2721</v>
      </c>
      <c r="B799" s="30" t="s">
        <v>2694</v>
      </c>
      <c r="C799" s="49"/>
      <c r="D799" s="49" t="s">
        <v>3983</v>
      </c>
      <c r="E799" s="30" t="s">
        <v>3061</v>
      </c>
      <c r="F799" s="30" t="s">
        <v>3138</v>
      </c>
      <c r="G799" s="30" t="s">
        <v>3115</v>
      </c>
      <c r="H799" s="30" t="s">
        <v>3141</v>
      </c>
      <c r="I799" s="30" t="s">
        <v>3116</v>
      </c>
      <c r="J799" s="30"/>
      <c r="K799" s="30" t="s">
        <v>1240</v>
      </c>
      <c r="L799" s="30" t="s">
        <v>3102</v>
      </c>
      <c r="M799" s="31">
        <v>1903.72</v>
      </c>
      <c r="N799" s="30">
        <v>5</v>
      </c>
      <c r="O799" s="30"/>
      <c r="P799" s="162">
        <v>15</v>
      </c>
      <c r="Q799" s="30">
        <f t="shared" si="766"/>
        <v>60</v>
      </c>
      <c r="R799" s="30">
        <f t="shared" si="767"/>
        <v>1826.2110000000002</v>
      </c>
      <c r="S799" s="30">
        <f t="shared" si="768"/>
        <v>1825</v>
      </c>
      <c r="T799" s="30" t="s">
        <v>6</v>
      </c>
      <c r="U799" s="30"/>
      <c r="V799" s="32">
        <v>42310</v>
      </c>
      <c r="W799" s="30"/>
      <c r="X799" s="31">
        <v>1903.72</v>
      </c>
      <c r="Y799" s="30">
        <v>0</v>
      </c>
      <c r="Z799" s="30">
        <v>0</v>
      </c>
      <c r="AA799" s="30">
        <v>0</v>
      </c>
      <c r="AB799" s="31">
        <f t="shared" si="769"/>
        <v>1903.72</v>
      </c>
      <c r="AC799" s="33">
        <v>42095</v>
      </c>
      <c r="AD799" s="10">
        <f t="shared" si="770"/>
        <v>42310</v>
      </c>
      <c r="AE799" s="10">
        <f t="shared" si="771"/>
        <v>42095</v>
      </c>
      <c r="AF799" s="11">
        <f t="shared" si="772"/>
        <v>-215</v>
      </c>
      <c r="AG799" s="11">
        <f t="shared" si="773"/>
        <v>1826.25</v>
      </c>
      <c r="AH799" s="11">
        <v>0</v>
      </c>
      <c r="AI799" s="11">
        <v>0</v>
      </c>
      <c r="AJ799" s="11">
        <v>0</v>
      </c>
      <c r="AK799" s="33">
        <v>42461</v>
      </c>
      <c r="AL799" s="5">
        <f t="shared" si="774"/>
        <v>42461</v>
      </c>
      <c r="AM799" s="11">
        <f t="shared" si="775"/>
        <v>42461</v>
      </c>
      <c r="AN799" s="11">
        <f t="shared" si="776"/>
        <v>0</v>
      </c>
      <c r="AO799" s="6">
        <v>157.09</v>
      </c>
      <c r="AP799" s="6">
        <f t="shared" si="777"/>
        <v>157.09</v>
      </c>
      <c r="AQ799" s="6">
        <f t="shared" si="778"/>
        <v>1746.63</v>
      </c>
      <c r="AR799" s="33">
        <v>42826</v>
      </c>
      <c r="AS799" s="5">
        <f t="shared" si="779"/>
        <v>42826</v>
      </c>
      <c r="AT799" s="11">
        <f t="shared" si="780"/>
        <v>42826</v>
      </c>
      <c r="AU799" s="11">
        <f t="shared" si="781"/>
        <v>516</v>
      </c>
      <c r="AV799" s="6">
        <v>537.83400000000006</v>
      </c>
      <c r="AW799" s="6">
        <v>380.74400000000003</v>
      </c>
      <c r="AX799" s="6">
        <f t="shared" si="782"/>
        <v>1365.886</v>
      </c>
      <c r="AY799" s="33">
        <v>43191</v>
      </c>
      <c r="AZ799" s="5">
        <f t="shared" si="783"/>
        <v>43191</v>
      </c>
      <c r="BA799" s="11">
        <f t="shared" si="784"/>
        <v>881</v>
      </c>
      <c r="BB799" s="11">
        <f t="shared" si="785"/>
        <v>881</v>
      </c>
      <c r="BC799" s="6">
        <v>924.12907202598478</v>
      </c>
      <c r="BD799" s="6">
        <v>386.29507202598472</v>
      </c>
      <c r="BE799" s="6">
        <f t="shared" si="786"/>
        <v>979.59092797401524</v>
      </c>
      <c r="BF799" s="8"/>
      <c r="BG799" s="33">
        <v>43556</v>
      </c>
      <c r="BH799" s="5">
        <f t="shared" si="787"/>
        <v>43556</v>
      </c>
      <c r="BI799" s="11">
        <f t="shared" si="788"/>
        <v>1246</v>
      </c>
      <c r="BJ799" s="11">
        <f t="shared" si="789"/>
        <v>0</v>
      </c>
      <c r="BK799" s="6">
        <f t="shared" si="790"/>
        <v>1298.883382040739</v>
      </c>
      <c r="BL799" s="6">
        <v>380.76</v>
      </c>
      <c r="BM799" s="6">
        <f t="shared" si="791"/>
        <v>598.83092797401525</v>
      </c>
      <c r="BN799" s="59"/>
      <c r="BO799" s="58"/>
      <c r="BP799" s="58"/>
      <c r="BQ799" s="61">
        <f t="shared" si="792"/>
        <v>513.72074738083893</v>
      </c>
      <c r="BR799" s="33">
        <v>43922</v>
      </c>
      <c r="BS799" s="5">
        <f t="shared" si="793"/>
        <v>43922</v>
      </c>
      <c r="BT799" s="11">
        <f t="shared" si="794"/>
        <v>1612</v>
      </c>
      <c r="BU799" s="11">
        <f t="shared" si="795"/>
        <v>0</v>
      </c>
      <c r="BV799" s="6">
        <f t="shared" si="796"/>
        <v>1389.9992526191611</v>
      </c>
      <c r="BW799" s="6">
        <v>91.115870578422218</v>
      </c>
      <c r="BX799" s="73">
        <f t="shared" si="807"/>
        <v>1343.5569095890412</v>
      </c>
      <c r="BY799" s="6">
        <v>218.08692797401523</v>
      </c>
      <c r="BZ799" s="33">
        <v>44287</v>
      </c>
      <c r="CA799" s="5">
        <f t="shared" si="797"/>
        <v>44287</v>
      </c>
      <c r="CB799" s="11">
        <f t="shared" si="798"/>
        <v>1977</v>
      </c>
      <c r="CC799" s="11">
        <f t="shared" si="799"/>
        <v>0</v>
      </c>
      <c r="CD799" s="6">
        <f t="shared" si="800"/>
        <v>1608.0861805931763</v>
      </c>
      <c r="CE799" s="62">
        <f t="shared" si="762"/>
        <v>218.08692797401523</v>
      </c>
      <c r="CF799" s="73">
        <f t="shared" si="808"/>
        <v>126.91466666666666</v>
      </c>
      <c r="CG799" s="73">
        <f t="shared" si="764"/>
        <v>1216.6422429223746</v>
      </c>
      <c r="CH799" s="6">
        <f t="shared" si="801"/>
        <v>0</v>
      </c>
      <c r="CI799" s="6"/>
      <c r="CJ799" s="33">
        <v>44652</v>
      </c>
      <c r="CK799" s="5">
        <f t="shared" si="802"/>
        <v>44652</v>
      </c>
      <c r="CL799" s="11">
        <f t="shared" si="803"/>
        <v>2557</v>
      </c>
      <c r="CM799" s="11">
        <f t="shared" si="804"/>
        <v>2557</v>
      </c>
      <c r="CN799" s="6">
        <f t="shared" si="805"/>
        <v>1608.0861805931763</v>
      </c>
      <c r="CO799" s="62">
        <f t="shared" si="763"/>
        <v>0</v>
      </c>
      <c r="CP799" s="73">
        <f t="shared" si="809"/>
        <v>126.91466666666666</v>
      </c>
      <c r="CQ799" s="73">
        <f t="shared" si="765"/>
        <v>1089.7275762557081</v>
      </c>
      <c r="CR799" s="6">
        <f t="shared" si="806"/>
        <v>0</v>
      </c>
    </row>
    <row r="800" spans="1:96">
      <c r="A800" s="30" t="s">
        <v>2722</v>
      </c>
      <c r="B800" s="30" t="s">
        <v>2694</v>
      </c>
      <c r="C800" s="49"/>
      <c r="D800" s="49" t="s">
        <v>3984</v>
      </c>
      <c r="E800" s="30" t="s">
        <v>3061</v>
      </c>
      <c r="F800" s="30" t="s">
        <v>3138</v>
      </c>
      <c r="G800" s="30" t="s">
        <v>3115</v>
      </c>
      <c r="H800" s="30" t="s">
        <v>3141</v>
      </c>
      <c r="I800" s="30" t="s">
        <v>3116</v>
      </c>
      <c r="J800" s="30"/>
      <c r="K800" s="30" t="s">
        <v>1240</v>
      </c>
      <c r="L800" s="30" t="s">
        <v>3102</v>
      </c>
      <c r="M800" s="31">
        <v>1903.72</v>
      </c>
      <c r="N800" s="30">
        <v>5</v>
      </c>
      <c r="O800" s="30"/>
      <c r="P800" s="162">
        <v>15</v>
      </c>
      <c r="Q800" s="30">
        <f t="shared" si="766"/>
        <v>60</v>
      </c>
      <c r="R800" s="30">
        <f t="shared" si="767"/>
        <v>1826.2110000000002</v>
      </c>
      <c r="S800" s="30">
        <f t="shared" si="768"/>
        <v>1825</v>
      </c>
      <c r="T800" s="30" t="s">
        <v>6</v>
      </c>
      <c r="U800" s="30"/>
      <c r="V800" s="32">
        <v>42310</v>
      </c>
      <c r="W800" s="30"/>
      <c r="X800" s="31">
        <v>1903.72</v>
      </c>
      <c r="Y800" s="30">
        <v>0</v>
      </c>
      <c r="Z800" s="30">
        <v>0</v>
      </c>
      <c r="AA800" s="30">
        <v>0</v>
      </c>
      <c r="AB800" s="31">
        <f t="shared" si="769"/>
        <v>1903.72</v>
      </c>
      <c r="AC800" s="33">
        <v>42095</v>
      </c>
      <c r="AD800" s="10">
        <f t="shared" si="770"/>
        <v>42310</v>
      </c>
      <c r="AE800" s="10">
        <f t="shared" si="771"/>
        <v>42095</v>
      </c>
      <c r="AF800" s="11">
        <f t="shared" si="772"/>
        <v>-215</v>
      </c>
      <c r="AG800" s="11">
        <f t="shared" si="773"/>
        <v>1826.25</v>
      </c>
      <c r="AH800" s="11">
        <v>0</v>
      </c>
      <c r="AI800" s="11">
        <v>0</v>
      </c>
      <c r="AJ800" s="11">
        <v>0</v>
      </c>
      <c r="AK800" s="33">
        <v>42461</v>
      </c>
      <c r="AL800" s="5">
        <f t="shared" si="774"/>
        <v>42461</v>
      </c>
      <c r="AM800" s="11">
        <f t="shared" si="775"/>
        <v>42461</v>
      </c>
      <c r="AN800" s="11">
        <f t="shared" si="776"/>
        <v>0</v>
      </c>
      <c r="AO800" s="6">
        <v>157.09</v>
      </c>
      <c r="AP800" s="6">
        <f t="shared" si="777"/>
        <v>157.09</v>
      </c>
      <c r="AQ800" s="6">
        <f t="shared" si="778"/>
        <v>1746.63</v>
      </c>
      <c r="AR800" s="33">
        <v>42826</v>
      </c>
      <c r="AS800" s="5">
        <f t="shared" si="779"/>
        <v>42826</v>
      </c>
      <c r="AT800" s="11">
        <f t="shared" si="780"/>
        <v>42826</v>
      </c>
      <c r="AU800" s="11">
        <f t="shared" si="781"/>
        <v>516</v>
      </c>
      <c r="AV800" s="6">
        <v>537.83400000000006</v>
      </c>
      <c r="AW800" s="6">
        <v>380.74400000000003</v>
      </c>
      <c r="AX800" s="6">
        <f t="shared" si="782"/>
        <v>1365.886</v>
      </c>
      <c r="AY800" s="33">
        <v>43191</v>
      </c>
      <c r="AZ800" s="5">
        <f t="shared" si="783"/>
        <v>43191</v>
      </c>
      <c r="BA800" s="11">
        <f t="shared" si="784"/>
        <v>881</v>
      </c>
      <c r="BB800" s="11">
        <f t="shared" si="785"/>
        <v>881</v>
      </c>
      <c r="BC800" s="6">
        <v>924.12907202598478</v>
      </c>
      <c r="BD800" s="6">
        <v>386.29507202598472</v>
      </c>
      <c r="BE800" s="6">
        <f t="shared" si="786"/>
        <v>979.59092797401524</v>
      </c>
      <c r="BF800" s="8"/>
      <c r="BG800" s="33">
        <v>43556</v>
      </c>
      <c r="BH800" s="5">
        <f t="shared" si="787"/>
        <v>43556</v>
      </c>
      <c r="BI800" s="11">
        <f t="shared" si="788"/>
        <v>1246</v>
      </c>
      <c r="BJ800" s="11">
        <f t="shared" si="789"/>
        <v>0</v>
      </c>
      <c r="BK800" s="6">
        <f t="shared" si="790"/>
        <v>1298.883382040739</v>
      </c>
      <c r="BL800" s="6">
        <v>380.76</v>
      </c>
      <c r="BM800" s="6">
        <f t="shared" si="791"/>
        <v>598.83092797401525</v>
      </c>
      <c r="BN800" s="59"/>
      <c r="BO800" s="58"/>
      <c r="BP800" s="58"/>
      <c r="BQ800" s="61">
        <f t="shared" si="792"/>
        <v>513.72074738083893</v>
      </c>
      <c r="BR800" s="33">
        <v>43922</v>
      </c>
      <c r="BS800" s="5">
        <f t="shared" si="793"/>
        <v>43922</v>
      </c>
      <c r="BT800" s="11">
        <f t="shared" si="794"/>
        <v>1612</v>
      </c>
      <c r="BU800" s="11">
        <f t="shared" si="795"/>
        <v>0</v>
      </c>
      <c r="BV800" s="6">
        <f t="shared" si="796"/>
        <v>1389.9992526191611</v>
      </c>
      <c r="BW800" s="6">
        <v>91.115870578422218</v>
      </c>
      <c r="BX800" s="73">
        <f t="shared" si="807"/>
        <v>1343.5569095890412</v>
      </c>
      <c r="BY800" s="6">
        <v>218.08692797401523</v>
      </c>
      <c r="BZ800" s="33">
        <v>44287</v>
      </c>
      <c r="CA800" s="5">
        <f t="shared" si="797"/>
        <v>44287</v>
      </c>
      <c r="CB800" s="11">
        <f t="shared" si="798"/>
        <v>1977</v>
      </c>
      <c r="CC800" s="11">
        <f t="shared" si="799"/>
        <v>0</v>
      </c>
      <c r="CD800" s="6">
        <f t="shared" si="800"/>
        <v>1608.0861805931763</v>
      </c>
      <c r="CE800" s="62">
        <f t="shared" si="762"/>
        <v>218.08692797401523</v>
      </c>
      <c r="CF800" s="73">
        <f t="shared" si="808"/>
        <v>126.91466666666666</v>
      </c>
      <c r="CG800" s="73">
        <f t="shared" si="764"/>
        <v>1216.6422429223746</v>
      </c>
      <c r="CH800" s="6">
        <f t="shared" si="801"/>
        <v>0</v>
      </c>
      <c r="CI800" s="6"/>
      <c r="CJ800" s="33">
        <v>44652</v>
      </c>
      <c r="CK800" s="5">
        <f t="shared" si="802"/>
        <v>44652</v>
      </c>
      <c r="CL800" s="11">
        <f t="shared" si="803"/>
        <v>2557</v>
      </c>
      <c r="CM800" s="11">
        <f t="shared" si="804"/>
        <v>2557</v>
      </c>
      <c r="CN800" s="6">
        <f t="shared" si="805"/>
        <v>1608.0861805931763</v>
      </c>
      <c r="CO800" s="62">
        <f t="shared" si="763"/>
        <v>0</v>
      </c>
      <c r="CP800" s="73">
        <f t="shared" si="809"/>
        <v>126.91466666666666</v>
      </c>
      <c r="CQ800" s="73">
        <f t="shared" si="765"/>
        <v>1089.7275762557081</v>
      </c>
      <c r="CR800" s="6">
        <f t="shared" si="806"/>
        <v>0</v>
      </c>
    </row>
    <row r="801" spans="1:96">
      <c r="A801" s="30" t="s">
        <v>2723</v>
      </c>
      <c r="B801" s="30" t="s">
        <v>2694</v>
      </c>
      <c r="C801" s="49"/>
      <c r="D801" s="49" t="s">
        <v>3985</v>
      </c>
      <c r="E801" s="30" t="s">
        <v>3061</v>
      </c>
      <c r="F801" s="30" t="s">
        <v>3138</v>
      </c>
      <c r="G801" s="30" t="s">
        <v>3115</v>
      </c>
      <c r="H801" s="30" t="s">
        <v>3141</v>
      </c>
      <c r="I801" s="30" t="s">
        <v>3116</v>
      </c>
      <c r="J801" s="30"/>
      <c r="K801" s="30" t="s">
        <v>1240</v>
      </c>
      <c r="L801" s="30" t="s">
        <v>3102</v>
      </c>
      <c r="M801" s="31">
        <v>1903.72</v>
      </c>
      <c r="N801" s="30">
        <v>5</v>
      </c>
      <c r="O801" s="30"/>
      <c r="P801" s="162">
        <v>15</v>
      </c>
      <c r="Q801" s="30">
        <f t="shared" si="766"/>
        <v>60</v>
      </c>
      <c r="R801" s="30">
        <f t="shared" si="767"/>
        <v>1826.2110000000002</v>
      </c>
      <c r="S801" s="30">
        <f t="shared" si="768"/>
        <v>1825</v>
      </c>
      <c r="T801" s="30" t="s">
        <v>6</v>
      </c>
      <c r="U801" s="30"/>
      <c r="V801" s="32">
        <v>42310</v>
      </c>
      <c r="W801" s="30"/>
      <c r="X801" s="31">
        <v>1903.72</v>
      </c>
      <c r="Y801" s="30">
        <v>0</v>
      </c>
      <c r="Z801" s="30">
        <v>0</v>
      </c>
      <c r="AA801" s="30">
        <v>0</v>
      </c>
      <c r="AB801" s="31">
        <f t="shared" si="769"/>
        <v>1903.72</v>
      </c>
      <c r="AC801" s="33">
        <v>42095</v>
      </c>
      <c r="AD801" s="10">
        <f t="shared" si="770"/>
        <v>42310</v>
      </c>
      <c r="AE801" s="10">
        <f t="shared" si="771"/>
        <v>42095</v>
      </c>
      <c r="AF801" s="11">
        <f t="shared" si="772"/>
        <v>-215</v>
      </c>
      <c r="AG801" s="11">
        <f t="shared" si="773"/>
        <v>1826.25</v>
      </c>
      <c r="AH801" s="11">
        <v>0</v>
      </c>
      <c r="AI801" s="11">
        <v>0</v>
      </c>
      <c r="AJ801" s="11">
        <v>0</v>
      </c>
      <c r="AK801" s="33">
        <v>42461</v>
      </c>
      <c r="AL801" s="5">
        <f t="shared" si="774"/>
        <v>42461</v>
      </c>
      <c r="AM801" s="11">
        <f t="shared" si="775"/>
        <v>42461</v>
      </c>
      <c r="AN801" s="11">
        <f t="shared" si="776"/>
        <v>0</v>
      </c>
      <c r="AO801" s="6">
        <v>157.09</v>
      </c>
      <c r="AP801" s="6">
        <f t="shared" si="777"/>
        <v>157.09</v>
      </c>
      <c r="AQ801" s="6">
        <f t="shared" si="778"/>
        <v>1746.63</v>
      </c>
      <c r="AR801" s="33">
        <v>42826</v>
      </c>
      <c r="AS801" s="5">
        <f t="shared" si="779"/>
        <v>42826</v>
      </c>
      <c r="AT801" s="11">
        <f t="shared" si="780"/>
        <v>42826</v>
      </c>
      <c r="AU801" s="11">
        <f t="shared" si="781"/>
        <v>516</v>
      </c>
      <c r="AV801" s="6">
        <v>537.83400000000006</v>
      </c>
      <c r="AW801" s="6">
        <v>380.74400000000003</v>
      </c>
      <c r="AX801" s="6">
        <f t="shared" si="782"/>
        <v>1365.886</v>
      </c>
      <c r="AY801" s="33">
        <v>43191</v>
      </c>
      <c r="AZ801" s="5">
        <f t="shared" si="783"/>
        <v>43191</v>
      </c>
      <c r="BA801" s="11">
        <f t="shared" si="784"/>
        <v>881</v>
      </c>
      <c r="BB801" s="11">
        <f t="shared" si="785"/>
        <v>881</v>
      </c>
      <c r="BC801" s="6">
        <v>924.12907202598478</v>
      </c>
      <c r="BD801" s="6">
        <v>386.29507202598472</v>
      </c>
      <c r="BE801" s="6">
        <f t="shared" si="786"/>
        <v>979.59092797401524</v>
      </c>
      <c r="BF801" s="8"/>
      <c r="BG801" s="33">
        <v>43556</v>
      </c>
      <c r="BH801" s="5">
        <f t="shared" si="787"/>
        <v>43556</v>
      </c>
      <c r="BI801" s="11">
        <f t="shared" si="788"/>
        <v>1246</v>
      </c>
      <c r="BJ801" s="11">
        <f t="shared" si="789"/>
        <v>0</v>
      </c>
      <c r="BK801" s="6">
        <f t="shared" si="790"/>
        <v>1298.883382040739</v>
      </c>
      <c r="BL801" s="6">
        <v>380.76</v>
      </c>
      <c r="BM801" s="6">
        <f t="shared" si="791"/>
        <v>598.83092797401525</v>
      </c>
      <c r="BN801" s="59"/>
      <c r="BO801" s="58"/>
      <c r="BP801" s="58"/>
      <c r="BQ801" s="61">
        <f t="shared" si="792"/>
        <v>513.72074738083893</v>
      </c>
      <c r="BR801" s="33">
        <v>43922</v>
      </c>
      <c r="BS801" s="5">
        <f t="shared" si="793"/>
        <v>43922</v>
      </c>
      <c r="BT801" s="11">
        <f t="shared" si="794"/>
        <v>1612</v>
      </c>
      <c r="BU801" s="11">
        <f t="shared" si="795"/>
        <v>0</v>
      </c>
      <c r="BV801" s="6">
        <f t="shared" si="796"/>
        <v>1389.9992526191611</v>
      </c>
      <c r="BW801" s="6">
        <v>91.115870578422218</v>
      </c>
      <c r="BX801" s="73">
        <f t="shared" si="807"/>
        <v>1343.5569095890412</v>
      </c>
      <c r="BY801" s="6">
        <v>218.08692797401523</v>
      </c>
      <c r="BZ801" s="33">
        <v>44287</v>
      </c>
      <c r="CA801" s="5">
        <f t="shared" si="797"/>
        <v>44287</v>
      </c>
      <c r="CB801" s="11">
        <f t="shared" si="798"/>
        <v>1977</v>
      </c>
      <c r="CC801" s="11">
        <f t="shared" si="799"/>
        <v>0</v>
      </c>
      <c r="CD801" s="6">
        <f t="shared" si="800"/>
        <v>1608.0861805931763</v>
      </c>
      <c r="CE801" s="62">
        <f t="shared" si="762"/>
        <v>218.08692797401523</v>
      </c>
      <c r="CF801" s="73">
        <f t="shared" si="808"/>
        <v>126.91466666666666</v>
      </c>
      <c r="CG801" s="73">
        <f t="shared" si="764"/>
        <v>1216.6422429223746</v>
      </c>
      <c r="CH801" s="6">
        <f t="shared" si="801"/>
        <v>0</v>
      </c>
      <c r="CI801" s="6"/>
      <c r="CJ801" s="33">
        <v>44652</v>
      </c>
      <c r="CK801" s="5">
        <f t="shared" si="802"/>
        <v>44652</v>
      </c>
      <c r="CL801" s="11">
        <f t="shared" si="803"/>
        <v>2557</v>
      </c>
      <c r="CM801" s="11">
        <f t="shared" si="804"/>
        <v>2557</v>
      </c>
      <c r="CN801" s="6">
        <f t="shared" si="805"/>
        <v>1608.0861805931763</v>
      </c>
      <c r="CO801" s="62">
        <f t="shared" si="763"/>
        <v>0</v>
      </c>
      <c r="CP801" s="73">
        <f t="shared" si="809"/>
        <v>126.91466666666666</v>
      </c>
      <c r="CQ801" s="73">
        <f t="shared" si="765"/>
        <v>1089.7275762557081</v>
      </c>
      <c r="CR801" s="6">
        <f t="shared" si="806"/>
        <v>0</v>
      </c>
    </row>
    <row r="802" spans="1:96">
      <c r="A802" s="30" t="s">
        <v>2724</v>
      </c>
      <c r="B802" s="30" t="s">
        <v>2694</v>
      </c>
      <c r="C802" s="49"/>
      <c r="D802" s="49" t="s">
        <v>3986</v>
      </c>
      <c r="E802" s="30" t="s">
        <v>3061</v>
      </c>
      <c r="F802" s="30" t="s">
        <v>3138</v>
      </c>
      <c r="G802" s="30" t="s">
        <v>3115</v>
      </c>
      <c r="H802" s="30" t="s">
        <v>3141</v>
      </c>
      <c r="I802" s="30" t="s">
        <v>3116</v>
      </c>
      <c r="J802" s="30"/>
      <c r="K802" s="30" t="s">
        <v>1240</v>
      </c>
      <c r="L802" s="30" t="s">
        <v>3102</v>
      </c>
      <c r="M802" s="31">
        <v>1903.72</v>
      </c>
      <c r="N802" s="30">
        <v>5</v>
      </c>
      <c r="O802" s="30"/>
      <c r="P802" s="162">
        <v>15</v>
      </c>
      <c r="Q802" s="30">
        <f t="shared" si="766"/>
        <v>60</v>
      </c>
      <c r="R802" s="30">
        <f t="shared" si="767"/>
        <v>1826.2110000000002</v>
      </c>
      <c r="S802" s="30">
        <f t="shared" si="768"/>
        <v>1825</v>
      </c>
      <c r="T802" s="30" t="s">
        <v>6</v>
      </c>
      <c r="U802" s="30"/>
      <c r="V802" s="32">
        <v>42310</v>
      </c>
      <c r="W802" s="30"/>
      <c r="X802" s="31">
        <v>1903.72</v>
      </c>
      <c r="Y802" s="30">
        <v>0</v>
      </c>
      <c r="Z802" s="30">
        <v>0</v>
      </c>
      <c r="AA802" s="30">
        <v>0</v>
      </c>
      <c r="AB802" s="31">
        <f t="shared" si="769"/>
        <v>1903.72</v>
      </c>
      <c r="AC802" s="33">
        <v>42095</v>
      </c>
      <c r="AD802" s="10">
        <f t="shared" si="770"/>
        <v>42310</v>
      </c>
      <c r="AE802" s="10">
        <f t="shared" si="771"/>
        <v>42095</v>
      </c>
      <c r="AF802" s="11">
        <f t="shared" si="772"/>
        <v>-215</v>
      </c>
      <c r="AG802" s="11">
        <f t="shared" si="773"/>
        <v>1826.25</v>
      </c>
      <c r="AH802" s="11">
        <v>0</v>
      </c>
      <c r="AI802" s="11">
        <v>0</v>
      </c>
      <c r="AJ802" s="11">
        <v>0</v>
      </c>
      <c r="AK802" s="33">
        <v>42461</v>
      </c>
      <c r="AL802" s="5">
        <f t="shared" si="774"/>
        <v>42461</v>
      </c>
      <c r="AM802" s="11">
        <f t="shared" si="775"/>
        <v>42461</v>
      </c>
      <c r="AN802" s="11">
        <f t="shared" si="776"/>
        <v>0</v>
      </c>
      <c r="AO802" s="6">
        <v>157.09</v>
      </c>
      <c r="AP802" s="6">
        <f t="shared" si="777"/>
        <v>157.09</v>
      </c>
      <c r="AQ802" s="6">
        <f t="shared" si="778"/>
        <v>1746.63</v>
      </c>
      <c r="AR802" s="33">
        <v>42826</v>
      </c>
      <c r="AS802" s="5">
        <f t="shared" si="779"/>
        <v>42826</v>
      </c>
      <c r="AT802" s="11">
        <f t="shared" si="780"/>
        <v>42826</v>
      </c>
      <c r="AU802" s="11">
        <f t="shared" si="781"/>
        <v>516</v>
      </c>
      <c r="AV802" s="6">
        <v>537.83400000000006</v>
      </c>
      <c r="AW802" s="6">
        <v>380.74400000000003</v>
      </c>
      <c r="AX802" s="6">
        <f t="shared" si="782"/>
        <v>1365.886</v>
      </c>
      <c r="AY802" s="33">
        <v>43191</v>
      </c>
      <c r="AZ802" s="5">
        <f t="shared" si="783"/>
        <v>43191</v>
      </c>
      <c r="BA802" s="11">
        <f t="shared" si="784"/>
        <v>881</v>
      </c>
      <c r="BB802" s="11">
        <f t="shared" si="785"/>
        <v>881</v>
      </c>
      <c r="BC802" s="6">
        <v>924.12907202598478</v>
      </c>
      <c r="BD802" s="6">
        <v>386.29507202598472</v>
      </c>
      <c r="BE802" s="6">
        <f t="shared" si="786"/>
        <v>979.59092797401524</v>
      </c>
      <c r="BF802" s="8"/>
      <c r="BG802" s="33">
        <v>43556</v>
      </c>
      <c r="BH802" s="5">
        <f t="shared" si="787"/>
        <v>43556</v>
      </c>
      <c r="BI802" s="11">
        <f t="shared" si="788"/>
        <v>1246</v>
      </c>
      <c r="BJ802" s="11">
        <f t="shared" si="789"/>
        <v>0</v>
      </c>
      <c r="BK802" s="6">
        <f t="shared" si="790"/>
        <v>1298.883382040739</v>
      </c>
      <c r="BL802" s="6">
        <v>380.76</v>
      </c>
      <c r="BM802" s="6">
        <f t="shared" si="791"/>
        <v>598.83092797401525</v>
      </c>
      <c r="BN802" s="59"/>
      <c r="BO802" s="58"/>
      <c r="BP802" s="58"/>
      <c r="BQ802" s="61">
        <f t="shared" si="792"/>
        <v>513.72074738083893</v>
      </c>
      <c r="BR802" s="33">
        <v>43922</v>
      </c>
      <c r="BS802" s="5">
        <f t="shared" si="793"/>
        <v>43922</v>
      </c>
      <c r="BT802" s="11">
        <f t="shared" si="794"/>
        <v>1612</v>
      </c>
      <c r="BU802" s="11">
        <f t="shared" si="795"/>
        <v>0</v>
      </c>
      <c r="BV802" s="6">
        <f t="shared" si="796"/>
        <v>1389.9992526191611</v>
      </c>
      <c r="BW802" s="6">
        <v>91.115870578422218</v>
      </c>
      <c r="BX802" s="73">
        <f t="shared" si="807"/>
        <v>1343.5569095890412</v>
      </c>
      <c r="BY802" s="6">
        <v>218.08692797401523</v>
      </c>
      <c r="BZ802" s="33">
        <v>44287</v>
      </c>
      <c r="CA802" s="5">
        <f t="shared" si="797"/>
        <v>44287</v>
      </c>
      <c r="CB802" s="11">
        <f t="shared" si="798"/>
        <v>1977</v>
      </c>
      <c r="CC802" s="11">
        <f t="shared" si="799"/>
        <v>0</v>
      </c>
      <c r="CD802" s="6">
        <f t="shared" si="800"/>
        <v>1608.0861805931763</v>
      </c>
      <c r="CE802" s="62">
        <f t="shared" si="762"/>
        <v>218.08692797401523</v>
      </c>
      <c r="CF802" s="73">
        <f t="shared" si="808"/>
        <v>126.91466666666666</v>
      </c>
      <c r="CG802" s="73">
        <f t="shared" si="764"/>
        <v>1216.6422429223746</v>
      </c>
      <c r="CH802" s="6">
        <f t="shared" si="801"/>
        <v>0</v>
      </c>
      <c r="CI802" s="6"/>
      <c r="CJ802" s="33">
        <v>44652</v>
      </c>
      <c r="CK802" s="5">
        <f t="shared" si="802"/>
        <v>44652</v>
      </c>
      <c r="CL802" s="11">
        <f t="shared" si="803"/>
        <v>2557</v>
      </c>
      <c r="CM802" s="11">
        <f t="shared" si="804"/>
        <v>2557</v>
      </c>
      <c r="CN802" s="6">
        <f t="shared" si="805"/>
        <v>1608.0861805931763</v>
      </c>
      <c r="CO802" s="62">
        <f t="shared" si="763"/>
        <v>0</v>
      </c>
      <c r="CP802" s="73">
        <f t="shared" si="809"/>
        <v>126.91466666666666</v>
      </c>
      <c r="CQ802" s="73">
        <f t="shared" si="765"/>
        <v>1089.7275762557081</v>
      </c>
      <c r="CR802" s="6">
        <f t="shared" si="806"/>
        <v>0</v>
      </c>
    </row>
    <row r="803" spans="1:96">
      <c r="A803" s="30" t="s">
        <v>2725</v>
      </c>
      <c r="B803" s="30" t="s">
        <v>2694</v>
      </c>
      <c r="C803" s="49"/>
      <c r="D803" s="49" t="s">
        <v>3987</v>
      </c>
      <c r="E803" s="30" t="s">
        <v>3061</v>
      </c>
      <c r="F803" s="30" t="s">
        <v>3138</v>
      </c>
      <c r="G803" s="30" t="s">
        <v>3115</v>
      </c>
      <c r="H803" s="30" t="s">
        <v>3141</v>
      </c>
      <c r="I803" s="30" t="s">
        <v>3116</v>
      </c>
      <c r="J803" s="30"/>
      <c r="K803" s="30" t="s">
        <v>1240</v>
      </c>
      <c r="L803" s="30" t="s">
        <v>3102</v>
      </c>
      <c r="M803" s="31">
        <v>1903.72</v>
      </c>
      <c r="N803" s="30">
        <v>5</v>
      </c>
      <c r="O803" s="30"/>
      <c r="P803" s="162">
        <v>15</v>
      </c>
      <c r="Q803" s="30">
        <f t="shared" si="766"/>
        <v>60</v>
      </c>
      <c r="R803" s="30">
        <f t="shared" si="767"/>
        <v>1826.2110000000002</v>
      </c>
      <c r="S803" s="30">
        <f t="shared" si="768"/>
        <v>1825</v>
      </c>
      <c r="T803" s="30" t="s">
        <v>6</v>
      </c>
      <c r="U803" s="30"/>
      <c r="V803" s="32">
        <v>42310</v>
      </c>
      <c r="W803" s="30"/>
      <c r="X803" s="31">
        <v>1903.72</v>
      </c>
      <c r="Y803" s="30">
        <v>0</v>
      </c>
      <c r="Z803" s="30">
        <v>0</v>
      </c>
      <c r="AA803" s="30">
        <v>0</v>
      </c>
      <c r="AB803" s="31">
        <f t="shared" si="769"/>
        <v>1903.72</v>
      </c>
      <c r="AC803" s="33">
        <v>42095</v>
      </c>
      <c r="AD803" s="10">
        <f t="shared" si="770"/>
        <v>42310</v>
      </c>
      <c r="AE803" s="10">
        <f t="shared" si="771"/>
        <v>42095</v>
      </c>
      <c r="AF803" s="11">
        <f t="shared" si="772"/>
        <v>-215</v>
      </c>
      <c r="AG803" s="11">
        <f t="shared" si="773"/>
        <v>1826.25</v>
      </c>
      <c r="AH803" s="11">
        <v>0</v>
      </c>
      <c r="AI803" s="11">
        <v>0</v>
      </c>
      <c r="AJ803" s="11">
        <v>0</v>
      </c>
      <c r="AK803" s="33">
        <v>42461</v>
      </c>
      <c r="AL803" s="5">
        <f t="shared" si="774"/>
        <v>42461</v>
      </c>
      <c r="AM803" s="11">
        <f t="shared" si="775"/>
        <v>42461</v>
      </c>
      <c r="AN803" s="11">
        <f t="shared" si="776"/>
        <v>0</v>
      </c>
      <c r="AO803" s="6">
        <v>157.09</v>
      </c>
      <c r="AP803" s="6">
        <f t="shared" si="777"/>
        <v>157.09</v>
      </c>
      <c r="AQ803" s="6">
        <f t="shared" si="778"/>
        <v>1746.63</v>
      </c>
      <c r="AR803" s="33">
        <v>42826</v>
      </c>
      <c r="AS803" s="5">
        <f t="shared" si="779"/>
        <v>42826</v>
      </c>
      <c r="AT803" s="11">
        <f t="shared" si="780"/>
        <v>42826</v>
      </c>
      <c r="AU803" s="11">
        <f t="shared" si="781"/>
        <v>516</v>
      </c>
      <c r="AV803" s="6">
        <v>537.83400000000006</v>
      </c>
      <c r="AW803" s="6">
        <v>380.74400000000003</v>
      </c>
      <c r="AX803" s="6">
        <f t="shared" si="782"/>
        <v>1365.886</v>
      </c>
      <c r="AY803" s="33">
        <v>43191</v>
      </c>
      <c r="AZ803" s="5">
        <f t="shared" si="783"/>
        <v>43191</v>
      </c>
      <c r="BA803" s="11">
        <f t="shared" si="784"/>
        <v>881</v>
      </c>
      <c r="BB803" s="11">
        <f t="shared" si="785"/>
        <v>881</v>
      </c>
      <c r="BC803" s="6">
        <v>924.12907202598478</v>
      </c>
      <c r="BD803" s="6">
        <v>386.29507202598472</v>
      </c>
      <c r="BE803" s="6">
        <f t="shared" si="786"/>
        <v>979.59092797401524</v>
      </c>
      <c r="BF803" s="8"/>
      <c r="BG803" s="33">
        <v>43556</v>
      </c>
      <c r="BH803" s="5">
        <f t="shared" si="787"/>
        <v>43556</v>
      </c>
      <c r="BI803" s="11">
        <f t="shared" si="788"/>
        <v>1246</v>
      </c>
      <c r="BJ803" s="11">
        <f t="shared" si="789"/>
        <v>0</v>
      </c>
      <c r="BK803" s="6">
        <f t="shared" si="790"/>
        <v>1298.883382040739</v>
      </c>
      <c r="BL803" s="6">
        <v>380.76</v>
      </c>
      <c r="BM803" s="6">
        <f t="shared" si="791"/>
        <v>598.83092797401525</v>
      </c>
      <c r="BN803" s="59"/>
      <c r="BO803" s="58"/>
      <c r="BP803" s="58"/>
      <c r="BQ803" s="61">
        <f t="shared" si="792"/>
        <v>513.72074738083893</v>
      </c>
      <c r="BR803" s="33">
        <v>43922</v>
      </c>
      <c r="BS803" s="5">
        <f t="shared" si="793"/>
        <v>43922</v>
      </c>
      <c r="BT803" s="11">
        <f t="shared" si="794"/>
        <v>1612</v>
      </c>
      <c r="BU803" s="11">
        <f t="shared" si="795"/>
        <v>0</v>
      </c>
      <c r="BV803" s="6">
        <f t="shared" si="796"/>
        <v>1389.9992526191611</v>
      </c>
      <c r="BW803" s="6">
        <v>91.115870578422218</v>
      </c>
      <c r="BX803" s="73">
        <f t="shared" si="807"/>
        <v>1343.5569095890412</v>
      </c>
      <c r="BY803" s="6">
        <v>218.08692797401523</v>
      </c>
      <c r="BZ803" s="33">
        <v>44287</v>
      </c>
      <c r="CA803" s="5">
        <f t="shared" si="797"/>
        <v>44287</v>
      </c>
      <c r="CB803" s="11">
        <f t="shared" si="798"/>
        <v>1977</v>
      </c>
      <c r="CC803" s="11">
        <f t="shared" si="799"/>
        <v>0</v>
      </c>
      <c r="CD803" s="6">
        <f t="shared" si="800"/>
        <v>1608.0861805931763</v>
      </c>
      <c r="CE803" s="62">
        <f t="shared" si="762"/>
        <v>218.08692797401523</v>
      </c>
      <c r="CF803" s="73">
        <f t="shared" si="808"/>
        <v>126.91466666666666</v>
      </c>
      <c r="CG803" s="73">
        <f t="shared" si="764"/>
        <v>1216.6422429223746</v>
      </c>
      <c r="CH803" s="6">
        <f t="shared" si="801"/>
        <v>0</v>
      </c>
      <c r="CI803" s="6"/>
      <c r="CJ803" s="33">
        <v>44652</v>
      </c>
      <c r="CK803" s="5">
        <f t="shared" si="802"/>
        <v>44652</v>
      </c>
      <c r="CL803" s="11">
        <f t="shared" si="803"/>
        <v>2557</v>
      </c>
      <c r="CM803" s="11">
        <f t="shared" si="804"/>
        <v>2557</v>
      </c>
      <c r="CN803" s="6">
        <f t="shared" si="805"/>
        <v>1608.0861805931763</v>
      </c>
      <c r="CO803" s="62">
        <f t="shared" si="763"/>
        <v>0</v>
      </c>
      <c r="CP803" s="73">
        <f t="shared" si="809"/>
        <v>126.91466666666666</v>
      </c>
      <c r="CQ803" s="73">
        <f t="shared" si="765"/>
        <v>1089.7275762557081</v>
      </c>
      <c r="CR803" s="6">
        <f t="shared" si="806"/>
        <v>0</v>
      </c>
    </row>
    <row r="804" spans="1:96">
      <c r="A804" s="30" t="s">
        <v>2726</v>
      </c>
      <c r="B804" s="30" t="s">
        <v>2694</v>
      </c>
      <c r="C804" s="49"/>
      <c r="D804" s="49" t="s">
        <v>3988</v>
      </c>
      <c r="E804" s="30" t="s">
        <v>3061</v>
      </c>
      <c r="F804" s="30" t="s">
        <v>3138</v>
      </c>
      <c r="G804" s="30" t="s">
        <v>3115</v>
      </c>
      <c r="H804" s="30" t="s">
        <v>3964</v>
      </c>
      <c r="I804" s="30" t="s">
        <v>3116</v>
      </c>
      <c r="J804" s="30"/>
      <c r="K804" s="30" t="s">
        <v>1240</v>
      </c>
      <c r="L804" s="30" t="s">
        <v>3102</v>
      </c>
      <c r="M804" s="31">
        <v>1903.72</v>
      </c>
      <c r="N804" s="30">
        <v>5</v>
      </c>
      <c r="O804" s="30"/>
      <c r="P804" s="162">
        <v>15</v>
      </c>
      <c r="Q804" s="30">
        <f t="shared" si="766"/>
        <v>60</v>
      </c>
      <c r="R804" s="30">
        <f t="shared" si="767"/>
        <v>1826.2110000000002</v>
      </c>
      <c r="S804" s="30">
        <f t="shared" si="768"/>
        <v>1825</v>
      </c>
      <c r="T804" s="30" t="s">
        <v>6</v>
      </c>
      <c r="U804" s="30"/>
      <c r="V804" s="32">
        <v>42310</v>
      </c>
      <c r="W804" s="30"/>
      <c r="X804" s="31">
        <v>1903.72</v>
      </c>
      <c r="Y804" s="30">
        <v>0</v>
      </c>
      <c r="Z804" s="30">
        <v>0</v>
      </c>
      <c r="AA804" s="30">
        <v>0</v>
      </c>
      <c r="AB804" s="31">
        <f t="shared" si="769"/>
        <v>1903.72</v>
      </c>
      <c r="AC804" s="33">
        <v>42095</v>
      </c>
      <c r="AD804" s="10">
        <f t="shared" si="770"/>
        <v>42310</v>
      </c>
      <c r="AE804" s="10">
        <f t="shared" si="771"/>
        <v>42095</v>
      </c>
      <c r="AF804" s="11">
        <f t="shared" si="772"/>
        <v>-215</v>
      </c>
      <c r="AG804" s="11">
        <f t="shared" si="773"/>
        <v>1826.25</v>
      </c>
      <c r="AH804" s="11">
        <v>0</v>
      </c>
      <c r="AI804" s="11">
        <v>0</v>
      </c>
      <c r="AJ804" s="11">
        <v>0</v>
      </c>
      <c r="AK804" s="33">
        <v>42461</v>
      </c>
      <c r="AL804" s="5">
        <f t="shared" si="774"/>
        <v>42461</v>
      </c>
      <c r="AM804" s="11">
        <f t="shared" si="775"/>
        <v>42461</v>
      </c>
      <c r="AN804" s="11">
        <f t="shared" si="776"/>
        <v>0</v>
      </c>
      <c r="AO804" s="6">
        <v>157.09</v>
      </c>
      <c r="AP804" s="6">
        <f t="shared" si="777"/>
        <v>157.09</v>
      </c>
      <c r="AQ804" s="6">
        <f t="shared" si="778"/>
        <v>1746.63</v>
      </c>
      <c r="AR804" s="33">
        <v>42826</v>
      </c>
      <c r="AS804" s="5">
        <f t="shared" si="779"/>
        <v>42826</v>
      </c>
      <c r="AT804" s="11">
        <f t="shared" si="780"/>
        <v>42826</v>
      </c>
      <c r="AU804" s="11">
        <f t="shared" si="781"/>
        <v>516</v>
      </c>
      <c r="AV804" s="6">
        <v>537.83400000000006</v>
      </c>
      <c r="AW804" s="6">
        <v>380.74400000000003</v>
      </c>
      <c r="AX804" s="6">
        <f t="shared" si="782"/>
        <v>1365.886</v>
      </c>
      <c r="AY804" s="33">
        <v>43191</v>
      </c>
      <c r="AZ804" s="5">
        <f t="shared" si="783"/>
        <v>43191</v>
      </c>
      <c r="BA804" s="11">
        <f t="shared" si="784"/>
        <v>881</v>
      </c>
      <c r="BB804" s="11">
        <f t="shared" si="785"/>
        <v>881</v>
      </c>
      <c r="BC804" s="6">
        <v>924.12907202598478</v>
      </c>
      <c r="BD804" s="6">
        <v>386.29507202598472</v>
      </c>
      <c r="BE804" s="6">
        <f t="shared" si="786"/>
        <v>979.59092797401524</v>
      </c>
      <c r="BF804" s="8"/>
      <c r="BG804" s="33">
        <v>43556</v>
      </c>
      <c r="BH804" s="5">
        <f t="shared" si="787"/>
        <v>43556</v>
      </c>
      <c r="BI804" s="11">
        <f t="shared" si="788"/>
        <v>1246</v>
      </c>
      <c r="BJ804" s="11">
        <f t="shared" si="789"/>
        <v>0</v>
      </c>
      <c r="BK804" s="6">
        <f t="shared" si="790"/>
        <v>1298.883382040739</v>
      </c>
      <c r="BL804" s="6">
        <v>380.76</v>
      </c>
      <c r="BM804" s="6">
        <f t="shared" si="791"/>
        <v>598.83092797401525</v>
      </c>
      <c r="BN804" s="59"/>
      <c r="BO804" s="58"/>
      <c r="BP804" s="58"/>
      <c r="BQ804" s="61">
        <f t="shared" si="792"/>
        <v>513.72074738083893</v>
      </c>
      <c r="BR804" s="33">
        <v>43922</v>
      </c>
      <c r="BS804" s="5">
        <f t="shared" si="793"/>
        <v>43922</v>
      </c>
      <c r="BT804" s="11">
        <f t="shared" si="794"/>
        <v>1612</v>
      </c>
      <c r="BU804" s="11">
        <f t="shared" si="795"/>
        <v>0</v>
      </c>
      <c r="BV804" s="6">
        <f t="shared" si="796"/>
        <v>1389.9992526191611</v>
      </c>
      <c r="BW804" s="6">
        <v>91.115870578422218</v>
      </c>
      <c r="BX804" s="73">
        <f t="shared" si="807"/>
        <v>1343.5569095890412</v>
      </c>
      <c r="BY804" s="6">
        <v>218.08692797401523</v>
      </c>
      <c r="BZ804" s="33">
        <v>44287</v>
      </c>
      <c r="CA804" s="5">
        <f t="shared" si="797"/>
        <v>44287</v>
      </c>
      <c r="CB804" s="11">
        <f t="shared" si="798"/>
        <v>1977</v>
      </c>
      <c r="CC804" s="11">
        <f t="shared" si="799"/>
        <v>0</v>
      </c>
      <c r="CD804" s="6">
        <f t="shared" si="800"/>
        <v>1608.0861805931763</v>
      </c>
      <c r="CE804" s="62">
        <f t="shared" si="762"/>
        <v>218.08692797401523</v>
      </c>
      <c r="CF804" s="73">
        <f t="shared" si="808"/>
        <v>126.91466666666666</v>
      </c>
      <c r="CG804" s="73">
        <f t="shared" si="764"/>
        <v>1216.6422429223746</v>
      </c>
      <c r="CH804" s="6">
        <f t="shared" si="801"/>
        <v>0</v>
      </c>
      <c r="CI804" s="6"/>
      <c r="CJ804" s="33">
        <v>44652</v>
      </c>
      <c r="CK804" s="5">
        <f t="shared" si="802"/>
        <v>44652</v>
      </c>
      <c r="CL804" s="11">
        <f t="shared" si="803"/>
        <v>2557</v>
      </c>
      <c r="CM804" s="11">
        <f t="shared" si="804"/>
        <v>2557</v>
      </c>
      <c r="CN804" s="6">
        <f t="shared" si="805"/>
        <v>1608.0861805931763</v>
      </c>
      <c r="CO804" s="62">
        <f t="shared" si="763"/>
        <v>0</v>
      </c>
      <c r="CP804" s="73">
        <f t="shared" si="809"/>
        <v>126.91466666666666</v>
      </c>
      <c r="CQ804" s="73">
        <f t="shared" si="765"/>
        <v>1089.7275762557081</v>
      </c>
      <c r="CR804" s="6">
        <f t="shared" si="806"/>
        <v>0</v>
      </c>
    </row>
    <row r="805" spans="1:96">
      <c r="A805" s="30" t="s">
        <v>2727</v>
      </c>
      <c r="B805" s="30" t="s">
        <v>2694</v>
      </c>
      <c r="C805" s="49"/>
      <c r="D805" s="49" t="s">
        <v>3989</v>
      </c>
      <c r="E805" s="30" t="s">
        <v>3061</v>
      </c>
      <c r="F805" s="30" t="s">
        <v>3138</v>
      </c>
      <c r="G805" s="30" t="s">
        <v>3115</v>
      </c>
      <c r="H805" s="30" t="s">
        <v>3140</v>
      </c>
      <c r="I805" s="30" t="s">
        <v>3116</v>
      </c>
      <c r="J805" s="30"/>
      <c r="K805" s="30" t="s">
        <v>1240</v>
      </c>
      <c r="L805" s="30" t="s">
        <v>3102</v>
      </c>
      <c r="M805" s="31">
        <v>1903.72</v>
      </c>
      <c r="N805" s="30">
        <v>5</v>
      </c>
      <c r="O805" s="30"/>
      <c r="P805" s="162">
        <v>15</v>
      </c>
      <c r="Q805" s="30">
        <f t="shared" si="766"/>
        <v>60</v>
      </c>
      <c r="R805" s="30">
        <f t="shared" si="767"/>
        <v>1826.2110000000002</v>
      </c>
      <c r="S805" s="30">
        <f t="shared" si="768"/>
        <v>1825</v>
      </c>
      <c r="T805" s="30" t="s">
        <v>6</v>
      </c>
      <c r="U805" s="30"/>
      <c r="V805" s="32">
        <v>42310</v>
      </c>
      <c r="W805" s="30"/>
      <c r="X805" s="31">
        <v>1903.72</v>
      </c>
      <c r="Y805" s="30">
        <v>0</v>
      </c>
      <c r="Z805" s="30">
        <v>0</v>
      </c>
      <c r="AA805" s="30">
        <v>0</v>
      </c>
      <c r="AB805" s="31">
        <f t="shared" si="769"/>
        <v>1903.72</v>
      </c>
      <c r="AC805" s="33">
        <v>42095</v>
      </c>
      <c r="AD805" s="10">
        <f t="shared" si="770"/>
        <v>42310</v>
      </c>
      <c r="AE805" s="10">
        <f t="shared" si="771"/>
        <v>42095</v>
      </c>
      <c r="AF805" s="11">
        <f t="shared" si="772"/>
        <v>-215</v>
      </c>
      <c r="AG805" s="11">
        <f t="shared" si="773"/>
        <v>1826.25</v>
      </c>
      <c r="AH805" s="11">
        <v>0</v>
      </c>
      <c r="AI805" s="11">
        <v>0</v>
      </c>
      <c r="AJ805" s="11">
        <v>0</v>
      </c>
      <c r="AK805" s="33">
        <v>42461</v>
      </c>
      <c r="AL805" s="5">
        <f t="shared" si="774"/>
        <v>42461</v>
      </c>
      <c r="AM805" s="11">
        <f t="shared" si="775"/>
        <v>42461</v>
      </c>
      <c r="AN805" s="11">
        <f t="shared" si="776"/>
        <v>0</v>
      </c>
      <c r="AO805" s="6">
        <v>157.09</v>
      </c>
      <c r="AP805" s="6">
        <f t="shared" si="777"/>
        <v>157.09</v>
      </c>
      <c r="AQ805" s="6">
        <f t="shared" si="778"/>
        <v>1746.63</v>
      </c>
      <c r="AR805" s="33">
        <v>42826</v>
      </c>
      <c r="AS805" s="5">
        <f t="shared" si="779"/>
        <v>42826</v>
      </c>
      <c r="AT805" s="11">
        <f t="shared" si="780"/>
        <v>42826</v>
      </c>
      <c r="AU805" s="11">
        <f t="shared" si="781"/>
        <v>516</v>
      </c>
      <c r="AV805" s="6">
        <v>537.83400000000006</v>
      </c>
      <c r="AW805" s="6">
        <v>380.74400000000003</v>
      </c>
      <c r="AX805" s="6">
        <f t="shared" si="782"/>
        <v>1365.886</v>
      </c>
      <c r="AY805" s="33">
        <v>43191</v>
      </c>
      <c r="AZ805" s="5">
        <f t="shared" si="783"/>
        <v>43191</v>
      </c>
      <c r="BA805" s="11">
        <f t="shared" si="784"/>
        <v>881</v>
      </c>
      <c r="BB805" s="11">
        <f t="shared" si="785"/>
        <v>881</v>
      </c>
      <c r="BC805" s="6">
        <v>924.12907202598478</v>
      </c>
      <c r="BD805" s="6">
        <v>386.29507202598472</v>
      </c>
      <c r="BE805" s="6">
        <f t="shared" si="786"/>
        <v>979.59092797401524</v>
      </c>
      <c r="BF805" s="8"/>
      <c r="BG805" s="33">
        <v>43556</v>
      </c>
      <c r="BH805" s="5">
        <f t="shared" si="787"/>
        <v>43556</v>
      </c>
      <c r="BI805" s="11">
        <f t="shared" si="788"/>
        <v>1246</v>
      </c>
      <c r="BJ805" s="11">
        <f t="shared" si="789"/>
        <v>0</v>
      </c>
      <c r="BK805" s="6">
        <f t="shared" si="790"/>
        <v>1298.883382040739</v>
      </c>
      <c r="BL805" s="6">
        <v>380.76</v>
      </c>
      <c r="BM805" s="6">
        <f t="shared" si="791"/>
        <v>598.83092797401525</v>
      </c>
      <c r="BN805" s="59"/>
      <c r="BO805" s="58"/>
      <c r="BP805" s="58"/>
      <c r="BQ805" s="61">
        <f t="shared" si="792"/>
        <v>513.72074738083893</v>
      </c>
      <c r="BR805" s="33">
        <v>43922</v>
      </c>
      <c r="BS805" s="5">
        <f t="shared" si="793"/>
        <v>43922</v>
      </c>
      <c r="BT805" s="11">
        <f t="shared" si="794"/>
        <v>1612</v>
      </c>
      <c r="BU805" s="11">
        <f t="shared" si="795"/>
        <v>0</v>
      </c>
      <c r="BV805" s="6">
        <f t="shared" si="796"/>
        <v>1389.9992526191611</v>
      </c>
      <c r="BW805" s="6">
        <v>91.115870578422218</v>
      </c>
      <c r="BX805" s="73">
        <f t="shared" si="807"/>
        <v>1343.5569095890412</v>
      </c>
      <c r="BY805" s="6">
        <v>218.08692797401523</v>
      </c>
      <c r="BZ805" s="33">
        <v>44287</v>
      </c>
      <c r="CA805" s="5">
        <f t="shared" si="797"/>
        <v>44287</v>
      </c>
      <c r="CB805" s="11">
        <f t="shared" si="798"/>
        <v>1977</v>
      </c>
      <c r="CC805" s="11">
        <f t="shared" si="799"/>
        <v>0</v>
      </c>
      <c r="CD805" s="6">
        <f t="shared" si="800"/>
        <v>1608.0861805931763</v>
      </c>
      <c r="CE805" s="62">
        <f t="shared" si="762"/>
        <v>218.08692797401523</v>
      </c>
      <c r="CF805" s="73">
        <f t="shared" si="808"/>
        <v>126.91466666666666</v>
      </c>
      <c r="CG805" s="73">
        <f t="shared" si="764"/>
        <v>1216.6422429223746</v>
      </c>
      <c r="CH805" s="6">
        <f t="shared" si="801"/>
        <v>0</v>
      </c>
      <c r="CI805" s="6"/>
      <c r="CJ805" s="33">
        <v>44652</v>
      </c>
      <c r="CK805" s="5">
        <f t="shared" si="802"/>
        <v>44652</v>
      </c>
      <c r="CL805" s="11">
        <f t="shared" si="803"/>
        <v>2557</v>
      </c>
      <c r="CM805" s="11">
        <f t="shared" si="804"/>
        <v>2557</v>
      </c>
      <c r="CN805" s="6">
        <f t="shared" si="805"/>
        <v>1608.0861805931763</v>
      </c>
      <c r="CO805" s="62">
        <f t="shared" si="763"/>
        <v>0</v>
      </c>
      <c r="CP805" s="73">
        <f t="shared" si="809"/>
        <v>126.91466666666666</v>
      </c>
      <c r="CQ805" s="73">
        <f t="shared" si="765"/>
        <v>1089.7275762557081</v>
      </c>
      <c r="CR805" s="6">
        <f t="shared" si="806"/>
        <v>0</v>
      </c>
    </row>
    <row r="806" spans="1:96">
      <c r="A806" s="30" t="s">
        <v>2728</v>
      </c>
      <c r="B806" s="30" t="s">
        <v>2729</v>
      </c>
      <c r="C806" s="49"/>
      <c r="D806" s="49" t="s">
        <v>11574</v>
      </c>
      <c r="E806" s="30" t="s">
        <v>3061</v>
      </c>
      <c r="F806" s="30" t="s">
        <v>3138</v>
      </c>
      <c r="G806" s="30" t="s">
        <v>3115</v>
      </c>
      <c r="H806" s="30" t="s">
        <v>3140</v>
      </c>
      <c r="I806" s="30" t="s">
        <v>3116</v>
      </c>
      <c r="J806" s="30"/>
      <c r="K806" s="30" t="s">
        <v>1240</v>
      </c>
      <c r="L806" s="30" t="s">
        <v>3102</v>
      </c>
      <c r="M806" s="31">
        <v>5552.52</v>
      </c>
      <c r="N806" s="30">
        <v>5</v>
      </c>
      <c r="O806" s="30"/>
      <c r="P806" s="162">
        <v>15</v>
      </c>
      <c r="Q806" s="30">
        <f t="shared" si="766"/>
        <v>60</v>
      </c>
      <c r="R806" s="30">
        <f t="shared" si="767"/>
        <v>1826.2110000000002</v>
      </c>
      <c r="S806" s="30">
        <f t="shared" si="768"/>
        <v>1825</v>
      </c>
      <c r="T806" s="30" t="s">
        <v>6</v>
      </c>
      <c r="U806" s="30"/>
      <c r="V806" s="32">
        <v>42310</v>
      </c>
      <c r="W806" s="30"/>
      <c r="X806" s="31">
        <v>5552.52</v>
      </c>
      <c r="Y806" s="30">
        <v>0</v>
      </c>
      <c r="Z806" s="30">
        <v>0</v>
      </c>
      <c r="AA806" s="30">
        <v>0</v>
      </c>
      <c r="AB806" s="31">
        <f t="shared" si="769"/>
        <v>5552.52</v>
      </c>
      <c r="AC806" s="33">
        <v>42095</v>
      </c>
      <c r="AD806" s="10">
        <f t="shared" si="770"/>
        <v>42310</v>
      </c>
      <c r="AE806" s="10">
        <f t="shared" si="771"/>
        <v>42095</v>
      </c>
      <c r="AF806" s="11">
        <f t="shared" si="772"/>
        <v>-215</v>
      </c>
      <c r="AG806" s="11">
        <f t="shared" si="773"/>
        <v>1826.25</v>
      </c>
      <c r="AH806" s="11">
        <v>0</v>
      </c>
      <c r="AI806" s="11">
        <v>0</v>
      </c>
      <c r="AJ806" s="11">
        <v>0</v>
      </c>
      <c r="AK806" s="33">
        <v>42461</v>
      </c>
      <c r="AL806" s="5">
        <f t="shared" si="774"/>
        <v>42461</v>
      </c>
      <c r="AM806" s="11">
        <f t="shared" si="775"/>
        <v>42461</v>
      </c>
      <c r="AN806" s="11">
        <f t="shared" si="776"/>
        <v>0</v>
      </c>
      <c r="AO806" s="6">
        <v>458.15</v>
      </c>
      <c r="AP806" s="6">
        <f t="shared" si="777"/>
        <v>458.15</v>
      </c>
      <c r="AQ806" s="6">
        <f t="shared" si="778"/>
        <v>5094.3700000000008</v>
      </c>
      <c r="AR806" s="33">
        <v>42826</v>
      </c>
      <c r="AS806" s="5">
        <f t="shared" si="779"/>
        <v>42826</v>
      </c>
      <c r="AT806" s="11">
        <f t="shared" si="780"/>
        <v>42826</v>
      </c>
      <c r="AU806" s="11">
        <f t="shared" si="781"/>
        <v>516</v>
      </c>
      <c r="AV806" s="6">
        <v>1568.654</v>
      </c>
      <c r="AW806" s="6">
        <v>1110.5040000000001</v>
      </c>
      <c r="AX806" s="6">
        <f t="shared" si="782"/>
        <v>3983.8660000000004</v>
      </c>
      <c r="AY806" s="33">
        <v>43191</v>
      </c>
      <c r="AZ806" s="5">
        <f t="shared" si="783"/>
        <v>43191</v>
      </c>
      <c r="BA806" s="11">
        <f t="shared" si="784"/>
        <v>881</v>
      </c>
      <c r="BB806" s="11">
        <f t="shared" si="785"/>
        <v>881</v>
      </c>
      <c r="BC806" s="6">
        <v>2695.3784742630105</v>
      </c>
      <c r="BD806" s="6">
        <v>1126.7244742630103</v>
      </c>
      <c r="BE806" s="6">
        <f t="shared" si="786"/>
        <v>2857.1415257369899</v>
      </c>
      <c r="BF806" s="8"/>
      <c r="BG806" s="33">
        <v>43556</v>
      </c>
      <c r="BH806" s="5">
        <f t="shared" si="787"/>
        <v>43556</v>
      </c>
      <c r="BI806" s="11">
        <f t="shared" si="788"/>
        <v>1246</v>
      </c>
      <c r="BJ806" s="11">
        <f t="shared" si="789"/>
        <v>0</v>
      </c>
      <c r="BK806" s="6">
        <f t="shared" si="790"/>
        <v>3788.4121385754438</v>
      </c>
      <c r="BL806" s="6">
        <v>1110.48</v>
      </c>
      <c r="BM806" s="6">
        <f t="shared" si="791"/>
        <v>1746.6615257369899</v>
      </c>
      <c r="BN806" s="59"/>
      <c r="BO806" s="58"/>
      <c r="BP806" s="58"/>
      <c r="BQ806" s="61">
        <f t="shared" si="792"/>
        <v>1498.3423872500716</v>
      </c>
      <c r="BR806" s="33">
        <v>43922</v>
      </c>
      <c r="BS806" s="5">
        <f t="shared" si="793"/>
        <v>43922</v>
      </c>
      <c r="BT806" s="11">
        <f t="shared" si="794"/>
        <v>1612</v>
      </c>
      <c r="BU806" s="11">
        <f t="shared" si="795"/>
        <v>0</v>
      </c>
      <c r="BV806" s="6">
        <f t="shared" si="796"/>
        <v>4054.1776127499288</v>
      </c>
      <c r="BW806" s="6">
        <v>265.76547417448506</v>
      </c>
      <c r="BX806" s="73">
        <f t="shared" si="807"/>
        <v>3918.7100054794523</v>
      </c>
      <c r="BY806" s="6">
        <v>636.15752573698978</v>
      </c>
      <c r="BZ806" s="33">
        <v>44287</v>
      </c>
      <c r="CA806" s="5">
        <f t="shared" si="797"/>
        <v>44287</v>
      </c>
      <c r="CB806" s="11">
        <f t="shared" si="798"/>
        <v>1977</v>
      </c>
      <c r="CC806" s="11">
        <f t="shared" si="799"/>
        <v>0</v>
      </c>
      <c r="CD806" s="6">
        <f t="shared" si="800"/>
        <v>4690.3351384869184</v>
      </c>
      <c r="CE806" s="62">
        <f t="shared" si="762"/>
        <v>636.15752573698978</v>
      </c>
      <c r="CF806" s="73">
        <f t="shared" si="808"/>
        <v>370.16800000000001</v>
      </c>
      <c r="CG806" s="73">
        <f t="shared" si="764"/>
        <v>3548.5420054794522</v>
      </c>
      <c r="CH806" s="6">
        <f t="shared" si="801"/>
        <v>0</v>
      </c>
      <c r="CI806" s="6"/>
      <c r="CJ806" s="33">
        <v>44652</v>
      </c>
      <c r="CK806" s="5">
        <f t="shared" si="802"/>
        <v>44652</v>
      </c>
      <c r="CL806" s="11">
        <f t="shared" si="803"/>
        <v>2557</v>
      </c>
      <c r="CM806" s="11">
        <f t="shared" si="804"/>
        <v>2557</v>
      </c>
      <c r="CN806" s="6">
        <f t="shared" si="805"/>
        <v>4690.3351384869184</v>
      </c>
      <c r="CO806" s="62">
        <f t="shared" si="763"/>
        <v>0</v>
      </c>
      <c r="CP806" s="73">
        <f t="shared" si="809"/>
        <v>370.16800000000001</v>
      </c>
      <c r="CQ806" s="73">
        <f t="shared" si="765"/>
        <v>3178.3740054794521</v>
      </c>
      <c r="CR806" s="6">
        <f t="shared" si="806"/>
        <v>0</v>
      </c>
    </row>
    <row r="807" spans="1:96">
      <c r="A807" s="30" t="s">
        <v>2730</v>
      </c>
      <c r="B807" s="30" t="s">
        <v>2729</v>
      </c>
      <c r="C807" s="49"/>
      <c r="D807" s="49" t="s">
        <v>11573</v>
      </c>
      <c r="E807" s="30" t="s">
        <v>3061</v>
      </c>
      <c r="F807" s="30" t="s">
        <v>3138</v>
      </c>
      <c r="G807" s="30" t="s">
        <v>3115</v>
      </c>
      <c r="H807" s="30" t="s">
        <v>3141</v>
      </c>
      <c r="I807" s="30" t="s">
        <v>3116</v>
      </c>
      <c r="J807" s="30"/>
      <c r="K807" s="30" t="s">
        <v>1240</v>
      </c>
      <c r="L807" s="30" t="s">
        <v>3102</v>
      </c>
      <c r="M807" s="31">
        <v>5552.52</v>
      </c>
      <c r="N807" s="30">
        <v>5</v>
      </c>
      <c r="O807" s="30"/>
      <c r="P807" s="162">
        <v>15</v>
      </c>
      <c r="Q807" s="30">
        <f t="shared" si="766"/>
        <v>60</v>
      </c>
      <c r="R807" s="30">
        <f t="shared" si="767"/>
        <v>1826.2110000000002</v>
      </c>
      <c r="S807" s="30">
        <f t="shared" si="768"/>
        <v>1825</v>
      </c>
      <c r="T807" s="30" t="s">
        <v>6</v>
      </c>
      <c r="U807" s="30"/>
      <c r="V807" s="32">
        <v>42310</v>
      </c>
      <c r="W807" s="30"/>
      <c r="X807" s="31">
        <v>5552.52</v>
      </c>
      <c r="Y807" s="30">
        <v>0</v>
      </c>
      <c r="Z807" s="30">
        <v>0</v>
      </c>
      <c r="AA807" s="30">
        <v>0</v>
      </c>
      <c r="AB807" s="31">
        <f t="shared" si="769"/>
        <v>5552.52</v>
      </c>
      <c r="AC807" s="33">
        <v>42095</v>
      </c>
      <c r="AD807" s="10">
        <f t="shared" si="770"/>
        <v>42310</v>
      </c>
      <c r="AE807" s="10">
        <f t="shared" si="771"/>
        <v>42095</v>
      </c>
      <c r="AF807" s="11">
        <f t="shared" si="772"/>
        <v>-215</v>
      </c>
      <c r="AG807" s="11">
        <f t="shared" si="773"/>
        <v>1826.25</v>
      </c>
      <c r="AH807" s="11">
        <v>0</v>
      </c>
      <c r="AI807" s="11">
        <v>0</v>
      </c>
      <c r="AJ807" s="11">
        <v>0</v>
      </c>
      <c r="AK807" s="33">
        <v>42461</v>
      </c>
      <c r="AL807" s="5">
        <f t="shared" si="774"/>
        <v>42461</v>
      </c>
      <c r="AM807" s="11">
        <f t="shared" si="775"/>
        <v>42461</v>
      </c>
      <c r="AN807" s="11">
        <f t="shared" si="776"/>
        <v>0</v>
      </c>
      <c r="AO807" s="6">
        <v>458.15</v>
      </c>
      <c r="AP807" s="6">
        <f t="shared" si="777"/>
        <v>458.15</v>
      </c>
      <c r="AQ807" s="6">
        <f t="shared" si="778"/>
        <v>5094.3700000000008</v>
      </c>
      <c r="AR807" s="33">
        <v>42826</v>
      </c>
      <c r="AS807" s="5">
        <f t="shared" si="779"/>
        <v>42826</v>
      </c>
      <c r="AT807" s="11">
        <f t="shared" si="780"/>
        <v>42826</v>
      </c>
      <c r="AU807" s="11">
        <f t="shared" si="781"/>
        <v>516</v>
      </c>
      <c r="AV807" s="6">
        <v>1568.654</v>
      </c>
      <c r="AW807" s="6">
        <v>1110.5040000000001</v>
      </c>
      <c r="AX807" s="6">
        <f t="shared" si="782"/>
        <v>3983.8660000000004</v>
      </c>
      <c r="AY807" s="33">
        <v>43191</v>
      </c>
      <c r="AZ807" s="5">
        <f t="shared" si="783"/>
        <v>43191</v>
      </c>
      <c r="BA807" s="11">
        <f t="shared" si="784"/>
        <v>881</v>
      </c>
      <c r="BB807" s="11">
        <f t="shared" si="785"/>
        <v>881</v>
      </c>
      <c r="BC807" s="6">
        <v>2695.3784742630105</v>
      </c>
      <c r="BD807" s="6">
        <v>1126.7244742630103</v>
      </c>
      <c r="BE807" s="6">
        <f t="shared" si="786"/>
        <v>2857.1415257369899</v>
      </c>
      <c r="BF807" s="8"/>
      <c r="BG807" s="33">
        <v>43556</v>
      </c>
      <c r="BH807" s="5">
        <f t="shared" si="787"/>
        <v>43556</v>
      </c>
      <c r="BI807" s="11">
        <f t="shared" si="788"/>
        <v>1246</v>
      </c>
      <c r="BJ807" s="11">
        <f t="shared" si="789"/>
        <v>0</v>
      </c>
      <c r="BK807" s="6">
        <f t="shared" si="790"/>
        <v>3788.4121385754438</v>
      </c>
      <c r="BL807" s="6">
        <v>1110.48</v>
      </c>
      <c r="BM807" s="6">
        <f t="shared" si="791"/>
        <v>1746.6615257369899</v>
      </c>
      <c r="BN807" s="59"/>
      <c r="BO807" s="58"/>
      <c r="BP807" s="58"/>
      <c r="BQ807" s="61">
        <f t="shared" si="792"/>
        <v>1498.3423872500716</v>
      </c>
      <c r="BR807" s="33">
        <v>43922</v>
      </c>
      <c r="BS807" s="5">
        <f t="shared" si="793"/>
        <v>43922</v>
      </c>
      <c r="BT807" s="11">
        <f t="shared" si="794"/>
        <v>1612</v>
      </c>
      <c r="BU807" s="11">
        <f t="shared" si="795"/>
        <v>0</v>
      </c>
      <c r="BV807" s="6">
        <f t="shared" si="796"/>
        <v>4054.1776127499288</v>
      </c>
      <c r="BW807" s="6">
        <v>265.76547417448506</v>
      </c>
      <c r="BX807" s="73">
        <f t="shared" si="807"/>
        <v>3918.7100054794523</v>
      </c>
      <c r="BY807" s="6">
        <v>636.15752573698978</v>
      </c>
      <c r="BZ807" s="33">
        <v>44287</v>
      </c>
      <c r="CA807" s="5">
        <f t="shared" si="797"/>
        <v>44287</v>
      </c>
      <c r="CB807" s="11">
        <f t="shared" si="798"/>
        <v>1977</v>
      </c>
      <c r="CC807" s="11">
        <f t="shared" si="799"/>
        <v>0</v>
      </c>
      <c r="CD807" s="6">
        <f t="shared" si="800"/>
        <v>4690.3351384869184</v>
      </c>
      <c r="CE807" s="62">
        <f t="shared" si="762"/>
        <v>636.15752573698978</v>
      </c>
      <c r="CF807" s="73">
        <f t="shared" si="808"/>
        <v>370.16800000000001</v>
      </c>
      <c r="CG807" s="73">
        <f t="shared" si="764"/>
        <v>3548.5420054794522</v>
      </c>
      <c r="CH807" s="6">
        <f t="shared" si="801"/>
        <v>0</v>
      </c>
      <c r="CI807" s="6"/>
      <c r="CJ807" s="33">
        <v>44652</v>
      </c>
      <c r="CK807" s="5">
        <f t="shared" si="802"/>
        <v>44652</v>
      </c>
      <c r="CL807" s="11">
        <f t="shared" si="803"/>
        <v>2557</v>
      </c>
      <c r="CM807" s="11">
        <f t="shared" si="804"/>
        <v>2557</v>
      </c>
      <c r="CN807" s="6">
        <f t="shared" si="805"/>
        <v>4690.3351384869184</v>
      </c>
      <c r="CO807" s="62">
        <f t="shared" si="763"/>
        <v>0</v>
      </c>
      <c r="CP807" s="73">
        <f t="shared" si="809"/>
        <v>370.16800000000001</v>
      </c>
      <c r="CQ807" s="73">
        <f t="shared" si="765"/>
        <v>3178.3740054794521</v>
      </c>
      <c r="CR807" s="6">
        <f t="shared" si="806"/>
        <v>0</v>
      </c>
    </row>
    <row r="808" spans="1:96">
      <c r="A808" s="30" t="s">
        <v>2731</v>
      </c>
      <c r="B808" s="30" t="s">
        <v>2729</v>
      </c>
      <c r="C808" s="49"/>
      <c r="D808" s="49" t="s">
        <v>11571</v>
      </c>
      <c r="E808" s="30" t="s">
        <v>3061</v>
      </c>
      <c r="F808" s="30" t="s">
        <v>3138</v>
      </c>
      <c r="G808" s="30" t="s">
        <v>3115</v>
      </c>
      <c r="H808" s="30" t="s">
        <v>3141</v>
      </c>
      <c r="I808" s="30" t="s">
        <v>3116</v>
      </c>
      <c r="J808" s="30"/>
      <c r="K808" s="30" t="s">
        <v>1240</v>
      </c>
      <c r="L808" s="30" t="s">
        <v>3102</v>
      </c>
      <c r="M808" s="31">
        <v>5552.52</v>
      </c>
      <c r="N808" s="30">
        <v>5</v>
      </c>
      <c r="O808" s="30"/>
      <c r="P808" s="162">
        <v>15</v>
      </c>
      <c r="Q808" s="30">
        <f t="shared" si="766"/>
        <v>60</v>
      </c>
      <c r="R808" s="30">
        <f t="shared" si="767"/>
        <v>1826.2110000000002</v>
      </c>
      <c r="S808" s="30">
        <f t="shared" si="768"/>
        <v>1825</v>
      </c>
      <c r="T808" s="30" t="s">
        <v>6</v>
      </c>
      <c r="U808" s="30"/>
      <c r="V808" s="32">
        <v>42310</v>
      </c>
      <c r="W808" s="30"/>
      <c r="X808" s="31">
        <v>5552.52</v>
      </c>
      <c r="Y808" s="30">
        <v>0</v>
      </c>
      <c r="Z808" s="30">
        <v>0</v>
      </c>
      <c r="AA808" s="30">
        <v>0</v>
      </c>
      <c r="AB808" s="31">
        <f t="shared" si="769"/>
        <v>5552.52</v>
      </c>
      <c r="AC808" s="33">
        <v>42095</v>
      </c>
      <c r="AD808" s="10">
        <f t="shared" si="770"/>
        <v>42310</v>
      </c>
      <c r="AE808" s="10">
        <f t="shared" si="771"/>
        <v>42095</v>
      </c>
      <c r="AF808" s="11">
        <f t="shared" si="772"/>
        <v>-215</v>
      </c>
      <c r="AG808" s="11">
        <f t="shared" si="773"/>
        <v>1826.25</v>
      </c>
      <c r="AH808" s="11">
        <v>0</v>
      </c>
      <c r="AI808" s="11">
        <v>0</v>
      </c>
      <c r="AJ808" s="11">
        <v>0</v>
      </c>
      <c r="AK808" s="33">
        <v>42461</v>
      </c>
      <c r="AL808" s="5">
        <f t="shared" si="774"/>
        <v>42461</v>
      </c>
      <c r="AM808" s="11">
        <f t="shared" si="775"/>
        <v>42461</v>
      </c>
      <c r="AN808" s="11">
        <f t="shared" si="776"/>
        <v>0</v>
      </c>
      <c r="AO808" s="6">
        <v>458.15</v>
      </c>
      <c r="AP808" s="6">
        <f t="shared" si="777"/>
        <v>458.15</v>
      </c>
      <c r="AQ808" s="6">
        <f t="shared" si="778"/>
        <v>5094.3700000000008</v>
      </c>
      <c r="AR808" s="33">
        <v>42826</v>
      </c>
      <c r="AS808" s="5">
        <f t="shared" si="779"/>
        <v>42826</v>
      </c>
      <c r="AT808" s="11">
        <f t="shared" si="780"/>
        <v>42826</v>
      </c>
      <c r="AU808" s="11">
        <f t="shared" si="781"/>
        <v>516</v>
      </c>
      <c r="AV808" s="6">
        <v>1568.654</v>
      </c>
      <c r="AW808" s="6">
        <v>1110.5040000000001</v>
      </c>
      <c r="AX808" s="6">
        <f t="shared" si="782"/>
        <v>3983.8660000000004</v>
      </c>
      <c r="AY808" s="33">
        <v>43191</v>
      </c>
      <c r="AZ808" s="5">
        <f t="shared" si="783"/>
        <v>43191</v>
      </c>
      <c r="BA808" s="11">
        <f t="shared" si="784"/>
        <v>881</v>
      </c>
      <c r="BB808" s="11">
        <f t="shared" si="785"/>
        <v>881</v>
      </c>
      <c r="BC808" s="6">
        <v>2695.3784742630105</v>
      </c>
      <c r="BD808" s="6">
        <v>1126.7244742630103</v>
      </c>
      <c r="BE808" s="6">
        <f t="shared" si="786"/>
        <v>2857.1415257369899</v>
      </c>
      <c r="BF808" s="8"/>
      <c r="BG808" s="33">
        <v>43556</v>
      </c>
      <c r="BH808" s="5">
        <f t="shared" si="787"/>
        <v>43556</v>
      </c>
      <c r="BI808" s="11">
        <f t="shared" si="788"/>
        <v>1246</v>
      </c>
      <c r="BJ808" s="11">
        <f t="shared" si="789"/>
        <v>0</v>
      </c>
      <c r="BK808" s="6">
        <f t="shared" si="790"/>
        <v>3788.4121385754438</v>
      </c>
      <c r="BL808" s="6">
        <v>1110.48</v>
      </c>
      <c r="BM808" s="6">
        <f t="shared" si="791"/>
        <v>1746.6615257369899</v>
      </c>
      <c r="BN808" s="59"/>
      <c r="BO808" s="58"/>
      <c r="BP808" s="58"/>
      <c r="BQ808" s="61">
        <f t="shared" si="792"/>
        <v>1498.3423872500716</v>
      </c>
      <c r="BR808" s="33">
        <v>43922</v>
      </c>
      <c r="BS808" s="5">
        <f t="shared" si="793"/>
        <v>43922</v>
      </c>
      <c r="BT808" s="11">
        <f t="shared" si="794"/>
        <v>1612</v>
      </c>
      <c r="BU808" s="11">
        <f t="shared" si="795"/>
        <v>0</v>
      </c>
      <c r="BV808" s="6">
        <f t="shared" si="796"/>
        <v>4054.1776127499288</v>
      </c>
      <c r="BW808" s="6">
        <v>265.76547417448506</v>
      </c>
      <c r="BX808" s="73">
        <f t="shared" si="807"/>
        <v>3918.7100054794523</v>
      </c>
      <c r="BY808" s="6">
        <v>636.15752573698978</v>
      </c>
      <c r="BZ808" s="33">
        <v>44287</v>
      </c>
      <c r="CA808" s="5">
        <f t="shared" si="797"/>
        <v>44287</v>
      </c>
      <c r="CB808" s="11">
        <f t="shared" si="798"/>
        <v>1977</v>
      </c>
      <c r="CC808" s="11">
        <f t="shared" si="799"/>
        <v>0</v>
      </c>
      <c r="CD808" s="6">
        <f t="shared" si="800"/>
        <v>4690.3351384869184</v>
      </c>
      <c r="CE808" s="62">
        <f t="shared" si="762"/>
        <v>636.15752573698978</v>
      </c>
      <c r="CF808" s="73">
        <f t="shared" si="808"/>
        <v>370.16800000000001</v>
      </c>
      <c r="CG808" s="73">
        <f t="shared" si="764"/>
        <v>3548.5420054794522</v>
      </c>
      <c r="CH808" s="6">
        <f t="shared" si="801"/>
        <v>0</v>
      </c>
      <c r="CI808" s="6"/>
      <c r="CJ808" s="33">
        <v>44652</v>
      </c>
      <c r="CK808" s="5">
        <f t="shared" si="802"/>
        <v>44652</v>
      </c>
      <c r="CL808" s="11">
        <f t="shared" si="803"/>
        <v>2557</v>
      </c>
      <c r="CM808" s="11">
        <f t="shared" si="804"/>
        <v>2557</v>
      </c>
      <c r="CN808" s="6">
        <f t="shared" si="805"/>
        <v>4690.3351384869184</v>
      </c>
      <c r="CO808" s="62">
        <f t="shared" si="763"/>
        <v>0</v>
      </c>
      <c r="CP808" s="73">
        <f t="shared" si="809"/>
        <v>370.16800000000001</v>
      </c>
      <c r="CQ808" s="73">
        <f t="shared" si="765"/>
        <v>3178.3740054794521</v>
      </c>
      <c r="CR808" s="6">
        <f t="shared" si="806"/>
        <v>0</v>
      </c>
    </row>
    <row r="809" spans="1:96">
      <c r="A809" s="30" t="s">
        <v>2732</v>
      </c>
      <c r="B809" s="30" t="s">
        <v>2729</v>
      </c>
      <c r="C809" s="49"/>
      <c r="D809" s="49" t="s">
        <v>11570</v>
      </c>
      <c r="E809" s="30" t="s">
        <v>3061</v>
      </c>
      <c r="F809" s="30" t="s">
        <v>3138</v>
      </c>
      <c r="G809" s="30" t="s">
        <v>3115</v>
      </c>
      <c r="H809" s="30" t="s">
        <v>3141</v>
      </c>
      <c r="I809" s="30" t="s">
        <v>3116</v>
      </c>
      <c r="J809" s="30"/>
      <c r="K809" s="30" t="s">
        <v>1240</v>
      </c>
      <c r="L809" s="30" t="s">
        <v>3102</v>
      </c>
      <c r="M809" s="31">
        <v>5552.52</v>
      </c>
      <c r="N809" s="30">
        <v>5</v>
      </c>
      <c r="O809" s="30"/>
      <c r="P809" s="162">
        <v>15</v>
      </c>
      <c r="Q809" s="30">
        <f t="shared" si="766"/>
        <v>60</v>
      </c>
      <c r="R809" s="30">
        <f t="shared" si="767"/>
        <v>1826.2110000000002</v>
      </c>
      <c r="S809" s="30">
        <f t="shared" si="768"/>
        <v>1825</v>
      </c>
      <c r="T809" s="30" t="s">
        <v>6</v>
      </c>
      <c r="U809" s="30"/>
      <c r="V809" s="32">
        <v>42310</v>
      </c>
      <c r="W809" s="30"/>
      <c r="X809" s="31">
        <v>5552.52</v>
      </c>
      <c r="Y809" s="30">
        <v>0</v>
      </c>
      <c r="Z809" s="30">
        <v>0</v>
      </c>
      <c r="AA809" s="30">
        <v>0</v>
      </c>
      <c r="AB809" s="31">
        <f t="shared" si="769"/>
        <v>5552.52</v>
      </c>
      <c r="AC809" s="33">
        <v>42095</v>
      </c>
      <c r="AD809" s="10">
        <f t="shared" si="770"/>
        <v>42310</v>
      </c>
      <c r="AE809" s="10">
        <f t="shared" si="771"/>
        <v>42095</v>
      </c>
      <c r="AF809" s="11">
        <f t="shared" si="772"/>
        <v>-215</v>
      </c>
      <c r="AG809" s="11">
        <f t="shared" si="773"/>
        <v>1826.25</v>
      </c>
      <c r="AH809" s="11">
        <v>0</v>
      </c>
      <c r="AI809" s="11">
        <v>0</v>
      </c>
      <c r="AJ809" s="11">
        <v>0</v>
      </c>
      <c r="AK809" s="33">
        <v>42461</v>
      </c>
      <c r="AL809" s="5">
        <f t="shared" si="774"/>
        <v>42461</v>
      </c>
      <c r="AM809" s="11">
        <f t="shared" si="775"/>
        <v>42461</v>
      </c>
      <c r="AN809" s="11">
        <f t="shared" si="776"/>
        <v>0</v>
      </c>
      <c r="AO809" s="6">
        <v>458.15</v>
      </c>
      <c r="AP809" s="6">
        <f t="shared" si="777"/>
        <v>458.15</v>
      </c>
      <c r="AQ809" s="6">
        <f t="shared" si="778"/>
        <v>5094.3700000000008</v>
      </c>
      <c r="AR809" s="33">
        <v>42826</v>
      </c>
      <c r="AS809" s="5">
        <f t="shared" si="779"/>
        <v>42826</v>
      </c>
      <c r="AT809" s="11">
        <f t="shared" si="780"/>
        <v>42826</v>
      </c>
      <c r="AU809" s="11">
        <f t="shared" si="781"/>
        <v>516</v>
      </c>
      <c r="AV809" s="6">
        <v>1568.654</v>
      </c>
      <c r="AW809" s="6">
        <v>1110.5040000000001</v>
      </c>
      <c r="AX809" s="6">
        <f t="shared" si="782"/>
        <v>3983.8660000000004</v>
      </c>
      <c r="AY809" s="33">
        <v>43191</v>
      </c>
      <c r="AZ809" s="5">
        <f t="shared" si="783"/>
        <v>43191</v>
      </c>
      <c r="BA809" s="11">
        <f t="shared" si="784"/>
        <v>881</v>
      </c>
      <c r="BB809" s="11">
        <f t="shared" si="785"/>
        <v>881</v>
      </c>
      <c r="BC809" s="6">
        <v>2695.3784742630105</v>
      </c>
      <c r="BD809" s="6">
        <v>1126.7244742630103</v>
      </c>
      <c r="BE809" s="6">
        <f t="shared" si="786"/>
        <v>2857.1415257369899</v>
      </c>
      <c r="BF809" s="8"/>
      <c r="BG809" s="33">
        <v>43556</v>
      </c>
      <c r="BH809" s="5">
        <f t="shared" si="787"/>
        <v>43556</v>
      </c>
      <c r="BI809" s="11">
        <f t="shared" si="788"/>
        <v>1246</v>
      </c>
      <c r="BJ809" s="11">
        <f t="shared" si="789"/>
        <v>0</v>
      </c>
      <c r="BK809" s="6">
        <f t="shared" si="790"/>
        <v>3788.4121385754438</v>
      </c>
      <c r="BL809" s="6">
        <v>1110.48</v>
      </c>
      <c r="BM809" s="6">
        <f t="shared" si="791"/>
        <v>1746.6615257369899</v>
      </c>
      <c r="BN809" s="59"/>
      <c r="BO809" s="58"/>
      <c r="BP809" s="58"/>
      <c r="BQ809" s="61">
        <f t="shared" si="792"/>
        <v>1498.3423872500716</v>
      </c>
      <c r="BR809" s="33">
        <v>43922</v>
      </c>
      <c r="BS809" s="5">
        <f t="shared" si="793"/>
        <v>43922</v>
      </c>
      <c r="BT809" s="11">
        <f t="shared" si="794"/>
        <v>1612</v>
      </c>
      <c r="BU809" s="11">
        <f t="shared" si="795"/>
        <v>0</v>
      </c>
      <c r="BV809" s="6">
        <f t="shared" si="796"/>
        <v>4054.1776127499288</v>
      </c>
      <c r="BW809" s="6">
        <v>265.76547417448506</v>
      </c>
      <c r="BX809" s="73">
        <f t="shared" si="807"/>
        <v>3918.7100054794523</v>
      </c>
      <c r="BY809" s="6">
        <v>636.15752573698978</v>
      </c>
      <c r="BZ809" s="33">
        <v>44287</v>
      </c>
      <c r="CA809" s="5">
        <f t="shared" si="797"/>
        <v>44287</v>
      </c>
      <c r="CB809" s="11">
        <f t="shared" si="798"/>
        <v>1977</v>
      </c>
      <c r="CC809" s="11">
        <f t="shared" si="799"/>
        <v>0</v>
      </c>
      <c r="CD809" s="6">
        <f t="shared" si="800"/>
        <v>4690.3351384869184</v>
      </c>
      <c r="CE809" s="62">
        <f t="shared" si="762"/>
        <v>636.15752573698978</v>
      </c>
      <c r="CF809" s="73">
        <f t="shared" si="808"/>
        <v>370.16800000000001</v>
      </c>
      <c r="CG809" s="73">
        <f t="shared" si="764"/>
        <v>3548.5420054794522</v>
      </c>
      <c r="CH809" s="6">
        <f t="shared" si="801"/>
        <v>0</v>
      </c>
      <c r="CI809" s="6"/>
      <c r="CJ809" s="33">
        <v>44652</v>
      </c>
      <c r="CK809" s="5">
        <f t="shared" si="802"/>
        <v>44652</v>
      </c>
      <c r="CL809" s="11">
        <f t="shared" si="803"/>
        <v>2557</v>
      </c>
      <c r="CM809" s="11">
        <f t="shared" si="804"/>
        <v>2557</v>
      </c>
      <c r="CN809" s="6">
        <f t="shared" si="805"/>
        <v>4690.3351384869184</v>
      </c>
      <c r="CO809" s="62">
        <f t="shared" si="763"/>
        <v>0</v>
      </c>
      <c r="CP809" s="73">
        <f t="shared" si="809"/>
        <v>370.16800000000001</v>
      </c>
      <c r="CQ809" s="73">
        <f t="shared" si="765"/>
        <v>3178.3740054794521</v>
      </c>
      <c r="CR809" s="6">
        <f t="shared" si="806"/>
        <v>0</v>
      </c>
    </row>
    <row r="810" spans="1:96">
      <c r="A810" s="30" t="s">
        <v>2733</v>
      </c>
      <c r="B810" s="30" t="s">
        <v>2729</v>
      </c>
      <c r="C810" s="49"/>
      <c r="D810" s="49" t="s">
        <v>11572</v>
      </c>
      <c r="E810" s="30" t="s">
        <v>3061</v>
      </c>
      <c r="F810" s="30" t="s">
        <v>3138</v>
      </c>
      <c r="G810" s="30" t="s">
        <v>3115</v>
      </c>
      <c r="H810" s="30" t="s">
        <v>3141</v>
      </c>
      <c r="I810" s="30" t="s">
        <v>3116</v>
      </c>
      <c r="J810" s="30"/>
      <c r="K810" s="30" t="s">
        <v>1240</v>
      </c>
      <c r="L810" s="30" t="s">
        <v>3102</v>
      </c>
      <c r="M810" s="31">
        <v>5552.52</v>
      </c>
      <c r="N810" s="30">
        <v>5</v>
      </c>
      <c r="O810" s="30"/>
      <c r="P810" s="162">
        <v>15</v>
      </c>
      <c r="Q810" s="30">
        <f t="shared" si="766"/>
        <v>60</v>
      </c>
      <c r="R810" s="30">
        <f t="shared" si="767"/>
        <v>1826.2110000000002</v>
      </c>
      <c r="S810" s="30">
        <f t="shared" si="768"/>
        <v>1825</v>
      </c>
      <c r="T810" s="30" t="s">
        <v>6</v>
      </c>
      <c r="U810" s="30"/>
      <c r="V810" s="32">
        <v>42310</v>
      </c>
      <c r="W810" s="30"/>
      <c r="X810" s="31">
        <v>5552.52</v>
      </c>
      <c r="Y810" s="30">
        <v>0</v>
      </c>
      <c r="Z810" s="30">
        <v>0</v>
      </c>
      <c r="AA810" s="30">
        <v>0</v>
      </c>
      <c r="AB810" s="31">
        <f t="shared" si="769"/>
        <v>5552.52</v>
      </c>
      <c r="AC810" s="33">
        <v>42095</v>
      </c>
      <c r="AD810" s="10">
        <f t="shared" si="770"/>
        <v>42310</v>
      </c>
      <c r="AE810" s="10">
        <f t="shared" si="771"/>
        <v>42095</v>
      </c>
      <c r="AF810" s="11">
        <f t="shared" si="772"/>
        <v>-215</v>
      </c>
      <c r="AG810" s="11">
        <f t="shared" si="773"/>
        <v>1826.25</v>
      </c>
      <c r="AH810" s="11">
        <v>0</v>
      </c>
      <c r="AI810" s="11">
        <v>0</v>
      </c>
      <c r="AJ810" s="11">
        <v>0</v>
      </c>
      <c r="AK810" s="33">
        <v>42461</v>
      </c>
      <c r="AL810" s="5">
        <f t="shared" si="774"/>
        <v>42461</v>
      </c>
      <c r="AM810" s="11">
        <f t="shared" si="775"/>
        <v>42461</v>
      </c>
      <c r="AN810" s="11">
        <f t="shared" si="776"/>
        <v>0</v>
      </c>
      <c r="AO810" s="6">
        <v>458.15</v>
      </c>
      <c r="AP810" s="6">
        <f t="shared" si="777"/>
        <v>458.15</v>
      </c>
      <c r="AQ810" s="6">
        <f t="shared" si="778"/>
        <v>5094.3700000000008</v>
      </c>
      <c r="AR810" s="33">
        <v>42826</v>
      </c>
      <c r="AS810" s="5">
        <f t="shared" si="779"/>
        <v>42826</v>
      </c>
      <c r="AT810" s="11">
        <f t="shared" si="780"/>
        <v>42826</v>
      </c>
      <c r="AU810" s="11">
        <f t="shared" si="781"/>
        <v>516</v>
      </c>
      <c r="AV810" s="6">
        <v>1568.654</v>
      </c>
      <c r="AW810" s="6">
        <v>1110.5040000000001</v>
      </c>
      <c r="AX810" s="6">
        <f t="shared" si="782"/>
        <v>3983.8660000000004</v>
      </c>
      <c r="AY810" s="33">
        <v>43191</v>
      </c>
      <c r="AZ810" s="5">
        <f t="shared" si="783"/>
        <v>43191</v>
      </c>
      <c r="BA810" s="11">
        <f t="shared" si="784"/>
        <v>881</v>
      </c>
      <c r="BB810" s="11">
        <f t="shared" si="785"/>
        <v>881</v>
      </c>
      <c r="BC810" s="6">
        <v>2695.3784742630105</v>
      </c>
      <c r="BD810" s="6">
        <v>1126.7244742630103</v>
      </c>
      <c r="BE810" s="6">
        <f t="shared" si="786"/>
        <v>2857.1415257369899</v>
      </c>
      <c r="BF810" s="8"/>
      <c r="BG810" s="33">
        <v>43556</v>
      </c>
      <c r="BH810" s="5">
        <f t="shared" si="787"/>
        <v>43556</v>
      </c>
      <c r="BI810" s="11">
        <f t="shared" si="788"/>
        <v>1246</v>
      </c>
      <c r="BJ810" s="11">
        <f t="shared" si="789"/>
        <v>0</v>
      </c>
      <c r="BK810" s="6">
        <f t="shared" si="790"/>
        <v>3788.4121385754438</v>
      </c>
      <c r="BL810" s="6">
        <v>1110.48</v>
      </c>
      <c r="BM810" s="6">
        <f t="shared" si="791"/>
        <v>1746.6615257369899</v>
      </c>
      <c r="BN810" s="59"/>
      <c r="BO810" s="58"/>
      <c r="BP810" s="58"/>
      <c r="BQ810" s="61">
        <f t="shared" si="792"/>
        <v>1498.3423872500716</v>
      </c>
      <c r="BR810" s="33">
        <v>43922</v>
      </c>
      <c r="BS810" s="5">
        <f t="shared" si="793"/>
        <v>43922</v>
      </c>
      <c r="BT810" s="11">
        <f t="shared" si="794"/>
        <v>1612</v>
      </c>
      <c r="BU810" s="11">
        <f t="shared" si="795"/>
        <v>0</v>
      </c>
      <c r="BV810" s="6">
        <f t="shared" si="796"/>
        <v>4054.1776127499288</v>
      </c>
      <c r="BW810" s="6">
        <v>265.76547417448506</v>
      </c>
      <c r="BX810" s="73">
        <f t="shared" si="807"/>
        <v>3918.7100054794523</v>
      </c>
      <c r="BY810" s="6">
        <v>636.15752573698978</v>
      </c>
      <c r="BZ810" s="33">
        <v>44287</v>
      </c>
      <c r="CA810" s="5">
        <f t="shared" si="797"/>
        <v>44287</v>
      </c>
      <c r="CB810" s="11">
        <f t="shared" si="798"/>
        <v>1977</v>
      </c>
      <c r="CC810" s="11">
        <f t="shared" si="799"/>
        <v>0</v>
      </c>
      <c r="CD810" s="6">
        <f t="shared" si="800"/>
        <v>4690.3351384869184</v>
      </c>
      <c r="CE810" s="62">
        <f t="shared" si="762"/>
        <v>636.15752573698978</v>
      </c>
      <c r="CF810" s="73">
        <f t="shared" si="808"/>
        <v>370.16800000000001</v>
      </c>
      <c r="CG810" s="73">
        <f t="shared" si="764"/>
        <v>3548.5420054794522</v>
      </c>
      <c r="CH810" s="6">
        <f t="shared" si="801"/>
        <v>0</v>
      </c>
      <c r="CI810" s="6"/>
      <c r="CJ810" s="33">
        <v>44652</v>
      </c>
      <c r="CK810" s="5">
        <f t="shared" si="802"/>
        <v>44652</v>
      </c>
      <c r="CL810" s="11">
        <f t="shared" si="803"/>
        <v>2557</v>
      </c>
      <c r="CM810" s="11">
        <f t="shared" si="804"/>
        <v>2557</v>
      </c>
      <c r="CN810" s="6">
        <f t="shared" si="805"/>
        <v>4690.3351384869184</v>
      </c>
      <c r="CO810" s="62">
        <f t="shared" si="763"/>
        <v>0</v>
      </c>
      <c r="CP810" s="73">
        <f t="shared" si="809"/>
        <v>370.16800000000001</v>
      </c>
      <c r="CQ810" s="73">
        <f t="shared" si="765"/>
        <v>3178.3740054794521</v>
      </c>
      <c r="CR810" s="6">
        <f t="shared" si="806"/>
        <v>0</v>
      </c>
    </row>
    <row r="811" spans="1:96">
      <c r="A811" s="30" t="s">
        <v>2734</v>
      </c>
      <c r="B811" s="30" t="s">
        <v>2729</v>
      </c>
      <c r="C811" s="49"/>
      <c r="D811" s="49" t="s">
        <v>11569</v>
      </c>
      <c r="E811" s="30" t="s">
        <v>3061</v>
      </c>
      <c r="F811" s="30" t="s">
        <v>3138</v>
      </c>
      <c r="G811" s="30" t="s">
        <v>3115</v>
      </c>
      <c r="H811" s="30" t="s">
        <v>3141</v>
      </c>
      <c r="I811" s="30" t="s">
        <v>3116</v>
      </c>
      <c r="J811" s="30"/>
      <c r="K811" s="30" t="s">
        <v>1240</v>
      </c>
      <c r="L811" s="30" t="s">
        <v>3102</v>
      </c>
      <c r="M811" s="31">
        <v>5552.52</v>
      </c>
      <c r="N811" s="30">
        <v>5</v>
      </c>
      <c r="O811" s="30"/>
      <c r="P811" s="162">
        <v>15</v>
      </c>
      <c r="Q811" s="30">
        <f t="shared" si="766"/>
        <v>60</v>
      </c>
      <c r="R811" s="30">
        <f t="shared" si="767"/>
        <v>1826.2110000000002</v>
      </c>
      <c r="S811" s="30">
        <f t="shared" si="768"/>
        <v>1825</v>
      </c>
      <c r="T811" s="30" t="s">
        <v>6</v>
      </c>
      <c r="U811" s="30"/>
      <c r="V811" s="32">
        <v>42310</v>
      </c>
      <c r="W811" s="30"/>
      <c r="X811" s="31">
        <v>5552.52</v>
      </c>
      <c r="Y811" s="30">
        <v>0</v>
      </c>
      <c r="Z811" s="30">
        <v>0</v>
      </c>
      <c r="AA811" s="30">
        <v>0</v>
      </c>
      <c r="AB811" s="31">
        <f t="shared" si="769"/>
        <v>5552.52</v>
      </c>
      <c r="AC811" s="33">
        <v>42095</v>
      </c>
      <c r="AD811" s="10">
        <f t="shared" si="770"/>
        <v>42310</v>
      </c>
      <c r="AE811" s="10">
        <f t="shared" si="771"/>
        <v>42095</v>
      </c>
      <c r="AF811" s="11">
        <f t="shared" si="772"/>
        <v>-215</v>
      </c>
      <c r="AG811" s="11">
        <f t="shared" si="773"/>
        <v>1826.25</v>
      </c>
      <c r="AH811" s="11">
        <v>0</v>
      </c>
      <c r="AI811" s="11">
        <v>0</v>
      </c>
      <c r="AJ811" s="11">
        <v>0</v>
      </c>
      <c r="AK811" s="33">
        <v>42461</v>
      </c>
      <c r="AL811" s="5">
        <f t="shared" si="774"/>
        <v>42461</v>
      </c>
      <c r="AM811" s="11">
        <f t="shared" si="775"/>
        <v>42461</v>
      </c>
      <c r="AN811" s="11">
        <f t="shared" si="776"/>
        <v>0</v>
      </c>
      <c r="AO811" s="6">
        <v>458.15</v>
      </c>
      <c r="AP811" s="6">
        <f t="shared" si="777"/>
        <v>458.15</v>
      </c>
      <c r="AQ811" s="6">
        <f t="shared" si="778"/>
        <v>5094.3700000000008</v>
      </c>
      <c r="AR811" s="33">
        <v>42826</v>
      </c>
      <c r="AS811" s="5">
        <f t="shared" si="779"/>
        <v>42826</v>
      </c>
      <c r="AT811" s="11">
        <f t="shared" si="780"/>
        <v>42826</v>
      </c>
      <c r="AU811" s="11">
        <f t="shared" si="781"/>
        <v>516</v>
      </c>
      <c r="AV811" s="6">
        <v>1568.654</v>
      </c>
      <c r="AW811" s="6">
        <v>1110.5040000000001</v>
      </c>
      <c r="AX811" s="6">
        <f t="shared" si="782"/>
        <v>3983.8660000000004</v>
      </c>
      <c r="AY811" s="33">
        <v>43191</v>
      </c>
      <c r="AZ811" s="5">
        <f t="shared" si="783"/>
        <v>43191</v>
      </c>
      <c r="BA811" s="11">
        <f t="shared" si="784"/>
        <v>881</v>
      </c>
      <c r="BB811" s="11">
        <f t="shared" si="785"/>
        <v>881</v>
      </c>
      <c r="BC811" s="6">
        <v>2695.3784742630105</v>
      </c>
      <c r="BD811" s="6">
        <v>1126.7244742630103</v>
      </c>
      <c r="BE811" s="6">
        <f t="shared" si="786"/>
        <v>2857.1415257369899</v>
      </c>
      <c r="BF811" s="8"/>
      <c r="BG811" s="33">
        <v>43556</v>
      </c>
      <c r="BH811" s="5">
        <f t="shared" si="787"/>
        <v>43556</v>
      </c>
      <c r="BI811" s="11">
        <f t="shared" si="788"/>
        <v>1246</v>
      </c>
      <c r="BJ811" s="11">
        <f t="shared" si="789"/>
        <v>0</v>
      </c>
      <c r="BK811" s="6">
        <f t="shared" si="790"/>
        <v>3788.4121385754438</v>
      </c>
      <c r="BL811" s="6">
        <v>1110.48</v>
      </c>
      <c r="BM811" s="6">
        <f t="shared" si="791"/>
        <v>1746.6615257369899</v>
      </c>
      <c r="BN811" s="59"/>
      <c r="BO811" s="58"/>
      <c r="BP811" s="58"/>
      <c r="BQ811" s="61">
        <f t="shared" si="792"/>
        <v>1498.3423872500716</v>
      </c>
      <c r="BR811" s="33">
        <v>43922</v>
      </c>
      <c r="BS811" s="5">
        <f t="shared" si="793"/>
        <v>43922</v>
      </c>
      <c r="BT811" s="11">
        <f t="shared" si="794"/>
        <v>1612</v>
      </c>
      <c r="BU811" s="11">
        <f t="shared" si="795"/>
        <v>0</v>
      </c>
      <c r="BV811" s="6">
        <f t="shared" si="796"/>
        <v>4054.1776127499288</v>
      </c>
      <c r="BW811" s="6">
        <v>265.76547417448506</v>
      </c>
      <c r="BX811" s="73">
        <f t="shared" si="807"/>
        <v>3918.7100054794523</v>
      </c>
      <c r="BY811" s="6">
        <v>636.15752573698978</v>
      </c>
      <c r="BZ811" s="33">
        <v>44287</v>
      </c>
      <c r="CA811" s="5">
        <f t="shared" si="797"/>
        <v>44287</v>
      </c>
      <c r="CB811" s="11">
        <f t="shared" si="798"/>
        <v>1977</v>
      </c>
      <c r="CC811" s="11">
        <f t="shared" si="799"/>
        <v>0</v>
      </c>
      <c r="CD811" s="6">
        <f t="shared" si="800"/>
        <v>4690.3351384869184</v>
      </c>
      <c r="CE811" s="62">
        <f t="shared" si="762"/>
        <v>636.15752573698978</v>
      </c>
      <c r="CF811" s="73">
        <f t="shared" si="808"/>
        <v>370.16800000000001</v>
      </c>
      <c r="CG811" s="73">
        <f t="shared" si="764"/>
        <v>3548.5420054794522</v>
      </c>
      <c r="CH811" s="6">
        <f t="shared" si="801"/>
        <v>0</v>
      </c>
      <c r="CI811" s="6"/>
      <c r="CJ811" s="33">
        <v>44652</v>
      </c>
      <c r="CK811" s="5">
        <f t="shared" si="802"/>
        <v>44652</v>
      </c>
      <c r="CL811" s="11">
        <f t="shared" si="803"/>
        <v>2557</v>
      </c>
      <c r="CM811" s="11">
        <f t="shared" si="804"/>
        <v>2557</v>
      </c>
      <c r="CN811" s="6">
        <f t="shared" si="805"/>
        <v>4690.3351384869184</v>
      </c>
      <c r="CO811" s="62">
        <f t="shared" si="763"/>
        <v>0</v>
      </c>
      <c r="CP811" s="73">
        <f t="shared" si="809"/>
        <v>370.16800000000001</v>
      </c>
      <c r="CQ811" s="73">
        <f t="shared" si="765"/>
        <v>3178.3740054794521</v>
      </c>
      <c r="CR811" s="6">
        <f t="shared" si="806"/>
        <v>0</v>
      </c>
    </row>
    <row r="812" spans="1:96">
      <c r="A812" s="30" t="s">
        <v>2735</v>
      </c>
      <c r="B812" s="30" t="s">
        <v>2736</v>
      </c>
      <c r="C812" s="49"/>
      <c r="D812" s="49" t="s">
        <v>3990</v>
      </c>
      <c r="E812" s="30" t="s">
        <v>3061</v>
      </c>
      <c r="F812" s="30" t="s">
        <v>3138</v>
      </c>
      <c r="G812" s="30" t="s">
        <v>3115</v>
      </c>
      <c r="H812" s="30" t="s">
        <v>3964</v>
      </c>
      <c r="I812" s="30" t="s">
        <v>3116</v>
      </c>
      <c r="J812" s="30"/>
      <c r="K812" s="30" t="s">
        <v>1240</v>
      </c>
      <c r="L812" s="30" t="s">
        <v>3102</v>
      </c>
      <c r="M812" s="31">
        <v>8108.44</v>
      </c>
      <c r="N812" s="30">
        <v>5</v>
      </c>
      <c r="O812" s="30"/>
      <c r="P812" s="162">
        <v>15</v>
      </c>
      <c r="Q812" s="30">
        <f t="shared" si="766"/>
        <v>60</v>
      </c>
      <c r="R812" s="30">
        <f t="shared" si="767"/>
        <v>1826.2110000000002</v>
      </c>
      <c r="S812" s="30">
        <f t="shared" si="768"/>
        <v>1825</v>
      </c>
      <c r="T812" s="30" t="s">
        <v>6</v>
      </c>
      <c r="U812" s="30"/>
      <c r="V812" s="32">
        <v>42310</v>
      </c>
      <c r="W812" s="30"/>
      <c r="X812" s="31">
        <v>8108.44</v>
      </c>
      <c r="Y812" s="30">
        <v>0</v>
      </c>
      <c r="Z812" s="30">
        <v>0</v>
      </c>
      <c r="AA812" s="30">
        <v>0</v>
      </c>
      <c r="AB812" s="31">
        <f t="shared" si="769"/>
        <v>8108.44</v>
      </c>
      <c r="AC812" s="33">
        <v>42095</v>
      </c>
      <c r="AD812" s="10">
        <f t="shared" si="770"/>
        <v>42310</v>
      </c>
      <c r="AE812" s="10">
        <f t="shared" si="771"/>
        <v>42095</v>
      </c>
      <c r="AF812" s="11">
        <f t="shared" si="772"/>
        <v>-215</v>
      </c>
      <c r="AG812" s="11">
        <f t="shared" si="773"/>
        <v>1826.25</v>
      </c>
      <c r="AH812" s="11">
        <v>0</v>
      </c>
      <c r="AI812" s="11">
        <v>0</v>
      </c>
      <c r="AJ812" s="11">
        <v>0</v>
      </c>
      <c r="AK812" s="33">
        <v>42461</v>
      </c>
      <c r="AL812" s="5">
        <f t="shared" si="774"/>
        <v>42461</v>
      </c>
      <c r="AM812" s="11">
        <f t="shared" si="775"/>
        <v>42461</v>
      </c>
      <c r="AN812" s="11">
        <f t="shared" si="776"/>
        <v>0</v>
      </c>
      <c r="AO812" s="6">
        <v>669.05</v>
      </c>
      <c r="AP812" s="6">
        <f t="shared" si="777"/>
        <v>669.05</v>
      </c>
      <c r="AQ812" s="6">
        <f t="shared" si="778"/>
        <v>7439.3899999999994</v>
      </c>
      <c r="AR812" s="33">
        <v>42826</v>
      </c>
      <c r="AS812" s="5">
        <f t="shared" si="779"/>
        <v>42826</v>
      </c>
      <c r="AT812" s="11">
        <f t="shared" si="780"/>
        <v>42826</v>
      </c>
      <c r="AU812" s="11">
        <f t="shared" si="781"/>
        <v>516</v>
      </c>
      <c r="AV812" s="6">
        <v>2290.7379999999998</v>
      </c>
      <c r="AW812" s="6">
        <v>1621.6879999999999</v>
      </c>
      <c r="AX812" s="6">
        <f t="shared" si="782"/>
        <v>5817.7019999999993</v>
      </c>
      <c r="AY812" s="33">
        <v>43191</v>
      </c>
      <c r="AZ812" s="5">
        <f t="shared" si="783"/>
        <v>43191</v>
      </c>
      <c r="BA812" s="11">
        <f t="shared" si="784"/>
        <v>881</v>
      </c>
      <c r="BB812" s="11">
        <f t="shared" si="785"/>
        <v>881</v>
      </c>
      <c r="BC812" s="6">
        <v>3936.1072466425221</v>
      </c>
      <c r="BD812" s="6">
        <v>1645.3692466425223</v>
      </c>
      <c r="BE812" s="6">
        <f t="shared" si="786"/>
        <v>4172.3327533574775</v>
      </c>
      <c r="BF812" s="8"/>
      <c r="BG812" s="33">
        <v>43556</v>
      </c>
      <c r="BH812" s="5">
        <f t="shared" si="787"/>
        <v>43556</v>
      </c>
      <c r="BI812" s="11">
        <f t="shared" si="788"/>
        <v>1246</v>
      </c>
      <c r="BJ812" s="11">
        <f t="shared" si="789"/>
        <v>0</v>
      </c>
      <c r="BK812" s="6">
        <f t="shared" si="790"/>
        <v>5532.2830932460693</v>
      </c>
      <c r="BL812" s="6">
        <v>1621.68</v>
      </c>
      <c r="BM812" s="6">
        <f t="shared" si="791"/>
        <v>2550.6527533574772</v>
      </c>
      <c r="BN812" s="59"/>
      <c r="BO812" s="58"/>
      <c r="BP812" s="58"/>
      <c r="BQ812" s="61">
        <f t="shared" si="792"/>
        <v>2188.0591394063149</v>
      </c>
      <c r="BR812" s="33">
        <v>43922</v>
      </c>
      <c r="BS812" s="5">
        <f t="shared" si="793"/>
        <v>43922</v>
      </c>
      <c r="BT812" s="11">
        <f t="shared" si="794"/>
        <v>1612</v>
      </c>
      <c r="BU812" s="11">
        <f t="shared" si="795"/>
        <v>0</v>
      </c>
      <c r="BV812" s="6">
        <f t="shared" si="796"/>
        <v>5920.3808605936847</v>
      </c>
      <c r="BW812" s="6">
        <v>388.09776734761573</v>
      </c>
      <c r="BX812" s="73">
        <f t="shared" si="807"/>
        <v>5722.5592986301363</v>
      </c>
      <c r="BY812" s="6">
        <v>928.96475335747732</v>
      </c>
      <c r="BZ812" s="33">
        <v>44287</v>
      </c>
      <c r="CA812" s="5">
        <f t="shared" si="797"/>
        <v>44287</v>
      </c>
      <c r="CB812" s="11">
        <f t="shared" si="798"/>
        <v>1977</v>
      </c>
      <c r="CC812" s="11">
        <f t="shared" si="799"/>
        <v>0</v>
      </c>
      <c r="CD812" s="6">
        <f t="shared" si="800"/>
        <v>6849.3456139511618</v>
      </c>
      <c r="CE812" s="62">
        <f t="shared" si="762"/>
        <v>928.96475335747732</v>
      </c>
      <c r="CF812" s="73">
        <f t="shared" si="808"/>
        <v>540.56266666666659</v>
      </c>
      <c r="CG812" s="73">
        <f t="shared" si="764"/>
        <v>5181.9966319634696</v>
      </c>
      <c r="CH812" s="6">
        <f t="shared" si="801"/>
        <v>0</v>
      </c>
      <c r="CI812" s="6"/>
      <c r="CJ812" s="33">
        <v>44652</v>
      </c>
      <c r="CK812" s="5">
        <f t="shared" si="802"/>
        <v>44652</v>
      </c>
      <c r="CL812" s="11">
        <f t="shared" si="803"/>
        <v>2557</v>
      </c>
      <c r="CM812" s="11">
        <f t="shared" si="804"/>
        <v>2557</v>
      </c>
      <c r="CN812" s="6">
        <f t="shared" si="805"/>
        <v>6849.3456139511618</v>
      </c>
      <c r="CO812" s="62">
        <f t="shared" si="763"/>
        <v>0</v>
      </c>
      <c r="CP812" s="73">
        <f t="shared" si="809"/>
        <v>540.56266666666659</v>
      </c>
      <c r="CQ812" s="73">
        <f t="shared" si="765"/>
        <v>4641.4339652968029</v>
      </c>
      <c r="CR812" s="6">
        <f t="shared" si="806"/>
        <v>0</v>
      </c>
    </row>
    <row r="813" spans="1:96">
      <c r="A813" s="30" t="s">
        <v>2737</v>
      </c>
      <c r="B813" s="30" t="s">
        <v>2738</v>
      </c>
      <c r="C813" s="49"/>
      <c r="D813" s="49" t="s">
        <v>3991</v>
      </c>
      <c r="E813" s="30" t="s">
        <v>3061</v>
      </c>
      <c r="F813" s="30" t="s">
        <v>3138</v>
      </c>
      <c r="G813" s="30" t="s">
        <v>3115</v>
      </c>
      <c r="H813" s="30" t="s">
        <v>3141</v>
      </c>
      <c r="I813" s="30" t="s">
        <v>3116</v>
      </c>
      <c r="J813" s="30"/>
      <c r="K813" s="30" t="s">
        <v>1240</v>
      </c>
      <c r="L813" s="30" t="s">
        <v>3102</v>
      </c>
      <c r="M813" s="31">
        <v>1903.72</v>
      </c>
      <c r="N813" s="30">
        <v>5</v>
      </c>
      <c r="O813" s="30"/>
      <c r="P813" s="162">
        <v>15</v>
      </c>
      <c r="Q813" s="30">
        <f t="shared" si="766"/>
        <v>60</v>
      </c>
      <c r="R813" s="30">
        <f t="shared" si="767"/>
        <v>1826.2110000000002</v>
      </c>
      <c r="S813" s="30">
        <f t="shared" si="768"/>
        <v>1825</v>
      </c>
      <c r="T813" s="30" t="s">
        <v>6</v>
      </c>
      <c r="U813" s="30"/>
      <c r="V813" s="32">
        <v>42310</v>
      </c>
      <c r="W813" s="30"/>
      <c r="X813" s="31">
        <v>1903.72</v>
      </c>
      <c r="Y813" s="30">
        <v>0</v>
      </c>
      <c r="Z813" s="30">
        <v>0</v>
      </c>
      <c r="AA813" s="30">
        <v>0</v>
      </c>
      <c r="AB813" s="31">
        <f t="shared" si="769"/>
        <v>1903.72</v>
      </c>
      <c r="AC813" s="33">
        <v>42095</v>
      </c>
      <c r="AD813" s="10">
        <f t="shared" si="770"/>
        <v>42310</v>
      </c>
      <c r="AE813" s="10">
        <f t="shared" si="771"/>
        <v>42095</v>
      </c>
      <c r="AF813" s="11">
        <f t="shared" si="772"/>
        <v>-215</v>
      </c>
      <c r="AG813" s="11">
        <f t="shared" si="773"/>
        <v>1826.25</v>
      </c>
      <c r="AH813" s="11">
        <v>0</v>
      </c>
      <c r="AI813" s="11">
        <v>0</v>
      </c>
      <c r="AJ813" s="11">
        <v>0</v>
      </c>
      <c r="AK813" s="33">
        <v>42461</v>
      </c>
      <c r="AL813" s="5">
        <f t="shared" si="774"/>
        <v>42461</v>
      </c>
      <c r="AM813" s="11">
        <f t="shared" si="775"/>
        <v>42461</v>
      </c>
      <c r="AN813" s="11">
        <f t="shared" si="776"/>
        <v>0</v>
      </c>
      <c r="AO813" s="6">
        <v>157.09</v>
      </c>
      <c r="AP813" s="6">
        <f t="shared" si="777"/>
        <v>157.09</v>
      </c>
      <c r="AQ813" s="6">
        <f t="shared" si="778"/>
        <v>1746.63</v>
      </c>
      <c r="AR813" s="33">
        <v>42826</v>
      </c>
      <c r="AS813" s="5">
        <f t="shared" si="779"/>
        <v>42826</v>
      </c>
      <c r="AT813" s="11">
        <f t="shared" si="780"/>
        <v>42826</v>
      </c>
      <c r="AU813" s="11">
        <f t="shared" si="781"/>
        <v>516</v>
      </c>
      <c r="AV813" s="6">
        <v>537.83400000000006</v>
      </c>
      <c r="AW813" s="6">
        <v>380.74400000000003</v>
      </c>
      <c r="AX813" s="6">
        <f t="shared" si="782"/>
        <v>1365.886</v>
      </c>
      <c r="AY813" s="33">
        <v>43191</v>
      </c>
      <c r="AZ813" s="5">
        <f t="shared" si="783"/>
        <v>43191</v>
      </c>
      <c r="BA813" s="11">
        <f t="shared" si="784"/>
        <v>881</v>
      </c>
      <c r="BB813" s="11">
        <f t="shared" si="785"/>
        <v>881</v>
      </c>
      <c r="BC813" s="6">
        <v>924.12907202598478</v>
      </c>
      <c r="BD813" s="6">
        <v>386.29507202598472</v>
      </c>
      <c r="BE813" s="6">
        <f t="shared" si="786"/>
        <v>979.59092797401524</v>
      </c>
      <c r="BF813" s="8"/>
      <c r="BG813" s="33">
        <v>43556</v>
      </c>
      <c r="BH813" s="5">
        <f t="shared" si="787"/>
        <v>43556</v>
      </c>
      <c r="BI813" s="11">
        <f t="shared" si="788"/>
        <v>1246</v>
      </c>
      <c r="BJ813" s="11">
        <f t="shared" si="789"/>
        <v>0</v>
      </c>
      <c r="BK813" s="6">
        <f t="shared" si="790"/>
        <v>1298.883382040739</v>
      </c>
      <c r="BL813" s="6">
        <v>380.76</v>
      </c>
      <c r="BM813" s="6">
        <f t="shared" si="791"/>
        <v>598.83092797401525</v>
      </c>
      <c r="BN813" s="59"/>
      <c r="BO813" s="58"/>
      <c r="BP813" s="58"/>
      <c r="BQ813" s="61">
        <f t="shared" si="792"/>
        <v>513.72074738083893</v>
      </c>
      <c r="BR813" s="33">
        <v>43922</v>
      </c>
      <c r="BS813" s="5">
        <f t="shared" si="793"/>
        <v>43922</v>
      </c>
      <c r="BT813" s="11">
        <f t="shared" si="794"/>
        <v>1612</v>
      </c>
      <c r="BU813" s="11">
        <f t="shared" si="795"/>
        <v>0</v>
      </c>
      <c r="BV813" s="6">
        <f t="shared" si="796"/>
        <v>1389.9992526191611</v>
      </c>
      <c r="BW813" s="6">
        <v>91.115870578422218</v>
      </c>
      <c r="BX813" s="73">
        <f t="shared" si="807"/>
        <v>1343.5569095890412</v>
      </c>
      <c r="BY813" s="6">
        <v>218.08692797401523</v>
      </c>
      <c r="BZ813" s="33">
        <v>44287</v>
      </c>
      <c r="CA813" s="5">
        <f t="shared" si="797"/>
        <v>44287</v>
      </c>
      <c r="CB813" s="11">
        <f t="shared" si="798"/>
        <v>1977</v>
      </c>
      <c r="CC813" s="11">
        <f t="shared" si="799"/>
        <v>0</v>
      </c>
      <c r="CD813" s="6">
        <f t="shared" si="800"/>
        <v>1608.0861805931763</v>
      </c>
      <c r="CE813" s="62">
        <f t="shared" si="762"/>
        <v>218.08692797401523</v>
      </c>
      <c r="CF813" s="73">
        <f t="shared" si="808"/>
        <v>126.91466666666666</v>
      </c>
      <c r="CG813" s="73">
        <f t="shared" si="764"/>
        <v>1216.6422429223746</v>
      </c>
      <c r="CH813" s="6">
        <f t="shared" si="801"/>
        <v>0</v>
      </c>
      <c r="CI813" s="6"/>
      <c r="CJ813" s="33">
        <v>44652</v>
      </c>
      <c r="CK813" s="5">
        <f t="shared" si="802"/>
        <v>44652</v>
      </c>
      <c r="CL813" s="11">
        <f t="shared" si="803"/>
        <v>2557</v>
      </c>
      <c r="CM813" s="11">
        <f t="shared" si="804"/>
        <v>2557</v>
      </c>
      <c r="CN813" s="6">
        <f t="shared" si="805"/>
        <v>1608.0861805931763</v>
      </c>
      <c r="CO813" s="62">
        <f t="shared" si="763"/>
        <v>0</v>
      </c>
      <c r="CP813" s="73">
        <f t="shared" si="809"/>
        <v>126.91466666666666</v>
      </c>
      <c r="CQ813" s="73">
        <f t="shared" si="765"/>
        <v>1089.7275762557081</v>
      </c>
      <c r="CR813" s="6">
        <f t="shared" si="806"/>
        <v>0</v>
      </c>
    </row>
    <row r="814" spans="1:96">
      <c r="A814" s="30" t="s">
        <v>2739</v>
      </c>
      <c r="B814" s="30" t="s">
        <v>2738</v>
      </c>
      <c r="C814" s="49"/>
      <c r="D814" s="49" t="s">
        <v>3992</v>
      </c>
      <c r="E814" s="30" t="s">
        <v>3061</v>
      </c>
      <c r="F814" s="30" t="s">
        <v>3138</v>
      </c>
      <c r="G814" s="30" t="s">
        <v>3115</v>
      </c>
      <c r="H814" s="30" t="s">
        <v>3141</v>
      </c>
      <c r="I814" s="30" t="s">
        <v>3116</v>
      </c>
      <c r="J814" s="30"/>
      <c r="K814" s="30" t="s">
        <v>1240</v>
      </c>
      <c r="L814" s="30" t="s">
        <v>3102</v>
      </c>
      <c r="M814" s="31">
        <v>1903.72</v>
      </c>
      <c r="N814" s="30">
        <v>5</v>
      </c>
      <c r="O814" s="30"/>
      <c r="P814" s="162">
        <v>15</v>
      </c>
      <c r="Q814" s="30">
        <f t="shared" si="766"/>
        <v>60</v>
      </c>
      <c r="R814" s="30">
        <f t="shared" si="767"/>
        <v>1826.2110000000002</v>
      </c>
      <c r="S814" s="30">
        <f t="shared" si="768"/>
        <v>1825</v>
      </c>
      <c r="T814" s="30" t="s">
        <v>6</v>
      </c>
      <c r="U814" s="30"/>
      <c r="V814" s="32">
        <v>42310</v>
      </c>
      <c r="W814" s="30"/>
      <c r="X814" s="31">
        <v>1903.72</v>
      </c>
      <c r="Y814" s="30">
        <v>0</v>
      </c>
      <c r="Z814" s="30">
        <v>0</v>
      </c>
      <c r="AA814" s="30">
        <v>0</v>
      </c>
      <c r="AB814" s="31">
        <f t="shared" si="769"/>
        <v>1903.72</v>
      </c>
      <c r="AC814" s="33">
        <v>42095</v>
      </c>
      <c r="AD814" s="10">
        <f t="shared" si="770"/>
        <v>42310</v>
      </c>
      <c r="AE814" s="10">
        <f t="shared" si="771"/>
        <v>42095</v>
      </c>
      <c r="AF814" s="11">
        <f t="shared" si="772"/>
        <v>-215</v>
      </c>
      <c r="AG814" s="11">
        <f t="shared" si="773"/>
        <v>1826.25</v>
      </c>
      <c r="AH814" s="11">
        <v>0</v>
      </c>
      <c r="AI814" s="11">
        <v>0</v>
      </c>
      <c r="AJ814" s="11">
        <v>0</v>
      </c>
      <c r="AK814" s="33">
        <v>42461</v>
      </c>
      <c r="AL814" s="5">
        <f t="shared" si="774"/>
        <v>42461</v>
      </c>
      <c r="AM814" s="11">
        <f t="shared" si="775"/>
        <v>42461</v>
      </c>
      <c r="AN814" s="11">
        <f t="shared" si="776"/>
        <v>0</v>
      </c>
      <c r="AO814" s="6">
        <v>157.09</v>
      </c>
      <c r="AP814" s="6">
        <f t="shared" si="777"/>
        <v>157.09</v>
      </c>
      <c r="AQ814" s="6">
        <f t="shared" si="778"/>
        <v>1746.63</v>
      </c>
      <c r="AR814" s="33">
        <v>42826</v>
      </c>
      <c r="AS814" s="5">
        <f t="shared" si="779"/>
        <v>42826</v>
      </c>
      <c r="AT814" s="11">
        <f t="shared" si="780"/>
        <v>42826</v>
      </c>
      <c r="AU814" s="11">
        <f t="shared" si="781"/>
        <v>516</v>
      </c>
      <c r="AV814" s="6">
        <v>537.83400000000006</v>
      </c>
      <c r="AW814" s="6">
        <v>380.74400000000003</v>
      </c>
      <c r="AX814" s="6">
        <f t="shared" si="782"/>
        <v>1365.886</v>
      </c>
      <c r="AY814" s="33">
        <v>43191</v>
      </c>
      <c r="AZ814" s="5">
        <f t="shared" si="783"/>
        <v>43191</v>
      </c>
      <c r="BA814" s="11">
        <f t="shared" si="784"/>
        <v>881</v>
      </c>
      <c r="BB814" s="11">
        <f t="shared" si="785"/>
        <v>881</v>
      </c>
      <c r="BC814" s="6">
        <v>924.12907202598478</v>
      </c>
      <c r="BD814" s="6">
        <v>386.29507202598472</v>
      </c>
      <c r="BE814" s="6">
        <f t="shared" si="786"/>
        <v>979.59092797401524</v>
      </c>
      <c r="BF814" s="8"/>
      <c r="BG814" s="33">
        <v>43556</v>
      </c>
      <c r="BH814" s="5">
        <f t="shared" si="787"/>
        <v>43556</v>
      </c>
      <c r="BI814" s="11">
        <f t="shared" si="788"/>
        <v>1246</v>
      </c>
      <c r="BJ814" s="11">
        <f t="shared" si="789"/>
        <v>0</v>
      </c>
      <c r="BK814" s="6">
        <f t="shared" si="790"/>
        <v>1298.883382040739</v>
      </c>
      <c r="BL814" s="6">
        <v>380.76</v>
      </c>
      <c r="BM814" s="6">
        <f t="shared" si="791"/>
        <v>598.83092797401525</v>
      </c>
      <c r="BN814" s="59"/>
      <c r="BO814" s="58"/>
      <c r="BP814" s="58"/>
      <c r="BQ814" s="61">
        <f t="shared" si="792"/>
        <v>513.72074738083893</v>
      </c>
      <c r="BR814" s="33">
        <v>43922</v>
      </c>
      <c r="BS814" s="5">
        <f t="shared" si="793"/>
        <v>43922</v>
      </c>
      <c r="BT814" s="11">
        <f t="shared" si="794"/>
        <v>1612</v>
      </c>
      <c r="BU814" s="11">
        <f t="shared" si="795"/>
        <v>0</v>
      </c>
      <c r="BV814" s="6">
        <f t="shared" si="796"/>
        <v>1389.9992526191611</v>
      </c>
      <c r="BW814" s="6">
        <v>91.115870578422218</v>
      </c>
      <c r="BX814" s="73">
        <f t="shared" si="807"/>
        <v>1343.5569095890412</v>
      </c>
      <c r="BY814" s="6">
        <v>218.08692797401523</v>
      </c>
      <c r="BZ814" s="33">
        <v>44287</v>
      </c>
      <c r="CA814" s="5">
        <f t="shared" si="797"/>
        <v>44287</v>
      </c>
      <c r="CB814" s="11">
        <f t="shared" si="798"/>
        <v>1977</v>
      </c>
      <c r="CC814" s="11">
        <f t="shared" si="799"/>
        <v>0</v>
      </c>
      <c r="CD814" s="6">
        <f t="shared" si="800"/>
        <v>1608.0861805931763</v>
      </c>
      <c r="CE814" s="62">
        <f t="shared" si="762"/>
        <v>218.08692797401523</v>
      </c>
      <c r="CF814" s="73">
        <f t="shared" si="808"/>
        <v>126.91466666666666</v>
      </c>
      <c r="CG814" s="73">
        <f t="shared" si="764"/>
        <v>1216.6422429223746</v>
      </c>
      <c r="CH814" s="6">
        <f t="shared" si="801"/>
        <v>0</v>
      </c>
      <c r="CI814" s="6"/>
      <c r="CJ814" s="33">
        <v>44652</v>
      </c>
      <c r="CK814" s="5">
        <f t="shared" si="802"/>
        <v>44652</v>
      </c>
      <c r="CL814" s="11">
        <f t="shared" si="803"/>
        <v>2557</v>
      </c>
      <c r="CM814" s="11">
        <f t="shared" si="804"/>
        <v>2557</v>
      </c>
      <c r="CN814" s="6">
        <f t="shared" si="805"/>
        <v>1608.0861805931763</v>
      </c>
      <c r="CO814" s="62">
        <f t="shared" si="763"/>
        <v>0</v>
      </c>
      <c r="CP814" s="73">
        <f t="shared" si="809"/>
        <v>126.91466666666666</v>
      </c>
      <c r="CQ814" s="73">
        <f t="shared" si="765"/>
        <v>1089.7275762557081</v>
      </c>
      <c r="CR814" s="6">
        <f t="shared" si="806"/>
        <v>0</v>
      </c>
    </row>
    <row r="815" spans="1:96">
      <c r="A815" s="30" t="s">
        <v>2740</v>
      </c>
      <c r="B815" s="30" t="s">
        <v>2738</v>
      </c>
      <c r="C815" s="49"/>
      <c r="D815" s="49" t="s">
        <v>3993</v>
      </c>
      <c r="E815" s="30" t="s">
        <v>3061</v>
      </c>
      <c r="F815" s="30" t="s">
        <v>3138</v>
      </c>
      <c r="G815" s="30" t="s">
        <v>3115</v>
      </c>
      <c r="H815" s="30" t="s">
        <v>3141</v>
      </c>
      <c r="I815" s="30" t="s">
        <v>4294</v>
      </c>
      <c r="J815" s="30"/>
      <c r="K815" s="30" t="s">
        <v>1240</v>
      </c>
      <c r="L815" s="30" t="s">
        <v>3102</v>
      </c>
      <c r="M815" s="31">
        <v>1903.72</v>
      </c>
      <c r="N815" s="30">
        <v>5</v>
      </c>
      <c r="O815" s="30"/>
      <c r="P815" s="162">
        <v>15</v>
      </c>
      <c r="Q815" s="30">
        <f t="shared" si="766"/>
        <v>60</v>
      </c>
      <c r="R815" s="30">
        <f t="shared" si="767"/>
        <v>1826.2110000000002</v>
      </c>
      <c r="S815" s="30">
        <f t="shared" si="768"/>
        <v>1825</v>
      </c>
      <c r="T815" s="30" t="s">
        <v>6</v>
      </c>
      <c r="U815" s="30"/>
      <c r="V815" s="32">
        <v>42310</v>
      </c>
      <c r="W815" s="30"/>
      <c r="X815" s="31">
        <v>1903.72</v>
      </c>
      <c r="Y815" s="30">
        <v>0</v>
      </c>
      <c r="Z815" s="30">
        <v>0</v>
      </c>
      <c r="AA815" s="30">
        <v>0</v>
      </c>
      <c r="AB815" s="31">
        <f t="shared" si="769"/>
        <v>1903.72</v>
      </c>
      <c r="AC815" s="33">
        <v>42095</v>
      </c>
      <c r="AD815" s="10">
        <f t="shared" si="770"/>
        <v>42310</v>
      </c>
      <c r="AE815" s="10">
        <f t="shared" si="771"/>
        <v>42095</v>
      </c>
      <c r="AF815" s="11">
        <f t="shared" si="772"/>
        <v>-215</v>
      </c>
      <c r="AG815" s="11">
        <f t="shared" si="773"/>
        <v>1826.25</v>
      </c>
      <c r="AH815" s="11">
        <v>0</v>
      </c>
      <c r="AI815" s="11">
        <v>0</v>
      </c>
      <c r="AJ815" s="11">
        <v>0</v>
      </c>
      <c r="AK815" s="33">
        <v>42461</v>
      </c>
      <c r="AL815" s="5">
        <f t="shared" si="774"/>
        <v>42461</v>
      </c>
      <c r="AM815" s="11">
        <f t="shared" si="775"/>
        <v>42461</v>
      </c>
      <c r="AN815" s="11">
        <f t="shared" si="776"/>
        <v>0</v>
      </c>
      <c r="AO815" s="6">
        <v>157.09</v>
      </c>
      <c r="AP815" s="6">
        <f t="shared" si="777"/>
        <v>157.09</v>
      </c>
      <c r="AQ815" s="6">
        <f t="shared" si="778"/>
        <v>1746.63</v>
      </c>
      <c r="AR815" s="33">
        <v>42826</v>
      </c>
      <c r="AS815" s="5">
        <f t="shared" si="779"/>
        <v>42826</v>
      </c>
      <c r="AT815" s="11">
        <f t="shared" si="780"/>
        <v>42826</v>
      </c>
      <c r="AU815" s="11">
        <f t="shared" si="781"/>
        <v>516</v>
      </c>
      <c r="AV815" s="6">
        <v>537.83400000000006</v>
      </c>
      <c r="AW815" s="6">
        <v>380.74400000000003</v>
      </c>
      <c r="AX815" s="6">
        <f t="shared" si="782"/>
        <v>1365.886</v>
      </c>
      <c r="AY815" s="33">
        <v>43191</v>
      </c>
      <c r="AZ815" s="5">
        <f t="shared" si="783"/>
        <v>43191</v>
      </c>
      <c r="BA815" s="11">
        <f t="shared" si="784"/>
        <v>881</v>
      </c>
      <c r="BB815" s="11">
        <f t="shared" si="785"/>
        <v>881</v>
      </c>
      <c r="BC815" s="6">
        <v>924.12907202598478</v>
      </c>
      <c r="BD815" s="6">
        <v>386.29507202598472</v>
      </c>
      <c r="BE815" s="6">
        <f t="shared" si="786"/>
        <v>979.59092797401524</v>
      </c>
      <c r="BF815" s="8"/>
      <c r="BG815" s="33">
        <v>43556</v>
      </c>
      <c r="BH815" s="5">
        <f t="shared" si="787"/>
        <v>43556</v>
      </c>
      <c r="BI815" s="11">
        <f t="shared" si="788"/>
        <v>1246</v>
      </c>
      <c r="BJ815" s="11">
        <f t="shared" si="789"/>
        <v>0</v>
      </c>
      <c r="BK815" s="6">
        <f t="shared" si="790"/>
        <v>1298.883382040739</v>
      </c>
      <c r="BL815" s="6">
        <v>380.76</v>
      </c>
      <c r="BM815" s="6">
        <f t="shared" si="791"/>
        <v>598.83092797401525</v>
      </c>
      <c r="BN815" s="59"/>
      <c r="BO815" s="58"/>
      <c r="BP815" s="58"/>
      <c r="BQ815" s="61">
        <f t="shared" si="792"/>
        <v>513.72074738083893</v>
      </c>
      <c r="BR815" s="33">
        <v>43922</v>
      </c>
      <c r="BS815" s="5">
        <f t="shared" si="793"/>
        <v>43922</v>
      </c>
      <c r="BT815" s="11">
        <f t="shared" si="794"/>
        <v>1612</v>
      </c>
      <c r="BU815" s="11">
        <f t="shared" si="795"/>
        <v>0</v>
      </c>
      <c r="BV815" s="6">
        <f t="shared" si="796"/>
        <v>1389.9992526191611</v>
      </c>
      <c r="BW815" s="6">
        <v>91.115870578422218</v>
      </c>
      <c r="BX815" s="73">
        <f t="shared" si="807"/>
        <v>1343.5569095890412</v>
      </c>
      <c r="BY815" s="6">
        <v>218.08692797401523</v>
      </c>
      <c r="BZ815" s="33">
        <v>44287</v>
      </c>
      <c r="CA815" s="5">
        <f t="shared" si="797"/>
        <v>44287</v>
      </c>
      <c r="CB815" s="11">
        <f t="shared" si="798"/>
        <v>1977</v>
      </c>
      <c r="CC815" s="11">
        <f t="shared" si="799"/>
        <v>0</v>
      </c>
      <c r="CD815" s="6">
        <f t="shared" si="800"/>
        <v>1608.0861805931763</v>
      </c>
      <c r="CE815" s="62">
        <f t="shared" si="762"/>
        <v>218.08692797401523</v>
      </c>
      <c r="CF815" s="73">
        <f t="shared" si="808"/>
        <v>126.91466666666666</v>
      </c>
      <c r="CG815" s="73">
        <f t="shared" si="764"/>
        <v>1216.6422429223746</v>
      </c>
      <c r="CH815" s="6">
        <f t="shared" si="801"/>
        <v>0</v>
      </c>
      <c r="CI815" s="6"/>
      <c r="CJ815" s="33">
        <v>44652</v>
      </c>
      <c r="CK815" s="5">
        <f t="shared" si="802"/>
        <v>44652</v>
      </c>
      <c r="CL815" s="11">
        <f t="shared" si="803"/>
        <v>2557</v>
      </c>
      <c r="CM815" s="11">
        <f t="shared" si="804"/>
        <v>2557</v>
      </c>
      <c r="CN815" s="6">
        <f t="shared" si="805"/>
        <v>1608.0861805931763</v>
      </c>
      <c r="CO815" s="62">
        <f t="shared" si="763"/>
        <v>0</v>
      </c>
      <c r="CP815" s="73">
        <f t="shared" si="809"/>
        <v>126.91466666666666</v>
      </c>
      <c r="CQ815" s="73">
        <f t="shared" si="765"/>
        <v>1089.7275762557081</v>
      </c>
      <c r="CR815" s="6">
        <f t="shared" si="806"/>
        <v>0</v>
      </c>
    </row>
    <row r="816" spans="1:96">
      <c r="A816" s="30" t="s">
        <v>2741</v>
      </c>
      <c r="B816" s="30" t="s">
        <v>2738</v>
      </c>
      <c r="C816" s="49"/>
      <c r="D816" s="49" t="s">
        <v>3994</v>
      </c>
      <c r="E816" s="30" t="s">
        <v>3061</v>
      </c>
      <c r="F816" s="30" t="s">
        <v>3138</v>
      </c>
      <c r="G816" s="30" t="s">
        <v>3115</v>
      </c>
      <c r="H816" s="30" t="s">
        <v>3141</v>
      </c>
      <c r="I816" s="30" t="s">
        <v>3116</v>
      </c>
      <c r="J816" s="30"/>
      <c r="K816" s="30" t="s">
        <v>1240</v>
      </c>
      <c r="L816" s="30" t="s">
        <v>3102</v>
      </c>
      <c r="M816" s="31">
        <v>1903.72</v>
      </c>
      <c r="N816" s="30">
        <v>5</v>
      </c>
      <c r="O816" s="30"/>
      <c r="P816" s="162">
        <v>15</v>
      </c>
      <c r="Q816" s="30">
        <f t="shared" si="766"/>
        <v>60</v>
      </c>
      <c r="R816" s="30">
        <f t="shared" si="767"/>
        <v>1826.2110000000002</v>
      </c>
      <c r="S816" s="30">
        <f t="shared" si="768"/>
        <v>1825</v>
      </c>
      <c r="T816" s="30" t="s">
        <v>6</v>
      </c>
      <c r="U816" s="30"/>
      <c r="V816" s="32">
        <v>42310</v>
      </c>
      <c r="W816" s="30"/>
      <c r="X816" s="31">
        <v>1903.72</v>
      </c>
      <c r="Y816" s="30">
        <v>0</v>
      </c>
      <c r="Z816" s="30">
        <v>0</v>
      </c>
      <c r="AA816" s="30">
        <v>0</v>
      </c>
      <c r="AB816" s="31">
        <f t="shared" si="769"/>
        <v>1903.72</v>
      </c>
      <c r="AC816" s="33">
        <v>42095</v>
      </c>
      <c r="AD816" s="10">
        <f t="shared" si="770"/>
        <v>42310</v>
      </c>
      <c r="AE816" s="10">
        <f t="shared" si="771"/>
        <v>42095</v>
      </c>
      <c r="AF816" s="11">
        <f t="shared" si="772"/>
        <v>-215</v>
      </c>
      <c r="AG816" s="11">
        <f t="shared" si="773"/>
        <v>1826.25</v>
      </c>
      <c r="AH816" s="11">
        <v>0</v>
      </c>
      <c r="AI816" s="11">
        <v>0</v>
      </c>
      <c r="AJ816" s="11">
        <v>0</v>
      </c>
      <c r="AK816" s="33">
        <v>42461</v>
      </c>
      <c r="AL816" s="5">
        <f t="shared" si="774"/>
        <v>42461</v>
      </c>
      <c r="AM816" s="11">
        <f t="shared" si="775"/>
        <v>42461</v>
      </c>
      <c r="AN816" s="11">
        <f t="shared" si="776"/>
        <v>0</v>
      </c>
      <c r="AO816" s="6">
        <v>157.09</v>
      </c>
      <c r="AP816" s="6">
        <f t="shared" si="777"/>
        <v>157.09</v>
      </c>
      <c r="AQ816" s="6">
        <f t="shared" si="778"/>
        <v>1746.63</v>
      </c>
      <c r="AR816" s="33">
        <v>42826</v>
      </c>
      <c r="AS816" s="5">
        <f t="shared" si="779"/>
        <v>42826</v>
      </c>
      <c r="AT816" s="11">
        <f t="shared" si="780"/>
        <v>42826</v>
      </c>
      <c r="AU816" s="11">
        <f t="shared" si="781"/>
        <v>516</v>
      </c>
      <c r="AV816" s="6">
        <v>537.83400000000006</v>
      </c>
      <c r="AW816" s="6">
        <v>380.74400000000003</v>
      </c>
      <c r="AX816" s="6">
        <f t="shared" si="782"/>
        <v>1365.886</v>
      </c>
      <c r="AY816" s="33">
        <v>43191</v>
      </c>
      <c r="AZ816" s="5">
        <f t="shared" si="783"/>
        <v>43191</v>
      </c>
      <c r="BA816" s="11">
        <f t="shared" si="784"/>
        <v>881</v>
      </c>
      <c r="BB816" s="11">
        <f t="shared" si="785"/>
        <v>881</v>
      </c>
      <c r="BC816" s="6">
        <v>924.12907202598478</v>
      </c>
      <c r="BD816" s="6">
        <v>386.29507202598472</v>
      </c>
      <c r="BE816" s="6">
        <f t="shared" si="786"/>
        <v>979.59092797401524</v>
      </c>
      <c r="BF816" s="8"/>
      <c r="BG816" s="33">
        <v>43556</v>
      </c>
      <c r="BH816" s="5">
        <f t="shared" si="787"/>
        <v>43556</v>
      </c>
      <c r="BI816" s="11">
        <f t="shared" si="788"/>
        <v>1246</v>
      </c>
      <c r="BJ816" s="11">
        <f t="shared" si="789"/>
        <v>0</v>
      </c>
      <c r="BK816" s="6">
        <f t="shared" si="790"/>
        <v>1298.883382040739</v>
      </c>
      <c r="BL816" s="6">
        <v>380.76</v>
      </c>
      <c r="BM816" s="6">
        <f t="shared" si="791"/>
        <v>598.83092797401525</v>
      </c>
      <c r="BN816" s="59"/>
      <c r="BO816" s="58"/>
      <c r="BP816" s="58"/>
      <c r="BQ816" s="61">
        <f t="shared" si="792"/>
        <v>513.72074738083893</v>
      </c>
      <c r="BR816" s="33">
        <v>43922</v>
      </c>
      <c r="BS816" s="5">
        <f t="shared" si="793"/>
        <v>43922</v>
      </c>
      <c r="BT816" s="11">
        <f t="shared" si="794"/>
        <v>1612</v>
      </c>
      <c r="BU816" s="11">
        <f t="shared" si="795"/>
        <v>0</v>
      </c>
      <c r="BV816" s="6">
        <f t="shared" si="796"/>
        <v>1389.9992526191611</v>
      </c>
      <c r="BW816" s="6">
        <v>91.115870578422218</v>
      </c>
      <c r="BX816" s="73">
        <f t="shared" si="807"/>
        <v>1343.5569095890412</v>
      </c>
      <c r="BY816" s="6">
        <v>218.08692797401523</v>
      </c>
      <c r="BZ816" s="33">
        <v>44287</v>
      </c>
      <c r="CA816" s="5">
        <f t="shared" si="797"/>
        <v>44287</v>
      </c>
      <c r="CB816" s="11">
        <f t="shared" si="798"/>
        <v>1977</v>
      </c>
      <c r="CC816" s="11">
        <f t="shared" si="799"/>
        <v>0</v>
      </c>
      <c r="CD816" s="6">
        <f t="shared" si="800"/>
        <v>1608.0861805931763</v>
      </c>
      <c r="CE816" s="62">
        <f t="shared" si="762"/>
        <v>218.08692797401523</v>
      </c>
      <c r="CF816" s="73">
        <f t="shared" si="808"/>
        <v>126.91466666666666</v>
      </c>
      <c r="CG816" s="73">
        <f t="shared" si="764"/>
        <v>1216.6422429223746</v>
      </c>
      <c r="CH816" s="6">
        <f t="shared" si="801"/>
        <v>0</v>
      </c>
      <c r="CI816" s="6"/>
      <c r="CJ816" s="33">
        <v>44652</v>
      </c>
      <c r="CK816" s="5">
        <f t="shared" si="802"/>
        <v>44652</v>
      </c>
      <c r="CL816" s="11">
        <f t="shared" si="803"/>
        <v>2557</v>
      </c>
      <c r="CM816" s="11">
        <f t="shared" si="804"/>
        <v>2557</v>
      </c>
      <c r="CN816" s="6">
        <f t="shared" si="805"/>
        <v>1608.0861805931763</v>
      </c>
      <c r="CO816" s="62">
        <f t="shared" si="763"/>
        <v>0</v>
      </c>
      <c r="CP816" s="73">
        <f t="shared" si="809"/>
        <v>126.91466666666666</v>
      </c>
      <c r="CQ816" s="73">
        <f t="shared" si="765"/>
        <v>1089.7275762557081</v>
      </c>
      <c r="CR816" s="6">
        <f t="shared" si="806"/>
        <v>0</v>
      </c>
    </row>
    <row r="817" spans="1:96">
      <c r="A817" s="30" t="s">
        <v>2742</v>
      </c>
      <c r="B817" s="30" t="s">
        <v>2738</v>
      </c>
      <c r="C817" s="49"/>
      <c r="D817" s="49" t="s">
        <v>3995</v>
      </c>
      <c r="E817" s="30" t="s">
        <v>3061</v>
      </c>
      <c r="F817" s="30" t="s">
        <v>3138</v>
      </c>
      <c r="G817" s="30" t="s">
        <v>3115</v>
      </c>
      <c r="H817" s="30" t="s">
        <v>3141</v>
      </c>
      <c r="I817" s="30" t="s">
        <v>3116</v>
      </c>
      <c r="J817" s="30"/>
      <c r="K817" s="30" t="s">
        <v>1240</v>
      </c>
      <c r="L817" s="30" t="s">
        <v>3102</v>
      </c>
      <c r="M817" s="31">
        <v>1903.72</v>
      </c>
      <c r="N817" s="30">
        <v>5</v>
      </c>
      <c r="O817" s="30"/>
      <c r="P817" s="162">
        <v>15</v>
      </c>
      <c r="Q817" s="30">
        <f t="shared" si="766"/>
        <v>60</v>
      </c>
      <c r="R817" s="30">
        <f t="shared" si="767"/>
        <v>1826.2110000000002</v>
      </c>
      <c r="S817" s="30">
        <f t="shared" si="768"/>
        <v>1825</v>
      </c>
      <c r="T817" s="30" t="s">
        <v>6</v>
      </c>
      <c r="U817" s="30"/>
      <c r="V817" s="32">
        <v>42310</v>
      </c>
      <c r="W817" s="30"/>
      <c r="X817" s="31">
        <v>1903.72</v>
      </c>
      <c r="Y817" s="30">
        <v>0</v>
      </c>
      <c r="Z817" s="30">
        <v>0</v>
      </c>
      <c r="AA817" s="30">
        <v>0</v>
      </c>
      <c r="AB817" s="31">
        <f t="shared" si="769"/>
        <v>1903.72</v>
      </c>
      <c r="AC817" s="33">
        <v>42095</v>
      </c>
      <c r="AD817" s="10">
        <f t="shared" si="770"/>
        <v>42310</v>
      </c>
      <c r="AE817" s="10">
        <f t="shared" si="771"/>
        <v>42095</v>
      </c>
      <c r="AF817" s="11">
        <f t="shared" si="772"/>
        <v>-215</v>
      </c>
      <c r="AG817" s="11">
        <f t="shared" si="773"/>
        <v>1826.25</v>
      </c>
      <c r="AH817" s="11">
        <v>0</v>
      </c>
      <c r="AI817" s="11">
        <v>0</v>
      </c>
      <c r="AJ817" s="11">
        <v>0</v>
      </c>
      <c r="AK817" s="33">
        <v>42461</v>
      </c>
      <c r="AL817" s="5">
        <f t="shared" si="774"/>
        <v>42461</v>
      </c>
      <c r="AM817" s="11">
        <f t="shared" si="775"/>
        <v>42461</v>
      </c>
      <c r="AN817" s="11">
        <f t="shared" si="776"/>
        <v>0</v>
      </c>
      <c r="AO817" s="6">
        <v>157.09</v>
      </c>
      <c r="AP817" s="6">
        <f t="shared" si="777"/>
        <v>157.09</v>
      </c>
      <c r="AQ817" s="6">
        <f t="shared" si="778"/>
        <v>1746.63</v>
      </c>
      <c r="AR817" s="33">
        <v>42826</v>
      </c>
      <c r="AS817" s="5">
        <f t="shared" si="779"/>
        <v>42826</v>
      </c>
      <c r="AT817" s="11">
        <f t="shared" si="780"/>
        <v>42826</v>
      </c>
      <c r="AU817" s="11">
        <f t="shared" si="781"/>
        <v>516</v>
      </c>
      <c r="AV817" s="6">
        <v>537.83400000000006</v>
      </c>
      <c r="AW817" s="6">
        <v>380.74400000000003</v>
      </c>
      <c r="AX817" s="6">
        <f t="shared" si="782"/>
        <v>1365.886</v>
      </c>
      <c r="AY817" s="33">
        <v>43191</v>
      </c>
      <c r="AZ817" s="5">
        <f t="shared" si="783"/>
        <v>43191</v>
      </c>
      <c r="BA817" s="11">
        <f t="shared" si="784"/>
        <v>881</v>
      </c>
      <c r="BB817" s="11">
        <f t="shared" si="785"/>
        <v>881</v>
      </c>
      <c r="BC817" s="6">
        <v>924.12907202598478</v>
      </c>
      <c r="BD817" s="6">
        <v>386.29507202598472</v>
      </c>
      <c r="BE817" s="6">
        <f t="shared" si="786"/>
        <v>979.59092797401524</v>
      </c>
      <c r="BF817" s="8"/>
      <c r="BG817" s="33">
        <v>43556</v>
      </c>
      <c r="BH817" s="5">
        <f t="shared" si="787"/>
        <v>43556</v>
      </c>
      <c r="BI817" s="11">
        <f t="shared" si="788"/>
        <v>1246</v>
      </c>
      <c r="BJ817" s="11">
        <f t="shared" si="789"/>
        <v>0</v>
      </c>
      <c r="BK817" s="6">
        <f t="shared" si="790"/>
        <v>1298.883382040739</v>
      </c>
      <c r="BL817" s="6">
        <v>380.76</v>
      </c>
      <c r="BM817" s="6">
        <f t="shared" si="791"/>
        <v>598.83092797401525</v>
      </c>
      <c r="BN817" s="59"/>
      <c r="BO817" s="58"/>
      <c r="BP817" s="58"/>
      <c r="BQ817" s="61">
        <f t="shared" si="792"/>
        <v>513.72074738083893</v>
      </c>
      <c r="BR817" s="33">
        <v>43922</v>
      </c>
      <c r="BS817" s="5">
        <f t="shared" si="793"/>
        <v>43922</v>
      </c>
      <c r="BT817" s="11">
        <f t="shared" si="794"/>
        <v>1612</v>
      </c>
      <c r="BU817" s="11">
        <f t="shared" si="795"/>
        <v>0</v>
      </c>
      <c r="BV817" s="6">
        <f t="shared" si="796"/>
        <v>1389.9992526191611</v>
      </c>
      <c r="BW817" s="6">
        <v>91.115870578422218</v>
      </c>
      <c r="BX817" s="73">
        <f t="shared" si="807"/>
        <v>1343.5569095890412</v>
      </c>
      <c r="BY817" s="6">
        <v>218.08692797401523</v>
      </c>
      <c r="BZ817" s="33">
        <v>44287</v>
      </c>
      <c r="CA817" s="5">
        <f t="shared" si="797"/>
        <v>44287</v>
      </c>
      <c r="CB817" s="11">
        <f t="shared" si="798"/>
        <v>1977</v>
      </c>
      <c r="CC817" s="11">
        <f t="shared" si="799"/>
        <v>0</v>
      </c>
      <c r="CD817" s="6">
        <f t="shared" si="800"/>
        <v>1608.0861805931763</v>
      </c>
      <c r="CE817" s="62">
        <f t="shared" si="762"/>
        <v>218.08692797401523</v>
      </c>
      <c r="CF817" s="73">
        <f t="shared" si="808"/>
        <v>126.91466666666666</v>
      </c>
      <c r="CG817" s="73">
        <f t="shared" si="764"/>
        <v>1216.6422429223746</v>
      </c>
      <c r="CH817" s="6">
        <f t="shared" si="801"/>
        <v>0</v>
      </c>
      <c r="CI817" s="6"/>
      <c r="CJ817" s="33">
        <v>44652</v>
      </c>
      <c r="CK817" s="5">
        <f t="shared" si="802"/>
        <v>44652</v>
      </c>
      <c r="CL817" s="11">
        <f t="shared" si="803"/>
        <v>2557</v>
      </c>
      <c r="CM817" s="11">
        <f t="shared" si="804"/>
        <v>2557</v>
      </c>
      <c r="CN817" s="6">
        <f t="shared" si="805"/>
        <v>1608.0861805931763</v>
      </c>
      <c r="CO817" s="62">
        <f t="shared" si="763"/>
        <v>0</v>
      </c>
      <c r="CP817" s="73">
        <f t="shared" si="809"/>
        <v>126.91466666666666</v>
      </c>
      <c r="CQ817" s="73">
        <f t="shared" si="765"/>
        <v>1089.7275762557081</v>
      </c>
      <c r="CR817" s="6">
        <f t="shared" si="806"/>
        <v>0</v>
      </c>
    </row>
    <row r="818" spans="1:96">
      <c r="A818" s="30" t="s">
        <v>2743</v>
      </c>
      <c r="B818" s="30" t="s">
        <v>2738</v>
      </c>
      <c r="C818" s="49"/>
      <c r="D818" s="49" t="s">
        <v>3996</v>
      </c>
      <c r="E818" s="30" t="s">
        <v>3061</v>
      </c>
      <c r="F818" s="30" t="s">
        <v>3138</v>
      </c>
      <c r="G818" s="30" t="s">
        <v>3115</v>
      </c>
      <c r="H818" s="30" t="s">
        <v>3141</v>
      </c>
      <c r="I818" s="30" t="s">
        <v>3116</v>
      </c>
      <c r="J818" s="30"/>
      <c r="K818" s="30" t="s">
        <v>1240</v>
      </c>
      <c r="L818" s="30" t="s">
        <v>3102</v>
      </c>
      <c r="M818" s="31">
        <v>1903.72</v>
      </c>
      <c r="N818" s="30">
        <v>5</v>
      </c>
      <c r="O818" s="30"/>
      <c r="P818" s="162">
        <v>15</v>
      </c>
      <c r="Q818" s="30">
        <f t="shared" si="766"/>
        <v>60</v>
      </c>
      <c r="R818" s="30">
        <f t="shared" si="767"/>
        <v>1826.2110000000002</v>
      </c>
      <c r="S818" s="30">
        <f t="shared" si="768"/>
        <v>1825</v>
      </c>
      <c r="T818" s="30" t="s">
        <v>6</v>
      </c>
      <c r="U818" s="30"/>
      <c r="V818" s="32">
        <v>42310</v>
      </c>
      <c r="W818" s="30"/>
      <c r="X818" s="31">
        <v>1903.72</v>
      </c>
      <c r="Y818" s="30">
        <v>0</v>
      </c>
      <c r="Z818" s="30">
        <v>0</v>
      </c>
      <c r="AA818" s="30">
        <v>0</v>
      </c>
      <c r="AB818" s="31">
        <f t="shared" si="769"/>
        <v>1903.72</v>
      </c>
      <c r="AC818" s="33">
        <v>42095</v>
      </c>
      <c r="AD818" s="10">
        <f t="shared" si="770"/>
        <v>42310</v>
      </c>
      <c r="AE818" s="10">
        <f t="shared" si="771"/>
        <v>42095</v>
      </c>
      <c r="AF818" s="11">
        <f t="shared" si="772"/>
        <v>-215</v>
      </c>
      <c r="AG818" s="11">
        <f t="shared" si="773"/>
        <v>1826.25</v>
      </c>
      <c r="AH818" s="11">
        <v>0</v>
      </c>
      <c r="AI818" s="11">
        <v>0</v>
      </c>
      <c r="AJ818" s="11">
        <v>0</v>
      </c>
      <c r="AK818" s="33">
        <v>42461</v>
      </c>
      <c r="AL818" s="5">
        <f t="shared" si="774"/>
        <v>42461</v>
      </c>
      <c r="AM818" s="11">
        <f t="shared" si="775"/>
        <v>42461</v>
      </c>
      <c r="AN818" s="11">
        <f t="shared" si="776"/>
        <v>0</v>
      </c>
      <c r="AO818" s="6">
        <v>157.09</v>
      </c>
      <c r="AP818" s="6">
        <f t="shared" si="777"/>
        <v>157.09</v>
      </c>
      <c r="AQ818" s="6">
        <f t="shared" si="778"/>
        <v>1746.63</v>
      </c>
      <c r="AR818" s="33">
        <v>42826</v>
      </c>
      <c r="AS818" s="5">
        <f t="shared" si="779"/>
        <v>42826</v>
      </c>
      <c r="AT818" s="11">
        <f t="shared" si="780"/>
        <v>42826</v>
      </c>
      <c r="AU818" s="11">
        <f t="shared" si="781"/>
        <v>516</v>
      </c>
      <c r="AV818" s="6">
        <v>537.83400000000006</v>
      </c>
      <c r="AW818" s="6">
        <v>380.74400000000003</v>
      </c>
      <c r="AX818" s="6">
        <f t="shared" si="782"/>
        <v>1365.886</v>
      </c>
      <c r="AY818" s="33">
        <v>43191</v>
      </c>
      <c r="AZ818" s="5">
        <f t="shared" si="783"/>
        <v>43191</v>
      </c>
      <c r="BA818" s="11">
        <f t="shared" si="784"/>
        <v>881</v>
      </c>
      <c r="BB818" s="11">
        <f t="shared" si="785"/>
        <v>881</v>
      </c>
      <c r="BC818" s="6">
        <v>924.12907202598478</v>
      </c>
      <c r="BD818" s="6">
        <v>386.29507202598472</v>
      </c>
      <c r="BE818" s="6">
        <f t="shared" si="786"/>
        <v>979.59092797401524</v>
      </c>
      <c r="BF818" s="8"/>
      <c r="BG818" s="33">
        <v>43556</v>
      </c>
      <c r="BH818" s="5">
        <f t="shared" si="787"/>
        <v>43556</v>
      </c>
      <c r="BI818" s="11">
        <f t="shared" si="788"/>
        <v>1246</v>
      </c>
      <c r="BJ818" s="11">
        <f t="shared" si="789"/>
        <v>0</v>
      </c>
      <c r="BK818" s="6">
        <f t="shared" si="790"/>
        <v>1298.883382040739</v>
      </c>
      <c r="BL818" s="6">
        <v>380.76</v>
      </c>
      <c r="BM818" s="6">
        <f t="shared" si="791"/>
        <v>598.83092797401525</v>
      </c>
      <c r="BN818" s="59"/>
      <c r="BO818" s="58"/>
      <c r="BP818" s="58"/>
      <c r="BQ818" s="61">
        <f t="shared" si="792"/>
        <v>513.72074738083893</v>
      </c>
      <c r="BR818" s="33">
        <v>43922</v>
      </c>
      <c r="BS818" s="5">
        <f t="shared" si="793"/>
        <v>43922</v>
      </c>
      <c r="BT818" s="11">
        <f t="shared" si="794"/>
        <v>1612</v>
      </c>
      <c r="BU818" s="11">
        <f t="shared" si="795"/>
        <v>0</v>
      </c>
      <c r="BV818" s="6">
        <f t="shared" si="796"/>
        <v>1389.9992526191611</v>
      </c>
      <c r="BW818" s="6">
        <v>91.115870578422218</v>
      </c>
      <c r="BX818" s="73">
        <f t="shared" si="807"/>
        <v>1343.5569095890412</v>
      </c>
      <c r="BY818" s="6">
        <v>218.08692797401523</v>
      </c>
      <c r="BZ818" s="33">
        <v>44287</v>
      </c>
      <c r="CA818" s="5">
        <f t="shared" si="797"/>
        <v>44287</v>
      </c>
      <c r="CB818" s="11">
        <f t="shared" si="798"/>
        <v>1977</v>
      </c>
      <c r="CC818" s="11">
        <f t="shared" si="799"/>
        <v>0</v>
      </c>
      <c r="CD818" s="6">
        <f t="shared" si="800"/>
        <v>1608.0861805931763</v>
      </c>
      <c r="CE818" s="62">
        <f t="shared" si="762"/>
        <v>218.08692797401523</v>
      </c>
      <c r="CF818" s="73">
        <f t="shared" si="808"/>
        <v>126.91466666666666</v>
      </c>
      <c r="CG818" s="73">
        <f t="shared" si="764"/>
        <v>1216.6422429223746</v>
      </c>
      <c r="CH818" s="6">
        <f t="shared" si="801"/>
        <v>0</v>
      </c>
      <c r="CI818" s="6"/>
      <c r="CJ818" s="33">
        <v>44652</v>
      </c>
      <c r="CK818" s="5">
        <f t="shared" si="802"/>
        <v>44652</v>
      </c>
      <c r="CL818" s="11">
        <f t="shared" si="803"/>
        <v>2557</v>
      </c>
      <c r="CM818" s="11">
        <f t="shared" si="804"/>
        <v>2557</v>
      </c>
      <c r="CN818" s="6">
        <f t="shared" si="805"/>
        <v>1608.0861805931763</v>
      </c>
      <c r="CO818" s="62">
        <f t="shared" si="763"/>
        <v>0</v>
      </c>
      <c r="CP818" s="73">
        <f t="shared" si="809"/>
        <v>126.91466666666666</v>
      </c>
      <c r="CQ818" s="73">
        <f t="shared" si="765"/>
        <v>1089.7275762557081</v>
      </c>
      <c r="CR818" s="6">
        <f t="shared" si="806"/>
        <v>0</v>
      </c>
    </row>
    <row r="819" spans="1:96">
      <c r="A819" s="30" t="s">
        <v>2744</v>
      </c>
      <c r="B819" s="30" t="s">
        <v>2745</v>
      </c>
      <c r="C819" s="49"/>
      <c r="D819" s="49" t="s">
        <v>3997</v>
      </c>
      <c r="E819" s="30" t="s">
        <v>3061</v>
      </c>
      <c r="F819" s="30" t="s">
        <v>3138</v>
      </c>
      <c r="G819" s="30" t="s">
        <v>3115</v>
      </c>
      <c r="H819" s="30" t="s">
        <v>4570</v>
      </c>
      <c r="I819" s="30" t="s">
        <v>3116</v>
      </c>
      <c r="J819" s="30"/>
      <c r="K819" s="30" t="s">
        <v>1240</v>
      </c>
      <c r="L819" s="30" t="s">
        <v>3102</v>
      </c>
      <c r="M819" s="31">
        <v>11750.19</v>
      </c>
      <c r="N819" s="30">
        <v>5</v>
      </c>
      <c r="O819" s="30"/>
      <c r="P819" s="162">
        <v>15</v>
      </c>
      <c r="Q819" s="30">
        <f t="shared" si="766"/>
        <v>60</v>
      </c>
      <c r="R819" s="30">
        <f t="shared" si="767"/>
        <v>1826.2110000000002</v>
      </c>
      <c r="S819" s="30">
        <f t="shared" si="768"/>
        <v>1825</v>
      </c>
      <c r="T819" s="30" t="s">
        <v>6</v>
      </c>
      <c r="U819" s="30"/>
      <c r="V819" s="32">
        <v>42310</v>
      </c>
      <c r="W819" s="30"/>
      <c r="X819" s="31">
        <v>11750.19</v>
      </c>
      <c r="Y819" s="30">
        <v>0</v>
      </c>
      <c r="Z819" s="30">
        <v>0</v>
      </c>
      <c r="AA819" s="30">
        <v>0</v>
      </c>
      <c r="AB819" s="31">
        <f t="shared" si="769"/>
        <v>11750.19</v>
      </c>
      <c r="AC819" s="33">
        <v>42095</v>
      </c>
      <c r="AD819" s="10">
        <f t="shared" si="770"/>
        <v>42310</v>
      </c>
      <c r="AE819" s="10">
        <f t="shared" si="771"/>
        <v>42095</v>
      </c>
      <c r="AF819" s="11">
        <f t="shared" si="772"/>
        <v>-215</v>
      </c>
      <c r="AG819" s="11">
        <f t="shared" si="773"/>
        <v>1826.25</v>
      </c>
      <c r="AH819" s="11">
        <v>0</v>
      </c>
      <c r="AI819" s="11">
        <v>0</v>
      </c>
      <c r="AJ819" s="11">
        <v>0</v>
      </c>
      <c r="AK819" s="33">
        <v>42461</v>
      </c>
      <c r="AL819" s="5">
        <f t="shared" si="774"/>
        <v>42461</v>
      </c>
      <c r="AM819" s="11">
        <f t="shared" si="775"/>
        <v>42461</v>
      </c>
      <c r="AN819" s="11">
        <f t="shared" si="776"/>
        <v>0</v>
      </c>
      <c r="AO819" s="6">
        <v>969.57</v>
      </c>
      <c r="AP819" s="6">
        <f t="shared" si="777"/>
        <v>969.57</v>
      </c>
      <c r="AQ819" s="6">
        <f t="shared" si="778"/>
        <v>10780.62</v>
      </c>
      <c r="AR819" s="33">
        <v>42826</v>
      </c>
      <c r="AS819" s="5">
        <f t="shared" si="779"/>
        <v>42826</v>
      </c>
      <c r="AT819" s="11">
        <f t="shared" si="780"/>
        <v>42826</v>
      </c>
      <c r="AU819" s="11">
        <f t="shared" si="781"/>
        <v>516</v>
      </c>
      <c r="AV819" s="6">
        <v>3319.6080000000002</v>
      </c>
      <c r="AW819" s="6">
        <v>2350.038</v>
      </c>
      <c r="AX819" s="6">
        <f t="shared" si="782"/>
        <v>8430.5820000000003</v>
      </c>
      <c r="AY819" s="33">
        <v>43191</v>
      </c>
      <c r="AZ819" s="5">
        <f t="shared" si="783"/>
        <v>43191</v>
      </c>
      <c r="BA819" s="11">
        <f t="shared" si="784"/>
        <v>881</v>
      </c>
      <c r="BB819" s="11">
        <f t="shared" si="785"/>
        <v>881</v>
      </c>
      <c r="BC819" s="6">
        <v>5703.9337825255079</v>
      </c>
      <c r="BD819" s="6">
        <v>2384.3257825255077</v>
      </c>
      <c r="BE819" s="6">
        <f t="shared" si="786"/>
        <v>6046.2562174744926</v>
      </c>
      <c r="BF819" s="8"/>
      <c r="BG819" s="33">
        <v>43556</v>
      </c>
      <c r="BH819" s="5">
        <f t="shared" si="787"/>
        <v>43556</v>
      </c>
      <c r="BI819" s="11">
        <f t="shared" si="788"/>
        <v>1246</v>
      </c>
      <c r="BJ819" s="11">
        <f t="shared" si="789"/>
        <v>0</v>
      </c>
      <c r="BK819" s="6">
        <f t="shared" si="790"/>
        <v>8017.0017265255765</v>
      </c>
      <c r="BL819" s="6">
        <v>2350.08</v>
      </c>
      <c r="BM819" s="6">
        <f t="shared" si="791"/>
        <v>3696.1762174744927</v>
      </c>
      <c r="BN819" s="59"/>
      <c r="BO819" s="58"/>
      <c r="BP819" s="58"/>
      <c r="BQ819" s="61">
        <f t="shared" si="792"/>
        <v>3170.7919473430156</v>
      </c>
      <c r="BR819" s="33">
        <v>43922</v>
      </c>
      <c r="BS819" s="5">
        <f t="shared" si="793"/>
        <v>43922</v>
      </c>
      <c r="BT819" s="11">
        <f t="shared" si="794"/>
        <v>1612</v>
      </c>
      <c r="BU819" s="11">
        <f t="shared" si="795"/>
        <v>0</v>
      </c>
      <c r="BV819" s="6">
        <f t="shared" si="796"/>
        <v>8579.3980526569849</v>
      </c>
      <c r="BW819" s="6">
        <v>562.39632613140816</v>
      </c>
      <c r="BX819" s="73">
        <f t="shared" si="807"/>
        <v>8292.7368328767134</v>
      </c>
      <c r="BY819" s="6">
        <v>1346.1382174744926</v>
      </c>
      <c r="BZ819" s="33">
        <v>44287</v>
      </c>
      <c r="CA819" s="5">
        <f t="shared" si="797"/>
        <v>44287</v>
      </c>
      <c r="CB819" s="11">
        <f t="shared" si="798"/>
        <v>1977</v>
      </c>
      <c r="CC819" s="11">
        <f t="shared" si="799"/>
        <v>0</v>
      </c>
      <c r="CD819" s="6">
        <f t="shared" si="800"/>
        <v>9925.5362701314771</v>
      </c>
      <c r="CE819" s="62">
        <f t="shared" si="762"/>
        <v>1346.1382174744926</v>
      </c>
      <c r="CF819" s="73">
        <f t="shared" si="808"/>
        <v>783.346</v>
      </c>
      <c r="CG819" s="73">
        <f t="shared" si="764"/>
        <v>7509.3908328767138</v>
      </c>
      <c r="CH819" s="6">
        <f t="shared" si="801"/>
        <v>0</v>
      </c>
      <c r="CI819" s="6"/>
      <c r="CJ819" s="33">
        <v>44652</v>
      </c>
      <c r="CK819" s="5">
        <f t="shared" si="802"/>
        <v>44652</v>
      </c>
      <c r="CL819" s="11">
        <f t="shared" si="803"/>
        <v>2557</v>
      </c>
      <c r="CM819" s="11">
        <f t="shared" si="804"/>
        <v>2557</v>
      </c>
      <c r="CN819" s="6">
        <f t="shared" si="805"/>
        <v>9925.5362701314771</v>
      </c>
      <c r="CO819" s="62">
        <f t="shared" si="763"/>
        <v>0</v>
      </c>
      <c r="CP819" s="73">
        <f t="shared" si="809"/>
        <v>783.346</v>
      </c>
      <c r="CQ819" s="73">
        <f t="shared" si="765"/>
        <v>6726.0448328767143</v>
      </c>
      <c r="CR819" s="6">
        <f t="shared" si="806"/>
        <v>0</v>
      </c>
    </row>
    <row r="820" spans="1:96">
      <c r="A820" s="30" t="s">
        <v>2746</v>
      </c>
      <c r="B820" s="30" t="s">
        <v>2747</v>
      </c>
      <c r="C820" s="49"/>
      <c r="D820" s="49" t="s">
        <v>3998</v>
      </c>
      <c r="E820" s="30" t="s">
        <v>3061</v>
      </c>
      <c r="F820" s="30" t="s">
        <v>4568</v>
      </c>
      <c r="G820" s="34" t="s">
        <v>4562</v>
      </c>
      <c r="H820" s="30" t="s">
        <v>4296</v>
      </c>
      <c r="I820" s="30" t="s">
        <v>4295</v>
      </c>
      <c r="J820" s="30"/>
      <c r="K820" s="30" t="s">
        <v>1240</v>
      </c>
      <c r="L820" s="30" t="s">
        <v>3102</v>
      </c>
      <c r="M820" s="31">
        <v>10229.56</v>
      </c>
      <c r="N820" s="30">
        <v>5</v>
      </c>
      <c r="O820" s="30"/>
      <c r="P820" s="162">
        <v>15</v>
      </c>
      <c r="Q820" s="30">
        <f t="shared" si="766"/>
        <v>60</v>
      </c>
      <c r="R820" s="30">
        <f t="shared" si="767"/>
        <v>1826.2110000000002</v>
      </c>
      <c r="S820" s="30">
        <f t="shared" si="768"/>
        <v>1825</v>
      </c>
      <c r="T820" s="30" t="s">
        <v>6</v>
      </c>
      <c r="U820" s="30"/>
      <c r="V820" s="32">
        <v>42310</v>
      </c>
      <c r="W820" s="30"/>
      <c r="X820" s="31">
        <v>10229.56</v>
      </c>
      <c r="Y820" s="30">
        <v>0</v>
      </c>
      <c r="Z820" s="30">
        <v>0</v>
      </c>
      <c r="AA820" s="30">
        <v>0</v>
      </c>
      <c r="AB820" s="31">
        <f t="shared" si="769"/>
        <v>10229.56</v>
      </c>
      <c r="AC820" s="33">
        <v>42095</v>
      </c>
      <c r="AD820" s="10">
        <f t="shared" si="770"/>
        <v>42310</v>
      </c>
      <c r="AE820" s="10">
        <f t="shared" si="771"/>
        <v>42095</v>
      </c>
      <c r="AF820" s="11">
        <f t="shared" si="772"/>
        <v>-215</v>
      </c>
      <c r="AG820" s="11">
        <f t="shared" si="773"/>
        <v>1826.25</v>
      </c>
      <c r="AH820" s="11">
        <v>0</v>
      </c>
      <c r="AI820" s="11">
        <v>0</v>
      </c>
      <c r="AJ820" s="11">
        <v>0</v>
      </c>
      <c r="AK820" s="33">
        <v>42461</v>
      </c>
      <c r="AL820" s="5">
        <f t="shared" si="774"/>
        <v>42461</v>
      </c>
      <c r="AM820" s="11">
        <f t="shared" si="775"/>
        <v>42461</v>
      </c>
      <c r="AN820" s="11">
        <f t="shared" si="776"/>
        <v>0</v>
      </c>
      <c r="AO820" s="6">
        <v>844.07</v>
      </c>
      <c r="AP820" s="6">
        <f t="shared" si="777"/>
        <v>844.07</v>
      </c>
      <c r="AQ820" s="6">
        <f t="shared" si="778"/>
        <v>9385.49</v>
      </c>
      <c r="AR820" s="33">
        <v>42826</v>
      </c>
      <c r="AS820" s="5">
        <f t="shared" si="779"/>
        <v>42826</v>
      </c>
      <c r="AT820" s="11">
        <f t="shared" si="780"/>
        <v>42826</v>
      </c>
      <c r="AU820" s="11">
        <f t="shared" si="781"/>
        <v>516</v>
      </c>
      <c r="AV820" s="6">
        <v>2889.982</v>
      </c>
      <c r="AW820" s="6">
        <v>2045.9119999999998</v>
      </c>
      <c r="AX820" s="6">
        <f t="shared" si="782"/>
        <v>7339.5779999999995</v>
      </c>
      <c r="AY820" s="33">
        <v>43191</v>
      </c>
      <c r="AZ820" s="5">
        <f t="shared" si="783"/>
        <v>43191</v>
      </c>
      <c r="BA820" s="11">
        <f t="shared" si="784"/>
        <v>881</v>
      </c>
      <c r="BB820" s="11">
        <f t="shared" si="785"/>
        <v>881</v>
      </c>
      <c r="BC820" s="6">
        <v>4965.7696418056057</v>
      </c>
      <c r="BD820" s="6">
        <v>2075.7876418056062</v>
      </c>
      <c r="BE820" s="6">
        <f t="shared" si="786"/>
        <v>5263.7903581943938</v>
      </c>
      <c r="BF820" s="8"/>
      <c r="BG820" s="33">
        <v>43556</v>
      </c>
      <c r="BH820" s="5">
        <f t="shared" si="787"/>
        <v>43556</v>
      </c>
      <c r="BI820" s="11">
        <f t="shared" si="788"/>
        <v>1246</v>
      </c>
      <c r="BJ820" s="11">
        <f t="shared" si="789"/>
        <v>0</v>
      </c>
      <c r="BK820" s="6">
        <f t="shared" si="790"/>
        <v>6979.4956661634369</v>
      </c>
      <c r="BL820" s="6">
        <v>2045.88</v>
      </c>
      <c r="BM820" s="6">
        <f t="shared" si="791"/>
        <v>3217.9103581943937</v>
      </c>
      <c r="BN820" s="59"/>
      <c r="BO820" s="58"/>
      <c r="BP820" s="58"/>
      <c r="BQ820" s="61">
        <f t="shared" si="792"/>
        <v>2760.4391491084161</v>
      </c>
      <c r="BR820" s="33">
        <v>43922</v>
      </c>
      <c r="BS820" s="5">
        <f t="shared" si="793"/>
        <v>43922</v>
      </c>
      <c r="BT820" s="11">
        <f t="shared" si="794"/>
        <v>1612</v>
      </c>
      <c r="BU820" s="11">
        <f t="shared" si="795"/>
        <v>0</v>
      </c>
      <c r="BV820" s="6">
        <f t="shared" si="796"/>
        <v>7469.1208508915834</v>
      </c>
      <c r="BW820" s="6">
        <v>489.62518472814662</v>
      </c>
      <c r="BX820" s="73">
        <f t="shared" si="807"/>
        <v>7219.5470027397259</v>
      </c>
      <c r="BY820" s="6">
        <v>1171.9983581943939</v>
      </c>
      <c r="BZ820" s="33">
        <v>44287</v>
      </c>
      <c r="CA820" s="5">
        <f t="shared" si="797"/>
        <v>44287</v>
      </c>
      <c r="CB820" s="11">
        <f t="shared" si="798"/>
        <v>1977</v>
      </c>
      <c r="CC820" s="11">
        <f t="shared" si="799"/>
        <v>0</v>
      </c>
      <c r="CD820" s="6">
        <f t="shared" si="800"/>
        <v>8641.1192090859768</v>
      </c>
      <c r="CE820" s="62">
        <f t="shared" si="762"/>
        <v>1171.9983581943939</v>
      </c>
      <c r="CF820" s="73">
        <f t="shared" si="808"/>
        <v>681.9706666666666</v>
      </c>
      <c r="CG820" s="73">
        <f t="shared" si="764"/>
        <v>6537.5763360730598</v>
      </c>
      <c r="CH820" s="6">
        <f t="shared" si="801"/>
        <v>0</v>
      </c>
      <c r="CI820" s="6"/>
      <c r="CJ820" s="33">
        <v>44652</v>
      </c>
      <c r="CK820" s="5">
        <f t="shared" si="802"/>
        <v>44652</v>
      </c>
      <c r="CL820" s="11">
        <f t="shared" si="803"/>
        <v>2557</v>
      </c>
      <c r="CM820" s="11">
        <f t="shared" si="804"/>
        <v>2557</v>
      </c>
      <c r="CN820" s="6">
        <f t="shared" si="805"/>
        <v>8641.1192090859768</v>
      </c>
      <c r="CO820" s="62">
        <f t="shared" si="763"/>
        <v>0</v>
      </c>
      <c r="CP820" s="73">
        <f t="shared" si="809"/>
        <v>681.9706666666666</v>
      </c>
      <c r="CQ820" s="73">
        <f t="shared" si="765"/>
        <v>5855.6056694063936</v>
      </c>
      <c r="CR820" s="6">
        <f t="shared" si="806"/>
        <v>0</v>
      </c>
    </row>
    <row r="821" spans="1:96">
      <c r="A821" s="30" t="s">
        <v>2748</v>
      </c>
      <c r="B821" s="30" t="s">
        <v>2747</v>
      </c>
      <c r="C821" s="49" t="s">
        <v>3062</v>
      </c>
      <c r="D821" s="49" t="s">
        <v>3999</v>
      </c>
      <c r="E821" s="30" t="s">
        <v>3061</v>
      </c>
      <c r="F821" s="30" t="s">
        <v>3138</v>
      </c>
      <c r="G821" s="30" t="s">
        <v>3115</v>
      </c>
      <c r="H821" s="30" t="s">
        <v>4334</v>
      </c>
      <c r="I821" s="30" t="s">
        <v>4302</v>
      </c>
      <c r="J821" s="30"/>
      <c r="K821" s="30" t="s">
        <v>1240</v>
      </c>
      <c r="L821" s="30" t="s">
        <v>3102</v>
      </c>
      <c r="M821" s="31">
        <v>10229.56</v>
      </c>
      <c r="N821" s="30">
        <v>5</v>
      </c>
      <c r="O821" s="30"/>
      <c r="P821" s="162">
        <v>15</v>
      </c>
      <c r="Q821" s="30">
        <f t="shared" si="766"/>
        <v>60</v>
      </c>
      <c r="R821" s="30">
        <f t="shared" si="767"/>
        <v>1826.2110000000002</v>
      </c>
      <c r="S821" s="30">
        <f t="shared" si="768"/>
        <v>1825</v>
      </c>
      <c r="T821" s="30" t="s">
        <v>6</v>
      </c>
      <c r="U821" s="30"/>
      <c r="V821" s="32">
        <v>42310</v>
      </c>
      <c r="W821" s="30"/>
      <c r="X821" s="31">
        <v>10229.56</v>
      </c>
      <c r="Y821" s="30">
        <v>0</v>
      </c>
      <c r="Z821" s="30">
        <v>0</v>
      </c>
      <c r="AA821" s="30">
        <v>0</v>
      </c>
      <c r="AB821" s="31">
        <f t="shared" si="769"/>
        <v>10229.56</v>
      </c>
      <c r="AC821" s="33">
        <v>42095</v>
      </c>
      <c r="AD821" s="10">
        <f t="shared" si="770"/>
        <v>42310</v>
      </c>
      <c r="AE821" s="10">
        <f t="shared" si="771"/>
        <v>42095</v>
      </c>
      <c r="AF821" s="11">
        <f t="shared" si="772"/>
        <v>-215</v>
      </c>
      <c r="AG821" s="11">
        <f t="shared" si="773"/>
        <v>1826.25</v>
      </c>
      <c r="AH821" s="11">
        <v>0</v>
      </c>
      <c r="AI821" s="11">
        <v>0</v>
      </c>
      <c r="AJ821" s="11">
        <v>0</v>
      </c>
      <c r="AK821" s="33">
        <v>42461</v>
      </c>
      <c r="AL821" s="5">
        <f t="shared" si="774"/>
        <v>42461</v>
      </c>
      <c r="AM821" s="11">
        <f t="shared" si="775"/>
        <v>42461</v>
      </c>
      <c r="AN821" s="11">
        <f t="shared" si="776"/>
        <v>0</v>
      </c>
      <c r="AO821" s="6">
        <v>844.07</v>
      </c>
      <c r="AP821" s="6">
        <f t="shared" si="777"/>
        <v>844.07</v>
      </c>
      <c r="AQ821" s="6">
        <f t="shared" si="778"/>
        <v>9385.49</v>
      </c>
      <c r="AR821" s="33">
        <v>42826</v>
      </c>
      <c r="AS821" s="5">
        <f t="shared" si="779"/>
        <v>42826</v>
      </c>
      <c r="AT821" s="11">
        <f t="shared" si="780"/>
        <v>42826</v>
      </c>
      <c r="AU821" s="11">
        <f t="shared" si="781"/>
        <v>516</v>
      </c>
      <c r="AV821" s="6">
        <v>2889.982</v>
      </c>
      <c r="AW821" s="6">
        <v>2045.9119999999998</v>
      </c>
      <c r="AX821" s="6">
        <f t="shared" si="782"/>
        <v>7339.5779999999995</v>
      </c>
      <c r="AY821" s="33">
        <v>43191</v>
      </c>
      <c r="AZ821" s="5">
        <f t="shared" si="783"/>
        <v>43191</v>
      </c>
      <c r="BA821" s="11">
        <f t="shared" si="784"/>
        <v>881</v>
      </c>
      <c r="BB821" s="11">
        <f t="shared" si="785"/>
        <v>881</v>
      </c>
      <c r="BC821" s="6">
        <v>4965.7696418056057</v>
      </c>
      <c r="BD821" s="6">
        <v>2075.7876418056062</v>
      </c>
      <c r="BE821" s="6">
        <f t="shared" si="786"/>
        <v>5263.7903581943938</v>
      </c>
      <c r="BF821" s="8"/>
      <c r="BG821" s="33">
        <v>43556</v>
      </c>
      <c r="BH821" s="5">
        <f t="shared" si="787"/>
        <v>43556</v>
      </c>
      <c r="BI821" s="11">
        <f t="shared" si="788"/>
        <v>1246</v>
      </c>
      <c r="BJ821" s="11">
        <f t="shared" si="789"/>
        <v>0</v>
      </c>
      <c r="BK821" s="6">
        <f t="shared" si="790"/>
        <v>6979.4956661634369</v>
      </c>
      <c r="BL821" s="6">
        <v>2045.88</v>
      </c>
      <c r="BM821" s="6">
        <f t="shared" si="791"/>
        <v>3217.9103581943937</v>
      </c>
      <c r="BN821" s="59"/>
      <c r="BO821" s="58"/>
      <c r="BP821" s="58"/>
      <c r="BQ821" s="61">
        <f t="shared" si="792"/>
        <v>2760.4391491084161</v>
      </c>
      <c r="BR821" s="33">
        <v>43922</v>
      </c>
      <c r="BS821" s="5">
        <f t="shared" si="793"/>
        <v>43922</v>
      </c>
      <c r="BT821" s="11">
        <f t="shared" si="794"/>
        <v>1612</v>
      </c>
      <c r="BU821" s="11">
        <f t="shared" si="795"/>
        <v>0</v>
      </c>
      <c r="BV821" s="6">
        <f t="shared" si="796"/>
        <v>7469.1208508915834</v>
      </c>
      <c r="BW821" s="6">
        <v>489.62518472814662</v>
      </c>
      <c r="BX821" s="73">
        <f t="shared" si="807"/>
        <v>7219.5470027397259</v>
      </c>
      <c r="BY821" s="6">
        <v>1171.9983581943939</v>
      </c>
      <c r="BZ821" s="33">
        <v>44287</v>
      </c>
      <c r="CA821" s="5">
        <f t="shared" si="797"/>
        <v>44287</v>
      </c>
      <c r="CB821" s="11">
        <f t="shared" si="798"/>
        <v>1977</v>
      </c>
      <c r="CC821" s="11">
        <f t="shared" si="799"/>
        <v>0</v>
      </c>
      <c r="CD821" s="6">
        <f t="shared" si="800"/>
        <v>8641.1192090859768</v>
      </c>
      <c r="CE821" s="62">
        <f t="shared" si="762"/>
        <v>1171.9983581943939</v>
      </c>
      <c r="CF821" s="73">
        <f t="shared" si="808"/>
        <v>681.9706666666666</v>
      </c>
      <c r="CG821" s="73">
        <f t="shared" si="764"/>
        <v>6537.5763360730598</v>
      </c>
      <c r="CH821" s="6">
        <f t="shared" si="801"/>
        <v>0</v>
      </c>
      <c r="CI821" s="6"/>
      <c r="CJ821" s="33">
        <v>44652</v>
      </c>
      <c r="CK821" s="5">
        <f t="shared" si="802"/>
        <v>44652</v>
      </c>
      <c r="CL821" s="11">
        <f t="shared" si="803"/>
        <v>2557</v>
      </c>
      <c r="CM821" s="11">
        <f t="shared" si="804"/>
        <v>2557</v>
      </c>
      <c r="CN821" s="6">
        <f t="shared" si="805"/>
        <v>8641.1192090859768</v>
      </c>
      <c r="CO821" s="62">
        <f t="shared" si="763"/>
        <v>0</v>
      </c>
      <c r="CP821" s="73">
        <f t="shared" si="809"/>
        <v>681.9706666666666</v>
      </c>
      <c r="CQ821" s="73">
        <f t="shared" si="765"/>
        <v>5855.6056694063936</v>
      </c>
      <c r="CR821" s="6">
        <f t="shared" si="806"/>
        <v>0</v>
      </c>
    </row>
    <row r="822" spans="1:96">
      <c r="A822" s="30" t="s">
        <v>2749</v>
      </c>
      <c r="B822" s="30" t="s">
        <v>2747</v>
      </c>
      <c r="C822" s="49" t="s">
        <v>3062</v>
      </c>
      <c r="D822" s="49" t="s">
        <v>4000</v>
      </c>
      <c r="E822" s="30" t="s">
        <v>3061</v>
      </c>
      <c r="F822" s="30" t="s">
        <v>3138</v>
      </c>
      <c r="G822" s="30" t="s">
        <v>3115</v>
      </c>
      <c r="H822" s="30" t="s">
        <v>3186</v>
      </c>
      <c r="I822" s="30" t="s">
        <v>4299</v>
      </c>
      <c r="J822" s="30"/>
      <c r="K822" s="30" t="s">
        <v>1240</v>
      </c>
      <c r="L822" s="30" t="s">
        <v>3102</v>
      </c>
      <c r="M822" s="31">
        <v>10229.56</v>
      </c>
      <c r="N822" s="30">
        <v>5</v>
      </c>
      <c r="O822" s="30"/>
      <c r="P822" s="162">
        <v>15</v>
      </c>
      <c r="Q822" s="30">
        <f t="shared" si="766"/>
        <v>60</v>
      </c>
      <c r="R822" s="30">
        <f t="shared" si="767"/>
        <v>1826.2110000000002</v>
      </c>
      <c r="S822" s="30">
        <f t="shared" si="768"/>
        <v>1825</v>
      </c>
      <c r="T822" s="30" t="s">
        <v>6</v>
      </c>
      <c r="U822" s="30"/>
      <c r="V822" s="32">
        <v>42310</v>
      </c>
      <c r="W822" s="30"/>
      <c r="X822" s="31">
        <v>10229.56</v>
      </c>
      <c r="Y822" s="30">
        <v>0</v>
      </c>
      <c r="Z822" s="30">
        <v>0</v>
      </c>
      <c r="AA822" s="30">
        <v>0</v>
      </c>
      <c r="AB822" s="31">
        <f t="shared" si="769"/>
        <v>10229.56</v>
      </c>
      <c r="AC822" s="33">
        <v>42095</v>
      </c>
      <c r="AD822" s="10">
        <f t="shared" si="770"/>
        <v>42310</v>
      </c>
      <c r="AE822" s="10">
        <f t="shared" si="771"/>
        <v>42095</v>
      </c>
      <c r="AF822" s="11">
        <f t="shared" si="772"/>
        <v>-215</v>
      </c>
      <c r="AG822" s="11">
        <f t="shared" si="773"/>
        <v>1826.25</v>
      </c>
      <c r="AH822" s="11">
        <v>0</v>
      </c>
      <c r="AI822" s="11">
        <v>0</v>
      </c>
      <c r="AJ822" s="11">
        <v>0</v>
      </c>
      <c r="AK822" s="33">
        <v>42461</v>
      </c>
      <c r="AL822" s="5">
        <f t="shared" si="774"/>
        <v>42461</v>
      </c>
      <c r="AM822" s="11">
        <f t="shared" si="775"/>
        <v>42461</v>
      </c>
      <c r="AN822" s="11">
        <f t="shared" si="776"/>
        <v>0</v>
      </c>
      <c r="AO822" s="6">
        <v>844.07</v>
      </c>
      <c r="AP822" s="6">
        <f t="shared" si="777"/>
        <v>844.07</v>
      </c>
      <c r="AQ822" s="6">
        <f t="shared" si="778"/>
        <v>9385.49</v>
      </c>
      <c r="AR822" s="33">
        <v>42826</v>
      </c>
      <c r="AS822" s="5">
        <f t="shared" si="779"/>
        <v>42826</v>
      </c>
      <c r="AT822" s="11">
        <f t="shared" si="780"/>
        <v>42826</v>
      </c>
      <c r="AU822" s="11">
        <f t="shared" si="781"/>
        <v>516</v>
      </c>
      <c r="AV822" s="6">
        <v>2889.982</v>
      </c>
      <c r="AW822" s="6">
        <v>2045.9119999999998</v>
      </c>
      <c r="AX822" s="6">
        <f t="shared" si="782"/>
        <v>7339.5779999999995</v>
      </c>
      <c r="AY822" s="33">
        <v>43191</v>
      </c>
      <c r="AZ822" s="5">
        <f t="shared" si="783"/>
        <v>43191</v>
      </c>
      <c r="BA822" s="11">
        <f t="shared" si="784"/>
        <v>881</v>
      </c>
      <c r="BB822" s="11">
        <f t="shared" si="785"/>
        <v>881</v>
      </c>
      <c r="BC822" s="6">
        <v>4965.7696418056057</v>
      </c>
      <c r="BD822" s="6">
        <v>2075.7876418056062</v>
      </c>
      <c r="BE822" s="6">
        <f t="shared" si="786"/>
        <v>5263.7903581943938</v>
      </c>
      <c r="BF822" s="8"/>
      <c r="BG822" s="33">
        <v>43556</v>
      </c>
      <c r="BH822" s="5">
        <f t="shared" si="787"/>
        <v>43556</v>
      </c>
      <c r="BI822" s="11">
        <f t="shared" si="788"/>
        <v>1246</v>
      </c>
      <c r="BJ822" s="11">
        <f t="shared" si="789"/>
        <v>0</v>
      </c>
      <c r="BK822" s="6">
        <f t="shared" si="790"/>
        <v>6979.4956661634369</v>
      </c>
      <c r="BL822" s="6">
        <v>2045.88</v>
      </c>
      <c r="BM822" s="6">
        <f t="shared" si="791"/>
        <v>3217.9103581943937</v>
      </c>
      <c r="BN822" s="59"/>
      <c r="BO822" s="58"/>
      <c r="BP822" s="58"/>
      <c r="BQ822" s="61">
        <f t="shared" si="792"/>
        <v>2760.4391491084161</v>
      </c>
      <c r="BR822" s="33">
        <v>43922</v>
      </c>
      <c r="BS822" s="5">
        <f t="shared" si="793"/>
        <v>43922</v>
      </c>
      <c r="BT822" s="11">
        <f t="shared" si="794"/>
        <v>1612</v>
      </c>
      <c r="BU822" s="11">
        <f t="shared" si="795"/>
        <v>0</v>
      </c>
      <c r="BV822" s="6">
        <f t="shared" si="796"/>
        <v>7469.1208508915834</v>
      </c>
      <c r="BW822" s="6">
        <v>489.62518472814662</v>
      </c>
      <c r="BX822" s="73">
        <f t="shared" si="807"/>
        <v>7219.5470027397259</v>
      </c>
      <c r="BY822" s="6">
        <v>1171.9983581943939</v>
      </c>
      <c r="BZ822" s="33">
        <v>44287</v>
      </c>
      <c r="CA822" s="5">
        <f t="shared" si="797"/>
        <v>44287</v>
      </c>
      <c r="CB822" s="11">
        <f t="shared" si="798"/>
        <v>1977</v>
      </c>
      <c r="CC822" s="11">
        <f t="shared" si="799"/>
        <v>0</v>
      </c>
      <c r="CD822" s="6">
        <f t="shared" si="800"/>
        <v>8641.1192090859768</v>
      </c>
      <c r="CE822" s="62">
        <f t="shared" si="762"/>
        <v>1171.9983581943939</v>
      </c>
      <c r="CF822" s="73">
        <f t="shared" si="808"/>
        <v>681.9706666666666</v>
      </c>
      <c r="CG822" s="73">
        <f t="shared" si="764"/>
        <v>6537.5763360730598</v>
      </c>
      <c r="CH822" s="6">
        <f t="shared" si="801"/>
        <v>0</v>
      </c>
      <c r="CI822" s="6"/>
      <c r="CJ822" s="33">
        <v>44652</v>
      </c>
      <c r="CK822" s="5">
        <f t="shared" si="802"/>
        <v>44652</v>
      </c>
      <c r="CL822" s="11">
        <f t="shared" si="803"/>
        <v>2557</v>
      </c>
      <c r="CM822" s="11">
        <f t="shared" si="804"/>
        <v>2557</v>
      </c>
      <c r="CN822" s="6">
        <f t="shared" si="805"/>
        <v>8641.1192090859768</v>
      </c>
      <c r="CO822" s="62">
        <f t="shared" si="763"/>
        <v>0</v>
      </c>
      <c r="CP822" s="73">
        <f t="shared" si="809"/>
        <v>681.9706666666666</v>
      </c>
      <c r="CQ822" s="73">
        <f t="shared" si="765"/>
        <v>5855.6056694063936</v>
      </c>
      <c r="CR822" s="6">
        <f t="shared" si="806"/>
        <v>0</v>
      </c>
    </row>
    <row r="823" spans="1:96">
      <c r="A823" s="30" t="s">
        <v>2750</v>
      </c>
      <c r="B823" s="30" t="s">
        <v>2751</v>
      </c>
      <c r="C823" s="49"/>
      <c r="D823" s="49" t="s">
        <v>4001</v>
      </c>
      <c r="E823" s="30" t="s">
        <v>3061</v>
      </c>
      <c r="F823" s="30" t="s">
        <v>3138</v>
      </c>
      <c r="G823" s="30" t="s">
        <v>3115</v>
      </c>
      <c r="H823" s="30" t="s">
        <v>3186</v>
      </c>
      <c r="I823" s="30" t="s">
        <v>4299</v>
      </c>
      <c r="J823" s="30"/>
      <c r="K823" s="30" t="s">
        <v>1240</v>
      </c>
      <c r="L823" s="30" t="s">
        <v>3102</v>
      </c>
      <c r="M823" s="31">
        <v>4464.34</v>
      </c>
      <c r="N823" s="30">
        <v>5</v>
      </c>
      <c r="O823" s="30"/>
      <c r="P823" s="162">
        <v>15</v>
      </c>
      <c r="Q823" s="30">
        <f t="shared" si="766"/>
        <v>60</v>
      </c>
      <c r="R823" s="30">
        <f t="shared" si="767"/>
        <v>1826.2110000000002</v>
      </c>
      <c r="S823" s="30">
        <f t="shared" si="768"/>
        <v>1825</v>
      </c>
      <c r="T823" s="30" t="s">
        <v>6</v>
      </c>
      <c r="U823" s="30"/>
      <c r="V823" s="32">
        <v>42310</v>
      </c>
      <c r="W823" s="30"/>
      <c r="X823" s="31">
        <v>4464.34</v>
      </c>
      <c r="Y823" s="30">
        <v>0</v>
      </c>
      <c r="Z823" s="30">
        <v>0</v>
      </c>
      <c r="AA823" s="30">
        <v>0</v>
      </c>
      <c r="AB823" s="31">
        <f t="shared" si="769"/>
        <v>4464.34</v>
      </c>
      <c r="AC823" s="33">
        <v>42095</v>
      </c>
      <c r="AD823" s="10">
        <f t="shared" si="770"/>
        <v>42310</v>
      </c>
      <c r="AE823" s="10">
        <f t="shared" si="771"/>
        <v>42095</v>
      </c>
      <c r="AF823" s="11">
        <f t="shared" si="772"/>
        <v>-215</v>
      </c>
      <c r="AG823" s="11">
        <f t="shared" si="773"/>
        <v>1826.25</v>
      </c>
      <c r="AH823" s="11">
        <v>0</v>
      </c>
      <c r="AI823" s="11">
        <v>0</v>
      </c>
      <c r="AJ823" s="11">
        <v>0</v>
      </c>
      <c r="AK823" s="33">
        <v>42461</v>
      </c>
      <c r="AL823" s="5">
        <f t="shared" si="774"/>
        <v>42461</v>
      </c>
      <c r="AM823" s="11">
        <f t="shared" si="775"/>
        <v>42461</v>
      </c>
      <c r="AN823" s="11">
        <f t="shared" si="776"/>
        <v>0</v>
      </c>
      <c r="AO823" s="6">
        <v>368.39</v>
      </c>
      <c r="AP823" s="6">
        <f t="shared" si="777"/>
        <v>368.39</v>
      </c>
      <c r="AQ823" s="6">
        <f t="shared" si="778"/>
        <v>4095.9500000000003</v>
      </c>
      <c r="AR823" s="33">
        <v>42826</v>
      </c>
      <c r="AS823" s="5">
        <f t="shared" si="779"/>
        <v>42826</v>
      </c>
      <c r="AT823" s="11">
        <f t="shared" si="780"/>
        <v>42826</v>
      </c>
      <c r="AU823" s="11">
        <f t="shared" si="781"/>
        <v>516</v>
      </c>
      <c r="AV823" s="6">
        <v>1261.258</v>
      </c>
      <c r="AW823" s="6">
        <v>892.86800000000005</v>
      </c>
      <c r="AX823" s="6">
        <f t="shared" si="782"/>
        <v>3203.0820000000003</v>
      </c>
      <c r="AY823" s="33">
        <v>43191</v>
      </c>
      <c r="AZ823" s="5">
        <f t="shared" si="783"/>
        <v>43191</v>
      </c>
      <c r="BA823" s="11">
        <f t="shared" si="784"/>
        <v>881</v>
      </c>
      <c r="BB823" s="11">
        <f t="shared" si="785"/>
        <v>881</v>
      </c>
      <c r="BC823" s="6">
        <v>2167.1392171926509</v>
      </c>
      <c r="BD823" s="6">
        <v>905.88121719265075</v>
      </c>
      <c r="BE823" s="6">
        <f t="shared" si="786"/>
        <v>2297.2007828073492</v>
      </c>
      <c r="BF823" s="8"/>
      <c r="BG823" s="33">
        <v>43556</v>
      </c>
      <c r="BH823" s="5">
        <f t="shared" si="787"/>
        <v>43556</v>
      </c>
      <c r="BI823" s="11">
        <f t="shared" si="788"/>
        <v>1246</v>
      </c>
      <c r="BJ823" s="11">
        <f t="shared" si="789"/>
        <v>0</v>
      </c>
      <c r="BK823" s="6">
        <f t="shared" si="790"/>
        <v>3045.9610855481646</v>
      </c>
      <c r="BL823" s="6">
        <v>892.92</v>
      </c>
      <c r="BM823" s="6">
        <f t="shared" si="791"/>
        <v>1404.2807828073492</v>
      </c>
      <c r="BN823" s="59"/>
      <c r="BO823" s="58"/>
      <c r="BP823" s="58"/>
      <c r="BQ823" s="61">
        <f t="shared" si="792"/>
        <v>1204.7088114480839</v>
      </c>
      <c r="BR823" s="33">
        <v>43922</v>
      </c>
      <c r="BS823" s="5">
        <f t="shared" si="793"/>
        <v>43922</v>
      </c>
      <c r="BT823" s="11">
        <f t="shared" si="794"/>
        <v>1612</v>
      </c>
      <c r="BU823" s="11">
        <f t="shared" si="795"/>
        <v>0</v>
      </c>
      <c r="BV823" s="6">
        <f t="shared" si="796"/>
        <v>3259.6311885519162</v>
      </c>
      <c r="BW823" s="6">
        <v>213.67010300375139</v>
      </c>
      <c r="BX823" s="73">
        <f t="shared" si="807"/>
        <v>3150.7232438356164</v>
      </c>
      <c r="BY823" s="6">
        <v>511.41278280734912</v>
      </c>
      <c r="BZ823" s="33">
        <v>44287</v>
      </c>
      <c r="CA823" s="5">
        <f t="shared" si="797"/>
        <v>44287</v>
      </c>
      <c r="CB823" s="11">
        <f t="shared" si="798"/>
        <v>1977</v>
      </c>
      <c r="CC823" s="11">
        <f t="shared" si="799"/>
        <v>0</v>
      </c>
      <c r="CD823" s="6">
        <f t="shared" si="800"/>
        <v>3771.0439713592655</v>
      </c>
      <c r="CE823" s="62">
        <f t="shared" si="762"/>
        <v>511.41278280734912</v>
      </c>
      <c r="CF823" s="73">
        <f t="shared" si="808"/>
        <v>297.6226666666667</v>
      </c>
      <c r="CG823" s="73">
        <f t="shared" si="764"/>
        <v>2853.1005771689497</v>
      </c>
      <c r="CH823" s="6">
        <f t="shared" si="801"/>
        <v>0</v>
      </c>
      <c r="CI823" s="6"/>
      <c r="CJ823" s="33">
        <v>44652</v>
      </c>
      <c r="CK823" s="5">
        <f t="shared" si="802"/>
        <v>44652</v>
      </c>
      <c r="CL823" s="11">
        <f t="shared" si="803"/>
        <v>2557</v>
      </c>
      <c r="CM823" s="11">
        <f t="shared" si="804"/>
        <v>2557</v>
      </c>
      <c r="CN823" s="6">
        <f t="shared" si="805"/>
        <v>3771.0439713592655</v>
      </c>
      <c r="CO823" s="62">
        <f t="shared" si="763"/>
        <v>0</v>
      </c>
      <c r="CP823" s="73">
        <f t="shared" si="809"/>
        <v>297.6226666666667</v>
      </c>
      <c r="CQ823" s="73">
        <f t="shared" si="765"/>
        <v>2555.4779105022831</v>
      </c>
      <c r="CR823" s="6">
        <f t="shared" si="806"/>
        <v>0</v>
      </c>
    </row>
    <row r="824" spans="1:96">
      <c r="A824" s="30" t="s">
        <v>2752</v>
      </c>
      <c r="B824" s="30" t="s">
        <v>2751</v>
      </c>
      <c r="C824" s="49"/>
      <c r="D824" s="49" t="s">
        <v>4002</v>
      </c>
      <c r="E824" s="30" t="s">
        <v>3061</v>
      </c>
      <c r="F824" s="30" t="s">
        <v>4568</v>
      </c>
      <c r="G824" s="34" t="s">
        <v>4562</v>
      </c>
      <c r="H824" s="30" t="s">
        <v>4296</v>
      </c>
      <c r="I824" s="30" t="s">
        <v>4295</v>
      </c>
      <c r="J824" s="30"/>
      <c r="K824" s="30" t="s">
        <v>1240</v>
      </c>
      <c r="L824" s="30" t="s">
        <v>3102</v>
      </c>
      <c r="M824" s="31">
        <v>4464.34</v>
      </c>
      <c r="N824" s="30">
        <v>5</v>
      </c>
      <c r="O824" s="30"/>
      <c r="P824" s="162">
        <v>15</v>
      </c>
      <c r="Q824" s="30">
        <f t="shared" si="766"/>
        <v>60</v>
      </c>
      <c r="R824" s="30">
        <f t="shared" si="767"/>
        <v>1826.2110000000002</v>
      </c>
      <c r="S824" s="30">
        <f t="shared" si="768"/>
        <v>1825</v>
      </c>
      <c r="T824" s="30" t="s">
        <v>6</v>
      </c>
      <c r="U824" s="30"/>
      <c r="V824" s="32">
        <v>42310</v>
      </c>
      <c r="W824" s="30"/>
      <c r="X824" s="31">
        <v>4464.34</v>
      </c>
      <c r="Y824" s="30">
        <v>0</v>
      </c>
      <c r="Z824" s="30">
        <v>0</v>
      </c>
      <c r="AA824" s="30">
        <v>0</v>
      </c>
      <c r="AB824" s="31">
        <f t="shared" si="769"/>
        <v>4464.34</v>
      </c>
      <c r="AC824" s="33">
        <v>42095</v>
      </c>
      <c r="AD824" s="10">
        <f t="shared" si="770"/>
        <v>42310</v>
      </c>
      <c r="AE824" s="10">
        <f t="shared" si="771"/>
        <v>42095</v>
      </c>
      <c r="AF824" s="11">
        <f t="shared" si="772"/>
        <v>-215</v>
      </c>
      <c r="AG824" s="11">
        <f t="shared" si="773"/>
        <v>1826.25</v>
      </c>
      <c r="AH824" s="11">
        <v>0</v>
      </c>
      <c r="AI824" s="11">
        <v>0</v>
      </c>
      <c r="AJ824" s="11">
        <v>0</v>
      </c>
      <c r="AK824" s="33">
        <v>42461</v>
      </c>
      <c r="AL824" s="5">
        <f t="shared" si="774"/>
        <v>42461</v>
      </c>
      <c r="AM824" s="11">
        <f t="shared" si="775"/>
        <v>42461</v>
      </c>
      <c r="AN824" s="11">
        <f t="shared" si="776"/>
        <v>0</v>
      </c>
      <c r="AO824" s="6">
        <v>368.39</v>
      </c>
      <c r="AP824" s="6">
        <f t="shared" si="777"/>
        <v>368.39</v>
      </c>
      <c r="AQ824" s="6">
        <f t="shared" si="778"/>
        <v>4095.9500000000003</v>
      </c>
      <c r="AR824" s="33">
        <v>42826</v>
      </c>
      <c r="AS824" s="5">
        <f t="shared" si="779"/>
        <v>42826</v>
      </c>
      <c r="AT824" s="11">
        <f t="shared" si="780"/>
        <v>42826</v>
      </c>
      <c r="AU824" s="11">
        <f t="shared" si="781"/>
        <v>516</v>
      </c>
      <c r="AV824" s="6">
        <v>1261.258</v>
      </c>
      <c r="AW824" s="6">
        <v>892.86800000000005</v>
      </c>
      <c r="AX824" s="6">
        <f t="shared" si="782"/>
        <v>3203.0820000000003</v>
      </c>
      <c r="AY824" s="33">
        <v>43191</v>
      </c>
      <c r="AZ824" s="5">
        <f t="shared" si="783"/>
        <v>43191</v>
      </c>
      <c r="BA824" s="11">
        <f t="shared" si="784"/>
        <v>881</v>
      </c>
      <c r="BB824" s="11">
        <f t="shared" si="785"/>
        <v>881</v>
      </c>
      <c r="BC824" s="6">
        <v>2167.1392171926509</v>
      </c>
      <c r="BD824" s="6">
        <v>905.88121719265075</v>
      </c>
      <c r="BE824" s="6">
        <f t="shared" si="786"/>
        <v>2297.2007828073492</v>
      </c>
      <c r="BF824" s="8"/>
      <c r="BG824" s="33">
        <v>43556</v>
      </c>
      <c r="BH824" s="5">
        <f t="shared" si="787"/>
        <v>43556</v>
      </c>
      <c r="BI824" s="11">
        <f t="shared" si="788"/>
        <v>1246</v>
      </c>
      <c r="BJ824" s="11">
        <f t="shared" si="789"/>
        <v>0</v>
      </c>
      <c r="BK824" s="6">
        <f t="shared" si="790"/>
        <v>3045.9610855481646</v>
      </c>
      <c r="BL824" s="6">
        <v>892.92</v>
      </c>
      <c r="BM824" s="6">
        <f t="shared" si="791"/>
        <v>1404.2807828073492</v>
      </c>
      <c r="BN824" s="59"/>
      <c r="BO824" s="58"/>
      <c r="BP824" s="58"/>
      <c r="BQ824" s="61">
        <f t="shared" si="792"/>
        <v>1204.7088114480839</v>
      </c>
      <c r="BR824" s="33">
        <v>43922</v>
      </c>
      <c r="BS824" s="5">
        <f t="shared" si="793"/>
        <v>43922</v>
      </c>
      <c r="BT824" s="11">
        <f t="shared" si="794"/>
        <v>1612</v>
      </c>
      <c r="BU824" s="11">
        <f t="shared" si="795"/>
        <v>0</v>
      </c>
      <c r="BV824" s="6">
        <f t="shared" si="796"/>
        <v>3259.6311885519162</v>
      </c>
      <c r="BW824" s="6">
        <v>213.67010300375139</v>
      </c>
      <c r="BX824" s="73">
        <f t="shared" si="807"/>
        <v>3150.7232438356164</v>
      </c>
      <c r="BY824" s="6">
        <v>511.41278280734912</v>
      </c>
      <c r="BZ824" s="33">
        <v>44287</v>
      </c>
      <c r="CA824" s="5">
        <f t="shared" si="797"/>
        <v>44287</v>
      </c>
      <c r="CB824" s="11">
        <f t="shared" si="798"/>
        <v>1977</v>
      </c>
      <c r="CC824" s="11">
        <f t="shared" si="799"/>
        <v>0</v>
      </c>
      <c r="CD824" s="6">
        <f t="shared" si="800"/>
        <v>3771.0439713592655</v>
      </c>
      <c r="CE824" s="62">
        <f t="shared" si="762"/>
        <v>511.41278280734912</v>
      </c>
      <c r="CF824" s="73">
        <f t="shared" si="808"/>
        <v>297.6226666666667</v>
      </c>
      <c r="CG824" s="73">
        <f t="shared" si="764"/>
        <v>2853.1005771689497</v>
      </c>
      <c r="CH824" s="6">
        <f t="shared" si="801"/>
        <v>0</v>
      </c>
      <c r="CI824" s="6"/>
      <c r="CJ824" s="33">
        <v>44652</v>
      </c>
      <c r="CK824" s="5">
        <f t="shared" si="802"/>
        <v>44652</v>
      </c>
      <c r="CL824" s="11">
        <f t="shared" si="803"/>
        <v>2557</v>
      </c>
      <c r="CM824" s="11">
        <f t="shared" si="804"/>
        <v>2557</v>
      </c>
      <c r="CN824" s="6">
        <f t="shared" si="805"/>
        <v>3771.0439713592655</v>
      </c>
      <c r="CO824" s="62">
        <f t="shared" si="763"/>
        <v>0</v>
      </c>
      <c r="CP824" s="73">
        <f t="shared" si="809"/>
        <v>297.6226666666667</v>
      </c>
      <c r="CQ824" s="73">
        <f t="shared" si="765"/>
        <v>2555.4779105022831</v>
      </c>
      <c r="CR824" s="6">
        <f t="shared" si="806"/>
        <v>0</v>
      </c>
    </row>
    <row r="825" spans="1:96">
      <c r="A825" s="30" t="s">
        <v>2753</v>
      </c>
      <c r="B825" s="30" t="s">
        <v>2751</v>
      </c>
      <c r="C825" s="49" t="s">
        <v>3062</v>
      </c>
      <c r="D825" s="49" t="s">
        <v>4003</v>
      </c>
      <c r="E825" s="30" t="s">
        <v>3061</v>
      </c>
      <c r="F825" s="30" t="s">
        <v>3138</v>
      </c>
      <c r="G825" s="30" t="s">
        <v>3115</v>
      </c>
      <c r="H825" s="30" t="s">
        <v>4334</v>
      </c>
      <c r="I825" s="30" t="s">
        <v>4302</v>
      </c>
      <c r="J825" s="30"/>
      <c r="K825" s="30" t="s">
        <v>1240</v>
      </c>
      <c r="L825" s="30" t="s">
        <v>3102</v>
      </c>
      <c r="M825" s="31">
        <v>4464.34</v>
      </c>
      <c r="N825" s="30">
        <v>5</v>
      </c>
      <c r="O825" s="30"/>
      <c r="P825" s="162">
        <v>15</v>
      </c>
      <c r="Q825" s="30">
        <f t="shared" si="766"/>
        <v>60</v>
      </c>
      <c r="R825" s="30">
        <f t="shared" si="767"/>
        <v>1826.2110000000002</v>
      </c>
      <c r="S825" s="30">
        <f t="shared" si="768"/>
        <v>1825</v>
      </c>
      <c r="T825" s="30" t="s">
        <v>6</v>
      </c>
      <c r="U825" s="30"/>
      <c r="V825" s="32">
        <v>42310</v>
      </c>
      <c r="W825" s="30"/>
      <c r="X825" s="31">
        <v>4464.34</v>
      </c>
      <c r="Y825" s="30">
        <v>0</v>
      </c>
      <c r="Z825" s="30">
        <v>0</v>
      </c>
      <c r="AA825" s="30">
        <v>0</v>
      </c>
      <c r="AB825" s="31">
        <f t="shared" si="769"/>
        <v>4464.34</v>
      </c>
      <c r="AC825" s="33">
        <v>42095</v>
      </c>
      <c r="AD825" s="10">
        <f t="shared" si="770"/>
        <v>42310</v>
      </c>
      <c r="AE825" s="10">
        <f t="shared" si="771"/>
        <v>42095</v>
      </c>
      <c r="AF825" s="11">
        <f t="shared" si="772"/>
        <v>-215</v>
      </c>
      <c r="AG825" s="11">
        <f t="shared" si="773"/>
        <v>1826.25</v>
      </c>
      <c r="AH825" s="11">
        <v>0</v>
      </c>
      <c r="AI825" s="11">
        <v>0</v>
      </c>
      <c r="AJ825" s="11">
        <v>0</v>
      </c>
      <c r="AK825" s="33">
        <v>42461</v>
      </c>
      <c r="AL825" s="5">
        <f t="shared" si="774"/>
        <v>42461</v>
      </c>
      <c r="AM825" s="11">
        <f t="shared" si="775"/>
        <v>42461</v>
      </c>
      <c r="AN825" s="11">
        <f t="shared" si="776"/>
        <v>0</v>
      </c>
      <c r="AO825" s="6">
        <v>368.39</v>
      </c>
      <c r="AP825" s="6">
        <f t="shared" si="777"/>
        <v>368.39</v>
      </c>
      <c r="AQ825" s="6">
        <f t="shared" si="778"/>
        <v>4095.9500000000003</v>
      </c>
      <c r="AR825" s="33">
        <v>42826</v>
      </c>
      <c r="AS825" s="5">
        <f t="shared" si="779"/>
        <v>42826</v>
      </c>
      <c r="AT825" s="11">
        <f t="shared" si="780"/>
        <v>42826</v>
      </c>
      <c r="AU825" s="11">
        <f t="shared" si="781"/>
        <v>516</v>
      </c>
      <c r="AV825" s="6">
        <v>1261.258</v>
      </c>
      <c r="AW825" s="6">
        <v>892.86800000000005</v>
      </c>
      <c r="AX825" s="6">
        <f t="shared" si="782"/>
        <v>3203.0820000000003</v>
      </c>
      <c r="AY825" s="33">
        <v>43191</v>
      </c>
      <c r="AZ825" s="5">
        <f t="shared" si="783"/>
        <v>43191</v>
      </c>
      <c r="BA825" s="11">
        <f t="shared" si="784"/>
        <v>881</v>
      </c>
      <c r="BB825" s="11">
        <f t="shared" si="785"/>
        <v>881</v>
      </c>
      <c r="BC825" s="6">
        <v>2167.1392171926509</v>
      </c>
      <c r="BD825" s="6">
        <v>905.88121719265075</v>
      </c>
      <c r="BE825" s="6">
        <f t="shared" si="786"/>
        <v>2297.2007828073492</v>
      </c>
      <c r="BF825" s="8"/>
      <c r="BG825" s="33">
        <v>43556</v>
      </c>
      <c r="BH825" s="5">
        <f t="shared" si="787"/>
        <v>43556</v>
      </c>
      <c r="BI825" s="11">
        <f t="shared" si="788"/>
        <v>1246</v>
      </c>
      <c r="BJ825" s="11">
        <f t="shared" si="789"/>
        <v>0</v>
      </c>
      <c r="BK825" s="6">
        <f t="shared" si="790"/>
        <v>3045.9610855481646</v>
      </c>
      <c r="BL825" s="6">
        <v>892.92</v>
      </c>
      <c r="BM825" s="6">
        <f t="shared" si="791"/>
        <v>1404.2807828073492</v>
      </c>
      <c r="BN825" s="59"/>
      <c r="BO825" s="58"/>
      <c r="BP825" s="58"/>
      <c r="BQ825" s="61">
        <f t="shared" si="792"/>
        <v>1204.7088114480839</v>
      </c>
      <c r="BR825" s="33">
        <v>43922</v>
      </c>
      <c r="BS825" s="5">
        <f t="shared" si="793"/>
        <v>43922</v>
      </c>
      <c r="BT825" s="11">
        <f t="shared" si="794"/>
        <v>1612</v>
      </c>
      <c r="BU825" s="11">
        <f t="shared" si="795"/>
        <v>0</v>
      </c>
      <c r="BV825" s="6">
        <f t="shared" si="796"/>
        <v>3259.6311885519162</v>
      </c>
      <c r="BW825" s="6">
        <v>213.67010300375139</v>
      </c>
      <c r="BX825" s="73">
        <f t="shared" si="807"/>
        <v>3150.7232438356164</v>
      </c>
      <c r="BY825" s="6">
        <v>511.41278280734912</v>
      </c>
      <c r="BZ825" s="33">
        <v>44287</v>
      </c>
      <c r="CA825" s="5">
        <f t="shared" si="797"/>
        <v>44287</v>
      </c>
      <c r="CB825" s="11">
        <f t="shared" si="798"/>
        <v>1977</v>
      </c>
      <c r="CC825" s="11">
        <f t="shared" si="799"/>
        <v>0</v>
      </c>
      <c r="CD825" s="6">
        <f t="shared" si="800"/>
        <v>3771.0439713592655</v>
      </c>
      <c r="CE825" s="62">
        <f t="shared" si="762"/>
        <v>511.41278280734912</v>
      </c>
      <c r="CF825" s="73">
        <f t="shared" si="808"/>
        <v>297.6226666666667</v>
      </c>
      <c r="CG825" s="73">
        <f t="shared" si="764"/>
        <v>2853.1005771689497</v>
      </c>
      <c r="CH825" s="6">
        <f t="shared" si="801"/>
        <v>0</v>
      </c>
      <c r="CI825" s="6"/>
      <c r="CJ825" s="33">
        <v>44652</v>
      </c>
      <c r="CK825" s="5">
        <f t="shared" si="802"/>
        <v>44652</v>
      </c>
      <c r="CL825" s="11">
        <f t="shared" si="803"/>
        <v>2557</v>
      </c>
      <c r="CM825" s="11">
        <f t="shared" si="804"/>
        <v>2557</v>
      </c>
      <c r="CN825" s="6">
        <f t="shared" si="805"/>
        <v>3771.0439713592655</v>
      </c>
      <c r="CO825" s="62">
        <f t="shared" si="763"/>
        <v>0</v>
      </c>
      <c r="CP825" s="73">
        <f t="shared" si="809"/>
        <v>297.6226666666667</v>
      </c>
      <c r="CQ825" s="73">
        <f t="shared" si="765"/>
        <v>2555.4779105022831</v>
      </c>
      <c r="CR825" s="6">
        <f t="shared" si="806"/>
        <v>0</v>
      </c>
    </row>
    <row r="826" spans="1:96">
      <c r="A826" s="30" t="s">
        <v>2754</v>
      </c>
      <c r="B826" s="30" t="s">
        <v>2755</v>
      </c>
      <c r="C826" s="49" t="s">
        <v>3062</v>
      </c>
      <c r="D826" s="49" t="s">
        <v>4004</v>
      </c>
      <c r="E826" s="30" t="s">
        <v>3061</v>
      </c>
      <c r="F826" s="30" t="s">
        <v>3138</v>
      </c>
      <c r="G826" s="30" t="s">
        <v>3115</v>
      </c>
      <c r="H826" s="30" t="s">
        <v>3186</v>
      </c>
      <c r="I826" s="30" t="s">
        <v>4299</v>
      </c>
      <c r="J826" s="30"/>
      <c r="K826" s="30" t="s">
        <v>1240</v>
      </c>
      <c r="L826" s="30" t="s">
        <v>3102</v>
      </c>
      <c r="M826" s="31">
        <v>1609.94</v>
      </c>
      <c r="N826" s="30">
        <v>5</v>
      </c>
      <c r="O826" s="30"/>
      <c r="P826" s="162">
        <v>15</v>
      </c>
      <c r="Q826" s="30">
        <f t="shared" si="766"/>
        <v>60</v>
      </c>
      <c r="R826" s="30">
        <f t="shared" si="767"/>
        <v>1826.2110000000002</v>
      </c>
      <c r="S826" s="30">
        <f t="shared" si="768"/>
        <v>1825</v>
      </c>
      <c r="T826" s="30" t="s">
        <v>6</v>
      </c>
      <c r="U826" s="30"/>
      <c r="V826" s="32">
        <v>42310</v>
      </c>
      <c r="W826" s="30"/>
      <c r="X826" s="31">
        <v>1609.94</v>
      </c>
      <c r="Y826" s="30">
        <v>0</v>
      </c>
      <c r="Z826" s="30">
        <v>0</v>
      </c>
      <c r="AA826" s="30">
        <v>0</v>
      </c>
      <c r="AB826" s="31">
        <f t="shared" si="769"/>
        <v>1609.94</v>
      </c>
      <c r="AC826" s="33">
        <v>42095</v>
      </c>
      <c r="AD826" s="10">
        <f t="shared" si="770"/>
        <v>42310</v>
      </c>
      <c r="AE826" s="10">
        <f t="shared" si="771"/>
        <v>42095</v>
      </c>
      <c r="AF826" s="11">
        <f t="shared" si="772"/>
        <v>-215</v>
      </c>
      <c r="AG826" s="11">
        <f t="shared" si="773"/>
        <v>1826.25</v>
      </c>
      <c r="AH826" s="11">
        <v>0</v>
      </c>
      <c r="AI826" s="11">
        <v>0</v>
      </c>
      <c r="AJ826" s="11">
        <v>0</v>
      </c>
      <c r="AK826" s="33">
        <v>42461</v>
      </c>
      <c r="AL826" s="5">
        <f t="shared" si="774"/>
        <v>42461</v>
      </c>
      <c r="AM826" s="11">
        <f t="shared" si="775"/>
        <v>42461</v>
      </c>
      <c r="AN826" s="11">
        <f t="shared" si="776"/>
        <v>0</v>
      </c>
      <c r="AO826" s="6">
        <v>132.83000000000001</v>
      </c>
      <c r="AP826" s="6">
        <f t="shared" si="777"/>
        <v>132.83000000000001</v>
      </c>
      <c r="AQ826" s="6">
        <f t="shared" si="778"/>
        <v>1477.1100000000001</v>
      </c>
      <c r="AR826" s="33">
        <v>42826</v>
      </c>
      <c r="AS826" s="5">
        <f t="shared" si="779"/>
        <v>42826</v>
      </c>
      <c r="AT826" s="11">
        <f t="shared" si="780"/>
        <v>42826</v>
      </c>
      <c r="AU826" s="11">
        <f t="shared" si="781"/>
        <v>516</v>
      </c>
      <c r="AV826" s="6">
        <v>454.81800000000004</v>
      </c>
      <c r="AW826" s="6">
        <v>321.988</v>
      </c>
      <c r="AX826" s="6">
        <f t="shared" si="782"/>
        <v>1155.1220000000001</v>
      </c>
      <c r="AY826" s="33">
        <v>43191</v>
      </c>
      <c r="AZ826" s="5">
        <f t="shared" si="783"/>
        <v>43191</v>
      </c>
      <c r="BA826" s="11">
        <f t="shared" si="784"/>
        <v>881</v>
      </c>
      <c r="BB826" s="11">
        <f t="shared" si="785"/>
        <v>881</v>
      </c>
      <c r="BC826" s="6">
        <v>781.51872138963438</v>
      </c>
      <c r="BD826" s="6">
        <v>326.70072138963434</v>
      </c>
      <c r="BE826" s="6">
        <f t="shared" si="786"/>
        <v>828.42127861036568</v>
      </c>
      <c r="BF826" s="8"/>
      <c r="BG826" s="33">
        <v>43556</v>
      </c>
      <c r="BH826" s="5">
        <f t="shared" si="787"/>
        <v>43556</v>
      </c>
      <c r="BI826" s="11">
        <f t="shared" si="788"/>
        <v>1246</v>
      </c>
      <c r="BJ826" s="11">
        <f t="shared" si="789"/>
        <v>0</v>
      </c>
      <c r="BK826" s="6">
        <f t="shared" si="790"/>
        <v>1098.441111131189</v>
      </c>
      <c r="BL826" s="6">
        <f t="shared" ref="BL826:BL849" si="810">BK826-BC826</f>
        <v>316.92238974155464</v>
      </c>
      <c r="BM826" s="6">
        <f t="shared" si="791"/>
        <v>511.49888886881104</v>
      </c>
      <c r="BN826" s="59"/>
      <c r="BO826" s="58"/>
      <c r="BP826" s="58"/>
      <c r="BQ826" s="61">
        <f t="shared" si="792"/>
        <v>433.67113418543954</v>
      </c>
      <c r="BR826" s="33">
        <v>43922</v>
      </c>
      <c r="BS826" s="5">
        <f t="shared" si="793"/>
        <v>43922</v>
      </c>
      <c r="BT826" s="11">
        <f t="shared" si="794"/>
        <v>1612</v>
      </c>
      <c r="BU826" s="11">
        <f t="shared" si="795"/>
        <v>0</v>
      </c>
      <c r="BV826" s="6">
        <f t="shared" si="796"/>
        <v>1176.2688658145605</v>
      </c>
      <c r="BW826" s="6">
        <v>77.827754683371481</v>
      </c>
      <c r="BX826" s="73">
        <f t="shared" si="807"/>
        <v>1136.2206684931507</v>
      </c>
      <c r="BY826" s="6">
        <v>194.51088886881104</v>
      </c>
      <c r="BZ826" s="33">
        <v>44287</v>
      </c>
      <c r="CA826" s="5">
        <f t="shared" si="797"/>
        <v>44287</v>
      </c>
      <c r="CB826" s="11">
        <f t="shared" si="798"/>
        <v>1977</v>
      </c>
      <c r="CC826" s="11">
        <f t="shared" si="799"/>
        <v>0</v>
      </c>
      <c r="CD826" s="6">
        <f t="shared" si="800"/>
        <v>1370.7797546833715</v>
      </c>
      <c r="CE826" s="62">
        <f t="shared" si="762"/>
        <v>194.51088886881104</v>
      </c>
      <c r="CF826" s="73">
        <f t="shared" si="808"/>
        <v>107.32933333333334</v>
      </c>
      <c r="CG826" s="73">
        <f t="shared" si="764"/>
        <v>1028.8913351598173</v>
      </c>
      <c r="CH826" s="6">
        <f t="shared" si="801"/>
        <v>0</v>
      </c>
      <c r="CI826" s="6"/>
      <c r="CJ826" s="33">
        <v>44652</v>
      </c>
      <c r="CK826" s="5">
        <f t="shared" si="802"/>
        <v>44652</v>
      </c>
      <c r="CL826" s="11">
        <f t="shared" si="803"/>
        <v>2557</v>
      </c>
      <c r="CM826" s="11">
        <f t="shared" si="804"/>
        <v>2557</v>
      </c>
      <c r="CN826" s="6">
        <f t="shared" si="805"/>
        <v>1370.7797546833715</v>
      </c>
      <c r="CO826" s="62">
        <f t="shared" si="763"/>
        <v>0</v>
      </c>
      <c r="CP826" s="73">
        <f t="shared" si="809"/>
        <v>107.32933333333334</v>
      </c>
      <c r="CQ826" s="73">
        <f t="shared" si="765"/>
        <v>921.56200182648399</v>
      </c>
      <c r="CR826" s="6">
        <f t="shared" si="806"/>
        <v>0</v>
      </c>
    </row>
    <row r="827" spans="1:96">
      <c r="A827" s="30" t="s">
        <v>2756</v>
      </c>
      <c r="B827" s="30" t="s">
        <v>2755</v>
      </c>
      <c r="C827" s="49" t="s">
        <v>3062</v>
      </c>
      <c r="D827" s="49" t="s">
        <v>4005</v>
      </c>
      <c r="E827" s="30" t="s">
        <v>3061</v>
      </c>
      <c r="F827" s="30" t="s">
        <v>3138</v>
      </c>
      <c r="G827" s="30" t="s">
        <v>3115</v>
      </c>
      <c r="H827" s="30" t="s">
        <v>3186</v>
      </c>
      <c r="I827" s="30" t="s">
        <v>4299</v>
      </c>
      <c r="J827" s="30"/>
      <c r="K827" s="30" t="s">
        <v>1240</v>
      </c>
      <c r="L827" s="30" t="s">
        <v>3102</v>
      </c>
      <c r="M827" s="31">
        <v>1609.94</v>
      </c>
      <c r="N827" s="30">
        <v>5</v>
      </c>
      <c r="O827" s="30"/>
      <c r="P827" s="162">
        <v>15</v>
      </c>
      <c r="Q827" s="30">
        <f t="shared" si="766"/>
        <v>60</v>
      </c>
      <c r="R827" s="30">
        <f t="shared" si="767"/>
        <v>1826.2110000000002</v>
      </c>
      <c r="S827" s="30">
        <f t="shared" si="768"/>
        <v>1825</v>
      </c>
      <c r="T827" s="30" t="s">
        <v>6</v>
      </c>
      <c r="U827" s="30"/>
      <c r="V827" s="32">
        <v>42310</v>
      </c>
      <c r="W827" s="30"/>
      <c r="X827" s="31">
        <v>1609.94</v>
      </c>
      <c r="Y827" s="30">
        <v>0</v>
      </c>
      <c r="Z827" s="30">
        <v>0</v>
      </c>
      <c r="AA827" s="30">
        <v>0</v>
      </c>
      <c r="AB827" s="31">
        <f t="shared" si="769"/>
        <v>1609.94</v>
      </c>
      <c r="AC827" s="33">
        <v>42095</v>
      </c>
      <c r="AD827" s="10">
        <f t="shared" si="770"/>
        <v>42310</v>
      </c>
      <c r="AE827" s="10">
        <f t="shared" si="771"/>
        <v>42095</v>
      </c>
      <c r="AF827" s="11">
        <f t="shared" si="772"/>
        <v>-215</v>
      </c>
      <c r="AG827" s="11">
        <f t="shared" si="773"/>
        <v>1826.25</v>
      </c>
      <c r="AH827" s="11">
        <v>0</v>
      </c>
      <c r="AI827" s="11">
        <v>0</v>
      </c>
      <c r="AJ827" s="11">
        <v>0</v>
      </c>
      <c r="AK827" s="33">
        <v>42461</v>
      </c>
      <c r="AL827" s="5">
        <f t="shared" si="774"/>
        <v>42461</v>
      </c>
      <c r="AM827" s="11">
        <f t="shared" si="775"/>
        <v>42461</v>
      </c>
      <c r="AN827" s="11">
        <f t="shared" si="776"/>
        <v>0</v>
      </c>
      <c r="AO827" s="6">
        <v>132.83000000000001</v>
      </c>
      <c r="AP827" s="6">
        <f t="shared" si="777"/>
        <v>132.83000000000001</v>
      </c>
      <c r="AQ827" s="6">
        <f t="shared" si="778"/>
        <v>1477.1100000000001</v>
      </c>
      <c r="AR827" s="33">
        <v>42826</v>
      </c>
      <c r="AS827" s="5">
        <f t="shared" si="779"/>
        <v>42826</v>
      </c>
      <c r="AT827" s="11">
        <f t="shared" si="780"/>
        <v>42826</v>
      </c>
      <c r="AU827" s="11">
        <f t="shared" si="781"/>
        <v>516</v>
      </c>
      <c r="AV827" s="6">
        <v>454.81800000000004</v>
      </c>
      <c r="AW827" s="6">
        <v>321.988</v>
      </c>
      <c r="AX827" s="6">
        <f t="shared" si="782"/>
        <v>1155.1220000000001</v>
      </c>
      <c r="AY827" s="33">
        <v>43191</v>
      </c>
      <c r="AZ827" s="5">
        <f t="shared" si="783"/>
        <v>43191</v>
      </c>
      <c r="BA827" s="11">
        <f t="shared" si="784"/>
        <v>881</v>
      </c>
      <c r="BB827" s="11">
        <f t="shared" si="785"/>
        <v>881</v>
      </c>
      <c r="BC827" s="6">
        <v>781.51872138963438</v>
      </c>
      <c r="BD827" s="6">
        <v>326.70072138963434</v>
      </c>
      <c r="BE827" s="6">
        <f t="shared" si="786"/>
        <v>828.42127861036568</v>
      </c>
      <c r="BF827" s="8"/>
      <c r="BG827" s="33">
        <v>43556</v>
      </c>
      <c r="BH827" s="5">
        <f t="shared" si="787"/>
        <v>43556</v>
      </c>
      <c r="BI827" s="11">
        <f t="shared" si="788"/>
        <v>1246</v>
      </c>
      <c r="BJ827" s="11">
        <f t="shared" si="789"/>
        <v>0</v>
      </c>
      <c r="BK827" s="6">
        <f t="shared" si="790"/>
        <v>1098.441111131189</v>
      </c>
      <c r="BL827" s="6">
        <f t="shared" si="810"/>
        <v>316.92238974155464</v>
      </c>
      <c r="BM827" s="6">
        <f t="shared" si="791"/>
        <v>511.49888886881104</v>
      </c>
      <c r="BN827" s="59"/>
      <c r="BO827" s="58"/>
      <c r="BP827" s="58"/>
      <c r="BQ827" s="61">
        <f t="shared" si="792"/>
        <v>433.67113418543954</v>
      </c>
      <c r="BR827" s="33">
        <v>43922</v>
      </c>
      <c r="BS827" s="5">
        <f t="shared" si="793"/>
        <v>43922</v>
      </c>
      <c r="BT827" s="11">
        <f t="shared" si="794"/>
        <v>1612</v>
      </c>
      <c r="BU827" s="11">
        <f t="shared" si="795"/>
        <v>0</v>
      </c>
      <c r="BV827" s="6">
        <f t="shared" si="796"/>
        <v>1176.2688658145605</v>
      </c>
      <c r="BW827" s="6">
        <v>77.827754683371481</v>
      </c>
      <c r="BX827" s="73">
        <f t="shared" si="807"/>
        <v>1136.2206684931507</v>
      </c>
      <c r="BY827" s="6">
        <v>194.51088886881104</v>
      </c>
      <c r="BZ827" s="33">
        <v>44287</v>
      </c>
      <c r="CA827" s="5">
        <f t="shared" si="797"/>
        <v>44287</v>
      </c>
      <c r="CB827" s="11">
        <f t="shared" si="798"/>
        <v>1977</v>
      </c>
      <c r="CC827" s="11">
        <f t="shared" si="799"/>
        <v>0</v>
      </c>
      <c r="CD827" s="6">
        <f t="shared" si="800"/>
        <v>1370.7797546833715</v>
      </c>
      <c r="CE827" s="62">
        <f t="shared" si="762"/>
        <v>194.51088886881104</v>
      </c>
      <c r="CF827" s="73">
        <f t="shared" si="808"/>
        <v>107.32933333333334</v>
      </c>
      <c r="CG827" s="73">
        <f t="shared" si="764"/>
        <v>1028.8913351598173</v>
      </c>
      <c r="CH827" s="6">
        <f t="shared" si="801"/>
        <v>0</v>
      </c>
      <c r="CI827" s="6"/>
      <c r="CJ827" s="33">
        <v>44652</v>
      </c>
      <c r="CK827" s="5">
        <f t="shared" si="802"/>
        <v>44652</v>
      </c>
      <c r="CL827" s="11">
        <f t="shared" si="803"/>
        <v>2557</v>
      </c>
      <c r="CM827" s="11">
        <f t="shared" si="804"/>
        <v>2557</v>
      </c>
      <c r="CN827" s="6">
        <f t="shared" si="805"/>
        <v>1370.7797546833715</v>
      </c>
      <c r="CO827" s="62">
        <f t="shared" si="763"/>
        <v>0</v>
      </c>
      <c r="CP827" s="73">
        <f t="shared" si="809"/>
        <v>107.32933333333334</v>
      </c>
      <c r="CQ827" s="73">
        <f t="shared" si="765"/>
        <v>921.56200182648399</v>
      </c>
      <c r="CR827" s="6">
        <f t="shared" si="806"/>
        <v>0</v>
      </c>
    </row>
    <row r="828" spans="1:96">
      <c r="A828" s="30" t="s">
        <v>2757</v>
      </c>
      <c r="B828" s="30" t="s">
        <v>2755</v>
      </c>
      <c r="C828" s="49"/>
      <c r="D828" s="49" t="s">
        <v>4006</v>
      </c>
      <c r="E828" s="30" t="s">
        <v>3061</v>
      </c>
      <c r="F828" s="30" t="s">
        <v>4568</v>
      </c>
      <c r="G828" s="34" t="s">
        <v>4562</v>
      </c>
      <c r="H828" s="30" t="s">
        <v>4296</v>
      </c>
      <c r="I828" s="30" t="s">
        <v>4295</v>
      </c>
      <c r="J828" s="30"/>
      <c r="K828" s="30" t="s">
        <v>1240</v>
      </c>
      <c r="L828" s="30" t="s">
        <v>3102</v>
      </c>
      <c r="M828" s="31">
        <v>1609.94</v>
      </c>
      <c r="N828" s="30">
        <v>5</v>
      </c>
      <c r="O828" s="30"/>
      <c r="P828" s="162">
        <v>15</v>
      </c>
      <c r="Q828" s="30">
        <f t="shared" si="766"/>
        <v>60</v>
      </c>
      <c r="R828" s="30">
        <f t="shared" si="767"/>
        <v>1826.2110000000002</v>
      </c>
      <c r="S828" s="30">
        <f t="shared" si="768"/>
        <v>1825</v>
      </c>
      <c r="T828" s="30" t="s">
        <v>6</v>
      </c>
      <c r="U828" s="30"/>
      <c r="V828" s="32">
        <v>42310</v>
      </c>
      <c r="W828" s="30"/>
      <c r="X828" s="31">
        <v>1609.94</v>
      </c>
      <c r="Y828" s="30">
        <v>0</v>
      </c>
      <c r="Z828" s="30">
        <v>0</v>
      </c>
      <c r="AA828" s="30">
        <v>0</v>
      </c>
      <c r="AB828" s="31">
        <f t="shared" si="769"/>
        <v>1609.94</v>
      </c>
      <c r="AC828" s="33">
        <v>42095</v>
      </c>
      <c r="AD828" s="10">
        <f t="shared" si="770"/>
        <v>42310</v>
      </c>
      <c r="AE828" s="10">
        <f t="shared" si="771"/>
        <v>42095</v>
      </c>
      <c r="AF828" s="11">
        <f t="shared" si="772"/>
        <v>-215</v>
      </c>
      <c r="AG828" s="11">
        <f t="shared" si="773"/>
        <v>1826.25</v>
      </c>
      <c r="AH828" s="11">
        <v>0</v>
      </c>
      <c r="AI828" s="11">
        <v>0</v>
      </c>
      <c r="AJ828" s="11">
        <v>0</v>
      </c>
      <c r="AK828" s="33">
        <v>42461</v>
      </c>
      <c r="AL828" s="5">
        <f t="shared" si="774"/>
        <v>42461</v>
      </c>
      <c r="AM828" s="11">
        <f t="shared" si="775"/>
        <v>42461</v>
      </c>
      <c r="AN828" s="11">
        <f t="shared" si="776"/>
        <v>0</v>
      </c>
      <c r="AO828" s="6">
        <v>132.83000000000001</v>
      </c>
      <c r="AP828" s="6">
        <f t="shared" si="777"/>
        <v>132.83000000000001</v>
      </c>
      <c r="AQ828" s="6">
        <f t="shared" si="778"/>
        <v>1477.1100000000001</v>
      </c>
      <c r="AR828" s="33">
        <v>42826</v>
      </c>
      <c r="AS828" s="5">
        <f t="shared" si="779"/>
        <v>42826</v>
      </c>
      <c r="AT828" s="11">
        <f t="shared" si="780"/>
        <v>42826</v>
      </c>
      <c r="AU828" s="11">
        <f t="shared" si="781"/>
        <v>516</v>
      </c>
      <c r="AV828" s="6">
        <v>454.81800000000004</v>
      </c>
      <c r="AW828" s="6">
        <v>321.988</v>
      </c>
      <c r="AX828" s="6">
        <f t="shared" si="782"/>
        <v>1155.1220000000001</v>
      </c>
      <c r="AY828" s="33">
        <v>43191</v>
      </c>
      <c r="AZ828" s="5">
        <f t="shared" si="783"/>
        <v>43191</v>
      </c>
      <c r="BA828" s="11">
        <f t="shared" si="784"/>
        <v>881</v>
      </c>
      <c r="BB828" s="11">
        <f t="shared" si="785"/>
        <v>881</v>
      </c>
      <c r="BC828" s="6">
        <v>781.51872138963438</v>
      </c>
      <c r="BD828" s="6">
        <v>326.70072138963434</v>
      </c>
      <c r="BE828" s="6">
        <f t="shared" si="786"/>
        <v>828.42127861036568</v>
      </c>
      <c r="BF828" s="8"/>
      <c r="BG828" s="33">
        <v>43556</v>
      </c>
      <c r="BH828" s="5">
        <f t="shared" si="787"/>
        <v>43556</v>
      </c>
      <c r="BI828" s="11">
        <f t="shared" si="788"/>
        <v>1246</v>
      </c>
      <c r="BJ828" s="11">
        <f t="shared" si="789"/>
        <v>0</v>
      </c>
      <c r="BK828" s="6">
        <f t="shared" si="790"/>
        <v>1098.441111131189</v>
      </c>
      <c r="BL828" s="6">
        <f t="shared" si="810"/>
        <v>316.92238974155464</v>
      </c>
      <c r="BM828" s="6">
        <f t="shared" si="791"/>
        <v>511.49888886881104</v>
      </c>
      <c r="BN828" s="59"/>
      <c r="BO828" s="58"/>
      <c r="BP828" s="58"/>
      <c r="BQ828" s="61">
        <f t="shared" si="792"/>
        <v>433.67113418543954</v>
      </c>
      <c r="BR828" s="33">
        <v>43922</v>
      </c>
      <c r="BS828" s="5">
        <f t="shared" si="793"/>
        <v>43922</v>
      </c>
      <c r="BT828" s="11">
        <f t="shared" si="794"/>
        <v>1612</v>
      </c>
      <c r="BU828" s="11">
        <f t="shared" si="795"/>
        <v>0</v>
      </c>
      <c r="BV828" s="6">
        <f t="shared" si="796"/>
        <v>1176.2688658145605</v>
      </c>
      <c r="BW828" s="6">
        <v>77.827754683371481</v>
      </c>
      <c r="BX828" s="73">
        <f t="shared" si="807"/>
        <v>1136.2206684931507</v>
      </c>
      <c r="BY828" s="6">
        <v>194.51088886881104</v>
      </c>
      <c r="BZ828" s="33">
        <v>44287</v>
      </c>
      <c r="CA828" s="5">
        <f t="shared" si="797"/>
        <v>44287</v>
      </c>
      <c r="CB828" s="11">
        <f t="shared" si="798"/>
        <v>1977</v>
      </c>
      <c r="CC828" s="11">
        <f t="shared" si="799"/>
        <v>0</v>
      </c>
      <c r="CD828" s="6">
        <f t="shared" si="800"/>
        <v>1370.7797546833715</v>
      </c>
      <c r="CE828" s="62">
        <f t="shared" si="762"/>
        <v>194.51088886881104</v>
      </c>
      <c r="CF828" s="73">
        <f t="shared" si="808"/>
        <v>107.32933333333334</v>
      </c>
      <c r="CG828" s="73">
        <f t="shared" si="764"/>
        <v>1028.8913351598173</v>
      </c>
      <c r="CH828" s="6">
        <f t="shared" si="801"/>
        <v>0</v>
      </c>
      <c r="CI828" s="6"/>
      <c r="CJ828" s="33">
        <v>44652</v>
      </c>
      <c r="CK828" s="5">
        <f t="shared" si="802"/>
        <v>44652</v>
      </c>
      <c r="CL828" s="11">
        <f t="shared" si="803"/>
        <v>2557</v>
      </c>
      <c r="CM828" s="11">
        <f t="shared" si="804"/>
        <v>2557</v>
      </c>
      <c r="CN828" s="6">
        <f t="shared" si="805"/>
        <v>1370.7797546833715</v>
      </c>
      <c r="CO828" s="62">
        <f t="shared" si="763"/>
        <v>0</v>
      </c>
      <c r="CP828" s="73">
        <f t="shared" si="809"/>
        <v>107.32933333333334</v>
      </c>
      <c r="CQ828" s="73">
        <f t="shared" si="765"/>
        <v>921.56200182648399</v>
      </c>
      <c r="CR828" s="6">
        <f t="shared" si="806"/>
        <v>0</v>
      </c>
    </row>
    <row r="829" spans="1:96">
      <c r="A829" s="30" t="s">
        <v>2758</v>
      </c>
      <c r="B829" s="30" t="s">
        <v>2755</v>
      </c>
      <c r="C829" s="49"/>
      <c r="D829" s="49" t="s">
        <v>4007</v>
      </c>
      <c r="E829" s="30" t="s">
        <v>3061</v>
      </c>
      <c r="F829" s="30" t="s">
        <v>4568</v>
      </c>
      <c r="G829" s="34" t="s">
        <v>4562</v>
      </c>
      <c r="H829" s="30" t="s">
        <v>4296</v>
      </c>
      <c r="I829" s="30" t="s">
        <v>4295</v>
      </c>
      <c r="J829" s="30"/>
      <c r="K829" s="30" t="s">
        <v>1240</v>
      </c>
      <c r="L829" s="30" t="s">
        <v>3102</v>
      </c>
      <c r="M829" s="31">
        <v>1609.94</v>
      </c>
      <c r="N829" s="30">
        <v>5</v>
      </c>
      <c r="O829" s="30"/>
      <c r="P829" s="162">
        <v>15</v>
      </c>
      <c r="Q829" s="30">
        <f t="shared" si="766"/>
        <v>60</v>
      </c>
      <c r="R829" s="30">
        <f t="shared" si="767"/>
        <v>1826.2110000000002</v>
      </c>
      <c r="S829" s="30">
        <f t="shared" si="768"/>
        <v>1825</v>
      </c>
      <c r="T829" s="30" t="s">
        <v>6</v>
      </c>
      <c r="U829" s="30"/>
      <c r="V829" s="32">
        <v>42310</v>
      </c>
      <c r="W829" s="30"/>
      <c r="X829" s="31">
        <v>1609.94</v>
      </c>
      <c r="Y829" s="30">
        <v>0</v>
      </c>
      <c r="Z829" s="30">
        <v>0</v>
      </c>
      <c r="AA829" s="30">
        <v>0</v>
      </c>
      <c r="AB829" s="31">
        <f t="shared" si="769"/>
        <v>1609.94</v>
      </c>
      <c r="AC829" s="33">
        <v>42095</v>
      </c>
      <c r="AD829" s="10">
        <f t="shared" si="770"/>
        <v>42310</v>
      </c>
      <c r="AE829" s="10">
        <f t="shared" si="771"/>
        <v>42095</v>
      </c>
      <c r="AF829" s="11">
        <f t="shared" si="772"/>
        <v>-215</v>
      </c>
      <c r="AG829" s="11">
        <f t="shared" si="773"/>
        <v>1826.25</v>
      </c>
      <c r="AH829" s="11">
        <v>0</v>
      </c>
      <c r="AI829" s="11">
        <v>0</v>
      </c>
      <c r="AJ829" s="11">
        <v>0</v>
      </c>
      <c r="AK829" s="33">
        <v>42461</v>
      </c>
      <c r="AL829" s="5">
        <f t="shared" si="774"/>
        <v>42461</v>
      </c>
      <c r="AM829" s="11">
        <f t="shared" si="775"/>
        <v>42461</v>
      </c>
      <c r="AN829" s="11">
        <f t="shared" si="776"/>
        <v>0</v>
      </c>
      <c r="AO829" s="6">
        <v>132.83000000000001</v>
      </c>
      <c r="AP829" s="6">
        <f t="shared" si="777"/>
        <v>132.83000000000001</v>
      </c>
      <c r="AQ829" s="6">
        <f t="shared" si="778"/>
        <v>1477.1100000000001</v>
      </c>
      <c r="AR829" s="33">
        <v>42826</v>
      </c>
      <c r="AS829" s="5">
        <f t="shared" si="779"/>
        <v>42826</v>
      </c>
      <c r="AT829" s="11">
        <f t="shared" si="780"/>
        <v>42826</v>
      </c>
      <c r="AU829" s="11">
        <f t="shared" si="781"/>
        <v>516</v>
      </c>
      <c r="AV829" s="6">
        <v>454.81800000000004</v>
      </c>
      <c r="AW829" s="6">
        <v>321.988</v>
      </c>
      <c r="AX829" s="6">
        <f t="shared" si="782"/>
        <v>1155.1220000000001</v>
      </c>
      <c r="AY829" s="33">
        <v>43191</v>
      </c>
      <c r="AZ829" s="5">
        <f t="shared" si="783"/>
        <v>43191</v>
      </c>
      <c r="BA829" s="11">
        <f t="shared" si="784"/>
        <v>881</v>
      </c>
      <c r="BB829" s="11">
        <f t="shared" si="785"/>
        <v>881</v>
      </c>
      <c r="BC829" s="6">
        <v>781.51872138963438</v>
      </c>
      <c r="BD829" s="6">
        <v>326.70072138963434</v>
      </c>
      <c r="BE829" s="6">
        <f t="shared" si="786"/>
        <v>828.42127861036568</v>
      </c>
      <c r="BF829" s="8"/>
      <c r="BG829" s="33">
        <v>43556</v>
      </c>
      <c r="BH829" s="5">
        <f t="shared" si="787"/>
        <v>43556</v>
      </c>
      <c r="BI829" s="11">
        <f t="shared" si="788"/>
        <v>1246</v>
      </c>
      <c r="BJ829" s="11">
        <f t="shared" si="789"/>
        <v>0</v>
      </c>
      <c r="BK829" s="6">
        <f t="shared" si="790"/>
        <v>1098.441111131189</v>
      </c>
      <c r="BL829" s="6">
        <f t="shared" si="810"/>
        <v>316.92238974155464</v>
      </c>
      <c r="BM829" s="6">
        <f t="shared" si="791"/>
        <v>511.49888886881104</v>
      </c>
      <c r="BN829" s="59"/>
      <c r="BO829" s="58"/>
      <c r="BP829" s="58"/>
      <c r="BQ829" s="61">
        <f t="shared" si="792"/>
        <v>433.67113418543954</v>
      </c>
      <c r="BR829" s="33">
        <v>43922</v>
      </c>
      <c r="BS829" s="5">
        <f t="shared" si="793"/>
        <v>43922</v>
      </c>
      <c r="BT829" s="11">
        <f t="shared" si="794"/>
        <v>1612</v>
      </c>
      <c r="BU829" s="11">
        <f t="shared" si="795"/>
        <v>0</v>
      </c>
      <c r="BV829" s="6">
        <f t="shared" si="796"/>
        <v>1176.2688658145605</v>
      </c>
      <c r="BW829" s="6">
        <v>77.827754683371481</v>
      </c>
      <c r="BX829" s="73">
        <f t="shared" si="807"/>
        <v>1136.2206684931507</v>
      </c>
      <c r="BY829" s="6">
        <v>194.51088886881104</v>
      </c>
      <c r="BZ829" s="33">
        <v>44287</v>
      </c>
      <c r="CA829" s="5">
        <f t="shared" si="797"/>
        <v>44287</v>
      </c>
      <c r="CB829" s="11">
        <f t="shared" si="798"/>
        <v>1977</v>
      </c>
      <c r="CC829" s="11">
        <f t="shared" si="799"/>
        <v>0</v>
      </c>
      <c r="CD829" s="6">
        <f t="shared" si="800"/>
        <v>1370.7797546833715</v>
      </c>
      <c r="CE829" s="62">
        <f t="shared" si="762"/>
        <v>194.51088886881104</v>
      </c>
      <c r="CF829" s="73">
        <f t="shared" si="808"/>
        <v>107.32933333333334</v>
      </c>
      <c r="CG829" s="73">
        <f t="shared" si="764"/>
        <v>1028.8913351598173</v>
      </c>
      <c r="CH829" s="6">
        <f t="shared" si="801"/>
        <v>0</v>
      </c>
      <c r="CI829" s="6"/>
      <c r="CJ829" s="33">
        <v>44652</v>
      </c>
      <c r="CK829" s="5">
        <f t="shared" si="802"/>
        <v>44652</v>
      </c>
      <c r="CL829" s="11">
        <f t="shared" si="803"/>
        <v>2557</v>
      </c>
      <c r="CM829" s="11">
        <f t="shared" si="804"/>
        <v>2557</v>
      </c>
      <c r="CN829" s="6">
        <f t="shared" si="805"/>
        <v>1370.7797546833715</v>
      </c>
      <c r="CO829" s="62">
        <f t="shared" si="763"/>
        <v>0</v>
      </c>
      <c r="CP829" s="73">
        <f t="shared" si="809"/>
        <v>107.32933333333334</v>
      </c>
      <c r="CQ829" s="73">
        <f t="shared" si="765"/>
        <v>921.56200182648399</v>
      </c>
      <c r="CR829" s="6">
        <f t="shared" si="806"/>
        <v>0</v>
      </c>
    </row>
    <row r="830" spans="1:96">
      <c r="A830" s="30" t="s">
        <v>2759</v>
      </c>
      <c r="B830" s="30" t="s">
        <v>2755</v>
      </c>
      <c r="C830" s="49" t="s">
        <v>3062</v>
      </c>
      <c r="D830" s="49" t="s">
        <v>4008</v>
      </c>
      <c r="E830" s="30" t="s">
        <v>3061</v>
      </c>
      <c r="F830" s="30" t="s">
        <v>3138</v>
      </c>
      <c r="G830" s="30" t="s">
        <v>3115</v>
      </c>
      <c r="H830" s="30" t="s">
        <v>4334</v>
      </c>
      <c r="I830" s="30" t="s">
        <v>4302</v>
      </c>
      <c r="J830" s="30"/>
      <c r="K830" s="30" t="s">
        <v>1240</v>
      </c>
      <c r="L830" s="30" t="s">
        <v>3102</v>
      </c>
      <c r="M830" s="31">
        <v>1609.94</v>
      </c>
      <c r="N830" s="30">
        <v>5</v>
      </c>
      <c r="O830" s="30"/>
      <c r="P830" s="162">
        <v>15</v>
      </c>
      <c r="Q830" s="30">
        <f t="shared" si="766"/>
        <v>60</v>
      </c>
      <c r="R830" s="30">
        <f t="shared" si="767"/>
        <v>1826.2110000000002</v>
      </c>
      <c r="S830" s="30">
        <f t="shared" si="768"/>
        <v>1825</v>
      </c>
      <c r="T830" s="30" t="s">
        <v>6</v>
      </c>
      <c r="U830" s="30"/>
      <c r="V830" s="32">
        <v>42310</v>
      </c>
      <c r="W830" s="30"/>
      <c r="X830" s="31">
        <v>1609.94</v>
      </c>
      <c r="Y830" s="30">
        <v>0</v>
      </c>
      <c r="Z830" s="30">
        <v>0</v>
      </c>
      <c r="AA830" s="30">
        <v>0</v>
      </c>
      <c r="AB830" s="31">
        <f t="shared" si="769"/>
        <v>1609.94</v>
      </c>
      <c r="AC830" s="33">
        <v>42095</v>
      </c>
      <c r="AD830" s="10">
        <f t="shared" si="770"/>
        <v>42310</v>
      </c>
      <c r="AE830" s="10">
        <f t="shared" si="771"/>
        <v>42095</v>
      </c>
      <c r="AF830" s="11">
        <f t="shared" si="772"/>
        <v>-215</v>
      </c>
      <c r="AG830" s="11">
        <f t="shared" si="773"/>
        <v>1826.25</v>
      </c>
      <c r="AH830" s="11">
        <v>0</v>
      </c>
      <c r="AI830" s="11">
        <v>0</v>
      </c>
      <c r="AJ830" s="11">
        <v>0</v>
      </c>
      <c r="AK830" s="33">
        <v>42461</v>
      </c>
      <c r="AL830" s="5">
        <f t="shared" si="774"/>
        <v>42461</v>
      </c>
      <c r="AM830" s="11">
        <f t="shared" si="775"/>
        <v>42461</v>
      </c>
      <c r="AN830" s="11">
        <f t="shared" si="776"/>
        <v>0</v>
      </c>
      <c r="AO830" s="6">
        <v>132.83000000000001</v>
      </c>
      <c r="AP830" s="6">
        <f t="shared" si="777"/>
        <v>132.83000000000001</v>
      </c>
      <c r="AQ830" s="6">
        <f t="shared" si="778"/>
        <v>1477.1100000000001</v>
      </c>
      <c r="AR830" s="33">
        <v>42826</v>
      </c>
      <c r="AS830" s="5">
        <f t="shared" si="779"/>
        <v>42826</v>
      </c>
      <c r="AT830" s="11">
        <f t="shared" si="780"/>
        <v>42826</v>
      </c>
      <c r="AU830" s="11">
        <f t="shared" si="781"/>
        <v>516</v>
      </c>
      <c r="AV830" s="6">
        <v>454.81800000000004</v>
      </c>
      <c r="AW830" s="6">
        <v>321.988</v>
      </c>
      <c r="AX830" s="6">
        <f t="shared" si="782"/>
        <v>1155.1220000000001</v>
      </c>
      <c r="AY830" s="33">
        <v>43191</v>
      </c>
      <c r="AZ830" s="5">
        <f t="shared" si="783"/>
        <v>43191</v>
      </c>
      <c r="BA830" s="11">
        <f t="shared" si="784"/>
        <v>881</v>
      </c>
      <c r="BB830" s="11">
        <f t="shared" si="785"/>
        <v>881</v>
      </c>
      <c r="BC830" s="6">
        <v>781.51872138963438</v>
      </c>
      <c r="BD830" s="6">
        <v>326.70072138963434</v>
      </c>
      <c r="BE830" s="6">
        <f t="shared" si="786"/>
        <v>828.42127861036568</v>
      </c>
      <c r="BF830" s="8"/>
      <c r="BG830" s="33">
        <v>43556</v>
      </c>
      <c r="BH830" s="5">
        <f t="shared" si="787"/>
        <v>43556</v>
      </c>
      <c r="BI830" s="11">
        <f t="shared" si="788"/>
        <v>1246</v>
      </c>
      <c r="BJ830" s="11">
        <f t="shared" si="789"/>
        <v>0</v>
      </c>
      <c r="BK830" s="6">
        <f t="shared" si="790"/>
        <v>1098.441111131189</v>
      </c>
      <c r="BL830" s="6">
        <f t="shared" si="810"/>
        <v>316.92238974155464</v>
      </c>
      <c r="BM830" s="6">
        <f t="shared" si="791"/>
        <v>511.49888886881104</v>
      </c>
      <c r="BN830" s="59"/>
      <c r="BO830" s="58"/>
      <c r="BP830" s="58"/>
      <c r="BQ830" s="61">
        <f t="shared" si="792"/>
        <v>433.67113418543954</v>
      </c>
      <c r="BR830" s="33">
        <v>43922</v>
      </c>
      <c r="BS830" s="5">
        <f t="shared" si="793"/>
        <v>43922</v>
      </c>
      <c r="BT830" s="11">
        <f t="shared" si="794"/>
        <v>1612</v>
      </c>
      <c r="BU830" s="11">
        <f t="shared" si="795"/>
        <v>0</v>
      </c>
      <c r="BV830" s="6">
        <f t="shared" si="796"/>
        <v>1176.2688658145605</v>
      </c>
      <c r="BW830" s="6">
        <v>77.827754683371481</v>
      </c>
      <c r="BX830" s="73">
        <f t="shared" si="807"/>
        <v>1136.2206684931507</v>
      </c>
      <c r="BY830" s="6">
        <v>194.51088886881104</v>
      </c>
      <c r="BZ830" s="33">
        <v>44287</v>
      </c>
      <c r="CA830" s="5">
        <f t="shared" si="797"/>
        <v>44287</v>
      </c>
      <c r="CB830" s="11">
        <f t="shared" si="798"/>
        <v>1977</v>
      </c>
      <c r="CC830" s="11">
        <f t="shared" si="799"/>
        <v>0</v>
      </c>
      <c r="CD830" s="6">
        <f t="shared" si="800"/>
        <v>1370.7797546833715</v>
      </c>
      <c r="CE830" s="62">
        <f t="shared" si="762"/>
        <v>194.51088886881104</v>
      </c>
      <c r="CF830" s="73">
        <f t="shared" si="808"/>
        <v>107.32933333333334</v>
      </c>
      <c r="CG830" s="73">
        <f t="shared" si="764"/>
        <v>1028.8913351598173</v>
      </c>
      <c r="CH830" s="6">
        <f t="shared" si="801"/>
        <v>0</v>
      </c>
      <c r="CI830" s="6"/>
      <c r="CJ830" s="33">
        <v>44652</v>
      </c>
      <c r="CK830" s="5">
        <f t="shared" si="802"/>
        <v>44652</v>
      </c>
      <c r="CL830" s="11">
        <f t="shared" si="803"/>
        <v>2557</v>
      </c>
      <c r="CM830" s="11">
        <f t="shared" si="804"/>
        <v>2557</v>
      </c>
      <c r="CN830" s="6">
        <f t="shared" si="805"/>
        <v>1370.7797546833715</v>
      </c>
      <c r="CO830" s="62">
        <f t="shared" si="763"/>
        <v>0</v>
      </c>
      <c r="CP830" s="73">
        <f t="shared" si="809"/>
        <v>107.32933333333334</v>
      </c>
      <c r="CQ830" s="73">
        <f t="shared" si="765"/>
        <v>921.56200182648399</v>
      </c>
      <c r="CR830" s="6">
        <f t="shared" si="806"/>
        <v>0</v>
      </c>
    </row>
    <row r="831" spans="1:96">
      <c r="A831" s="30" t="s">
        <v>2760</v>
      </c>
      <c r="B831" s="30" t="s">
        <v>2755</v>
      </c>
      <c r="C831" s="49"/>
      <c r="D831" s="49" t="s">
        <v>4009</v>
      </c>
      <c r="E831" s="30" t="s">
        <v>3061</v>
      </c>
      <c r="F831" s="30" t="s">
        <v>3138</v>
      </c>
      <c r="G831" s="30" t="s">
        <v>3115</v>
      </c>
      <c r="H831" s="30" t="s">
        <v>4563</v>
      </c>
      <c r="I831" s="30" t="s">
        <v>4318</v>
      </c>
      <c r="J831" s="30"/>
      <c r="K831" s="30" t="s">
        <v>1240</v>
      </c>
      <c r="L831" s="30" t="s">
        <v>3102</v>
      </c>
      <c r="M831" s="31">
        <v>1609.94</v>
      </c>
      <c r="N831" s="30">
        <v>5</v>
      </c>
      <c r="O831" s="30"/>
      <c r="P831" s="162">
        <v>15</v>
      </c>
      <c r="Q831" s="30">
        <f t="shared" si="766"/>
        <v>60</v>
      </c>
      <c r="R831" s="30">
        <f t="shared" si="767"/>
        <v>1826.2110000000002</v>
      </c>
      <c r="S831" s="30">
        <f t="shared" si="768"/>
        <v>1825</v>
      </c>
      <c r="T831" s="30" t="s">
        <v>6</v>
      </c>
      <c r="U831" s="30"/>
      <c r="V831" s="32">
        <v>42310</v>
      </c>
      <c r="W831" s="30"/>
      <c r="X831" s="31">
        <v>1609.94</v>
      </c>
      <c r="Y831" s="30">
        <v>0</v>
      </c>
      <c r="Z831" s="30">
        <v>0</v>
      </c>
      <c r="AA831" s="30">
        <v>0</v>
      </c>
      <c r="AB831" s="31">
        <f t="shared" si="769"/>
        <v>1609.94</v>
      </c>
      <c r="AC831" s="33">
        <v>42095</v>
      </c>
      <c r="AD831" s="10">
        <f t="shared" si="770"/>
        <v>42310</v>
      </c>
      <c r="AE831" s="10">
        <f t="shared" si="771"/>
        <v>42095</v>
      </c>
      <c r="AF831" s="11">
        <f t="shared" si="772"/>
        <v>-215</v>
      </c>
      <c r="AG831" s="11">
        <f t="shared" si="773"/>
        <v>1826.25</v>
      </c>
      <c r="AH831" s="11">
        <v>0</v>
      </c>
      <c r="AI831" s="11">
        <v>0</v>
      </c>
      <c r="AJ831" s="11">
        <v>0</v>
      </c>
      <c r="AK831" s="33">
        <v>42461</v>
      </c>
      <c r="AL831" s="5">
        <f t="shared" si="774"/>
        <v>42461</v>
      </c>
      <c r="AM831" s="11">
        <f t="shared" si="775"/>
        <v>42461</v>
      </c>
      <c r="AN831" s="11">
        <f t="shared" si="776"/>
        <v>0</v>
      </c>
      <c r="AO831" s="6">
        <v>132.83000000000001</v>
      </c>
      <c r="AP831" s="6">
        <f t="shared" si="777"/>
        <v>132.83000000000001</v>
      </c>
      <c r="AQ831" s="6">
        <f t="shared" si="778"/>
        <v>1477.1100000000001</v>
      </c>
      <c r="AR831" s="33">
        <v>42826</v>
      </c>
      <c r="AS831" s="5">
        <f t="shared" si="779"/>
        <v>42826</v>
      </c>
      <c r="AT831" s="11">
        <f t="shared" si="780"/>
        <v>42826</v>
      </c>
      <c r="AU831" s="11">
        <f t="shared" si="781"/>
        <v>516</v>
      </c>
      <c r="AV831" s="6">
        <v>454.81800000000004</v>
      </c>
      <c r="AW831" s="6">
        <v>321.988</v>
      </c>
      <c r="AX831" s="6">
        <f t="shared" si="782"/>
        <v>1155.1220000000001</v>
      </c>
      <c r="AY831" s="33">
        <v>43191</v>
      </c>
      <c r="AZ831" s="5">
        <f t="shared" si="783"/>
        <v>43191</v>
      </c>
      <c r="BA831" s="11">
        <f t="shared" si="784"/>
        <v>881</v>
      </c>
      <c r="BB831" s="11">
        <f t="shared" si="785"/>
        <v>881</v>
      </c>
      <c r="BC831" s="6">
        <v>781.51872138963438</v>
      </c>
      <c r="BD831" s="6">
        <v>326.70072138963434</v>
      </c>
      <c r="BE831" s="6">
        <f t="shared" si="786"/>
        <v>828.42127861036568</v>
      </c>
      <c r="BF831" s="8"/>
      <c r="BG831" s="33">
        <v>43556</v>
      </c>
      <c r="BH831" s="5">
        <f t="shared" si="787"/>
        <v>43556</v>
      </c>
      <c r="BI831" s="11">
        <f t="shared" si="788"/>
        <v>1246</v>
      </c>
      <c r="BJ831" s="11">
        <f t="shared" si="789"/>
        <v>0</v>
      </c>
      <c r="BK831" s="6">
        <f t="shared" si="790"/>
        <v>1098.441111131189</v>
      </c>
      <c r="BL831" s="6">
        <f t="shared" si="810"/>
        <v>316.92238974155464</v>
      </c>
      <c r="BM831" s="6">
        <f t="shared" si="791"/>
        <v>511.49888886881104</v>
      </c>
      <c r="BN831" s="59"/>
      <c r="BO831" s="58"/>
      <c r="BP831" s="58"/>
      <c r="BQ831" s="61">
        <f t="shared" si="792"/>
        <v>433.67113418543954</v>
      </c>
      <c r="BR831" s="33">
        <v>43922</v>
      </c>
      <c r="BS831" s="5">
        <f t="shared" si="793"/>
        <v>43922</v>
      </c>
      <c r="BT831" s="11">
        <f t="shared" si="794"/>
        <v>1612</v>
      </c>
      <c r="BU831" s="11">
        <f t="shared" si="795"/>
        <v>0</v>
      </c>
      <c r="BV831" s="6">
        <f t="shared" si="796"/>
        <v>1176.2688658145605</v>
      </c>
      <c r="BW831" s="6">
        <v>77.827754683371481</v>
      </c>
      <c r="BX831" s="73">
        <f t="shared" si="807"/>
        <v>1136.2206684931507</v>
      </c>
      <c r="BY831" s="6">
        <v>194.51088886881104</v>
      </c>
      <c r="BZ831" s="33">
        <v>44287</v>
      </c>
      <c r="CA831" s="5">
        <f t="shared" si="797"/>
        <v>44287</v>
      </c>
      <c r="CB831" s="11">
        <f t="shared" si="798"/>
        <v>1977</v>
      </c>
      <c r="CC831" s="11">
        <f t="shared" si="799"/>
        <v>0</v>
      </c>
      <c r="CD831" s="6">
        <f t="shared" si="800"/>
        <v>1370.7797546833715</v>
      </c>
      <c r="CE831" s="62">
        <f t="shared" si="762"/>
        <v>194.51088886881104</v>
      </c>
      <c r="CF831" s="73">
        <f t="shared" si="808"/>
        <v>107.32933333333334</v>
      </c>
      <c r="CG831" s="73">
        <f t="shared" si="764"/>
        <v>1028.8913351598173</v>
      </c>
      <c r="CH831" s="6">
        <f t="shared" si="801"/>
        <v>0</v>
      </c>
      <c r="CI831" s="6"/>
      <c r="CJ831" s="33">
        <v>44652</v>
      </c>
      <c r="CK831" s="5">
        <f t="shared" si="802"/>
        <v>44652</v>
      </c>
      <c r="CL831" s="11">
        <f t="shared" si="803"/>
        <v>2557</v>
      </c>
      <c r="CM831" s="11">
        <f t="shared" si="804"/>
        <v>2557</v>
      </c>
      <c r="CN831" s="6">
        <f t="shared" si="805"/>
        <v>1370.7797546833715</v>
      </c>
      <c r="CO831" s="62">
        <f t="shared" si="763"/>
        <v>0</v>
      </c>
      <c r="CP831" s="73">
        <f t="shared" si="809"/>
        <v>107.32933333333334</v>
      </c>
      <c r="CQ831" s="73">
        <f t="shared" si="765"/>
        <v>921.56200182648399</v>
      </c>
      <c r="CR831" s="6">
        <f t="shared" si="806"/>
        <v>0</v>
      </c>
    </row>
    <row r="832" spans="1:96">
      <c r="A832" s="30" t="s">
        <v>2761</v>
      </c>
      <c r="B832" s="30" t="s">
        <v>2762</v>
      </c>
      <c r="C832" s="49"/>
      <c r="D832" s="49" t="s">
        <v>4010</v>
      </c>
      <c r="E832" s="30" t="s">
        <v>3061</v>
      </c>
      <c r="F832" s="30" t="s">
        <v>3138</v>
      </c>
      <c r="G832" s="30" t="s">
        <v>3115</v>
      </c>
      <c r="H832" s="30" t="s">
        <v>4563</v>
      </c>
      <c r="I832" s="30" t="s">
        <v>4533</v>
      </c>
      <c r="J832" s="30"/>
      <c r="K832" s="30" t="s">
        <v>1240</v>
      </c>
      <c r="L832" s="30" t="s">
        <v>3102</v>
      </c>
      <c r="M832" s="31">
        <v>2156.38</v>
      </c>
      <c r="N832" s="30">
        <v>5</v>
      </c>
      <c r="O832" s="30"/>
      <c r="P832" s="162">
        <v>15</v>
      </c>
      <c r="Q832" s="30">
        <f t="shared" si="766"/>
        <v>60</v>
      </c>
      <c r="R832" s="30">
        <f t="shared" si="767"/>
        <v>1826.2110000000002</v>
      </c>
      <c r="S832" s="30">
        <f t="shared" si="768"/>
        <v>1825</v>
      </c>
      <c r="T832" s="30" t="s">
        <v>6</v>
      </c>
      <c r="U832" s="30"/>
      <c r="V832" s="32">
        <v>42310</v>
      </c>
      <c r="W832" s="30"/>
      <c r="X832" s="31">
        <v>2156.38</v>
      </c>
      <c r="Y832" s="30">
        <v>0</v>
      </c>
      <c r="Z832" s="30">
        <v>0</v>
      </c>
      <c r="AA832" s="30">
        <v>0</v>
      </c>
      <c r="AB832" s="31">
        <f t="shared" si="769"/>
        <v>2156.38</v>
      </c>
      <c r="AC832" s="33">
        <v>42095</v>
      </c>
      <c r="AD832" s="10">
        <f t="shared" si="770"/>
        <v>42310</v>
      </c>
      <c r="AE832" s="10">
        <f t="shared" si="771"/>
        <v>42095</v>
      </c>
      <c r="AF832" s="11">
        <f t="shared" si="772"/>
        <v>-215</v>
      </c>
      <c r="AG832" s="11">
        <f t="shared" si="773"/>
        <v>1826.25</v>
      </c>
      <c r="AH832" s="11">
        <v>0</v>
      </c>
      <c r="AI832" s="11">
        <v>0</v>
      </c>
      <c r="AJ832" s="11">
        <v>0</v>
      </c>
      <c r="AK832" s="33">
        <v>42461</v>
      </c>
      <c r="AL832" s="5">
        <f t="shared" si="774"/>
        <v>42461</v>
      </c>
      <c r="AM832" s="11">
        <f t="shared" si="775"/>
        <v>42461</v>
      </c>
      <c r="AN832" s="11">
        <f t="shared" si="776"/>
        <v>0</v>
      </c>
      <c r="AO832" s="6">
        <v>177.93</v>
      </c>
      <c r="AP832" s="6">
        <f t="shared" si="777"/>
        <v>177.93</v>
      </c>
      <c r="AQ832" s="6">
        <f t="shared" si="778"/>
        <v>1978.45</v>
      </c>
      <c r="AR832" s="33">
        <v>42826</v>
      </c>
      <c r="AS832" s="5">
        <f t="shared" si="779"/>
        <v>42826</v>
      </c>
      <c r="AT832" s="11">
        <f t="shared" si="780"/>
        <v>42826</v>
      </c>
      <c r="AU832" s="11">
        <f t="shared" si="781"/>
        <v>516</v>
      </c>
      <c r="AV832" s="6">
        <v>609.20600000000002</v>
      </c>
      <c r="AW832" s="6">
        <v>431.27600000000001</v>
      </c>
      <c r="AX832" s="6">
        <f t="shared" si="782"/>
        <v>1547.174</v>
      </c>
      <c r="AY832" s="33">
        <v>43191</v>
      </c>
      <c r="AZ832" s="5">
        <f t="shared" si="783"/>
        <v>43191</v>
      </c>
      <c r="BA832" s="11">
        <f t="shared" si="784"/>
        <v>881</v>
      </c>
      <c r="BB832" s="11">
        <f t="shared" si="785"/>
        <v>881</v>
      </c>
      <c r="BC832" s="6">
        <v>1046.7787672606212</v>
      </c>
      <c r="BD832" s="6">
        <v>437.57276726062122</v>
      </c>
      <c r="BE832" s="6">
        <f t="shared" si="786"/>
        <v>1109.6012327393789</v>
      </c>
      <c r="BF832" s="8"/>
      <c r="BG832" s="33">
        <v>43556</v>
      </c>
      <c r="BH832" s="5">
        <f t="shared" si="787"/>
        <v>43556</v>
      </c>
      <c r="BI832" s="11">
        <f t="shared" si="788"/>
        <v>1246</v>
      </c>
      <c r="BJ832" s="11">
        <f t="shared" si="789"/>
        <v>0</v>
      </c>
      <c r="BK832" s="6">
        <f t="shared" si="790"/>
        <v>1471.270012063228</v>
      </c>
      <c r="BL832" s="6">
        <f t="shared" si="810"/>
        <v>424.49124480260684</v>
      </c>
      <c r="BM832" s="6">
        <f t="shared" si="791"/>
        <v>685.10998793677209</v>
      </c>
      <c r="BN832" s="59"/>
      <c r="BO832" s="58"/>
      <c r="BP832" s="58"/>
      <c r="BQ832" s="61">
        <f t="shared" si="792"/>
        <v>580.86621882479994</v>
      </c>
      <c r="BR832" s="33">
        <v>43922</v>
      </c>
      <c r="BS832" s="5">
        <f t="shared" si="793"/>
        <v>43922</v>
      </c>
      <c r="BT832" s="11">
        <f t="shared" si="794"/>
        <v>1612</v>
      </c>
      <c r="BU832" s="11">
        <f t="shared" si="795"/>
        <v>0</v>
      </c>
      <c r="BV832" s="6">
        <f t="shared" si="796"/>
        <v>1575.5137811752002</v>
      </c>
      <c r="BW832" s="6">
        <v>104.24376911197226</v>
      </c>
      <c r="BX832" s="73">
        <f t="shared" si="807"/>
        <v>1521.872569863014</v>
      </c>
      <c r="BY832" s="6">
        <v>258.83398793677208</v>
      </c>
      <c r="BZ832" s="33">
        <v>44287</v>
      </c>
      <c r="CA832" s="5">
        <f t="shared" si="797"/>
        <v>44287</v>
      </c>
      <c r="CB832" s="11">
        <f t="shared" si="798"/>
        <v>1977</v>
      </c>
      <c r="CC832" s="11">
        <f t="shared" si="799"/>
        <v>0</v>
      </c>
      <c r="CD832" s="6">
        <f t="shared" si="800"/>
        <v>1834.3477691119722</v>
      </c>
      <c r="CE832" s="62">
        <f t="shared" si="762"/>
        <v>258.83398793677208</v>
      </c>
      <c r="CF832" s="73">
        <f t="shared" si="808"/>
        <v>143.75866666666667</v>
      </c>
      <c r="CG832" s="73">
        <f t="shared" si="764"/>
        <v>1378.1139031963473</v>
      </c>
      <c r="CH832" s="6">
        <f t="shared" si="801"/>
        <v>0</v>
      </c>
      <c r="CI832" s="6"/>
      <c r="CJ832" s="33">
        <v>44652</v>
      </c>
      <c r="CK832" s="5">
        <f t="shared" si="802"/>
        <v>44652</v>
      </c>
      <c r="CL832" s="11">
        <f t="shared" si="803"/>
        <v>2557</v>
      </c>
      <c r="CM832" s="11">
        <f t="shared" si="804"/>
        <v>2557</v>
      </c>
      <c r="CN832" s="6">
        <f t="shared" si="805"/>
        <v>1834.3477691119722</v>
      </c>
      <c r="CO832" s="62">
        <f t="shared" si="763"/>
        <v>0</v>
      </c>
      <c r="CP832" s="73">
        <f t="shared" si="809"/>
        <v>143.75866666666667</v>
      </c>
      <c r="CQ832" s="73">
        <f t="shared" si="765"/>
        <v>1234.3552365296807</v>
      </c>
      <c r="CR832" s="6">
        <f t="shared" si="806"/>
        <v>0</v>
      </c>
    </row>
    <row r="833" spans="1:96">
      <c r="A833" s="30" t="s">
        <v>2763</v>
      </c>
      <c r="B833" s="30" t="s">
        <v>2762</v>
      </c>
      <c r="C833" s="49"/>
      <c r="D833" s="49" t="s">
        <v>4012</v>
      </c>
      <c r="E833" s="30" t="s">
        <v>3061</v>
      </c>
      <c r="F833" s="30" t="s">
        <v>4568</v>
      </c>
      <c r="G833" s="34" t="s">
        <v>4562</v>
      </c>
      <c r="H833" s="30" t="s">
        <v>4296</v>
      </c>
      <c r="I833" s="30" t="s">
        <v>4295</v>
      </c>
      <c r="J833" s="30"/>
      <c r="K833" s="30" t="s">
        <v>1240</v>
      </c>
      <c r="L833" s="30" t="s">
        <v>3102</v>
      </c>
      <c r="M833" s="31">
        <v>2156.38</v>
      </c>
      <c r="N833" s="30">
        <v>5</v>
      </c>
      <c r="O833" s="30"/>
      <c r="P833" s="162">
        <v>15</v>
      </c>
      <c r="Q833" s="30">
        <f t="shared" si="766"/>
        <v>60</v>
      </c>
      <c r="R833" s="30">
        <f t="shared" si="767"/>
        <v>1826.2110000000002</v>
      </c>
      <c r="S833" s="30">
        <f t="shared" si="768"/>
        <v>1825</v>
      </c>
      <c r="T833" s="30" t="s">
        <v>6</v>
      </c>
      <c r="U833" s="30"/>
      <c r="V833" s="32">
        <v>42310</v>
      </c>
      <c r="W833" s="30"/>
      <c r="X833" s="31">
        <v>2156.38</v>
      </c>
      <c r="Y833" s="30">
        <v>0</v>
      </c>
      <c r="Z833" s="30">
        <v>0</v>
      </c>
      <c r="AA833" s="30">
        <v>0</v>
      </c>
      <c r="AB833" s="31">
        <f t="shared" si="769"/>
        <v>2156.38</v>
      </c>
      <c r="AC833" s="33">
        <v>42095</v>
      </c>
      <c r="AD833" s="10">
        <f t="shared" si="770"/>
        <v>42310</v>
      </c>
      <c r="AE833" s="10">
        <f t="shared" si="771"/>
        <v>42095</v>
      </c>
      <c r="AF833" s="11">
        <f t="shared" si="772"/>
        <v>-215</v>
      </c>
      <c r="AG833" s="11">
        <f t="shared" si="773"/>
        <v>1826.25</v>
      </c>
      <c r="AH833" s="11">
        <v>0</v>
      </c>
      <c r="AI833" s="11">
        <v>0</v>
      </c>
      <c r="AJ833" s="11">
        <v>0</v>
      </c>
      <c r="AK833" s="33">
        <v>42461</v>
      </c>
      <c r="AL833" s="5">
        <f t="shared" si="774"/>
        <v>42461</v>
      </c>
      <c r="AM833" s="11">
        <f t="shared" si="775"/>
        <v>42461</v>
      </c>
      <c r="AN833" s="11">
        <f t="shared" si="776"/>
        <v>0</v>
      </c>
      <c r="AO833" s="6">
        <v>177.93</v>
      </c>
      <c r="AP833" s="6">
        <f t="shared" si="777"/>
        <v>177.93</v>
      </c>
      <c r="AQ833" s="6">
        <f t="shared" si="778"/>
        <v>1978.45</v>
      </c>
      <c r="AR833" s="33">
        <v>42826</v>
      </c>
      <c r="AS833" s="5">
        <f t="shared" si="779"/>
        <v>42826</v>
      </c>
      <c r="AT833" s="11">
        <f t="shared" si="780"/>
        <v>42826</v>
      </c>
      <c r="AU833" s="11">
        <f t="shared" si="781"/>
        <v>516</v>
      </c>
      <c r="AV833" s="6">
        <v>609.20600000000002</v>
      </c>
      <c r="AW833" s="6">
        <v>431.27600000000001</v>
      </c>
      <c r="AX833" s="6">
        <f t="shared" si="782"/>
        <v>1547.174</v>
      </c>
      <c r="AY833" s="33">
        <v>43191</v>
      </c>
      <c r="AZ833" s="5">
        <f t="shared" si="783"/>
        <v>43191</v>
      </c>
      <c r="BA833" s="11">
        <f t="shared" si="784"/>
        <v>881</v>
      </c>
      <c r="BB833" s="11">
        <f t="shared" si="785"/>
        <v>881</v>
      </c>
      <c r="BC833" s="6">
        <v>1046.7787672606212</v>
      </c>
      <c r="BD833" s="6">
        <v>437.57276726062122</v>
      </c>
      <c r="BE833" s="6">
        <f t="shared" si="786"/>
        <v>1109.6012327393789</v>
      </c>
      <c r="BF833" s="8"/>
      <c r="BG833" s="33">
        <v>43556</v>
      </c>
      <c r="BH833" s="5">
        <f t="shared" si="787"/>
        <v>43556</v>
      </c>
      <c r="BI833" s="11">
        <f t="shared" si="788"/>
        <v>1246</v>
      </c>
      <c r="BJ833" s="11">
        <f t="shared" si="789"/>
        <v>0</v>
      </c>
      <c r="BK833" s="6">
        <f t="shared" si="790"/>
        <v>1471.270012063228</v>
      </c>
      <c r="BL833" s="6">
        <f t="shared" si="810"/>
        <v>424.49124480260684</v>
      </c>
      <c r="BM833" s="6">
        <f t="shared" si="791"/>
        <v>685.10998793677209</v>
      </c>
      <c r="BN833" s="59"/>
      <c r="BO833" s="58"/>
      <c r="BP833" s="58"/>
      <c r="BQ833" s="61">
        <f t="shared" si="792"/>
        <v>580.86621882479994</v>
      </c>
      <c r="BR833" s="33">
        <v>43922</v>
      </c>
      <c r="BS833" s="5">
        <f t="shared" si="793"/>
        <v>43922</v>
      </c>
      <c r="BT833" s="11">
        <f t="shared" si="794"/>
        <v>1612</v>
      </c>
      <c r="BU833" s="11">
        <f t="shared" si="795"/>
        <v>0</v>
      </c>
      <c r="BV833" s="6">
        <f t="shared" si="796"/>
        <v>1575.5137811752002</v>
      </c>
      <c r="BW833" s="6">
        <v>104.24376911197226</v>
      </c>
      <c r="BX833" s="73">
        <f t="shared" si="807"/>
        <v>1521.872569863014</v>
      </c>
      <c r="BY833" s="6">
        <v>258.83398793677208</v>
      </c>
      <c r="BZ833" s="33">
        <v>44287</v>
      </c>
      <c r="CA833" s="5">
        <f t="shared" si="797"/>
        <v>44287</v>
      </c>
      <c r="CB833" s="11">
        <f t="shared" si="798"/>
        <v>1977</v>
      </c>
      <c r="CC833" s="11">
        <f t="shared" si="799"/>
        <v>0</v>
      </c>
      <c r="CD833" s="6">
        <f t="shared" si="800"/>
        <v>1834.3477691119722</v>
      </c>
      <c r="CE833" s="62">
        <f t="shared" si="762"/>
        <v>258.83398793677208</v>
      </c>
      <c r="CF833" s="73">
        <f t="shared" si="808"/>
        <v>143.75866666666667</v>
      </c>
      <c r="CG833" s="73">
        <f t="shared" si="764"/>
        <v>1378.1139031963473</v>
      </c>
      <c r="CH833" s="6">
        <f t="shared" si="801"/>
        <v>0</v>
      </c>
      <c r="CI833" s="6"/>
      <c r="CJ833" s="33">
        <v>44652</v>
      </c>
      <c r="CK833" s="5">
        <f t="shared" si="802"/>
        <v>44652</v>
      </c>
      <c r="CL833" s="11">
        <f t="shared" si="803"/>
        <v>2557</v>
      </c>
      <c r="CM833" s="11">
        <f t="shared" si="804"/>
        <v>2557</v>
      </c>
      <c r="CN833" s="6">
        <f t="shared" si="805"/>
        <v>1834.3477691119722</v>
      </c>
      <c r="CO833" s="62">
        <f t="shared" si="763"/>
        <v>0</v>
      </c>
      <c r="CP833" s="73">
        <f t="shared" si="809"/>
        <v>143.75866666666667</v>
      </c>
      <c r="CQ833" s="73">
        <f t="shared" si="765"/>
        <v>1234.3552365296807</v>
      </c>
      <c r="CR833" s="6">
        <f t="shared" si="806"/>
        <v>0</v>
      </c>
    </row>
    <row r="834" spans="1:96">
      <c r="A834" s="30" t="s">
        <v>2764</v>
      </c>
      <c r="B834" s="30" t="s">
        <v>2762</v>
      </c>
      <c r="C834" s="49"/>
      <c r="D834" s="49" t="s">
        <v>4013</v>
      </c>
      <c r="E834" s="30" t="s">
        <v>3061</v>
      </c>
      <c r="F834" s="30" t="s">
        <v>3138</v>
      </c>
      <c r="G834" s="30" t="s">
        <v>3115</v>
      </c>
      <c r="H834" s="30" t="s">
        <v>3139</v>
      </c>
      <c r="I834" s="30" t="s">
        <v>4462</v>
      </c>
      <c r="J834" s="30"/>
      <c r="K834" s="30" t="s">
        <v>1240</v>
      </c>
      <c r="L834" s="30" t="s">
        <v>3102</v>
      </c>
      <c r="M834" s="31">
        <v>2156.38</v>
      </c>
      <c r="N834" s="30">
        <v>5</v>
      </c>
      <c r="O834" s="30"/>
      <c r="P834" s="162">
        <v>15</v>
      </c>
      <c r="Q834" s="30">
        <f t="shared" si="766"/>
        <v>60</v>
      </c>
      <c r="R834" s="30">
        <f t="shared" si="767"/>
        <v>1826.2110000000002</v>
      </c>
      <c r="S834" s="30">
        <f t="shared" si="768"/>
        <v>1825</v>
      </c>
      <c r="T834" s="30" t="s">
        <v>6</v>
      </c>
      <c r="U834" s="30"/>
      <c r="V834" s="32">
        <v>42310</v>
      </c>
      <c r="W834" s="30"/>
      <c r="X834" s="31">
        <v>2156.38</v>
      </c>
      <c r="Y834" s="30">
        <v>0</v>
      </c>
      <c r="Z834" s="30">
        <v>0</v>
      </c>
      <c r="AA834" s="30">
        <v>0</v>
      </c>
      <c r="AB834" s="31">
        <f t="shared" si="769"/>
        <v>2156.38</v>
      </c>
      <c r="AC834" s="33">
        <v>42095</v>
      </c>
      <c r="AD834" s="10">
        <f t="shared" si="770"/>
        <v>42310</v>
      </c>
      <c r="AE834" s="10">
        <f t="shared" si="771"/>
        <v>42095</v>
      </c>
      <c r="AF834" s="11">
        <f t="shared" si="772"/>
        <v>-215</v>
      </c>
      <c r="AG834" s="11">
        <f t="shared" si="773"/>
        <v>1826.25</v>
      </c>
      <c r="AH834" s="11">
        <v>0</v>
      </c>
      <c r="AI834" s="11">
        <v>0</v>
      </c>
      <c r="AJ834" s="11">
        <v>0</v>
      </c>
      <c r="AK834" s="33">
        <v>42461</v>
      </c>
      <c r="AL834" s="5">
        <f t="shared" si="774"/>
        <v>42461</v>
      </c>
      <c r="AM834" s="11">
        <f t="shared" si="775"/>
        <v>42461</v>
      </c>
      <c r="AN834" s="11">
        <f t="shared" si="776"/>
        <v>0</v>
      </c>
      <c r="AO834" s="6">
        <v>177.93</v>
      </c>
      <c r="AP834" s="6">
        <f t="shared" si="777"/>
        <v>177.93</v>
      </c>
      <c r="AQ834" s="6">
        <f t="shared" si="778"/>
        <v>1978.45</v>
      </c>
      <c r="AR834" s="33">
        <v>42826</v>
      </c>
      <c r="AS834" s="5">
        <f t="shared" si="779"/>
        <v>42826</v>
      </c>
      <c r="AT834" s="11">
        <f t="shared" si="780"/>
        <v>42826</v>
      </c>
      <c r="AU834" s="11">
        <f t="shared" si="781"/>
        <v>516</v>
      </c>
      <c r="AV834" s="6">
        <v>609.20600000000002</v>
      </c>
      <c r="AW834" s="6">
        <v>431.27600000000001</v>
      </c>
      <c r="AX834" s="6">
        <f t="shared" si="782"/>
        <v>1547.174</v>
      </c>
      <c r="AY834" s="33">
        <v>43191</v>
      </c>
      <c r="AZ834" s="5">
        <f t="shared" si="783"/>
        <v>43191</v>
      </c>
      <c r="BA834" s="11">
        <f t="shared" si="784"/>
        <v>881</v>
      </c>
      <c r="BB834" s="11">
        <f t="shared" si="785"/>
        <v>881</v>
      </c>
      <c r="BC834" s="6">
        <v>1046.7787672606212</v>
      </c>
      <c r="BD834" s="6">
        <v>437.57276726062122</v>
      </c>
      <c r="BE834" s="6">
        <f t="shared" si="786"/>
        <v>1109.6012327393789</v>
      </c>
      <c r="BF834" s="8"/>
      <c r="BG834" s="33">
        <v>43556</v>
      </c>
      <c r="BH834" s="5">
        <f t="shared" si="787"/>
        <v>43556</v>
      </c>
      <c r="BI834" s="11">
        <f t="shared" si="788"/>
        <v>1246</v>
      </c>
      <c r="BJ834" s="11">
        <f t="shared" si="789"/>
        <v>0</v>
      </c>
      <c r="BK834" s="6">
        <f t="shared" si="790"/>
        <v>1471.270012063228</v>
      </c>
      <c r="BL834" s="6">
        <f t="shared" si="810"/>
        <v>424.49124480260684</v>
      </c>
      <c r="BM834" s="6">
        <f t="shared" si="791"/>
        <v>685.10998793677209</v>
      </c>
      <c r="BN834" s="59"/>
      <c r="BO834" s="58"/>
      <c r="BP834" s="58"/>
      <c r="BQ834" s="61">
        <f t="shared" si="792"/>
        <v>580.86621882479994</v>
      </c>
      <c r="BR834" s="33">
        <v>43922</v>
      </c>
      <c r="BS834" s="5">
        <f t="shared" si="793"/>
        <v>43922</v>
      </c>
      <c r="BT834" s="11">
        <f t="shared" si="794"/>
        <v>1612</v>
      </c>
      <c r="BU834" s="11">
        <f t="shared" si="795"/>
        <v>0</v>
      </c>
      <c r="BV834" s="6">
        <f t="shared" si="796"/>
        <v>1575.5137811752002</v>
      </c>
      <c r="BW834" s="6">
        <v>104.24376911197226</v>
      </c>
      <c r="BX834" s="73">
        <f t="shared" si="807"/>
        <v>1521.872569863014</v>
      </c>
      <c r="BY834" s="6">
        <v>258.83398793677208</v>
      </c>
      <c r="BZ834" s="33">
        <v>44287</v>
      </c>
      <c r="CA834" s="5">
        <f t="shared" si="797"/>
        <v>44287</v>
      </c>
      <c r="CB834" s="11">
        <f t="shared" si="798"/>
        <v>1977</v>
      </c>
      <c r="CC834" s="11">
        <f t="shared" si="799"/>
        <v>0</v>
      </c>
      <c r="CD834" s="6">
        <f t="shared" si="800"/>
        <v>1834.3477691119722</v>
      </c>
      <c r="CE834" s="62">
        <f t="shared" si="762"/>
        <v>258.83398793677208</v>
      </c>
      <c r="CF834" s="73">
        <f t="shared" si="808"/>
        <v>143.75866666666667</v>
      </c>
      <c r="CG834" s="73">
        <f t="shared" si="764"/>
        <v>1378.1139031963473</v>
      </c>
      <c r="CH834" s="6">
        <f t="shared" si="801"/>
        <v>0</v>
      </c>
      <c r="CI834" s="6"/>
      <c r="CJ834" s="33">
        <v>44652</v>
      </c>
      <c r="CK834" s="5">
        <f t="shared" si="802"/>
        <v>44652</v>
      </c>
      <c r="CL834" s="11">
        <f t="shared" si="803"/>
        <v>2557</v>
      </c>
      <c r="CM834" s="11">
        <f t="shared" si="804"/>
        <v>2557</v>
      </c>
      <c r="CN834" s="6">
        <f t="shared" si="805"/>
        <v>1834.3477691119722</v>
      </c>
      <c r="CO834" s="62">
        <f t="shared" si="763"/>
        <v>0</v>
      </c>
      <c r="CP834" s="73">
        <f t="shared" si="809"/>
        <v>143.75866666666667</v>
      </c>
      <c r="CQ834" s="73">
        <f t="shared" si="765"/>
        <v>1234.3552365296807</v>
      </c>
      <c r="CR834" s="6">
        <f t="shared" si="806"/>
        <v>0</v>
      </c>
    </row>
    <row r="835" spans="1:96">
      <c r="A835" s="30" t="s">
        <v>2765</v>
      </c>
      <c r="B835" s="30" t="s">
        <v>2766</v>
      </c>
      <c r="C835" s="49" t="s">
        <v>3062</v>
      </c>
      <c r="D835" s="49" t="s">
        <v>4014</v>
      </c>
      <c r="E835" s="30" t="s">
        <v>3061</v>
      </c>
      <c r="F835" s="30" t="s">
        <v>3138</v>
      </c>
      <c r="G835" s="30" t="s">
        <v>3115</v>
      </c>
      <c r="H835" s="30" t="s">
        <v>3186</v>
      </c>
      <c r="I835" s="30" t="s">
        <v>4299</v>
      </c>
      <c r="J835" s="30"/>
      <c r="K835" s="30" t="s">
        <v>1240</v>
      </c>
      <c r="L835" s="30" t="s">
        <v>3102</v>
      </c>
      <c r="M835" s="31">
        <v>1609.94</v>
      </c>
      <c r="N835" s="30">
        <v>5</v>
      </c>
      <c r="O835" s="30"/>
      <c r="P835" s="162">
        <v>15</v>
      </c>
      <c r="Q835" s="30">
        <f t="shared" si="766"/>
        <v>60</v>
      </c>
      <c r="R835" s="30">
        <f t="shared" si="767"/>
        <v>1826.2110000000002</v>
      </c>
      <c r="S835" s="30">
        <f t="shared" si="768"/>
        <v>1825</v>
      </c>
      <c r="T835" s="30" t="s">
        <v>6</v>
      </c>
      <c r="U835" s="30"/>
      <c r="V835" s="32">
        <v>42310</v>
      </c>
      <c r="W835" s="30"/>
      <c r="X835" s="31">
        <v>1609.94</v>
      </c>
      <c r="Y835" s="30">
        <v>0</v>
      </c>
      <c r="Z835" s="30">
        <v>0</v>
      </c>
      <c r="AA835" s="30">
        <v>0</v>
      </c>
      <c r="AB835" s="31">
        <f t="shared" si="769"/>
        <v>1609.94</v>
      </c>
      <c r="AC835" s="33">
        <v>42095</v>
      </c>
      <c r="AD835" s="10">
        <f t="shared" si="770"/>
        <v>42310</v>
      </c>
      <c r="AE835" s="10">
        <f t="shared" si="771"/>
        <v>42095</v>
      </c>
      <c r="AF835" s="11">
        <f t="shared" si="772"/>
        <v>-215</v>
      </c>
      <c r="AG835" s="11">
        <f t="shared" si="773"/>
        <v>1826.25</v>
      </c>
      <c r="AH835" s="11">
        <v>0</v>
      </c>
      <c r="AI835" s="11">
        <v>0</v>
      </c>
      <c r="AJ835" s="11">
        <v>0</v>
      </c>
      <c r="AK835" s="33">
        <v>42461</v>
      </c>
      <c r="AL835" s="5">
        <f t="shared" si="774"/>
        <v>42461</v>
      </c>
      <c r="AM835" s="11">
        <f t="shared" si="775"/>
        <v>42461</v>
      </c>
      <c r="AN835" s="11">
        <f t="shared" si="776"/>
        <v>0</v>
      </c>
      <c r="AO835" s="6">
        <v>132.83000000000001</v>
      </c>
      <c r="AP835" s="6">
        <f t="shared" si="777"/>
        <v>132.83000000000001</v>
      </c>
      <c r="AQ835" s="6">
        <f t="shared" si="778"/>
        <v>1477.1100000000001</v>
      </c>
      <c r="AR835" s="33">
        <v>42826</v>
      </c>
      <c r="AS835" s="5">
        <f t="shared" si="779"/>
        <v>42826</v>
      </c>
      <c r="AT835" s="11">
        <f t="shared" si="780"/>
        <v>42826</v>
      </c>
      <c r="AU835" s="11">
        <f t="shared" si="781"/>
        <v>516</v>
      </c>
      <c r="AV835" s="6">
        <v>454.81800000000004</v>
      </c>
      <c r="AW835" s="6">
        <v>321.988</v>
      </c>
      <c r="AX835" s="6">
        <f t="shared" si="782"/>
        <v>1155.1220000000001</v>
      </c>
      <c r="AY835" s="33">
        <v>43191</v>
      </c>
      <c r="AZ835" s="5">
        <f t="shared" si="783"/>
        <v>43191</v>
      </c>
      <c r="BA835" s="11">
        <f t="shared" si="784"/>
        <v>881</v>
      </c>
      <c r="BB835" s="11">
        <f t="shared" si="785"/>
        <v>881</v>
      </c>
      <c r="BC835" s="6">
        <v>781.51872138963438</v>
      </c>
      <c r="BD835" s="6">
        <v>326.70072138963434</v>
      </c>
      <c r="BE835" s="6">
        <f t="shared" si="786"/>
        <v>828.42127861036568</v>
      </c>
      <c r="BF835" s="8"/>
      <c r="BG835" s="33">
        <v>43556</v>
      </c>
      <c r="BH835" s="5">
        <f t="shared" si="787"/>
        <v>43556</v>
      </c>
      <c r="BI835" s="11">
        <f t="shared" si="788"/>
        <v>1246</v>
      </c>
      <c r="BJ835" s="11">
        <f t="shared" si="789"/>
        <v>0</v>
      </c>
      <c r="BK835" s="6">
        <f t="shared" si="790"/>
        <v>1098.441111131189</v>
      </c>
      <c r="BL835" s="6">
        <f t="shared" si="810"/>
        <v>316.92238974155464</v>
      </c>
      <c r="BM835" s="6">
        <f t="shared" si="791"/>
        <v>511.49888886881104</v>
      </c>
      <c r="BN835" s="59"/>
      <c r="BO835" s="58"/>
      <c r="BP835" s="58"/>
      <c r="BQ835" s="61">
        <f t="shared" si="792"/>
        <v>433.67113418543954</v>
      </c>
      <c r="BR835" s="33">
        <v>43922</v>
      </c>
      <c r="BS835" s="5">
        <f t="shared" si="793"/>
        <v>43922</v>
      </c>
      <c r="BT835" s="11">
        <f t="shared" si="794"/>
        <v>1612</v>
      </c>
      <c r="BU835" s="11">
        <f t="shared" si="795"/>
        <v>0</v>
      </c>
      <c r="BV835" s="6">
        <f t="shared" si="796"/>
        <v>1176.2688658145605</v>
      </c>
      <c r="BW835" s="6">
        <v>77.827754683371481</v>
      </c>
      <c r="BX835" s="73">
        <f t="shared" si="807"/>
        <v>1136.2206684931507</v>
      </c>
      <c r="BY835" s="6">
        <v>194.51088886881104</v>
      </c>
      <c r="BZ835" s="33">
        <v>44287</v>
      </c>
      <c r="CA835" s="5">
        <f t="shared" si="797"/>
        <v>44287</v>
      </c>
      <c r="CB835" s="11">
        <f t="shared" si="798"/>
        <v>1977</v>
      </c>
      <c r="CC835" s="11">
        <f t="shared" si="799"/>
        <v>0</v>
      </c>
      <c r="CD835" s="6">
        <f t="shared" si="800"/>
        <v>1370.7797546833715</v>
      </c>
      <c r="CE835" s="62">
        <f t="shared" si="762"/>
        <v>194.51088886881104</v>
      </c>
      <c r="CF835" s="73">
        <f t="shared" si="808"/>
        <v>107.32933333333334</v>
      </c>
      <c r="CG835" s="73">
        <f t="shared" si="764"/>
        <v>1028.8913351598173</v>
      </c>
      <c r="CH835" s="6">
        <f t="shared" si="801"/>
        <v>0</v>
      </c>
      <c r="CI835" s="6"/>
      <c r="CJ835" s="33">
        <v>44652</v>
      </c>
      <c r="CK835" s="5">
        <f t="shared" si="802"/>
        <v>44652</v>
      </c>
      <c r="CL835" s="11">
        <f t="shared" si="803"/>
        <v>2557</v>
      </c>
      <c r="CM835" s="11">
        <f t="shared" si="804"/>
        <v>2557</v>
      </c>
      <c r="CN835" s="6">
        <f t="shared" si="805"/>
        <v>1370.7797546833715</v>
      </c>
      <c r="CO835" s="62">
        <f t="shared" si="763"/>
        <v>0</v>
      </c>
      <c r="CP835" s="73">
        <f t="shared" si="809"/>
        <v>107.32933333333334</v>
      </c>
      <c r="CQ835" s="73">
        <f t="shared" si="765"/>
        <v>921.56200182648399</v>
      </c>
      <c r="CR835" s="6">
        <f t="shared" si="806"/>
        <v>0</v>
      </c>
    </row>
    <row r="836" spans="1:96">
      <c r="A836" s="30" t="s">
        <v>2767</v>
      </c>
      <c r="B836" s="30" t="s">
        <v>2766</v>
      </c>
      <c r="C836" s="49" t="s">
        <v>3062</v>
      </c>
      <c r="D836" s="49" t="s">
        <v>4015</v>
      </c>
      <c r="E836" s="30" t="s">
        <v>3061</v>
      </c>
      <c r="F836" s="30" t="s">
        <v>3138</v>
      </c>
      <c r="G836" s="30" t="s">
        <v>3115</v>
      </c>
      <c r="H836" s="30" t="s">
        <v>3186</v>
      </c>
      <c r="I836" s="30" t="s">
        <v>4299</v>
      </c>
      <c r="J836" s="30"/>
      <c r="K836" s="30" t="s">
        <v>1240</v>
      </c>
      <c r="L836" s="30" t="s">
        <v>3102</v>
      </c>
      <c r="M836" s="31">
        <v>1609.94</v>
      </c>
      <c r="N836" s="30">
        <v>5</v>
      </c>
      <c r="O836" s="30"/>
      <c r="P836" s="162">
        <v>15</v>
      </c>
      <c r="Q836" s="30">
        <f t="shared" si="766"/>
        <v>60</v>
      </c>
      <c r="R836" s="30">
        <f t="shared" si="767"/>
        <v>1826.2110000000002</v>
      </c>
      <c r="S836" s="30">
        <f t="shared" si="768"/>
        <v>1825</v>
      </c>
      <c r="T836" s="30" t="s">
        <v>6</v>
      </c>
      <c r="U836" s="30"/>
      <c r="V836" s="32">
        <v>42310</v>
      </c>
      <c r="W836" s="30"/>
      <c r="X836" s="31">
        <v>1609.94</v>
      </c>
      <c r="Y836" s="30">
        <v>0</v>
      </c>
      <c r="Z836" s="30">
        <v>0</v>
      </c>
      <c r="AA836" s="30">
        <v>0</v>
      </c>
      <c r="AB836" s="31">
        <f t="shared" si="769"/>
        <v>1609.94</v>
      </c>
      <c r="AC836" s="33">
        <v>42095</v>
      </c>
      <c r="AD836" s="10">
        <f t="shared" si="770"/>
        <v>42310</v>
      </c>
      <c r="AE836" s="10">
        <f t="shared" si="771"/>
        <v>42095</v>
      </c>
      <c r="AF836" s="11">
        <f t="shared" si="772"/>
        <v>-215</v>
      </c>
      <c r="AG836" s="11">
        <f t="shared" si="773"/>
        <v>1826.25</v>
      </c>
      <c r="AH836" s="11">
        <v>0</v>
      </c>
      <c r="AI836" s="11">
        <v>0</v>
      </c>
      <c r="AJ836" s="11">
        <v>0</v>
      </c>
      <c r="AK836" s="33">
        <v>42461</v>
      </c>
      <c r="AL836" s="5">
        <f t="shared" si="774"/>
        <v>42461</v>
      </c>
      <c r="AM836" s="11">
        <f t="shared" si="775"/>
        <v>42461</v>
      </c>
      <c r="AN836" s="11">
        <f t="shared" si="776"/>
        <v>0</v>
      </c>
      <c r="AO836" s="6">
        <v>132.83000000000001</v>
      </c>
      <c r="AP836" s="6">
        <f t="shared" si="777"/>
        <v>132.83000000000001</v>
      </c>
      <c r="AQ836" s="6">
        <f t="shared" si="778"/>
        <v>1477.1100000000001</v>
      </c>
      <c r="AR836" s="33">
        <v>42826</v>
      </c>
      <c r="AS836" s="5">
        <f t="shared" si="779"/>
        <v>42826</v>
      </c>
      <c r="AT836" s="11">
        <f t="shared" si="780"/>
        <v>42826</v>
      </c>
      <c r="AU836" s="11">
        <f t="shared" si="781"/>
        <v>516</v>
      </c>
      <c r="AV836" s="6">
        <v>454.81800000000004</v>
      </c>
      <c r="AW836" s="6">
        <v>321.988</v>
      </c>
      <c r="AX836" s="6">
        <f t="shared" si="782"/>
        <v>1155.1220000000001</v>
      </c>
      <c r="AY836" s="33">
        <v>43191</v>
      </c>
      <c r="AZ836" s="5">
        <f t="shared" si="783"/>
        <v>43191</v>
      </c>
      <c r="BA836" s="11">
        <f t="shared" si="784"/>
        <v>881</v>
      </c>
      <c r="BB836" s="11">
        <f t="shared" si="785"/>
        <v>881</v>
      </c>
      <c r="BC836" s="6">
        <v>781.51872138963438</v>
      </c>
      <c r="BD836" s="6">
        <v>326.70072138963434</v>
      </c>
      <c r="BE836" s="6">
        <f t="shared" si="786"/>
        <v>828.42127861036568</v>
      </c>
      <c r="BF836" s="8"/>
      <c r="BG836" s="33">
        <v>43556</v>
      </c>
      <c r="BH836" s="5">
        <f t="shared" si="787"/>
        <v>43556</v>
      </c>
      <c r="BI836" s="11">
        <f t="shared" si="788"/>
        <v>1246</v>
      </c>
      <c r="BJ836" s="11">
        <f t="shared" si="789"/>
        <v>0</v>
      </c>
      <c r="BK836" s="6">
        <f t="shared" si="790"/>
        <v>1098.441111131189</v>
      </c>
      <c r="BL836" s="6">
        <f t="shared" si="810"/>
        <v>316.92238974155464</v>
      </c>
      <c r="BM836" s="6">
        <f t="shared" si="791"/>
        <v>511.49888886881104</v>
      </c>
      <c r="BN836" s="59"/>
      <c r="BO836" s="58"/>
      <c r="BP836" s="58"/>
      <c r="BQ836" s="61">
        <f t="shared" si="792"/>
        <v>433.67113418543954</v>
      </c>
      <c r="BR836" s="33">
        <v>43922</v>
      </c>
      <c r="BS836" s="5">
        <f t="shared" si="793"/>
        <v>43922</v>
      </c>
      <c r="BT836" s="11">
        <f t="shared" si="794"/>
        <v>1612</v>
      </c>
      <c r="BU836" s="11">
        <f t="shared" si="795"/>
        <v>0</v>
      </c>
      <c r="BV836" s="6">
        <f t="shared" si="796"/>
        <v>1176.2688658145605</v>
      </c>
      <c r="BW836" s="6">
        <v>77.827754683371481</v>
      </c>
      <c r="BX836" s="73">
        <f t="shared" si="807"/>
        <v>1136.2206684931507</v>
      </c>
      <c r="BY836" s="6">
        <v>194.51088886881104</v>
      </c>
      <c r="BZ836" s="33">
        <v>44287</v>
      </c>
      <c r="CA836" s="5">
        <f t="shared" si="797"/>
        <v>44287</v>
      </c>
      <c r="CB836" s="11">
        <f t="shared" si="798"/>
        <v>1977</v>
      </c>
      <c r="CC836" s="11">
        <f t="shared" si="799"/>
        <v>0</v>
      </c>
      <c r="CD836" s="6">
        <f t="shared" si="800"/>
        <v>1370.7797546833715</v>
      </c>
      <c r="CE836" s="62">
        <f t="shared" ref="CE836:CE849" si="811">BY836</f>
        <v>194.51088886881104</v>
      </c>
      <c r="CF836" s="73">
        <f t="shared" si="808"/>
        <v>107.32933333333334</v>
      </c>
      <c r="CG836" s="73">
        <f t="shared" si="764"/>
        <v>1028.8913351598173</v>
      </c>
      <c r="CH836" s="6">
        <f t="shared" si="801"/>
        <v>0</v>
      </c>
      <c r="CI836" s="6"/>
      <c r="CJ836" s="33">
        <v>44652</v>
      </c>
      <c r="CK836" s="5">
        <f t="shared" si="802"/>
        <v>44652</v>
      </c>
      <c r="CL836" s="11">
        <f t="shared" si="803"/>
        <v>2557</v>
      </c>
      <c r="CM836" s="11">
        <f t="shared" si="804"/>
        <v>2557</v>
      </c>
      <c r="CN836" s="6">
        <f t="shared" si="805"/>
        <v>1370.7797546833715</v>
      </c>
      <c r="CO836" s="62">
        <f t="shared" ref="CO836:CO849" si="812">CH836</f>
        <v>0</v>
      </c>
      <c r="CP836" s="73">
        <f t="shared" si="809"/>
        <v>107.32933333333334</v>
      </c>
      <c r="CQ836" s="73">
        <f t="shared" si="765"/>
        <v>921.56200182648399</v>
      </c>
      <c r="CR836" s="6">
        <f t="shared" si="806"/>
        <v>0</v>
      </c>
    </row>
    <row r="837" spans="1:96">
      <c r="A837" s="30" t="s">
        <v>2768</v>
      </c>
      <c r="B837" s="30" t="s">
        <v>2766</v>
      </c>
      <c r="C837" s="49" t="s">
        <v>3062</v>
      </c>
      <c r="D837" s="49" t="s">
        <v>4016</v>
      </c>
      <c r="E837" s="30" t="s">
        <v>3061</v>
      </c>
      <c r="F837" s="30" t="s">
        <v>3138</v>
      </c>
      <c r="G837" s="30" t="s">
        <v>3115</v>
      </c>
      <c r="H837" s="30" t="s">
        <v>3186</v>
      </c>
      <c r="I837" s="30" t="s">
        <v>4299</v>
      </c>
      <c r="J837" s="30"/>
      <c r="K837" s="30" t="s">
        <v>1240</v>
      </c>
      <c r="L837" s="30" t="s">
        <v>3102</v>
      </c>
      <c r="M837" s="31">
        <v>1609.94</v>
      </c>
      <c r="N837" s="30">
        <v>5</v>
      </c>
      <c r="O837" s="30"/>
      <c r="P837" s="162">
        <v>15</v>
      </c>
      <c r="Q837" s="30">
        <f t="shared" si="766"/>
        <v>60</v>
      </c>
      <c r="R837" s="30">
        <f t="shared" si="767"/>
        <v>1826.2110000000002</v>
      </c>
      <c r="S837" s="30">
        <f t="shared" si="768"/>
        <v>1825</v>
      </c>
      <c r="T837" s="30" t="s">
        <v>6</v>
      </c>
      <c r="U837" s="30"/>
      <c r="V837" s="32">
        <v>42310</v>
      </c>
      <c r="W837" s="30"/>
      <c r="X837" s="31">
        <v>1609.94</v>
      </c>
      <c r="Y837" s="30">
        <v>0</v>
      </c>
      <c r="Z837" s="30">
        <v>0</v>
      </c>
      <c r="AA837" s="30">
        <v>0</v>
      </c>
      <c r="AB837" s="31">
        <f t="shared" si="769"/>
        <v>1609.94</v>
      </c>
      <c r="AC837" s="33">
        <v>42095</v>
      </c>
      <c r="AD837" s="10">
        <f t="shared" si="770"/>
        <v>42310</v>
      </c>
      <c r="AE837" s="10">
        <f t="shared" si="771"/>
        <v>42095</v>
      </c>
      <c r="AF837" s="11">
        <f t="shared" si="772"/>
        <v>-215</v>
      </c>
      <c r="AG837" s="11">
        <f t="shared" si="773"/>
        <v>1826.25</v>
      </c>
      <c r="AH837" s="11">
        <v>0</v>
      </c>
      <c r="AI837" s="11">
        <v>0</v>
      </c>
      <c r="AJ837" s="11">
        <v>0</v>
      </c>
      <c r="AK837" s="33">
        <v>42461</v>
      </c>
      <c r="AL837" s="5">
        <f t="shared" si="774"/>
        <v>42461</v>
      </c>
      <c r="AM837" s="11">
        <f t="shared" si="775"/>
        <v>42461</v>
      </c>
      <c r="AN837" s="11">
        <f t="shared" si="776"/>
        <v>0</v>
      </c>
      <c r="AO837" s="6">
        <v>132.83000000000001</v>
      </c>
      <c r="AP837" s="6">
        <f t="shared" si="777"/>
        <v>132.83000000000001</v>
      </c>
      <c r="AQ837" s="6">
        <f t="shared" si="778"/>
        <v>1477.1100000000001</v>
      </c>
      <c r="AR837" s="33">
        <v>42826</v>
      </c>
      <c r="AS837" s="5">
        <f t="shared" si="779"/>
        <v>42826</v>
      </c>
      <c r="AT837" s="11">
        <f t="shared" si="780"/>
        <v>42826</v>
      </c>
      <c r="AU837" s="11">
        <f t="shared" si="781"/>
        <v>516</v>
      </c>
      <c r="AV837" s="6">
        <v>454.81800000000004</v>
      </c>
      <c r="AW837" s="6">
        <v>321.988</v>
      </c>
      <c r="AX837" s="6">
        <f t="shared" si="782"/>
        <v>1155.1220000000001</v>
      </c>
      <c r="AY837" s="33">
        <v>43191</v>
      </c>
      <c r="AZ837" s="5">
        <f t="shared" si="783"/>
        <v>43191</v>
      </c>
      <c r="BA837" s="11">
        <f t="shared" si="784"/>
        <v>881</v>
      </c>
      <c r="BB837" s="11">
        <f t="shared" si="785"/>
        <v>881</v>
      </c>
      <c r="BC837" s="6">
        <v>781.51872138963438</v>
      </c>
      <c r="BD837" s="6">
        <v>326.70072138963434</v>
      </c>
      <c r="BE837" s="6">
        <f t="shared" si="786"/>
        <v>828.42127861036568</v>
      </c>
      <c r="BF837" s="8"/>
      <c r="BG837" s="33">
        <v>43556</v>
      </c>
      <c r="BH837" s="5">
        <f t="shared" si="787"/>
        <v>43556</v>
      </c>
      <c r="BI837" s="11">
        <f t="shared" si="788"/>
        <v>1246</v>
      </c>
      <c r="BJ837" s="11">
        <f t="shared" si="789"/>
        <v>0</v>
      </c>
      <c r="BK837" s="6">
        <f t="shared" si="790"/>
        <v>1098.441111131189</v>
      </c>
      <c r="BL837" s="6">
        <f t="shared" si="810"/>
        <v>316.92238974155464</v>
      </c>
      <c r="BM837" s="6">
        <f t="shared" si="791"/>
        <v>511.49888886881104</v>
      </c>
      <c r="BN837" s="59"/>
      <c r="BO837" s="58"/>
      <c r="BP837" s="58"/>
      <c r="BQ837" s="61">
        <f t="shared" si="792"/>
        <v>433.67113418543954</v>
      </c>
      <c r="BR837" s="33">
        <v>43922</v>
      </c>
      <c r="BS837" s="5">
        <f t="shared" si="793"/>
        <v>43922</v>
      </c>
      <c r="BT837" s="11">
        <f t="shared" si="794"/>
        <v>1612</v>
      </c>
      <c r="BU837" s="11">
        <f t="shared" si="795"/>
        <v>0</v>
      </c>
      <c r="BV837" s="6">
        <f t="shared" si="796"/>
        <v>1176.2688658145605</v>
      </c>
      <c r="BW837" s="6">
        <v>77.827754683371481</v>
      </c>
      <c r="BX837" s="73">
        <f t="shared" si="807"/>
        <v>1136.2206684931507</v>
      </c>
      <c r="BY837" s="6">
        <v>194.51088886881104</v>
      </c>
      <c r="BZ837" s="33">
        <v>44287</v>
      </c>
      <c r="CA837" s="5">
        <f t="shared" si="797"/>
        <v>44287</v>
      </c>
      <c r="CB837" s="11">
        <f t="shared" si="798"/>
        <v>1977</v>
      </c>
      <c r="CC837" s="11">
        <f t="shared" si="799"/>
        <v>0</v>
      </c>
      <c r="CD837" s="6">
        <f t="shared" si="800"/>
        <v>1370.7797546833715</v>
      </c>
      <c r="CE837" s="62">
        <f t="shared" si="811"/>
        <v>194.51088886881104</v>
      </c>
      <c r="CF837" s="73">
        <f t="shared" si="808"/>
        <v>107.32933333333334</v>
      </c>
      <c r="CG837" s="73">
        <f t="shared" si="764"/>
        <v>1028.8913351598173</v>
      </c>
      <c r="CH837" s="6">
        <f t="shared" si="801"/>
        <v>0</v>
      </c>
      <c r="CI837" s="6"/>
      <c r="CJ837" s="33">
        <v>44652</v>
      </c>
      <c r="CK837" s="5">
        <f t="shared" si="802"/>
        <v>44652</v>
      </c>
      <c r="CL837" s="11">
        <f t="shared" si="803"/>
        <v>2557</v>
      </c>
      <c r="CM837" s="11">
        <f t="shared" si="804"/>
        <v>2557</v>
      </c>
      <c r="CN837" s="6">
        <f t="shared" si="805"/>
        <v>1370.7797546833715</v>
      </c>
      <c r="CO837" s="62">
        <f t="shared" si="812"/>
        <v>0</v>
      </c>
      <c r="CP837" s="73">
        <f t="shared" si="809"/>
        <v>107.32933333333334</v>
      </c>
      <c r="CQ837" s="73">
        <f t="shared" si="765"/>
        <v>921.56200182648399</v>
      </c>
      <c r="CR837" s="6">
        <f t="shared" si="806"/>
        <v>0</v>
      </c>
    </row>
    <row r="838" spans="1:96">
      <c r="A838" s="30" t="s">
        <v>2769</v>
      </c>
      <c r="B838" s="30" t="s">
        <v>2766</v>
      </c>
      <c r="C838" s="49" t="s">
        <v>3062</v>
      </c>
      <c r="D838" s="49" t="s">
        <v>4017</v>
      </c>
      <c r="E838" s="30" t="s">
        <v>3061</v>
      </c>
      <c r="F838" s="30" t="s">
        <v>3138</v>
      </c>
      <c r="G838" s="30" t="s">
        <v>3115</v>
      </c>
      <c r="H838" s="30" t="s">
        <v>3186</v>
      </c>
      <c r="I838" s="30" t="s">
        <v>4299</v>
      </c>
      <c r="J838" s="30"/>
      <c r="K838" s="30" t="s">
        <v>1240</v>
      </c>
      <c r="L838" s="30" t="s">
        <v>3102</v>
      </c>
      <c r="M838" s="31">
        <v>1609.94</v>
      </c>
      <c r="N838" s="30">
        <v>5</v>
      </c>
      <c r="O838" s="30"/>
      <c r="P838" s="162">
        <v>15</v>
      </c>
      <c r="Q838" s="30">
        <f t="shared" si="766"/>
        <v>60</v>
      </c>
      <c r="R838" s="30">
        <f t="shared" si="767"/>
        <v>1826.2110000000002</v>
      </c>
      <c r="S838" s="30">
        <f t="shared" si="768"/>
        <v>1825</v>
      </c>
      <c r="T838" s="30" t="s">
        <v>6</v>
      </c>
      <c r="U838" s="30"/>
      <c r="V838" s="32">
        <v>42310</v>
      </c>
      <c r="W838" s="30"/>
      <c r="X838" s="31">
        <v>1609.94</v>
      </c>
      <c r="Y838" s="30">
        <v>0</v>
      </c>
      <c r="Z838" s="30">
        <v>0</v>
      </c>
      <c r="AA838" s="30">
        <v>0</v>
      </c>
      <c r="AB838" s="31">
        <f t="shared" si="769"/>
        <v>1609.94</v>
      </c>
      <c r="AC838" s="33">
        <v>42095</v>
      </c>
      <c r="AD838" s="10">
        <f t="shared" si="770"/>
        <v>42310</v>
      </c>
      <c r="AE838" s="10">
        <f t="shared" si="771"/>
        <v>42095</v>
      </c>
      <c r="AF838" s="11">
        <f t="shared" si="772"/>
        <v>-215</v>
      </c>
      <c r="AG838" s="11">
        <f t="shared" si="773"/>
        <v>1826.25</v>
      </c>
      <c r="AH838" s="11">
        <v>0</v>
      </c>
      <c r="AI838" s="11">
        <v>0</v>
      </c>
      <c r="AJ838" s="11">
        <v>0</v>
      </c>
      <c r="AK838" s="33">
        <v>42461</v>
      </c>
      <c r="AL838" s="5">
        <f t="shared" si="774"/>
        <v>42461</v>
      </c>
      <c r="AM838" s="11">
        <f t="shared" si="775"/>
        <v>42461</v>
      </c>
      <c r="AN838" s="11">
        <f t="shared" si="776"/>
        <v>0</v>
      </c>
      <c r="AO838" s="6">
        <v>132.83000000000001</v>
      </c>
      <c r="AP838" s="6">
        <f t="shared" si="777"/>
        <v>132.83000000000001</v>
      </c>
      <c r="AQ838" s="6">
        <f t="shared" si="778"/>
        <v>1477.1100000000001</v>
      </c>
      <c r="AR838" s="33">
        <v>42826</v>
      </c>
      <c r="AS838" s="5">
        <f t="shared" si="779"/>
        <v>42826</v>
      </c>
      <c r="AT838" s="11">
        <f t="shared" si="780"/>
        <v>42826</v>
      </c>
      <c r="AU838" s="11">
        <f t="shared" si="781"/>
        <v>516</v>
      </c>
      <c r="AV838" s="6">
        <v>454.81800000000004</v>
      </c>
      <c r="AW838" s="6">
        <v>321.988</v>
      </c>
      <c r="AX838" s="6">
        <f t="shared" si="782"/>
        <v>1155.1220000000001</v>
      </c>
      <c r="AY838" s="33">
        <v>43191</v>
      </c>
      <c r="AZ838" s="5">
        <f t="shared" si="783"/>
        <v>43191</v>
      </c>
      <c r="BA838" s="11">
        <f t="shared" si="784"/>
        <v>881</v>
      </c>
      <c r="BB838" s="11">
        <f t="shared" si="785"/>
        <v>881</v>
      </c>
      <c r="BC838" s="6">
        <v>781.51872138963438</v>
      </c>
      <c r="BD838" s="6">
        <v>326.70072138963434</v>
      </c>
      <c r="BE838" s="6">
        <f t="shared" si="786"/>
        <v>828.42127861036568</v>
      </c>
      <c r="BF838" s="8"/>
      <c r="BG838" s="33">
        <v>43556</v>
      </c>
      <c r="BH838" s="5">
        <f t="shared" si="787"/>
        <v>43556</v>
      </c>
      <c r="BI838" s="11">
        <f t="shared" si="788"/>
        <v>1246</v>
      </c>
      <c r="BJ838" s="11">
        <f t="shared" si="789"/>
        <v>0</v>
      </c>
      <c r="BK838" s="6">
        <f t="shared" si="790"/>
        <v>1098.441111131189</v>
      </c>
      <c r="BL838" s="6">
        <f t="shared" si="810"/>
        <v>316.92238974155464</v>
      </c>
      <c r="BM838" s="6">
        <f t="shared" si="791"/>
        <v>511.49888886881104</v>
      </c>
      <c r="BN838" s="59"/>
      <c r="BO838" s="58"/>
      <c r="BP838" s="58"/>
      <c r="BQ838" s="61">
        <f t="shared" si="792"/>
        <v>433.67113418543954</v>
      </c>
      <c r="BR838" s="33">
        <v>43922</v>
      </c>
      <c r="BS838" s="5">
        <f t="shared" si="793"/>
        <v>43922</v>
      </c>
      <c r="BT838" s="11">
        <f t="shared" si="794"/>
        <v>1612</v>
      </c>
      <c r="BU838" s="11">
        <f t="shared" si="795"/>
        <v>0</v>
      </c>
      <c r="BV838" s="6">
        <f t="shared" si="796"/>
        <v>1176.2688658145605</v>
      </c>
      <c r="BW838" s="6">
        <v>77.827754683371481</v>
      </c>
      <c r="BX838" s="73">
        <f t="shared" si="807"/>
        <v>1136.2206684931507</v>
      </c>
      <c r="BY838" s="6">
        <v>194.51088886881104</v>
      </c>
      <c r="BZ838" s="33">
        <v>44287</v>
      </c>
      <c r="CA838" s="5">
        <f t="shared" si="797"/>
        <v>44287</v>
      </c>
      <c r="CB838" s="11">
        <f t="shared" si="798"/>
        <v>1977</v>
      </c>
      <c r="CC838" s="11">
        <f t="shared" si="799"/>
        <v>0</v>
      </c>
      <c r="CD838" s="6">
        <f t="shared" si="800"/>
        <v>1370.7797546833715</v>
      </c>
      <c r="CE838" s="62">
        <f t="shared" si="811"/>
        <v>194.51088886881104</v>
      </c>
      <c r="CF838" s="73">
        <f t="shared" si="808"/>
        <v>107.32933333333334</v>
      </c>
      <c r="CG838" s="73">
        <f t="shared" si="764"/>
        <v>1028.8913351598173</v>
      </c>
      <c r="CH838" s="6">
        <f t="shared" si="801"/>
        <v>0</v>
      </c>
      <c r="CI838" s="6"/>
      <c r="CJ838" s="33">
        <v>44652</v>
      </c>
      <c r="CK838" s="5">
        <f t="shared" si="802"/>
        <v>44652</v>
      </c>
      <c r="CL838" s="11">
        <f t="shared" si="803"/>
        <v>2557</v>
      </c>
      <c r="CM838" s="11">
        <f t="shared" si="804"/>
        <v>2557</v>
      </c>
      <c r="CN838" s="6">
        <f t="shared" si="805"/>
        <v>1370.7797546833715</v>
      </c>
      <c r="CO838" s="62">
        <f t="shared" si="812"/>
        <v>0</v>
      </c>
      <c r="CP838" s="73">
        <f t="shared" si="809"/>
        <v>107.32933333333334</v>
      </c>
      <c r="CQ838" s="73">
        <f t="shared" si="765"/>
        <v>921.56200182648399</v>
      </c>
      <c r="CR838" s="6">
        <f t="shared" si="806"/>
        <v>0</v>
      </c>
    </row>
    <row r="839" spans="1:96">
      <c r="A839" s="30" t="s">
        <v>2770</v>
      </c>
      <c r="B839" s="30" t="s">
        <v>2766</v>
      </c>
      <c r="C839" s="49"/>
      <c r="D839" s="49" t="s">
        <v>4018</v>
      </c>
      <c r="E839" s="30" t="s">
        <v>3061</v>
      </c>
      <c r="F839" s="30" t="s">
        <v>4568</v>
      </c>
      <c r="G839" s="34" t="s">
        <v>4562</v>
      </c>
      <c r="H839" s="30" t="s">
        <v>4296</v>
      </c>
      <c r="I839" s="30" t="s">
        <v>4295</v>
      </c>
      <c r="J839" s="30"/>
      <c r="K839" s="30" t="s">
        <v>1240</v>
      </c>
      <c r="L839" s="30" t="s">
        <v>3102</v>
      </c>
      <c r="M839" s="31">
        <v>1609.94</v>
      </c>
      <c r="N839" s="30">
        <v>5</v>
      </c>
      <c r="O839" s="30"/>
      <c r="P839" s="162">
        <v>15</v>
      </c>
      <c r="Q839" s="30">
        <f t="shared" si="766"/>
        <v>60</v>
      </c>
      <c r="R839" s="30">
        <f t="shared" si="767"/>
        <v>1826.2110000000002</v>
      </c>
      <c r="S839" s="30">
        <f t="shared" si="768"/>
        <v>1825</v>
      </c>
      <c r="T839" s="30" t="s">
        <v>6</v>
      </c>
      <c r="U839" s="30"/>
      <c r="V839" s="32">
        <v>42310</v>
      </c>
      <c r="W839" s="30"/>
      <c r="X839" s="31">
        <v>1609.94</v>
      </c>
      <c r="Y839" s="30">
        <v>0</v>
      </c>
      <c r="Z839" s="30">
        <v>0</v>
      </c>
      <c r="AA839" s="30">
        <v>0</v>
      </c>
      <c r="AB839" s="31">
        <f t="shared" si="769"/>
        <v>1609.94</v>
      </c>
      <c r="AC839" s="33">
        <v>42095</v>
      </c>
      <c r="AD839" s="10">
        <f t="shared" si="770"/>
        <v>42310</v>
      </c>
      <c r="AE839" s="10">
        <f t="shared" si="771"/>
        <v>42095</v>
      </c>
      <c r="AF839" s="11">
        <f t="shared" si="772"/>
        <v>-215</v>
      </c>
      <c r="AG839" s="11">
        <f t="shared" si="773"/>
        <v>1826.25</v>
      </c>
      <c r="AH839" s="11">
        <v>0</v>
      </c>
      <c r="AI839" s="11">
        <v>0</v>
      </c>
      <c r="AJ839" s="11">
        <v>0</v>
      </c>
      <c r="AK839" s="33">
        <v>42461</v>
      </c>
      <c r="AL839" s="5">
        <f t="shared" si="774"/>
        <v>42461</v>
      </c>
      <c r="AM839" s="11">
        <f t="shared" si="775"/>
        <v>42461</v>
      </c>
      <c r="AN839" s="11">
        <f t="shared" si="776"/>
        <v>0</v>
      </c>
      <c r="AO839" s="6">
        <v>132.83000000000001</v>
      </c>
      <c r="AP839" s="6">
        <f t="shared" si="777"/>
        <v>132.83000000000001</v>
      </c>
      <c r="AQ839" s="6">
        <f t="shared" si="778"/>
        <v>1477.1100000000001</v>
      </c>
      <c r="AR839" s="33">
        <v>42826</v>
      </c>
      <c r="AS839" s="5">
        <f t="shared" si="779"/>
        <v>42826</v>
      </c>
      <c r="AT839" s="11">
        <f t="shared" si="780"/>
        <v>42826</v>
      </c>
      <c r="AU839" s="11">
        <f t="shared" si="781"/>
        <v>516</v>
      </c>
      <c r="AV839" s="6">
        <v>454.81800000000004</v>
      </c>
      <c r="AW839" s="6">
        <v>321.988</v>
      </c>
      <c r="AX839" s="6">
        <f t="shared" si="782"/>
        <v>1155.1220000000001</v>
      </c>
      <c r="AY839" s="33">
        <v>43191</v>
      </c>
      <c r="AZ839" s="5">
        <f t="shared" si="783"/>
        <v>43191</v>
      </c>
      <c r="BA839" s="11">
        <f t="shared" si="784"/>
        <v>881</v>
      </c>
      <c r="BB839" s="11">
        <f t="shared" si="785"/>
        <v>881</v>
      </c>
      <c r="BC839" s="6">
        <v>781.51872138963438</v>
      </c>
      <c r="BD839" s="6">
        <v>326.70072138963434</v>
      </c>
      <c r="BE839" s="6">
        <f t="shared" si="786"/>
        <v>828.42127861036568</v>
      </c>
      <c r="BF839" s="8"/>
      <c r="BG839" s="33">
        <v>43556</v>
      </c>
      <c r="BH839" s="5">
        <f t="shared" si="787"/>
        <v>43556</v>
      </c>
      <c r="BI839" s="11">
        <f t="shared" si="788"/>
        <v>1246</v>
      </c>
      <c r="BJ839" s="11">
        <f t="shared" si="789"/>
        <v>0</v>
      </c>
      <c r="BK839" s="6">
        <f t="shared" si="790"/>
        <v>1098.441111131189</v>
      </c>
      <c r="BL839" s="6">
        <f t="shared" si="810"/>
        <v>316.92238974155464</v>
      </c>
      <c r="BM839" s="6">
        <f t="shared" si="791"/>
        <v>511.49888886881104</v>
      </c>
      <c r="BN839" s="59"/>
      <c r="BO839" s="58"/>
      <c r="BP839" s="58"/>
      <c r="BQ839" s="61">
        <f t="shared" si="792"/>
        <v>433.67113418543954</v>
      </c>
      <c r="BR839" s="33">
        <v>43922</v>
      </c>
      <c r="BS839" s="5">
        <f t="shared" si="793"/>
        <v>43922</v>
      </c>
      <c r="BT839" s="11">
        <f t="shared" si="794"/>
        <v>1612</v>
      </c>
      <c r="BU839" s="11">
        <f t="shared" si="795"/>
        <v>0</v>
      </c>
      <c r="BV839" s="6">
        <f t="shared" si="796"/>
        <v>1176.2688658145605</v>
      </c>
      <c r="BW839" s="6">
        <v>77.827754683371481</v>
      </c>
      <c r="BX839" s="73">
        <f t="shared" si="807"/>
        <v>1136.2206684931507</v>
      </c>
      <c r="BY839" s="6">
        <v>194.51088886881104</v>
      </c>
      <c r="BZ839" s="33">
        <v>44287</v>
      </c>
      <c r="CA839" s="5">
        <f t="shared" si="797"/>
        <v>44287</v>
      </c>
      <c r="CB839" s="11">
        <f t="shared" si="798"/>
        <v>1977</v>
      </c>
      <c r="CC839" s="11">
        <f t="shared" si="799"/>
        <v>0</v>
      </c>
      <c r="CD839" s="6">
        <f t="shared" si="800"/>
        <v>1370.7797546833715</v>
      </c>
      <c r="CE839" s="62">
        <f t="shared" si="811"/>
        <v>194.51088886881104</v>
      </c>
      <c r="CF839" s="73">
        <f t="shared" si="808"/>
        <v>107.32933333333334</v>
      </c>
      <c r="CG839" s="73">
        <f t="shared" ref="CG839:CG902" si="813">BX839-CF839</f>
        <v>1028.8913351598173</v>
      </c>
      <c r="CH839" s="6">
        <f t="shared" si="801"/>
        <v>0</v>
      </c>
      <c r="CI839" s="6"/>
      <c r="CJ839" s="33">
        <v>44652</v>
      </c>
      <c r="CK839" s="5">
        <f t="shared" si="802"/>
        <v>44652</v>
      </c>
      <c r="CL839" s="11">
        <f t="shared" si="803"/>
        <v>2557</v>
      </c>
      <c r="CM839" s="11">
        <f t="shared" si="804"/>
        <v>2557</v>
      </c>
      <c r="CN839" s="6">
        <f t="shared" si="805"/>
        <v>1370.7797546833715</v>
      </c>
      <c r="CO839" s="62">
        <f t="shared" si="812"/>
        <v>0</v>
      </c>
      <c r="CP839" s="73">
        <f t="shared" si="809"/>
        <v>107.32933333333334</v>
      </c>
      <c r="CQ839" s="73">
        <f t="shared" ref="CQ839:CQ902" si="814">CG839-CP839</f>
        <v>921.56200182648399</v>
      </c>
      <c r="CR839" s="6">
        <f t="shared" si="806"/>
        <v>0</v>
      </c>
    </row>
    <row r="840" spans="1:96">
      <c r="A840" s="30" t="s">
        <v>2771</v>
      </c>
      <c r="B840" s="30" t="s">
        <v>2766</v>
      </c>
      <c r="C840" s="49"/>
      <c r="D840" s="49" t="s">
        <v>4019</v>
      </c>
      <c r="E840" s="30" t="s">
        <v>3061</v>
      </c>
      <c r="F840" s="30" t="s">
        <v>4568</v>
      </c>
      <c r="G840" s="34" t="s">
        <v>4562</v>
      </c>
      <c r="H840" s="30" t="s">
        <v>4296</v>
      </c>
      <c r="I840" s="30" t="s">
        <v>4295</v>
      </c>
      <c r="J840" s="30"/>
      <c r="K840" s="30" t="s">
        <v>1240</v>
      </c>
      <c r="L840" s="30" t="s">
        <v>3102</v>
      </c>
      <c r="M840" s="31">
        <v>1609.94</v>
      </c>
      <c r="N840" s="30">
        <v>5</v>
      </c>
      <c r="O840" s="30"/>
      <c r="P840" s="162">
        <v>15</v>
      </c>
      <c r="Q840" s="30">
        <f t="shared" si="766"/>
        <v>60</v>
      </c>
      <c r="R840" s="30">
        <f t="shared" si="767"/>
        <v>1826.2110000000002</v>
      </c>
      <c r="S840" s="30">
        <f t="shared" si="768"/>
        <v>1825</v>
      </c>
      <c r="T840" s="30" t="s">
        <v>6</v>
      </c>
      <c r="U840" s="30"/>
      <c r="V840" s="32">
        <v>42310</v>
      </c>
      <c r="W840" s="30"/>
      <c r="X840" s="31">
        <v>1609.94</v>
      </c>
      <c r="Y840" s="30">
        <v>0</v>
      </c>
      <c r="Z840" s="30">
        <v>0</v>
      </c>
      <c r="AA840" s="30">
        <v>0</v>
      </c>
      <c r="AB840" s="31">
        <f t="shared" si="769"/>
        <v>1609.94</v>
      </c>
      <c r="AC840" s="33">
        <v>42095</v>
      </c>
      <c r="AD840" s="10">
        <f t="shared" si="770"/>
        <v>42310</v>
      </c>
      <c r="AE840" s="10">
        <f t="shared" si="771"/>
        <v>42095</v>
      </c>
      <c r="AF840" s="11">
        <f t="shared" si="772"/>
        <v>-215</v>
      </c>
      <c r="AG840" s="11">
        <f t="shared" si="773"/>
        <v>1826.25</v>
      </c>
      <c r="AH840" s="11">
        <v>0</v>
      </c>
      <c r="AI840" s="11">
        <v>0</v>
      </c>
      <c r="AJ840" s="11">
        <v>0</v>
      </c>
      <c r="AK840" s="33">
        <v>42461</v>
      </c>
      <c r="AL840" s="5">
        <f t="shared" si="774"/>
        <v>42461</v>
      </c>
      <c r="AM840" s="11">
        <f t="shared" si="775"/>
        <v>42461</v>
      </c>
      <c r="AN840" s="11">
        <f t="shared" si="776"/>
        <v>0</v>
      </c>
      <c r="AO840" s="6">
        <v>132.83000000000001</v>
      </c>
      <c r="AP840" s="6">
        <f t="shared" si="777"/>
        <v>132.83000000000001</v>
      </c>
      <c r="AQ840" s="6">
        <f t="shared" si="778"/>
        <v>1477.1100000000001</v>
      </c>
      <c r="AR840" s="33">
        <v>42826</v>
      </c>
      <c r="AS840" s="5">
        <f t="shared" si="779"/>
        <v>42826</v>
      </c>
      <c r="AT840" s="11">
        <f t="shared" si="780"/>
        <v>42826</v>
      </c>
      <c r="AU840" s="11">
        <f t="shared" si="781"/>
        <v>516</v>
      </c>
      <c r="AV840" s="6">
        <v>454.81800000000004</v>
      </c>
      <c r="AW840" s="6">
        <v>321.988</v>
      </c>
      <c r="AX840" s="6">
        <f t="shared" si="782"/>
        <v>1155.1220000000001</v>
      </c>
      <c r="AY840" s="33">
        <v>43191</v>
      </c>
      <c r="AZ840" s="5">
        <f t="shared" si="783"/>
        <v>43191</v>
      </c>
      <c r="BA840" s="11">
        <f t="shared" si="784"/>
        <v>881</v>
      </c>
      <c r="BB840" s="11">
        <f t="shared" si="785"/>
        <v>881</v>
      </c>
      <c r="BC840" s="6">
        <v>781.51872138963438</v>
      </c>
      <c r="BD840" s="6">
        <v>326.70072138963434</v>
      </c>
      <c r="BE840" s="6">
        <f t="shared" si="786"/>
        <v>828.42127861036568</v>
      </c>
      <c r="BF840" s="8"/>
      <c r="BG840" s="33">
        <v>43556</v>
      </c>
      <c r="BH840" s="5">
        <f t="shared" si="787"/>
        <v>43556</v>
      </c>
      <c r="BI840" s="11">
        <f t="shared" si="788"/>
        <v>1246</v>
      </c>
      <c r="BJ840" s="11">
        <f t="shared" si="789"/>
        <v>0</v>
      </c>
      <c r="BK840" s="6">
        <f t="shared" si="790"/>
        <v>1098.441111131189</v>
      </c>
      <c r="BL840" s="6">
        <f t="shared" si="810"/>
        <v>316.92238974155464</v>
      </c>
      <c r="BM840" s="6">
        <f t="shared" si="791"/>
        <v>511.49888886881104</v>
      </c>
      <c r="BN840" s="59"/>
      <c r="BO840" s="58"/>
      <c r="BP840" s="58"/>
      <c r="BQ840" s="61">
        <f t="shared" si="792"/>
        <v>433.67113418543954</v>
      </c>
      <c r="BR840" s="33">
        <v>43922</v>
      </c>
      <c r="BS840" s="5">
        <f t="shared" si="793"/>
        <v>43922</v>
      </c>
      <c r="BT840" s="11">
        <f t="shared" si="794"/>
        <v>1612</v>
      </c>
      <c r="BU840" s="11">
        <f t="shared" si="795"/>
        <v>0</v>
      </c>
      <c r="BV840" s="6">
        <f t="shared" si="796"/>
        <v>1176.2688658145605</v>
      </c>
      <c r="BW840" s="6">
        <v>77.827754683371481</v>
      </c>
      <c r="BX840" s="73">
        <f t="shared" si="807"/>
        <v>1136.2206684931507</v>
      </c>
      <c r="BY840" s="6">
        <v>194.51088886881104</v>
      </c>
      <c r="BZ840" s="33">
        <v>44287</v>
      </c>
      <c r="CA840" s="5">
        <f t="shared" si="797"/>
        <v>44287</v>
      </c>
      <c r="CB840" s="11">
        <f t="shared" si="798"/>
        <v>1977</v>
      </c>
      <c r="CC840" s="11">
        <f t="shared" si="799"/>
        <v>0</v>
      </c>
      <c r="CD840" s="6">
        <f t="shared" si="800"/>
        <v>1370.7797546833715</v>
      </c>
      <c r="CE840" s="62">
        <f t="shared" si="811"/>
        <v>194.51088886881104</v>
      </c>
      <c r="CF840" s="73">
        <f t="shared" si="808"/>
        <v>107.32933333333334</v>
      </c>
      <c r="CG840" s="73">
        <f t="shared" si="813"/>
        <v>1028.8913351598173</v>
      </c>
      <c r="CH840" s="6">
        <f t="shared" si="801"/>
        <v>0</v>
      </c>
      <c r="CI840" s="6"/>
      <c r="CJ840" s="33">
        <v>44652</v>
      </c>
      <c r="CK840" s="5">
        <f t="shared" si="802"/>
        <v>44652</v>
      </c>
      <c r="CL840" s="11">
        <f t="shared" si="803"/>
        <v>2557</v>
      </c>
      <c r="CM840" s="11">
        <f t="shared" si="804"/>
        <v>2557</v>
      </c>
      <c r="CN840" s="6">
        <f t="shared" si="805"/>
        <v>1370.7797546833715</v>
      </c>
      <c r="CO840" s="62">
        <f t="shared" si="812"/>
        <v>0</v>
      </c>
      <c r="CP840" s="73">
        <f t="shared" si="809"/>
        <v>107.32933333333334</v>
      </c>
      <c r="CQ840" s="73">
        <f t="shared" si="814"/>
        <v>921.56200182648399</v>
      </c>
      <c r="CR840" s="6">
        <f t="shared" si="806"/>
        <v>0</v>
      </c>
    </row>
    <row r="841" spans="1:96">
      <c r="A841" s="30" t="s">
        <v>2772</v>
      </c>
      <c r="B841" s="30" t="s">
        <v>2766</v>
      </c>
      <c r="C841" s="49"/>
      <c r="D841" s="49" t="s">
        <v>4020</v>
      </c>
      <c r="E841" s="30" t="s">
        <v>3061</v>
      </c>
      <c r="F841" s="30" t="s">
        <v>4568</v>
      </c>
      <c r="G841" s="34" t="s">
        <v>4562</v>
      </c>
      <c r="H841" s="30" t="s">
        <v>4296</v>
      </c>
      <c r="I841" s="30" t="s">
        <v>4295</v>
      </c>
      <c r="J841" s="30"/>
      <c r="K841" s="30" t="s">
        <v>1240</v>
      </c>
      <c r="L841" s="30" t="s">
        <v>3102</v>
      </c>
      <c r="M841" s="31">
        <v>1609.94</v>
      </c>
      <c r="N841" s="30">
        <v>5</v>
      </c>
      <c r="O841" s="30"/>
      <c r="P841" s="162">
        <v>15</v>
      </c>
      <c r="Q841" s="30">
        <f t="shared" si="766"/>
        <v>60</v>
      </c>
      <c r="R841" s="30">
        <f t="shared" si="767"/>
        <v>1826.2110000000002</v>
      </c>
      <c r="S841" s="30">
        <f t="shared" si="768"/>
        <v>1825</v>
      </c>
      <c r="T841" s="30" t="s">
        <v>6</v>
      </c>
      <c r="U841" s="30"/>
      <c r="V841" s="32">
        <v>42310</v>
      </c>
      <c r="W841" s="30"/>
      <c r="X841" s="31">
        <v>1609.94</v>
      </c>
      <c r="Y841" s="30">
        <v>0</v>
      </c>
      <c r="Z841" s="30">
        <v>0</v>
      </c>
      <c r="AA841" s="30">
        <v>0</v>
      </c>
      <c r="AB841" s="31">
        <f t="shared" si="769"/>
        <v>1609.94</v>
      </c>
      <c r="AC841" s="33">
        <v>42095</v>
      </c>
      <c r="AD841" s="10">
        <f t="shared" si="770"/>
        <v>42310</v>
      </c>
      <c r="AE841" s="10">
        <f t="shared" si="771"/>
        <v>42095</v>
      </c>
      <c r="AF841" s="11">
        <f t="shared" si="772"/>
        <v>-215</v>
      </c>
      <c r="AG841" s="11">
        <f t="shared" si="773"/>
        <v>1826.25</v>
      </c>
      <c r="AH841" s="11">
        <v>0</v>
      </c>
      <c r="AI841" s="11">
        <v>0</v>
      </c>
      <c r="AJ841" s="11">
        <v>0</v>
      </c>
      <c r="AK841" s="33">
        <v>42461</v>
      </c>
      <c r="AL841" s="5">
        <f t="shared" si="774"/>
        <v>42461</v>
      </c>
      <c r="AM841" s="11">
        <f t="shared" si="775"/>
        <v>42461</v>
      </c>
      <c r="AN841" s="11">
        <f t="shared" si="776"/>
        <v>0</v>
      </c>
      <c r="AO841" s="6">
        <v>132.83000000000001</v>
      </c>
      <c r="AP841" s="6">
        <f t="shared" si="777"/>
        <v>132.83000000000001</v>
      </c>
      <c r="AQ841" s="6">
        <f t="shared" si="778"/>
        <v>1477.1100000000001</v>
      </c>
      <c r="AR841" s="33">
        <v>42826</v>
      </c>
      <c r="AS841" s="5">
        <f t="shared" si="779"/>
        <v>42826</v>
      </c>
      <c r="AT841" s="11">
        <f t="shared" si="780"/>
        <v>42826</v>
      </c>
      <c r="AU841" s="11">
        <f t="shared" si="781"/>
        <v>516</v>
      </c>
      <c r="AV841" s="6">
        <v>454.81800000000004</v>
      </c>
      <c r="AW841" s="6">
        <v>321.988</v>
      </c>
      <c r="AX841" s="6">
        <f t="shared" si="782"/>
        <v>1155.1220000000001</v>
      </c>
      <c r="AY841" s="33">
        <v>43191</v>
      </c>
      <c r="AZ841" s="5">
        <f t="shared" si="783"/>
        <v>43191</v>
      </c>
      <c r="BA841" s="11">
        <f t="shared" si="784"/>
        <v>881</v>
      </c>
      <c r="BB841" s="11">
        <f t="shared" si="785"/>
        <v>881</v>
      </c>
      <c r="BC841" s="6">
        <v>781.51872138963438</v>
      </c>
      <c r="BD841" s="6">
        <v>326.70072138963434</v>
      </c>
      <c r="BE841" s="6">
        <f t="shared" si="786"/>
        <v>828.42127861036568</v>
      </c>
      <c r="BF841" s="8"/>
      <c r="BG841" s="33">
        <v>43556</v>
      </c>
      <c r="BH841" s="5">
        <f t="shared" si="787"/>
        <v>43556</v>
      </c>
      <c r="BI841" s="11">
        <f t="shared" si="788"/>
        <v>1246</v>
      </c>
      <c r="BJ841" s="11">
        <f t="shared" si="789"/>
        <v>0</v>
      </c>
      <c r="BK841" s="6">
        <f t="shared" si="790"/>
        <v>1098.441111131189</v>
      </c>
      <c r="BL841" s="6">
        <f t="shared" si="810"/>
        <v>316.92238974155464</v>
      </c>
      <c r="BM841" s="6">
        <f t="shared" si="791"/>
        <v>511.49888886881104</v>
      </c>
      <c r="BN841" s="59"/>
      <c r="BO841" s="58"/>
      <c r="BP841" s="58"/>
      <c r="BQ841" s="61">
        <f t="shared" si="792"/>
        <v>433.67113418543954</v>
      </c>
      <c r="BR841" s="33">
        <v>43922</v>
      </c>
      <c r="BS841" s="5">
        <f t="shared" si="793"/>
        <v>43922</v>
      </c>
      <c r="BT841" s="11">
        <f t="shared" si="794"/>
        <v>1612</v>
      </c>
      <c r="BU841" s="11">
        <f t="shared" si="795"/>
        <v>0</v>
      </c>
      <c r="BV841" s="6">
        <f t="shared" si="796"/>
        <v>1176.2688658145605</v>
      </c>
      <c r="BW841" s="6">
        <v>77.827754683371481</v>
      </c>
      <c r="BX841" s="73">
        <f t="shared" si="807"/>
        <v>1136.2206684931507</v>
      </c>
      <c r="BY841" s="6">
        <v>194.51088886881104</v>
      </c>
      <c r="BZ841" s="33">
        <v>44287</v>
      </c>
      <c r="CA841" s="5">
        <f t="shared" si="797"/>
        <v>44287</v>
      </c>
      <c r="CB841" s="11">
        <f t="shared" si="798"/>
        <v>1977</v>
      </c>
      <c r="CC841" s="11">
        <f t="shared" si="799"/>
        <v>0</v>
      </c>
      <c r="CD841" s="6">
        <f t="shared" si="800"/>
        <v>1370.7797546833715</v>
      </c>
      <c r="CE841" s="62">
        <f t="shared" si="811"/>
        <v>194.51088886881104</v>
      </c>
      <c r="CF841" s="73">
        <f t="shared" si="808"/>
        <v>107.32933333333334</v>
      </c>
      <c r="CG841" s="73">
        <f t="shared" si="813"/>
        <v>1028.8913351598173</v>
      </c>
      <c r="CH841" s="6">
        <f t="shared" si="801"/>
        <v>0</v>
      </c>
      <c r="CI841" s="6"/>
      <c r="CJ841" s="33">
        <v>44652</v>
      </c>
      <c r="CK841" s="5">
        <f t="shared" si="802"/>
        <v>44652</v>
      </c>
      <c r="CL841" s="11">
        <f t="shared" si="803"/>
        <v>2557</v>
      </c>
      <c r="CM841" s="11">
        <f t="shared" si="804"/>
        <v>2557</v>
      </c>
      <c r="CN841" s="6">
        <f t="shared" si="805"/>
        <v>1370.7797546833715</v>
      </c>
      <c r="CO841" s="62">
        <f t="shared" si="812"/>
        <v>0</v>
      </c>
      <c r="CP841" s="73">
        <f t="shared" si="809"/>
        <v>107.32933333333334</v>
      </c>
      <c r="CQ841" s="73">
        <f t="shared" si="814"/>
        <v>921.56200182648399</v>
      </c>
      <c r="CR841" s="6">
        <f t="shared" si="806"/>
        <v>0</v>
      </c>
    </row>
    <row r="842" spans="1:96">
      <c r="A842" s="30" t="s">
        <v>2773</v>
      </c>
      <c r="B842" s="30" t="s">
        <v>2766</v>
      </c>
      <c r="C842" s="49"/>
      <c r="D842" s="49" t="s">
        <v>4021</v>
      </c>
      <c r="E842" s="30" t="s">
        <v>3061</v>
      </c>
      <c r="F842" s="30" t="s">
        <v>4568</v>
      </c>
      <c r="G842" s="34" t="s">
        <v>4562</v>
      </c>
      <c r="H842" s="30" t="s">
        <v>4296</v>
      </c>
      <c r="I842" s="30" t="s">
        <v>4295</v>
      </c>
      <c r="J842" s="30"/>
      <c r="K842" s="30" t="s">
        <v>1240</v>
      </c>
      <c r="L842" s="30" t="s">
        <v>3102</v>
      </c>
      <c r="M842" s="31">
        <v>1609.94</v>
      </c>
      <c r="N842" s="30">
        <v>5</v>
      </c>
      <c r="O842" s="30"/>
      <c r="P842" s="162">
        <v>15</v>
      </c>
      <c r="Q842" s="30">
        <f t="shared" si="766"/>
        <v>60</v>
      </c>
      <c r="R842" s="30">
        <f t="shared" si="767"/>
        <v>1826.2110000000002</v>
      </c>
      <c r="S842" s="30">
        <f t="shared" si="768"/>
        <v>1825</v>
      </c>
      <c r="T842" s="30" t="s">
        <v>6</v>
      </c>
      <c r="U842" s="30"/>
      <c r="V842" s="32">
        <v>42310</v>
      </c>
      <c r="W842" s="30"/>
      <c r="X842" s="31">
        <v>1609.94</v>
      </c>
      <c r="Y842" s="30">
        <v>0</v>
      </c>
      <c r="Z842" s="30">
        <v>0</v>
      </c>
      <c r="AA842" s="30">
        <v>0</v>
      </c>
      <c r="AB842" s="31">
        <f t="shared" si="769"/>
        <v>1609.94</v>
      </c>
      <c r="AC842" s="33">
        <v>42095</v>
      </c>
      <c r="AD842" s="10">
        <f t="shared" si="770"/>
        <v>42310</v>
      </c>
      <c r="AE842" s="10">
        <f t="shared" si="771"/>
        <v>42095</v>
      </c>
      <c r="AF842" s="11">
        <f t="shared" si="772"/>
        <v>-215</v>
      </c>
      <c r="AG842" s="11">
        <f t="shared" si="773"/>
        <v>1826.25</v>
      </c>
      <c r="AH842" s="11">
        <v>0</v>
      </c>
      <c r="AI842" s="11">
        <v>0</v>
      </c>
      <c r="AJ842" s="11">
        <v>0</v>
      </c>
      <c r="AK842" s="33">
        <v>42461</v>
      </c>
      <c r="AL842" s="5">
        <f t="shared" si="774"/>
        <v>42461</v>
      </c>
      <c r="AM842" s="11">
        <f t="shared" si="775"/>
        <v>42461</v>
      </c>
      <c r="AN842" s="11">
        <f t="shared" si="776"/>
        <v>0</v>
      </c>
      <c r="AO842" s="6">
        <v>132.83000000000001</v>
      </c>
      <c r="AP842" s="6">
        <f t="shared" si="777"/>
        <v>132.83000000000001</v>
      </c>
      <c r="AQ842" s="6">
        <f t="shared" si="778"/>
        <v>1477.1100000000001</v>
      </c>
      <c r="AR842" s="33">
        <v>42826</v>
      </c>
      <c r="AS842" s="5">
        <f t="shared" si="779"/>
        <v>42826</v>
      </c>
      <c r="AT842" s="11">
        <f t="shared" si="780"/>
        <v>42826</v>
      </c>
      <c r="AU842" s="11">
        <f t="shared" si="781"/>
        <v>516</v>
      </c>
      <c r="AV842" s="6">
        <v>454.81800000000004</v>
      </c>
      <c r="AW842" s="6">
        <v>321.988</v>
      </c>
      <c r="AX842" s="6">
        <f t="shared" si="782"/>
        <v>1155.1220000000001</v>
      </c>
      <c r="AY842" s="33">
        <v>43191</v>
      </c>
      <c r="AZ842" s="5">
        <f t="shared" si="783"/>
        <v>43191</v>
      </c>
      <c r="BA842" s="11">
        <f t="shared" si="784"/>
        <v>881</v>
      </c>
      <c r="BB842" s="11">
        <f t="shared" si="785"/>
        <v>881</v>
      </c>
      <c r="BC842" s="6">
        <v>781.51872138963438</v>
      </c>
      <c r="BD842" s="6">
        <v>326.70072138963434</v>
      </c>
      <c r="BE842" s="6">
        <f t="shared" si="786"/>
        <v>828.42127861036568</v>
      </c>
      <c r="BF842" s="8"/>
      <c r="BG842" s="33">
        <v>43556</v>
      </c>
      <c r="BH842" s="5">
        <f t="shared" si="787"/>
        <v>43556</v>
      </c>
      <c r="BI842" s="11">
        <f t="shared" si="788"/>
        <v>1246</v>
      </c>
      <c r="BJ842" s="11">
        <f t="shared" si="789"/>
        <v>0</v>
      </c>
      <c r="BK842" s="6">
        <f t="shared" si="790"/>
        <v>1098.441111131189</v>
      </c>
      <c r="BL842" s="6">
        <f t="shared" si="810"/>
        <v>316.92238974155464</v>
      </c>
      <c r="BM842" s="6">
        <f t="shared" si="791"/>
        <v>511.49888886881104</v>
      </c>
      <c r="BN842" s="59"/>
      <c r="BO842" s="58"/>
      <c r="BP842" s="58"/>
      <c r="BQ842" s="61">
        <f t="shared" si="792"/>
        <v>433.67113418543954</v>
      </c>
      <c r="BR842" s="33">
        <v>43922</v>
      </c>
      <c r="BS842" s="5">
        <f t="shared" si="793"/>
        <v>43922</v>
      </c>
      <c r="BT842" s="11">
        <f t="shared" si="794"/>
        <v>1612</v>
      </c>
      <c r="BU842" s="11">
        <f t="shared" si="795"/>
        <v>0</v>
      </c>
      <c r="BV842" s="6">
        <f t="shared" si="796"/>
        <v>1176.2688658145605</v>
      </c>
      <c r="BW842" s="6">
        <v>77.827754683371481</v>
      </c>
      <c r="BX842" s="73">
        <f t="shared" si="807"/>
        <v>1136.2206684931507</v>
      </c>
      <c r="BY842" s="6">
        <v>194.51088886881104</v>
      </c>
      <c r="BZ842" s="33">
        <v>44287</v>
      </c>
      <c r="CA842" s="5">
        <f t="shared" si="797"/>
        <v>44287</v>
      </c>
      <c r="CB842" s="11">
        <f t="shared" si="798"/>
        <v>1977</v>
      </c>
      <c r="CC842" s="11">
        <f t="shared" si="799"/>
        <v>0</v>
      </c>
      <c r="CD842" s="6">
        <f t="shared" si="800"/>
        <v>1370.7797546833715</v>
      </c>
      <c r="CE842" s="62">
        <f t="shared" si="811"/>
        <v>194.51088886881104</v>
      </c>
      <c r="CF842" s="73">
        <f t="shared" si="808"/>
        <v>107.32933333333334</v>
      </c>
      <c r="CG842" s="73">
        <f t="shared" si="813"/>
        <v>1028.8913351598173</v>
      </c>
      <c r="CH842" s="6">
        <f t="shared" si="801"/>
        <v>0</v>
      </c>
      <c r="CI842" s="6"/>
      <c r="CJ842" s="33">
        <v>44652</v>
      </c>
      <c r="CK842" s="5">
        <f t="shared" si="802"/>
        <v>44652</v>
      </c>
      <c r="CL842" s="11">
        <f t="shared" si="803"/>
        <v>2557</v>
      </c>
      <c r="CM842" s="11">
        <f t="shared" si="804"/>
        <v>2557</v>
      </c>
      <c r="CN842" s="6">
        <f t="shared" si="805"/>
        <v>1370.7797546833715</v>
      </c>
      <c r="CO842" s="62">
        <f t="shared" si="812"/>
        <v>0</v>
      </c>
      <c r="CP842" s="73">
        <f t="shared" si="809"/>
        <v>107.32933333333334</v>
      </c>
      <c r="CQ842" s="73">
        <f t="shared" si="814"/>
        <v>921.56200182648399</v>
      </c>
      <c r="CR842" s="6">
        <f t="shared" si="806"/>
        <v>0</v>
      </c>
    </row>
    <row r="843" spans="1:96">
      <c r="A843" s="30" t="s">
        <v>2774</v>
      </c>
      <c r="B843" s="30" t="s">
        <v>2766</v>
      </c>
      <c r="C843" s="49" t="s">
        <v>3062</v>
      </c>
      <c r="D843" s="49" t="s">
        <v>4022</v>
      </c>
      <c r="E843" s="30" t="s">
        <v>3061</v>
      </c>
      <c r="F843" s="30" t="s">
        <v>3138</v>
      </c>
      <c r="G843" s="30" t="s">
        <v>3115</v>
      </c>
      <c r="H843" s="30" t="s">
        <v>4334</v>
      </c>
      <c r="I843" s="30" t="s">
        <v>4302</v>
      </c>
      <c r="J843" s="30"/>
      <c r="K843" s="30" t="s">
        <v>1240</v>
      </c>
      <c r="L843" s="30" t="s">
        <v>3102</v>
      </c>
      <c r="M843" s="31">
        <v>1609.94</v>
      </c>
      <c r="N843" s="30">
        <v>5</v>
      </c>
      <c r="O843" s="30"/>
      <c r="P843" s="162">
        <v>15</v>
      </c>
      <c r="Q843" s="30">
        <f t="shared" si="766"/>
        <v>60</v>
      </c>
      <c r="R843" s="30">
        <f t="shared" si="767"/>
        <v>1826.2110000000002</v>
      </c>
      <c r="S843" s="30">
        <f t="shared" si="768"/>
        <v>1825</v>
      </c>
      <c r="T843" s="30" t="s">
        <v>6</v>
      </c>
      <c r="U843" s="30"/>
      <c r="V843" s="32">
        <v>42310</v>
      </c>
      <c r="W843" s="30"/>
      <c r="X843" s="31">
        <v>1609.94</v>
      </c>
      <c r="Y843" s="30">
        <v>0</v>
      </c>
      <c r="Z843" s="30">
        <v>0</v>
      </c>
      <c r="AA843" s="30">
        <v>0</v>
      </c>
      <c r="AB843" s="31">
        <f t="shared" si="769"/>
        <v>1609.94</v>
      </c>
      <c r="AC843" s="33">
        <v>42095</v>
      </c>
      <c r="AD843" s="10">
        <f t="shared" si="770"/>
        <v>42310</v>
      </c>
      <c r="AE843" s="10">
        <f t="shared" si="771"/>
        <v>42095</v>
      </c>
      <c r="AF843" s="11">
        <f t="shared" si="772"/>
        <v>-215</v>
      </c>
      <c r="AG843" s="11">
        <f t="shared" si="773"/>
        <v>1826.25</v>
      </c>
      <c r="AH843" s="11">
        <v>0</v>
      </c>
      <c r="AI843" s="11">
        <v>0</v>
      </c>
      <c r="AJ843" s="11">
        <v>0</v>
      </c>
      <c r="AK843" s="33">
        <v>42461</v>
      </c>
      <c r="AL843" s="5">
        <f t="shared" si="774"/>
        <v>42461</v>
      </c>
      <c r="AM843" s="11">
        <f t="shared" si="775"/>
        <v>42461</v>
      </c>
      <c r="AN843" s="11">
        <f t="shared" si="776"/>
        <v>0</v>
      </c>
      <c r="AO843" s="6">
        <v>132.83000000000001</v>
      </c>
      <c r="AP843" s="6">
        <f t="shared" si="777"/>
        <v>132.83000000000001</v>
      </c>
      <c r="AQ843" s="6">
        <f t="shared" si="778"/>
        <v>1477.1100000000001</v>
      </c>
      <c r="AR843" s="33">
        <v>42826</v>
      </c>
      <c r="AS843" s="5">
        <f t="shared" si="779"/>
        <v>42826</v>
      </c>
      <c r="AT843" s="11">
        <f t="shared" si="780"/>
        <v>42826</v>
      </c>
      <c r="AU843" s="11">
        <f t="shared" si="781"/>
        <v>516</v>
      </c>
      <c r="AV843" s="6">
        <v>454.81800000000004</v>
      </c>
      <c r="AW843" s="6">
        <v>321.988</v>
      </c>
      <c r="AX843" s="6">
        <f t="shared" si="782"/>
        <v>1155.1220000000001</v>
      </c>
      <c r="AY843" s="33">
        <v>43191</v>
      </c>
      <c r="AZ843" s="5">
        <f t="shared" si="783"/>
        <v>43191</v>
      </c>
      <c r="BA843" s="11">
        <f t="shared" si="784"/>
        <v>881</v>
      </c>
      <c r="BB843" s="11">
        <f t="shared" si="785"/>
        <v>881</v>
      </c>
      <c r="BC843" s="6">
        <v>781.51872138963438</v>
      </c>
      <c r="BD843" s="6">
        <v>326.70072138963434</v>
      </c>
      <c r="BE843" s="6">
        <f t="shared" si="786"/>
        <v>828.42127861036568</v>
      </c>
      <c r="BF843" s="8"/>
      <c r="BG843" s="33">
        <v>43556</v>
      </c>
      <c r="BH843" s="5">
        <f t="shared" si="787"/>
        <v>43556</v>
      </c>
      <c r="BI843" s="11">
        <f t="shared" si="788"/>
        <v>1246</v>
      </c>
      <c r="BJ843" s="11">
        <f t="shared" si="789"/>
        <v>0</v>
      </c>
      <c r="BK843" s="6">
        <f t="shared" si="790"/>
        <v>1098.441111131189</v>
      </c>
      <c r="BL843" s="6">
        <f t="shared" si="810"/>
        <v>316.92238974155464</v>
      </c>
      <c r="BM843" s="6">
        <f t="shared" si="791"/>
        <v>511.49888886881104</v>
      </c>
      <c r="BN843" s="59"/>
      <c r="BO843" s="58"/>
      <c r="BP843" s="58"/>
      <c r="BQ843" s="61">
        <f t="shared" si="792"/>
        <v>433.67113418543954</v>
      </c>
      <c r="BR843" s="33">
        <v>43922</v>
      </c>
      <c r="BS843" s="5">
        <f t="shared" si="793"/>
        <v>43922</v>
      </c>
      <c r="BT843" s="11">
        <f t="shared" si="794"/>
        <v>1612</v>
      </c>
      <c r="BU843" s="11">
        <f t="shared" si="795"/>
        <v>0</v>
      </c>
      <c r="BV843" s="6">
        <f t="shared" si="796"/>
        <v>1176.2688658145605</v>
      </c>
      <c r="BW843" s="6">
        <v>77.827754683371481</v>
      </c>
      <c r="BX843" s="73">
        <f t="shared" si="807"/>
        <v>1136.2206684931507</v>
      </c>
      <c r="BY843" s="6">
        <v>194.51088886881104</v>
      </c>
      <c r="BZ843" s="33">
        <v>44287</v>
      </c>
      <c r="CA843" s="5">
        <f t="shared" si="797"/>
        <v>44287</v>
      </c>
      <c r="CB843" s="11">
        <f t="shared" si="798"/>
        <v>1977</v>
      </c>
      <c r="CC843" s="11">
        <f t="shared" si="799"/>
        <v>0</v>
      </c>
      <c r="CD843" s="6">
        <f t="shared" si="800"/>
        <v>1370.7797546833715</v>
      </c>
      <c r="CE843" s="62">
        <f t="shared" si="811"/>
        <v>194.51088886881104</v>
      </c>
      <c r="CF843" s="73">
        <f t="shared" si="808"/>
        <v>107.32933333333334</v>
      </c>
      <c r="CG843" s="73">
        <f t="shared" si="813"/>
        <v>1028.8913351598173</v>
      </c>
      <c r="CH843" s="6">
        <f t="shared" si="801"/>
        <v>0</v>
      </c>
      <c r="CI843" s="6"/>
      <c r="CJ843" s="33">
        <v>44652</v>
      </c>
      <c r="CK843" s="5">
        <f t="shared" si="802"/>
        <v>44652</v>
      </c>
      <c r="CL843" s="11">
        <f t="shared" si="803"/>
        <v>2557</v>
      </c>
      <c r="CM843" s="11">
        <f t="shared" si="804"/>
        <v>2557</v>
      </c>
      <c r="CN843" s="6">
        <f t="shared" si="805"/>
        <v>1370.7797546833715</v>
      </c>
      <c r="CO843" s="62">
        <f t="shared" si="812"/>
        <v>0</v>
      </c>
      <c r="CP843" s="73">
        <f t="shared" si="809"/>
        <v>107.32933333333334</v>
      </c>
      <c r="CQ843" s="73">
        <f t="shared" si="814"/>
        <v>921.56200182648399</v>
      </c>
      <c r="CR843" s="6">
        <f t="shared" si="806"/>
        <v>0</v>
      </c>
    </row>
    <row r="844" spans="1:96">
      <c r="A844" s="30" t="s">
        <v>2775</v>
      </c>
      <c r="B844" s="30" t="s">
        <v>2766</v>
      </c>
      <c r="C844" s="49" t="s">
        <v>3062</v>
      </c>
      <c r="D844" s="49" t="s">
        <v>4023</v>
      </c>
      <c r="E844" s="30" t="s">
        <v>3061</v>
      </c>
      <c r="F844" s="30" t="s">
        <v>3138</v>
      </c>
      <c r="G844" s="30" t="s">
        <v>3115</v>
      </c>
      <c r="H844" s="30" t="s">
        <v>4334</v>
      </c>
      <c r="I844" s="30" t="s">
        <v>4302</v>
      </c>
      <c r="J844" s="30"/>
      <c r="K844" s="30" t="s">
        <v>1240</v>
      </c>
      <c r="L844" s="30" t="s">
        <v>3102</v>
      </c>
      <c r="M844" s="31">
        <v>1609.94</v>
      </c>
      <c r="N844" s="30">
        <v>5</v>
      </c>
      <c r="O844" s="30"/>
      <c r="P844" s="162">
        <v>15</v>
      </c>
      <c r="Q844" s="30">
        <f t="shared" si="766"/>
        <v>60</v>
      </c>
      <c r="R844" s="30">
        <f t="shared" si="767"/>
        <v>1826.2110000000002</v>
      </c>
      <c r="S844" s="30">
        <f t="shared" si="768"/>
        <v>1825</v>
      </c>
      <c r="T844" s="30" t="s">
        <v>6</v>
      </c>
      <c r="U844" s="30"/>
      <c r="V844" s="32">
        <v>42310</v>
      </c>
      <c r="W844" s="30"/>
      <c r="X844" s="31">
        <v>1609.94</v>
      </c>
      <c r="Y844" s="30">
        <v>0</v>
      </c>
      <c r="Z844" s="30">
        <v>0</v>
      </c>
      <c r="AA844" s="30">
        <v>0</v>
      </c>
      <c r="AB844" s="31">
        <f t="shared" si="769"/>
        <v>1609.94</v>
      </c>
      <c r="AC844" s="33">
        <v>42095</v>
      </c>
      <c r="AD844" s="10">
        <f t="shared" si="770"/>
        <v>42310</v>
      </c>
      <c r="AE844" s="10">
        <f t="shared" si="771"/>
        <v>42095</v>
      </c>
      <c r="AF844" s="11">
        <f t="shared" si="772"/>
        <v>-215</v>
      </c>
      <c r="AG844" s="11">
        <f t="shared" si="773"/>
        <v>1826.25</v>
      </c>
      <c r="AH844" s="11">
        <v>0</v>
      </c>
      <c r="AI844" s="11">
        <v>0</v>
      </c>
      <c r="AJ844" s="11">
        <v>0</v>
      </c>
      <c r="AK844" s="33">
        <v>42461</v>
      </c>
      <c r="AL844" s="5">
        <f t="shared" si="774"/>
        <v>42461</v>
      </c>
      <c r="AM844" s="11">
        <f t="shared" si="775"/>
        <v>42461</v>
      </c>
      <c r="AN844" s="11">
        <f t="shared" si="776"/>
        <v>0</v>
      </c>
      <c r="AO844" s="6">
        <v>132.83000000000001</v>
      </c>
      <c r="AP844" s="6">
        <f t="shared" si="777"/>
        <v>132.83000000000001</v>
      </c>
      <c r="AQ844" s="6">
        <f t="shared" si="778"/>
        <v>1477.1100000000001</v>
      </c>
      <c r="AR844" s="33">
        <v>42826</v>
      </c>
      <c r="AS844" s="5">
        <f t="shared" si="779"/>
        <v>42826</v>
      </c>
      <c r="AT844" s="11">
        <f t="shared" si="780"/>
        <v>42826</v>
      </c>
      <c r="AU844" s="11">
        <f t="shared" si="781"/>
        <v>516</v>
      </c>
      <c r="AV844" s="6">
        <v>454.81800000000004</v>
      </c>
      <c r="AW844" s="6">
        <v>321.988</v>
      </c>
      <c r="AX844" s="6">
        <f t="shared" si="782"/>
        <v>1155.1220000000001</v>
      </c>
      <c r="AY844" s="33">
        <v>43191</v>
      </c>
      <c r="AZ844" s="5">
        <f t="shared" si="783"/>
        <v>43191</v>
      </c>
      <c r="BA844" s="11">
        <f t="shared" si="784"/>
        <v>881</v>
      </c>
      <c r="BB844" s="11">
        <f t="shared" si="785"/>
        <v>881</v>
      </c>
      <c r="BC844" s="6">
        <v>781.51872138963438</v>
      </c>
      <c r="BD844" s="6">
        <v>326.70072138963434</v>
      </c>
      <c r="BE844" s="6">
        <f t="shared" si="786"/>
        <v>828.42127861036568</v>
      </c>
      <c r="BF844" s="8"/>
      <c r="BG844" s="33">
        <v>43556</v>
      </c>
      <c r="BH844" s="5">
        <f t="shared" si="787"/>
        <v>43556</v>
      </c>
      <c r="BI844" s="11">
        <f t="shared" si="788"/>
        <v>1246</v>
      </c>
      <c r="BJ844" s="11">
        <f t="shared" si="789"/>
        <v>0</v>
      </c>
      <c r="BK844" s="6">
        <f t="shared" si="790"/>
        <v>1098.441111131189</v>
      </c>
      <c r="BL844" s="6">
        <f t="shared" si="810"/>
        <v>316.92238974155464</v>
      </c>
      <c r="BM844" s="6">
        <f t="shared" si="791"/>
        <v>511.49888886881104</v>
      </c>
      <c r="BN844" s="59"/>
      <c r="BO844" s="58"/>
      <c r="BP844" s="58"/>
      <c r="BQ844" s="61">
        <f t="shared" si="792"/>
        <v>433.67113418543954</v>
      </c>
      <c r="BR844" s="33">
        <v>43922</v>
      </c>
      <c r="BS844" s="5">
        <f t="shared" si="793"/>
        <v>43922</v>
      </c>
      <c r="BT844" s="11">
        <f t="shared" si="794"/>
        <v>1612</v>
      </c>
      <c r="BU844" s="11">
        <f t="shared" si="795"/>
        <v>0</v>
      </c>
      <c r="BV844" s="6">
        <f t="shared" si="796"/>
        <v>1176.2688658145605</v>
      </c>
      <c r="BW844" s="6">
        <v>77.827754683371481</v>
      </c>
      <c r="BX844" s="73">
        <f t="shared" si="807"/>
        <v>1136.2206684931507</v>
      </c>
      <c r="BY844" s="6">
        <v>194.51088886881104</v>
      </c>
      <c r="BZ844" s="33">
        <v>44287</v>
      </c>
      <c r="CA844" s="5">
        <f t="shared" si="797"/>
        <v>44287</v>
      </c>
      <c r="CB844" s="11">
        <f t="shared" si="798"/>
        <v>1977</v>
      </c>
      <c r="CC844" s="11">
        <f t="shared" si="799"/>
        <v>0</v>
      </c>
      <c r="CD844" s="6">
        <f t="shared" si="800"/>
        <v>1370.7797546833715</v>
      </c>
      <c r="CE844" s="62">
        <f t="shared" si="811"/>
        <v>194.51088886881104</v>
      </c>
      <c r="CF844" s="73">
        <f t="shared" si="808"/>
        <v>107.32933333333334</v>
      </c>
      <c r="CG844" s="73">
        <f t="shared" si="813"/>
        <v>1028.8913351598173</v>
      </c>
      <c r="CH844" s="6">
        <f t="shared" si="801"/>
        <v>0</v>
      </c>
      <c r="CI844" s="6"/>
      <c r="CJ844" s="33">
        <v>44652</v>
      </c>
      <c r="CK844" s="5">
        <f t="shared" si="802"/>
        <v>44652</v>
      </c>
      <c r="CL844" s="11">
        <f t="shared" si="803"/>
        <v>2557</v>
      </c>
      <c r="CM844" s="11">
        <f t="shared" si="804"/>
        <v>2557</v>
      </c>
      <c r="CN844" s="6">
        <f t="shared" si="805"/>
        <v>1370.7797546833715</v>
      </c>
      <c r="CO844" s="62">
        <f t="shared" si="812"/>
        <v>0</v>
      </c>
      <c r="CP844" s="73">
        <f t="shared" si="809"/>
        <v>107.32933333333334</v>
      </c>
      <c r="CQ844" s="73">
        <f t="shared" si="814"/>
        <v>921.56200182648399</v>
      </c>
      <c r="CR844" s="6">
        <f t="shared" si="806"/>
        <v>0</v>
      </c>
    </row>
    <row r="845" spans="1:96">
      <c r="A845" s="30" t="s">
        <v>2776</v>
      </c>
      <c r="B845" s="30" t="s">
        <v>2766</v>
      </c>
      <c r="C845" s="49" t="s">
        <v>3062</v>
      </c>
      <c r="D845" s="49" t="s">
        <v>4024</v>
      </c>
      <c r="E845" s="30" t="s">
        <v>3061</v>
      </c>
      <c r="F845" s="30" t="s">
        <v>3138</v>
      </c>
      <c r="G845" s="30" t="s">
        <v>3115</v>
      </c>
      <c r="H845" s="30" t="s">
        <v>4334</v>
      </c>
      <c r="I845" s="30" t="s">
        <v>4302</v>
      </c>
      <c r="J845" s="30"/>
      <c r="K845" s="30" t="s">
        <v>1240</v>
      </c>
      <c r="L845" s="30" t="s">
        <v>3102</v>
      </c>
      <c r="M845" s="31">
        <v>1609.94</v>
      </c>
      <c r="N845" s="30">
        <v>5</v>
      </c>
      <c r="O845" s="30"/>
      <c r="P845" s="162">
        <v>15</v>
      </c>
      <c r="Q845" s="30">
        <f t="shared" si="766"/>
        <v>60</v>
      </c>
      <c r="R845" s="30">
        <f t="shared" si="767"/>
        <v>1826.2110000000002</v>
      </c>
      <c r="S845" s="30">
        <f t="shared" si="768"/>
        <v>1825</v>
      </c>
      <c r="T845" s="30" t="s">
        <v>6</v>
      </c>
      <c r="U845" s="30"/>
      <c r="V845" s="32">
        <v>42310</v>
      </c>
      <c r="W845" s="30"/>
      <c r="X845" s="31">
        <v>1609.94</v>
      </c>
      <c r="Y845" s="30">
        <v>0</v>
      </c>
      <c r="Z845" s="30">
        <v>0</v>
      </c>
      <c r="AA845" s="30">
        <v>0</v>
      </c>
      <c r="AB845" s="31">
        <f t="shared" si="769"/>
        <v>1609.94</v>
      </c>
      <c r="AC845" s="33">
        <v>42095</v>
      </c>
      <c r="AD845" s="10">
        <f t="shared" si="770"/>
        <v>42310</v>
      </c>
      <c r="AE845" s="10">
        <f t="shared" si="771"/>
        <v>42095</v>
      </c>
      <c r="AF845" s="11">
        <f t="shared" si="772"/>
        <v>-215</v>
      </c>
      <c r="AG845" s="11">
        <f t="shared" si="773"/>
        <v>1826.25</v>
      </c>
      <c r="AH845" s="11">
        <v>0</v>
      </c>
      <c r="AI845" s="11">
        <v>0</v>
      </c>
      <c r="AJ845" s="11">
        <v>0</v>
      </c>
      <c r="AK845" s="33">
        <v>42461</v>
      </c>
      <c r="AL845" s="5">
        <f t="shared" si="774"/>
        <v>42461</v>
      </c>
      <c r="AM845" s="11">
        <f t="shared" si="775"/>
        <v>42461</v>
      </c>
      <c r="AN845" s="11">
        <f t="shared" si="776"/>
        <v>0</v>
      </c>
      <c r="AO845" s="6">
        <v>132.83000000000001</v>
      </c>
      <c r="AP845" s="6">
        <f t="shared" si="777"/>
        <v>132.83000000000001</v>
      </c>
      <c r="AQ845" s="6">
        <f t="shared" si="778"/>
        <v>1477.1100000000001</v>
      </c>
      <c r="AR845" s="33">
        <v>42826</v>
      </c>
      <c r="AS845" s="5">
        <f t="shared" si="779"/>
        <v>42826</v>
      </c>
      <c r="AT845" s="11">
        <f t="shared" si="780"/>
        <v>42826</v>
      </c>
      <c r="AU845" s="11">
        <f t="shared" si="781"/>
        <v>516</v>
      </c>
      <c r="AV845" s="6">
        <v>454.81800000000004</v>
      </c>
      <c r="AW845" s="6">
        <v>321.988</v>
      </c>
      <c r="AX845" s="6">
        <f t="shared" si="782"/>
        <v>1155.1220000000001</v>
      </c>
      <c r="AY845" s="33">
        <v>43191</v>
      </c>
      <c r="AZ845" s="5">
        <f t="shared" si="783"/>
        <v>43191</v>
      </c>
      <c r="BA845" s="11">
        <f t="shared" si="784"/>
        <v>881</v>
      </c>
      <c r="BB845" s="11">
        <f t="shared" si="785"/>
        <v>881</v>
      </c>
      <c r="BC845" s="6">
        <v>781.51872138963438</v>
      </c>
      <c r="BD845" s="6">
        <v>326.70072138963434</v>
      </c>
      <c r="BE845" s="6">
        <f t="shared" si="786"/>
        <v>828.42127861036568</v>
      </c>
      <c r="BF845" s="8"/>
      <c r="BG845" s="33">
        <v>43556</v>
      </c>
      <c r="BH845" s="5">
        <f t="shared" si="787"/>
        <v>43556</v>
      </c>
      <c r="BI845" s="11">
        <f t="shared" si="788"/>
        <v>1246</v>
      </c>
      <c r="BJ845" s="11">
        <f t="shared" si="789"/>
        <v>0</v>
      </c>
      <c r="BK845" s="6">
        <f t="shared" si="790"/>
        <v>1098.441111131189</v>
      </c>
      <c r="BL845" s="6">
        <f t="shared" si="810"/>
        <v>316.92238974155464</v>
      </c>
      <c r="BM845" s="6">
        <f t="shared" si="791"/>
        <v>511.49888886881104</v>
      </c>
      <c r="BN845" s="59"/>
      <c r="BO845" s="58"/>
      <c r="BP845" s="58"/>
      <c r="BQ845" s="61">
        <f t="shared" si="792"/>
        <v>433.67113418543954</v>
      </c>
      <c r="BR845" s="33">
        <v>43922</v>
      </c>
      <c r="BS845" s="5">
        <f t="shared" si="793"/>
        <v>43922</v>
      </c>
      <c r="BT845" s="11">
        <f t="shared" si="794"/>
        <v>1612</v>
      </c>
      <c r="BU845" s="11">
        <f t="shared" si="795"/>
        <v>0</v>
      </c>
      <c r="BV845" s="6">
        <f t="shared" si="796"/>
        <v>1176.2688658145605</v>
      </c>
      <c r="BW845" s="6">
        <v>77.827754683371481</v>
      </c>
      <c r="BX845" s="73">
        <f t="shared" si="807"/>
        <v>1136.2206684931507</v>
      </c>
      <c r="BY845" s="6">
        <v>194.51088886881104</v>
      </c>
      <c r="BZ845" s="33">
        <v>44287</v>
      </c>
      <c r="CA845" s="5">
        <f t="shared" si="797"/>
        <v>44287</v>
      </c>
      <c r="CB845" s="11">
        <f t="shared" si="798"/>
        <v>1977</v>
      </c>
      <c r="CC845" s="11">
        <f t="shared" si="799"/>
        <v>0</v>
      </c>
      <c r="CD845" s="6">
        <f t="shared" si="800"/>
        <v>1370.7797546833715</v>
      </c>
      <c r="CE845" s="62">
        <f t="shared" si="811"/>
        <v>194.51088886881104</v>
      </c>
      <c r="CF845" s="73">
        <f t="shared" si="808"/>
        <v>107.32933333333334</v>
      </c>
      <c r="CG845" s="73">
        <f t="shared" si="813"/>
        <v>1028.8913351598173</v>
      </c>
      <c r="CH845" s="6">
        <f t="shared" si="801"/>
        <v>0</v>
      </c>
      <c r="CI845" s="6"/>
      <c r="CJ845" s="33">
        <v>44652</v>
      </c>
      <c r="CK845" s="5">
        <f t="shared" si="802"/>
        <v>44652</v>
      </c>
      <c r="CL845" s="11">
        <f t="shared" si="803"/>
        <v>2557</v>
      </c>
      <c r="CM845" s="11">
        <f t="shared" si="804"/>
        <v>2557</v>
      </c>
      <c r="CN845" s="6">
        <f t="shared" si="805"/>
        <v>1370.7797546833715</v>
      </c>
      <c r="CO845" s="62">
        <f t="shared" si="812"/>
        <v>0</v>
      </c>
      <c r="CP845" s="73">
        <f t="shared" si="809"/>
        <v>107.32933333333334</v>
      </c>
      <c r="CQ845" s="73">
        <f t="shared" si="814"/>
        <v>921.56200182648399</v>
      </c>
      <c r="CR845" s="6">
        <f t="shared" si="806"/>
        <v>0</v>
      </c>
    </row>
    <row r="846" spans="1:96">
      <c r="A846" s="30" t="s">
        <v>2777</v>
      </c>
      <c r="B846" s="30" t="s">
        <v>2766</v>
      </c>
      <c r="C846" s="49" t="s">
        <v>3062</v>
      </c>
      <c r="D846" s="49" t="s">
        <v>4025</v>
      </c>
      <c r="E846" s="30" t="s">
        <v>3061</v>
      </c>
      <c r="F846" s="30" t="s">
        <v>3138</v>
      </c>
      <c r="G846" s="30" t="s">
        <v>3115</v>
      </c>
      <c r="H846" s="30" t="s">
        <v>4334</v>
      </c>
      <c r="I846" s="30" t="s">
        <v>4302</v>
      </c>
      <c r="J846" s="30"/>
      <c r="K846" s="30" t="s">
        <v>1240</v>
      </c>
      <c r="L846" s="30" t="s">
        <v>3102</v>
      </c>
      <c r="M846" s="31">
        <v>1609.94</v>
      </c>
      <c r="N846" s="30">
        <v>5</v>
      </c>
      <c r="O846" s="30"/>
      <c r="P846" s="162">
        <v>15</v>
      </c>
      <c r="Q846" s="30">
        <f t="shared" si="766"/>
        <v>60</v>
      </c>
      <c r="R846" s="30">
        <f t="shared" si="767"/>
        <v>1826.2110000000002</v>
      </c>
      <c r="S846" s="30">
        <f t="shared" si="768"/>
        <v>1825</v>
      </c>
      <c r="T846" s="30" t="s">
        <v>6</v>
      </c>
      <c r="U846" s="30"/>
      <c r="V846" s="32">
        <v>42310</v>
      </c>
      <c r="W846" s="30"/>
      <c r="X846" s="31">
        <v>1609.94</v>
      </c>
      <c r="Y846" s="30">
        <v>0</v>
      </c>
      <c r="Z846" s="30">
        <v>0</v>
      </c>
      <c r="AA846" s="30">
        <v>0</v>
      </c>
      <c r="AB846" s="31">
        <f t="shared" si="769"/>
        <v>1609.94</v>
      </c>
      <c r="AC846" s="33">
        <v>42095</v>
      </c>
      <c r="AD846" s="10">
        <f t="shared" si="770"/>
        <v>42310</v>
      </c>
      <c r="AE846" s="10">
        <f t="shared" si="771"/>
        <v>42095</v>
      </c>
      <c r="AF846" s="11">
        <f t="shared" si="772"/>
        <v>-215</v>
      </c>
      <c r="AG846" s="11">
        <f t="shared" si="773"/>
        <v>1826.25</v>
      </c>
      <c r="AH846" s="11">
        <v>0</v>
      </c>
      <c r="AI846" s="11">
        <v>0</v>
      </c>
      <c r="AJ846" s="11">
        <v>0</v>
      </c>
      <c r="AK846" s="33">
        <v>42461</v>
      </c>
      <c r="AL846" s="5">
        <f t="shared" si="774"/>
        <v>42461</v>
      </c>
      <c r="AM846" s="11">
        <f t="shared" si="775"/>
        <v>42461</v>
      </c>
      <c r="AN846" s="11">
        <f t="shared" si="776"/>
        <v>0</v>
      </c>
      <c r="AO846" s="6">
        <v>132.83000000000001</v>
      </c>
      <c r="AP846" s="6">
        <f t="shared" si="777"/>
        <v>132.83000000000001</v>
      </c>
      <c r="AQ846" s="6">
        <f t="shared" si="778"/>
        <v>1477.1100000000001</v>
      </c>
      <c r="AR846" s="33">
        <v>42826</v>
      </c>
      <c r="AS846" s="5">
        <f t="shared" si="779"/>
        <v>42826</v>
      </c>
      <c r="AT846" s="11">
        <f t="shared" si="780"/>
        <v>42826</v>
      </c>
      <c r="AU846" s="11">
        <f t="shared" si="781"/>
        <v>516</v>
      </c>
      <c r="AV846" s="6">
        <v>454.81800000000004</v>
      </c>
      <c r="AW846" s="6">
        <v>321.988</v>
      </c>
      <c r="AX846" s="6">
        <f t="shared" si="782"/>
        <v>1155.1220000000001</v>
      </c>
      <c r="AY846" s="33">
        <v>43191</v>
      </c>
      <c r="AZ846" s="5">
        <f t="shared" si="783"/>
        <v>43191</v>
      </c>
      <c r="BA846" s="11">
        <f t="shared" si="784"/>
        <v>881</v>
      </c>
      <c r="BB846" s="11">
        <f t="shared" si="785"/>
        <v>881</v>
      </c>
      <c r="BC846" s="6">
        <v>781.51872138963438</v>
      </c>
      <c r="BD846" s="6">
        <v>326.70072138963434</v>
      </c>
      <c r="BE846" s="6">
        <f t="shared" si="786"/>
        <v>828.42127861036568</v>
      </c>
      <c r="BF846" s="8"/>
      <c r="BG846" s="33">
        <v>43556</v>
      </c>
      <c r="BH846" s="5">
        <f t="shared" si="787"/>
        <v>43556</v>
      </c>
      <c r="BI846" s="11">
        <f t="shared" si="788"/>
        <v>1246</v>
      </c>
      <c r="BJ846" s="11">
        <f t="shared" si="789"/>
        <v>0</v>
      </c>
      <c r="BK846" s="6">
        <f t="shared" si="790"/>
        <v>1098.441111131189</v>
      </c>
      <c r="BL846" s="6">
        <f t="shared" si="810"/>
        <v>316.92238974155464</v>
      </c>
      <c r="BM846" s="6">
        <f t="shared" si="791"/>
        <v>511.49888886881104</v>
      </c>
      <c r="BN846" s="59"/>
      <c r="BO846" s="58"/>
      <c r="BP846" s="58"/>
      <c r="BQ846" s="61">
        <f t="shared" si="792"/>
        <v>433.67113418543954</v>
      </c>
      <c r="BR846" s="33">
        <v>43922</v>
      </c>
      <c r="BS846" s="5">
        <f t="shared" si="793"/>
        <v>43922</v>
      </c>
      <c r="BT846" s="11">
        <f t="shared" si="794"/>
        <v>1612</v>
      </c>
      <c r="BU846" s="11">
        <f t="shared" si="795"/>
        <v>0</v>
      </c>
      <c r="BV846" s="6">
        <f t="shared" si="796"/>
        <v>1176.2688658145605</v>
      </c>
      <c r="BW846" s="6">
        <v>77.827754683371481</v>
      </c>
      <c r="BX846" s="73">
        <f t="shared" si="807"/>
        <v>1136.2206684931507</v>
      </c>
      <c r="BY846" s="6">
        <v>194.51088886881104</v>
      </c>
      <c r="BZ846" s="33">
        <v>44287</v>
      </c>
      <c r="CA846" s="5">
        <f t="shared" si="797"/>
        <v>44287</v>
      </c>
      <c r="CB846" s="11">
        <f t="shared" si="798"/>
        <v>1977</v>
      </c>
      <c r="CC846" s="11">
        <f t="shared" si="799"/>
        <v>0</v>
      </c>
      <c r="CD846" s="6">
        <f t="shared" si="800"/>
        <v>1370.7797546833715</v>
      </c>
      <c r="CE846" s="62">
        <f t="shared" si="811"/>
        <v>194.51088886881104</v>
      </c>
      <c r="CF846" s="73">
        <f t="shared" si="808"/>
        <v>107.32933333333334</v>
      </c>
      <c r="CG846" s="73">
        <f t="shared" si="813"/>
        <v>1028.8913351598173</v>
      </c>
      <c r="CH846" s="6">
        <f t="shared" si="801"/>
        <v>0</v>
      </c>
      <c r="CI846" s="6"/>
      <c r="CJ846" s="33">
        <v>44652</v>
      </c>
      <c r="CK846" s="5">
        <f t="shared" si="802"/>
        <v>44652</v>
      </c>
      <c r="CL846" s="11">
        <f t="shared" si="803"/>
        <v>2557</v>
      </c>
      <c r="CM846" s="11">
        <f t="shared" si="804"/>
        <v>2557</v>
      </c>
      <c r="CN846" s="6">
        <f t="shared" si="805"/>
        <v>1370.7797546833715</v>
      </c>
      <c r="CO846" s="62">
        <f t="shared" si="812"/>
        <v>0</v>
      </c>
      <c r="CP846" s="73">
        <f t="shared" si="809"/>
        <v>107.32933333333334</v>
      </c>
      <c r="CQ846" s="73">
        <f t="shared" si="814"/>
        <v>921.56200182648399</v>
      </c>
      <c r="CR846" s="6">
        <f t="shared" si="806"/>
        <v>0</v>
      </c>
    </row>
    <row r="847" spans="1:96">
      <c r="A847" s="30" t="s">
        <v>2778</v>
      </c>
      <c r="B847" s="30" t="s">
        <v>2779</v>
      </c>
      <c r="C847" s="49" t="s">
        <v>3062</v>
      </c>
      <c r="D847" s="49" t="s">
        <v>4026</v>
      </c>
      <c r="E847" s="30" t="s">
        <v>3061</v>
      </c>
      <c r="F847" s="30" t="s">
        <v>3138</v>
      </c>
      <c r="G847" s="30" t="s">
        <v>3115</v>
      </c>
      <c r="H847" s="30" t="s">
        <v>3186</v>
      </c>
      <c r="I847" s="30" t="s">
        <v>4299</v>
      </c>
      <c r="J847" s="30"/>
      <c r="K847" s="30" t="s">
        <v>1240</v>
      </c>
      <c r="L847" s="30" t="s">
        <v>3102</v>
      </c>
      <c r="M847" s="31">
        <v>3454.9</v>
      </c>
      <c r="N847" s="30">
        <v>5</v>
      </c>
      <c r="O847" s="30"/>
      <c r="P847" s="162">
        <v>15</v>
      </c>
      <c r="Q847" s="30">
        <f t="shared" si="766"/>
        <v>60</v>
      </c>
      <c r="R847" s="30">
        <f t="shared" si="767"/>
        <v>1826.2110000000002</v>
      </c>
      <c r="S847" s="30">
        <f t="shared" si="768"/>
        <v>1825</v>
      </c>
      <c r="T847" s="30" t="s">
        <v>6</v>
      </c>
      <c r="U847" s="30"/>
      <c r="V847" s="32">
        <v>42310</v>
      </c>
      <c r="W847" s="30"/>
      <c r="X847" s="31">
        <v>3454.9</v>
      </c>
      <c r="Y847" s="30">
        <v>0</v>
      </c>
      <c r="Z847" s="30">
        <v>0</v>
      </c>
      <c r="AA847" s="30">
        <v>0</v>
      </c>
      <c r="AB847" s="31">
        <f t="shared" si="769"/>
        <v>3454.9</v>
      </c>
      <c r="AC847" s="33">
        <v>42095</v>
      </c>
      <c r="AD847" s="10">
        <f t="shared" si="770"/>
        <v>42310</v>
      </c>
      <c r="AE847" s="10">
        <f t="shared" si="771"/>
        <v>42095</v>
      </c>
      <c r="AF847" s="11">
        <f t="shared" si="772"/>
        <v>-215</v>
      </c>
      <c r="AG847" s="11">
        <f t="shared" si="773"/>
        <v>1826.25</v>
      </c>
      <c r="AH847" s="11">
        <v>0</v>
      </c>
      <c r="AI847" s="11">
        <v>0</v>
      </c>
      <c r="AJ847" s="11">
        <v>0</v>
      </c>
      <c r="AK847" s="33">
        <v>42461</v>
      </c>
      <c r="AL847" s="5">
        <f t="shared" si="774"/>
        <v>42461</v>
      </c>
      <c r="AM847" s="11">
        <f t="shared" si="775"/>
        <v>42461</v>
      </c>
      <c r="AN847" s="11">
        <f t="shared" si="776"/>
        <v>0</v>
      </c>
      <c r="AO847" s="6">
        <v>285.07</v>
      </c>
      <c r="AP847" s="6">
        <f t="shared" si="777"/>
        <v>285.07</v>
      </c>
      <c r="AQ847" s="6">
        <f t="shared" si="778"/>
        <v>3169.83</v>
      </c>
      <c r="AR847" s="33">
        <v>42826</v>
      </c>
      <c r="AS847" s="5">
        <f t="shared" si="779"/>
        <v>42826</v>
      </c>
      <c r="AT847" s="11">
        <f t="shared" si="780"/>
        <v>42826</v>
      </c>
      <c r="AU847" s="11">
        <f t="shared" si="781"/>
        <v>516</v>
      </c>
      <c r="AV847" s="6">
        <v>976.05000000000007</v>
      </c>
      <c r="AW847" s="6">
        <v>690.98</v>
      </c>
      <c r="AX847" s="6">
        <f t="shared" si="782"/>
        <v>2478.85</v>
      </c>
      <c r="AY847" s="33">
        <v>43191</v>
      </c>
      <c r="AZ847" s="5">
        <f t="shared" si="783"/>
        <v>43191</v>
      </c>
      <c r="BA847" s="11">
        <f t="shared" si="784"/>
        <v>881</v>
      </c>
      <c r="BB847" s="11">
        <f t="shared" si="785"/>
        <v>881</v>
      </c>
      <c r="BC847" s="6">
        <v>1677.1237502090039</v>
      </c>
      <c r="BD847" s="6">
        <v>701.07375020900395</v>
      </c>
      <c r="BE847" s="6">
        <f t="shared" si="786"/>
        <v>1777.7762497909962</v>
      </c>
      <c r="BF847" s="8"/>
      <c r="BG847" s="33">
        <v>43556</v>
      </c>
      <c r="BH847" s="5">
        <f t="shared" si="787"/>
        <v>43556</v>
      </c>
      <c r="BI847" s="11">
        <f t="shared" si="788"/>
        <v>1246</v>
      </c>
      <c r="BJ847" s="11">
        <f t="shared" si="789"/>
        <v>0</v>
      </c>
      <c r="BK847" s="6">
        <f t="shared" si="790"/>
        <v>2357.2333098420718</v>
      </c>
      <c r="BL847" s="6">
        <f t="shared" si="810"/>
        <v>680.10955963306787</v>
      </c>
      <c r="BM847" s="6">
        <f t="shared" si="791"/>
        <v>1097.6666901579283</v>
      </c>
      <c r="BN847" s="59"/>
      <c r="BO847" s="58"/>
      <c r="BP847" s="58"/>
      <c r="BQ847" s="61">
        <f t="shared" si="792"/>
        <v>930.64983881217631</v>
      </c>
      <c r="BR847" s="33">
        <v>43922</v>
      </c>
      <c r="BS847" s="5">
        <f t="shared" si="793"/>
        <v>43922</v>
      </c>
      <c r="BT847" s="11">
        <f t="shared" si="794"/>
        <v>1612</v>
      </c>
      <c r="BU847" s="11">
        <f t="shared" si="795"/>
        <v>0</v>
      </c>
      <c r="BV847" s="6">
        <f t="shared" si="796"/>
        <v>2524.2501611878238</v>
      </c>
      <c r="BW847" s="6">
        <v>167.01685134575209</v>
      </c>
      <c r="BX847" s="73">
        <f t="shared" si="807"/>
        <v>2438.3075068493149</v>
      </c>
      <c r="BY847" s="6">
        <v>411.6866901579283</v>
      </c>
      <c r="BZ847" s="33">
        <v>44287</v>
      </c>
      <c r="CA847" s="5">
        <f t="shared" si="797"/>
        <v>44287</v>
      </c>
      <c r="CB847" s="11">
        <f t="shared" si="798"/>
        <v>1977</v>
      </c>
      <c r="CC847" s="11">
        <f t="shared" si="799"/>
        <v>0</v>
      </c>
      <c r="CD847" s="6">
        <f t="shared" si="800"/>
        <v>2935.9368513457521</v>
      </c>
      <c r="CE847" s="62">
        <f t="shared" si="811"/>
        <v>411.6866901579283</v>
      </c>
      <c r="CF847" s="73">
        <f t="shared" si="808"/>
        <v>230.32666666666668</v>
      </c>
      <c r="CG847" s="73">
        <f t="shared" si="813"/>
        <v>2207.9808401826481</v>
      </c>
      <c r="CH847" s="6">
        <f t="shared" si="801"/>
        <v>0</v>
      </c>
      <c r="CI847" s="6"/>
      <c r="CJ847" s="33">
        <v>44652</v>
      </c>
      <c r="CK847" s="5">
        <f t="shared" si="802"/>
        <v>44652</v>
      </c>
      <c r="CL847" s="11">
        <f t="shared" si="803"/>
        <v>2557</v>
      </c>
      <c r="CM847" s="11">
        <f t="shared" si="804"/>
        <v>2557</v>
      </c>
      <c r="CN847" s="6">
        <f t="shared" si="805"/>
        <v>2935.9368513457521</v>
      </c>
      <c r="CO847" s="62">
        <f t="shared" si="812"/>
        <v>0</v>
      </c>
      <c r="CP847" s="73">
        <f t="shared" si="809"/>
        <v>230.32666666666668</v>
      </c>
      <c r="CQ847" s="73">
        <f t="shared" si="814"/>
        <v>1977.6541735159815</v>
      </c>
      <c r="CR847" s="6">
        <f t="shared" si="806"/>
        <v>0</v>
      </c>
    </row>
    <row r="848" spans="1:96">
      <c r="A848" s="30" t="s">
        <v>2780</v>
      </c>
      <c r="B848" s="30" t="s">
        <v>2779</v>
      </c>
      <c r="C848" s="49"/>
      <c r="D848" s="49" t="s">
        <v>4027</v>
      </c>
      <c r="E848" s="30" t="s">
        <v>3061</v>
      </c>
      <c r="F848" s="30" t="s">
        <v>4568</v>
      </c>
      <c r="G848" s="34" t="s">
        <v>4562</v>
      </c>
      <c r="H848" s="30" t="s">
        <v>4296</v>
      </c>
      <c r="I848" s="30" t="s">
        <v>4295</v>
      </c>
      <c r="J848" s="30"/>
      <c r="K848" s="30" t="s">
        <v>1240</v>
      </c>
      <c r="L848" s="30" t="s">
        <v>3102</v>
      </c>
      <c r="M848" s="31">
        <v>3454.9</v>
      </c>
      <c r="N848" s="30">
        <v>5</v>
      </c>
      <c r="O848" s="30"/>
      <c r="P848" s="162">
        <v>15</v>
      </c>
      <c r="Q848" s="30">
        <f t="shared" si="766"/>
        <v>60</v>
      </c>
      <c r="R848" s="30">
        <f t="shared" si="767"/>
        <v>1826.2110000000002</v>
      </c>
      <c r="S848" s="30">
        <f t="shared" si="768"/>
        <v>1825</v>
      </c>
      <c r="T848" s="30" t="s">
        <v>6</v>
      </c>
      <c r="U848" s="30"/>
      <c r="V848" s="32">
        <v>42310</v>
      </c>
      <c r="W848" s="30"/>
      <c r="X848" s="31">
        <v>3454.9</v>
      </c>
      <c r="Y848" s="30">
        <v>0</v>
      </c>
      <c r="Z848" s="30">
        <v>0</v>
      </c>
      <c r="AA848" s="30">
        <v>0</v>
      </c>
      <c r="AB848" s="31">
        <f t="shared" si="769"/>
        <v>3454.9</v>
      </c>
      <c r="AC848" s="33">
        <v>42095</v>
      </c>
      <c r="AD848" s="10">
        <f t="shared" si="770"/>
        <v>42310</v>
      </c>
      <c r="AE848" s="10">
        <f t="shared" si="771"/>
        <v>42095</v>
      </c>
      <c r="AF848" s="11">
        <f t="shared" si="772"/>
        <v>-215</v>
      </c>
      <c r="AG848" s="11">
        <f t="shared" si="773"/>
        <v>1826.25</v>
      </c>
      <c r="AH848" s="11">
        <v>0</v>
      </c>
      <c r="AI848" s="11">
        <v>0</v>
      </c>
      <c r="AJ848" s="11">
        <v>0</v>
      </c>
      <c r="AK848" s="33">
        <v>42461</v>
      </c>
      <c r="AL848" s="5">
        <f t="shared" si="774"/>
        <v>42461</v>
      </c>
      <c r="AM848" s="11">
        <f t="shared" si="775"/>
        <v>42461</v>
      </c>
      <c r="AN848" s="11">
        <f t="shared" si="776"/>
        <v>0</v>
      </c>
      <c r="AO848" s="6">
        <v>285.07</v>
      </c>
      <c r="AP848" s="6">
        <f t="shared" si="777"/>
        <v>285.07</v>
      </c>
      <c r="AQ848" s="6">
        <f t="shared" si="778"/>
        <v>3169.83</v>
      </c>
      <c r="AR848" s="33">
        <v>42826</v>
      </c>
      <c r="AS848" s="5">
        <f t="shared" si="779"/>
        <v>42826</v>
      </c>
      <c r="AT848" s="11">
        <f t="shared" si="780"/>
        <v>42826</v>
      </c>
      <c r="AU848" s="11">
        <f t="shared" si="781"/>
        <v>516</v>
      </c>
      <c r="AV848" s="6">
        <v>976.05000000000007</v>
      </c>
      <c r="AW848" s="6">
        <v>690.98</v>
      </c>
      <c r="AX848" s="6">
        <f t="shared" si="782"/>
        <v>2478.85</v>
      </c>
      <c r="AY848" s="33">
        <v>43191</v>
      </c>
      <c r="AZ848" s="5">
        <f t="shared" si="783"/>
        <v>43191</v>
      </c>
      <c r="BA848" s="11">
        <f t="shared" si="784"/>
        <v>881</v>
      </c>
      <c r="BB848" s="11">
        <f t="shared" si="785"/>
        <v>881</v>
      </c>
      <c r="BC848" s="6">
        <v>1677.1237502090039</v>
      </c>
      <c r="BD848" s="6">
        <v>701.07375020900395</v>
      </c>
      <c r="BE848" s="6">
        <f t="shared" si="786"/>
        <v>1777.7762497909962</v>
      </c>
      <c r="BF848" s="8"/>
      <c r="BG848" s="33">
        <v>43556</v>
      </c>
      <c r="BH848" s="5">
        <f t="shared" si="787"/>
        <v>43556</v>
      </c>
      <c r="BI848" s="11">
        <f t="shared" si="788"/>
        <v>1246</v>
      </c>
      <c r="BJ848" s="11">
        <f t="shared" si="789"/>
        <v>0</v>
      </c>
      <c r="BK848" s="6">
        <f t="shared" si="790"/>
        <v>2357.2333098420718</v>
      </c>
      <c r="BL848" s="6">
        <f t="shared" si="810"/>
        <v>680.10955963306787</v>
      </c>
      <c r="BM848" s="6">
        <f t="shared" si="791"/>
        <v>1097.6666901579283</v>
      </c>
      <c r="BN848" s="59"/>
      <c r="BO848" s="58"/>
      <c r="BP848" s="58"/>
      <c r="BQ848" s="61">
        <f t="shared" si="792"/>
        <v>930.64983881217631</v>
      </c>
      <c r="BR848" s="33">
        <v>43922</v>
      </c>
      <c r="BS848" s="5">
        <f t="shared" si="793"/>
        <v>43922</v>
      </c>
      <c r="BT848" s="11">
        <f t="shared" si="794"/>
        <v>1612</v>
      </c>
      <c r="BU848" s="11">
        <f t="shared" si="795"/>
        <v>0</v>
      </c>
      <c r="BV848" s="6">
        <f t="shared" si="796"/>
        <v>2524.2501611878238</v>
      </c>
      <c r="BW848" s="6">
        <v>167.01685134575209</v>
      </c>
      <c r="BX848" s="73">
        <f t="shared" si="807"/>
        <v>2438.3075068493149</v>
      </c>
      <c r="BY848" s="6">
        <v>411.6866901579283</v>
      </c>
      <c r="BZ848" s="33">
        <v>44287</v>
      </c>
      <c r="CA848" s="5">
        <f t="shared" si="797"/>
        <v>44287</v>
      </c>
      <c r="CB848" s="11">
        <f t="shared" si="798"/>
        <v>1977</v>
      </c>
      <c r="CC848" s="11">
        <f t="shared" si="799"/>
        <v>0</v>
      </c>
      <c r="CD848" s="6">
        <f t="shared" si="800"/>
        <v>2935.9368513457521</v>
      </c>
      <c r="CE848" s="62">
        <f t="shared" si="811"/>
        <v>411.6866901579283</v>
      </c>
      <c r="CF848" s="73">
        <f t="shared" si="808"/>
        <v>230.32666666666668</v>
      </c>
      <c r="CG848" s="73">
        <f t="shared" si="813"/>
        <v>2207.9808401826481</v>
      </c>
      <c r="CH848" s="6">
        <f t="shared" si="801"/>
        <v>0</v>
      </c>
      <c r="CI848" s="6"/>
      <c r="CJ848" s="33">
        <v>44652</v>
      </c>
      <c r="CK848" s="5">
        <f t="shared" si="802"/>
        <v>44652</v>
      </c>
      <c r="CL848" s="11">
        <f t="shared" si="803"/>
        <v>2557</v>
      </c>
      <c r="CM848" s="11">
        <f t="shared" si="804"/>
        <v>2557</v>
      </c>
      <c r="CN848" s="6">
        <f t="shared" si="805"/>
        <v>2935.9368513457521</v>
      </c>
      <c r="CO848" s="62">
        <f t="shared" si="812"/>
        <v>0</v>
      </c>
      <c r="CP848" s="73">
        <f t="shared" si="809"/>
        <v>230.32666666666668</v>
      </c>
      <c r="CQ848" s="73">
        <f t="shared" si="814"/>
        <v>1977.6541735159815</v>
      </c>
      <c r="CR848" s="6">
        <f t="shared" si="806"/>
        <v>0</v>
      </c>
    </row>
    <row r="849" spans="1:96">
      <c r="A849" s="30" t="s">
        <v>2781</v>
      </c>
      <c r="B849" s="30" t="s">
        <v>2779</v>
      </c>
      <c r="C849" s="49" t="s">
        <v>3062</v>
      </c>
      <c r="D849" s="49" t="s">
        <v>4028</v>
      </c>
      <c r="E849" s="30" t="s">
        <v>3061</v>
      </c>
      <c r="F849" s="30" t="s">
        <v>3138</v>
      </c>
      <c r="G849" s="30" t="s">
        <v>3115</v>
      </c>
      <c r="H849" s="30" t="s">
        <v>4334</v>
      </c>
      <c r="I849" s="30" t="s">
        <v>4302</v>
      </c>
      <c r="J849" s="30"/>
      <c r="K849" s="30" t="s">
        <v>1240</v>
      </c>
      <c r="L849" s="30" t="s">
        <v>3102</v>
      </c>
      <c r="M849" s="31">
        <v>3454.9</v>
      </c>
      <c r="N849" s="30">
        <v>5</v>
      </c>
      <c r="O849" s="30"/>
      <c r="P849" s="162">
        <v>15</v>
      </c>
      <c r="Q849" s="30">
        <f t="shared" ref="Q849:Q912" si="815">N849*12</f>
        <v>60</v>
      </c>
      <c r="R849" s="30">
        <f t="shared" ref="R849:R912" si="816">N849*365.2422</f>
        <v>1826.2110000000002</v>
      </c>
      <c r="S849" s="30">
        <f t="shared" ref="S849:S912" si="817">N849*365</f>
        <v>1825</v>
      </c>
      <c r="T849" s="30" t="s">
        <v>6</v>
      </c>
      <c r="U849" s="30"/>
      <c r="V849" s="32">
        <v>42310</v>
      </c>
      <c r="W849" s="30"/>
      <c r="X849" s="31">
        <v>3454.9</v>
      </c>
      <c r="Y849" s="30">
        <v>0</v>
      </c>
      <c r="Z849" s="30">
        <v>0</v>
      </c>
      <c r="AA849" s="30">
        <v>0</v>
      </c>
      <c r="AB849" s="31">
        <f t="shared" ref="AB849:AB912" si="818">SUBTOTAL(9,X849:AA849)</f>
        <v>3454.9</v>
      </c>
      <c r="AC849" s="33">
        <v>42095</v>
      </c>
      <c r="AD849" s="10">
        <f t="shared" ref="AD849:AD912" si="819">V849</f>
        <v>42310</v>
      </c>
      <c r="AE849" s="10">
        <f t="shared" ref="AE849:AE912" si="820">AC849</f>
        <v>42095</v>
      </c>
      <c r="AF849" s="11">
        <f t="shared" ref="AF849:AF912" si="821">AC849-V849</f>
        <v>-215</v>
      </c>
      <c r="AG849" s="11">
        <f t="shared" ref="AG849:AG912" si="822">+N849*365.25</f>
        <v>1826.25</v>
      </c>
      <c r="AH849" s="11">
        <v>0</v>
      </c>
      <c r="AI849" s="11">
        <v>0</v>
      </c>
      <c r="AJ849" s="11">
        <v>0</v>
      </c>
      <c r="AK849" s="33">
        <v>42461</v>
      </c>
      <c r="AL849" s="5">
        <f t="shared" ref="AL849:AL912" si="823">AK849</f>
        <v>42461</v>
      </c>
      <c r="AM849" s="11">
        <f t="shared" ref="AM849:AM912" si="824">AL849-W849</f>
        <v>42461</v>
      </c>
      <c r="AN849" s="11">
        <f t="shared" ref="AN849:AN912" si="825">IF(AG849&lt;AM849,AH849,AM849)</f>
        <v>0</v>
      </c>
      <c r="AO849" s="6">
        <v>285.07</v>
      </c>
      <c r="AP849" s="6">
        <f t="shared" ref="AP849:AP912" si="826">AO849-AI849</f>
        <v>285.07</v>
      </c>
      <c r="AQ849" s="6">
        <f t="shared" ref="AQ849:AQ912" si="827">AB849-AO849</f>
        <v>3169.83</v>
      </c>
      <c r="AR849" s="33">
        <v>42826</v>
      </c>
      <c r="AS849" s="5">
        <f t="shared" ref="AS849:AS912" si="828">AR849</f>
        <v>42826</v>
      </c>
      <c r="AT849" s="11">
        <f t="shared" ref="AT849:AT912" si="829">AS849-W849</f>
        <v>42826</v>
      </c>
      <c r="AU849" s="11">
        <f t="shared" ref="AU849:AU912" si="830">IF(AD849 &lt;&gt; "N/a",IF(AT849&lt;AD849,0,AT849-AD849),0)</f>
        <v>516</v>
      </c>
      <c r="AV849" s="6">
        <v>976.05000000000007</v>
      </c>
      <c r="AW849" s="6">
        <v>690.98</v>
      </c>
      <c r="AX849" s="6">
        <f t="shared" ref="AX849:AX912" si="831">AB849-AV849</f>
        <v>2478.85</v>
      </c>
      <c r="AY849" s="33">
        <v>43191</v>
      </c>
      <c r="AZ849" s="5">
        <f t="shared" ref="AZ849:AZ912" si="832">AY849</f>
        <v>43191</v>
      </c>
      <c r="BA849" s="11">
        <f t="shared" ref="BA849:BA912" si="833">IF(AJ849 &lt;&gt; "N/a",IF(AZ849&lt;AD849,0,AZ849-AD849),0)</f>
        <v>881</v>
      </c>
      <c r="BB849" s="11">
        <f t="shared" ref="BB849:BB912" si="834">IF(AJ849 &lt;&gt; "N/a",IF(BA849&lt;AJ849,0,BA849-AJ849),0)</f>
        <v>881</v>
      </c>
      <c r="BC849" s="6">
        <v>1677.1237502090039</v>
      </c>
      <c r="BD849" s="6">
        <v>701.07375020900395</v>
      </c>
      <c r="BE849" s="6">
        <f t="shared" ref="BE849:BE912" si="835">AB849-BC849</f>
        <v>1777.7762497909962</v>
      </c>
      <c r="BF849" s="8"/>
      <c r="BG849" s="33">
        <v>43556</v>
      </c>
      <c r="BH849" s="5">
        <f t="shared" ref="BH849:BH912" si="836">BG849</f>
        <v>43556</v>
      </c>
      <c r="BI849" s="11">
        <f t="shared" ref="BI849:BI912" si="837">IF(R849 &lt;&gt; "N/a",IF(BG849&lt;V849,0,BG849-V849),0)</f>
        <v>1246</v>
      </c>
      <c r="BJ849" s="11">
        <f t="shared" ref="BJ849:BJ912" si="838">IF(AR849 &lt;&gt; "N/a",IF(BI849&lt;AR849,0,BI849-AR849),0)</f>
        <v>0</v>
      </c>
      <c r="BK849" s="6">
        <f>(M849-J849)/R849*BI849</f>
        <v>2357.2333098420718</v>
      </c>
      <c r="BL849" s="6">
        <f t="shared" si="810"/>
        <v>680.10955963306787</v>
      </c>
      <c r="BM849" s="6">
        <f t="shared" ref="BM849:BM912" si="839">BE849-BL849</f>
        <v>1097.6666901579283</v>
      </c>
      <c r="BN849" s="59"/>
      <c r="BO849" s="58"/>
      <c r="BP849" s="58"/>
      <c r="BQ849" s="61">
        <f t="shared" ref="BQ849:BQ912" si="840">AB849-BV849</f>
        <v>930.64983881217631</v>
      </c>
      <c r="BR849" s="33">
        <v>43922</v>
      </c>
      <c r="BS849" s="5">
        <f t="shared" ref="BS849:BS912" si="841">BR849</f>
        <v>43922</v>
      </c>
      <c r="BT849" s="11">
        <f t="shared" ref="BT849:BT912" si="842">IF(Z849 &lt;&gt; "N/a",IF(BR849&lt;AD849,0,BR849-AD849),0)</f>
        <v>1612</v>
      </c>
      <c r="BU849" s="11">
        <f t="shared" ref="BU849:BU912" si="843">IF(AZ849 &lt;&gt; "N/a",IF(BT849&lt;AZ849,0,BT849-AZ849),0)</f>
        <v>0</v>
      </c>
      <c r="BV849" s="6">
        <f t="shared" ref="BV849:BV912" si="844">BK849+BW849</f>
        <v>2524.2501611878238</v>
      </c>
      <c r="BW849" s="6">
        <v>167.01685134575209</v>
      </c>
      <c r="BX849" s="73">
        <f t="shared" si="807"/>
        <v>2438.3075068493149</v>
      </c>
      <c r="BY849" s="6">
        <v>411.6866901579283</v>
      </c>
      <c r="BZ849" s="33">
        <v>44287</v>
      </c>
      <c r="CA849" s="5">
        <f t="shared" ref="CA849:CA912" si="845">BZ849</f>
        <v>44287</v>
      </c>
      <c r="CB849" s="11">
        <f t="shared" ref="CB849:CB912" si="846">BZ849-V849</f>
        <v>1977</v>
      </c>
      <c r="CC849" s="11">
        <f t="shared" ref="CC849:CC912" si="847">IF(BG849 &lt;&gt; "N/a",IF(CB849&lt;BG849,0,CB849-BG849),0)</f>
        <v>0</v>
      </c>
      <c r="CD849" s="6">
        <f>BV849+CE849</f>
        <v>2935.9368513457521</v>
      </c>
      <c r="CE849" s="62">
        <f t="shared" si="811"/>
        <v>411.6866901579283</v>
      </c>
      <c r="CF849" s="73">
        <f t="shared" si="808"/>
        <v>230.32666666666668</v>
      </c>
      <c r="CG849" s="73">
        <f t="shared" si="813"/>
        <v>2207.9808401826481</v>
      </c>
      <c r="CH849" s="6">
        <f>BY849-CE849</f>
        <v>0</v>
      </c>
      <c r="CI849" s="6"/>
      <c r="CJ849" s="33">
        <v>44652</v>
      </c>
      <c r="CK849" s="5">
        <f t="shared" ref="CK849:CK912" si="848">CJ849</f>
        <v>44652</v>
      </c>
      <c r="CL849" s="11">
        <f t="shared" ref="CL849:CL912" si="849">CJ849-AC849</f>
        <v>2557</v>
      </c>
      <c r="CM849" s="11">
        <f t="shared" ref="CM849:CM912" si="850">IF(BN849 &lt;&gt; "N/a",IF(CL849&lt;BN849,0,CL849-BN849),0)</f>
        <v>2557</v>
      </c>
      <c r="CN849" s="6">
        <f>CD849+CO849</f>
        <v>2935.9368513457521</v>
      </c>
      <c r="CO849" s="62">
        <f t="shared" si="812"/>
        <v>0</v>
      </c>
      <c r="CP849" s="73">
        <f t="shared" si="809"/>
        <v>230.32666666666668</v>
      </c>
      <c r="CQ849" s="73">
        <f t="shared" si="814"/>
        <v>1977.6541735159815</v>
      </c>
      <c r="CR849" s="6">
        <f t="shared" ref="CR849:CR912" si="851">CH849-CO849</f>
        <v>0</v>
      </c>
    </row>
    <row r="850" spans="1:96">
      <c r="A850" s="30" t="s">
        <v>2782</v>
      </c>
      <c r="B850" s="30" t="s">
        <v>2783</v>
      </c>
      <c r="C850" s="49"/>
      <c r="D850" s="49" t="s">
        <v>4029</v>
      </c>
      <c r="E850" s="30" t="s">
        <v>3061</v>
      </c>
      <c r="F850" s="30" t="s">
        <v>3138</v>
      </c>
      <c r="G850" s="30" t="s">
        <v>3115</v>
      </c>
      <c r="H850" s="30" t="s">
        <v>3131</v>
      </c>
      <c r="I850" s="30" t="s">
        <v>3116</v>
      </c>
      <c r="J850" s="30"/>
      <c r="K850" s="30" t="s">
        <v>1240</v>
      </c>
      <c r="L850" s="30" t="s">
        <v>3102</v>
      </c>
      <c r="M850" s="31">
        <v>19842.18</v>
      </c>
      <c r="N850" s="30">
        <v>5</v>
      </c>
      <c r="O850" s="30"/>
      <c r="P850" s="162">
        <v>15</v>
      </c>
      <c r="Q850" s="30">
        <f t="shared" si="815"/>
        <v>60</v>
      </c>
      <c r="R850" s="30">
        <f t="shared" si="816"/>
        <v>1826.2110000000002</v>
      </c>
      <c r="S850" s="30">
        <f t="shared" si="817"/>
        <v>1825</v>
      </c>
      <c r="T850" s="30" t="s">
        <v>6</v>
      </c>
      <c r="U850" s="30"/>
      <c r="V850" s="32">
        <v>42310</v>
      </c>
      <c r="W850" s="30"/>
      <c r="X850" s="31">
        <v>19842.18</v>
      </c>
      <c r="Y850" s="30">
        <v>0</v>
      </c>
      <c r="Z850" s="30">
        <v>0</v>
      </c>
      <c r="AA850" s="30">
        <v>0</v>
      </c>
      <c r="AB850" s="31">
        <f t="shared" si="818"/>
        <v>19842.18</v>
      </c>
      <c r="AC850" s="33">
        <v>42095</v>
      </c>
      <c r="AD850" s="10">
        <f t="shared" si="819"/>
        <v>42310</v>
      </c>
      <c r="AE850" s="10">
        <f t="shared" si="820"/>
        <v>42095</v>
      </c>
      <c r="AF850" s="11">
        <f t="shared" si="821"/>
        <v>-215</v>
      </c>
      <c r="AG850" s="11">
        <f t="shared" si="822"/>
        <v>1826.25</v>
      </c>
      <c r="AH850" s="11">
        <v>0</v>
      </c>
      <c r="AI850" s="11">
        <v>0</v>
      </c>
      <c r="AJ850" s="11">
        <v>0</v>
      </c>
      <c r="AK850" s="33">
        <v>42461</v>
      </c>
      <c r="AL850" s="5">
        <f t="shared" si="823"/>
        <v>42461</v>
      </c>
      <c r="AM850" s="11">
        <f t="shared" si="824"/>
        <v>42461</v>
      </c>
      <c r="AN850" s="11">
        <f t="shared" si="825"/>
        <v>0</v>
      </c>
      <c r="AO850" s="6">
        <v>1637.24</v>
      </c>
      <c r="AP850" s="6">
        <f t="shared" si="826"/>
        <v>1637.24</v>
      </c>
      <c r="AQ850" s="6">
        <f t="shared" si="827"/>
        <v>18204.939999999999</v>
      </c>
      <c r="AR850" s="33">
        <v>42826</v>
      </c>
      <c r="AS850" s="5">
        <f t="shared" si="828"/>
        <v>42826</v>
      </c>
      <c r="AT850" s="11">
        <f t="shared" si="829"/>
        <v>42826</v>
      </c>
      <c r="AU850" s="11">
        <f t="shared" si="830"/>
        <v>516</v>
      </c>
      <c r="AV850" s="6">
        <v>5605.6759999999995</v>
      </c>
      <c r="AW850" s="6">
        <v>3968.4360000000001</v>
      </c>
      <c r="AX850" s="6">
        <f t="shared" si="831"/>
        <v>14236.504000000001</v>
      </c>
      <c r="AY850" s="33">
        <v>43191</v>
      </c>
      <c r="AZ850" s="5">
        <f t="shared" si="832"/>
        <v>43191</v>
      </c>
      <c r="BA850" s="11">
        <f t="shared" si="833"/>
        <v>881</v>
      </c>
      <c r="BB850" s="11">
        <f t="shared" si="834"/>
        <v>881</v>
      </c>
      <c r="BC850" s="6">
        <v>9632.055955355223</v>
      </c>
      <c r="BD850" s="6">
        <v>4026.3799553552226</v>
      </c>
      <c r="BE850" s="6">
        <f t="shared" si="835"/>
        <v>10210.124044644777</v>
      </c>
      <c r="BF850" s="8"/>
      <c r="BG850" s="33">
        <v>43556</v>
      </c>
      <c r="BH850" s="5">
        <f t="shared" si="836"/>
        <v>43556</v>
      </c>
      <c r="BI850" s="11">
        <f t="shared" si="837"/>
        <v>1246</v>
      </c>
      <c r="BJ850" s="11">
        <f t="shared" si="838"/>
        <v>0</v>
      </c>
      <c r="BK850" s="6">
        <f>BC850+BL850</f>
        <v>13600.455955355223</v>
      </c>
      <c r="BL850" s="6">
        <v>3968.4</v>
      </c>
      <c r="BM850" s="6">
        <f t="shared" si="839"/>
        <v>6241.7240446447777</v>
      </c>
      <c r="BN850" s="59"/>
      <c r="BO850" s="58"/>
      <c r="BP850" s="58"/>
      <c r="BQ850" s="61">
        <f t="shared" si="840"/>
        <v>5292.0066976096259</v>
      </c>
      <c r="BR850" s="33">
        <v>43922</v>
      </c>
      <c r="BS850" s="5">
        <f t="shared" si="841"/>
        <v>43922</v>
      </c>
      <c r="BT850" s="11">
        <f t="shared" si="842"/>
        <v>1612</v>
      </c>
      <c r="BU850" s="11">
        <f t="shared" si="843"/>
        <v>0</v>
      </c>
      <c r="BV850" s="6">
        <f t="shared" si="844"/>
        <v>14550.173302390374</v>
      </c>
      <c r="BW850" s="6">
        <v>949.71734703515153</v>
      </c>
      <c r="BX850" s="73">
        <f t="shared" ref="BX850:BX913" si="852">M850*(P850-($BX$4-V850)/365)/P850</f>
        <v>14003.686487671232</v>
      </c>
      <c r="BY850" s="6">
        <v>2273.2880446447775</v>
      </c>
      <c r="BZ850" s="33">
        <v>44287</v>
      </c>
      <c r="CA850" s="5">
        <f t="shared" si="845"/>
        <v>44287</v>
      </c>
      <c r="CB850" s="11">
        <f t="shared" si="846"/>
        <v>1977</v>
      </c>
      <c r="CC850" s="11">
        <f t="shared" si="847"/>
        <v>0</v>
      </c>
      <c r="CD850" s="6">
        <f>BV850+CE850-213</f>
        <v>17509.461347035151</v>
      </c>
      <c r="CE850" s="62">
        <f>BY850+899</f>
        <v>3172.2880446447775</v>
      </c>
      <c r="CF850" s="73">
        <f t="shared" ref="CF850:CF913" si="853">M850/P850</f>
        <v>1322.8120000000001</v>
      </c>
      <c r="CG850" s="73">
        <f t="shared" si="813"/>
        <v>12680.874487671232</v>
      </c>
      <c r="CH850" s="6">
        <v>0</v>
      </c>
      <c r="CI850" s="6"/>
      <c r="CJ850" s="33">
        <v>44652</v>
      </c>
      <c r="CK850" s="5">
        <f t="shared" si="848"/>
        <v>44652</v>
      </c>
      <c r="CL850" s="11">
        <f t="shared" si="849"/>
        <v>2557</v>
      </c>
      <c r="CM850" s="11">
        <f t="shared" si="850"/>
        <v>2557</v>
      </c>
      <c r="CN850" s="6">
        <f>CD850+CO850-213</f>
        <v>17296.461347035151</v>
      </c>
      <c r="CO850" s="62">
        <v>0</v>
      </c>
      <c r="CP850" s="73">
        <f t="shared" ref="CP850:CP913" si="854">M850/P850</f>
        <v>1322.8120000000001</v>
      </c>
      <c r="CQ850" s="73">
        <f t="shared" si="814"/>
        <v>11358.062487671232</v>
      </c>
      <c r="CR850" s="6">
        <f t="shared" si="851"/>
        <v>0</v>
      </c>
    </row>
    <row r="851" spans="1:96">
      <c r="A851" s="30" t="s">
        <v>2784</v>
      </c>
      <c r="B851" s="30" t="s">
        <v>2785</v>
      </c>
      <c r="C851" s="49"/>
      <c r="D851" s="49" t="s">
        <v>4030</v>
      </c>
      <c r="E851" s="30" t="s">
        <v>3061</v>
      </c>
      <c r="F851" s="30" t="s">
        <v>3138</v>
      </c>
      <c r="G851" s="30" t="s">
        <v>3115</v>
      </c>
      <c r="H851" s="30" t="s">
        <v>3131</v>
      </c>
      <c r="I851" s="30" t="s">
        <v>3116</v>
      </c>
      <c r="J851" s="30"/>
      <c r="K851" s="30" t="s">
        <v>1240</v>
      </c>
      <c r="L851" s="30" t="s">
        <v>3102</v>
      </c>
      <c r="M851" s="31">
        <v>2127</v>
      </c>
      <c r="N851" s="30">
        <v>5</v>
      </c>
      <c r="O851" s="30"/>
      <c r="P851" s="162">
        <v>15</v>
      </c>
      <c r="Q851" s="30">
        <f t="shared" si="815"/>
        <v>60</v>
      </c>
      <c r="R851" s="30">
        <f t="shared" si="816"/>
        <v>1826.2110000000002</v>
      </c>
      <c r="S851" s="30">
        <f t="shared" si="817"/>
        <v>1825</v>
      </c>
      <c r="T851" s="30" t="s">
        <v>6</v>
      </c>
      <c r="U851" s="30"/>
      <c r="V851" s="32">
        <v>42310</v>
      </c>
      <c r="W851" s="30"/>
      <c r="X851" s="31">
        <v>2127</v>
      </c>
      <c r="Y851" s="30">
        <v>0</v>
      </c>
      <c r="Z851" s="30">
        <v>0</v>
      </c>
      <c r="AA851" s="30">
        <v>0</v>
      </c>
      <c r="AB851" s="31">
        <f t="shared" si="818"/>
        <v>2127</v>
      </c>
      <c r="AC851" s="33">
        <v>42095</v>
      </c>
      <c r="AD851" s="10">
        <f t="shared" si="819"/>
        <v>42310</v>
      </c>
      <c r="AE851" s="10">
        <f t="shared" si="820"/>
        <v>42095</v>
      </c>
      <c r="AF851" s="11">
        <f t="shared" si="821"/>
        <v>-215</v>
      </c>
      <c r="AG851" s="11">
        <f t="shared" si="822"/>
        <v>1826.25</v>
      </c>
      <c r="AH851" s="11">
        <v>0</v>
      </c>
      <c r="AI851" s="11">
        <v>0</v>
      </c>
      <c r="AJ851" s="11">
        <v>0</v>
      </c>
      <c r="AK851" s="33">
        <v>42461</v>
      </c>
      <c r="AL851" s="5">
        <f t="shared" si="823"/>
        <v>42461</v>
      </c>
      <c r="AM851" s="11">
        <f t="shared" si="824"/>
        <v>42461</v>
      </c>
      <c r="AN851" s="11">
        <f t="shared" si="825"/>
        <v>0</v>
      </c>
      <c r="AO851" s="6">
        <v>175.51</v>
      </c>
      <c r="AP851" s="6">
        <f t="shared" si="826"/>
        <v>175.51</v>
      </c>
      <c r="AQ851" s="6">
        <f t="shared" si="827"/>
        <v>1951.49</v>
      </c>
      <c r="AR851" s="33">
        <v>42826</v>
      </c>
      <c r="AS851" s="5">
        <f t="shared" si="828"/>
        <v>42826</v>
      </c>
      <c r="AT851" s="11">
        <f t="shared" si="829"/>
        <v>42826</v>
      </c>
      <c r="AU851" s="11">
        <f t="shared" si="830"/>
        <v>516</v>
      </c>
      <c r="AV851" s="6">
        <v>600.91</v>
      </c>
      <c r="AW851" s="6">
        <v>425.4</v>
      </c>
      <c r="AX851" s="6">
        <f t="shared" si="831"/>
        <v>1526.0900000000001</v>
      </c>
      <c r="AY851" s="33">
        <v>43191</v>
      </c>
      <c r="AZ851" s="5">
        <f t="shared" si="832"/>
        <v>43191</v>
      </c>
      <c r="BA851" s="11">
        <f t="shared" si="833"/>
        <v>881</v>
      </c>
      <c r="BB851" s="11">
        <f t="shared" si="834"/>
        <v>881</v>
      </c>
      <c r="BC851" s="6">
        <v>1032.516678392871</v>
      </c>
      <c r="BD851" s="6">
        <v>431.60667839287095</v>
      </c>
      <c r="BE851" s="6">
        <f t="shared" si="835"/>
        <v>1094.483321607129</v>
      </c>
      <c r="BF851" s="8"/>
      <c r="BG851" s="33">
        <v>43556</v>
      </c>
      <c r="BH851" s="5">
        <f t="shared" si="836"/>
        <v>43556</v>
      </c>
      <c r="BI851" s="11">
        <f t="shared" si="837"/>
        <v>1246</v>
      </c>
      <c r="BJ851" s="11">
        <f t="shared" si="838"/>
        <v>0</v>
      </c>
      <c r="BK851" s="6">
        <f>(M851-J851)/R851*BI851</f>
        <v>1451.2244203982998</v>
      </c>
      <c r="BL851" s="6">
        <f>BK851-BC851</f>
        <v>418.70774200542883</v>
      </c>
      <c r="BM851" s="6">
        <f t="shared" si="839"/>
        <v>675.7755796017002</v>
      </c>
      <c r="BN851" s="59"/>
      <c r="BO851" s="58"/>
      <c r="BP851" s="58"/>
      <c r="BQ851" s="61">
        <f t="shared" si="840"/>
        <v>572.95209909215873</v>
      </c>
      <c r="BR851" s="33">
        <v>43922</v>
      </c>
      <c r="BS851" s="5">
        <f t="shared" si="841"/>
        <v>43922</v>
      </c>
      <c r="BT851" s="11">
        <f t="shared" si="842"/>
        <v>1612</v>
      </c>
      <c r="BU851" s="11">
        <f t="shared" si="843"/>
        <v>0</v>
      </c>
      <c r="BV851" s="6">
        <f t="shared" si="844"/>
        <v>1554.0479009078413</v>
      </c>
      <c r="BW851" s="6">
        <v>102.82348050954145</v>
      </c>
      <c r="BX851" s="73">
        <f t="shared" si="852"/>
        <v>1501.1375342465753</v>
      </c>
      <c r="BY851" s="6">
        <v>250.37557960170022</v>
      </c>
      <c r="BZ851" s="33">
        <v>44287</v>
      </c>
      <c r="CA851" s="5">
        <f t="shared" si="845"/>
        <v>44287</v>
      </c>
      <c r="CB851" s="11">
        <f t="shared" si="846"/>
        <v>1977</v>
      </c>
      <c r="CC851" s="11">
        <f t="shared" si="847"/>
        <v>0</v>
      </c>
      <c r="CD851" s="6">
        <f t="shared" ref="CD851:CD914" si="855">BV851+CE851</f>
        <v>1804.4234805095416</v>
      </c>
      <c r="CE851" s="62">
        <f t="shared" ref="CE851:CE914" si="856">BY851</f>
        <v>250.37557960170022</v>
      </c>
      <c r="CF851" s="73">
        <f t="shared" si="853"/>
        <v>141.80000000000001</v>
      </c>
      <c r="CG851" s="73">
        <f t="shared" si="813"/>
        <v>1359.3375342465754</v>
      </c>
      <c r="CH851" s="6">
        <f t="shared" ref="CH851:CH914" si="857">BY851-CE851</f>
        <v>0</v>
      </c>
      <c r="CI851" s="6"/>
      <c r="CJ851" s="33">
        <v>44652</v>
      </c>
      <c r="CK851" s="5">
        <f t="shared" si="848"/>
        <v>44652</v>
      </c>
      <c r="CL851" s="11">
        <f t="shared" si="849"/>
        <v>2557</v>
      </c>
      <c r="CM851" s="11">
        <f t="shared" si="850"/>
        <v>2557</v>
      </c>
      <c r="CN851" s="6">
        <f t="shared" ref="CN851:CN914" si="858">CD851+CO851</f>
        <v>1804.4234805095416</v>
      </c>
      <c r="CO851" s="62">
        <f t="shared" ref="CO851:CO914" si="859">CH851</f>
        <v>0</v>
      </c>
      <c r="CP851" s="73">
        <f t="shared" si="854"/>
        <v>141.80000000000001</v>
      </c>
      <c r="CQ851" s="73">
        <f t="shared" si="814"/>
        <v>1217.5375342465754</v>
      </c>
      <c r="CR851" s="6">
        <f t="shared" si="851"/>
        <v>0</v>
      </c>
    </row>
    <row r="852" spans="1:96">
      <c r="A852" s="30" t="s">
        <v>2786</v>
      </c>
      <c r="B852" s="30" t="s">
        <v>2787</v>
      </c>
      <c r="C852" s="49"/>
      <c r="D852" s="49" t="s">
        <v>4031</v>
      </c>
      <c r="E852" s="30" t="s">
        <v>3061</v>
      </c>
      <c r="F852" s="30" t="s">
        <v>3138</v>
      </c>
      <c r="G852" s="30" t="s">
        <v>3115</v>
      </c>
      <c r="H852" s="30" t="s">
        <v>3131</v>
      </c>
      <c r="I852" s="30" t="s">
        <v>3116</v>
      </c>
      <c r="J852" s="30"/>
      <c r="K852" s="30" t="s">
        <v>1240</v>
      </c>
      <c r="L852" s="30" t="s">
        <v>3102</v>
      </c>
      <c r="M852" s="31">
        <v>810.84</v>
      </c>
      <c r="N852" s="30">
        <v>5</v>
      </c>
      <c r="O852" s="30"/>
      <c r="P852" s="162">
        <v>15</v>
      </c>
      <c r="Q852" s="30">
        <f t="shared" si="815"/>
        <v>60</v>
      </c>
      <c r="R852" s="30">
        <f t="shared" si="816"/>
        <v>1826.2110000000002</v>
      </c>
      <c r="S852" s="30">
        <f t="shared" si="817"/>
        <v>1825</v>
      </c>
      <c r="T852" s="30" t="s">
        <v>6</v>
      </c>
      <c r="U852" s="30"/>
      <c r="V852" s="32">
        <v>42310</v>
      </c>
      <c r="W852" s="30"/>
      <c r="X852" s="31">
        <v>810.84</v>
      </c>
      <c r="Y852" s="30">
        <v>0</v>
      </c>
      <c r="Z852" s="30">
        <v>0</v>
      </c>
      <c r="AA852" s="30">
        <v>0</v>
      </c>
      <c r="AB852" s="31">
        <f t="shared" si="818"/>
        <v>810.84</v>
      </c>
      <c r="AC852" s="33">
        <v>42095</v>
      </c>
      <c r="AD852" s="10">
        <f t="shared" si="819"/>
        <v>42310</v>
      </c>
      <c r="AE852" s="10">
        <f t="shared" si="820"/>
        <v>42095</v>
      </c>
      <c r="AF852" s="11">
        <f t="shared" si="821"/>
        <v>-215</v>
      </c>
      <c r="AG852" s="11">
        <f t="shared" si="822"/>
        <v>1826.25</v>
      </c>
      <c r="AH852" s="11">
        <v>0</v>
      </c>
      <c r="AI852" s="11">
        <v>0</v>
      </c>
      <c r="AJ852" s="11">
        <v>0</v>
      </c>
      <c r="AK852" s="33">
        <v>42461</v>
      </c>
      <c r="AL852" s="5">
        <f t="shared" si="823"/>
        <v>42461</v>
      </c>
      <c r="AM852" s="11">
        <f t="shared" si="824"/>
        <v>42461</v>
      </c>
      <c r="AN852" s="11">
        <f t="shared" si="825"/>
        <v>0</v>
      </c>
      <c r="AO852" s="6">
        <v>66.89</v>
      </c>
      <c r="AP852" s="6">
        <f t="shared" si="826"/>
        <v>66.89</v>
      </c>
      <c r="AQ852" s="6">
        <f t="shared" si="827"/>
        <v>743.95</v>
      </c>
      <c r="AR852" s="33">
        <v>42826</v>
      </c>
      <c r="AS852" s="5">
        <f t="shared" si="828"/>
        <v>42826</v>
      </c>
      <c r="AT852" s="11">
        <f t="shared" si="829"/>
        <v>42826</v>
      </c>
      <c r="AU852" s="11">
        <f t="shared" si="830"/>
        <v>516</v>
      </c>
      <c r="AV852" s="6">
        <v>229.05800000000002</v>
      </c>
      <c r="AW852" s="6">
        <v>162.16800000000001</v>
      </c>
      <c r="AX852" s="6">
        <f t="shared" si="831"/>
        <v>581.78200000000004</v>
      </c>
      <c r="AY852" s="33">
        <v>43191</v>
      </c>
      <c r="AZ852" s="5">
        <f t="shared" si="832"/>
        <v>43191</v>
      </c>
      <c r="BA852" s="11">
        <f t="shared" si="833"/>
        <v>881</v>
      </c>
      <c r="BB852" s="11">
        <f t="shared" si="834"/>
        <v>881</v>
      </c>
      <c r="BC852" s="6">
        <v>393.60898028401135</v>
      </c>
      <c r="BD852" s="6">
        <v>164.55098028401133</v>
      </c>
      <c r="BE852" s="6">
        <f t="shared" si="835"/>
        <v>417.23101971598868</v>
      </c>
      <c r="BF852" s="8"/>
      <c r="BG852" s="33">
        <v>43556</v>
      </c>
      <c r="BH852" s="5">
        <f t="shared" si="836"/>
        <v>43556</v>
      </c>
      <c r="BI852" s="11">
        <f t="shared" si="837"/>
        <v>1246</v>
      </c>
      <c r="BJ852" s="11">
        <f t="shared" si="838"/>
        <v>0</v>
      </c>
      <c r="BK852" s="6">
        <f>(M852-J852)/R852*BI852</f>
        <v>553.22558017666086</v>
      </c>
      <c r="BL852" s="6">
        <f>BK852-BC852</f>
        <v>159.6165998926495</v>
      </c>
      <c r="BM852" s="6">
        <f t="shared" si="839"/>
        <v>257.61441982333918</v>
      </c>
      <c r="BN852" s="59"/>
      <c r="BO852" s="58"/>
      <c r="BP852" s="58"/>
      <c r="BQ852" s="61">
        <f t="shared" si="840"/>
        <v>218.4167748132985</v>
      </c>
      <c r="BR852" s="33">
        <v>43922</v>
      </c>
      <c r="BS852" s="5">
        <f t="shared" si="841"/>
        <v>43922</v>
      </c>
      <c r="BT852" s="11">
        <f t="shared" si="842"/>
        <v>1612</v>
      </c>
      <c r="BU852" s="11">
        <f t="shared" si="843"/>
        <v>0</v>
      </c>
      <c r="BV852" s="6">
        <f t="shared" si="844"/>
        <v>592.42322518670153</v>
      </c>
      <c r="BW852" s="6">
        <v>39.197645010040695</v>
      </c>
      <c r="BX852" s="73">
        <f t="shared" si="852"/>
        <v>572.25310684931515</v>
      </c>
      <c r="BY852" s="6">
        <v>95.44641982333917</v>
      </c>
      <c r="BZ852" s="33">
        <v>44287</v>
      </c>
      <c r="CA852" s="5">
        <f t="shared" si="845"/>
        <v>44287</v>
      </c>
      <c r="CB852" s="11">
        <f t="shared" si="846"/>
        <v>1977</v>
      </c>
      <c r="CC852" s="11">
        <f t="shared" si="847"/>
        <v>0</v>
      </c>
      <c r="CD852" s="6">
        <f t="shared" si="855"/>
        <v>687.8696450100407</v>
      </c>
      <c r="CE852" s="62">
        <f t="shared" si="856"/>
        <v>95.44641982333917</v>
      </c>
      <c r="CF852" s="73">
        <f t="shared" si="853"/>
        <v>54.056000000000004</v>
      </c>
      <c r="CG852" s="73">
        <f t="shared" si="813"/>
        <v>518.19710684931511</v>
      </c>
      <c r="CH852" s="6">
        <f t="shared" si="857"/>
        <v>0</v>
      </c>
      <c r="CI852" s="6"/>
      <c r="CJ852" s="33">
        <v>44652</v>
      </c>
      <c r="CK852" s="5">
        <f t="shared" si="848"/>
        <v>44652</v>
      </c>
      <c r="CL852" s="11">
        <f t="shared" si="849"/>
        <v>2557</v>
      </c>
      <c r="CM852" s="11">
        <f t="shared" si="850"/>
        <v>2557</v>
      </c>
      <c r="CN852" s="6">
        <f t="shared" si="858"/>
        <v>687.8696450100407</v>
      </c>
      <c r="CO852" s="62">
        <f t="shared" si="859"/>
        <v>0</v>
      </c>
      <c r="CP852" s="73">
        <f t="shared" si="854"/>
        <v>54.056000000000004</v>
      </c>
      <c r="CQ852" s="73">
        <f t="shared" si="814"/>
        <v>464.14110684931512</v>
      </c>
      <c r="CR852" s="6">
        <f t="shared" si="851"/>
        <v>0</v>
      </c>
    </row>
    <row r="853" spans="1:96">
      <c r="A853" s="30" t="s">
        <v>2788</v>
      </c>
      <c r="B853" s="30" t="s">
        <v>2789</v>
      </c>
      <c r="C853" s="49"/>
      <c r="D853" s="49" t="s">
        <v>4032</v>
      </c>
      <c r="E853" s="30" t="s">
        <v>3061</v>
      </c>
      <c r="F853" s="30" t="s">
        <v>3138</v>
      </c>
      <c r="G853" s="30" t="s">
        <v>3115</v>
      </c>
      <c r="H853" s="30" t="s">
        <v>3131</v>
      </c>
      <c r="I853" s="30" t="s">
        <v>3116</v>
      </c>
      <c r="J853" s="30"/>
      <c r="K853" s="30" t="s">
        <v>1240</v>
      </c>
      <c r="L853" s="30" t="s">
        <v>3102</v>
      </c>
      <c r="M853" s="31">
        <v>4395.01</v>
      </c>
      <c r="N853" s="30">
        <v>5</v>
      </c>
      <c r="O853" s="30"/>
      <c r="P853" s="162">
        <v>15</v>
      </c>
      <c r="Q853" s="30">
        <f t="shared" si="815"/>
        <v>60</v>
      </c>
      <c r="R853" s="30">
        <f t="shared" si="816"/>
        <v>1826.2110000000002</v>
      </c>
      <c r="S853" s="30">
        <f t="shared" si="817"/>
        <v>1825</v>
      </c>
      <c r="T853" s="30" t="s">
        <v>6</v>
      </c>
      <c r="U853" s="30"/>
      <c r="V853" s="32">
        <v>42310</v>
      </c>
      <c r="W853" s="30"/>
      <c r="X853" s="31">
        <v>4395.01</v>
      </c>
      <c r="Y853" s="30">
        <v>0</v>
      </c>
      <c r="Z853" s="30">
        <v>0</v>
      </c>
      <c r="AA853" s="30">
        <v>0</v>
      </c>
      <c r="AB853" s="31">
        <f t="shared" si="818"/>
        <v>4395.01</v>
      </c>
      <c r="AC853" s="33">
        <v>42095</v>
      </c>
      <c r="AD853" s="10">
        <f t="shared" si="819"/>
        <v>42310</v>
      </c>
      <c r="AE853" s="10">
        <f t="shared" si="820"/>
        <v>42095</v>
      </c>
      <c r="AF853" s="11">
        <f t="shared" si="821"/>
        <v>-215</v>
      </c>
      <c r="AG853" s="11">
        <f t="shared" si="822"/>
        <v>1826.25</v>
      </c>
      <c r="AH853" s="11">
        <v>0</v>
      </c>
      <c r="AI853" s="11">
        <v>0</v>
      </c>
      <c r="AJ853" s="11">
        <v>0</v>
      </c>
      <c r="AK853" s="33">
        <v>42461</v>
      </c>
      <c r="AL853" s="5">
        <f t="shared" si="823"/>
        <v>42461</v>
      </c>
      <c r="AM853" s="11">
        <f t="shared" si="824"/>
        <v>42461</v>
      </c>
      <c r="AN853" s="11">
        <f t="shared" si="825"/>
        <v>0</v>
      </c>
      <c r="AO853" s="6">
        <v>362.65</v>
      </c>
      <c r="AP853" s="6">
        <f t="shared" si="826"/>
        <v>362.65</v>
      </c>
      <c r="AQ853" s="6">
        <f t="shared" si="827"/>
        <v>4032.36</v>
      </c>
      <c r="AR853" s="33">
        <v>42826</v>
      </c>
      <c r="AS853" s="5">
        <f t="shared" si="828"/>
        <v>42826</v>
      </c>
      <c r="AT853" s="11">
        <f t="shared" si="829"/>
        <v>42826</v>
      </c>
      <c r="AU853" s="11">
        <f t="shared" si="830"/>
        <v>516</v>
      </c>
      <c r="AV853" s="6">
        <v>1241.652</v>
      </c>
      <c r="AW853" s="6">
        <v>879.00200000000007</v>
      </c>
      <c r="AX853" s="6">
        <f t="shared" si="831"/>
        <v>3153.3580000000002</v>
      </c>
      <c r="AY853" s="33">
        <v>43191</v>
      </c>
      <c r="AZ853" s="5">
        <f t="shared" si="832"/>
        <v>43191</v>
      </c>
      <c r="BA853" s="11">
        <f t="shared" si="833"/>
        <v>881</v>
      </c>
      <c r="BB853" s="11">
        <f t="shared" si="834"/>
        <v>881</v>
      </c>
      <c r="BC853" s="6">
        <v>2133.4843834030153</v>
      </c>
      <c r="BD853" s="6">
        <v>891.83238340301511</v>
      </c>
      <c r="BE853" s="6">
        <f t="shared" si="835"/>
        <v>2261.5256165969849</v>
      </c>
      <c r="BF853" s="8"/>
      <c r="BG853" s="33">
        <v>43556</v>
      </c>
      <c r="BH853" s="5">
        <f t="shared" si="836"/>
        <v>43556</v>
      </c>
      <c r="BI853" s="11">
        <f t="shared" si="837"/>
        <v>1246</v>
      </c>
      <c r="BJ853" s="11">
        <f t="shared" si="838"/>
        <v>0</v>
      </c>
      <c r="BK853" s="6">
        <f>BC853+BL853</f>
        <v>3012.4843834030153</v>
      </c>
      <c r="BL853" s="6">
        <v>879</v>
      </c>
      <c r="BM853" s="6">
        <f t="shared" si="839"/>
        <v>1382.5256165969849</v>
      </c>
      <c r="BN853" s="59"/>
      <c r="BO853" s="58"/>
      <c r="BP853" s="58"/>
      <c r="BQ853" s="61">
        <f t="shared" si="840"/>
        <v>1172.1656981816313</v>
      </c>
      <c r="BR853" s="33">
        <v>43922</v>
      </c>
      <c r="BS853" s="5">
        <f t="shared" si="841"/>
        <v>43922</v>
      </c>
      <c r="BT853" s="11">
        <f t="shared" si="842"/>
        <v>1612</v>
      </c>
      <c r="BU853" s="11">
        <f t="shared" si="843"/>
        <v>0</v>
      </c>
      <c r="BV853" s="6">
        <f t="shared" si="844"/>
        <v>3222.8443018183689</v>
      </c>
      <c r="BW853" s="6">
        <v>210.35991841535349</v>
      </c>
      <c r="BX853" s="73">
        <f t="shared" si="852"/>
        <v>3101.7933589041099</v>
      </c>
      <c r="BY853" s="6">
        <v>503.52361659698488</v>
      </c>
      <c r="BZ853" s="33">
        <v>44287</v>
      </c>
      <c r="CA853" s="5">
        <f t="shared" si="845"/>
        <v>44287</v>
      </c>
      <c r="CB853" s="11">
        <f t="shared" si="846"/>
        <v>1977</v>
      </c>
      <c r="CC853" s="11">
        <f t="shared" si="847"/>
        <v>0</v>
      </c>
      <c r="CD853" s="6">
        <f t="shared" si="855"/>
        <v>3726.3679184153539</v>
      </c>
      <c r="CE853" s="62">
        <f t="shared" si="856"/>
        <v>503.52361659698488</v>
      </c>
      <c r="CF853" s="73">
        <f t="shared" si="853"/>
        <v>293.00066666666669</v>
      </c>
      <c r="CG853" s="73">
        <f t="shared" si="813"/>
        <v>2808.7926922374431</v>
      </c>
      <c r="CH853" s="6">
        <f t="shared" si="857"/>
        <v>0</v>
      </c>
      <c r="CI853" s="6"/>
      <c r="CJ853" s="33">
        <v>44652</v>
      </c>
      <c r="CK853" s="5">
        <f t="shared" si="848"/>
        <v>44652</v>
      </c>
      <c r="CL853" s="11">
        <f t="shared" si="849"/>
        <v>2557</v>
      </c>
      <c r="CM853" s="11">
        <f t="shared" si="850"/>
        <v>2557</v>
      </c>
      <c r="CN853" s="6">
        <f t="shared" si="858"/>
        <v>3726.3679184153539</v>
      </c>
      <c r="CO853" s="62">
        <f t="shared" si="859"/>
        <v>0</v>
      </c>
      <c r="CP853" s="73">
        <f t="shared" si="854"/>
        <v>293.00066666666669</v>
      </c>
      <c r="CQ853" s="73">
        <f t="shared" si="814"/>
        <v>2515.7920255707763</v>
      </c>
      <c r="CR853" s="6">
        <f t="shared" si="851"/>
        <v>0</v>
      </c>
    </row>
    <row r="854" spans="1:96">
      <c r="A854" s="30" t="s">
        <v>2790</v>
      </c>
      <c r="B854" s="30" t="s">
        <v>2789</v>
      </c>
      <c r="C854" s="49"/>
      <c r="D854" s="49" t="s">
        <v>4033</v>
      </c>
      <c r="E854" s="30" t="s">
        <v>3061</v>
      </c>
      <c r="F854" s="30" t="s">
        <v>3138</v>
      </c>
      <c r="G854" s="30" t="s">
        <v>3115</v>
      </c>
      <c r="H854" s="30" t="s">
        <v>3131</v>
      </c>
      <c r="I854" s="30" t="s">
        <v>3116</v>
      </c>
      <c r="J854" s="30"/>
      <c r="K854" s="30" t="s">
        <v>1240</v>
      </c>
      <c r="L854" s="30" t="s">
        <v>3102</v>
      </c>
      <c r="M854" s="31">
        <v>4395.01</v>
      </c>
      <c r="N854" s="30">
        <v>5</v>
      </c>
      <c r="O854" s="30"/>
      <c r="P854" s="162">
        <v>15</v>
      </c>
      <c r="Q854" s="30">
        <f t="shared" si="815"/>
        <v>60</v>
      </c>
      <c r="R854" s="30">
        <f t="shared" si="816"/>
        <v>1826.2110000000002</v>
      </c>
      <c r="S854" s="30">
        <f t="shared" si="817"/>
        <v>1825</v>
      </c>
      <c r="T854" s="30" t="s">
        <v>6</v>
      </c>
      <c r="U854" s="30"/>
      <c r="V854" s="32">
        <v>42310</v>
      </c>
      <c r="W854" s="30"/>
      <c r="X854" s="31">
        <v>4395.01</v>
      </c>
      <c r="Y854" s="30">
        <v>0</v>
      </c>
      <c r="Z854" s="30">
        <v>0</v>
      </c>
      <c r="AA854" s="30">
        <v>0</v>
      </c>
      <c r="AB854" s="31">
        <f t="shared" si="818"/>
        <v>4395.01</v>
      </c>
      <c r="AC854" s="33">
        <v>42095</v>
      </c>
      <c r="AD854" s="10">
        <f t="shared" si="819"/>
        <v>42310</v>
      </c>
      <c r="AE854" s="10">
        <f t="shared" si="820"/>
        <v>42095</v>
      </c>
      <c r="AF854" s="11">
        <f t="shared" si="821"/>
        <v>-215</v>
      </c>
      <c r="AG854" s="11">
        <f t="shared" si="822"/>
        <v>1826.25</v>
      </c>
      <c r="AH854" s="11">
        <v>0</v>
      </c>
      <c r="AI854" s="11">
        <v>0</v>
      </c>
      <c r="AJ854" s="11">
        <v>0</v>
      </c>
      <c r="AK854" s="33">
        <v>42461</v>
      </c>
      <c r="AL854" s="5">
        <f t="shared" si="823"/>
        <v>42461</v>
      </c>
      <c r="AM854" s="11">
        <f t="shared" si="824"/>
        <v>42461</v>
      </c>
      <c r="AN854" s="11">
        <f t="shared" si="825"/>
        <v>0</v>
      </c>
      <c r="AO854" s="6">
        <v>362.65</v>
      </c>
      <c r="AP854" s="6">
        <f t="shared" si="826"/>
        <v>362.65</v>
      </c>
      <c r="AQ854" s="6">
        <f t="shared" si="827"/>
        <v>4032.36</v>
      </c>
      <c r="AR854" s="33">
        <v>42826</v>
      </c>
      <c r="AS854" s="5">
        <f t="shared" si="828"/>
        <v>42826</v>
      </c>
      <c r="AT854" s="11">
        <f t="shared" si="829"/>
        <v>42826</v>
      </c>
      <c r="AU854" s="11">
        <f t="shared" si="830"/>
        <v>516</v>
      </c>
      <c r="AV854" s="6">
        <v>1241.652</v>
      </c>
      <c r="AW854" s="6">
        <v>879.00200000000007</v>
      </c>
      <c r="AX854" s="6">
        <f t="shared" si="831"/>
        <v>3153.3580000000002</v>
      </c>
      <c r="AY854" s="33">
        <v>43191</v>
      </c>
      <c r="AZ854" s="5">
        <f t="shared" si="832"/>
        <v>43191</v>
      </c>
      <c r="BA854" s="11">
        <f t="shared" si="833"/>
        <v>881</v>
      </c>
      <c r="BB854" s="11">
        <f t="shared" si="834"/>
        <v>881</v>
      </c>
      <c r="BC854" s="6">
        <v>2133.4843834030153</v>
      </c>
      <c r="BD854" s="6">
        <v>891.83238340301511</v>
      </c>
      <c r="BE854" s="6">
        <f t="shared" si="835"/>
        <v>2261.5256165969849</v>
      </c>
      <c r="BF854" s="8"/>
      <c r="BG854" s="33">
        <v>43556</v>
      </c>
      <c r="BH854" s="5">
        <f t="shared" si="836"/>
        <v>43556</v>
      </c>
      <c r="BI854" s="11">
        <f t="shared" si="837"/>
        <v>1246</v>
      </c>
      <c r="BJ854" s="11">
        <f t="shared" si="838"/>
        <v>0</v>
      </c>
      <c r="BK854" s="6">
        <f>BC854+BL854</f>
        <v>3012.4843834030153</v>
      </c>
      <c r="BL854" s="6">
        <v>879</v>
      </c>
      <c r="BM854" s="6">
        <f t="shared" si="839"/>
        <v>1382.5256165969849</v>
      </c>
      <c r="BN854" s="59"/>
      <c r="BO854" s="58"/>
      <c r="BP854" s="58"/>
      <c r="BQ854" s="61">
        <f t="shared" si="840"/>
        <v>1172.1656981816313</v>
      </c>
      <c r="BR854" s="33">
        <v>43922</v>
      </c>
      <c r="BS854" s="5">
        <f t="shared" si="841"/>
        <v>43922</v>
      </c>
      <c r="BT854" s="11">
        <f t="shared" si="842"/>
        <v>1612</v>
      </c>
      <c r="BU854" s="11">
        <f t="shared" si="843"/>
        <v>0</v>
      </c>
      <c r="BV854" s="6">
        <f t="shared" si="844"/>
        <v>3222.8443018183689</v>
      </c>
      <c r="BW854" s="6">
        <v>210.35991841535349</v>
      </c>
      <c r="BX854" s="73">
        <f t="shared" si="852"/>
        <v>3101.7933589041099</v>
      </c>
      <c r="BY854" s="6">
        <v>503.52361659698488</v>
      </c>
      <c r="BZ854" s="33">
        <v>44287</v>
      </c>
      <c r="CA854" s="5">
        <f t="shared" si="845"/>
        <v>44287</v>
      </c>
      <c r="CB854" s="11">
        <f t="shared" si="846"/>
        <v>1977</v>
      </c>
      <c r="CC854" s="11">
        <f t="shared" si="847"/>
        <v>0</v>
      </c>
      <c r="CD854" s="6">
        <f t="shared" si="855"/>
        <v>3726.3679184153539</v>
      </c>
      <c r="CE854" s="62">
        <f t="shared" si="856"/>
        <v>503.52361659698488</v>
      </c>
      <c r="CF854" s="73">
        <f t="shared" si="853"/>
        <v>293.00066666666669</v>
      </c>
      <c r="CG854" s="73">
        <f t="shared" si="813"/>
        <v>2808.7926922374431</v>
      </c>
      <c r="CH854" s="6">
        <f t="shared" si="857"/>
        <v>0</v>
      </c>
      <c r="CI854" s="6"/>
      <c r="CJ854" s="33">
        <v>44652</v>
      </c>
      <c r="CK854" s="5">
        <f t="shared" si="848"/>
        <v>44652</v>
      </c>
      <c r="CL854" s="11">
        <f t="shared" si="849"/>
        <v>2557</v>
      </c>
      <c r="CM854" s="11">
        <f t="shared" si="850"/>
        <v>2557</v>
      </c>
      <c r="CN854" s="6">
        <f t="shared" si="858"/>
        <v>3726.3679184153539</v>
      </c>
      <c r="CO854" s="62">
        <f t="shared" si="859"/>
        <v>0</v>
      </c>
      <c r="CP854" s="73">
        <f t="shared" si="854"/>
        <v>293.00066666666669</v>
      </c>
      <c r="CQ854" s="73">
        <f t="shared" si="814"/>
        <v>2515.7920255707763</v>
      </c>
      <c r="CR854" s="6">
        <f t="shared" si="851"/>
        <v>0</v>
      </c>
    </row>
    <row r="855" spans="1:96">
      <c r="A855" s="30" t="s">
        <v>2791</v>
      </c>
      <c r="B855" s="30" t="s">
        <v>2789</v>
      </c>
      <c r="C855" s="49"/>
      <c r="D855" s="49" t="s">
        <v>4034</v>
      </c>
      <c r="E855" s="30" t="s">
        <v>3061</v>
      </c>
      <c r="F855" s="30" t="s">
        <v>3138</v>
      </c>
      <c r="G855" s="30" t="s">
        <v>3115</v>
      </c>
      <c r="H855" s="30" t="s">
        <v>3131</v>
      </c>
      <c r="I855" s="30" t="s">
        <v>3116</v>
      </c>
      <c r="J855" s="30"/>
      <c r="K855" s="30" t="s">
        <v>1240</v>
      </c>
      <c r="L855" s="30" t="s">
        <v>3102</v>
      </c>
      <c r="M855" s="31">
        <v>4395.01</v>
      </c>
      <c r="N855" s="30">
        <v>5</v>
      </c>
      <c r="O855" s="30"/>
      <c r="P855" s="162">
        <v>15</v>
      </c>
      <c r="Q855" s="30">
        <f t="shared" si="815"/>
        <v>60</v>
      </c>
      <c r="R855" s="30">
        <f t="shared" si="816"/>
        <v>1826.2110000000002</v>
      </c>
      <c r="S855" s="30">
        <f t="shared" si="817"/>
        <v>1825</v>
      </c>
      <c r="T855" s="30" t="s">
        <v>6</v>
      </c>
      <c r="U855" s="30"/>
      <c r="V855" s="32">
        <v>42310</v>
      </c>
      <c r="W855" s="30"/>
      <c r="X855" s="31">
        <v>4395.01</v>
      </c>
      <c r="Y855" s="30">
        <v>0</v>
      </c>
      <c r="Z855" s="30">
        <v>0</v>
      </c>
      <c r="AA855" s="30">
        <v>0</v>
      </c>
      <c r="AB855" s="31">
        <f t="shared" si="818"/>
        <v>4395.01</v>
      </c>
      <c r="AC855" s="33">
        <v>42095</v>
      </c>
      <c r="AD855" s="10">
        <f t="shared" si="819"/>
        <v>42310</v>
      </c>
      <c r="AE855" s="10">
        <f t="shared" si="820"/>
        <v>42095</v>
      </c>
      <c r="AF855" s="11">
        <f t="shared" si="821"/>
        <v>-215</v>
      </c>
      <c r="AG855" s="11">
        <f t="shared" si="822"/>
        <v>1826.25</v>
      </c>
      <c r="AH855" s="11">
        <v>0</v>
      </c>
      <c r="AI855" s="11">
        <v>0</v>
      </c>
      <c r="AJ855" s="11">
        <v>0</v>
      </c>
      <c r="AK855" s="33">
        <v>42461</v>
      </c>
      <c r="AL855" s="5">
        <f t="shared" si="823"/>
        <v>42461</v>
      </c>
      <c r="AM855" s="11">
        <f t="shared" si="824"/>
        <v>42461</v>
      </c>
      <c r="AN855" s="11">
        <f t="shared" si="825"/>
        <v>0</v>
      </c>
      <c r="AO855" s="6">
        <v>362.65</v>
      </c>
      <c r="AP855" s="6">
        <f t="shared" si="826"/>
        <v>362.65</v>
      </c>
      <c r="AQ855" s="6">
        <f t="shared" si="827"/>
        <v>4032.36</v>
      </c>
      <c r="AR855" s="33">
        <v>42826</v>
      </c>
      <c r="AS855" s="5">
        <f t="shared" si="828"/>
        <v>42826</v>
      </c>
      <c r="AT855" s="11">
        <f t="shared" si="829"/>
        <v>42826</v>
      </c>
      <c r="AU855" s="11">
        <f t="shared" si="830"/>
        <v>516</v>
      </c>
      <c r="AV855" s="6">
        <v>1241.652</v>
      </c>
      <c r="AW855" s="6">
        <v>879.00200000000007</v>
      </c>
      <c r="AX855" s="6">
        <f t="shared" si="831"/>
        <v>3153.3580000000002</v>
      </c>
      <c r="AY855" s="33">
        <v>43191</v>
      </c>
      <c r="AZ855" s="5">
        <f t="shared" si="832"/>
        <v>43191</v>
      </c>
      <c r="BA855" s="11">
        <f t="shared" si="833"/>
        <v>881</v>
      </c>
      <c r="BB855" s="11">
        <f t="shared" si="834"/>
        <v>881</v>
      </c>
      <c r="BC855" s="6">
        <v>2133.4843834030153</v>
      </c>
      <c r="BD855" s="6">
        <v>891.83238340301511</v>
      </c>
      <c r="BE855" s="6">
        <f t="shared" si="835"/>
        <v>2261.5256165969849</v>
      </c>
      <c r="BF855" s="8"/>
      <c r="BG855" s="33">
        <v>43556</v>
      </c>
      <c r="BH855" s="5">
        <f t="shared" si="836"/>
        <v>43556</v>
      </c>
      <c r="BI855" s="11">
        <f t="shared" si="837"/>
        <v>1246</v>
      </c>
      <c r="BJ855" s="11">
        <f t="shared" si="838"/>
        <v>0</v>
      </c>
      <c r="BK855" s="6">
        <f>BC855+BL855</f>
        <v>3012.4843834030153</v>
      </c>
      <c r="BL855" s="6">
        <v>879</v>
      </c>
      <c r="BM855" s="6">
        <f t="shared" si="839"/>
        <v>1382.5256165969849</v>
      </c>
      <c r="BN855" s="59"/>
      <c r="BO855" s="58"/>
      <c r="BP855" s="58"/>
      <c r="BQ855" s="61">
        <f t="shared" si="840"/>
        <v>1172.1656981816313</v>
      </c>
      <c r="BR855" s="33">
        <v>43922</v>
      </c>
      <c r="BS855" s="5">
        <f t="shared" si="841"/>
        <v>43922</v>
      </c>
      <c r="BT855" s="11">
        <f t="shared" si="842"/>
        <v>1612</v>
      </c>
      <c r="BU855" s="11">
        <f t="shared" si="843"/>
        <v>0</v>
      </c>
      <c r="BV855" s="6">
        <f t="shared" si="844"/>
        <v>3222.8443018183689</v>
      </c>
      <c r="BW855" s="6">
        <v>210.35991841535349</v>
      </c>
      <c r="BX855" s="73">
        <f t="shared" si="852"/>
        <v>3101.7933589041099</v>
      </c>
      <c r="BY855" s="6">
        <v>503.52361659698488</v>
      </c>
      <c r="BZ855" s="33">
        <v>44287</v>
      </c>
      <c r="CA855" s="5">
        <f t="shared" si="845"/>
        <v>44287</v>
      </c>
      <c r="CB855" s="11">
        <f t="shared" si="846"/>
        <v>1977</v>
      </c>
      <c r="CC855" s="11">
        <f t="shared" si="847"/>
        <v>0</v>
      </c>
      <c r="CD855" s="6">
        <f t="shared" si="855"/>
        <v>3726.3679184153539</v>
      </c>
      <c r="CE855" s="62">
        <f t="shared" si="856"/>
        <v>503.52361659698488</v>
      </c>
      <c r="CF855" s="73">
        <f t="shared" si="853"/>
        <v>293.00066666666669</v>
      </c>
      <c r="CG855" s="73">
        <f t="shared" si="813"/>
        <v>2808.7926922374431</v>
      </c>
      <c r="CH855" s="6">
        <f t="shared" si="857"/>
        <v>0</v>
      </c>
      <c r="CI855" s="6"/>
      <c r="CJ855" s="33">
        <v>44652</v>
      </c>
      <c r="CK855" s="5">
        <f t="shared" si="848"/>
        <v>44652</v>
      </c>
      <c r="CL855" s="11">
        <f t="shared" si="849"/>
        <v>2557</v>
      </c>
      <c r="CM855" s="11">
        <f t="shared" si="850"/>
        <v>2557</v>
      </c>
      <c r="CN855" s="6">
        <f t="shared" si="858"/>
        <v>3726.3679184153539</v>
      </c>
      <c r="CO855" s="62">
        <f t="shared" si="859"/>
        <v>0</v>
      </c>
      <c r="CP855" s="73">
        <f t="shared" si="854"/>
        <v>293.00066666666669</v>
      </c>
      <c r="CQ855" s="73">
        <f t="shared" si="814"/>
        <v>2515.7920255707763</v>
      </c>
      <c r="CR855" s="6">
        <f t="shared" si="851"/>
        <v>0</v>
      </c>
    </row>
    <row r="856" spans="1:96">
      <c r="A856" s="30" t="s">
        <v>2792</v>
      </c>
      <c r="B856" s="30" t="s">
        <v>2789</v>
      </c>
      <c r="C856" s="49"/>
      <c r="D856" s="49" t="s">
        <v>4035</v>
      </c>
      <c r="E856" s="30" t="s">
        <v>3061</v>
      </c>
      <c r="F856" s="30" t="s">
        <v>3138</v>
      </c>
      <c r="G856" s="30" t="s">
        <v>3115</v>
      </c>
      <c r="H856" s="30" t="s">
        <v>3141</v>
      </c>
      <c r="I856" s="30" t="s">
        <v>3116</v>
      </c>
      <c r="J856" s="30"/>
      <c r="K856" s="30" t="s">
        <v>1240</v>
      </c>
      <c r="L856" s="30" t="s">
        <v>3102</v>
      </c>
      <c r="M856" s="31">
        <v>4395.01</v>
      </c>
      <c r="N856" s="30">
        <v>5</v>
      </c>
      <c r="O856" s="30"/>
      <c r="P856" s="162">
        <v>15</v>
      </c>
      <c r="Q856" s="30">
        <f t="shared" si="815"/>
        <v>60</v>
      </c>
      <c r="R856" s="30">
        <f t="shared" si="816"/>
        <v>1826.2110000000002</v>
      </c>
      <c r="S856" s="30">
        <f t="shared" si="817"/>
        <v>1825</v>
      </c>
      <c r="T856" s="30" t="s">
        <v>6</v>
      </c>
      <c r="U856" s="30"/>
      <c r="V856" s="32">
        <v>42310</v>
      </c>
      <c r="W856" s="30"/>
      <c r="X856" s="31">
        <v>4395.01</v>
      </c>
      <c r="Y856" s="30">
        <v>0</v>
      </c>
      <c r="Z856" s="30">
        <v>0</v>
      </c>
      <c r="AA856" s="30">
        <v>0</v>
      </c>
      <c r="AB856" s="31">
        <f t="shared" si="818"/>
        <v>4395.01</v>
      </c>
      <c r="AC856" s="33">
        <v>42095</v>
      </c>
      <c r="AD856" s="10">
        <f t="shared" si="819"/>
        <v>42310</v>
      </c>
      <c r="AE856" s="10">
        <f t="shared" si="820"/>
        <v>42095</v>
      </c>
      <c r="AF856" s="11">
        <f t="shared" si="821"/>
        <v>-215</v>
      </c>
      <c r="AG856" s="11">
        <f t="shared" si="822"/>
        <v>1826.25</v>
      </c>
      <c r="AH856" s="11">
        <v>0</v>
      </c>
      <c r="AI856" s="11">
        <v>0</v>
      </c>
      <c r="AJ856" s="11">
        <v>0</v>
      </c>
      <c r="AK856" s="33">
        <v>42461</v>
      </c>
      <c r="AL856" s="5">
        <f t="shared" si="823"/>
        <v>42461</v>
      </c>
      <c r="AM856" s="11">
        <f t="shared" si="824"/>
        <v>42461</v>
      </c>
      <c r="AN856" s="11">
        <f t="shared" si="825"/>
        <v>0</v>
      </c>
      <c r="AO856" s="6">
        <v>362.65</v>
      </c>
      <c r="AP856" s="6">
        <f t="shared" si="826"/>
        <v>362.65</v>
      </c>
      <c r="AQ856" s="6">
        <f t="shared" si="827"/>
        <v>4032.36</v>
      </c>
      <c r="AR856" s="33">
        <v>42826</v>
      </c>
      <c r="AS856" s="5">
        <f t="shared" si="828"/>
        <v>42826</v>
      </c>
      <c r="AT856" s="11">
        <f t="shared" si="829"/>
        <v>42826</v>
      </c>
      <c r="AU856" s="11">
        <f t="shared" si="830"/>
        <v>516</v>
      </c>
      <c r="AV856" s="6">
        <v>1241.652</v>
      </c>
      <c r="AW856" s="6">
        <v>879.00200000000007</v>
      </c>
      <c r="AX856" s="6">
        <f t="shared" si="831"/>
        <v>3153.3580000000002</v>
      </c>
      <c r="AY856" s="33">
        <v>43191</v>
      </c>
      <c r="AZ856" s="5">
        <f t="shared" si="832"/>
        <v>43191</v>
      </c>
      <c r="BA856" s="11">
        <f t="shared" si="833"/>
        <v>881</v>
      </c>
      <c r="BB856" s="11">
        <f t="shared" si="834"/>
        <v>881</v>
      </c>
      <c r="BC856" s="6">
        <v>2133.4843834030153</v>
      </c>
      <c r="BD856" s="6">
        <v>891.83238340301511</v>
      </c>
      <c r="BE856" s="6">
        <f t="shared" si="835"/>
        <v>2261.5256165969849</v>
      </c>
      <c r="BF856" s="8"/>
      <c r="BG856" s="33">
        <v>43556</v>
      </c>
      <c r="BH856" s="5">
        <f t="shared" si="836"/>
        <v>43556</v>
      </c>
      <c r="BI856" s="11">
        <f t="shared" si="837"/>
        <v>1246</v>
      </c>
      <c r="BJ856" s="11">
        <f t="shared" si="838"/>
        <v>0</v>
      </c>
      <c r="BK856" s="6">
        <f>BC856+BL856</f>
        <v>3012.4843834030153</v>
      </c>
      <c r="BL856" s="6">
        <v>879</v>
      </c>
      <c r="BM856" s="6">
        <f t="shared" si="839"/>
        <v>1382.5256165969849</v>
      </c>
      <c r="BN856" s="59"/>
      <c r="BO856" s="58"/>
      <c r="BP856" s="58"/>
      <c r="BQ856" s="61">
        <f t="shared" si="840"/>
        <v>1172.1656981816313</v>
      </c>
      <c r="BR856" s="33">
        <v>43922</v>
      </c>
      <c r="BS856" s="5">
        <f t="shared" si="841"/>
        <v>43922</v>
      </c>
      <c r="BT856" s="11">
        <f t="shared" si="842"/>
        <v>1612</v>
      </c>
      <c r="BU856" s="11">
        <f t="shared" si="843"/>
        <v>0</v>
      </c>
      <c r="BV856" s="6">
        <f t="shared" si="844"/>
        <v>3222.8443018183689</v>
      </c>
      <c r="BW856" s="6">
        <v>210.35991841535349</v>
      </c>
      <c r="BX856" s="73">
        <f t="shared" si="852"/>
        <v>3101.7933589041099</v>
      </c>
      <c r="BY856" s="6">
        <v>503.52361659698488</v>
      </c>
      <c r="BZ856" s="33">
        <v>44287</v>
      </c>
      <c r="CA856" s="5">
        <f t="shared" si="845"/>
        <v>44287</v>
      </c>
      <c r="CB856" s="11">
        <f t="shared" si="846"/>
        <v>1977</v>
      </c>
      <c r="CC856" s="11">
        <f t="shared" si="847"/>
        <v>0</v>
      </c>
      <c r="CD856" s="6">
        <f t="shared" si="855"/>
        <v>3726.3679184153539</v>
      </c>
      <c r="CE856" s="62">
        <f t="shared" si="856"/>
        <v>503.52361659698488</v>
      </c>
      <c r="CF856" s="73">
        <f t="shared" si="853"/>
        <v>293.00066666666669</v>
      </c>
      <c r="CG856" s="73">
        <f t="shared" si="813"/>
        <v>2808.7926922374431</v>
      </c>
      <c r="CH856" s="6">
        <f t="shared" si="857"/>
        <v>0</v>
      </c>
      <c r="CI856" s="6"/>
      <c r="CJ856" s="33">
        <v>44652</v>
      </c>
      <c r="CK856" s="5">
        <f t="shared" si="848"/>
        <v>44652</v>
      </c>
      <c r="CL856" s="11">
        <f t="shared" si="849"/>
        <v>2557</v>
      </c>
      <c r="CM856" s="11">
        <f t="shared" si="850"/>
        <v>2557</v>
      </c>
      <c r="CN856" s="6">
        <f t="shared" si="858"/>
        <v>3726.3679184153539</v>
      </c>
      <c r="CO856" s="62">
        <f t="shared" si="859"/>
        <v>0</v>
      </c>
      <c r="CP856" s="73">
        <f t="shared" si="854"/>
        <v>293.00066666666669</v>
      </c>
      <c r="CQ856" s="73">
        <f t="shared" si="814"/>
        <v>2515.7920255707763</v>
      </c>
      <c r="CR856" s="6">
        <f t="shared" si="851"/>
        <v>0</v>
      </c>
    </row>
    <row r="857" spans="1:96">
      <c r="A857" s="30" t="s">
        <v>2793</v>
      </c>
      <c r="B857" s="30" t="s">
        <v>2789</v>
      </c>
      <c r="C857" s="49"/>
      <c r="D857" s="49" t="s">
        <v>4036</v>
      </c>
      <c r="E857" s="30" t="s">
        <v>3061</v>
      </c>
      <c r="F857" s="30" t="s">
        <v>3138</v>
      </c>
      <c r="G857" s="30" t="s">
        <v>3115</v>
      </c>
      <c r="H857" s="30" t="s">
        <v>3131</v>
      </c>
      <c r="I857" s="30" t="s">
        <v>3116</v>
      </c>
      <c r="J857" s="30"/>
      <c r="K857" s="30" t="s">
        <v>1240</v>
      </c>
      <c r="L857" s="30" t="s">
        <v>3102</v>
      </c>
      <c r="M857" s="31">
        <v>4395.01</v>
      </c>
      <c r="N857" s="30">
        <v>5</v>
      </c>
      <c r="O857" s="30"/>
      <c r="P857" s="162">
        <v>15</v>
      </c>
      <c r="Q857" s="30">
        <f t="shared" si="815"/>
        <v>60</v>
      </c>
      <c r="R857" s="30">
        <f t="shared" si="816"/>
        <v>1826.2110000000002</v>
      </c>
      <c r="S857" s="30">
        <f t="shared" si="817"/>
        <v>1825</v>
      </c>
      <c r="T857" s="30" t="s">
        <v>6</v>
      </c>
      <c r="U857" s="30"/>
      <c r="V857" s="32">
        <v>42310</v>
      </c>
      <c r="W857" s="30"/>
      <c r="X857" s="31">
        <v>4395.01</v>
      </c>
      <c r="Y857" s="30">
        <v>0</v>
      </c>
      <c r="Z857" s="30">
        <v>0</v>
      </c>
      <c r="AA857" s="30">
        <v>0</v>
      </c>
      <c r="AB857" s="31">
        <f t="shared" si="818"/>
        <v>4395.01</v>
      </c>
      <c r="AC857" s="33">
        <v>42095</v>
      </c>
      <c r="AD857" s="10">
        <f t="shared" si="819"/>
        <v>42310</v>
      </c>
      <c r="AE857" s="10">
        <f t="shared" si="820"/>
        <v>42095</v>
      </c>
      <c r="AF857" s="11">
        <f t="shared" si="821"/>
        <v>-215</v>
      </c>
      <c r="AG857" s="11">
        <f t="shared" si="822"/>
        <v>1826.25</v>
      </c>
      <c r="AH857" s="11">
        <v>0</v>
      </c>
      <c r="AI857" s="11">
        <v>0</v>
      </c>
      <c r="AJ857" s="11">
        <v>0</v>
      </c>
      <c r="AK857" s="33">
        <v>42461</v>
      </c>
      <c r="AL857" s="5">
        <f t="shared" si="823"/>
        <v>42461</v>
      </c>
      <c r="AM857" s="11">
        <f t="shared" si="824"/>
        <v>42461</v>
      </c>
      <c r="AN857" s="11">
        <f t="shared" si="825"/>
        <v>0</v>
      </c>
      <c r="AO857" s="6">
        <v>362.65</v>
      </c>
      <c r="AP857" s="6">
        <f t="shared" si="826"/>
        <v>362.65</v>
      </c>
      <c r="AQ857" s="6">
        <f t="shared" si="827"/>
        <v>4032.36</v>
      </c>
      <c r="AR857" s="33">
        <v>42826</v>
      </c>
      <c r="AS857" s="5">
        <f t="shared" si="828"/>
        <v>42826</v>
      </c>
      <c r="AT857" s="11">
        <f t="shared" si="829"/>
        <v>42826</v>
      </c>
      <c r="AU857" s="11">
        <f t="shared" si="830"/>
        <v>516</v>
      </c>
      <c r="AV857" s="6">
        <v>1241.652</v>
      </c>
      <c r="AW857" s="6">
        <v>879.00200000000007</v>
      </c>
      <c r="AX857" s="6">
        <f t="shared" si="831"/>
        <v>3153.3580000000002</v>
      </c>
      <c r="AY857" s="33">
        <v>43191</v>
      </c>
      <c r="AZ857" s="5">
        <f t="shared" si="832"/>
        <v>43191</v>
      </c>
      <c r="BA857" s="11">
        <f t="shared" si="833"/>
        <v>881</v>
      </c>
      <c r="BB857" s="11">
        <f t="shared" si="834"/>
        <v>881</v>
      </c>
      <c r="BC857" s="6">
        <v>2133.4843834030153</v>
      </c>
      <c r="BD857" s="6">
        <v>891.83238340301511</v>
      </c>
      <c r="BE857" s="6">
        <f t="shared" si="835"/>
        <v>2261.5256165969849</v>
      </c>
      <c r="BF857" s="8"/>
      <c r="BG857" s="33">
        <v>43556</v>
      </c>
      <c r="BH857" s="5">
        <f t="shared" si="836"/>
        <v>43556</v>
      </c>
      <c r="BI857" s="11">
        <f t="shared" si="837"/>
        <v>1246</v>
      </c>
      <c r="BJ857" s="11">
        <f t="shared" si="838"/>
        <v>0</v>
      </c>
      <c r="BK857" s="6">
        <f>BC857+BL857</f>
        <v>3012.4843834030153</v>
      </c>
      <c r="BL857" s="6">
        <v>879</v>
      </c>
      <c r="BM857" s="6">
        <f t="shared" si="839"/>
        <v>1382.5256165969849</v>
      </c>
      <c r="BN857" s="59"/>
      <c r="BO857" s="58"/>
      <c r="BP857" s="58"/>
      <c r="BQ857" s="61">
        <f t="shared" si="840"/>
        <v>1172.1656981816313</v>
      </c>
      <c r="BR857" s="33">
        <v>43922</v>
      </c>
      <c r="BS857" s="5">
        <f t="shared" si="841"/>
        <v>43922</v>
      </c>
      <c r="BT857" s="11">
        <f t="shared" si="842"/>
        <v>1612</v>
      </c>
      <c r="BU857" s="11">
        <f t="shared" si="843"/>
        <v>0</v>
      </c>
      <c r="BV857" s="6">
        <f t="shared" si="844"/>
        <v>3222.8443018183689</v>
      </c>
      <c r="BW857" s="6">
        <v>210.35991841535349</v>
      </c>
      <c r="BX857" s="73">
        <f t="shared" si="852"/>
        <v>3101.7933589041099</v>
      </c>
      <c r="BY857" s="6">
        <v>503.52361659698488</v>
      </c>
      <c r="BZ857" s="33">
        <v>44287</v>
      </c>
      <c r="CA857" s="5">
        <f t="shared" si="845"/>
        <v>44287</v>
      </c>
      <c r="CB857" s="11">
        <f t="shared" si="846"/>
        <v>1977</v>
      </c>
      <c r="CC857" s="11">
        <f t="shared" si="847"/>
        <v>0</v>
      </c>
      <c r="CD857" s="6">
        <f t="shared" si="855"/>
        <v>3726.3679184153539</v>
      </c>
      <c r="CE857" s="62">
        <f t="shared" si="856"/>
        <v>503.52361659698488</v>
      </c>
      <c r="CF857" s="73">
        <f t="shared" si="853"/>
        <v>293.00066666666669</v>
      </c>
      <c r="CG857" s="73">
        <f t="shared" si="813"/>
        <v>2808.7926922374431</v>
      </c>
      <c r="CH857" s="6">
        <f t="shared" si="857"/>
        <v>0</v>
      </c>
      <c r="CI857" s="6"/>
      <c r="CJ857" s="33">
        <v>44652</v>
      </c>
      <c r="CK857" s="5">
        <f t="shared" si="848"/>
        <v>44652</v>
      </c>
      <c r="CL857" s="11">
        <f t="shared" si="849"/>
        <v>2557</v>
      </c>
      <c r="CM857" s="11">
        <f t="shared" si="850"/>
        <v>2557</v>
      </c>
      <c r="CN857" s="6">
        <f t="shared" si="858"/>
        <v>3726.3679184153539</v>
      </c>
      <c r="CO857" s="62">
        <f t="shared" si="859"/>
        <v>0</v>
      </c>
      <c r="CP857" s="73">
        <f t="shared" si="854"/>
        <v>293.00066666666669</v>
      </c>
      <c r="CQ857" s="73">
        <f t="shared" si="814"/>
        <v>2515.7920255707763</v>
      </c>
      <c r="CR857" s="6">
        <f t="shared" si="851"/>
        <v>0</v>
      </c>
    </row>
    <row r="858" spans="1:96">
      <c r="A858" s="30" t="s">
        <v>2794</v>
      </c>
      <c r="B858" s="30" t="s">
        <v>2795</v>
      </c>
      <c r="C858" s="49"/>
      <c r="D858" s="49" t="s">
        <v>4037</v>
      </c>
      <c r="E858" s="30" t="s">
        <v>3061</v>
      </c>
      <c r="F858" s="30" t="s">
        <v>3138</v>
      </c>
      <c r="G858" s="30" t="s">
        <v>3115</v>
      </c>
      <c r="H858" s="30" t="s">
        <v>3131</v>
      </c>
      <c r="I858" s="30" t="s">
        <v>3116</v>
      </c>
      <c r="J858" s="30"/>
      <c r="K858" s="30" t="s">
        <v>1240</v>
      </c>
      <c r="L858" s="30" t="s">
        <v>3102</v>
      </c>
      <c r="M858" s="31">
        <v>810.84</v>
      </c>
      <c r="N858" s="30">
        <v>5</v>
      </c>
      <c r="O858" s="30"/>
      <c r="P858" s="162">
        <v>15</v>
      </c>
      <c r="Q858" s="30">
        <f t="shared" si="815"/>
        <v>60</v>
      </c>
      <c r="R858" s="30">
        <f t="shared" si="816"/>
        <v>1826.2110000000002</v>
      </c>
      <c r="S858" s="30">
        <f t="shared" si="817"/>
        <v>1825</v>
      </c>
      <c r="T858" s="30" t="s">
        <v>6</v>
      </c>
      <c r="U858" s="30"/>
      <c r="V858" s="32">
        <v>42310</v>
      </c>
      <c r="W858" s="30"/>
      <c r="X858" s="31">
        <v>810.84</v>
      </c>
      <c r="Y858" s="30">
        <v>0</v>
      </c>
      <c r="Z858" s="30">
        <v>0</v>
      </c>
      <c r="AA858" s="30">
        <v>0</v>
      </c>
      <c r="AB858" s="31">
        <f t="shared" si="818"/>
        <v>810.84</v>
      </c>
      <c r="AC858" s="33">
        <v>42095</v>
      </c>
      <c r="AD858" s="10">
        <f t="shared" si="819"/>
        <v>42310</v>
      </c>
      <c r="AE858" s="10">
        <f t="shared" si="820"/>
        <v>42095</v>
      </c>
      <c r="AF858" s="11">
        <f t="shared" si="821"/>
        <v>-215</v>
      </c>
      <c r="AG858" s="11">
        <f t="shared" si="822"/>
        <v>1826.25</v>
      </c>
      <c r="AH858" s="11">
        <v>0</v>
      </c>
      <c r="AI858" s="11">
        <v>0</v>
      </c>
      <c r="AJ858" s="11">
        <v>0</v>
      </c>
      <c r="AK858" s="33">
        <v>42461</v>
      </c>
      <c r="AL858" s="5">
        <f t="shared" si="823"/>
        <v>42461</v>
      </c>
      <c r="AM858" s="11">
        <f t="shared" si="824"/>
        <v>42461</v>
      </c>
      <c r="AN858" s="11">
        <f t="shared" si="825"/>
        <v>0</v>
      </c>
      <c r="AO858" s="6">
        <v>66.89</v>
      </c>
      <c r="AP858" s="6">
        <f t="shared" si="826"/>
        <v>66.89</v>
      </c>
      <c r="AQ858" s="6">
        <f t="shared" si="827"/>
        <v>743.95</v>
      </c>
      <c r="AR858" s="33">
        <v>42826</v>
      </c>
      <c r="AS858" s="5">
        <f t="shared" si="828"/>
        <v>42826</v>
      </c>
      <c r="AT858" s="11">
        <f t="shared" si="829"/>
        <v>42826</v>
      </c>
      <c r="AU858" s="11">
        <f t="shared" si="830"/>
        <v>516</v>
      </c>
      <c r="AV858" s="6">
        <v>229.05800000000002</v>
      </c>
      <c r="AW858" s="6">
        <v>162.16800000000001</v>
      </c>
      <c r="AX858" s="6">
        <f t="shared" si="831"/>
        <v>581.78200000000004</v>
      </c>
      <c r="AY858" s="33">
        <v>43191</v>
      </c>
      <c r="AZ858" s="5">
        <f t="shared" si="832"/>
        <v>43191</v>
      </c>
      <c r="BA858" s="11">
        <f t="shared" si="833"/>
        <v>881</v>
      </c>
      <c r="BB858" s="11">
        <f t="shared" si="834"/>
        <v>881</v>
      </c>
      <c r="BC858" s="6">
        <v>393.60898028401135</v>
      </c>
      <c r="BD858" s="6">
        <v>164.55098028401133</v>
      </c>
      <c r="BE858" s="6">
        <f t="shared" si="835"/>
        <v>417.23101971598868</v>
      </c>
      <c r="BF858" s="8"/>
      <c r="BG858" s="33">
        <v>43556</v>
      </c>
      <c r="BH858" s="5">
        <f t="shared" si="836"/>
        <v>43556</v>
      </c>
      <c r="BI858" s="11">
        <f t="shared" si="837"/>
        <v>1246</v>
      </c>
      <c r="BJ858" s="11">
        <f t="shared" si="838"/>
        <v>0</v>
      </c>
      <c r="BK858" s="6">
        <f>(M858-J858)/R858*BI858</f>
        <v>553.22558017666086</v>
      </c>
      <c r="BL858" s="6">
        <v>162.16999999999999</v>
      </c>
      <c r="BM858" s="6">
        <f t="shared" si="839"/>
        <v>255.06101971598869</v>
      </c>
      <c r="BN858" s="59"/>
      <c r="BO858" s="58"/>
      <c r="BP858" s="58"/>
      <c r="BQ858" s="61">
        <f t="shared" si="840"/>
        <v>218.80529060773711</v>
      </c>
      <c r="BR858" s="33">
        <v>43922</v>
      </c>
      <c r="BS858" s="5">
        <f t="shared" si="841"/>
        <v>43922</v>
      </c>
      <c r="BT858" s="11">
        <f t="shared" si="842"/>
        <v>1612</v>
      </c>
      <c r="BU858" s="11">
        <f t="shared" si="843"/>
        <v>0</v>
      </c>
      <c r="BV858" s="6">
        <f t="shared" si="844"/>
        <v>592.03470939226293</v>
      </c>
      <c r="BW858" s="6">
        <v>38.80912921560202</v>
      </c>
      <c r="BX858" s="73">
        <f t="shared" si="852"/>
        <v>572.25310684931515</v>
      </c>
      <c r="BY858" s="6">
        <v>92.893019715988686</v>
      </c>
      <c r="BZ858" s="33">
        <v>44287</v>
      </c>
      <c r="CA858" s="5">
        <f t="shared" si="845"/>
        <v>44287</v>
      </c>
      <c r="CB858" s="11">
        <f t="shared" si="846"/>
        <v>1977</v>
      </c>
      <c r="CC858" s="11">
        <f t="shared" si="847"/>
        <v>0</v>
      </c>
      <c r="CD858" s="6">
        <f t="shared" si="855"/>
        <v>684.92772910825158</v>
      </c>
      <c r="CE858" s="62">
        <f t="shared" si="856"/>
        <v>92.893019715988686</v>
      </c>
      <c r="CF858" s="73">
        <f t="shared" si="853"/>
        <v>54.056000000000004</v>
      </c>
      <c r="CG858" s="73">
        <f t="shared" si="813"/>
        <v>518.19710684931511</v>
      </c>
      <c r="CH858" s="6">
        <f t="shared" si="857"/>
        <v>0</v>
      </c>
      <c r="CI858" s="6"/>
      <c r="CJ858" s="33">
        <v>44652</v>
      </c>
      <c r="CK858" s="5">
        <f t="shared" si="848"/>
        <v>44652</v>
      </c>
      <c r="CL858" s="11">
        <f t="shared" si="849"/>
        <v>2557</v>
      </c>
      <c r="CM858" s="11">
        <f t="shared" si="850"/>
        <v>2557</v>
      </c>
      <c r="CN858" s="6">
        <f t="shared" si="858"/>
        <v>684.92772910825158</v>
      </c>
      <c r="CO858" s="62">
        <f t="shared" si="859"/>
        <v>0</v>
      </c>
      <c r="CP858" s="73">
        <f t="shared" si="854"/>
        <v>54.056000000000004</v>
      </c>
      <c r="CQ858" s="73">
        <f t="shared" si="814"/>
        <v>464.14110684931512</v>
      </c>
      <c r="CR858" s="6">
        <f t="shared" si="851"/>
        <v>0</v>
      </c>
    </row>
    <row r="859" spans="1:96">
      <c r="A859" s="30" t="s">
        <v>2796</v>
      </c>
      <c r="B859" s="30" t="s">
        <v>2797</v>
      </c>
      <c r="C859" s="49"/>
      <c r="D859" s="49" t="s">
        <v>4038</v>
      </c>
      <c r="E859" s="30" t="s">
        <v>3061</v>
      </c>
      <c r="F859" s="30" t="s">
        <v>3138</v>
      </c>
      <c r="G859" s="30" t="s">
        <v>3115</v>
      </c>
      <c r="H859" s="30" t="s">
        <v>4565</v>
      </c>
      <c r="I859" s="30" t="s">
        <v>3116</v>
      </c>
      <c r="J859" s="30"/>
      <c r="K859" s="30" t="s">
        <v>1240</v>
      </c>
      <c r="L859" s="30" t="s">
        <v>3102</v>
      </c>
      <c r="M859" s="31">
        <v>8637.25</v>
      </c>
      <c r="N859" s="30">
        <v>5</v>
      </c>
      <c r="O859" s="30"/>
      <c r="P859" s="162">
        <v>15</v>
      </c>
      <c r="Q859" s="30">
        <f t="shared" si="815"/>
        <v>60</v>
      </c>
      <c r="R859" s="30">
        <f t="shared" si="816"/>
        <v>1826.2110000000002</v>
      </c>
      <c r="S859" s="30">
        <f t="shared" si="817"/>
        <v>1825</v>
      </c>
      <c r="T859" s="30" t="s">
        <v>6</v>
      </c>
      <c r="U859" s="30"/>
      <c r="V859" s="32">
        <v>42310</v>
      </c>
      <c r="W859" s="30"/>
      <c r="X859" s="31">
        <v>8637.25</v>
      </c>
      <c r="Y859" s="30">
        <v>0</v>
      </c>
      <c r="Z859" s="30">
        <v>0</v>
      </c>
      <c r="AA859" s="30">
        <v>0</v>
      </c>
      <c r="AB859" s="31">
        <f t="shared" si="818"/>
        <v>8637.25</v>
      </c>
      <c r="AC859" s="33">
        <v>42095</v>
      </c>
      <c r="AD859" s="10">
        <f t="shared" si="819"/>
        <v>42310</v>
      </c>
      <c r="AE859" s="10">
        <f t="shared" si="820"/>
        <v>42095</v>
      </c>
      <c r="AF859" s="11">
        <f t="shared" si="821"/>
        <v>-215</v>
      </c>
      <c r="AG859" s="11">
        <f t="shared" si="822"/>
        <v>1826.25</v>
      </c>
      <c r="AH859" s="11">
        <v>0</v>
      </c>
      <c r="AI859" s="11">
        <v>0</v>
      </c>
      <c r="AJ859" s="11">
        <v>0</v>
      </c>
      <c r="AK859" s="33">
        <v>42461</v>
      </c>
      <c r="AL859" s="5">
        <f t="shared" si="823"/>
        <v>42461</v>
      </c>
      <c r="AM859" s="11">
        <f t="shared" si="824"/>
        <v>42461</v>
      </c>
      <c r="AN859" s="11">
        <f t="shared" si="825"/>
        <v>0</v>
      </c>
      <c r="AO859" s="6">
        <v>712.67</v>
      </c>
      <c r="AP859" s="6">
        <f t="shared" si="826"/>
        <v>712.67</v>
      </c>
      <c r="AQ859" s="6">
        <f t="shared" si="827"/>
        <v>7924.58</v>
      </c>
      <c r="AR859" s="33">
        <v>42826</v>
      </c>
      <c r="AS859" s="5">
        <f t="shared" si="828"/>
        <v>42826</v>
      </c>
      <c r="AT859" s="11">
        <f t="shared" si="829"/>
        <v>42826</v>
      </c>
      <c r="AU859" s="11">
        <f t="shared" si="830"/>
        <v>516</v>
      </c>
      <c r="AV859" s="6">
        <v>2440.12</v>
      </c>
      <c r="AW859" s="6">
        <v>1727.45</v>
      </c>
      <c r="AX859" s="6">
        <f t="shared" si="831"/>
        <v>6197.13</v>
      </c>
      <c r="AY859" s="33">
        <v>43191</v>
      </c>
      <c r="AZ859" s="5">
        <f t="shared" si="832"/>
        <v>43191</v>
      </c>
      <c r="BA859" s="11">
        <f t="shared" si="833"/>
        <v>881</v>
      </c>
      <c r="BB859" s="11">
        <f t="shared" si="834"/>
        <v>881</v>
      </c>
      <c r="BC859" s="6">
        <v>4192.8094427869519</v>
      </c>
      <c r="BD859" s="6">
        <v>1752.6894427869522</v>
      </c>
      <c r="BE859" s="6">
        <f t="shared" si="835"/>
        <v>4444.4405572130481</v>
      </c>
      <c r="BF859" s="8"/>
      <c r="BG859" s="33">
        <v>43556</v>
      </c>
      <c r="BH859" s="5">
        <f t="shared" si="836"/>
        <v>43556</v>
      </c>
      <c r="BI859" s="11">
        <f t="shared" si="837"/>
        <v>1246</v>
      </c>
      <c r="BJ859" s="11">
        <f t="shared" si="838"/>
        <v>0</v>
      </c>
      <c r="BK859" s="6">
        <f>BC859+BL859</f>
        <v>5920.2094427869524</v>
      </c>
      <c r="BL859" s="6">
        <v>1727.4</v>
      </c>
      <c r="BM859" s="6">
        <f t="shared" si="839"/>
        <v>2717.040557213048</v>
      </c>
      <c r="BN859" s="59"/>
      <c r="BO859" s="58"/>
      <c r="BP859" s="58"/>
      <c r="BQ859" s="61">
        <f t="shared" si="840"/>
        <v>2303.625844975455</v>
      </c>
      <c r="BR859" s="33">
        <v>43922</v>
      </c>
      <c r="BS859" s="5">
        <f t="shared" si="841"/>
        <v>43922</v>
      </c>
      <c r="BT859" s="11">
        <f t="shared" si="842"/>
        <v>1612</v>
      </c>
      <c r="BU859" s="11">
        <f t="shared" si="843"/>
        <v>0</v>
      </c>
      <c r="BV859" s="6">
        <f t="shared" si="844"/>
        <v>6333.624155024545</v>
      </c>
      <c r="BW859" s="6">
        <v>413.41471223759299</v>
      </c>
      <c r="BX859" s="73">
        <f t="shared" si="852"/>
        <v>6095.7687671232879</v>
      </c>
      <c r="BY859" s="6">
        <v>989.59055721304799</v>
      </c>
      <c r="BZ859" s="33">
        <v>44287</v>
      </c>
      <c r="CA859" s="5">
        <f t="shared" si="845"/>
        <v>44287</v>
      </c>
      <c r="CB859" s="11">
        <f t="shared" si="846"/>
        <v>1977</v>
      </c>
      <c r="CC859" s="11">
        <f t="shared" si="847"/>
        <v>0</v>
      </c>
      <c r="CD859" s="6">
        <f t="shared" si="855"/>
        <v>7323.2147122375927</v>
      </c>
      <c r="CE859" s="62">
        <f t="shared" si="856"/>
        <v>989.59055721304799</v>
      </c>
      <c r="CF859" s="73">
        <f t="shared" si="853"/>
        <v>575.81666666666672</v>
      </c>
      <c r="CG859" s="73">
        <f t="shared" si="813"/>
        <v>5519.9521004566213</v>
      </c>
      <c r="CH859" s="6">
        <f t="shared" si="857"/>
        <v>0</v>
      </c>
      <c r="CI859" s="6"/>
      <c r="CJ859" s="33">
        <v>44652</v>
      </c>
      <c r="CK859" s="5">
        <f t="shared" si="848"/>
        <v>44652</v>
      </c>
      <c r="CL859" s="11">
        <f t="shared" si="849"/>
        <v>2557</v>
      </c>
      <c r="CM859" s="11">
        <f t="shared" si="850"/>
        <v>2557</v>
      </c>
      <c r="CN859" s="6">
        <f t="shared" si="858"/>
        <v>7323.2147122375927</v>
      </c>
      <c r="CO859" s="62">
        <f t="shared" si="859"/>
        <v>0</v>
      </c>
      <c r="CP859" s="73">
        <f t="shared" si="854"/>
        <v>575.81666666666672</v>
      </c>
      <c r="CQ859" s="73">
        <f t="shared" si="814"/>
        <v>4944.1354337899547</v>
      </c>
      <c r="CR859" s="6">
        <f t="shared" si="851"/>
        <v>0</v>
      </c>
    </row>
    <row r="860" spans="1:96">
      <c r="A860" s="30" t="s">
        <v>2798</v>
      </c>
      <c r="B860" s="30" t="s">
        <v>2799</v>
      </c>
      <c r="C860" s="49"/>
      <c r="D860" s="49" t="s">
        <v>4039</v>
      </c>
      <c r="E860" s="30" t="s">
        <v>3061</v>
      </c>
      <c r="F860" s="30" t="s">
        <v>3138</v>
      </c>
      <c r="G860" s="30" t="s">
        <v>3115</v>
      </c>
      <c r="H860" s="30" t="s">
        <v>4570</v>
      </c>
      <c r="I860" s="30" t="s">
        <v>3116</v>
      </c>
      <c r="J860" s="30"/>
      <c r="K860" s="30" t="s">
        <v>1240</v>
      </c>
      <c r="L860" s="30" t="s">
        <v>3102</v>
      </c>
      <c r="M860" s="31">
        <v>22139.57</v>
      </c>
      <c r="N860" s="30">
        <v>5</v>
      </c>
      <c r="O860" s="30"/>
      <c r="P860" s="162">
        <v>15</v>
      </c>
      <c r="Q860" s="30">
        <f t="shared" si="815"/>
        <v>60</v>
      </c>
      <c r="R860" s="30">
        <f t="shared" si="816"/>
        <v>1826.2110000000002</v>
      </c>
      <c r="S860" s="30">
        <f t="shared" si="817"/>
        <v>1825</v>
      </c>
      <c r="T860" s="30" t="s">
        <v>6</v>
      </c>
      <c r="U860" s="30"/>
      <c r="V860" s="32">
        <v>42310</v>
      </c>
      <c r="W860" s="30"/>
      <c r="X860" s="31">
        <v>22139.57</v>
      </c>
      <c r="Y860" s="30">
        <v>0</v>
      </c>
      <c r="Z860" s="30">
        <v>0</v>
      </c>
      <c r="AA860" s="30">
        <v>0</v>
      </c>
      <c r="AB860" s="31">
        <f t="shared" si="818"/>
        <v>22139.57</v>
      </c>
      <c r="AC860" s="33">
        <v>42095</v>
      </c>
      <c r="AD860" s="10">
        <f t="shared" si="819"/>
        <v>42310</v>
      </c>
      <c r="AE860" s="10">
        <f t="shared" si="820"/>
        <v>42095</v>
      </c>
      <c r="AF860" s="11">
        <f t="shared" si="821"/>
        <v>-215</v>
      </c>
      <c r="AG860" s="11">
        <f t="shared" si="822"/>
        <v>1826.25</v>
      </c>
      <c r="AH860" s="11">
        <v>0</v>
      </c>
      <c r="AI860" s="11">
        <v>0</v>
      </c>
      <c r="AJ860" s="11">
        <v>0</v>
      </c>
      <c r="AK860" s="33">
        <v>42461</v>
      </c>
      <c r="AL860" s="5">
        <f t="shared" si="823"/>
        <v>42461</v>
      </c>
      <c r="AM860" s="11">
        <f t="shared" si="824"/>
        <v>42461</v>
      </c>
      <c r="AN860" s="11">
        <f t="shared" si="825"/>
        <v>0</v>
      </c>
      <c r="AO860" s="6">
        <v>1826.81</v>
      </c>
      <c r="AP860" s="6">
        <f t="shared" si="826"/>
        <v>1826.81</v>
      </c>
      <c r="AQ860" s="6">
        <f t="shared" si="827"/>
        <v>20312.759999999998</v>
      </c>
      <c r="AR860" s="33">
        <v>42826</v>
      </c>
      <c r="AS860" s="5">
        <f t="shared" si="828"/>
        <v>42826</v>
      </c>
      <c r="AT860" s="11">
        <f t="shared" si="829"/>
        <v>42826</v>
      </c>
      <c r="AU860" s="11">
        <f t="shared" si="830"/>
        <v>516</v>
      </c>
      <c r="AV860" s="6">
        <v>6254.7240000000002</v>
      </c>
      <c r="AW860" s="6">
        <v>4427.9139999999998</v>
      </c>
      <c r="AX860" s="6">
        <f t="shared" si="831"/>
        <v>15884.846</v>
      </c>
      <c r="AY860" s="33">
        <v>43191</v>
      </c>
      <c r="AZ860" s="5">
        <f t="shared" si="832"/>
        <v>43191</v>
      </c>
      <c r="BA860" s="11">
        <f t="shared" si="833"/>
        <v>881</v>
      </c>
      <c r="BB860" s="11">
        <f t="shared" si="834"/>
        <v>881</v>
      </c>
      <c r="BC860" s="6">
        <v>10747.285614704231</v>
      </c>
      <c r="BD860" s="6">
        <v>4492.561614704231</v>
      </c>
      <c r="BE860" s="6">
        <f t="shared" si="835"/>
        <v>11392.284385295769</v>
      </c>
      <c r="BF860" s="8"/>
      <c r="BG860" s="33">
        <v>43556</v>
      </c>
      <c r="BH860" s="5">
        <f t="shared" si="836"/>
        <v>43556</v>
      </c>
      <c r="BI860" s="11">
        <f t="shared" si="837"/>
        <v>1246</v>
      </c>
      <c r="BJ860" s="11">
        <f t="shared" si="838"/>
        <v>0</v>
      </c>
      <c r="BK860" s="6">
        <f>BC860+BL860</f>
        <v>15175.16561470423</v>
      </c>
      <c r="BL860" s="6">
        <v>4427.88</v>
      </c>
      <c r="BM860" s="6">
        <f t="shared" si="839"/>
        <v>6964.4043852957684</v>
      </c>
      <c r="BN860" s="59"/>
      <c r="BO860" s="58"/>
      <c r="BP860" s="58"/>
      <c r="BQ860" s="61">
        <f t="shared" si="840"/>
        <v>5904.7267050308292</v>
      </c>
      <c r="BR860" s="33">
        <v>43922</v>
      </c>
      <c r="BS860" s="5">
        <f t="shared" si="841"/>
        <v>43922</v>
      </c>
      <c r="BT860" s="11">
        <f t="shared" si="842"/>
        <v>1612</v>
      </c>
      <c r="BU860" s="11">
        <f t="shared" si="843"/>
        <v>0</v>
      </c>
      <c r="BV860" s="6">
        <f t="shared" si="844"/>
        <v>16234.843294969171</v>
      </c>
      <c r="BW860" s="6">
        <v>1059.6776802649392</v>
      </c>
      <c r="BX860" s="73">
        <f t="shared" si="852"/>
        <v>15625.077347945205</v>
      </c>
      <c r="BY860" s="6">
        <v>2536.4903852957686</v>
      </c>
      <c r="BZ860" s="33">
        <v>44287</v>
      </c>
      <c r="CA860" s="5">
        <f t="shared" si="845"/>
        <v>44287</v>
      </c>
      <c r="CB860" s="11">
        <f t="shared" si="846"/>
        <v>1977</v>
      </c>
      <c r="CC860" s="11">
        <f t="shared" si="847"/>
        <v>0</v>
      </c>
      <c r="CD860" s="6">
        <f t="shared" si="855"/>
        <v>18771.333680264939</v>
      </c>
      <c r="CE860" s="62">
        <f t="shared" si="856"/>
        <v>2536.4903852957686</v>
      </c>
      <c r="CF860" s="73">
        <f t="shared" si="853"/>
        <v>1475.9713333333334</v>
      </c>
      <c r="CG860" s="73">
        <f t="shared" si="813"/>
        <v>14149.106014611873</v>
      </c>
      <c r="CH860" s="6">
        <f t="shared" si="857"/>
        <v>0</v>
      </c>
      <c r="CI860" s="6"/>
      <c r="CJ860" s="33">
        <v>44652</v>
      </c>
      <c r="CK860" s="5">
        <f t="shared" si="848"/>
        <v>44652</v>
      </c>
      <c r="CL860" s="11">
        <f t="shared" si="849"/>
        <v>2557</v>
      </c>
      <c r="CM860" s="11">
        <f t="shared" si="850"/>
        <v>2557</v>
      </c>
      <c r="CN860" s="6">
        <f t="shared" si="858"/>
        <v>18771.333680264939</v>
      </c>
      <c r="CO860" s="62">
        <f t="shared" si="859"/>
        <v>0</v>
      </c>
      <c r="CP860" s="73">
        <f t="shared" si="854"/>
        <v>1475.9713333333334</v>
      </c>
      <c r="CQ860" s="73">
        <f t="shared" si="814"/>
        <v>12673.13468127854</v>
      </c>
      <c r="CR860" s="6">
        <f t="shared" si="851"/>
        <v>0</v>
      </c>
    </row>
    <row r="861" spans="1:96">
      <c r="A861" s="30" t="s">
        <v>2800</v>
      </c>
      <c r="B861" s="30" t="s">
        <v>2801</v>
      </c>
      <c r="C861" s="49"/>
      <c r="D861" s="49" t="s">
        <v>4040</v>
      </c>
      <c r="E861" s="30" t="s">
        <v>3061</v>
      </c>
      <c r="F861" s="30" t="s">
        <v>3138</v>
      </c>
      <c r="G861" s="30" t="s">
        <v>3115</v>
      </c>
      <c r="H861" s="30" t="s">
        <v>4565</v>
      </c>
      <c r="I861" s="30" t="s">
        <v>3116</v>
      </c>
      <c r="J861" s="30"/>
      <c r="K861" s="30" t="s">
        <v>1240</v>
      </c>
      <c r="L861" s="30" t="s">
        <v>3102</v>
      </c>
      <c r="M861" s="31">
        <v>2215.13</v>
      </c>
      <c r="N861" s="30">
        <v>5</v>
      </c>
      <c r="O861" s="30"/>
      <c r="P861" s="162">
        <v>15</v>
      </c>
      <c r="Q861" s="30">
        <f t="shared" si="815"/>
        <v>60</v>
      </c>
      <c r="R861" s="30">
        <f t="shared" si="816"/>
        <v>1826.2110000000002</v>
      </c>
      <c r="S861" s="30">
        <f t="shared" si="817"/>
        <v>1825</v>
      </c>
      <c r="T861" s="30" t="s">
        <v>6</v>
      </c>
      <c r="U861" s="30"/>
      <c r="V861" s="32">
        <v>42310</v>
      </c>
      <c r="W861" s="30"/>
      <c r="X861" s="31">
        <v>2215.13</v>
      </c>
      <c r="Y861" s="30">
        <v>0</v>
      </c>
      <c r="Z861" s="30">
        <v>0</v>
      </c>
      <c r="AA861" s="30">
        <v>0</v>
      </c>
      <c r="AB861" s="31">
        <f t="shared" si="818"/>
        <v>2215.13</v>
      </c>
      <c r="AC861" s="33">
        <v>42095</v>
      </c>
      <c r="AD861" s="10">
        <f t="shared" si="819"/>
        <v>42310</v>
      </c>
      <c r="AE861" s="10">
        <f t="shared" si="820"/>
        <v>42095</v>
      </c>
      <c r="AF861" s="11">
        <f t="shared" si="821"/>
        <v>-215</v>
      </c>
      <c r="AG861" s="11">
        <f t="shared" si="822"/>
        <v>1826.25</v>
      </c>
      <c r="AH861" s="11">
        <v>0</v>
      </c>
      <c r="AI861" s="11">
        <v>0</v>
      </c>
      <c r="AJ861" s="11">
        <v>0</v>
      </c>
      <c r="AK861" s="33">
        <v>42461</v>
      </c>
      <c r="AL861" s="5">
        <f t="shared" si="823"/>
        <v>42461</v>
      </c>
      <c r="AM861" s="11">
        <f t="shared" si="824"/>
        <v>42461</v>
      </c>
      <c r="AN861" s="11">
        <f t="shared" si="825"/>
        <v>0</v>
      </c>
      <c r="AO861" s="6">
        <v>182.78</v>
      </c>
      <c r="AP861" s="6">
        <f t="shared" si="826"/>
        <v>182.78</v>
      </c>
      <c r="AQ861" s="6">
        <f t="shared" si="827"/>
        <v>2032.3500000000001</v>
      </c>
      <c r="AR861" s="33">
        <v>42826</v>
      </c>
      <c r="AS861" s="5">
        <f t="shared" si="828"/>
        <v>42826</v>
      </c>
      <c r="AT861" s="11">
        <f t="shared" si="829"/>
        <v>42826</v>
      </c>
      <c r="AU861" s="11">
        <f t="shared" si="830"/>
        <v>516</v>
      </c>
      <c r="AV861" s="6">
        <v>625.80600000000004</v>
      </c>
      <c r="AW861" s="6">
        <v>443.02600000000001</v>
      </c>
      <c r="AX861" s="6">
        <f t="shared" si="831"/>
        <v>1589.3240000000001</v>
      </c>
      <c r="AY861" s="33">
        <v>43191</v>
      </c>
      <c r="AZ861" s="5">
        <f t="shared" si="832"/>
        <v>43191</v>
      </c>
      <c r="BA861" s="11">
        <f t="shared" si="833"/>
        <v>881</v>
      </c>
      <c r="BB861" s="11">
        <f t="shared" si="834"/>
        <v>881</v>
      </c>
      <c r="BC861" s="6">
        <v>1075.297945033316</v>
      </c>
      <c r="BD861" s="6">
        <v>449.4919450333158</v>
      </c>
      <c r="BE861" s="6">
        <f t="shared" si="835"/>
        <v>1139.8320549666842</v>
      </c>
      <c r="BF861" s="8"/>
      <c r="BG861" s="33">
        <v>43556</v>
      </c>
      <c r="BH861" s="5">
        <f t="shared" si="836"/>
        <v>43556</v>
      </c>
      <c r="BI861" s="11">
        <f t="shared" si="837"/>
        <v>1246</v>
      </c>
      <c r="BJ861" s="11">
        <f t="shared" si="838"/>
        <v>0</v>
      </c>
      <c r="BK861" s="6">
        <f t="shared" ref="BK861:BK874" si="860">(M861-J861)/R861*BI861</f>
        <v>1511.3543725232189</v>
      </c>
      <c r="BL861" s="6">
        <v>443.02600000000001</v>
      </c>
      <c r="BM861" s="6">
        <f t="shared" si="839"/>
        <v>696.80605496668409</v>
      </c>
      <c r="BN861" s="59"/>
      <c r="BO861" s="58"/>
      <c r="BP861" s="58"/>
      <c r="BQ861" s="61">
        <f t="shared" si="840"/>
        <v>597.75222862293913</v>
      </c>
      <c r="BR861" s="33">
        <v>43922</v>
      </c>
      <c r="BS861" s="5">
        <f t="shared" si="841"/>
        <v>43922</v>
      </c>
      <c r="BT861" s="11">
        <f t="shared" si="842"/>
        <v>1612</v>
      </c>
      <c r="BU861" s="11">
        <f t="shared" si="843"/>
        <v>0</v>
      </c>
      <c r="BV861" s="6">
        <f t="shared" si="844"/>
        <v>1617.377771377061</v>
      </c>
      <c r="BW861" s="6">
        <v>106.023398853842</v>
      </c>
      <c r="BX861" s="73">
        <f t="shared" si="852"/>
        <v>1563.3355835616437</v>
      </c>
      <c r="BY861" s="6">
        <v>253.78005496668408</v>
      </c>
      <c r="BZ861" s="33">
        <v>44287</v>
      </c>
      <c r="CA861" s="5">
        <f t="shared" si="845"/>
        <v>44287</v>
      </c>
      <c r="CB861" s="11">
        <f t="shared" si="846"/>
        <v>1977</v>
      </c>
      <c r="CC861" s="11">
        <f t="shared" si="847"/>
        <v>0</v>
      </c>
      <c r="CD861" s="6">
        <f t="shared" si="855"/>
        <v>1871.157826343745</v>
      </c>
      <c r="CE861" s="62">
        <f t="shared" si="856"/>
        <v>253.78005496668408</v>
      </c>
      <c r="CF861" s="73">
        <f t="shared" si="853"/>
        <v>147.67533333333333</v>
      </c>
      <c r="CG861" s="73">
        <f t="shared" si="813"/>
        <v>1415.6602502283104</v>
      </c>
      <c r="CH861" s="6">
        <f t="shared" si="857"/>
        <v>0</v>
      </c>
      <c r="CI861" s="6"/>
      <c r="CJ861" s="33">
        <v>44652</v>
      </c>
      <c r="CK861" s="5">
        <f t="shared" si="848"/>
        <v>44652</v>
      </c>
      <c r="CL861" s="11">
        <f t="shared" si="849"/>
        <v>2557</v>
      </c>
      <c r="CM861" s="11">
        <f t="shared" si="850"/>
        <v>2557</v>
      </c>
      <c r="CN861" s="6">
        <f t="shared" si="858"/>
        <v>1871.157826343745</v>
      </c>
      <c r="CO861" s="62">
        <f t="shared" si="859"/>
        <v>0</v>
      </c>
      <c r="CP861" s="73">
        <f t="shared" si="854"/>
        <v>147.67533333333333</v>
      </c>
      <c r="CQ861" s="73">
        <f t="shared" si="814"/>
        <v>1267.984916894977</v>
      </c>
      <c r="CR861" s="6">
        <f t="shared" si="851"/>
        <v>0</v>
      </c>
    </row>
    <row r="862" spans="1:96">
      <c r="A862" s="30" t="s">
        <v>2802</v>
      </c>
      <c r="B862" s="30" t="s">
        <v>2801</v>
      </c>
      <c r="C862" s="49"/>
      <c r="D862" s="49" t="s">
        <v>4041</v>
      </c>
      <c r="E862" s="30" t="s">
        <v>3061</v>
      </c>
      <c r="F862" s="30" t="s">
        <v>3138</v>
      </c>
      <c r="G862" s="30" t="s">
        <v>3115</v>
      </c>
      <c r="H862" s="30" t="s">
        <v>4565</v>
      </c>
      <c r="I862" s="30" t="s">
        <v>3116</v>
      </c>
      <c r="J862" s="30"/>
      <c r="K862" s="30" t="s">
        <v>1240</v>
      </c>
      <c r="L862" s="30" t="s">
        <v>3102</v>
      </c>
      <c r="M862" s="31">
        <v>2215.13</v>
      </c>
      <c r="N862" s="30">
        <v>5</v>
      </c>
      <c r="O862" s="30"/>
      <c r="P862" s="162">
        <v>15</v>
      </c>
      <c r="Q862" s="30">
        <f t="shared" si="815"/>
        <v>60</v>
      </c>
      <c r="R862" s="30">
        <f t="shared" si="816"/>
        <v>1826.2110000000002</v>
      </c>
      <c r="S862" s="30">
        <f t="shared" si="817"/>
        <v>1825</v>
      </c>
      <c r="T862" s="30" t="s">
        <v>6</v>
      </c>
      <c r="U862" s="30"/>
      <c r="V862" s="32">
        <v>42310</v>
      </c>
      <c r="W862" s="30"/>
      <c r="X862" s="31">
        <v>2215.13</v>
      </c>
      <c r="Y862" s="30">
        <v>0</v>
      </c>
      <c r="Z862" s="30">
        <v>0</v>
      </c>
      <c r="AA862" s="30">
        <v>0</v>
      </c>
      <c r="AB862" s="31">
        <f t="shared" si="818"/>
        <v>2215.13</v>
      </c>
      <c r="AC862" s="33">
        <v>42095</v>
      </c>
      <c r="AD862" s="10">
        <f t="shared" si="819"/>
        <v>42310</v>
      </c>
      <c r="AE862" s="10">
        <f t="shared" si="820"/>
        <v>42095</v>
      </c>
      <c r="AF862" s="11">
        <f t="shared" si="821"/>
        <v>-215</v>
      </c>
      <c r="AG862" s="11">
        <f t="shared" si="822"/>
        <v>1826.25</v>
      </c>
      <c r="AH862" s="11">
        <v>0</v>
      </c>
      <c r="AI862" s="11">
        <v>0</v>
      </c>
      <c r="AJ862" s="11">
        <v>0</v>
      </c>
      <c r="AK862" s="33">
        <v>42461</v>
      </c>
      <c r="AL862" s="5">
        <f t="shared" si="823"/>
        <v>42461</v>
      </c>
      <c r="AM862" s="11">
        <f t="shared" si="824"/>
        <v>42461</v>
      </c>
      <c r="AN862" s="11">
        <f t="shared" si="825"/>
        <v>0</v>
      </c>
      <c r="AO862" s="6">
        <v>182.78</v>
      </c>
      <c r="AP862" s="6">
        <f t="shared" si="826"/>
        <v>182.78</v>
      </c>
      <c r="AQ862" s="6">
        <f t="shared" si="827"/>
        <v>2032.3500000000001</v>
      </c>
      <c r="AR862" s="33">
        <v>42826</v>
      </c>
      <c r="AS862" s="5">
        <f t="shared" si="828"/>
        <v>42826</v>
      </c>
      <c r="AT862" s="11">
        <f t="shared" si="829"/>
        <v>42826</v>
      </c>
      <c r="AU862" s="11">
        <f t="shared" si="830"/>
        <v>516</v>
      </c>
      <c r="AV862" s="6">
        <v>625.80600000000004</v>
      </c>
      <c r="AW862" s="6">
        <v>443.02600000000001</v>
      </c>
      <c r="AX862" s="6">
        <f t="shared" si="831"/>
        <v>1589.3240000000001</v>
      </c>
      <c r="AY862" s="33">
        <v>43191</v>
      </c>
      <c r="AZ862" s="5">
        <f t="shared" si="832"/>
        <v>43191</v>
      </c>
      <c r="BA862" s="11">
        <f t="shared" si="833"/>
        <v>881</v>
      </c>
      <c r="BB862" s="11">
        <f t="shared" si="834"/>
        <v>881</v>
      </c>
      <c r="BC862" s="6">
        <v>1075.297945033316</v>
      </c>
      <c r="BD862" s="6">
        <v>449.4919450333158</v>
      </c>
      <c r="BE862" s="6">
        <f t="shared" si="835"/>
        <v>1139.8320549666842</v>
      </c>
      <c r="BF862" s="8"/>
      <c r="BG862" s="33">
        <v>43556</v>
      </c>
      <c r="BH862" s="5">
        <f t="shared" si="836"/>
        <v>43556</v>
      </c>
      <c r="BI862" s="11">
        <f t="shared" si="837"/>
        <v>1246</v>
      </c>
      <c r="BJ862" s="11">
        <f t="shared" si="838"/>
        <v>0</v>
      </c>
      <c r="BK862" s="6">
        <f t="shared" si="860"/>
        <v>1511.3543725232189</v>
      </c>
      <c r="BL862" s="6">
        <v>443.02600000000001</v>
      </c>
      <c r="BM862" s="6">
        <f t="shared" si="839"/>
        <v>696.80605496668409</v>
      </c>
      <c r="BN862" s="59"/>
      <c r="BO862" s="58"/>
      <c r="BP862" s="58"/>
      <c r="BQ862" s="61">
        <f t="shared" si="840"/>
        <v>597.75222862293913</v>
      </c>
      <c r="BR862" s="33">
        <v>43922</v>
      </c>
      <c r="BS862" s="5">
        <f t="shared" si="841"/>
        <v>43922</v>
      </c>
      <c r="BT862" s="11">
        <f t="shared" si="842"/>
        <v>1612</v>
      </c>
      <c r="BU862" s="11">
        <f t="shared" si="843"/>
        <v>0</v>
      </c>
      <c r="BV862" s="6">
        <f t="shared" si="844"/>
        <v>1617.377771377061</v>
      </c>
      <c r="BW862" s="6">
        <v>106.023398853842</v>
      </c>
      <c r="BX862" s="73">
        <f t="shared" si="852"/>
        <v>1563.3355835616437</v>
      </c>
      <c r="BY862" s="6">
        <v>253.78005496668408</v>
      </c>
      <c r="BZ862" s="33">
        <v>44287</v>
      </c>
      <c r="CA862" s="5">
        <f t="shared" si="845"/>
        <v>44287</v>
      </c>
      <c r="CB862" s="11">
        <f t="shared" si="846"/>
        <v>1977</v>
      </c>
      <c r="CC862" s="11">
        <f t="shared" si="847"/>
        <v>0</v>
      </c>
      <c r="CD862" s="6">
        <f t="shared" si="855"/>
        <v>1871.157826343745</v>
      </c>
      <c r="CE862" s="62">
        <f t="shared" si="856"/>
        <v>253.78005496668408</v>
      </c>
      <c r="CF862" s="73">
        <f t="shared" si="853"/>
        <v>147.67533333333333</v>
      </c>
      <c r="CG862" s="73">
        <f t="shared" si="813"/>
        <v>1415.6602502283104</v>
      </c>
      <c r="CH862" s="6">
        <f t="shared" si="857"/>
        <v>0</v>
      </c>
      <c r="CI862" s="6"/>
      <c r="CJ862" s="33">
        <v>44652</v>
      </c>
      <c r="CK862" s="5">
        <f t="shared" si="848"/>
        <v>44652</v>
      </c>
      <c r="CL862" s="11">
        <f t="shared" si="849"/>
        <v>2557</v>
      </c>
      <c r="CM862" s="11">
        <f t="shared" si="850"/>
        <v>2557</v>
      </c>
      <c r="CN862" s="6">
        <f t="shared" si="858"/>
        <v>1871.157826343745</v>
      </c>
      <c r="CO862" s="62">
        <f t="shared" si="859"/>
        <v>0</v>
      </c>
      <c r="CP862" s="73">
        <f t="shared" si="854"/>
        <v>147.67533333333333</v>
      </c>
      <c r="CQ862" s="73">
        <f t="shared" si="814"/>
        <v>1267.984916894977</v>
      </c>
      <c r="CR862" s="6">
        <f t="shared" si="851"/>
        <v>0</v>
      </c>
    </row>
    <row r="863" spans="1:96">
      <c r="A863" s="30" t="s">
        <v>2803</v>
      </c>
      <c r="B863" s="30" t="s">
        <v>2801</v>
      </c>
      <c r="C863" s="49"/>
      <c r="D863" s="49" t="s">
        <v>4042</v>
      </c>
      <c r="E863" s="30" t="s">
        <v>3061</v>
      </c>
      <c r="F863" s="30" t="s">
        <v>3138</v>
      </c>
      <c r="G863" s="30" t="s">
        <v>3115</v>
      </c>
      <c r="H863" s="30" t="s">
        <v>4565</v>
      </c>
      <c r="I863" s="30" t="s">
        <v>3116</v>
      </c>
      <c r="J863" s="30"/>
      <c r="K863" s="30" t="s">
        <v>1240</v>
      </c>
      <c r="L863" s="30" t="s">
        <v>3102</v>
      </c>
      <c r="M863" s="31">
        <v>2215.13</v>
      </c>
      <c r="N863" s="30">
        <v>5</v>
      </c>
      <c r="O863" s="30"/>
      <c r="P863" s="162">
        <v>15</v>
      </c>
      <c r="Q863" s="30">
        <f t="shared" si="815"/>
        <v>60</v>
      </c>
      <c r="R863" s="30">
        <f t="shared" si="816"/>
        <v>1826.2110000000002</v>
      </c>
      <c r="S863" s="30">
        <f t="shared" si="817"/>
        <v>1825</v>
      </c>
      <c r="T863" s="30" t="s">
        <v>6</v>
      </c>
      <c r="U863" s="30"/>
      <c r="V863" s="32">
        <v>42310</v>
      </c>
      <c r="W863" s="30"/>
      <c r="X863" s="31">
        <v>2215.13</v>
      </c>
      <c r="Y863" s="30">
        <v>0</v>
      </c>
      <c r="Z863" s="30">
        <v>0</v>
      </c>
      <c r="AA863" s="30">
        <v>0</v>
      </c>
      <c r="AB863" s="31">
        <f t="shared" si="818"/>
        <v>2215.13</v>
      </c>
      <c r="AC863" s="33">
        <v>42095</v>
      </c>
      <c r="AD863" s="10">
        <f t="shared" si="819"/>
        <v>42310</v>
      </c>
      <c r="AE863" s="10">
        <f t="shared" si="820"/>
        <v>42095</v>
      </c>
      <c r="AF863" s="11">
        <f t="shared" si="821"/>
        <v>-215</v>
      </c>
      <c r="AG863" s="11">
        <f t="shared" si="822"/>
        <v>1826.25</v>
      </c>
      <c r="AH863" s="11">
        <v>0</v>
      </c>
      <c r="AI863" s="11">
        <v>0</v>
      </c>
      <c r="AJ863" s="11">
        <v>0</v>
      </c>
      <c r="AK863" s="33">
        <v>42461</v>
      </c>
      <c r="AL863" s="5">
        <f t="shared" si="823"/>
        <v>42461</v>
      </c>
      <c r="AM863" s="11">
        <f t="shared" si="824"/>
        <v>42461</v>
      </c>
      <c r="AN863" s="11">
        <f t="shared" si="825"/>
        <v>0</v>
      </c>
      <c r="AO863" s="6">
        <v>182.78</v>
      </c>
      <c r="AP863" s="6">
        <f t="shared" si="826"/>
        <v>182.78</v>
      </c>
      <c r="AQ863" s="6">
        <f t="shared" si="827"/>
        <v>2032.3500000000001</v>
      </c>
      <c r="AR863" s="33">
        <v>42826</v>
      </c>
      <c r="AS863" s="5">
        <f t="shared" si="828"/>
        <v>42826</v>
      </c>
      <c r="AT863" s="11">
        <f t="shared" si="829"/>
        <v>42826</v>
      </c>
      <c r="AU863" s="11">
        <f t="shared" si="830"/>
        <v>516</v>
      </c>
      <c r="AV863" s="6">
        <v>625.80600000000004</v>
      </c>
      <c r="AW863" s="6">
        <v>443.02600000000001</v>
      </c>
      <c r="AX863" s="6">
        <f t="shared" si="831"/>
        <v>1589.3240000000001</v>
      </c>
      <c r="AY863" s="33">
        <v>43191</v>
      </c>
      <c r="AZ863" s="5">
        <f t="shared" si="832"/>
        <v>43191</v>
      </c>
      <c r="BA863" s="11">
        <f t="shared" si="833"/>
        <v>881</v>
      </c>
      <c r="BB863" s="11">
        <f t="shared" si="834"/>
        <v>881</v>
      </c>
      <c r="BC863" s="6">
        <v>1075.297945033316</v>
      </c>
      <c r="BD863" s="6">
        <v>449.4919450333158</v>
      </c>
      <c r="BE863" s="6">
        <f t="shared" si="835"/>
        <v>1139.8320549666842</v>
      </c>
      <c r="BF863" s="8"/>
      <c r="BG863" s="33">
        <v>43556</v>
      </c>
      <c r="BH863" s="5">
        <f t="shared" si="836"/>
        <v>43556</v>
      </c>
      <c r="BI863" s="11">
        <f t="shared" si="837"/>
        <v>1246</v>
      </c>
      <c r="BJ863" s="11">
        <f t="shared" si="838"/>
        <v>0</v>
      </c>
      <c r="BK863" s="6">
        <f t="shared" si="860"/>
        <v>1511.3543725232189</v>
      </c>
      <c r="BL863" s="6">
        <v>443.02600000000001</v>
      </c>
      <c r="BM863" s="6">
        <f t="shared" si="839"/>
        <v>696.80605496668409</v>
      </c>
      <c r="BN863" s="59"/>
      <c r="BO863" s="58"/>
      <c r="BP863" s="58"/>
      <c r="BQ863" s="61">
        <f t="shared" si="840"/>
        <v>597.75222862293913</v>
      </c>
      <c r="BR863" s="33">
        <v>43922</v>
      </c>
      <c r="BS863" s="5">
        <f t="shared" si="841"/>
        <v>43922</v>
      </c>
      <c r="BT863" s="11">
        <f t="shared" si="842"/>
        <v>1612</v>
      </c>
      <c r="BU863" s="11">
        <f t="shared" si="843"/>
        <v>0</v>
      </c>
      <c r="BV863" s="6">
        <f t="shared" si="844"/>
        <v>1617.377771377061</v>
      </c>
      <c r="BW863" s="6">
        <v>106.023398853842</v>
      </c>
      <c r="BX863" s="73">
        <f t="shared" si="852"/>
        <v>1563.3355835616437</v>
      </c>
      <c r="BY863" s="6">
        <v>253.78005496668408</v>
      </c>
      <c r="BZ863" s="33">
        <v>44287</v>
      </c>
      <c r="CA863" s="5">
        <f t="shared" si="845"/>
        <v>44287</v>
      </c>
      <c r="CB863" s="11">
        <f t="shared" si="846"/>
        <v>1977</v>
      </c>
      <c r="CC863" s="11">
        <f t="shared" si="847"/>
        <v>0</v>
      </c>
      <c r="CD863" s="6">
        <f t="shared" si="855"/>
        <v>1871.157826343745</v>
      </c>
      <c r="CE863" s="62">
        <f t="shared" si="856"/>
        <v>253.78005496668408</v>
      </c>
      <c r="CF863" s="73">
        <f t="shared" si="853"/>
        <v>147.67533333333333</v>
      </c>
      <c r="CG863" s="73">
        <f t="shared" si="813"/>
        <v>1415.6602502283104</v>
      </c>
      <c r="CH863" s="6">
        <f t="shared" si="857"/>
        <v>0</v>
      </c>
      <c r="CI863" s="6"/>
      <c r="CJ863" s="33">
        <v>44652</v>
      </c>
      <c r="CK863" s="5">
        <f t="shared" si="848"/>
        <v>44652</v>
      </c>
      <c r="CL863" s="11">
        <f t="shared" si="849"/>
        <v>2557</v>
      </c>
      <c r="CM863" s="11">
        <f t="shared" si="850"/>
        <v>2557</v>
      </c>
      <c r="CN863" s="6">
        <f t="shared" si="858"/>
        <v>1871.157826343745</v>
      </c>
      <c r="CO863" s="62">
        <f t="shared" si="859"/>
        <v>0</v>
      </c>
      <c r="CP863" s="73">
        <f t="shared" si="854"/>
        <v>147.67533333333333</v>
      </c>
      <c r="CQ863" s="73">
        <f t="shared" si="814"/>
        <v>1267.984916894977</v>
      </c>
      <c r="CR863" s="6">
        <f t="shared" si="851"/>
        <v>0</v>
      </c>
    </row>
    <row r="864" spans="1:96">
      <c r="A864" s="30" t="s">
        <v>2804</v>
      </c>
      <c r="B864" s="30" t="s">
        <v>2805</v>
      </c>
      <c r="C864" s="49"/>
      <c r="D864" s="49" t="s">
        <v>4043</v>
      </c>
      <c r="E864" s="30" t="s">
        <v>3061</v>
      </c>
      <c r="F864" s="30" t="s">
        <v>3138</v>
      </c>
      <c r="G864" s="30" t="s">
        <v>3115</v>
      </c>
      <c r="H864" s="30" t="s">
        <v>4570</v>
      </c>
      <c r="I864" s="30" t="s">
        <v>3116</v>
      </c>
      <c r="J864" s="30"/>
      <c r="K864" s="30" t="s">
        <v>1240</v>
      </c>
      <c r="L864" s="30" t="s">
        <v>3102</v>
      </c>
      <c r="M864" s="31">
        <v>1531.2</v>
      </c>
      <c r="N864" s="30">
        <v>5</v>
      </c>
      <c r="O864" s="30"/>
      <c r="P864" s="162">
        <v>15</v>
      </c>
      <c r="Q864" s="30">
        <f t="shared" si="815"/>
        <v>60</v>
      </c>
      <c r="R864" s="30">
        <f t="shared" si="816"/>
        <v>1826.2110000000002</v>
      </c>
      <c r="S864" s="30">
        <f t="shared" si="817"/>
        <v>1825</v>
      </c>
      <c r="T864" s="30" t="s">
        <v>6</v>
      </c>
      <c r="U864" s="30"/>
      <c r="V864" s="32">
        <v>42310</v>
      </c>
      <c r="W864" s="30"/>
      <c r="X864" s="31">
        <v>1531.2</v>
      </c>
      <c r="Y864" s="30">
        <v>0</v>
      </c>
      <c r="Z864" s="30">
        <v>0</v>
      </c>
      <c r="AA864" s="30">
        <v>0</v>
      </c>
      <c r="AB864" s="31">
        <f t="shared" si="818"/>
        <v>1531.2</v>
      </c>
      <c r="AC864" s="33">
        <v>42095</v>
      </c>
      <c r="AD864" s="10">
        <f t="shared" si="819"/>
        <v>42310</v>
      </c>
      <c r="AE864" s="10">
        <f t="shared" si="820"/>
        <v>42095</v>
      </c>
      <c r="AF864" s="11">
        <f t="shared" si="821"/>
        <v>-215</v>
      </c>
      <c r="AG864" s="11">
        <f t="shared" si="822"/>
        <v>1826.25</v>
      </c>
      <c r="AH864" s="11">
        <v>0</v>
      </c>
      <c r="AI864" s="11">
        <v>0</v>
      </c>
      <c r="AJ864" s="11">
        <v>0</v>
      </c>
      <c r="AK864" s="33">
        <v>42461</v>
      </c>
      <c r="AL864" s="5">
        <f t="shared" si="823"/>
        <v>42461</v>
      </c>
      <c r="AM864" s="11">
        <f t="shared" si="824"/>
        <v>42461</v>
      </c>
      <c r="AN864" s="11">
        <f t="shared" si="825"/>
        <v>0</v>
      </c>
      <c r="AO864" s="6">
        <v>126.35</v>
      </c>
      <c r="AP864" s="6">
        <f t="shared" si="826"/>
        <v>126.35</v>
      </c>
      <c r="AQ864" s="6">
        <f t="shared" si="827"/>
        <v>1404.8500000000001</v>
      </c>
      <c r="AR864" s="33">
        <v>42826</v>
      </c>
      <c r="AS864" s="5">
        <f t="shared" si="828"/>
        <v>42826</v>
      </c>
      <c r="AT864" s="11">
        <f t="shared" si="829"/>
        <v>42826</v>
      </c>
      <c r="AU864" s="11">
        <f t="shared" si="830"/>
        <v>516</v>
      </c>
      <c r="AV864" s="6">
        <v>432.59000000000003</v>
      </c>
      <c r="AW864" s="6">
        <v>306.24</v>
      </c>
      <c r="AX864" s="6">
        <f t="shared" si="831"/>
        <v>1098.6100000000001</v>
      </c>
      <c r="AY864" s="33">
        <v>43191</v>
      </c>
      <c r="AZ864" s="5">
        <f t="shared" si="832"/>
        <v>43191</v>
      </c>
      <c r="BA864" s="11">
        <f t="shared" si="833"/>
        <v>881</v>
      </c>
      <c r="BB864" s="11">
        <f t="shared" si="834"/>
        <v>881</v>
      </c>
      <c r="BC864" s="6">
        <v>743.29546941846161</v>
      </c>
      <c r="BD864" s="6">
        <v>310.70546941846152</v>
      </c>
      <c r="BE864" s="6">
        <f t="shared" si="835"/>
        <v>787.90453058153844</v>
      </c>
      <c r="BF864" s="8"/>
      <c r="BG864" s="33">
        <v>43556</v>
      </c>
      <c r="BH864" s="5">
        <f t="shared" si="836"/>
        <v>43556</v>
      </c>
      <c r="BI864" s="11">
        <f t="shared" si="837"/>
        <v>1246</v>
      </c>
      <c r="BJ864" s="11">
        <f t="shared" si="838"/>
        <v>0</v>
      </c>
      <c r="BK864" s="6">
        <f t="shared" si="860"/>
        <v>1044.7178338100032</v>
      </c>
      <c r="BL864" s="6">
        <f t="shared" ref="BL864:BL874" si="861">BK864-BC864</f>
        <v>301.42236439154158</v>
      </c>
      <c r="BM864" s="6">
        <f t="shared" si="839"/>
        <v>486.48216618999686</v>
      </c>
      <c r="BN864" s="59"/>
      <c r="BO864" s="58"/>
      <c r="BP864" s="58"/>
      <c r="BQ864" s="61">
        <f t="shared" si="840"/>
        <v>412.460862308375</v>
      </c>
      <c r="BR864" s="33">
        <v>43922</v>
      </c>
      <c r="BS864" s="5">
        <f t="shared" si="841"/>
        <v>43922</v>
      </c>
      <c r="BT864" s="11">
        <f t="shared" si="842"/>
        <v>1612</v>
      </c>
      <c r="BU864" s="11">
        <f t="shared" si="843"/>
        <v>0</v>
      </c>
      <c r="BV864" s="6">
        <f t="shared" si="844"/>
        <v>1118.739137691625</v>
      </c>
      <c r="BW864" s="6">
        <v>74.021303881621932</v>
      </c>
      <c r="BX864" s="73">
        <f t="shared" si="852"/>
        <v>1080.6496438356164</v>
      </c>
      <c r="BY864" s="6">
        <v>180.24216618999685</v>
      </c>
      <c r="BZ864" s="33">
        <v>44287</v>
      </c>
      <c r="CA864" s="5">
        <f t="shared" si="845"/>
        <v>44287</v>
      </c>
      <c r="CB864" s="11">
        <f t="shared" si="846"/>
        <v>1977</v>
      </c>
      <c r="CC864" s="11">
        <f t="shared" si="847"/>
        <v>0</v>
      </c>
      <c r="CD864" s="6">
        <f t="shared" si="855"/>
        <v>1298.9813038816219</v>
      </c>
      <c r="CE864" s="62">
        <f t="shared" si="856"/>
        <v>180.24216618999685</v>
      </c>
      <c r="CF864" s="73">
        <f t="shared" si="853"/>
        <v>102.08</v>
      </c>
      <c r="CG864" s="73">
        <f t="shared" si="813"/>
        <v>978.56964383561638</v>
      </c>
      <c r="CH864" s="6">
        <f t="shared" si="857"/>
        <v>0</v>
      </c>
      <c r="CI864" s="6"/>
      <c r="CJ864" s="33">
        <v>44652</v>
      </c>
      <c r="CK864" s="5">
        <f t="shared" si="848"/>
        <v>44652</v>
      </c>
      <c r="CL864" s="11">
        <f t="shared" si="849"/>
        <v>2557</v>
      </c>
      <c r="CM864" s="11">
        <f t="shared" si="850"/>
        <v>2557</v>
      </c>
      <c r="CN864" s="6">
        <f t="shared" si="858"/>
        <v>1298.9813038816219</v>
      </c>
      <c r="CO864" s="62">
        <f t="shared" si="859"/>
        <v>0</v>
      </c>
      <c r="CP864" s="73">
        <f t="shared" si="854"/>
        <v>102.08</v>
      </c>
      <c r="CQ864" s="73">
        <f t="shared" si="814"/>
        <v>876.48964383561633</v>
      </c>
      <c r="CR864" s="6">
        <f t="shared" si="851"/>
        <v>0</v>
      </c>
    </row>
    <row r="865" spans="1:96">
      <c r="A865" s="30" t="s">
        <v>2806</v>
      </c>
      <c r="B865" s="30" t="s">
        <v>2805</v>
      </c>
      <c r="C865" s="49"/>
      <c r="D865" s="49" t="s">
        <v>4044</v>
      </c>
      <c r="E865" s="30" t="s">
        <v>3061</v>
      </c>
      <c r="F865" s="30" t="s">
        <v>3138</v>
      </c>
      <c r="G865" s="30" t="s">
        <v>3115</v>
      </c>
      <c r="H865" s="30" t="s">
        <v>4570</v>
      </c>
      <c r="I865" s="30" t="s">
        <v>3116</v>
      </c>
      <c r="J865" s="30"/>
      <c r="K865" s="30" t="s">
        <v>1240</v>
      </c>
      <c r="L865" s="30" t="s">
        <v>3102</v>
      </c>
      <c r="M865" s="31">
        <v>1531.2</v>
      </c>
      <c r="N865" s="30">
        <v>5</v>
      </c>
      <c r="O865" s="30"/>
      <c r="P865" s="162">
        <v>15</v>
      </c>
      <c r="Q865" s="30">
        <f t="shared" si="815"/>
        <v>60</v>
      </c>
      <c r="R865" s="30">
        <f t="shared" si="816"/>
        <v>1826.2110000000002</v>
      </c>
      <c r="S865" s="30">
        <f t="shared" si="817"/>
        <v>1825</v>
      </c>
      <c r="T865" s="30" t="s">
        <v>6</v>
      </c>
      <c r="U865" s="30"/>
      <c r="V865" s="32">
        <v>42310</v>
      </c>
      <c r="W865" s="30"/>
      <c r="X865" s="31">
        <v>1531.2</v>
      </c>
      <c r="Y865" s="30">
        <v>0</v>
      </c>
      <c r="Z865" s="30">
        <v>0</v>
      </c>
      <c r="AA865" s="30">
        <v>0</v>
      </c>
      <c r="AB865" s="31">
        <f t="shared" si="818"/>
        <v>1531.2</v>
      </c>
      <c r="AC865" s="33">
        <v>42095</v>
      </c>
      <c r="AD865" s="10">
        <f t="shared" si="819"/>
        <v>42310</v>
      </c>
      <c r="AE865" s="10">
        <f t="shared" si="820"/>
        <v>42095</v>
      </c>
      <c r="AF865" s="11">
        <f t="shared" si="821"/>
        <v>-215</v>
      </c>
      <c r="AG865" s="11">
        <f t="shared" si="822"/>
        <v>1826.25</v>
      </c>
      <c r="AH865" s="11">
        <v>0</v>
      </c>
      <c r="AI865" s="11">
        <v>0</v>
      </c>
      <c r="AJ865" s="11">
        <v>0</v>
      </c>
      <c r="AK865" s="33">
        <v>42461</v>
      </c>
      <c r="AL865" s="5">
        <f t="shared" si="823"/>
        <v>42461</v>
      </c>
      <c r="AM865" s="11">
        <f t="shared" si="824"/>
        <v>42461</v>
      </c>
      <c r="AN865" s="11">
        <f t="shared" si="825"/>
        <v>0</v>
      </c>
      <c r="AO865" s="6">
        <v>126.35</v>
      </c>
      <c r="AP865" s="6">
        <f t="shared" si="826"/>
        <v>126.35</v>
      </c>
      <c r="AQ865" s="6">
        <f t="shared" si="827"/>
        <v>1404.8500000000001</v>
      </c>
      <c r="AR865" s="33">
        <v>42826</v>
      </c>
      <c r="AS865" s="5">
        <f t="shared" si="828"/>
        <v>42826</v>
      </c>
      <c r="AT865" s="11">
        <f t="shared" si="829"/>
        <v>42826</v>
      </c>
      <c r="AU865" s="11">
        <f t="shared" si="830"/>
        <v>516</v>
      </c>
      <c r="AV865" s="6">
        <v>432.59000000000003</v>
      </c>
      <c r="AW865" s="6">
        <v>306.24</v>
      </c>
      <c r="AX865" s="6">
        <f t="shared" si="831"/>
        <v>1098.6100000000001</v>
      </c>
      <c r="AY865" s="33">
        <v>43191</v>
      </c>
      <c r="AZ865" s="5">
        <f t="shared" si="832"/>
        <v>43191</v>
      </c>
      <c r="BA865" s="11">
        <f t="shared" si="833"/>
        <v>881</v>
      </c>
      <c r="BB865" s="11">
        <f t="shared" si="834"/>
        <v>881</v>
      </c>
      <c r="BC865" s="6">
        <v>743.29546941846161</v>
      </c>
      <c r="BD865" s="6">
        <v>310.70546941846152</v>
      </c>
      <c r="BE865" s="6">
        <f t="shared" si="835"/>
        <v>787.90453058153844</v>
      </c>
      <c r="BF865" s="8"/>
      <c r="BG865" s="33">
        <v>43556</v>
      </c>
      <c r="BH865" s="5">
        <f t="shared" si="836"/>
        <v>43556</v>
      </c>
      <c r="BI865" s="11">
        <f t="shared" si="837"/>
        <v>1246</v>
      </c>
      <c r="BJ865" s="11">
        <f t="shared" si="838"/>
        <v>0</v>
      </c>
      <c r="BK865" s="6">
        <f t="shared" si="860"/>
        <v>1044.7178338100032</v>
      </c>
      <c r="BL865" s="6">
        <f t="shared" si="861"/>
        <v>301.42236439154158</v>
      </c>
      <c r="BM865" s="6">
        <f t="shared" si="839"/>
        <v>486.48216618999686</v>
      </c>
      <c r="BN865" s="59"/>
      <c r="BO865" s="58"/>
      <c r="BP865" s="58"/>
      <c r="BQ865" s="61">
        <f t="shared" si="840"/>
        <v>412.460862308375</v>
      </c>
      <c r="BR865" s="33">
        <v>43922</v>
      </c>
      <c r="BS865" s="5">
        <f t="shared" si="841"/>
        <v>43922</v>
      </c>
      <c r="BT865" s="11">
        <f t="shared" si="842"/>
        <v>1612</v>
      </c>
      <c r="BU865" s="11">
        <f t="shared" si="843"/>
        <v>0</v>
      </c>
      <c r="BV865" s="6">
        <f t="shared" si="844"/>
        <v>1118.739137691625</v>
      </c>
      <c r="BW865" s="6">
        <v>74.021303881621932</v>
      </c>
      <c r="BX865" s="73">
        <f t="shared" si="852"/>
        <v>1080.6496438356164</v>
      </c>
      <c r="BY865" s="6">
        <v>180.24216618999685</v>
      </c>
      <c r="BZ865" s="33">
        <v>44287</v>
      </c>
      <c r="CA865" s="5">
        <f t="shared" si="845"/>
        <v>44287</v>
      </c>
      <c r="CB865" s="11">
        <f t="shared" si="846"/>
        <v>1977</v>
      </c>
      <c r="CC865" s="11">
        <f t="shared" si="847"/>
        <v>0</v>
      </c>
      <c r="CD865" s="6">
        <f t="shared" si="855"/>
        <v>1298.9813038816219</v>
      </c>
      <c r="CE865" s="62">
        <f t="shared" si="856"/>
        <v>180.24216618999685</v>
      </c>
      <c r="CF865" s="73">
        <f t="shared" si="853"/>
        <v>102.08</v>
      </c>
      <c r="CG865" s="73">
        <f t="shared" si="813"/>
        <v>978.56964383561638</v>
      </c>
      <c r="CH865" s="6">
        <f t="shared" si="857"/>
        <v>0</v>
      </c>
      <c r="CI865" s="6"/>
      <c r="CJ865" s="33">
        <v>44652</v>
      </c>
      <c r="CK865" s="5">
        <f t="shared" si="848"/>
        <v>44652</v>
      </c>
      <c r="CL865" s="11">
        <f t="shared" si="849"/>
        <v>2557</v>
      </c>
      <c r="CM865" s="11">
        <f t="shared" si="850"/>
        <v>2557</v>
      </c>
      <c r="CN865" s="6">
        <f t="shared" si="858"/>
        <v>1298.9813038816219</v>
      </c>
      <c r="CO865" s="62">
        <f t="shared" si="859"/>
        <v>0</v>
      </c>
      <c r="CP865" s="73">
        <f t="shared" si="854"/>
        <v>102.08</v>
      </c>
      <c r="CQ865" s="73">
        <f t="shared" si="814"/>
        <v>876.48964383561633</v>
      </c>
      <c r="CR865" s="6">
        <f t="shared" si="851"/>
        <v>0</v>
      </c>
    </row>
    <row r="866" spans="1:96">
      <c r="A866" s="30" t="s">
        <v>2807</v>
      </c>
      <c r="B866" s="30" t="s">
        <v>2805</v>
      </c>
      <c r="C866" s="49"/>
      <c r="D866" s="49" t="s">
        <v>4045</v>
      </c>
      <c r="E866" s="30" t="s">
        <v>3061</v>
      </c>
      <c r="F866" s="30" t="s">
        <v>3138</v>
      </c>
      <c r="G866" s="30" t="s">
        <v>3115</v>
      </c>
      <c r="H866" s="30" t="s">
        <v>4570</v>
      </c>
      <c r="I866" s="30" t="s">
        <v>3116</v>
      </c>
      <c r="J866" s="30"/>
      <c r="K866" s="30" t="s">
        <v>1240</v>
      </c>
      <c r="L866" s="30" t="s">
        <v>3102</v>
      </c>
      <c r="M866" s="31">
        <v>1531.2</v>
      </c>
      <c r="N866" s="30">
        <v>5</v>
      </c>
      <c r="O866" s="30"/>
      <c r="P866" s="162">
        <v>15</v>
      </c>
      <c r="Q866" s="30">
        <f t="shared" si="815"/>
        <v>60</v>
      </c>
      <c r="R866" s="30">
        <f t="shared" si="816"/>
        <v>1826.2110000000002</v>
      </c>
      <c r="S866" s="30">
        <f t="shared" si="817"/>
        <v>1825</v>
      </c>
      <c r="T866" s="30" t="s">
        <v>6</v>
      </c>
      <c r="U866" s="30"/>
      <c r="V866" s="32">
        <v>42310</v>
      </c>
      <c r="W866" s="30"/>
      <c r="X866" s="31">
        <v>1531.2</v>
      </c>
      <c r="Y866" s="30">
        <v>0</v>
      </c>
      <c r="Z866" s="30">
        <v>0</v>
      </c>
      <c r="AA866" s="30">
        <v>0</v>
      </c>
      <c r="AB866" s="31">
        <f t="shared" si="818"/>
        <v>1531.2</v>
      </c>
      <c r="AC866" s="33">
        <v>42095</v>
      </c>
      <c r="AD866" s="10">
        <f t="shared" si="819"/>
        <v>42310</v>
      </c>
      <c r="AE866" s="10">
        <f t="shared" si="820"/>
        <v>42095</v>
      </c>
      <c r="AF866" s="11">
        <f t="shared" si="821"/>
        <v>-215</v>
      </c>
      <c r="AG866" s="11">
        <f t="shared" si="822"/>
        <v>1826.25</v>
      </c>
      <c r="AH866" s="11">
        <v>0</v>
      </c>
      <c r="AI866" s="11">
        <v>0</v>
      </c>
      <c r="AJ866" s="11">
        <v>0</v>
      </c>
      <c r="AK866" s="33">
        <v>42461</v>
      </c>
      <c r="AL866" s="5">
        <f t="shared" si="823"/>
        <v>42461</v>
      </c>
      <c r="AM866" s="11">
        <f t="shared" si="824"/>
        <v>42461</v>
      </c>
      <c r="AN866" s="11">
        <f t="shared" si="825"/>
        <v>0</v>
      </c>
      <c r="AO866" s="6">
        <v>126.35</v>
      </c>
      <c r="AP866" s="6">
        <f t="shared" si="826"/>
        <v>126.35</v>
      </c>
      <c r="AQ866" s="6">
        <f t="shared" si="827"/>
        <v>1404.8500000000001</v>
      </c>
      <c r="AR866" s="33">
        <v>42826</v>
      </c>
      <c r="AS866" s="5">
        <f t="shared" si="828"/>
        <v>42826</v>
      </c>
      <c r="AT866" s="11">
        <f t="shared" si="829"/>
        <v>42826</v>
      </c>
      <c r="AU866" s="11">
        <f t="shared" si="830"/>
        <v>516</v>
      </c>
      <c r="AV866" s="6">
        <v>432.59000000000003</v>
      </c>
      <c r="AW866" s="6">
        <v>306.24</v>
      </c>
      <c r="AX866" s="6">
        <f t="shared" si="831"/>
        <v>1098.6100000000001</v>
      </c>
      <c r="AY866" s="33">
        <v>43191</v>
      </c>
      <c r="AZ866" s="5">
        <f t="shared" si="832"/>
        <v>43191</v>
      </c>
      <c r="BA866" s="11">
        <f t="shared" si="833"/>
        <v>881</v>
      </c>
      <c r="BB866" s="11">
        <f t="shared" si="834"/>
        <v>881</v>
      </c>
      <c r="BC866" s="6">
        <v>743.29546941846161</v>
      </c>
      <c r="BD866" s="6">
        <v>310.70546941846152</v>
      </c>
      <c r="BE866" s="6">
        <f t="shared" si="835"/>
        <v>787.90453058153844</v>
      </c>
      <c r="BF866" s="8"/>
      <c r="BG866" s="33">
        <v>43556</v>
      </c>
      <c r="BH866" s="5">
        <f t="shared" si="836"/>
        <v>43556</v>
      </c>
      <c r="BI866" s="11">
        <f t="shared" si="837"/>
        <v>1246</v>
      </c>
      <c r="BJ866" s="11">
        <f t="shared" si="838"/>
        <v>0</v>
      </c>
      <c r="BK866" s="6">
        <f t="shared" si="860"/>
        <v>1044.7178338100032</v>
      </c>
      <c r="BL866" s="6">
        <f t="shared" si="861"/>
        <v>301.42236439154158</v>
      </c>
      <c r="BM866" s="6">
        <f t="shared" si="839"/>
        <v>486.48216618999686</v>
      </c>
      <c r="BN866" s="59"/>
      <c r="BO866" s="58"/>
      <c r="BP866" s="58"/>
      <c r="BQ866" s="61">
        <f t="shared" si="840"/>
        <v>412.460862308375</v>
      </c>
      <c r="BR866" s="33">
        <v>43922</v>
      </c>
      <c r="BS866" s="5">
        <f t="shared" si="841"/>
        <v>43922</v>
      </c>
      <c r="BT866" s="11">
        <f t="shared" si="842"/>
        <v>1612</v>
      </c>
      <c r="BU866" s="11">
        <f t="shared" si="843"/>
        <v>0</v>
      </c>
      <c r="BV866" s="6">
        <f t="shared" si="844"/>
        <v>1118.739137691625</v>
      </c>
      <c r="BW866" s="6">
        <v>74.021303881621932</v>
      </c>
      <c r="BX866" s="73">
        <f t="shared" si="852"/>
        <v>1080.6496438356164</v>
      </c>
      <c r="BY866" s="6">
        <v>180.24216618999685</v>
      </c>
      <c r="BZ866" s="33">
        <v>44287</v>
      </c>
      <c r="CA866" s="5">
        <f t="shared" si="845"/>
        <v>44287</v>
      </c>
      <c r="CB866" s="11">
        <f t="shared" si="846"/>
        <v>1977</v>
      </c>
      <c r="CC866" s="11">
        <f t="shared" si="847"/>
        <v>0</v>
      </c>
      <c r="CD866" s="6">
        <f t="shared" si="855"/>
        <v>1298.9813038816219</v>
      </c>
      <c r="CE866" s="62">
        <f t="shared" si="856"/>
        <v>180.24216618999685</v>
      </c>
      <c r="CF866" s="73">
        <f t="shared" si="853"/>
        <v>102.08</v>
      </c>
      <c r="CG866" s="73">
        <f t="shared" si="813"/>
        <v>978.56964383561638</v>
      </c>
      <c r="CH866" s="6">
        <f t="shared" si="857"/>
        <v>0</v>
      </c>
      <c r="CI866" s="6"/>
      <c r="CJ866" s="33">
        <v>44652</v>
      </c>
      <c r="CK866" s="5">
        <f t="shared" si="848"/>
        <v>44652</v>
      </c>
      <c r="CL866" s="11">
        <f t="shared" si="849"/>
        <v>2557</v>
      </c>
      <c r="CM866" s="11">
        <f t="shared" si="850"/>
        <v>2557</v>
      </c>
      <c r="CN866" s="6">
        <f t="shared" si="858"/>
        <v>1298.9813038816219</v>
      </c>
      <c r="CO866" s="62">
        <f t="shared" si="859"/>
        <v>0</v>
      </c>
      <c r="CP866" s="73">
        <f t="shared" si="854"/>
        <v>102.08</v>
      </c>
      <c r="CQ866" s="73">
        <f t="shared" si="814"/>
        <v>876.48964383561633</v>
      </c>
      <c r="CR866" s="6">
        <f t="shared" si="851"/>
        <v>0</v>
      </c>
    </row>
    <row r="867" spans="1:96">
      <c r="A867" s="30" t="s">
        <v>2808</v>
      </c>
      <c r="B867" s="30" t="s">
        <v>2809</v>
      </c>
      <c r="C867" s="49"/>
      <c r="D867" s="49" t="s">
        <v>4046</v>
      </c>
      <c r="E867" s="30" t="s">
        <v>3061</v>
      </c>
      <c r="F867" s="30" t="s">
        <v>3138</v>
      </c>
      <c r="G867" s="30" t="s">
        <v>3115</v>
      </c>
      <c r="H867" s="30" t="s">
        <v>4570</v>
      </c>
      <c r="I867" s="30" t="s">
        <v>3116</v>
      </c>
      <c r="J867" s="30"/>
      <c r="K867" s="30" t="s">
        <v>1240</v>
      </c>
      <c r="L867" s="30" t="s">
        <v>3102</v>
      </c>
      <c r="M867" s="31">
        <v>1739.2</v>
      </c>
      <c r="N867" s="30">
        <v>5</v>
      </c>
      <c r="O867" s="30"/>
      <c r="P867" s="162">
        <v>15</v>
      </c>
      <c r="Q867" s="30">
        <f t="shared" si="815"/>
        <v>60</v>
      </c>
      <c r="R867" s="30">
        <f t="shared" si="816"/>
        <v>1826.2110000000002</v>
      </c>
      <c r="S867" s="30">
        <f t="shared" si="817"/>
        <v>1825</v>
      </c>
      <c r="T867" s="30" t="s">
        <v>6</v>
      </c>
      <c r="U867" s="30"/>
      <c r="V867" s="32">
        <v>42310</v>
      </c>
      <c r="W867" s="30"/>
      <c r="X867" s="31">
        <v>1739.2</v>
      </c>
      <c r="Y867" s="30">
        <v>0</v>
      </c>
      <c r="Z867" s="30">
        <v>0</v>
      </c>
      <c r="AA867" s="30">
        <v>0</v>
      </c>
      <c r="AB867" s="31">
        <f t="shared" si="818"/>
        <v>1739.2</v>
      </c>
      <c r="AC867" s="33">
        <v>42095</v>
      </c>
      <c r="AD867" s="10">
        <f t="shared" si="819"/>
        <v>42310</v>
      </c>
      <c r="AE867" s="10">
        <f t="shared" si="820"/>
        <v>42095</v>
      </c>
      <c r="AF867" s="11">
        <f t="shared" si="821"/>
        <v>-215</v>
      </c>
      <c r="AG867" s="11">
        <f t="shared" si="822"/>
        <v>1826.25</v>
      </c>
      <c r="AH867" s="11">
        <v>0</v>
      </c>
      <c r="AI867" s="11">
        <v>0</v>
      </c>
      <c r="AJ867" s="11">
        <v>0</v>
      </c>
      <c r="AK867" s="33">
        <v>42461</v>
      </c>
      <c r="AL867" s="5">
        <f t="shared" si="823"/>
        <v>42461</v>
      </c>
      <c r="AM867" s="11">
        <f t="shared" si="824"/>
        <v>42461</v>
      </c>
      <c r="AN867" s="11">
        <f t="shared" si="825"/>
        <v>0</v>
      </c>
      <c r="AO867" s="6">
        <v>143.52000000000001</v>
      </c>
      <c r="AP867" s="6">
        <f t="shared" si="826"/>
        <v>143.52000000000001</v>
      </c>
      <c r="AQ867" s="6">
        <f t="shared" si="827"/>
        <v>1595.68</v>
      </c>
      <c r="AR867" s="33">
        <v>42826</v>
      </c>
      <c r="AS867" s="5">
        <f t="shared" si="828"/>
        <v>42826</v>
      </c>
      <c r="AT867" s="11">
        <f t="shared" si="829"/>
        <v>42826</v>
      </c>
      <c r="AU867" s="11">
        <f t="shared" si="830"/>
        <v>516</v>
      </c>
      <c r="AV867" s="6">
        <v>491.36</v>
      </c>
      <c r="AW867" s="6">
        <v>347.84000000000003</v>
      </c>
      <c r="AX867" s="6">
        <f t="shared" si="831"/>
        <v>1247.8400000000001</v>
      </c>
      <c r="AY867" s="33">
        <v>43191</v>
      </c>
      <c r="AZ867" s="5">
        <f t="shared" si="832"/>
        <v>43191</v>
      </c>
      <c r="BA867" s="11">
        <f t="shared" si="833"/>
        <v>881</v>
      </c>
      <c r="BB867" s="11">
        <f t="shared" si="834"/>
        <v>881</v>
      </c>
      <c r="BC867" s="6">
        <v>844.26550886571374</v>
      </c>
      <c r="BD867" s="6">
        <v>352.90550886571373</v>
      </c>
      <c r="BE867" s="6">
        <f t="shared" si="835"/>
        <v>894.9344911342863</v>
      </c>
      <c r="BF867" s="8"/>
      <c r="BG867" s="33">
        <v>43556</v>
      </c>
      <c r="BH867" s="5">
        <f t="shared" si="836"/>
        <v>43556</v>
      </c>
      <c r="BI867" s="11">
        <f t="shared" si="837"/>
        <v>1246</v>
      </c>
      <c r="BJ867" s="11">
        <f t="shared" si="838"/>
        <v>0</v>
      </c>
      <c r="BK867" s="6">
        <f t="shared" si="860"/>
        <v>1186.6335270130339</v>
      </c>
      <c r="BL867" s="6">
        <f t="shared" si="861"/>
        <v>342.36801814732019</v>
      </c>
      <c r="BM867" s="6">
        <f t="shared" si="839"/>
        <v>552.56647298696612</v>
      </c>
      <c r="BN867" s="59"/>
      <c r="BO867" s="58"/>
      <c r="BP867" s="58"/>
      <c r="BQ867" s="61">
        <f t="shared" si="840"/>
        <v>468.49002855716139</v>
      </c>
      <c r="BR867" s="33">
        <v>43922</v>
      </c>
      <c r="BS867" s="5">
        <f t="shared" si="841"/>
        <v>43922</v>
      </c>
      <c r="BT867" s="11">
        <f t="shared" si="842"/>
        <v>1612</v>
      </c>
      <c r="BU867" s="11">
        <f t="shared" si="843"/>
        <v>0</v>
      </c>
      <c r="BV867" s="6">
        <f t="shared" si="844"/>
        <v>1270.7099714428387</v>
      </c>
      <c r="BW867" s="6">
        <v>84.076444429804653</v>
      </c>
      <c r="BX867" s="73">
        <f t="shared" si="852"/>
        <v>1227.4463561643836</v>
      </c>
      <c r="BY867" s="6">
        <v>204.72647298696609</v>
      </c>
      <c r="BZ867" s="33">
        <v>44287</v>
      </c>
      <c r="CA867" s="5">
        <f t="shared" si="845"/>
        <v>44287</v>
      </c>
      <c r="CB867" s="11">
        <f t="shared" si="846"/>
        <v>1977</v>
      </c>
      <c r="CC867" s="11">
        <f t="shared" si="847"/>
        <v>0</v>
      </c>
      <c r="CD867" s="6">
        <f t="shared" si="855"/>
        <v>1475.4364444298049</v>
      </c>
      <c r="CE867" s="62">
        <f t="shared" si="856"/>
        <v>204.72647298696609</v>
      </c>
      <c r="CF867" s="73">
        <f t="shared" si="853"/>
        <v>115.94666666666667</v>
      </c>
      <c r="CG867" s="73">
        <f t="shared" si="813"/>
        <v>1111.4996894977169</v>
      </c>
      <c r="CH867" s="6">
        <f t="shared" si="857"/>
        <v>0</v>
      </c>
      <c r="CI867" s="6"/>
      <c r="CJ867" s="33">
        <v>44652</v>
      </c>
      <c r="CK867" s="5">
        <f t="shared" si="848"/>
        <v>44652</v>
      </c>
      <c r="CL867" s="11">
        <f t="shared" si="849"/>
        <v>2557</v>
      </c>
      <c r="CM867" s="11">
        <f t="shared" si="850"/>
        <v>2557</v>
      </c>
      <c r="CN867" s="6">
        <f t="shared" si="858"/>
        <v>1475.4364444298049</v>
      </c>
      <c r="CO867" s="62">
        <f t="shared" si="859"/>
        <v>0</v>
      </c>
      <c r="CP867" s="73">
        <f t="shared" si="854"/>
        <v>115.94666666666667</v>
      </c>
      <c r="CQ867" s="73">
        <f t="shared" si="814"/>
        <v>995.55302283105016</v>
      </c>
      <c r="CR867" s="6">
        <f t="shared" si="851"/>
        <v>0</v>
      </c>
    </row>
    <row r="868" spans="1:96">
      <c r="A868" s="30" t="s">
        <v>2810</v>
      </c>
      <c r="B868" s="30" t="s">
        <v>2809</v>
      </c>
      <c r="C868" s="49"/>
      <c r="D868" s="49" t="s">
        <v>4047</v>
      </c>
      <c r="E868" s="30" t="s">
        <v>3061</v>
      </c>
      <c r="F868" s="30" t="s">
        <v>3138</v>
      </c>
      <c r="G868" s="30" t="s">
        <v>3115</v>
      </c>
      <c r="H868" s="30" t="s">
        <v>4570</v>
      </c>
      <c r="I868" s="30" t="s">
        <v>3116</v>
      </c>
      <c r="J868" s="30"/>
      <c r="K868" s="30" t="s">
        <v>1240</v>
      </c>
      <c r="L868" s="30" t="s">
        <v>3102</v>
      </c>
      <c r="M868" s="31">
        <v>1739.2</v>
      </c>
      <c r="N868" s="30">
        <v>5</v>
      </c>
      <c r="O868" s="30"/>
      <c r="P868" s="162">
        <v>15</v>
      </c>
      <c r="Q868" s="30">
        <f t="shared" si="815"/>
        <v>60</v>
      </c>
      <c r="R868" s="30">
        <f t="shared" si="816"/>
        <v>1826.2110000000002</v>
      </c>
      <c r="S868" s="30">
        <f t="shared" si="817"/>
        <v>1825</v>
      </c>
      <c r="T868" s="30" t="s">
        <v>6</v>
      </c>
      <c r="U868" s="30"/>
      <c r="V868" s="32">
        <v>42310</v>
      </c>
      <c r="W868" s="30"/>
      <c r="X868" s="31">
        <v>1739.2</v>
      </c>
      <c r="Y868" s="30">
        <v>0</v>
      </c>
      <c r="Z868" s="30">
        <v>0</v>
      </c>
      <c r="AA868" s="30">
        <v>0</v>
      </c>
      <c r="AB868" s="31">
        <f t="shared" si="818"/>
        <v>1739.2</v>
      </c>
      <c r="AC868" s="33">
        <v>42095</v>
      </c>
      <c r="AD868" s="10">
        <f t="shared" si="819"/>
        <v>42310</v>
      </c>
      <c r="AE868" s="10">
        <f t="shared" si="820"/>
        <v>42095</v>
      </c>
      <c r="AF868" s="11">
        <f t="shared" si="821"/>
        <v>-215</v>
      </c>
      <c r="AG868" s="11">
        <f t="shared" si="822"/>
        <v>1826.25</v>
      </c>
      <c r="AH868" s="11">
        <v>0</v>
      </c>
      <c r="AI868" s="11">
        <v>0</v>
      </c>
      <c r="AJ868" s="11">
        <v>0</v>
      </c>
      <c r="AK868" s="33">
        <v>42461</v>
      </c>
      <c r="AL868" s="5">
        <f t="shared" si="823"/>
        <v>42461</v>
      </c>
      <c r="AM868" s="11">
        <f t="shared" si="824"/>
        <v>42461</v>
      </c>
      <c r="AN868" s="11">
        <f t="shared" si="825"/>
        <v>0</v>
      </c>
      <c r="AO868" s="6">
        <v>143.52000000000001</v>
      </c>
      <c r="AP868" s="6">
        <f t="shared" si="826"/>
        <v>143.52000000000001</v>
      </c>
      <c r="AQ868" s="6">
        <f t="shared" si="827"/>
        <v>1595.68</v>
      </c>
      <c r="AR868" s="33">
        <v>42826</v>
      </c>
      <c r="AS868" s="5">
        <f t="shared" si="828"/>
        <v>42826</v>
      </c>
      <c r="AT868" s="11">
        <f t="shared" si="829"/>
        <v>42826</v>
      </c>
      <c r="AU868" s="11">
        <f t="shared" si="830"/>
        <v>516</v>
      </c>
      <c r="AV868" s="6">
        <v>491.36</v>
      </c>
      <c r="AW868" s="6">
        <v>347.84000000000003</v>
      </c>
      <c r="AX868" s="6">
        <f t="shared" si="831"/>
        <v>1247.8400000000001</v>
      </c>
      <c r="AY868" s="33">
        <v>43191</v>
      </c>
      <c r="AZ868" s="5">
        <f t="shared" si="832"/>
        <v>43191</v>
      </c>
      <c r="BA868" s="11">
        <f t="shared" si="833"/>
        <v>881</v>
      </c>
      <c r="BB868" s="11">
        <f t="shared" si="834"/>
        <v>881</v>
      </c>
      <c r="BC868" s="6">
        <v>844.26550886571374</v>
      </c>
      <c r="BD868" s="6">
        <v>352.90550886571373</v>
      </c>
      <c r="BE868" s="6">
        <f t="shared" si="835"/>
        <v>894.9344911342863</v>
      </c>
      <c r="BF868" s="8"/>
      <c r="BG868" s="33">
        <v>43556</v>
      </c>
      <c r="BH868" s="5">
        <f t="shared" si="836"/>
        <v>43556</v>
      </c>
      <c r="BI868" s="11">
        <f t="shared" si="837"/>
        <v>1246</v>
      </c>
      <c r="BJ868" s="11">
        <f t="shared" si="838"/>
        <v>0</v>
      </c>
      <c r="BK868" s="6">
        <f t="shared" si="860"/>
        <v>1186.6335270130339</v>
      </c>
      <c r="BL868" s="6">
        <f t="shared" si="861"/>
        <v>342.36801814732019</v>
      </c>
      <c r="BM868" s="6">
        <f t="shared" si="839"/>
        <v>552.56647298696612</v>
      </c>
      <c r="BN868" s="59"/>
      <c r="BO868" s="58"/>
      <c r="BP868" s="58"/>
      <c r="BQ868" s="61">
        <f t="shared" si="840"/>
        <v>468.49002855716139</v>
      </c>
      <c r="BR868" s="33">
        <v>43922</v>
      </c>
      <c r="BS868" s="5">
        <f t="shared" si="841"/>
        <v>43922</v>
      </c>
      <c r="BT868" s="11">
        <f t="shared" si="842"/>
        <v>1612</v>
      </c>
      <c r="BU868" s="11">
        <f t="shared" si="843"/>
        <v>0</v>
      </c>
      <c r="BV868" s="6">
        <f t="shared" si="844"/>
        <v>1270.7099714428387</v>
      </c>
      <c r="BW868" s="6">
        <v>84.076444429804653</v>
      </c>
      <c r="BX868" s="73">
        <f t="shared" si="852"/>
        <v>1227.4463561643836</v>
      </c>
      <c r="BY868" s="6">
        <v>204.72647298696609</v>
      </c>
      <c r="BZ868" s="33">
        <v>44287</v>
      </c>
      <c r="CA868" s="5">
        <f t="shared" si="845"/>
        <v>44287</v>
      </c>
      <c r="CB868" s="11">
        <f t="shared" si="846"/>
        <v>1977</v>
      </c>
      <c r="CC868" s="11">
        <f t="shared" si="847"/>
        <v>0</v>
      </c>
      <c r="CD868" s="6">
        <f t="shared" si="855"/>
        <v>1475.4364444298049</v>
      </c>
      <c r="CE868" s="62">
        <f t="shared" si="856"/>
        <v>204.72647298696609</v>
      </c>
      <c r="CF868" s="73">
        <f t="shared" si="853"/>
        <v>115.94666666666667</v>
      </c>
      <c r="CG868" s="73">
        <f t="shared" si="813"/>
        <v>1111.4996894977169</v>
      </c>
      <c r="CH868" s="6">
        <f t="shared" si="857"/>
        <v>0</v>
      </c>
      <c r="CI868" s="6"/>
      <c r="CJ868" s="33">
        <v>44652</v>
      </c>
      <c r="CK868" s="5">
        <f t="shared" si="848"/>
        <v>44652</v>
      </c>
      <c r="CL868" s="11">
        <f t="shared" si="849"/>
        <v>2557</v>
      </c>
      <c r="CM868" s="11">
        <f t="shared" si="850"/>
        <v>2557</v>
      </c>
      <c r="CN868" s="6">
        <f t="shared" si="858"/>
        <v>1475.4364444298049</v>
      </c>
      <c r="CO868" s="62">
        <f t="shared" si="859"/>
        <v>0</v>
      </c>
      <c r="CP868" s="73">
        <f t="shared" si="854"/>
        <v>115.94666666666667</v>
      </c>
      <c r="CQ868" s="73">
        <f t="shared" si="814"/>
        <v>995.55302283105016</v>
      </c>
      <c r="CR868" s="6">
        <f t="shared" si="851"/>
        <v>0</v>
      </c>
    </row>
    <row r="869" spans="1:96">
      <c r="A869" s="30" t="s">
        <v>2811</v>
      </c>
      <c r="B869" s="30" t="s">
        <v>2812</v>
      </c>
      <c r="C869" s="49"/>
      <c r="D869" s="49" t="s">
        <v>4048</v>
      </c>
      <c r="E869" s="30" t="s">
        <v>3061</v>
      </c>
      <c r="F869" s="30" t="s">
        <v>3138</v>
      </c>
      <c r="G869" s="30" t="s">
        <v>3115</v>
      </c>
      <c r="H869" s="30" t="s">
        <v>4570</v>
      </c>
      <c r="I869" s="30" t="s">
        <v>3116</v>
      </c>
      <c r="J869" s="30"/>
      <c r="K869" s="30" t="s">
        <v>1240</v>
      </c>
      <c r="L869" s="30" t="s">
        <v>3102</v>
      </c>
      <c r="M869" s="31">
        <v>1280.9000000000001</v>
      </c>
      <c r="N869" s="30">
        <v>5</v>
      </c>
      <c r="O869" s="30"/>
      <c r="P869" s="162">
        <v>15</v>
      </c>
      <c r="Q869" s="30">
        <f t="shared" si="815"/>
        <v>60</v>
      </c>
      <c r="R869" s="30">
        <f t="shared" si="816"/>
        <v>1826.2110000000002</v>
      </c>
      <c r="S869" s="30">
        <f t="shared" si="817"/>
        <v>1825</v>
      </c>
      <c r="T869" s="30" t="s">
        <v>6</v>
      </c>
      <c r="U869" s="30"/>
      <c r="V869" s="32">
        <v>42310</v>
      </c>
      <c r="W869" s="30"/>
      <c r="X869" s="31">
        <v>1280.9000000000001</v>
      </c>
      <c r="Y869" s="30">
        <v>0</v>
      </c>
      <c r="Z869" s="30">
        <v>0</v>
      </c>
      <c r="AA869" s="30">
        <v>0</v>
      </c>
      <c r="AB869" s="31">
        <f t="shared" si="818"/>
        <v>1280.9000000000001</v>
      </c>
      <c r="AC869" s="33">
        <v>42095</v>
      </c>
      <c r="AD869" s="10">
        <f t="shared" si="819"/>
        <v>42310</v>
      </c>
      <c r="AE869" s="10">
        <f t="shared" si="820"/>
        <v>42095</v>
      </c>
      <c r="AF869" s="11">
        <f t="shared" si="821"/>
        <v>-215</v>
      </c>
      <c r="AG869" s="11">
        <f t="shared" si="822"/>
        <v>1826.25</v>
      </c>
      <c r="AH869" s="11">
        <v>0</v>
      </c>
      <c r="AI869" s="11">
        <v>0</v>
      </c>
      <c r="AJ869" s="11">
        <v>0</v>
      </c>
      <c r="AK869" s="33">
        <v>42461</v>
      </c>
      <c r="AL869" s="5">
        <f t="shared" si="823"/>
        <v>42461</v>
      </c>
      <c r="AM869" s="11">
        <f t="shared" si="824"/>
        <v>42461</v>
      </c>
      <c r="AN869" s="11">
        <f t="shared" si="825"/>
        <v>0</v>
      </c>
      <c r="AO869" s="6">
        <v>105.7</v>
      </c>
      <c r="AP869" s="6">
        <f t="shared" si="826"/>
        <v>105.7</v>
      </c>
      <c r="AQ869" s="6">
        <f t="shared" si="827"/>
        <v>1175.2</v>
      </c>
      <c r="AR869" s="33">
        <v>42826</v>
      </c>
      <c r="AS869" s="5">
        <f t="shared" si="828"/>
        <v>42826</v>
      </c>
      <c r="AT869" s="11">
        <f t="shared" si="829"/>
        <v>42826</v>
      </c>
      <c r="AU869" s="11">
        <f t="shared" si="830"/>
        <v>516</v>
      </c>
      <c r="AV869" s="6">
        <v>361.88</v>
      </c>
      <c r="AW869" s="6">
        <v>256.18</v>
      </c>
      <c r="AX869" s="6">
        <f t="shared" si="831"/>
        <v>919.0200000000001</v>
      </c>
      <c r="AY869" s="33">
        <v>43191</v>
      </c>
      <c r="AZ869" s="5">
        <f t="shared" si="832"/>
        <v>43191</v>
      </c>
      <c r="BA869" s="11">
        <f t="shared" si="833"/>
        <v>881</v>
      </c>
      <c r="BB869" s="11">
        <f t="shared" si="834"/>
        <v>881</v>
      </c>
      <c r="BC869" s="6">
        <v>621.79146054020737</v>
      </c>
      <c r="BD869" s="6">
        <v>259.91146054020737</v>
      </c>
      <c r="BE869" s="6">
        <f t="shared" si="835"/>
        <v>659.10853945979272</v>
      </c>
      <c r="BF869" s="8"/>
      <c r="BG869" s="33">
        <v>43556</v>
      </c>
      <c r="BH869" s="5">
        <f t="shared" si="836"/>
        <v>43556</v>
      </c>
      <c r="BI869" s="11">
        <f t="shared" si="837"/>
        <v>1246</v>
      </c>
      <c r="BJ869" s="11">
        <f t="shared" si="838"/>
        <v>0</v>
      </c>
      <c r="BK869" s="6">
        <f t="shared" si="860"/>
        <v>873.94140107577914</v>
      </c>
      <c r="BL869" s="6">
        <f t="shared" si="861"/>
        <v>252.14994053557177</v>
      </c>
      <c r="BM869" s="6">
        <f t="shared" si="839"/>
        <v>406.95859892422095</v>
      </c>
      <c r="BN869" s="59"/>
      <c r="BO869" s="58"/>
      <c r="BP869" s="58"/>
      <c r="BQ869" s="61">
        <f t="shared" si="840"/>
        <v>345.03730311572463</v>
      </c>
      <c r="BR869" s="33">
        <v>43922</v>
      </c>
      <c r="BS869" s="5">
        <f t="shared" si="841"/>
        <v>43922</v>
      </c>
      <c r="BT869" s="11">
        <f t="shared" si="842"/>
        <v>1612</v>
      </c>
      <c r="BU869" s="11">
        <f t="shared" si="843"/>
        <v>0</v>
      </c>
      <c r="BV869" s="6">
        <f t="shared" si="844"/>
        <v>935.86269688427546</v>
      </c>
      <c r="BW869" s="6">
        <v>61.921295808496318</v>
      </c>
      <c r="BX869" s="73">
        <f t="shared" si="852"/>
        <v>903.9995616438357</v>
      </c>
      <c r="BY869" s="6">
        <v>150.77859892422094</v>
      </c>
      <c r="BZ869" s="33">
        <v>44287</v>
      </c>
      <c r="CA869" s="5">
        <f t="shared" si="845"/>
        <v>44287</v>
      </c>
      <c r="CB869" s="11">
        <f t="shared" si="846"/>
        <v>1977</v>
      </c>
      <c r="CC869" s="11">
        <f t="shared" si="847"/>
        <v>0</v>
      </c>
      <c r="CD869" s="6">
        <f t="shared" si="855"/>
        <v>1086.6412958084964</v>
      </c>
      <c r="CE869" s="62">
        <f t="shared" si="856"/>
        <v>150.77859892422094</v>
      </c>
      <c r="CF869" s="73">
        <f t="shared" si="853"/>
        <v>85.393333333333345</v>
      </c>
      <c r="CG869" s="73">
        <f t="shared" si="813"/>
        <v>818.60622831050239</v>
      </c>
      <c r="CH869" s="6">
        <f t="shared" si="857"/>
        <v>0</v>
      </c>
      <c r="CI869" s="6"/>
      <c r="CJ869" s="33">
        <v>44652</v>
      </c>
      <c r="CK869" s="5">
        <f t="shared" si="848"/>
        <v>44652</v>
      </c>
      <c r="CL869" s="11">
        <f t="shared" si="849"/>
        <v>2557</v>
      </c>
      <c r="CM869" s="11">
        <f t="shared" si="850"/>
        <v>2557</v>
      </c>
      <c r="CN869" s="6">
        <f t="shared" si="858"/>
        <v>1086.6412958084964</v>
      </c>
      <c r="CO869" s="62">
        <f t="shared" si="859"/>
        <v>0</v>
      </c>
      <c r="CP869" s="73">
        <f t="shared" si="854"/>
        <v>85.393333333333345</v>
      </c>
      <c r="CQ869" s="73">
        <f t="shared" si="814"/>
        <v>733.21289497716907</v>
      </c>
      <c r="CR869" s="6">
        <f t="shared" si="851"/>
        <v>0</v>
      </c>
    </row>
    <row r="870" spans="1:96">
      <c r="A870" s="30" t="s">
        <v>2813</v>
      </c>
      <c r="B870" s="30" t="s">
        <v>2812</v>
      </c>
      <c r="C870" s="49"/>
      <c r="D870" s="49" t="s">
        <v>4049</v>
      </c>
      <c r="E870" s="30" t="s">
        <v>3061</v>
      </c>
      <c r="F870" s="30" t="s">
        <v>3138</v>
      </c>
      <c r="G870" s="30" t="s">
        <v>3115</v>
      </c>
      <c r="H870" s="30" t="s">
        <v>4570</v>
      </c>
      <c r="I870" s="30" t="s">
        <v>3116</v>
      </c>
      <c r="J870" s="30"/>
      <c r="K870" s="30" t="s">
        <v>1240</v>
      </c>
      <c r="L870" s="30" t="s">
        <v>3102</v>
      </c>
      <c r="M870" s="31">
        <v>1280.9000000000001</v>
      </c>
      <c r="N870" s="30">
        <v>5</v>
      </c>
      <c r="O870" s="30"/>
      <c r="P870" s="162">
        <v>15</v>
      </c>
      <c r="Q870" s="30">
        <f t="shared" si="815"/>
        <v>60</v>
      </c>
      <c r="R870" s="30">
        <f t="shared" si="816"/>
        <v>1826.2110000000002</v>
      </c>
      <c r="S870" s="30">
        <f t="shared" si="817"/>
        <v>1825</v>
      </c>
      <c r="T870" s="30" t="s">
        <v>6</v>
      </c>
      <c r="U870" s="30"/>
      <c r="V870" s="32">
        <v>42310</v>
      </c>
      <c r="W870" s="30"/>
      <c r="X870" s="31">
        <v>1280.9000000000001</v>
      </c>
      <c r="Y870" s="30">
        <v>0</v>
      </c>
      <c r="Z870" s="30">
        <v>0</v>
      </c>
      <c r="AA870" s="30">
        <v>0</v>
      </c>
      <c r="AB870" s="31">
        <f t="shared" si="818"/>
        <v>1280.9000000000001</v>
      </c>
      <c r="AC870" s="33">
        <v>42095</v>
      </c>
      <c r="AD870" s="10">
        <f t="shared" si="819"/>
        <v>42310</v>
      </c>
      <c r="AE870" s="10">
        <f t="shared" si="820"/>
        <v>42095</v>
      </c>
      <c r="AF870" s="11">
        <f t="shared" si="821"/>
        <v>-215</v>
      </c>
      <c r="AG870" s="11">
        <f t="shared" si="822"/>
        <v>1826.25</v>
      </c>
      <c r="AH870" s="11">
        <v>0</v>
      </c>
      <c r="AI870" s="11">
        <v>0</v>
      </c>
      <c r="AJ870" s="11">
        <v>0</v>
      </c>
      <c r="AK870" s="33">
        <v>42461</v>
      </c>
      <c r="AL870" s="5">
        <f t="shared" si="823"/>
        <v>42461</v>
      </c>
      <c r="AM870" s="11">
        <f t="shared" si="824"/>
        <v>42461</v>
      </c>
      <c r="AN870" s="11">
        <f t="shared" si="825"/>
        <v>0</v>
      </c>
      <c r="AO870" s="6">
        <v>105.7</v>
      </c>
      <c r="AP870" s="6">
        <f t="shared" si="826"/>
        <v>105.7</v>
      </c>
      <c r="AQ870" s="6">
        <f t="shared" si="827"/>
        <v>1175.2</v>
      </c>
      <c r="AR870" s="33">
        <v>42826</v>
      </c>
      <c r="AS870" s="5">
        <f t="shared" si="828"/>
        <v>42826</v>
      </c>
      <c r="AT870" s="11">
        <f t="shared" si="829"/>
        <v>42826</v>
      </c>
      <c r="AU870" s="11">
        <f t="shared" si="830"/>
        <v>516</v>
      </c>
      <c r="AV870" s="6">
        <v>361.88</v>
      </c>
      <c r="AW870" s="6">
        <v>256.18</v>
      </c>
      <c r="AX870" s="6">
        <f t="shared" si="831"/>
        <v>919.0200000000001</v>
      </c>
      <c r="AY870" s="33">
        <v>43191</v>
      </c>
      <c r="AZ870" s="5">
        <f t="shared" si="832"/>
        <v>43191</v>
      </c>
      <c r="BA870" s="11">
        <f t="shared" si="833"/>
        <v>881</v>
      </c>
      <c r="BB870" s="11">
        <f t="shared" si="834"/>
        <v>881</v>
      </c>
      <c r="BC870" s="6">
        <v>621.79146054020737</v>
      </c>
      <c r="BD870" s="6">
        <v>259.91146054020737</v>
      </c>
      <c r="BE870" s="6">
        <f t="shared" si="835"/>
        <v>659.10853945979272</v>
      </c>
      <c r="BF870" s="8"/>
      <c r="BG870" s="33">
        <v>43556</v>
      </c>
      <c r="BH870" s="5">
        <f t="shared" si="836"/>
        <v>43556</v>
      </c>
      <c r="BI870" s="11">
        <f t="shared" si="837"/>
        <v>1246</v>
      </c>
      <c r="BJ870" s="11">
        <f t="shared" si="838"/>
        <v>0</v>
      </c>
      <c r="BK870" s="6">
        <f t="shared" si="860"/>
        <v>873.94140107577914</v>
      </c>
      <c r="BL870" s="6">
        <f t="shared" si="861"/>
        <v>252.14994053557177</v>
      </c>
      <c r="BM870" s="6">
        <f t="shared" si="839"/>
        <v>406.95859892422095</v>
      </c>
      <c r="BN870" s="59"/>
      <c r="BO870" s="58"/>
      <c r="BP870" s="58"/>
      <c r="BQ870" s="61">
        <f t="shared" si="840"/>
        <v>345.03730311572463</v>
      </c>
      <c r="BR870" s="33">
        <v>43922</v>
      </c>
      <c r="BS870" s="5">
        <f t="shared" si="841"/>
        <v>43922</v>
      </c>
      <c r="BT870" s="11">
        <f t="shared" si="842"/>
        <v>1612</v>
      </c>
      <c r="BU870" s="11">
        <f t="shared" si="843"/>
        <v>0</v>
      </c>
      <c r="BV870" s="6">
        <f t="shared" si="844"/>
        <v>935.86269688427546</v>
      </c>
      <c r="BW870" s="6">
        <v>61.921295808496318</v>
      </c>
      <c r="BX870" s="73">
        <f t="shared" si="852"/>
        <v>903.9995616438357</v>
      </c>
      <c r="BY870" s="6">
        <v>150.77859892422094</v>
      </c>
      <c r="BZ870" s="33">
        <v>44287</v>
      </c>
      <c r="CA870" s="5">
        <f t="shared" si="845"/>
        <v>44287</v>
      </c>
      <c r="CB870" s="11">
        <f t="shared" si="846"/>
        <v>1977</v>
      </c>
      <c r="CC870" s="11">
        <f t="shared" si="847"/>
        <v>0</v>
      </c>
      <c r="CD870" s="6">
        <f t="shared" si="855"/>
        <v>1086.6412958084964</v>
      </c>
      <c r="CE870" s="62">
        <f t="shared" si="856"/>
        <v>150.77859892422094</v>
      </c>
      <c r="CF870" s="73">
        <f t="shared" si="853"/>
        <v>85.393333333333345</v>
      </c>
      <c r="CG870" s="73">
        <f t="shared" si="813"/>
        <v>818.60622831050239</v>
      </c>
      <c r="CH870" s="6">
        <f t="shared" si="857"/>
        <v>0</v>
      </c>
      <c r="CI870" s="6"/>
      <c r="CJ870" s="33">
        <v>44652</v>
      </c>
      <c r="CK870" s="5">
        <f t="shared" si="848"/>
        <v>44652</v>
      </c>
      <c r="CL870" s="11">
        <f t="shared" si="849"/>
        <v>2557</v>
      </c>
      <c r="CM870" s="11">
        <f t="shared" si="850"/>
        <v>2557</v>
      </c>
      <c r="CN870" s="6">
        <f t="shared" si="858"/>
        <v>1086.6412958084964</v>
      </c>
      <c r="CO870" s="62">
        <f t="shared" si="859"/>
        <v>0</v>
      </c>
      <c r="CP870" s="73">
        <f t="shared" si="854"/>
        <v>85.393333333333345</v>
      </c>
      <c r="CQ870" s="73">
        <f t="shared" si="814"/>
        <v>733.21289497716907</v>
      </c>
      <c r="CR870" s="6">
        <f t="shared" si="851"/>
        <v>0</v>
      </c>
    </row>
    <row r="871" spans="1:96">
      <c r="A871" s="30" t="s">
        <v>2814</v>
      </c>
      <c r="B871" s="30" t="s">
        <v>2812</v>
      </c>
      <c r="C871" s="49"/>
      <c r="D871" s="49" t="s">
        <v>4050</v>
      </c>
      <c r="E871" s="30" t="s">
        <v>3061</v>
      </c>
      <c r="F871" s="30" t="s">
        <v>3138</v>
      </c>
      <c r="G871" s="30" t="s">
        <v>3115</v>
      </c>
      <c r="H871" s="30" t="s">
        <v>4570</v>
      </c>
      <c r="I871" s="30" t="s">
        <v>3116</v>
      </c>
      <c r="J871" s="30"/>
      <c r="K871" s="30" t="s">
        <v>1240</v>
      </c>
      <c r="L871" s="30" t="s">
        <v>3102</v>
      </c>
      <c r="M871" s="31">
        <v>1280.9000000000001</v>
      </c>
      <c r="N871" s="30">
        <v>5</v>
      </c>
      <c r="O871" s="30"/>
      <c r="P871" s="162">
        <v>15</v>
      </c>
      <c r="Q871" s="30">
        <f t="shared" si="815"/>
        <v>60</v>
      </c>
      <c r="R871" s="30">
        <f t="shared" si="816"/>
        <v>1826.2110000000002</v>
      </c>
      <c r="S871" s="30">
        <f t="shared" si="817"/>
        <v>1825</v>
      </c>
      <c r="T871" s="30" t="s">
        <v>6</v>
      </c>
      <c r="U871" s="30"/>
      <c r="V871" s="32">
        <v>42310</v>
      </c>
      <c r="W871" s="30"/>
      <c r="X871" s="31">
        <v>1280.9000000000001</v>
      </c>
      <c r="Y871" s="30">
        <v>0</v>
      </c>
      <c r="Z871" s="30">
        <v>0</v>
      </c>
      <c r="AA871" s="30">
        <v>0</v>
      </c>
      <c r="AB871" s="31">
        <f t="shared" si="818"/>
        <v>1280.9000000000001</v>
      </c>
      <c r="AC871" s="33">
        <v>42095</v>
      </c>
      <c r="AD871" s="10">
        <f t="shared" si="819"/>
        <v>42310</v>
      </c>
      <c r="AE871" s="10">
        <f t="shared" si="820"/>
        <v>42095</v>
      </c>
      <c r="AF871" s="11">
        <f t="shared" si="821"/>
        <v>-215</v>
      </c>
      <c r="AG871" s="11">
        <f t="shared" si="822"/>
        <v>1826.25</v>
      </c>
      <c r="AH871" s="11">
        <v>0</v>
      </c>
      <c r="AI871" s="11">
        <v>0</v>
      </c>
      <c r="AJ871" s="11">
        <v>0</v>
      </c>
      <c r="AK871" s="33">
        <v>42461</v>
      </c>
      <c r="AL871" s="5">
        <f t="shared" si="823"/>
        <v>42461</v>
      </c>
      <c r="AM871" s="11">
        <f t="shared" si="824"/>
        <v>42461</v>
      </c>
      <c r="AN871" s="11">
        <f t="shared" si="825"/>
        <v>0</v>
      </c>
      <c r="AO871" s="6">
        <v>105.7</v>
      </c>
      <c r="AP871" s="6">
        <f t="shared" si="826"/>
        <v>105.7</v>
      </c>
      <c r="AQ871" s="6">
        <f t="shared" si="827"/>
        <v>1175.2</v>
      </c>
      <c r="AR871" s="33">
        <v>42826</v>
      </c>
      <c r="AS871" s="5">
        <f t="shared" si="828"/>
        <v>42826</v>
      </c>
      <c r="AT871" s="11">
        <f t="shared" si="829"/>
        <v>42826</v>
      </c>
      <c r="AU871" s="11">
        <f t="shared" si="830"/>
        <v>516</v>
      </c>
      <c r="AV871" s="6">
        <v>361.88</v>
      </c>
      <c r="AW871" s="6">
        <v>256.18</v>
      </c>
      <c r="AX871" s="6">
        <f t="shared" si="831"/>
        <v>919.0200000000001</v>
      </c>
      <c r="AY871" s="33">
        <v>43191</v>
      </c>
      <c r="AZ871" s="5">
        <f t="shared" si="832"/>
        <v>43191</v>
      </c>
      <c r="BA871" s="11">
        <f t="shared" si="833"/>
        <v>881</v>
      </c>
      <c r="BB871" s="11">
        <f t="shared" si="834"/>
        <v>881</v>
      </c>
      <c r="BC871" s="6">
        <v>621.79146054020737</v>
      </c>
      <c r="BD871" s="6">
        <v>259.91146054020737</v>
      </c>
      <c r="BE871" s="6">
        <f t="shared" si="835"/>
        <v>659.10853945979272</v>
      </c>
      <c r="BF871" s="8"/>
      <c r="BG871" s="33">
        <v>43556</v>
      </c>
      <c r="BH871" s="5">
        <f t="shared" si="836"/>
        <v>43556</v>
      </c>
      <c r="BI871" s="11">
        <f t="shared" si="837"/>
        <v>1246</v>
      </c>
      <c r="BJ871" s="11">
        <f t="shared" si="838"/>
        <v>0</v>
      </c>
      <c r="BK871" s="6">
        <f t="shared" si="860"/>
        <v>873.94140107577914</v>
      </c>
      <c r="BL871" s="6">
        <f t="shared" si="861"/>
        <v>252.14994053557177</v>
      </c>
      <c r="BM871" s="6">
        <f t="shared" si="839"/>
        <v>406.95859892422095</v>
      </c>
      <c r="BN871" s="59"/>
      <c r="BO871" s="58"/>
      <c r="BP871" s="58"/>
      <c r="BQ871" s="61">
        <f t="shared" si="840"/>
        <v>345.03730311572463</v>
      </c>
      <c r="BR871" s="33">
        <v>43922</v>
      </c>
      <c r="BS871" s="5">
        <f t="shared" si="841"/>
        <v>43922</v>
      </c>
      <c r="BT871" s="11">
        <f t="shared" si="842"/>
        <v>1612</v>
      </c>
      <c r="BU871" s="11">
        <f t="shared" si="843"/>
        <v>0</v>
      </c>
      <c r="BV871" s="6">
        <f t="shared" si="844"/>
        <v>935.86269688427546</v>
      </c>
      <c r="BW871" s="6">
        <v>61.921295808496318</v>
      </c>
      <c r="BX871" s="73">
        <f t="shared" si="852"/>
        <v>903.9995616438357</v>
      </c>
      <c r="BY871" s="6">
        <v>150.77859892422094</v>
      </c>
      <c r="BZ871" s="33">
        <v>44287</v>
      </c>
      <c r="CA871" s="5">
        <f t="shared" si="845"/>
        <v>44287</v>
      </c>
      <c r="CB871" s="11">
        <f t="shared" si="846"/>
        <v>1977</v>
      </c>
      <c r="CC871" s="11">
        <f t="shared" si="847"/>
        <v>0</v>
      </c>
      <c r="CD871" s="6">
        <f t="shared" si="855"/>
        <v>1086.6412958084964</v>
      </c>
      <c r="CE871" s="62">
        <f t="shared" si="856"/>
        <v>150.77859892422094</v>
      </c>
      <c r="CF871" s="73">
        <f t="shared" si="853"/>
        <v>85.393333333333345</v>
      </c>
      <c r="CG871" s="73">
        <f t="shared" si="813"/>
        <v>818.60622831050239</v>
      </c>
      <c r="CH871" s="6">
        <f t="shared" si="857"/>
        <v>0</v>
      </c>
      <c r="CI871" s="6"/>
      <c r="CJ871" s="33">
        <v>44652</v>
      </c>
      <c r="CK871" s="5">
        <f t="shared" si="848"/>
        <v>44652</v>
      </c>
      <c r="CL871" s="11">
        <f t="shared" si="849"/>
        <v>2557</v>
      </c>
      <c r="CM871" s="11">
        <f t="shared" si="850"/>
        <v>2557</v>
      </c>
      <c r="CN871" s="6">
        <f t="shared" si="858"/>
        <v>1086.6412958084964</v>
      </c>
      <c r="CO871" s="62">
        <f t="shared" si="859"/>
        <v>0</v>
      </c>
      <c r="CP871" s="73">
        <f t="shared" si="854"/>
        <v>85.393333333333345</v>
      </c>
      <c r="CQ871" s="73">
        <f t="shared" si="814"/>
        <v>733.21289497716907</v>
      </c>
      <c r="CR871" s="6">
        <f t="shared" si="851"/>
        <v>0</v>
      </c>
    </row>
    <row r="872" spans="1:96">
      <c r="A872" s="30" t="s">
        <v>2815</v>
      </c>
      <c r="B872" s="30" t="s">
        <v>2812</v>
      </c>
      <c r="C872" s="49"/>
      <c r="D872" s="49" t="s">
        <v>4051</v>
      </c>
      <c r="E872" s="30" t="s">
        <v>3061</v>
      </c>
      <c r="F872" s="30" t="s">
        <v>3138</v>
      </c>
      <c r="G872" s="30" t="s">
        <v>3115</v>
      </c>
      <c r="H872" s="30" t="s">
        <v>4570</v>
      </c>
      <c r="I872" s="30" t="s">
        <v>3116</v>
      </c>
      <c r="J872" s="30"/>
      <c r="K872" s="30" t="s">
        <v>1240</v>
      </c>
      <c r="L872" s="30" t="s">
        <v>3102</v>
      </c>
      <c r="M872" s="31">
        <v>1280.9000000000001</v>
      </c>
      <c r="N872" s="30">
        <v>5</v>
      </c>
      <c r="O872" s="30"/>
      <c r="P872" s="162">
        <v>15</v>
      </c>
      <c r="Q872" s="30">
        <f t="shared" si="815"/>
        <v>60</v>
      </c>
      <c r="R872" s="30">
        <f t="shared" si="816"/>
        <v>1826.2110000000002</v>
      </c>
      <c r="S872" s="30">
        <f t="shared" si="817"/>
        <v>1825</v>
      </c>
      <c r="T872" s="30" t="s">
        <v>6</v>
      </c>
      <c r="U872" s="30"/>
      <c r="V872" s="32">
        <v>42310</v>
      </c>
      <c r="W872" s="30"/>
      <c r="X872" s="31">
        <v>1280.9000000000001</v>
      </c>
      <c r="Y872" s="30">
        <v>0</v>
      </c>
      <c r="Z872" s="30">
        <v>0</v>
      </c>
      <c r="AA872" s="30">
        <v>0</v>
      </c>
      <c r="AB872" s="31">
        <f t="shared" si="818"/>
        <v>1280.9000000000001</v>
      </c>
      <c r="AC872" s="33">
        <v>42095</v>
      </c>
      <c r="AD872" s="10">
        <f t="shared" si="819"/>
        <v>42310</v>
      </c>
      <c r="AE872" s="10">
        <f t="shared" si="820"/>
        <v>42095</v>
      </c>
      <c r="AF872" s="11">
        <f t="shared" si="821"/>
        <v>-215</v>
      </c>
      <c r="AG872" s="11">
        <f t="shared" si="822"/>
        <v>1826.25</v>
      </c>
      <c r="AH872" s="11">
        <v>0</v>
      </c>
      <c r="AI872" s="11">
        <v>0</v>
      </c>
      <c r="AJ872" s="11">
        <v>0</v>
      </c>
      <c r="AK872" s="33">
        <v>42461</v>
      </c>
      <c r="AL872" s="5">
        <f t="shared" si="823"/>
        <v>42461</v>
      </c>
      <c r="AM872" s="11">
        <f t="shared" si="824"/>
        <v>42461</v>
      </c>
      <c r="AN872" s="11">
        <f t="shared" si="825"/>
        <v>0</v>
      </c>
      <c r="AO872" s="6">
        <v>105.7</v>
      </c>
      <c r="AP872" s="6">
        <f t="shared" si="826"/>
        <v>105.7</v>
      </c>
      <c r="AQ872" s="6">
        <f t="shared" si="827"/>
        <v>1175.2</v>
      </c>
      <c r="AR872" s="33">
        <v>42826</v>
      </c>
      <c r="AS872" s="5">
        <f t="shared" si="828"/>
        <v>42826</v>
      </c>
      <c r="AT872" s="11">
        <f t="shared" si="829"/>
        <v>42826</v>
      </c>
      <c r="AU872" s="11">
        <f t="shared" si="830"/>
        <v>516</v>
      </c>
      <c r="AV872" s="6">
        <v>361.88</v>
      </c>
      <c r="AW872" s="6">
        <v>256.18</v>
      </c>
      <c r="AX872" s="6">
        <f t="shared" si="831"/>
        <v>919.0200000000001</v>
      </c>
      <c r="AY872" s="33">
        <v>43191</v>
      </c>
      <c r="AZ872" s="5">
        <f t="shared" si="832"/>
        <v>43191</v>
      </c>
      <c r="BA872" s="11">
        <f t="shared" si="833"/>
        <v>881</v>
      </c>
      <c r="BB872" s="11">
        <f t="shared" si="834"/>
        <v>881</v>
      </c>
      <c r="BC872" s="6">
        <v>621.79146054020737</v>
      </c>
      <c r="BD872" s="6">
        <v>259.91146054020737</v>
      </c>
      <c r="BE872" s="6">
        <f t="shared" si="835"/>
        <v>659.10853945979272</v>
      </c>
      <c r="BF872" s="8"/>
      <c r="BG872" s="33">
        <v>43556</v>
      </c>
      <c r="BH872" s="5">
        <f t="shared" si="836"/>
        <v>43556</v>
      </c>
      <c r="BI872" s="11">
        <f t="shared" si="837"/>
        <v>1246</v>
      </c>
      <c r="BJ872" s="11">
        <f t="shared" si="838"/>
        <v>0</v>
      </c>
      <c r="BK872" s="6">
        <f t="shared" si="860"/>
        <v>873.94140107577914</v>
      </c>
      <c r="BL872" s="6">
        <f t="shared" si="861"/>
        <v>252.14994053557177</v>
      </c>
      <c r="BM872" s="6">
        <f t="shared" si="839"/>
        <v>406.95859892422095</v>
      </c>
      <c r="BN872" s="59"/>
      <c r="BO872" s="58"/>
      <c r="BP872" s="58"/>
      <c r="BQ872" s="61">
        <f t="shared" si="840"/>
        <v>345.03730311572463</v>
      </c>
      <c r="BR872" s="33">
        <v>43922</v>
      </c>
      <c r="BS872" s="5">
        <f t="shared" si="841"/>
        <v>43922</v>
      </c>
      <c r="BT872" s="11">
        <f t="shared" si="842"/>
        <v>1612</v>
      </c>
      <c r="BU872" s="11">
        <f t="shared" si="843"/>
        <v>0</v>
      </c>
      <c r="BV872" s="6">
        <f t="shared" si="844"/>
        <v>935.86269688427546</v>
      </c>
      <c r="BW872" s="6">
        <v>61.921295808496318</v>
      </c>
      <c r="BX872" s="73">
        <f t="shared" si="852"/>
        <v>903.9995616438357</v>
      </c>
      <c r="BY872" s="6">
        <v>150.77859892422094</v>
      </c>
      <c r="BZ872" s="33">
        <v>44287</v>
      </c>
      <c r="CA872" s="5">
        <f t="shared" si="845"/>
        <v>44287</v>
      </c>
      <c r="CB872" s="11">
        <f t="shared" si="846"/>
        <v>1977</v>
      </c>
      <c r="CC872" s="11">
        <f t="shared" si="847"/>
        <v>0</v>
      </c>
      <c r="CD872" s="6">
        <f t="shared" si="855"/>
        <v>1086.6412958084964</v>
      </c>
      <c r="CE872" s="62">
        <f t="shared" si="856"/>
        <v>150.77859892422094</v>
      </c>
      <c r="CF872" s="73">
        <f t="shared" si="853"/>
        <v>85.393333333333345</v>
      </c>
      <c r="CG872" s="73">
        <f t="shared" si="813"/>
        <v>818.60622831050239</v>
      </c>
      <c r="CH872" s="6">
        <f t="shared" si="857"/>
        <v>0</v>
      </c>
      <c r="CI872" s="6"/>
      <c r="CJ872" s="33">
        <v>44652</v>
      </c>
      <c r="CK872" s="5">
        <f t="shared" si="848"/>
        <v>44652</v>
      </c>
      <c r="CL872" s="11">
        <f t="shared" si="849"/>
        <v>2557</v>
      </c>
      <c r="CM872" s="11">
        <f t="shared" si="850"/>
        <v>2557</v>
      </c>
      <c r="CN872" s="6">
        <f t="shared" si="858"/>
        <v>1086.6412958084964</v>
      </c>
      <c r="CO872" s="62">
        <f t="shared" si="859"/>
        <v>0</v>
      </c>
      <c r="CP872" s="73">
        <f t="shared" si="854"/>
        <v>85.393333333333345</v>
      </c>
      <c r="CQ872" s="73">
        <f t="shared" si="814"/>
        <v>733.21289497716907</v>
      </c>
      <c r="CR872" s="6">
        <f t="shared" si="851"/>
        <v>0</v>
      </c>
    </row>
    <row r="873" spans="1:96">
      <c r="A873" s="30" t="s">
        <v>2816</v>
      </c>
      <c r="B873" s="30" t="s">
        <v>2817</v>
      </c>
      <c r="C873" s="49"/>
      <c r="D873" s="49" t="s">
        <v>4052</v>
      </c>
      <c r="E873" s="30" t="s">
        <v>3061</v>
      </c>
      <c r="F873" s="30" t="s">
        <v>3138</v>
      </c>
      <c r="G873" s="30" t="s">
        <v>3115</v>
      </c>
      <c r="H873" s="30" t="s">
        <v>4570</v>
      </c>
      <c r="I873" s="30" t="s">
        <v>3116</v>
      </c>
      <c r="J873" s="30"/>
      <c r="K873" s="30" t="s">
        <v>1240</v>
      </c>
      <c r="L873" s="30" t="s">
        <v>3102</v>
      </c>
      <c r="M873" s="31">
        <v>810.84</v>
      </c>
      <c r="N873" s="30">
        <v>5</v>
      </c>
      <c r="O873" s="30"/>
      <c r="P873" s="162">
        <v>15</v>
      </c>
      <c r="Q873" s="30">
        <f t="shared" si="815"/>
        <v>60</v>
      </c>
      <c r="R873" s="30">
        <f t="shared" si="816"/>
        <v>1826.2110000000002</v>
      </c>
      <c r="S873" s="30">
        <f t="shared" si="817"/>
        <v>1825</v>
      </c>
      <c r="T873" s="30" t="s">
        <v>6</v>
      </c>
      <c r="U873" s="30"/>
      <c r="V873" s="32">
        <v>42310</v>
      </c>
      <c r="W873" s="30"/>
      <c r="X873" s="31">
        <v>810.84</v>
      </c>
      <c r="Y873" s="30">
        <v>0</v>
      </c>
      <c r="Z873" s="30">
        <v>0</v>
      </c>
      <c r="AA873" s="30">
        <v>0</v>
      </c>
      <c r="AB873" s="31">
        <f t="shared" si="818"/>
        <v>810.84</v>
      </c>
      <c r="AC873" s="33">
        <v>42095</v>
      </c>
      <c r="AD873" s="10">
        <f t="shared" si="819"/>
        <v>42310</v>
      </c>
      <c r="AE873" s="10">
        <f t="shared" si="820"/>
        <v>42095</v>
      </c>
      <c r="AF873" s="11">
        <f t="shared" si="821"/>
        <v>-215</v>
      </c>
      <c r="AG873" s="11">
        <f t="shared" si="822"/>
        <v>1826.25</v>
      </c>
      <c r="AH873" s="11">
        <v>0</v>
      </c>
      <c r="AI873" s="11">
        <v>0</v>
      </c>
      <c r="AJ873" s="11">
        <v>0</v>
      </c>
      <c r="AK873" s="33">
        <v>42461</v>
      </c>
      <c r="AL873" s="5">
        <f t="shared" si="823"/>
        <v>42461</v>
      </c>
      <c r="AM873" s="11">
        <f t="shared" si="824"/>
        <v>42461</v>
      </c>
      <c r="AN873" s="11">
        <f t="shared" si="825"/>
        <v>0</v>
      </c>
      <c r="AO873" s="6">
        <v>66.89</v>
      </c>
      <c r="AP873" s="6">
        <f t="shared" si="826"/>
        <v>66.89</v>
      </c>
      <c r="AQ873" s="6">
        <f t="shared" si="827"/>
        <v>743.95</v>
      </c>
      <c r="AR873" s="33">
        <v>42826</v>
      </c>
      <c r="AS873" s="5">
        <f t="shared" si="828"/>
        <v>42826</v>
      </c>
      <c r="AT873" s="11">
        <f t="shared" si="829"/>
        <v>42826</v>
      </c>
      <c r="AU873" s="11">
        <f t="shared" si="830"/>
        <v>516</v>
      </c>
      <c r="AV873" s="6">
        <v>229.05800000000002</v>
      </c>
      <c r="AW873" s="6">
        <v>162.16800000000001</v>
      </c>
      <c r="AX873" s="6">
        <f t="shared" si="831"/>
        <v>581.78200000000004</v>
      </c>
      <c r="AY873" s="33">
        <v>43191</v>
      </c>
      <c r="AZ873" s="5">
        <f t="shared" si="832"/>
        <v>43191</v>
      </c>
      <c r="BA873" s="11">
        <f t="shared" si="833"/>
        <v>881</v>
      </c>
      <c r="BB873" s="11">
        <f t="shared" si="834"/>
        <v>881</v>
      </c>
      <c r="BC873" s="6">
        <v>393.60898028401135</v>
      </c>
      <c r="BD873" s="6">
        <v>164.55098028401133</v>
      </c>
      <c r="BE873" s="6">
        <f t="shared" si="835"/>
        <v>417.23101971598868</v>
      </c>
      <c r="BF873" s="8"/>
      <c r="BG873" s="33">
        <v>43556</v>
      </c>
      <c r="BH873" s="5">
        <f t="shared" si="836"/>
        <v>43556</v>
      </c>
      <c r="BI873" s="11">
        <f t="shared" si="837"/>
        <v>1246</v>
      </c>
      <c r="BJ873" s="11">
        <f t="shared" si="838"/>
        <v>0</v>
      </c>
      <c r="BK873" s="6">
        <f t="shared" si="860"/>
        <v>553.22558017666086</v>
      </c>
      <c r="BL873" s="6">
        <f t="shared" si="861"/>
        <v>159.6165998926495</v>
      </c>
      <c r="BM873" s="6">
        <f t="shared" si="839"/>
        <v>257.61441982333918</v>
      </c>
      <c r="BN873" s="59"/>
      <c r="BO873" s="58"/>
      <c r="BP873" s="58"/>
      <c r="BQ873" s="61">
        <f t="shared" si="840"/>
        <v>218.4167748132985</v>
      </c>
      <c r="BR873" s="33">
        <v>43922</v>
      </c>
      <c r="BS873" s="5">
        <f t="shared" si="841"/>
        <v>43922</v>
      </c>
      <c r="BT873" s="11">
        <f t="shared" si="842"/>
        <v>1612</v>
      </c>
      <c r="BU873" s="11">
        <f t="shared" si="843"/>
        <v>0</v>
      </c>
      <c r="BV873" s="6">
        <f t="shared" si="844"/>
        <v>592.42322518670153</v>
      </c>
      <c r="BW873" s="6">
        <v>39.197645010040695</v>
      </c>
      <c r="BX873" s="73">
        <f t="shared" si="852"/>
        <v>572.25310684931515</v>
      </c>
      <c r="BY873" s="6">
        <v>95.44641982333917</v>
      </c>
      <c r="BZ873" s="33">
        <v>44287</v>
      </c>
      <c r="CA873" s="5">
        <f t="shared" si="845"/>
        <v>44287</v>
      </c>
      <c r="CB873" s="11">
        <f t="shared" si="846"/>
        <v>1977</v>
      </c>
      <c r="CC873" s="11">
        <f t="shared" si="847"/>
        <v>0</v>
      </c>
      <c r="CD873" s="6">
        <f t="shared" si="855"/>
        <v>687.8696450100407</v>
      </c>
      <c r="CE873" s="62">
        <f t="shared" si="856"/>
        <v>95.44641982333917</v>
      </c>
      <c r="CF873" s="73">
        <f t="shared" si="853"/>
        <v>54.056000000000004</v>
      </c>
      <c r="CG873" s="73">
        <f t="shared" si="813"/>
        <v>518.19710684931511</v>
      </c>
      <c r="CH873" s="6">
        <f t="shared" si="857"/>
        <v>0</v>
      </c>
      <c r="CI873" s="6"/>
      <c r="CJ873" s="33">
        <v>44652</v>
      </c>
      <c r="CK873" s="5">
        <f t="shared" si="848"/>
        <v>44652</v>
      </c>
      <c r="CL873" s="11">
        <f t="shared" si="849"/>
        <v>2557</v>
      </c>
      <c r="CM873" s="11">
        <f t="shared" si="850"/>
        <v>2557</v>
      </c>
      <c r="CN873" s="6">
        <f t="shared" si="858"/>
        <v>687.8696450100407</v>
      </c>
      <c r="CO873" s="62">
        <f t="shared" si="859"/>
        <v>0</v>
      </c>
      <c r="CP873" s="73">
        <f t="shared" si="854"/>
        <v>54.056000000000004</v>
      </c>
      <c r="CQ873" s="73">
        <f t="shared" si="814"/>
        <v>464.14110684931512</v>
      </c>
      <c r="CR873" s="6">
        <f t="shared" si="851"/>
        <v>0</v>
      </c>
    </row>
    <row r="874" spans="1:96">
      <c r="A874" s="30" t="s">
        <v>2818</v>
      </c>
      <c r="B874" s="30" t="s">
        <v>2817</v>
      </c>
      <c r="C874" s="49"/>
      <c r="D874" s="49" t="s">
        <v>4053</v>
      </c>
      <c r="E874" s="30" t="s">
        <v>3061</v>
      </c>
      <c r="F874" s="30" t="s">
        <v>3138</v>
      </c>
      <c r="G874" s="30" t="s">
        <v>3115</v>
      </c>
      <c r="H874" s="30" t="s">
        <v>4570</v>
      </c>
      <c r="I874" s="30" t="s">
        <v>3116</v>
      </c>
      <c r="J874" s="30"/>
      <c r="K874" s="30" t="s">
        <v>1240</v>
      </c>
      <c r="L874" s="30" t="s">
        <v>3102</v>
      </c>
      <c r="M874" s="31">
        <v>810.84</v>
      </c>
      <c r="N874" s="30">
        <v>5</v>
      </c>
      <c r="O874" s="30"/>
      <c r="P874" s="162">
        <v>15</v>
      </c>
      <c r="Q874" s="30">
        <f t="shared" si="815"/>
        <v>60</v>
      </c>
      <c r="R874" s="30">
        <f t="shared" si="816"/>
        <v>1826.2110000000002</v>
      </c>
      <c r="S874" s="30">
        <f t="shared" si="817"/>
        <v>1825</v>
      </c>
      <c r="T874" s="30" t="s">
        <v>6</v>
      </c>
      <c r="U874" s="30"/>
      <c r="V874" s="32">
        <v>42310</v>
      </c>
      <c r="W874" s="30"/>
      <c r="X874" s="31">
        <v>810.84</v>
      </c>
      <c r="Y874" s="30">
        <v>0</v>
      </c>
      <c r="Z874" s="30">
        <v>0</v>
      </c>
      <c r="AA874" s="30">
        <v>0</v>
      </c>
      <c r="AB874" s="31">
        <f t="shared" si="818"/>
        <v>810.84</v>
      </c>
      <c r="AC874" s="33">
        <v>42095</v>
      </c>
      <c r="AD874" s="10">
        <f t="shared" si="819"/>
        <v>42310</v>
      </c>
      <c r="AE874" s="10">
        <f t="shared" si="820"/>
        <v>42095</v>
      </c>
      <c r="AF874" s="11">
        <f t="shared" si="821"/>
        <v>-215</v>
      </c>
      <c r="AG874" s="11">
        <f t="shared" si="822"/>
        <v>1826.25</v>
      </c>
      <c r="AH874" s="11">
        <v>0</v>
      </c>
      <c r="AI874" s="11">
        <v>0</v>
      </c>
      <c r="AJ874" s="11">
        <v>0</v>
      </c>
      <c r="AK874" s="33">
        <v>42461</v>
      </c>
      <c r="AL874" s="5">
        <f t="shared" si="823"/>
        <v>42461</v>
      </c>
      <c r="AM874" s="11">
        <f t="shared" si="824"/>
        <v>42461</v>
      </c>
      <c r="AN874" s="11">
        <f t="shared" si="825"/>
        <v>0</v>
      </c>
      <c r="AO874" s="6">
        <v>66.89</v>
      </c>
      <c r="AP874" s="6">
        <f t="shared" si="826"/>
        <v>66.89</v>
      </c>
      <c r="AQ874" s="6">
        <f t="shared" si="827"/>
        <v>743.95</v>
      </c>
      <c r="AR874" s="33">
        <v>42826</v>
      </c>
      <c r="AS874" s="5">
        <f t="shared" si="828"/>
        <v>42826</v>
      </c>
      <c r="AT874" s="11">
        <f t="shared" si="829"/>
        <v>42826</v>
      </c>
      <c r="AU874" s="11">
        <f t="shared" si="830"/>
        <v>516</v>
      </c>
      <c r="AV874" s="6">
        <v>229.05800000000002</v>
      </c>
      <c r="AW874" s="6">
        <v>162.16800000000001</v>
      </c>
      <c r="AX874" s="6">
        <f t="shared" si="831"/>
        <v>581.78200000000004</v>
      </c>
      <c r="AY874" s="33">
        <v>43191</v>
      </c>
      <c r="AZ874" s="5">
        <f t="shared" si="832"/>
        <v>43191</v>
      </c>
      <c r="BA874" s="11">
        <f t="shared" si="833"/>
        <v>881</v>
      </c>
      <c r="BB874" s="11">
        <f t="shared" si="834"/>
        <v>881</v>
      </c>
      <c r="BC874" s="6">
        <v>393.60898028401135</v>
      </c>
      <c r="BD874" s="6">
        <v>164.55098028401133</v>
      </c>
      <c r="BE874" s="6">
        <f t="shared" si="835"/>
        <v>417.23101971598868</v>
      </c>
      <c r="BF874" s="8"/>
      <c r="BG874" s="33">
        <v>43556</v>
      </c>
      <c r="BH874" s="5">
        <f t="shared" si="836"/>
        <v>43556</v>
      </c>
      <c r="BI874" s="11">
        <f t="shared" si="837"/>
        <v>1246</v>
      </c>
      <c r="BJ874" s="11">
        <f t="shared" si="838"/>
        <v>0</v>
      </c>
      <c r="BK874" s="6">
        <f t="shared" si="860"/>
        <v>553.22558017666086</v>
      </c>
      <c r="BL874" s="6">
        <f t="shared" si="861"/>
        <v>159.6165998926495</v>
      </c>
      <c r="BM874" s="6">
        <f t="shared" si="839"/>
        <v>257.61441982333918</v>
      </c>
      <c r="BN874" s="59"/>
      <c r="BO874" s="58"/>
      <c r="BP874" s="58"/>
      <c r="BQ874" s="61">
        <f t="shared" si="840"/>
        <v>218.4167748132985</v>
      </c>
      <c r="BR874" s="33">
        <v>43922</v>
      </c>
      <c r="BS874" s="5">
        <f t="shared" si="841"/>
        <v>43922</v>
      </c>
      <c r="BT874" s="11">
        <f t="shared" si="842"/>
        <v>1612</v>
      </c>
      <c r="BU874" s="11">
        <f t="shared" si="843"/>
        <v>0</v>
      </c>
      <c r="BV874" s="6">
        <f t="shared" si="844"/>
        <v>592.42322518670153</v>
      </c>
      <c r="BW874" s="6">
        <v>39.197645010040695</v>
      </c>
      <c r="BX874" s="73">
        <f t="shared" si="852"/>
        <v>572.25310684931515</v>
      </c>
      <c r="BY874" s="6">
        <v>95.44641982333917</v>
      </c>
      <c r="BZ874" s="33">
        <v>44287</v>
      </c>
      <c r="CA874" s="5">
        <f t="shared" si="845"/>
        <v>44287</v>
      </c>
      <c r="CB874" s="11">
        <f t="shared" si="846"/>
        <v>1977</v>
      </c>
      <c r="CC874" s="11">
        <f t="shared" si="847"/>
        <v>0</v>
      </c>
      <c r="CD874" s="6">
        <f t="shared" si="855"/>
        <v>687.8696450100407</v>
      </c>
      <c r="CE874" s="62">
        <f t="shared" si="856"/>
        <v>95.44641982333917</v>
      </c>
      <c r="CF874" s="73">
        <f t="shared" si="853"/>
        <v>54.056000000000004</v>
      </c>
      <c r="CG874" s="73">
        <f t="shared" si="813"/>
        <v>518.19710684931511</v>
      </c>
      <c r="CH874" s="6">
        <f t="shared" si="857"/>
        <v>0</v>
      </c>
      <c r="CI874" s="6"/>
      <c r="CJ874" s="33">
        <v>44652</v>
      </c>
      <c r="CK874" s="5">
        <f t="shared" si="848"/>
        <v>44652</v>
      </c>
      <c r="CL874" s="11">
        <f t="shared" si="849"/>
        <v>2557</v>
      </c>
      <c r="CM874" s="11">
        <f t="shared" si="850"/>
        <v>2557</v>
      </c>
      <c r="CN874" s="6">
        <f t="shared" si="858"/>
        <v>687.8696450100407</v>
      </c>
      <c r="CO874" s="62">
        <f t="shared" si="859"/>
        <v>0</v>
      </c>
      <c r="CP874" s="73">
        <f t="shared" si="854"/>
        <v>54.056000000000004</v>
      </c>
      <c r="CQ874" s="73">
        <f t="shared" si="814"/>
        <v>464.14110684931512</v>
      </c>
      <c r="CR874" s="6">
        <f t="shared" si="851"/>
        <v>0</v>
      </c>
    </row>
    <row r="875" spans="1:96">
      <c r="A875" s="30" t="s">
        <v>2819</v>
      </c>
      <c r="B875" s="30" t="s">
        <v>2820</v>
      </c>
      <c r="C875" s="49"/>
      <c r="D875" s="49" t="s">
        <v>4054</v>
      </c>
      <c r="E875" s="30" t="s">
        <v>3061</v>
      </c>
      <c r="F875" s="30" t="s">
        <v>3138</v>
      </c>
      <c r="G875" s="30" t="s">
        <v>3115</v>
      </c>
      <c r="H875" s="30" t="s">
        <v>4570</v>
      </c>
      <c r="I875" s="30" t="s">
        <v>3116</v>
      </c>
      <c r="J875" s="30"/>
      <c r="K875" s="30" t="s">
        <v>1240</v>
      </c>
      <c r="L875" s="30" t="s">
        <v>3102</v>
      </c>
      <c r="M875" s="31">
        <v>5628.9</v>
      </c>
      <c r="N875" s="30">
        <v>5</v>
      </c>
      <c r="O875" s="30"/>
      <c r="P875" s="162">
        <v>15</v>
      </c>
      <c r="Q875" s="30">
        <f t="shared" si="815"/>
        <v>60</v>
      </c>
      <c r="R875" s="30">
        <f t="shared" si="816"/>
        <v>1826.2110000000002</v>
      </c>
      <c r="S875" s="30">
        <f t="shared" si="817"/>
        <v>1825</v>
      </c>
      <c r="T875" s="30" t="s">
        <v>6</v>
      </c>
      <c r="U875" s="30"/>
      <c r="V875" s="32">
        <v>42310</v>
      </c>
      <c r="W875" s="30"/>
      <c r="X875" s="31">
        <v>5628.9</v>
      </c>
      <c r="Y875" s="30">
        <v>0</v>
      </c>
      <c r="Z875" s="30">
        <v>0</v>
      </c>
      <c r="AA875" s="30">
        <v>0</v>
      </c>
      <c r="AB875" s="31">
        <f t="shared" si="818"/>
        <v>5628.9</v>
      </c>
      <c r="AC875" s="33">
        <v>42095</v>
      </c>
      <c r="AD875" s="10">
        <f t="shared" si="819"/>
        <v>42310</v>
      </c>
      <c r="AE875" s="10">
        <f t="shared" si="820"/>
        <v>42095</v>
      </c>
      <c r="AF875" s="11">
        <f t="shared" si="821"/>
        <v>-215</v>
      </c>
      <c r="AG875" s="11">
        <f t="shared" si="822"/>
        <v>1826.25</v>
      </c>
      <c r="AH875" s="11">
        <v>0</v>
      </c>
      <c r="AI875" s="11">
        <v>0</v>
      </c>
      <c r="AJ875" s="11">
        <v>0</v>
      </c>
      <c r="AK875" s="33">
        <v>42461</v>
      </c>
      <c r="AL875" s="5">
        <f t="shared" si="823"/>
        <v>42461</v>
      </c>
      <c r="AM875" s="11">
        <f t="shared" si="824"/>
        <v>42461</v>
      </c>
      <c r="AN875" s="11">
        <f t="shared" si="825"/>
        <v>0</v>
      </c>
      <c r="AO875" s="6">
        <v>464.48</v>
      </c>
      <c r="AP875" s="6">
        <f t="shared" si="826"/>
        <v>464.48</v>
      </c>
      <c r="AQ875" s="6">
        <f t="shared" si="827"/>
        <v>5164.42</v>
      </c>
      <c r="AR875" s="33">
        <v>42826</v>
      </c>
      <c r="AS875" s="5">
        <f t="shared" si="828"/>
        <v>42826</v>
      </c>
      <c r="AT875" s="11">
        <f t="shared" si="829"/>
        <v>42826</v>
      </c>
      <c r="AU875" s="11">
        <f t="shared" si="830"/>
        <v>516</v>
      </c>
      <c r="AV875" s="6">
        <v>1590.26</v>
      </c>
      <c r="AW875" s="6">
        <v>1125.78</v>
      </c>
      <c r="AX875" s="6">
        <f t="shared" si="831"/>
        <v>4038.6399999999994</v>
      </c>
      <c r="AY875" s="33">
        <v>43191</v>
      </c>
      <c r="AZ875" s="5">
        <f t="shared" si="832"/>
        <v>43191</v>
      </c>
      <c r="BA875" s="11">
        <f t="shared" si="833"/>
        <v>881</v>
      </c>
      <c r="BB875" s="11">
        <f t="shared" si="834"/>
        <v>881</v>
      </c>
      <c r="BC875" s="6">
        <v>2732.4555017622606</v>
      </c>
      <c r="BD875" s="6">
        <v>1142.1955017622608</v>
      </c>
      <c r="BE875" s="6">
        <f t="shared" si="835"/>
        <v>2896.444498237739</v>
      </c>
      <c r="BF875" s="8"/>
      <c r="BG875" s="33">
        <v>43556</v>
      </c>
      <c r="BH875" s="5">
        <f t="shared" si="836"/>
        <v>43556</v>
      </c>
      <c r="BI875" s="11">
        <f t="shared" si="837"/>
        <v>1246</v>
      </c>
      <c r="BJ875" s="11">
        <f t="shared" si="838"/>
        <v>0</v>
      </c>
      <c r="BK875" s="6">
        <f t="shared" ref="BK875:BK938" si="862">BC875+BL875</f>
        <v>3858.2955017622608</v>
      </c>
      <c r="BL875" s="6">
        <v>1125.8399999999999</v>
      </c>
      <c r="BM875" s="6">
        <f t="shared" si="839"/>
        <v>1770.6044982377391</v>
      </c>
      <c r="BN875" s="59"/>
      <c r="BO875" s="58"/>
      <c r="BP875" s="58"/>
      <c r="BQ875" s="61">
        <f t="shared" si="840"/>
        <v>1501.195951065969</v>
      </c>
      <c r="BR875" s="33">
        <v>43922</v>
      </c>
      <c r="BS875" s="5">
        <f t="shared" si="841"/>
        <v>43922</v>
      </c>
      <c r="BT875" s="11">
        <f t="shared" si="842"/>
        <v>1612</v>
      </c>
      <c r="BU875" s="11">
        <f t="shared" si="843"/>
        <v>0</v>
      </c>
      <c r="BV875" s="6">
        <f t="shared" si="844"/>
        <v>4127.7040489340307</v>
      </c>
      <c r="BW875" s="6">
        <v>269.40854717176961</v>
      </c>
      <c r="BX875" s="73">
        <f t="shared" si="852"/>
        <v>3972.6154520547943</v>
      </c>
      <c r="BY875" s="6">
        <v>644.82449823773914</v>
      </c>
      <c r="BZ875" s="33">
        <v>44287</v>
      </c>
      <c r="CA875" s="5">
        <f t="shared" si="845"/>
        <v>44287</v>
      </c>
      <c r="CB875" s="11">
        <f t="shared" si="846"/>
        <v>1977</v>
      </c>
      <c r="CC875" s="11">
        <f t="shared" si="847"/>
        <v>0</v>
      </c>
      <c r="CD875" s="6">
        <f t="shared" si="855"/>
        <v>4772.5285471717698</v>
      </c>
      <c r="CE875" s="62">
        <f t="shared" si="856"/>
        <v>644.82449823773914</v>
      </c>
      <c r="CF875" s="73">
        <f t="shared" si="853"/>
        <v>375.26</v>
      </c>
      <c r="CG875" s="73">
        <f t="shared" si="813"/>
        <v>3597.3554520547941</v>
      </c>
      <c r="CH875" s="6">
        <f t="shared" si="857"/>
        <v>0</v>
      </c>
      <c r="CI875" s="6"/>
      <c r="CJ875" s="33">
        <v>44652</v>
      </c>
      <c r="CK875" s="5">
        <f t="shared" si="848"/>
        <v>44652</v>
      </c>
      <c r="CL875" s="11">
        <f t="shared" si="849"/>
        <v>2557</v>
      </c>
      <c r="CM875" s="11">
        <f t="shared" si="850"/>
        <v>2557</v>
      </c>
      <c r="CN875" s="6">
        <f t="shared" si="858"/>
        <v>4772.5285471717698</v>
      </c>
      <c r="CO875" s="62">
        <f t="shared" si="859"/>
        <v>0</v>
      </c>
      <c r="CP875" s="73">
        <f t="shared" si="854"/>
        <v>375.26</v>
      </c>
      <c r="CQ875" s="73">
        <f t="shared" si="814"/>
        <v>3222.0954520547939</v>
      </c>
      <c r="CR875" s="6">
        <f t="shared" si="851"/>
        <v>0</v>
      </c>
    </row>
    <row r="876" spans="1:96">
      <c r="A876" s="30" t="s">
        <v>2821</v>
      </c>
      <c r="B876" s="30" t="s">
        <v>2822</v>
      </c>
      <c r="C876" s="49"/>
      <c r="D876" s="49" t="s">
        <v>4055</v>
      </c>
      <c r="E876" s="30" t="s">
        <v>3061</v>
      </c>
      <c r="F876" s="30" t="s">
        <v>3138</v>
      </c>
      <c r="G876" s="30" t="s">
        <v>3115</v>
      </c>
      <c r="H876" s="30" t="s">
        <v>4570</v>
      </c>
      <c r="I876" s="30" t="s">
        <v>3116</v>
      </c>
      <c r="J876" s="30"/>
      <c r="K876" s="30" t="s">
        <v>1240</v>
      </c>
      <c r="L876" s="30" t="s">
        <v>3102</v>
      </c>
      <c r="M876" s="31">
        <v>4395.01</v>
      </c>
      <c r="N876" s="30">
        <v>5</v>
      </c>
      <c r="O876" s="30"/>
      <c r="P876" s="162">
        <v>15</v>
      </c>
      <c r="Q876" s="30">
        <f t="shared" si="815"/>
        <v>60</v>
      </c>
      <c r="R876" s="30">
        <f t="shared" si="816"/>
        <v>1826.2110000000002</v>
      </c>
      <c r="S876" s="30">
        <f t="shared" si="817"/>
        <v>1825</v>
      </c>
      <c r="T876" s="30" t="s">
        <v>6</v>
      </c>
      <c r="U876" s="30"/>
      <c r="V876" s="32">
        <v>42310</v>
      </c>
      <c r="W876" s="30"/>
      <c r="X876" s="31">
        <v>4395.01</v>
      </c>
      <c r="Y876" s="30">
        <v>0</v>
      </c>
      <c r="Z876" s="30">
        <v>0</v>
      </c>
      <c r="AA876" s="30">
        <v>0</v>
      </c>
      <c r="AB876" s="31">
        <f t="shared" si="818"/>
        <v>4395.01</v>
      </c>
      <c r="AC876" s="33">
        <v>42095</v>
      </c>
      <c r="AD876" s="10">
        <f t="shared" si="819"/>
        <v>42310</v>
      </c>
      <c r="AE876" s="10">
        <f t="shared" si="820"/>
        <v>42095</v>
      </c>
      <c r="AF876" s="11">
        <f t="shared" si="821"/>
        <v>-215</v>
      </c>
      <c r="AG876" s="11">
        <f t="shared" si="822"/>
        <v>1826.25</v>
      </c>
      <c r="AH876" s="11">
        <v>0</v>
      </c>
      <c r="AI876" s="11">
        <v>0</v>
      </c>
      <c r="AJ876" s="11">
        <v>0</v>
      </c>
      <c r="AK876" s="33">
        <v>42461</v>
      </c>
      <c r="AL876" s="5">
        <f t="shared" si="823"/>
        <v>42461</v>
      </c>
      <c r="AM876" s="11">
        <f t="shared" si="824"/>
        <v>42461</v>
      </c>
      <c r="AN876" s="11">
        <f t="shared" si="825"/>
        <v>0</v>
      </c>
      <c r="AO876" s="6">
        <v>362.65</v>
      </c>
      <c r="AP876" s="6">
        <f t="shared" si="826"/>
        <v>362.65</v>
      </c>
      <c r="AQ876" s="6">
        <f t="shared" si="827"/>
        <v>4032.36</v>
      </c>
      <c r="AR876" s="33">
        <v>42826</v>
      </c>
      <c r="AS876" s="5">
        <f t="shared" si="828"/>
        <v>42826</v>
      </c>
      <c r="AT876" s="11">
        <f t="shared" si="829"/>
        <v>42826</v>
      </c>
      <c r="AU876" s="11">
        <f t="shared" si="830"/>
        <v>516</v>
      </c>
      <c r="AV876" s="6">
        <v>1241.652</v>
      </c>
      <c r="AW876" s="6">
        <v>879.00200000000007</v>
      </c>
      <c r="AX876" s="6">
        <f t="shared" si="831"/>
        <v>3153.3580000000002</v>
      </c>
      <c r="AY876" s="33">
        <v>43191</v>
      </c>
      <c r="AZ876" s="5">
        <f t="shared" si="832"/>
        <v>43191</v>
      </c>
      <c r="BA876" s="11">
        <f t="shared" si="833"/>
        <v>881</v>
      </c>
      <c r="BB876" s="11">
        <f t="shared" si="834"/>
        <v>881</v>
      </c>
      <c r="BC876" s="6">
        <v>2133.4843834030153</v>
      </c>
      <c r="BD876" s="6">
        <v>891.83238340301511</v>
      </c>
      <c r="BE876" s="6">
        <f t="shared" si="835"/>
        <v>2261.5256165969849</v>
      </c>
      <c r="BF876" s="8"/>
      <c r="BG876" s="33">
        <v>43556</v>
      </c>
      <c r="BH876" s="5">
        <f t="shared" si="836"/>
        <v>43556</v>
      </c>
      <c r="BI876" s="11">
        <f t="shared" si="837"/>
        <v>1246</v>
      </c>
      <c r="BJ876" s="11">
        <f t="shared" si="838"/>
        <v>0</v>
      </c>
      <c r="BK876" s="6">
        <f t="shared" si="862"/>
        <v>3012.4843834030153</v>
      </c>
      <c r="BL876" s="6">
        <v>879</v>
      </c>
      <c r="BM876" s="6">
        <f t="shared" si="839"/>
        <v>1382.5256165969849</v>
      </c>
      <c r="BN876" s="59"/>
      <c r="BO876" s="58"/>
      <c r="BP876" s="58"/>
      <c r="BQ876" s="61">
        <f t="shared" si="840"/>
        <v>1172.1656981816313</v>
      </c>
      <c r="BR876" s="33">
        <v>43922</v>
      </c>
      <c r="BS876" s="5">
        <f t="shared" si="841"/>
        <v>43922</v>
      </c>
      <c r="BT876" s="11">
        <f t="shared" si="842"/>
        <v>1612</v>
      </c>
      <c r="BU876" s="11">
        <f t="shared" si="843"/>
        <v>0</v>
      </c>
      <c r="BV876" s="6">
        <f t="shared" si="844"/>
        <v>3222.8443018183689</v>
      </c>
      <c r="BW876" s="6">
        <v>210.35991841535349</v>
      </c>
      <c r="BX876" s="73">
        <f t="shared" si="852"/>
        <v>3101.7933589041099</v>
      </c>
      <c r="BY876" s="6">
        <v>503.52361659698488</v>
      </c>
      <c r="BZ876" s="33">
        <v>44287</v>
      </c>
      <c r="CA876" s="5">
        <f t="shared" si="845"/>
        <v>44287</v>
      </c>
      <c r="CB876" s="11">
        <f t="shared" si="846"/>
        <v>1977</v>
      </c>
      <c r="CC876" s="11">
        <f t="shared" si="847"/>
        <v>0</v>
      </c>
      <c r="CD876" s="6">
        <f t="shared" si="855"/>
        <v>3726.3679184153539</v>
      </c>
      <c r="CE876" s="62">
        <f t="shared" si="856"/>
        <v>503.52361659698488</v>
      </c>
      <c r="CF876" s="73">
        <f t="shared" si="853"/>
        <v>293.00066666666669</v>
      </c>
      <c r="CG876" s="73">
        <f t="shared" si="813"/>
        <v>2808.7926922374431</v>
      </c>
      <c r="CH876" s="6">
        <f t="shared" si="857"/>
        <v>0</v>
      </c>
      <c r="CI876" s="6"/>
      <c r="CJ876" s="33">
        <v>44652</v>
      </c>
      <c r="CK876" s="5">
        <f t="shared" si="848"/>
        <v>44652</v>
      </c>
      <c r="CL876" s="11">
        <f t="shared" si="849"/>
        <v>2557</v>
      </c>
      <c r="CM876" s="11">
        <f t="shared" si="850"/>
        <v>2557</v>
      </c>
      <c r="CN876" s="6">
        <f t="shared" si="858"/>
        <v>3726.3679184153539</v>
      </c>
      <c r="CO876" s="62">
        <f t="shared" si="859"/>
        <v>0</v>
      </c>
      <c r="CP876" s="73">
        <f t="shared" si="854"/>
        <v>293.00066666666669</v>
      </c>
      <c r="CQ876" s="73">
        <f t="shared" si="814"/>
        <v>2515.7920255707763</v>
      </c>
      <c r="CR876" s="6">
        <f t="shared" si="851"/>
        <v>0</v>
      </c>
    </row>
    <row r="877" spans="1:96">
      <c r="A877" s="30" t="s">
        <v>2823</v>
      </c>
      <c r="B877" s="30" t="s">
        <v>2824</v>
      </c>
      <c r="C877" s="49"/>
      <c r="D877" s="49" t="s">
        <v>4056</v>
      </c>
      <c r="E877" s="30" t="s">
        <v>3061</v>
      </c>
      <c r="F877" s="30" t="s">
        <v>3138</v>
      </c>
      <c r="G877" s="30" t="s">
        <v>3115</v>
      </c>
      <c r="H877" s="30" t="s">
        <v>4570</v>
      </c>
      <c r="I877" s="30" t="s">
        <v>3116</v>
      </c>
      <c r="J877" s="30"/>
      <c r="K877" s="30" t="s">
        <v>1240</v>
      </c>
      <c r="L877" s="30" t="s">
        <v>3102</v>
      </c>
      <c r="M877" s="31">
        <v>4395.01</v>
      </c>
      <c r="N877" s="30">
        <v>5</v>
      </c>
      <c r="O877" s="30"/>
      <c r="P877" s="162">
        <v>15</v>
      </c>
      <c r="Q877" s="30">
        <f t="shared" si="815"/>
        <v>60</v>
      </c>
      <c r="R877" s="30">
        <f t="shared" si="816"/>
        <v>1826.2110000000002</v>
      </c>
      <c r="S877" s="30">
        <f t="shared" si="817"/>
        <v>1825</v>
      </c>
      <c r="T877" s="30" t="s">
        <v>6</v>
      </c>
      <c r="U877" s="30"/>
      <c r="V877" s="32">
        <v>42310</v>
      </c>
      <c r="W877" s="30"/>
      <c r="X877" s="31">
        <v>4395.01</v>
      </c>
      <c r="Y877" s="30">
        <v>0</v>
      </c>
      <c r="Z877" s="30">
        <v>0</v>
      </c>
      <c r="AA877" s="30">
        <v>0</v>
      </c>
      <c r="AB877" s="31">
        <f t="shared" si="818"/>
        <v>4395.01</v>
      </c>
      <c r="AC877" s="33">
        <v>42095</v>
      </c>
      <c r="AD877" s="10">
        <f t="shared" si="819"/>
        <v>42310</v>
      </c>
      <c r="AE877" s="10">
        <f t="shared" si="820"/>
        <v>42095</v>
      </c>
      <c r="AF877" s="11">
        <f t="shared" si="821"/>
        <v>-215</v>
      </c>
      <c r="AG877" s="11">
        <f t="shared" si="822"/>
        <v>1826.25</v>
      </c>
      <c r="AH877" s="11">
        <v>0</v>
      </c>
      <c r="AI877" s="11">
        <v>0</v>
      </c>
      <c r="AJ877" s="11">
        <v>0</v>
      </c>
      <c r="AK877" s="33">
        <v>42461</v>
      </c>
      <c r="AL877" s="5">
        <f t="shared" si="823"/>
        <v>42461</v>
      </c>
      <c r="AM877" s="11">
        <f t="shared" si="824"/>
        <v>42461</v>
      </c>
      <c r="AN877" s="11">
        <f t="shared" si="825"/>
        <v>0</v>
      </c>
      <c r="AO877" s="6">
        <v>362.65</v>
      </c>
      <c r="AP877" s="6">
        <f t="shared" si="826"/>
        <v>362.65</v>
      </c>
      <c r="AQ877" s="6">
        <f t="shared" si="827"/>
        <v>4032.36</v>
      </c>
      <c r="AR877" s="33">
        <v>42826</v>
      </c>
      <c r="AS877" s="5">
        <f t="shared" si="828"/>
        <v>42826</v>
      </c>
      <c r="AT877" s="11">
        <f t="shared" si="829"/>
        <v>42826</v>
      </c>
      <c r="AU877" s="11">
        <f t="shared" si="830"/>
        <v>516</v>
      </c>
      <c r="AV877" s="6">
        <v>1241.652</v>
      </c>
      <c r="AW877" s="6">
        <v>879.00200000000007</v>
      </c>
      <c r="AX877" s="6">
        <f t="shared" si="831"/>
        <v>3153.3580000000002</v>
      </c>
      <c r="AY877" s="33">
        <v>43191</v>
      </c>
      <c r="AZ877" s="5">
        <f t="shared" si="832"/>
        <v>43191</v>
      </c>
      <c r="BA877" s="11">
        <f t="shared" si="833"/>
        <v>881</v>
      </c>
      <c r="BB877" s="11">
        <f t="shared" si="834"/>
        <v>881</v>
      </c>
      <c r="BC877" s="6">
        <v>2133.4843834030153</v>
      </c>
      <c r="BD877" s="6">
        <v>891.83238340301511</v>
      </c>
      <c r="BE877" s="6">
        <f t="shared" si="835"/>
        <v>2261.5256165969849</v>
      </c>
      <c r="BF877" s="8"/>
      <c r="BG877" s="33">
        <v>43556</v>
      </c>
      <c r="BH877" s="5">
        <f t="shared" si="836"/>
        <v>43556</v>
      </c>
      <c r="BI877" s="11">
        <f t="shared" si="837"/>
        <v>1246</v>
      </c>
      <c r="BJ877" s="11">
        <f t="shared" si="838"/>
        <v>0</v>
      </c>
      <c r="BK877" s="6">
        <f t="shared" si="862"/>
        <v>3012.4843834030153</v>
      </c>
      <c r="BL877" s="6">
        <v>879</v>
      </c>
      <c r="BM877" s="6">
        <f t="shared" si="839"/>
        <v>1382.5256165969849</v>
      </c>
      <c r="BN877" s="59"/>
      <c r="BO877" s="58"/>
      <c r="BP877" s="58"/>
      <c r="BQ877" s="61">
        <f t="shared" si="840"/>
        <v>1172.1656981816313</v>
      </c>
      <c r="BR877" s="33">
        <v>43922</v>
      </c>
      <c r="BS877" s="5">
        <f t="shared" si="841"/>
        <v>43922</v>
      </c>
      <c r="BT877" s="11">
        <f t="shared" si="842"/>
        <v>1612</v>
      </c>
      <c r="BU877" s="11">
        <f t="shared" si="843"/>
        <v>0</v>
      </c>
      <c r="BV877" s="6">
        <f t="shared" si="844"/>
        <v>3222.8443018183689</v>
      </c>
      <c r="BW877" s="6">
        <v>210.35991841535349</v>
      </c>
      <c r="BX877" s="73">
        <f t="shared" si="852"/>
        <v>3101.7933589041099</v>
      </c>
      <c r="BY877" s="6">
        <v>503.52361659698488</v>
      </c>
      <c r="BZ877" s="33">
        <v>44287</v>
      </c>
      <c r="CA877" s="5">
        <f t="shared" si="845"/>
        <v>44287</v>
      </c>
      <c r="CB877" s="11">
        <f t="shared" si="846"/>
        <v>1977</v>
      </c>
      <c r="CC877" s="11">
        <f t="shared" si="847"/>
        <v>0</v>
      </c>
      <c r="CD877" s="6">
        <f t="shared" si="855"/>
        <v>3726.3679184153539</v>
      </c>
      <c r="CE877" s="62">
        <f t="shared" si="856"/>
        <v>503.52361659698488</v>
      </c>
      <c r="CF877" s="73">
        <f t="shared" si="853"/>
        <v>293.00066666666669</v>
      </c>
      <c r="CG877" s="73">
        <f t="shared" si="813"/>
        <v>2808.7926922374431</v>
      </c>
      <c r="CH877" s="6">
        <f t="shared" si="857"/>
        <v>0</v>
      </c>
      <c r="CI877" s="6"/>
      <c r="CJ877" s="33">
        <v>44652</v>
      </c>
      <c r="CK877" s="5">
        <f t="shared" si="848"/>
        <v>44652</v>
      </c>
      <c r="CL877" s="11">
        <f t="shared" si="849"/>
        <v>2557</v>
      </c>
      <c r="CM877" s="11">
        <f t="shared" si="850"/>
        <v>2557</v>
      </c>
      <c r="CN877" s="6">
        <f t="shared" si="858"/>
        <v>3726.3679184153539</v>
      </c>
      <c r="CO877" s="62">
        <f t="shared" si="859"/>
        <v>0</v>
      </c>
      <c r="CP877" s="73">
        <f t="shared" si="854"/>
        <v>293.00066666666669</v>
      </c>
      <c r="CQ877" s="73">
        <f t="shared" si="814"/>
        <v>2515.7920255707763</v>
      </c>
      <c r="CR877" s="6">
        <f t="shared" si="851"/>
        <v>0</v>
      </c>
    </row>
    <row r="878" spans="1:96">
      <c r="A878" s="30" t="s">
        <v>2825</v>
      </c>
      <c r="B878" s="30" t="s">
        <v>2826</v>
      </c>
      <c r="C878" s="49" t="s">
        <v>3062</v>
      </c>
      <c r="D878" s="49" t="s">
        <v>4057</v>
      </c>
      <c r="E878" s="30" t="s">
        <v>3061</v>
      </c>
      <c r="F878" s="30" t="s">
        <v>3138</v>
      </c>
      <c r="G878" s="30" t="s">
        <v>3115</v>
      </c>
      <c r="H878" s="30" t="s">
        <v>3139</v>
      </c>
      <c r="I878" s="30" t="s">
        <v>4462</v>
      </c>
      <c r="J878" s="30"/>
      <c r="K878" s="30" t="s">
        <v>1240</v>
      </c>
      <c r="L878" s="30" t="s">
        <v>3102</v>
      </c>
      <c r="M878" s="31">
        <v>7138.95</v>
      </c>
      <c r="N878" s="30">
        <v>5</v>
      </c>
      <c r="O878" s="30"/>
      <c r="P878" s="162">
        <v>15</v>
      </c>
      <c r="Q878" s="30">
        <f t="shared" si="815"/>
        <v>60</v>
      </c>
      <c r="R878" s="30">
        <f t="shared" si="816"/>
        <v>1826.2110000000002</v>
      </c>
      <c r="S878" s="30">
        <f t="shared" si="817"/>
        <v>1825</v>
      </c>
      <c r="T878" s="30" t="s">
        <v>6</v>
      </c>
      <c r="U878" s="30"/>
      <c r="V878" s="32">
        <v>42310</v>
      </c>
      <c r="W878" s="30"/>
      <c r="X878" s="31">
        <v>7138.95</v>
      </c>
      <c r="Y878" s="30">
        <v>0</v>
      </c>
      <c r="Z878" s="30">
        <v>0</v>
      </c>
      <c r="AA878" s="30">
        <v>0</v>
      </c>
      <c r="AB878" s="31">
        <f t="shared" si="818"/>
        <v>7138.95</v>
      </c>
      <c r="AC878" s="33">
        <v>42095</v>
      </c>
      <c r="AD878" s="10">
        <f t="shared" si="819"/>
        <v>42310</v>
      </c>
      <c r="AE878" s="10">
        <f t="shared" si="820"/>
        <v>42095</v>
      </c>
      <c r="AF878" s="11">
        <f t="shared" si="821"/>
        <v>-215</v>
      </c>
      <c r="AG878" s="11">
        <f t="shared" si="822"/>
        <v>1826.25</v>
      </c>
      <c r="AH878" s="11">
        <v>0</v>
      </c>
      <c r="AI878" s="11">
        <v>0</v>
      </c>
      <c r="AJ878" s="11">
        <v>0</v>
      </c>
      <c r="AK878" s="33">
        <v>42461</v>
      </c>
      <c r="AL878" s="5">
        <f t="shared" si="823"/>
        <v>42461</v>
      </c>
      <c r="AM878" s="11">
        <f t="shared" si="824"/>
        <v>42461</v>
      </c>
      <c r="AN878" s="11">
        <f t="shared" si="825"/>
        <v>0</v>
      </c>
      <c r="AO878" s="6">
        <v>589.04999999999995</v>
      </c>
      <c r="AP878" s="6">
        <f t="shared" si="826"/>
        <v>589.04999999999995</v>
      </c>
      <c r="AQ878" s="6">
        <f t="shared" si="827"/>
        <v>6549.9</v>
      </c>
      <c r="AR878" s="33">
        <v>42826</v>
      </c>
      <c r="AS878" s="5">
        <f t="shared" si="828"/>
        <v>42826</v>
      </c>
      <c r="AT878" s="11">
        <f t="shared" si="829"/>
        <v>42826</v>
      </c>
      <c r="AU878" s="11">
        <f t="shared" si="830"/>
        <v>516</v>
      </c>
      <c r="AV878" s="6">
        <v>2016.84</v>
      </c>
      <c r="AW878" s="6">
        <v>1427.79</v>
      </c>
      <c r="AX878" s="6">
        <f t="shared" si="831"/>
        <v>5122.1099999999997</v>
      </c>
      <c r="AY878" s="33">
        <v>43191</v>
      </c>
      <c r="AZ878" s="5">
        <f t="shared" si="832"/>
        <v>43191</v>
      </c>
      <c r="BA878" s="11">
        <f t="shared" si="833"/>
        <v>881</v>
      </c>
      <c r="BB878" s="11">
        <f t="shared" si="834"/>
        <v>881</v>
      </c>
      <c r="BC878" s="6">
        <v>3465.484524580761</v>
      </c>
      <c r="BD878" s="6">
        <v>1448.6445245807611</v>
      </c>
      <c r="BE878" s="6">
        <f t="shared" si="835"/>
        <v>3673.4654754192388</v>
      </c>
      <c r="BF878" s="8"/>
      <c r="BG878" s="33">
        <v>43556</v>
      </c>
      <c r="BH878" s="5">
        <f t="shared" si="836"/>
        <v>43556</v>
      </c>
      <c r="BI878" s="11">
        <f t="shared" si="837"/>
        <v>1246</v>
      </c>
      <c r="BJ878" s="11">
        <f t="shared" si="838"/>
        <v>0</v>
      </c>
      <c r="BK878" s="6">
        <f t="shared" si="862"/>
        <v>4893.2445245807612</v>
      </c>
      <c r="BL878" s="6">
        <v>1427.76</v>
      </c>
      <c r="BM878" s="6">
        <f t="shared" si="839"/>
        <v>2245.7054754192386</v>
      </c>
      <c r="BN878" s="59"/>
      <c r="BO878" s="58"/>
      <c r="BP878" s="58"/>
      <c r="BQ878" s="61">
        <f t="shared" si="840"/>
        <v>1904.0073434476171</v>
      </c>
      <c r="BR878" s="33">
        <v>43922</v>
      </c>
      <c r="BS878" s="5">
        <f t="shared" si="841"/>
        <v>43922</v>
      </c>
      <c r="BT878" s="11">
        <f t="shared" si="842"/>
        <v>1612</v>
      </c>
      <c r="BU878" s="11">
        <f t="shared" si="843"/>
        <v>0</v>
      </c>
      <c r="BV878" s="6">
        <f t="shared" si="844"/>
        <v>5234.9426565523827</v>
      </c>
      <c r="BW878" s="6">
        <v>341.69813197162125</v>
      </c>
      <c r="BX878" s="73">
        <f t="shared" si="852"/>
        <v>5038.3384109589042</v>
      </c>
      <c r="BY878" s="6">
        <v>817.91547541923865</v>
      </c>
      <c r="BZ878" s="33">
        <v>44287</v>
      </c>
      <c r="CA878" s="5">
        <f t="shared" si="845"/>
        <v>44287</v>
      </c>
      <c r="CB878" s="11">
        <f t="shared" si="846"/>
        <v>1977</v>
      </c>
      <c r="CC878" s="11">
        <f t="shared" si="847"/>
        <v>0</v>
      </c>
      <c r="CD878" s="6">
        <f t="shared" si="855"/>
        <v>6052.8581319716213</v>
      </c>
      <c r="CE878" s="62">
        <f t="shared" si="856"/>
        <v>817.91547541923865</v>
      </c>
      <c r="CF878" s="73">
        <f t="shared" si="853"/>
        <v>475.93</v>
      </c>
      <c r="CG878" s="73">
        <f t="shared" si="813"/>
        <v>4562.4084109589039</v>
      </c>
      <c r="CH878" s="6">
        <f t="shared" si="857"/>
        <v>0</v>
      </c>
      <c r="CI878" s="6"/>
      <c r="CJ878" s="33">
        <v>44652</v>
      </c>
      <c r="CK878" s="5">
        <f t="shared" si="848"/>
        <v>44652</v>
      </c>
      <c r="CL878" s="11">
        <f t="shared" si="849"/>
        <v>2557</v>
      </c>
      <c r="CM878" s="11">
        <f t="shared" si="850"/>
        <v>2557</v>
      </c>
      <c r="CN878" s="6">
        <f t="shared" si="858"/>
        <v>6052.8581319716213</v>
      </c>
      <c r="CO878" s="62">
        <f t="shared" si="859"/>
        <v>0</v>
      </c>
      <c r="CP878" s="73">
        <f t="shared" si="854"/>
        <v>475.93</v>
      </c>
      <c r="CQ878" s="73">
        <f t="shared" si="814"/>
        <v>4086.4784109589041</v>
      </c>
      <c r="CR878" s="6">
        <f t="shared" si="851"/>
        <v>0</v>
      </c>
    </row>
    <row r="879" spans="1:96">
      <c r="A879" s="30" t="s">
        <v>2827</v>
      </c>
      <c r="B879" s="30" t="s">
        <v>2826</v>
      </c>
      <c r="C879" s="49"/>
      <c r="D879" s="49" t="s">
        <v>4058</v>
      </c>
      <c r="E879" s="30" t="s">
        <v>3061</v>
      </c>
      <c r="F879" s="30" t="s">
        <v>3138</v>
      </c>
      <c r="G879" s="30" t="s">
        <v>3115</v>
      </c>
      <c r="H879" s="30" t="s">
        <v>3358</v>
      </c>
      <c r="I879" s="30" t="s">
        <v>4447</v>
      </c>
      <c r="J879" s="30"/>
      <c r="K879" s="30" t="s">
        <v>1240</v>
      </c>
      <c r="L879" s="30" t="s">
        <v>3102</v>
      </c>
      <c r="M879" s="31">
        <v>7138.95</v>
      </c>
      <c r="N879" s="30">
        <v>5</v>
      </c>
      <c r="O879" s="30"/>
      <c r="P879" s="162">
        <v>15</v>
      </c>
      <c r="Q879" s="30">
        <f t="shared" si="815"/>
        <v>60</v>
      </c>
      <c r="R879" s="30">
        <f t="shared" si="816"/>
        <v>1826.2110000000002</v>
      </c>
      <c r="S879" s="30">
        <f t="shared" si="817"/>
        <v>1825</v>
      </c>
      <c r="T879" s="30" t="s">
        <v>6</v>
      </c>
      <c r="U879" s="30"/>
      <c r="V879" s="32">
        <v>42310</v>
      </c>
      <c r="W879" s="30"/>
      <c r="X879" s="31">
        <v>7138.95</v>
      </c>
      <c r="Y879" s="30">
        <v>0</v>
      </c>
      <c r="Z879" s="30">
        <v>0</v>
      </c>
      <c r="AA879" s="30">
        <v>0</v>
      </c>
      <c r="AB879" s="31">
        <f t="shared" si="818"/>
        <v>7138.95</v>
      </c>
      <c r="AC879" s="33">
        <v>42095</v>
      </c>
      <c r="AD879" s="10">
        <f t="shared" si="819"/>
        <v>42310</v>
      </c>
      <c r="AE879" s="10">
        <f t="shared" si="820"/>
        <v>42095</v>
      </c>
      <c r="AF879" s="11">
        <f t="shared" si="821"/>
        <v>-215</v>
      </c>
      <c r="AG879" s="11">
        <f t="shared" si="822"/>
        <v>1826.25</v>
      </c>
      <c r="AH879" s="11">
        <v>0</v>
      </c>
      <c r="AI879" s="11">
        <v>0</v>
      </c>
      <c r="AJ879" s="11">
        <v>0</v>
      </c>
      <c r="AK879" s="33">
        <v>42461</v>
      </c>
      <c r="AL879" s="5">
        <f t="shared" si="823"/>
        <v>42461</v>
      </c>
      <c r="AM879" s="11">
        <f t="shared" si="824"/>
        <v>42461</v>
      </c>
      <c r="AN879" s="11">
        <f t="shared" si="825"/>
        <v>0</v>
      </c>
      <c r="AO879" s="6">
        <v>589.04999999999995</v>
      </c>
      <c r="AP879" s="6">
        <f t="shared" si="826"/>
        <v>589.04999999999995</v>
      </c>
      <c r="AQ879" s="6">
        <f t="shared" si="827"/>
        <v>6549.9</v>
      </c>
      <c r="AR879" s="33">
        <v>42826</v>
      </c>
      <c r="AS879" s="5">
        <f t="shared" si="828"/>
        <v>42826</v>
      </c>
      <c r="AT879" s="11">
        <f t="shared" si="829"/>
        <v>42826</v>
      </c>
      <c r="AU879" s="11">
        <f t="shared" si="830"/>
        <v>516</v>
      </c>
      <c r="AV879" s="6">
        <v>2016.84</v>
      </c>
      <c r="AW879" s="6">
        <v>1427.79</v>
      </c>
      <c r="AX879" s="6">
        <f t="shared" si="831"/>
        <v>5122.1099999999997</v>
      </c>
      <c r="AY879" s="33">
        <v>43191</v>
      </c>
      <c r="AZ879" s="5">
        <f t="shared" si="832"/>
        <v>43191</v>
      </c>
      <c r="BA879" s="11">
        <f t="shared" si="833"/>
        <v>881</v>
      </c>
      <c r="BB879" s="11">
        <f t="shared" si="834"/>
        <v>881</v>
      </c>
      <c r="BC879" s="6">
        <v>3465.484524580761</v>
      </c>
      <c r="BD879" s="6">
        <v>1448.6445245807611</v>
      </c>
      <c r="BE879" s="6">
        <f t="shared" si="835"/>
        <v>3673.4654754192388</v>
      </c>
      <c r="BF879" s="8"/>
      <c r="BG879" s="33">
        <v>43556</v>
      </c>
      <c r="BH879" s="5">
        <f t="shared" si="836"/>
        <v>43556</v>
      </c>
      <c r="BI879" s="11">
        <f t="shared" si="837"/>
        <v>1246</v>
      </c>
      <c r="BJ879" s="11">
        <f t="shared" si="838"/>
        <v>0</v>
      </c>
      <c r="BK879" s="6">
        <f t="shared" si="862"/>
        <v>4893.2445245807612</v>
      </c>
      <c r="BL879" s="6">
        <v>1427.76</v>
      </c>
      <c r="BM879" s="6">
        <f t="shared" si="839"/>
        <v>2245.7054754192386</v>
      </c>
      <c r="BN879" s="59"/>
      <c r="BO879" s="58"/>
      <c r="BP879" s="58"/>
      <c r="BQ879" s="61">
        <f t="shared" si="840"/>
        <v>1904.0073434476171</v>
      </c>
      <c r="BR879" s="33">
        <v>43922</v>
      </c>
      <c r="BS879" s="5">
        <f t="shared" si="841"/>
        <v>43922</v>
      </c>
      <c r="BT879" s="11">
        <f t="shared" si="842"/>
        <v>1612</v>
      </c>
      <c r="BU879" s="11">
        <f t="shared" si="843"/>
        <v>0</v>
      </c>
      <c r="BV879" s="6">
        <f t="shared" si="844"/>
        <v>5234.9426565523827</v>
      </c>
      <c r="BW879" s="6">
        <v>341.69813197162125</v>
      </c>
      <c r="BX879" s="73">
        <f t="shared" si="852"/>
        <v>5038.3384109589042</v>
      </c>
      <c r="BY879" s="6">
        <v>817.91547541923865</v>
      </c>
      <c r="BZ879" s="33">
        <v>44287</v>
      </c>
      <c r="CA879" s="5">
        <f t="shared" si="845"/>
        <v>44287</v>
      </c>
      <c r="CB879" s="11">
        <f t="shared" si="846"/>
        <v>1977</v>
      </c>
      <c r="CC879" s="11">
        <f t="shared" si="847"/>
        <v>0</v>
      </c>
      <c r="CD879" s="6">
        <f t="shared" si="855"/>
        <v>6052.8581319716213</v>
      </c>
      <c r="CE879" s="62">
        <f t="shared" si="856"/>
        <v>817.91547541923865</v>
      </c>
      <c r="CF879" s="73">
        <f t="shared" si="853"/>
        <v>475.93</v>
      </c>
      <c r="CG879" s="73">
        <f t="shared" si="813"/>
        <v>4562.4084109589039</v>
      </c>
      <c r="CH879" s="6">
        <f t="shared" si="857"/>
        <v>0</v>
      </c>
      <c r="CI879" s="6"/>
      <c r="CJ879" s="33">
        <v>44652</v>
      </c>
      <c r="CK879" s="5">
        <f t="shared" si="848"/>
        <v>44652</v>
      </c>
      <c r="CL879" s="11">
        <f t="shared" si="849"/>
        <v>2557</v>
      </c>
      <c r="CM879" s="11">
        <f t="shared" si="850"/>
        <v>2557</v>
      </c>
      <c r="CN879" s="6">
        <f t="shared" si="858"/>
        <v>6052.8581319716213</v>
      </c>
      <c r="CO879" s="62">
        <f t="shared" si="859"/>
        <v>0</v>
      </c>
      <c r="CP879" s="73">
        <f t="shared" si="854"/>
        <v>475.93</v>
      </c>
      <c r="CQ879" s="73">
        <f t="shared" si="814"/>
        <v>4086.4784109589041</v>
      </c>
      <c r="CR879" s="6">
        <f t="shared" si="851"/>
        <v>0</v>
      </c>
    </row>
    <row r="880" spans="1:96">
      <c r="A880" s="30" t="s">
        <v>2828</v>
      </c>
      <c r="B880" s="30" t="s">
        <v>2826</v>
      </c>
      <c r="C880" s="49" t="s">
        <v>3062</v>
      </c>
      <c r="D880" s="49" t="s">
        <v>4059</v>
      </c>
      <c r="E880" s="30" t="s">
        <v>3061</v>
      </c>
      <c r="F880" s="30" t="s">
        <v>3138</v>
      </c>
      <c r="G880" s="30" t="s">
        <v>3115</v>
      </c>
      <c r="H880" s="30" t="s">
        <v>3727</v>
      </c>
      <c r="I880" s="30" t="s">
        <v>4311</v>
      </c>
      <c r="J880" s="30"/>
      <c r="K880" s="30" t="s">
        <v>1240</v>
      </c>
      <c r="L880" s="30" t="s">
        <v>3102</v>
      </c>
      <c r="M880" s="31">
        <v>7138.95</v>
      </c>
      <c r="N880" s="30">
        <v>5</v>
      </c>
      <c r="O880" s="30"/>
      <c r="P880" s="162">
        <v>15</v>
      </c>
      <c r="Q880" s="30">
        <f t="shared" si="815"/>
        <v>60</v>
      </c>
      <c r="R880" s="30">
        <f t="shared" si="816"/>
        <v>1826.2110000000002</v>
      </c>
      <c r="S880" s="30">
        <f t="shared" si="817"/>
        <v>1825</v>
      </c>
      <c r="T880" s="30" t="s">
        <v>6</v>
      </c>
      <c r="U880" s="30"/>
      <c r="V880" s="32">
        <v>42310</v>
      </c>
      <c r="W880" s="30"/>
      <c r="X880" s="31">
        <v>7138.95</v>
      </c>
      <c r="Y880" s="30">
        <v>0</v>
      </c>
      <c r="Z880" s="30">
        <v>0</v>
      </c>
      <c r="AA880" s="30">
        <v>0</v>
      </c>
      <c r="AB880" s="31">
        <f t="shared" si="818"/>
        <v>7138.95</v>
      </c>
      <c r="AC880" s="33">
        <v>42095</v>
      </c>
      <c r="AD880" s="10">
        <f t="shared" si="819"/>
        <v>42310</v>
      </c>
      <c r="AE880" s="10">
        <f t="shared" si="820"/>
        <v>42095</v>
      </c>
      <c r="AF880" s="11">
        <f t="shared" si="821"/>
        <v>-215</v>
      </c>
      <c r="AG880" s="11">
        <f t="shared" si="822"/>
        <v>1826.25</v>
      </c>
      <c r="AH880" s="11">
        <v>0</v>
      </c>
      <c r="AI880" s="11">
        <v>0</v>
      </c>
      <c r="AJ880" s="11">
        <v>0</v>
      </c>
      <c r="AK880" s="33">
        <v>42461</v>
      </c>
      <c r="AL880" s="5">
        <f t="shared" si="823"/>
        <v>42461</v>
      </c>
      <c r="AM880" s="11">
        <f t="shared" si="824"/>
        <v>42461</v>
      </c>
      <c r="AN880" s="11">
        <f t="shared" si="825"/>
        <v>0</v>
      </c>
      <c r="AO880" s="6">
        <v>589.04999999999995</v>
      </c>
      <c r="AP880" s="6">
        <f t="shared" si="826"/>
        <v>589.04999999999995</v>
      </c>
      <c r="AQ880" s="6">
        <f t="shared" si="827"/>
        <v>6549.9</v>
      </c>
      <c r="AR880" s="33">
        <v>42826</v>
      </c>
      <c r="AS880" s="5">
        <f t="shared" si="828"/>
        <v>42826</v>
      </c>
      <c r="AT880" s="11">
        <f t="shared" si="829"/>
        <v>42826</v>
      </c>
      <c r="AU880" s="11">
        <f t="shared" si="830"/>
        <v>516</v>
      </c>
      <c r="AV880" s="6">
        <v>2016.84</v>
      </c>
      <c r="AW880" s="6">
        <v>1427.79</v>
      </c>
      <c r="AX880" s="6">
        <f t="shared" si="831"/>
        <v>5122.1099999999997</v>
      </c>
      <c r="AY880" s="33">
        <v>43191</v>
      </c>
      <c r="AZ880" s="5">
        <f t="shared" si="832"/>
        <v>43191</v>
      </c>
      <c r="BA880" s="11">
        <f t="shared" si="833"/>
        <v>881</v>
      </c>
      <c r="BB880" s="11">
        <f t="shared" si="834"/>
        <v>881</v>
      </c>
      <c r="BC880" s="6">
        <v>3465.484524580761</v>
      </c>
      <c r="BD880" s="6">
        <v>1448.6445245807611</v>
      </c>
      <c r="BE880" s="6">
        <f t="shared" si="835"/>
        <v>3673.4654754192388</v>
      </c>
      <c r="BF880" s="8"/>
      <c r="BG880" s="33">
        <v>43556</v>
      </c>
      <c r="BH880" s="5">
        <f t="shared" si="836"/>
        <v>43556</v>
      </c>
      <c r="BI880" s="11">
        <f t="shared" si="837"/>
        <v>1246</v>
      </c>
      <c r="BJ880" s="11">
        <f t="shared" si="838"/>
        <v>0</v>
      </c>
      <c r="BK880" s="6">
        <f t="shared" si="862"/>
        <v>4893.2445245807612</v>
      </c>
      <c r="BL880" s="6">
        <v>1427.76</v>
      </c>
      <c r="BM880" s="6">
        <f t="shared" si="839"/>
        <v>2245.7054754192386</v>
      </c>
      <c r="BN880" s="59"/>
      <c r="BO880" s="58"/>
      <c r="BP880" s="58"/>
      <c r="BQ880" s="61">
        <f t="shared" si="840"/>
        <v>1904.0073434476171</v>
      </c>
      <c r="BR880" s="33">
        <v>43922</v>
      </c>
      <c r="BS880" s="5">
        <f t="shared" si="841"/>
        <v>43922</v>
      </c>
      <c r="BT880" s="11">
        <f t="shared" si="842"/>
        <v>1612</v>
      </c>
      <c r="BU880" s="11">
        <f t="shared" si="843"/>
        <v>0</v>
      </c>
      <c r="BV880" s="6">
        <f t="shared" si="844"/>
        <v>5234.9426565523827</v>
      </c>
      <c r="BW880" s="6">
        <v>341.69813197162125</v>
      </c>
      <c r="BX880" s="73">
        <f t="shared" si="852"/>
        <v>5038.3384109589042</v>
      </c>
      <c r="BY880" s="6">
        <v>817.91547541923865</v>
      </c>
      <c r="BZ880" s="33">
        <v>44287</v>
      </c>
      <c r="CA880" s="5">
        <f t="shared" si="845"/>
        <v>44287</v>
      </c>
      <c r="CB880" s="11">
        <f t="shared" si="846"/>
        <v>1977</v>
      </c>
      <c r="CC880" s="11">
        <f t="shared" si="847"/>
        <v>0</v>
      </c>
      <c r="CD880" s="6">
        <f t="shared" si="855"/>
        <v>6052.8581319716213</v>
      </c>
      <c r="CE880" s="62">
        <f t="shared" si="856"/>
        <v>817.91547541923865</v>
      </c>
      <c r="CF880" s="73">
        <f t="shared" si="853"/>
        <v>475.93</v>
      </c>
      <c r="CG880" s="73">
        <f t="shared" si="813"/>
        <v>4562.4084109589039</v>
      </c>
      <c r="CH880" s="6">
        <f t="shared" si="857"/>
        <v>0</v>
      </c>
      <c r="CI880" s="6"/>
      <c r="CJ880" s="33">
        <v>44652</v>
      </c>
      <c r="CK880" s="5">
        <f t="shared" si="848"/>
        <v>44652</v>
      </c>
      <c r="CL880" s="11">
        <f t="shared" si="849"/>
        <v>2557</v>
      </c>
      <c r="CM880" s="11">
        <f t="shared" si="850"/>
        <v>2557</v>
      </c>
      <c r="CN880" s="6">
        <f t="shared" si="858"/>
        <v>6052.8581319716213</v>
      </c>
      <c r="CO880" s="62">
        <f t="shared" si="859"/>
        <v>0</v>
      </c>
      <c r="CP880" s="73">
        <f t="shared" si="854"/>
        <v>475.93</v>
      </c>
      <c r="CQ880" s="73">
        <f t="shared" si="814"/>
        <v>4086.4784109589041</v>
      </c>
      <c r="CR880" s="6">
        <f t="shared" si="851"/>
        <v>0</v>
      </c>
    </row>
    <row r="881" spans="1:96">
      <c r="A881" s="30" t="s">
        <v>2829</v>
      </c>
      <c r="B881" s="30" t="s">
        <v>2826</v>
      </c>
      <c r="C881" s="49"/>
      <c r="D881" s="49" t="s">
        <v>4060</v>
      </c>
      <c r="E881" s="30" t="s">
        <v>3061</v>
      </c>
      <c r="F881" s="30" t="s">
        <v>3138</v>
      </c>
      <c r="G881" s="30" t="s">
        <v>3115</v>
      </c>
      <c r="H881" s="30" t="s">
        <v>3163</v>
      </c>
      <c r="I881" s="30" t="s">
        <v>4310</v>
      </c>
      <c r="J881" s="30"/>
      <c r="K881" s="30" t="s">
        <v>1240</v>
      </c>
      <c r="L881" s="30" t="s">
        <v>3102</v>
      </c>
      <c r="M881" s="31">
        <v>7138.95</v>
      </c>
      <c r="N881" s="30">
        <v>5</v>
      </c>
      <c r="O881" s="30"/>
      <c r="P881" s="162">
        <v>15</v>
      </c>
      <c r="Q881" s="30">
        <f t="shared" si="815"/>
        <v>60</v>
      </c>
      <c r="R881" s="30">
        <f t="shared" si="816"/>
        <v>1826.2110000000002</v>
      </c>
      <c r="S881" s="30">
        <f t="shared" si="817"/>
        <v>1825</v>
      </c>
      <c r="T881" s="30" t="s">
        <v>6</v>
      </c>
      <c r="U881" s="30"/>
      <c r="V881" s="32">
        <v>42310</v>
      </c>
      <c r="W881" s="30"/>
      <c r="X881" s="31">
        <v>7138.95</v>
      </c>
      <c r="Y881" s="30">
        <v>0</v>
      </c>
      <c r="Z881" s="30">
        <v>0</v>
      </c>
      <c r="AA881" s="30">
        <v>0</v>
      </c>
      <c r="AB881" s="31">
        <f t="shared" si="818"/>
        <v>7138.95</v>
      </c>
      <c r="AC881" s="33">
        <v>42095</v>
      </c>
      <c r="AD881" s="10">
        <f t="shared" si="819"/>
        <v>42310</v>
      </c>
      <c r="AE881" s="10">
        <f t="shared" si="820"/>
        <v>42095</v>
      </c>
      <c r="AF881" s="11">
        <f t="shared" si="821"/>
        <v>-215</v>
      </c>
      <c r="AG881" s="11">
        <f t="shared" si="822"/>
        <v>1826.25</v>
      </c>
      <c r="AH881" s="11">
        <v>0</v>
      </c>
      <c r="AI881" s="11">
        <v>0</v>
      </c>
      <c r="AJ881" s="11">
        <v>0</v>
      </c>
      <c r="AK881" s="33">
        <v>42461</v>
      </c>
      <c r="AL881" s="5">
        <f t="shared" si="823"/>
        <v>42461</v>
      </c>
      <c r="AM881" s="11">
        <f t="shared" si="824"/>
        <v>42461</v>
      </c>
      <c r="AN881" s="11">
        <f t="shared" si="825"/>
        <v>0</v>
      </c>
      <c r="AO881" s="6">
        <v>589.04999999999995</v>
      </c>
      <c r="AP881" s="6">
        <f t="shared" si="826"/>
        <v>589.04999999999995</v>
      </c>
      <c r="AQ881" s="6">
        <f t="shared" si="827"/>
        <v>6549.9</v>
      </c>
      <c r="AR881" s="33">
        <v>42826</v>
      </c>
      <c r="AS881" s="5">
        <f t="shared" si="828"/>
        <v>42826</v>
      </c>
      <c r="AT881" s="11">
        <f t="shared" si="829"/>
        <v>42826</v>
      </c>
      <c r="AU881" s="11">
        <f t="shared" si="830"/>
        <v>516</v>
      </c>
      <c r="AV881" s="6">
        <v>2016.84</v>
      </c>
      <c r="AW881" s="6">
        <v>1427.79</v>
      </c>
      <c r="AX881" s="6">
        <f t="shared" si="831"/>
        <v>5122.1099999999997</v>
      </c>
      <c r="AY881" s="33">
        <v>43191</v>
      </c>
      <c r="AZ881" s="5">
        <f t="shared" si="832"/>
        <v>43191</v>
      </c>
      <c r="BA881" s="11">
        <f t="shared" si="833"/>
        <v>881</v>
      </c>
      <c r="BB881" s="11">
        <f t="shared" si="834"/>
        <v>881</v>
      </c>
      <c r="BC881" s="6">
        <v>3465.484524580761</v>
      </c>
      <c r="BD881" s="6">
        <v>1448.6445245807611</v>
      </c>
      <c r="BE881" s="6">
        <f t="shared" si="835"/>
        <v>3673.4654754192388</v>
      </c>
      <c r="BF881" s="8"/>
      <c r="BG881" s="33">
        <v>43556</v>
      </c>
      <c r="BH881" s="5">
        <f t="shared" si="836"/>
        <v>43556</v>
      </c>
      <c r="BI881" s="11">
        <f t="shared" si="837"/>
        <v>1246</v>
      </c>
      <c r="BJ881" s="11">
        <f t="shared" si="838"/>
        <v>0</v>
      </c>
      <c r="BK881" s="6">
        <f t="shared" si="862"/>
        <v>4893.2445245807612</v>
      </c>
      <c r="BL881" s="6">
        <v>1427.76</v>
      </c>
      <c r="BM881" s="6">
        <f t="shared" si="839"/>
        <v>2245.7054754192386</v>
      </c>
      <c r="BN881" s="59"/>
      <c r="BO881" s="58"/>
      <c r="BP881" s="58"/>
      <c r="BQ881" s="61">
        <f t="shared" si="840"/>
        <v>1904.0073434476171</v>
      </c>
      <c r="BR881" s="33">
        <v>43922</v>
      </c>
      <c r="BS881" s="5">
        <f t="shared" si="841"/>
        <v>43922</v>
      </c>
      <c r="BT881" s="11">
        <f t="shared" si="842"/>
        <v>1612</v>
      </c>
      <c r="BU881" s="11">
        <f t="shared" si="843"/>
        <v>0</v>
      </c>
      <c r="BV881" s="6">
        <f t="shared" si="844"/>
        <v>5234.9426565523827</v>
      </c>
      <c r="BW881" s="6">
        <v>341.69813197162125</v>
      </c>
      <c r="BX881" s="73">
        <f t="shared" si="852"/>
        <v>5038.3384109589042</v>
      </c>
      <c r="BY881" s="6">
        <v>817.91547541923865</v>
      </c>
      <c r="BZ881" s="33">
        <v>44287</v>
      </c>
      <c r="CA881" s="5">
        <f t="shared" si="845"/>
        <v>44287</v>
      </c>
      <c r="CB881" s="11">
        <f t="shared" si="846"/>
        <v>1977</v>
      </c>
      <c r="CC881" s="11">
        <f t="shared" si="847"/>
        <v>0</v>
      </c>
      <c r="CD881" s="6">
        <f t="shared" si="855"/>
        <v>6052.8581319716213</v>
      </c>
      <c r="CE881" s="62">
        <f t="shared" si="856"/>
        <v>817.91547541923865</v>
      </c>
      <c r="CF881" s="73">
        <f t="shared" si="853"/>
        <v>475.93</v>
      </c>
      <c r="CG881" s="73">
        <f t="shared" si="813"/>
        <v>4562.4084109589039</v>
      </c>
      <c r="CH881" s="6">
        <f t="shared" si="857"/>
        <v>0</v>
      </c>
      <c r="CI881" s="6"/>
      <c r="CJ881" s="33">
        <v>44652</v>
      </c>
      <c r="CK881" s="5">
        <f t="shared" si="848"/>
        <v>44652</v>
      </c>
      <c r="CL881" s="11">
        <f t="shared" si="849"/>
        <v>2557</v>
      </c>
      <c r="CM881" s="11">
        <f t="shared" si="850"/>
        <v>2557</v>
      </c>
      <c r="CN881" s="6">
        <f t="shared" si="858"/>
        <v>6052.8581319716213</v>
      </c>
      <c r="CO881" s="62">
        <f t="shared" si="859"/>
        <v>0</v>
      </c>
      <c r="CP881" s="73">
        <f t="shared" si="854"/>
        <v>475.93</v>
      </c>
      <c r="CQ881" s="73">
        <f t="shared" si="814"/>
        <v>4086.4784109589041</v>
      </c>
      <c r="CR881" s="6">
        <f t="shared" si="851"/>
        <v>0</v>
      </c>
    </row>
    <row r="882" spans="1:96">
      <c r="A882" s="30" t="s">
        <v>2830</v>
      </c>
      <c r="B882" s="30" t="s">
        <v>2826</v>
      </c>
      <c r="C882" s="49"/>
      <c r="D882" s="49" t="s">
        <v>4061</v>
      </c>
      <c r="E882" s="30" t="s">
        <v>3061</v>
      </c>
      <c r="F882" s="30" t="s">
        <v>3138</v>
      </c>
      <c r="G882" s="30" t="s">
        <v>3115</v>
      </c>
      <c r="H882" s="30" t="s">
        <v>3391</v>
      </c>
      <c r="I882" s="30" t="s">
        <v>4300</v>
      </c>
      <c r="J882" s="30"/>
      <c r="K882" s="30" t="s">
        <v>1240</v>
      </c>
      <c r="L882" s="30" t="s">
        <v>3102</v>
      </c>
      <c r="M882" s="31">
        <v>7138.95</v>
      </c>
      <c r="N882" s="30">
        <v>5</v>
      </c>
      <c r="O882" s="30"/>
      <c r="P882" s="162">
        <v>15</v>
      </c>
      <c r="Q882" s="30">
        <f t="shared" si="815"/>
        <v>60</v>
      </c>
      <c r="R882" s="30">
        <f t="shared" si="816"/>
        <v>1826.2110000000002</v>
      </c>
      <c r="S882" s="30">
        <f t="shared" si="817"/>
        <v>1825</v>
      </c>
      <c r="T882" s="30" t="s">
        <v>6</v>
      </c>
      <c r="U882" s="30"/>
      <c r="V882" s="32">
        <v>42310</v>
      </c>
      <c r="W882" s="30"/>
      <c r="X882" s="31">
        <v>7138.95</v>
      </c>
      <c r="Y882" s="30">
        <v>0</v>
      </c>
      <c r="Z882" s="30">
        <v>0</v>
      </c>
      <c r="AA882" s="30">
        <v>0</v>
      </c>
      <c r="AB882" s="31">
        <f t="shared" si="818"/>
        <v>7138.95</v>
      </c>
      <c r="AC882" s="33">
        <v>42095</v>
      </c>
      <c r="AD882" s="10">
        <f t="shared" si="819"/>
        <v>42310</v>
      </c>
      <c r="AE882" s="10">
        <f t="shared" si="820"/>
        <v>42095</v>
      </c>
      <c r="AF882" s="11">
        <f t="shared" si="821"/>
        <v>-215</v>
      </c>
      <c r="AG882" s="11">
        <f t="shared" si="822"/>
        <v>1826.25</v>
      </c>
      <c r="AH882" s="11">
        <v>0</v>
      </c>
      <c r="AI882" s="11">
        <v>0</v>
      </c>
      <c r="AJ882" s="11">
        <v>0</v>
      </c>
      <c r="AK882" s="33">
        <v>42461</v>
      </c>
      <c r="AL882" s="5">
        <f t="shared" si="823"/>
        <v>42461</v>
      </c>
      <c r="AM882" s="11">
        <f t="shared" si="824"/>
        <v>42461</v>
      </c>
      <c r="AN882" s="11">
        <f t="shared" si="825"/>
        <v>0</v>
      </c>
      <c r="AO882" s="6">
        <v>589.04999999999995</v>
      </c>
      <c r="AP882" s="6">
        <f t="shared" si="826"/>
        <v>589.04999999999995</v>
      </c>
      <c r="AQ882" s="6">
        <f t="shared" si="827"/>
        <v>6549.9</v>
      </c>
      <c r="AR882" s="33">
        <v>42826</v>
      </c>
      <c r="AS882" s="5">
        <f t="shared" si="828"/>
        <v>42826</v>
      </c>
      <c r="AT882" s="11">
        <f t="shared" si="829"/>
        <v>42826</v>
      </c>
      <c r="AU882" s="11">
        <f t="shared" si="830"/>
        <v>516</v>
      </c>
      <c r="AV882" s="6">
        <v>2016.84</v>
      </c>
      <c r="AW882" s="6">
        <v>1427.79</v>
      </c>
      <c r="AX882" s="6">
        <f t="shared" si="831"/>
        <v>5122.1099999999997</v>
      </c>
      <c r="AY882" s="33">
        <v>43191</v>
      </c>
      <c r="AZ882" s="5">
        <f t="shared" si="832"/>
        <v>43191</v>
      </c>
      <c r="BA882" s="11">
        <f t="shared" si="833"/>
        <v>881</v>
      </c>
      <c r="BB882" s="11">
        <f t="shared" si="834"/>
        <v>881</v>
      </c>
      <c r="BC882" s="6">
        <v>3465.484524580761</v>
      </c>
      <c r="BD882" s="6">
        <v>1448.6445245807611</v>
      </c>
      <c r="BE882" s="6">
        <f t="shared" si="835"/>
        <v>3673.4654754192388</v>
      </c>
      <c r="BF882" s="8"/>
      <c r="BG882" s="33">
        <v>43556</v>
      </c>
      <c r="BH882" s="5">
        <f t="shared" si="836"/>
        <v>43556</v>
      </c>
      <c r="BI882" s="11">
        <f t="shared" si="837"/>
        <v>1246</v>
      </c>
      <c r="BJ882" s="11">
        <f t="shared" si="838"/>
        <v>0</v>
      </c>
      <c r="BK882" s="6">
        <f t="shared" si="862"/>
        <v>4893.2445245807612</v>
      </c>
      <c r="BL882" s="6">
        <v>1427.76</v>
      </c>
      <c r="BM882" s="6">
        <f t="shared" si="839"/>
        <v>2245.7054754192386</v>
      </c>
      <c r="BN882" s="59"/>
      <c r="BO882" s="58"/>
      <c r="BP882" s="58"/>
      <c r="BQ882" s="61">
        <f t="shared" si="840"/>
        <v>1904.0073434476171</v>
      </c>
      <c r="BR882" s="33">
        <v>43922</v>
      </c>
      <c r="BS882" s="5">
        <f t="shared" si="841"/>
        <v>43922</v>
      </c>
      <c r="BT882" s="11">
        <f t="shared" si="842"/>
        <v>1612</v>
      </c>
      <c r="BU882" s="11">
        <f t="shared" si="843"/>
        <v>0</v>
      </c>
      <c r="BV882" s="6">
        <f t="shared" si="844"/>
        <v>5234.9426565523827</v>
      </c>
      <c r="BW882" s="6">
        <v>341.69813197162125</v>
      </c>
      <c r="BX882" s="73">
        <f t="shared" si="852"/>
        <v>5038.3384109589042</v>
      </c>
      <c r="BY882" s="6">
        <v>817.91547541923865</v>
      </c>
      <c r="BZ882" s="33">
        <v>44287</v>
      </c>
      <c r="CA882" s="5">
        <f t="shared" si="845"/>
        <v>44287</v>
      </c>
      <c r="CB882" s="11">
        <f t="shared" si="846"/>
        <v>1977</v>
      </c>
      <c r="CC882" s="11">
        <f t="shared" si="847"/>
        <v>0</v>
      </c>
      <c r="CD882" s="6">
        <f t="shared" si="855"/>
        <v>6052.8581319716213</v>
      </c>
      <c r="CE882" s="62">
        <f t="shared" si="856"/>
        <v>817.91547541923865</v>
      </c>
      <c r="CF882" s="73">
        <f t="shared" si="853"/>
        <v>475.93</v>
      </c>
      <c r="CG882" s="73">
        <f t="shared" si="813"/>
        <v>4562.4084109589039</v>
      </c>
      <c r="CH882" s="6">
        <f t="shared" si="857"/>
        <v>0</v>
      </c>
      <c r="CI882" s="6"/>
      <c r="CJ882" s="33">
        <v>44652</v>
      </c>
      <c r="CK882" s="5">
        <f t="shared" si="848"/>
        <v>44652</v>
      </c>
      <c r="CL882" s="11">
        <f t="shared" si="849"/>
        <v>2557</v>
      </c>
      <c r="CM882" s="11">
        <f t="shared" si="850"/>
        <v>2557</v>
      </c>
      <c r="CN882" s="6">
        <f t="shared" si="858"/>
        <v>6052.8581319716213</v>
      </c>
      <c r="CO882" s="62">
        <f t="shared" si="859"/>
        <v>0</v>
      </c>
      <c r="CP882" s="73">
        <f t="shared" si="854"/>
        <v>475.93</v>
      </c>
      <c r="CQ882" s="73">
        <f t="shared" si="814"/>
        <v>4086.4784109589041</v>
      </c>
      <c r="CR882" s="6">
        <f t="shared" si="851"/>
        <v>0</v>
      </c>
    </row>
    <row r="883" spans="1:96">
      <c r="A883" s="30" t="s">
        <v>2831</v>
      </c>
      <c r="B883" s="30" t="s">
        <v>2826</v>
      </c>
      <c r="C883" s="49"/>
      <c r="D883" s="49" t="s">
        <v>4062</v>
      </c>
      <c r="E883" s="30" t="s">
        <v>3061</v>
      </c>
      <c r="F883" s="30" t="s">
        <v>3138</v>
      </c>
      <c r="G883" s="30" t="s">
        <v>3115</v>
      </c>
      <c r="H883" s="30" t="s">
        <v>3155</v>
      </c>
      <c r="I883" s="30" t="s">
        <v>4298</v>
      </c>
      <c r="J883" s="30"/>
      <c r="K883" s="30" t="s">
        <v>1240</v>
      </c>
      <c r="L883" s="30" t="s">
        <v>3102</v>
      </c>
      <c r="M883" s="31">
        <v>7138.95</v>
      </c>
      <c r="N883" s="30">
        <v>5</v>
      </c>
      <c r="O883" s="30"/>
      <c r="P883" s="162">
        <v>15</v>
      </c>
      <c r="Q883" s="30">
        <f t="shared" si="815"/>
        <v>60</v>
      </c>
      <c r="R883" s="30">
        <f t="shared" si="816"/>
        <v>1826.2110000000002</v>
      </c>
      <c r="S883" s="30">
        <f t="shared" si="817"/>
        <v>1825</v>
      </c>
      <c r="T883" s="30" t="s">
        <v>6</v>
      </c>
      <c r="U883" s="30"/>
      <c r="V883" s="32">
        <v>42310</v>
      </c>
      <c r="W883" s="30"/>
      <c r="X883" s="31">
        <v>7138.95</v>
      </c>
      <c r="Y883" s="30">
        <v>0</v>
      </c>
      <c r="Z883" s="30">
        <v>0</v>
      </c>
      <c r="AA883" s="30">
        <v>0</v>
      </c>
      <c r="AB883" s="31">
        <f t="shared" si="818"/>
        <v>7138.95</v>
      </c>
      <c r="AC883" s="33">
        <v>42095</v>
      </c>
      <c r="AD883" s="10">
        <f t="shared" si="819"/>
        <v>42310</v>
      </c>
      <c r="AE883" s="10">
        <f t="shared" si="820"/>
        <v>42095</v>
      </c>
      <c r="AF883" s="11">
        <f t="shared" si="821"/>
        <v>-215</v>
      </c>
      <c r="AG883" s="11">
        <f t="shared" si="822"/>
        <v>1826.25</v>
      </c>
      <c r="AH883" s="11">
        <v>0</v>
      </c>
      <c r="AI883" s="11">
        <v>0</v>
      </c>
      <c r="AJ883" s="11">
        <v>0</v>
      </c>
      <c r="AK883" s="33">
        <v>42461</v>
      </c>
      <c r="AL883" s="5">
        <f t="shared" si="823"/>
        <v>42461</v>
      </c>
      <c r="AM883" s="11">
        <f t="shared" si="824"/>
        <v>42461</v>
      </c>
      <c r="AN883" s="11">
        <f t="shared" si="825"/>
        <v>0</v>
      </c>
      <c r="AO883" s="6">
        <v>589.04999999999995</v>
      </c>
      <c r="AP883" s="6">
        <f t="shared" si="826"/>
        <v>589.04999999999995</v>
      </c>
      <c r="AQ883" s="6">
        <f t="shared" si="827"/>
        <v>6549.9</v>
      </c>
      <c r="AR883" s="33">
        <v>42826</v>
      </c>
      <c r="AS883" s="5">
        <f t="shared" si="828"/>
        <v>42826</v>
      </c>
      <c r="AT883" s="11">
        <f t="shared" si="829"/>
        <v>42826</v>
      </c>
      <c r="AU883" s="11">
        <f t="shared" si="830"/>
        <v>516</v>
      </c>
      <c r="AV883" s="6">
        <v>2016.84</v>
      </c>
      <c r="AW883" s="6">
        <v>1427.79</v>
      </c>
      <c r="AX883" s="6">
        <f t="shared" si="831"/>
        <v>5122.1099999999997</v>
      </c>
      <c r="AY883" s="33">
        <v>43191</v>
      </c>
      <c r="AZ883" s="5">
        <f t="shared" si="832"/>
        <v>43191</v>
      </c>
      <c r="BA883" s="11">
        <f t="shared" si="833"/>
        <v>881</v>
      </c>
      <c r="BB883" s="11">
        <f t="shared" si="834"/>
        <v>881</v>
      </c>
      <c r="BC883" s="6">
        <v>3465.484524580761</v>
      </c>
      <c r="BD883" s="6">
        <v>1448.6445245807611</v>
      </c>
      <c r="BE883" s="6">
        <f t="shared" si="835"/>
        <v>3673.4654754192388</v>
      </c>
      <c r="BF883" s="8"/>
      <c r="BG883" s="33">
        <v>43556</v>
      </c>
      <c r="BH883" s="5">
        <f t="shared" si="836"/>
        <v>43556</v>
      </c>
      <c r="BI883" s="11">
        <f t="shared" si="837"/>
        <v>1246</v>
      </c>
      <c r="BJ883" s="11">
        <f t="shared" si="838"/>
        <v>0</v>
      </c>
      <c r="BK883" s="6">
        <f t="shared" si="862"/>
        <v>4893.2445245807612</v>
      </c>
      <c r="BL883" s="6">
        <v>1427.76</v>
      </c>
      <c r="BM883" s="6">
        <f t="shared" si="839"/>
        <v>2245.7054754192386</v>
      </c>
      <c r="BN883" s="59"/>
      <c r="BO883" s="58"/>
      <c r="BP883" s="58"/>
      <c r="BQ883" s="61">
        <f t="shared" si="840"/>
        <v>1904.0073434476171</v>
      </c>
      <c r="BR883" s="33">
        <v>43922</v>
      </c>
      <c r="BS883" s="5">
        <f t="shared" si="841"/>
        <v>43922</v>
      </c>
      <c r="BT883" s="11">
        <f t="shared" si="842"/>
        <v>1612</v>
      </c>
      <c r="BU883" s="11">
        <f t="shared" si="843"/>
        <v>0</v>
      </c>
      <c r="BV883" s="6">
        <f t="shared" si="844"/>
        <v>5234.9426565523827</v>
      </c>
      <c r="BW883" s="6">
        <v>341.69813197162125</v>
      </c>
      <c r="BX883" s="73">
        <f t="shared" si="852"/>
        <v>5038.3384109589042</v>
      </c>
      <c r="BY883" s="6">
        <v>817.91547541923865</v>
      </c>
      <c r="BZ883" s="33">
        <v>44287</v>
      </c>
      <c r="CA883" s="5">
        <f t="shared" si="845"/>
        <v>44287</v>
      </c>
      <c r="CB883" s="11">
        <f t="shared" si="846"/>
        <v>1977</v>
      </c>
      <c r="CC883" s="11">
        <f t="shared" si="847"/>
        <v>0</v>
      </c>
      <c r="CD883" s="6">
        <f t="shared" si="855"/>
        <v>6052.8581319716213</v>
      </c>
      <c r="CE883" s="62">
        <f t="shared" si="856"/>
        <v>817.91547541923865</v>
      </c>
      <c r="CF883" s="73">
        <f t="shared" si="853"/>
        <v>475.93</v>
      </c>
      <c r="CG883" s="73">
        <f t="shared" si="813"/>
        <v>4562.4084109589039</v>
      </c>
      <c r="CH883" s="6">
        <f t="shared" si="857"/>
        <v>0</v>
      </c>
      <c r="CI883" s="6"/>
      <c r="CJ883" s="33">
        <v>44652</v>
      </c>
      <c r="CK883" s="5">
        <f t="shared" si="848"/>
        <v>44652</v>
      </c>
      <c r="CL883" s="11">
        <f t="shared" si="849"/>
        <v>2557</v>
      </c>
      <c r="CM883" s="11">
        <f t="shared" si="850"/>
        <v>2557</v>
      </c>
      <c r="CN883" s="6">
        <f t="shared" si="858"/>
        <v>6052.8581319716213</v>
      </c>
      <c r="CO883" s="62">
        <f t="shared" si="859"/>
        <v>0</v>
      </c>
      <c r="CP883" s="73">
        <f t="shared" si="854"/>
        <v>475.93</v>
      </c>
      <c r="CQ883" s="73">
        <f t="shared" si="814"/>
        <v>4086.4784109589041</v>
      </c>
      <c r="CR883" s="6">
        <f t="shared" si="851"/>
        <v>0</v>
      </c>
    </row>
    <row r="884" spans="1:96">
      <c r="A884" s="30" t="s">
        <v>2832</v>
      </c>
      <c r="B884" s="30" t="s">
        <v>2826</v>
      </c>
      <c r="C884" s="49"/>
      <c r="D884" s="49" t="s">
        <v>4063</v>
      </c>
      <c r="E884" s="30" t="s">
        <v>3061</v>
      </c>
      <c r="F884" s="30" t="s">
        <v>3138</v>
      </c>
      <c r="G884" s="30" t="s">
        <v>3115</v>
      </c>
      <c r="H884" s="30" t="s">
        <v>4064</v>
      </c>
      <c r="I884" s="30" t="s">
        <v>4259</v>
      </c>
      <c r="J884" s="30"/>
      <c r="K884" s="30" t="s">
        <v>1240</v>
      </c>
      <c r="L884" s="30" t="s">
        <v>3102</v>
      </c>
      <c r="M884" s="31">
        <v>7138.95</v>
      </c>
      <c r="N884" s="30">
        <v>5</v>
      </c>
      <c r="O884" s="30"/>
      <c r="P884" s="162">
        <v>15</v>
      </c>
      <c r="Q884" s="30">
        <f t="shared" si="815"/>
        <v>60</v>
      </c>
      <c r="R884" s="30">
        <f t="shared" si="816"/>
        <v>1826.2110000000002</v>
      </c>
      <c r="S884" s="30">
        <f t="shared" si="817"/>
        <v>1825</v>
      </c>
      <c r="T884" s="30" t="s">
        <v>6</v>
      </c>
      <c r="U884" s="30"/>
      <c r="V884" s="32">
        <v>42310</v>
      </c>
      <c r="W884" s="30"/>
      <c r="X884" s="31">
        <v>7138.95</v>
      </c>
      <c r="Y884" s="30">
        <v>0</v>
      </c>
      <c r="Z884" s="30">
        <v>0</v>
      </c>
      <c r="AA884" s="30">
        <v>0</v>
      </c>
      <c r="AB884" s="31">
        <f t="shared" si="818"/>
        <v>7138.95</v>
      </c>
      <c r="AC884" s="33">
        <v>42095</v>
      </c>
      <c r="AD884" s="10">
        <f t="shared" si="819"/>
        <v>42310</v>
      </c>
      <c r="AE884" s="10">
        <f t="shared" si="820"/>
        <v>42095</v>
      </c>
      <c r="AF884" s="11">
        <f t="shared" si="821"/>
        <v>-215</v>
      </c>
      <c r="AG884" s="11">
        <f t="shared" si="822"/>
        <v>1826.25</v>
      </c>
      <c r="AH884" s="11">
        <v>0</v>
      </c>
      <c r="AI884" s="11">
        <v>0</v>
      </c>
      <c r="AJ884" s="11">
        <v>0</v>
      </c>
      <c r="AK884" s="33">
        <v>42461</v>
      </c>
      <c r="AL884" s="5">
        <f t="shared" si="823"/>
        <v>42461</v>
      </c>
      <c r="AM884" s="11">
        <f t="shared" si="824"/>
        <v>42461</v>
      </c>
      <c r="AN884" s="11">
        <f t="shared" si="825"/>
        <v>0</v>
      </c>
      <c r="AO884" s="6">
        <v>589.04999999999995</v>
      </c>
      <c r="AP884" s="6">
        <f t="shared" si="826"/>
        <v>589.04999999999995</v>
      </c>
      <c r="AQ884" s="6">
        <f t="shared" si="827"/>
        <v>6549.9</v>
      </c>
      <c r="AR884" s="33">
        <v>42826</v>
      </c>
      <c r="AS884" s="5">
        <f t="shared" si="828"/>
        <v>42826</v>
      </c>
      <c r="AT884" s="11">
        <f t="shared" si="829"/>
        <v>42826</v>
      </c>
      <c r="AU884" s="11">
        <f t="shared" si="830"/>
        <v>516</v>
      </c>
      <c r="AV884" s="6">
        <v>2016.84</v>
      </c>
      <c r="AW884" s="6">
        <v>1427.79</v>
      </c>
      <c r="AX884" s="6">
        <f t="shared" si="831"/>
        <v>5122.1099999999997</v>
      </c>
      <c r="AY884" s="33">
        <v>43191</v>
      </c>
      <c r="AZ884" s="5">
        <f t="shared" si="832"/>
        <v>43191</v>
      </c>
      <c r="BA884" s="11">
        <f t="shared" si="833"/>
        <v>881</v>
      </c>
      <c r="BB884" s="11">
        <f t="shared" si="834"/>
        <v>881</v>
      </c>
      <c r="BC884" s="6">
        <v>3465.484524580761</v>
      </c>
      <c r="BD884" s="6">
        <v>1448.6445245807611</v>
      </c>
      <c r="BE884" s="6">
        <f t="shared" si="835"/>
        <v>3673.4654754192388</v>
      </c>
      <c r="BF884" s="8"/>
      <c r="BG884" s="33">
        <v>43556</v>
      </c>
      <c r="BH884" s="5">
        <f t="shared" si="836"/>
        <v>43556</v>
      </c>
      <c r="BI884" s="11">
        <f t="shared" si="837"/>
        <v>1246</v>
      </c>
      <c r="BJ884" s="11">
        <f t="shared" si="838"/>
        <v>0</v>
      </c>
      <c r="BK884" s="6">
        <f t="shared" si="862"/>
        <v>4893.2445245807612</v>
      </c>
      <c r="BL884" s="6">
        <v>1427.76</v>
      </c>
      <c r="BM884" s="6">
        <f t="shared" si="839"/>
        <v>2245.7054754192386</v>
      </c>
      <c r="BN884" s="59"/>
      <c r="BO884" s="58"/>
      <c r="BP884" s="58"/>
      <c r="BQ884" s="61">
        <f t="shared" si="840"/>
        <v>1904.0073434476171</v>
      </c>
      <c r="BR884" s="33">
        <v>43922</v>
      </c>
      <c r="BS884" s="5">
        <f t="shared" si="841"/>
        <v>43922</v>
      </c>
      <c r="BT884" s="11">
        <f t="shared" si="842"/>
        <v>1612</v>
      </c>
      <c r="BU884" s="11">
        <f t="shared" si="843"/>
        <v>0</v>
      </c>
      <c r="BV884" s="6">
        <f t="shared" si="844"/>
        <v>5234.9426565523827</v>
      </c>
      <c r="BW884" s="6">
        <v>341.69813197162125</v>
      </c>
      <c r="BX884" s="73">
        <f t="shared" si="852"/>
        <v>5038.3384109589042</v>
      </c>
      <c r="BY884" s="6">
        <v>817.91547541923865</v>
      </c>
      <c r="BZ884" s="33">
        <v>44287</v>
      </c>
      <c r="CA884" s="5">
        <f t="shared" si="845"/>
        <v>44287</v>
      </c>
      <c r="CB884" s="11">
        <f t="shared" si="846"/>
        <v>1977</v>
      </c>
      <c r="CC884" s="11">
        <f t="shared" si="847"/>
        <v>0</v>
      </c>
      <c r="CD884" s="6">
        <f t="shared" si="855"/>
        <v>6052.8581319716213</v>
      </c>
      <c r="CE884" s="62">
        <f t="shared" si="856"/>
        <v>817.91547541923865</v>
      </c>
      <c r="CF884" s="73">
        <f t="shared" si="853"/>
        <v>475.93</v>
      </c>
      <c r="CG884" s="73">
        <f t="shared" si="813"/>
        <v>4562.4084109589039</v>
      </c>
      <c r="CH884" s="6">
        <f t="shared" si="857"/>
        <v>0</v>
      </c>
      <c r="CI884" s="6"/>
      <c r="CJ884" s="33">
        <v>44652</v>
      </c>
      <c r="CK884" s="5">
        <f t="shared" si="848"/>
        <v>44652</v>
      </c>
      <c r="CL884" s="11">
        <f t="shared" si="849"/>
        <v>2557</v>
      </c>
      <c r="CM884" s="11">
        <f t="shared" si="850"/>
        <v>2557</v>
      </c>
      <c r="CN884" s="6">
        <f t="shared" si="858"/>
        <v>6052.8581319716213</v>
      </c>
      <c r="CO884" s="62">
        <f t="shared" si="859"/>
        <v>0</v>
      </c>
      <c r="CP884" s="73">
        <f t="shared" si="854"/>
        <v>475.93</v>
      </c>
      <c r="CQ884" s="73">
        <f t="shared" si="814"/>
        <v>4086.4784109589041</v>
      </c>
      <c r="CR884" s="6">
        <f t="shared" si="851"/>
        <v>0</v>
      </c>
    </row>
    <row r="885" spans="1:96">
      <c r="A885" s="30" t="s">
        <v>2833</v>
      </c>
      <c r="B885" s="30" t="s">
        <v>2834</v>
      </c>
      <c r="C885" s="49" t="s">
        <v>3062</v>
      </c>
      <c r="D885" s="49" t="s">
        <v>4065</v>
      </c>
      <c r="E885" s="30" t="s">
        <v>3061</v>
      </c>
      <c r="F885" s="30" t="s">
        <v>3138</v>
      </c>
      <c r="G885" s="30" t="s">
        <v>3115</v>
      </c>
      <c r="H885" s="30" t="s">
        <v>3141</v>
      </c>
      <c r="I885" s="30" t="s">
        <v>3116</v>
      </c>
      <c r="J885" s="30"/>
      <c r="K885" s="30" t="s">
        <v>1240</v>
      </c>
      <c r="L885" s="30" t="s">
        <v>3102</v>
      </c>
      <c r="M885" s="31">
        <v>2127</v>
      </c>
      <c r="N885" s="30">
        <v>5</v>
      </c>
      <c r="O885" s="30"/>
      <c r="P885" s="162">
        <v>15</v>
      </c>
      <c r="Q885" s="30">
        <f t="shared" si="815"/>
        <v>60</v>
      </c>
      <c r="R885" s="30">
        <f t="shared" si="816"/>
        <v>1826.2110000000002</v>
      </c>
      <c r="S885" s="30">
        <f t="shared" si="817"/>
        <v>1825</v>
      </c>
      <c r="T885" s="30" t="s">
        <v>6</v>
      </c>
      <c r="U885" s="30"/>
      <c r="V885" s="32">
        <v>42310</v>
      </c>
      <c r="W885" s="30"/>
      <c r="X885" s="31">
        <v>2127</v>
      </c>
      <c r="Y885" s="30">
        <v>0</v>
      </c>
      <c r="Z885" s="30">
        <v>0</v>
      </c>
      <c r="AA885" s="30">
        <v>0</v>
      </c>
      <c r="AB885" s="31">
        <f t="shared" si="818"/>
        <v>2127</v>
      </c>
      <c r="AC885" s="33">
        <v>42095</v>
      </c>
      <c r="AD885" s="10">
        <f t="shared" si="819"/>
        <v>42310</v>
      </c>
      <c r="AE885" s="10">
        <f t="shared" si="820"/>
        <v>42095</v>
      </c>
      <c r="AF885" s="11">
        <f t="shared" si="821"/>
        <v>-215</v>
      </c>
      <c r="AG885" s="11">
        <f t="shared" si="822"/>
        <v>1826.25</v>
      </c>
      <c r="AH885" s="11">
        <v>0</v>
      </c>
      <c r="AI885" s="11">
        <v>0</v>
      </c>
      <c r="AJ885" s="11">
        <v>0</v>
      </c>
      <c r="AK885" s="33">
        <v>42461</v>
      </c>
      <c r="AL885" s="5">
        <f t="shared" si="823"/>
        <v>42461</v>
      </c>
      <c r="AM885" s="11">
        <f t="shared" si="824"/>
        <v>42461</v>
      </c>
      <c r="AN885" s="11">
        <f t="shared" si="825"/>
        <v>0</v>
      </c>
      <c r="AO885" s="6">
        <v>175.51</v>
      </c>
      <c r="AP885" s="6">
        <f t="shared" si="826"/>
        <v>175.51</v>
      </c>
      <c r="AQ885" s="6">
        <f t="shared" si="827"/>
        <v>1951.49</v>
      </c>
      <c r="AR885" s="33">
        <v>42826</v>
      </c>
      <c r="AS885" s="5">
        <f t="shared" si="828"/>
        <v>42826</v>
      </c>
      <c r="AT885" s="11">
        <f t="shared" si="829"/>
        <v>42826</v>
      </c>
      <c r="AU885" s="11">
        <f t="shared" si="830"/>
        <v>516</v>
      </c>
      <c r="AV885" s="6">
        <v>600.91</v>
      </c>
      <c r="AW885" s="6">
        <v>425.4</v>
      </c>
      <c r="AX885" s="6">
        <f t="shared" si="831"/>
        <v>1526.0900000000001</v>
      </c>
      <c r="AY885" s="33">
        <v>43191</v>
      </c>
      <c r="AZ885" s="5">
        <f t="shared" si="832"/>
        <v>43191</v>
      </c>
      <c r="BA885" s="11">
        <f t="shared" si="833"/>
        <v>881</v>
      </c>
      <c r="BB885" s="11">
        <f t="shared" si="834"/>
        <v>881</v>
      </c>
      <c r="BC885" s="6">
        <v>1032.516678392871</v>
      </c>
      <c r="BD885" s="6">
        <v>431.60667839287095</v>
      </c>
      <c r="BE885" s="6">
        <f t="shared" si="835"/>
        <v>1094.483321607129</v>
      </c>
      <c r="BF885" s="8"/>
      <c r="BG885" s="33">
        <v>43556</v>
      </c>
      <c r="BH885" s="5">
        <f t="shared" si="836"/>
        <v>43556</v>
      </c>
      <c r="BI885" s="11">
        <f t="shared" si="837"/>
        <v>1246</v>
      </c>
      <c r="BJ885" s="11">
        <f t="shared" si="838"/>
        <v>0</v>
      </c>
      <c r="BK885" s="6">
        <f t="shared" si="862"/>
        <v>1457.9166783928708</v>
      </c>
      <c r="BL885" s="6">
        <v>425.4</v>
      </c>
      <c r="BM885" s="6">
        <f t="shared" si="839"/>
        <v>669.08332160712905</v>
      </c>
      <c r="BN885" s="59"/>
      <c r="BO885" s="58"/>
      <c r="BP885" s="58"/>
      <c r="BQ885" s="61">
        <f t="shared" si="840"/>
        <v>567.2781100025918</v>
      </c>
      <c r="BR885" s="33">
        <v>43922</v>
      </c>
      <c r="BS885" s="5">
        <f t="shared" si="841"/>
        <v>43922</v>
      </c>
      <c r="BT885" s="11">
        <f t="shared" si="842"/>
        <v>1612</v>
      </c>
      <c r="BU885" s="11">
        <f t="shared" si="843"/>
        <v>0</v>
      </c>
      <c r="BV885" s="6">
        <f t="shared" si="844"/>
        <v>1559.7218899974082</v>
      </c>
      <c r="BW885" s="6">
        <v>101.80521160453725</v>
      </c>
      <c r="BX885" s="73">
        <f t="shared" si="852"/>
        <v>1501.1375342465753</v>
      </c>
      <c r="BY885" s="6">
        <v>243.68332160712907</v>
      </c>
      <c r="BZ885" s="33">
        <v>44287</v>
      </c>
      <c r="CA885" s="5">
        <f t="shared" si="845"/>
        <v>44287</v>
      </c>
      <c r="CB885" s="11">
        <f t="shared" si="846"/>
        <v>1977</v>
      </c>
      <c r="CC885" s="11">
        <f t="shared" si="847"/>
        <v>0</v>
      </c>
      <c r="CD885" s="6">
        <f t="shared" si="855"/>
        <v>1803.4052116045373</v>
      </c>
      <c r="CE885" s="62">
        <f t="shared" si="856"/>
        <v>243.68332160712907</v>
      </c>
      <c r="CF885" s="73">
        <f t="shared" si="853"/>
        <v>141.80000000000001</v>
      </c>
      <c r="CG885" s="73">
        <f t="shared" si="813"/>
        <v>1359.3375342465754</v>
      </c>
      <c r="CH885" s="6">
        <f t="shared" si="857"/>
        <v>0</v>
      </c>
      <c r="CI885" s="6"/>
      <c r="CJ885" s="33">
        <v>44652</v>
      </c>
      <c r="CK885" s="5">
        <f t="shared" si="848"/>
        <v>44652</v>
      </c>
      <c r="CL885" s="11">
        <f t="shared" si="849"/>
        <v>2557</v>
      </c>
      <c r="CM885" s="11">
        <f t="shared" si="850"/>
        <v>2557</v>
      </c>
      <c r="CN885" s="6">
        <f t="shared" si="858"/>
        <v>1803.4052116045373</v>
      </c>
      <c r="CO885" s="62">
        <f t="shared" si="859"/>
        <v>0</v>
      </c>
      <c r="CP885" s="73">
        <f t="shared" si="854"/>
        <v>141.80000000000001</v>
      </c>
      <c r="CQ885" s="73">
        <f t="shared" si="814"/>
        <v>1217.5375342465754</v>
      </c>
      <c r="CR885" s="6">
        <f t="shared" si="851"/>
        <v>0</v>
      </c>
    </row>
    <row r="886" spans="1:96">
      <c r="A886" s="30" t="s">
        <v>2835</v>
      </c>
      <c r="B886" s="30" t="s">
        <v>2834</v>
      </c>
      <c r="C886" s="49"/>
      <c r="D886" s="49" t="s">
        <v>4066</v>
      </c>
      <c r="E886" s="30" t="s">
        <v>3061</v>
      </c>
      <c r="F886" s="30" t="s">
        <v>3138</v>
      </c>
      <c r="G886" s="30" t="s">
        <v>3115</v>
      </c>
      <c r="H886" s="30" t="s">
        <v>4563</v>
      </c>
      <c r="I886" s="30" t="s">
        <v>4564</v>
      </c>
      <c r="J886" s="30"/>
      <c r="K886" s="30" t="s">
        <v>1240</v>
      </c>
      <c r="L886" s="30" t="s">
        <v>3102</v>
      </c>
      <c r="M886" s="31">
        <v>2127</v>
      </c>
      <c r="N886" s="30">
        <v>5</v>
      </c>
      <c r="O886" s="30"/>
      <c r="P886" s="162">
        <v>15</v>
      </c>
      <c r="Q886" s="30">
        <f t="shared" si="815"/>
        <v>60</v>
      </c>
      <c r="R886" s="30">
        <f t="shared" si="816"/>
        <v>1826.2110000000002</v>
      </c>
      <c r="S886" s="30">
        <f t="shared" si="817"/>
        <v>1825</v>
      </c>
      <c r="T886" s="30" t="s">
        <v>6</v>
      </c>
      <c r="U886" s="30"/>
      <c r="V886" s="32">
        <v>42310</v>
      </c>
      <c r="W886" s="30"/>
      <c r="X886" s="31">
        <v>2127</v>
      </c>
      <c r="Y886" s="30">
        <v>0</v>
      </c>
      <c r="Z886" s="30">
        <v>0</v>
      </c>
      <c r="AA886" s="30">
        <v>0</v>
      </c>
      <c r="AB886" s="31">
        <f t="shared" si="818"/>
        <v>2127</v>
      </c>
      <c r="AC886" s="33">
        <v>42095</v>
      </c>
      <c r="AD886" s="10">
        <f t="shared" si="819"/>
        <v>42310</v>
      </c>
      <c r="AE886" s="10">
        <f t="shared" si="820"/>
        <v>42095</v>
      </c>
      <c r="AF886" s="11">
        <f t="shared" si="821"/>
        <v>-215</v>
      </c>
      <c r="AG886" s="11">
        <f t="shared" si="822"/>
        <v>1826.25</v>
      </c>
      <c r="AH886" s="11">
        <v>0</v>
      </c>
      <c r="AI886" s="11">
        <v>0</v>
      </c>
      <c r="AJ886" s="11">
        <v>0</v>
      </c>
      <c r="AK886" s="33">
        <v>42461</v>
      </c>
      <c r="AL886" s="5">
        <f t="shared" si="823"/>
        <v>42461</v>
      </c>
      <c r="AM886" s="11">
        <f t="shared" si="824"/>
        <v>42461</v>
      </c>
      <c r="AN886" s="11">
        <f t="shared" si="825"/>
        <v>0</v>
      </c>
      <c r="AO886" s="6">
        <v>175.51</v>
      </c>
      <c r="AP886" s="6">
        <f t="shared" si="826"/>
        <v>175.51</v>
      </c>
      <c r="AQ886" s="6">
        <f t="shared" si="827"/>
        <v>1951.49</v>
      </c>
      <c r="AR886" s="33">
        <v>42826</v>
      </c>
      <c r="AS886" s="5">
        <f t="shared" si="828"/>
        <v>42826</v>
      </c>
      <c r="AT886" s="11">
        <f t="shared" si="829"/>
        <v>42826</v>
      </c>
      <c r="AU886" s="11">
        <f t="shared" si="830"/>
        <v>516</v>
      </c>
      <c r="AV886" s="6">
        <v>600.91</v>
      </c>
      <c r="AW886" s="6">
        <v>425.4</v>
      </c>
      <c r="AX886" s="6">
        <f t="shared" si="831"/>
        <v>1526.0900000000001</v>
      </c>
      <c r="AY886" s="33">
        <v>43191</v>
      </c>
      <c r="AZ886" s="5">
        <f t="shared" si="832"/>
        <v>43191</v>
      </c>
      <c r="BA886" s="11">
        <f t="shared" si="833"/>
        <v>881</v>
      </c>
      <c r="BB886" s="11">
        <f t="shared" si="834"/>
        <v>881</v>
      </c>
      <c r="BC886" s="6">
        <v>1032.516678392871</v>
      </c>
      <c r="BD886" s="6">
        <v>431.60667839287095</v>
      </c>
      <c r="BE886" s="6">
        <f t="shared" si="835"/>
        <v>1094.483321607129</v>
      </c>
      <c r="BF886" s="8"/>
      <c r="BG886" s="33">
        <v>43556</v>
      </c>
      <c r="BH886" s="5">
        <f t="shared" si="836"/>
        <v>43556</v>
      </c>
      <c r="BI886" s="11">
        <f t="shared" si="837"/>
        <v>1246</v>
      </c>
      <c r="BJ886" s="11">
        <f t="shared" si="838"/>
        <v>0</v>
      </c>
      <c r="BK886" s="6">
        <f t="shared" si="862"/>
        <v>1457.9166783928708</v>
      </c>
      <c r="BL886" s="6">
        <v>425.4</v>
      </c>
      <c r="BM886" s="6">
        <f t="shared" si="839"/>
        <v>669.08332160712905</v>
      </c>
      <c r="BN886" s="59"/>
      <c r="BO886" s="58"/>
      <c r="BP886" s="58"/>
      <c r="BQ886" s="61">
        <f t="shared" si="840"/>
        <v>567.2781100025918</v>
      </c>
      <c r="BR886" s="33">
        <v>43922</v>
      </c>
      <c r="BS886" s="5">
        <f t="shared" si="841"/>
        <v>43922</v>
      </c>
      <c r="BT886" s="11">
        <f t="shared" si="842"/>
        <v>1612</v>
      </c>
      <c r="BU886" s="11">
        <f t="shared" si="843"/>
        <v>0</v>
      </c>
      <c r="BV886" s="6">
        <f t="shared" si="844"/>
        <v>1559.7218899974082</v>
      </c>
      <c r="BW886" s="6">
        <v>101.80521160453725</v>
      </c>
      <c r="BX886" s="73">
        <f t="shared" si="852"/>
        <v>1501.1375342465753</v>
      </c>
      <c r="BY886" s="6">
        <v>243.68332160712907</v>
      </c>
      <c r="BZ886" s="33">
        <v>44287</v>
      </c>
      <c r="CA886" s="5">
        <f t="shared" si="845"/>
        <v>44287</v>
      </c>
      <c r="CB886" s="11">
        <f t="shared" si="846"/>
        <v>1977</v>
      </c>
      <c r="CC886" s="11">
        <f t="shared" si="847"/>
        <v>0</v>
      </c>
      <c r="CD886" s="6">
        <f t="shared" si="855"/>
        <v>1803.4052116045373</v>
      </c>
      <c r="CE886" s="62">
        <f t="shared" si="856"/>
        <v>243.68332160712907</v>
      </c>
      <c r="CF886" s="73">
        <f t="shared" si="853"/>
        <v>141.80000000000001</v>
      </c>
      <c r="CG886" s="73">
        <f t="shared" si="813"/>
        <v>1359.3375342465754</v>
      </c>
      <c r="CH886" s="6">
        <f t="shared" si="857"/>
        <v>0</v>
      </c>
      <c r="CI886" s="6"/>
      <c r="CJ886" s="33">
        <v>44652</v>
      </c>
      <c r="CK886" s="5">
        <f t="shared" si="848"/>
        <v>44652</v>
      </c>
      <c r="CL886" s="11">
        <f t="shared" si="849"/>
        <v>2557</v>
      </c>
      <c r="CM886" s="11">
        <f t="shared" si="850"/>
        <v>2557</v>
      </c>
      <c r="CN886" s="6">
        <f t="shared" si="858"/>
        <v>1803.4052116045373</v>
      </c>
      <c r="CO886" s="62">
        <f t="shared" si="859"/>
        <v>0</v>
      </c>
      <c r="CP886" s="73">
        <f t="shared" si="854"/>
        <v>141.80000000000001</v>
      </c>
      <c r="CQ886" s="73">
        <f t="shared" si="814"/>
        <v>1217.5375342465754</v>
      </c>
      <c r="CR886" s="6">
        <f t="shared" si="851"/>
        <v>0</v>
      </c>
    </row>
    <row r="887" spans="1:96">
      <c r="A887" s="30" t="s">
        <v>2836</v>
      </c>
      <c r="B887" s="30" t="s">
        <v>2834</v>
      </c>
      <c r="C887" s="49" t="s">
        <v>3062</v>
      </c>
      <c r="D887" s="49" t="s">
        <v>4067</v>
      </c>
      <c r="E887" s="30" t="s">
        <v>3061</v>
      </c>
      <c r="F887" s="30" t="s">
        <v>3138</v>
      </c>
      <c r="G887" s="30" t="s">
        <v>3115</v>
      </c>
      <c r="H887" s="30" t="s">
        <v>3727</v>
      </c>
      <c r="I887" s="30" t="s">
        <v>4311</v>
      </c>
      <c r="J887" s="30"/>
      <c r="K887" s="30" t="s">
        <v>1240</v>
      </c>
      <c r="L887" s="30" t="s">
        <v>3102</v>
      </c>
      <c r="M887" s="31">
        <v>2127</v>
      </c>
      <c r="N887" s="30">
        <v>5</v>
      </c>
      <c r="O887" s="30"/>
      <c r="P887" s="162">
        <v>15</v>
      </c>
      <c r="Q887" s="30">
        <f t="shared" si="815"/>
        <v>60</v>
      </c>
      <c r="R887" s="30">
        <f t="shared" si="816"/>
        <v>1826.2110000000002</v>
      </c>
      <c r="S887" s="30">
        <f t="shared" si="817"/>
        <v>1825</v>
      </c>
      <c r="T887" s="30" t="s">
        <v>6</v>
      </c>
      <c r="U887" s="30"/>
      <c r="V887" s="32">
        <v>42310</v>
      </c>
      <c r="W887" s="30"/>
      <c r="X887" s="31">
        <v>2127</v>
      </c>
      <c r="Y887" s="30">
        <v>0</v>
      </c>
      <c r="Z887" s="30">
        <v>0</v>
      </c>
      <c r="AA887" s="30">
        <v>0</v>
      </c>
      <c r="AB887" s="31">
        <f t="shared" si="818"/>
        <v>2127</v>
      </c>
      <c r="AC887" s="33">
        <v>42095</v>
      </c>
      <c r="AD887" s="10">
        <f t="shared" si="819"/>
        <v>42310</v>
      </c>
      <c r="AE887" s="10">
        <f t="shared" si="820"/>
        <v>42095</v>
      </c>
      <c r="AF887" s="11">
        <f t="shared" si="821"/>
        <v>-215</v>
      </c>
      <c r="AG887" s="11">
        <f t="shared" si="822"/>
        <v>1826.25</v>
      </c>
      <c r="AH887" s="11">
        <v>0</v>
      </c>
      <c r="AI887" s="11">
        <v>0</v>
      </c>
      <c r="AJ887" s="11">
        <v>0</v>
      </c>
      <c r="AK887" s="33">
        <v>42461</v>
      </c>
      <c r="AL887" s="5">
        <f t="shared" si="823"/>
        <v>42461</v>
      </c>
      <c r="AM887" s="11">
        <f t="shared" si="824"/>
        <v>42461</v>
      </c>
      <c r="AN887" s="11">
        <f t="shared" si="825"/>
        <v>0</v>
      </c>
      <c r="AO887" s="6">
        <v>175.51</v>
      </c>
      <c r="AP887" s="6">
        <f t="shared" si="826"/>
        <v>175.51</v>
      </c>
      <c r="AQ887" s="6">
        <f t="shared" si="827"/>
        <v>1951.49</v>
      </c>
      <c r="AR887" s="33">
        <v>42826</v>
      </c>
      <c r="AS887" s="5">
        <f t="shared" si="828"/>
        <v>42826</v>
      </c>
      <c r="AT887" s="11">
        <f t="shared" si="829"/>
        <v>42826</v>
      </c>
      <c r="AU887" s="11">
        <f t="shared" si="830"/>
        <v>516</v>
      </c>
      <c r="AV887" s="6">
        <v>600.91</v>
      </c>
      <c r="AW887" s="6">
        <v>425.4</v>
      </c>
      <c r="AX887" s="6">
        <f t="shared" si="831"/>
        <v>1526.0900000000001</v>
      </c>
      <c r="AY887" s="33">
        <v>43191</v>
      </c>
      <c r="AZ887" s="5">
        <f t="shared" si="832"/>
        <v>43191</v>
      </c>
      <c r="BA887" s="11">
        <f t="shared" si="833"/>
        <v>881</v>
      </c>
      <c r="BB887" s="11">
        <f t="shared" si="834"/>
        <v>881</v>
      </c>
      <c r="BC887" s="6">
        <v>1032.516678392871</v>
      </c>
      <c r="BD887" s="6">
        <v>431.60667839287095</v>
      </c>
      <c r="BE887" s="6">
        <f t="shared" si="835"/>
        <v>1094.483321607129</v>
      </c>
      <c r="BF887" s="8"/>
      <c r="BG887" s="33">
        <v>43556</v>
      </c>
      <c r="BH887" s="5">
        <f t="shared" si="836"/>
        <v>43556</v>
      </c>
      <c r="BI887" s="11">
        <f t="shared" si="837"/>
        <v>1246</v>
      </c>
      <c r="BJ887" s="11">
        <f t="shared" si="838"/>
        <v>0</v>
      </c>
      <c r="BK887" s="6">
        <f t="shared" si="862"/>
        <v>1457.9166783928708</v>
      </c>
      <c r="BL887" s="6">
        <v>425.4</v>
      </c>
      <c r="BM887" s="6">
        <f t="shared" si="839"/>
        <v>669.08332160712905</v>
      </c>
      <c r="BN887" s="59"/>
      <c r="BO887" s="58"/>
      <c r="BP887" s="58"/>
      <c r="BQ887" s="61">
        <f t="shared" si="840"/>
        <v>567.2781100025918</v>
      </c>
      <c r="BR887" s="33">
        <v>43922</v>
      </c>
      <c r="BS887" s="5">
        <f t="shared" si="841"/>
        <v>43922</v>
      </c>
      <c r="BT887" s="11">
        <f t="shared" si="842"/>
        <v>1612</v>
      </c>
      <c r="BU887" s="11">
        <f t="shared" si="843"/>
        <v>0</v>
      </c>
      <c r="BV887" s="6">
        <f t="shared" si="844"/>
        <v>1559.7218899974082</v>
      </c>
      <c r="BW887" s="6">
        <v>101.80521160453725</v>
      </c>
      <c r="BX887" s="73">
        <f t="shared" si="852"/>
        <v>1501.1375342465753</v>
      </c>
      <c r="BY887" s="6">
        <v>243.68332160712907</v>
      </c>
      <c r="BZ887" s="33">
        <v>44287</v>
      </c>
      <c r="CA887" s="5">
        <f t="shared" si="845"/>
        <v>44287</v>
      </c>
      <c r="CB887" s="11">
        <f t="shared" si="846"/>
        <v>1977</v>
      </c>
      <c r="CC887" s="11">
        <f t="shared" si="847"/>
        <v>0</v>
      </c>
      <c r="CD887" s="6">
        <f t="shared" si="855"/>
        <v>1803.4052116045373</v>
      </c>
      <c r="CE887" s="62">
        <f t="shared" si="856"/>
        <v>243.68332160712907</v>
      </c>
      <c r="CF887" s="73">
        <f t="shared" si="853"/>
        <v>141.80000000000001</v>
      </c>
      <c r="CG887" s="73">
        <f t="shared" si="813"/>
        <v>1359.3375342465754</v>
      </c>
      <c r="CH887" s="6">
        <f t="shared" si="857"/>
        <v>0</v>
      </c>
      <c r="CI887" s="6"/>
      <c r="CJ887" s="33">
        <v>44652</v>
      </c>
      <c r="CK887" s="5">
        <f t="shared" si="848"/>
        <v>44652</v>
      </c>
      <c r="CL887" s="11">
        <f t="shared" si="849"/>
        <v>2557</v>
      </c>
      <c r="CM887" s="11">
        <f t="shared" si="850"/>
        <v>2557</v>
      </c>
      <c r="CN887" s="6">
        <f t="shared" si="858"/>
        <v>1803.4052116045373</v>
      </c>
      <c r="CO887" s="62">
        <f t="shared" si="859"/>
        <v>0</v>
      </c>
      <c r="CP887" s="73">
        <f t="shared" si="854"/>
        <v>141.80000000000001</v>
      </c>
      <c r="CQ887" s="73">
        <f t="shared" si="814"/>
        <v>1217.5375342465754</v>
      </c>
      <c r="CR887" s="6">
        <f t="shared" si="851"/>
        <v>0</v>
      </c>
    </row>
    <row r="888" spans="1:96">
      <c r="A888" s="30" t="s">
        <v>2837</v>
      </c>
      <c r="B888" s="30" t="s">
        <v>2834</v>
      </c>
      <c r="C888" s="49"/>
      <c r="D888" s="49" t="s">
        <v>4068</v>
      </c>
      <c r="E888" s="30" t="s">
        <v>3061</v>
      </c>
      <c r="F888" s="30" t="s">
        <v>3138</v>
      </c>
      <c r="G888" s="30" t="s">
        <v>3115</v>
      </c>
      <c r="H888" s="30" t="s">
        <v>3163</v>
      </c>
      <c r="I888" s="30" t="s">
        <v>4310</v>
      </c>
      <c r="J888" s="30"/>
      <c r="K888" s="30" t="s">
        <v>1240</v>
      </c>
      <c r="L888" s="30" t="s">
        <v>3102</v>
      </c>
      <c r="M888" s="31">
        <v>2127</v>
      </c>
      <c r="N888" s="30">
        <v>5</v>
      </c>
      <c r="O888" s="30"/>
      <c r="P888" s="162">
        <v>15</v>
      </c>
      <c r="Q888" s="30">
        <f t="shared" si="815"/>
        <v>60</v>
      </c>
      <c r="R888" s="30">
        <f t="shared" si="816"/>
        <v>1826.2110000000002</v>
      </c>
      <c r="S888" s="30">
        <f t="shared" si="817"/>
        <v>1825</v>
      </c>
      <c r="T888" s="30" t="s">
        <v>6</v>
      </c>
      <c r="U888" s="30"/>
      <c r="V888" s="32">
        <v>42310</v>
      </c>
      <c r="W888" s="30"/>
      <c r="X888" s="31">
        <v>2127</v>
      </c>
      <c r="Y888" s="30">
        <v>0</v>
      </c>
      <c r="Z888" s="30">
        <v>0</v>
      </c>
      <c r="AA888" s="30">
        <v>0</v>
      </c>
      <c r="AB888" s="31">
        <f t="shared" si="818"/>
        <v>2127</v>
      </c>
      <c r="AC888" s="33">
        <v>42095</v>
      </c>
      <c r="AD888" s="10">
        <f t="shared" si="819"/>
        <v>42310</v>
      </c>
      <c r="AE888" s="10">
        <f t="shared" si="820"/>
        <v>42095</v>
      </c>
      <c r="AF888" s="11">
        <f t="shared" si="821"/>
        <v>-215</v>
      </c>
      <c r="AG888" s="11">
        <f t="shared" si="822"/>
        <v>1826.25</v>
      </c>
      <c r="AH888" s="11">
        <v>0</v>
      </c>
      <c r="AI888" s="11">
        <v>0</v>
      </c>
      <c r="AJ888" s="11">
        <v>0</v>
      </c>
      <c r="AK888" s="33">
        <v>42461</v>
      </c>
      <c r="AL888" s="5">
        <f t="shared" si="823"/>
        <v>42461</v>
      </c>
      <c r="AM888" s="11">
        <f t="shared" si="824"/>
        <v>42461</v>
      </c>
      <c r="AN888" s="11">
        <f t="shared" si="825"/>
        <v>0</v>
      </c>
      <c r="AO888" s="6">
        <v>175.51</v>
      </c>
      <c r="AP888" s="6">
        <f t="shared" si="826"/>
        <v>175.51</v>
      </c>
      <c r="AQ888" s="6">
        <f t="shared" si="827"/>
        <v>1951.49</v>
      </c>
      <c r="AR888" s="33">
        <v>42826</v>
      </c>
      <c r="AS888" s="5">
        <f t="shared" si="828"/>
        <v>42826</v>
      </c>
      <c r="AT888" s="11">
        <f t="shared" si="829"/>
        <v>42826</v>
      </c>
      <c r="AU888" s="11">
        <f t="shared" si="830"/>
        <v>516</v>
      </c>
      <c r="AV888" s="6">
        <v>600.91</v>
      </c>
      <c r="AW888" s="6">
        <v>425.4</v>
      </c>
      <c r="AX888" s="6">
        <f t="shared" si="831"/>
        <v>1526.0900000000001</v>
      </c>
      <c r="AY888" s="33">
        <v>43191</v>
      </c>
      <c r="AZ888" s="5">
        <f t="shared" si="832"/>
        <v>43191</v>
      </c>
      <c r="BA888" s="11">
        <f t="shared" si="833"/>
        <v>881</v>
      </c>
      <c r="BB888" s="11">
        <f t="shared" si="834"/>
        <v>881</v>
      </c>
      <c r="BC888" s="6">
        <v>1032.516678392871</v>
      </c>
      <c r="BD888" s="6">
        <v>431.60667839287095</v>
      </c>
      <c r="BE888" s="6">
        <f t="shared" si="835"/>
        <v>1094.483321607129</v>
      </c>
      <c r="BF888" s="8"/>
      <c r="BG888" s="33">
        <v>43556</v>
      </c>
      <c r="BH888" s="5">
        <f t="shared" si="836"/>
        <v>43556</v>
      </c>
      <c r="BI888" s="11">
        <f t="shared" si="837"/>
        <v>1246</v>
      </c>
      <c r="BJ888" s="11">
        <f t="shared" si="838"/>
        <v>0</v>
      </c>
      <c r="BK888" s="6">
        <f t="shared" si="862"/>
        <v>1457.9166783928708</v>
      </c>
      <c r="BL888" s="6">
        <v>425.4</v>
      </c>
      <c r="BM888" s="6">
        <f t="shared" si="839"/>
        <v>669.08332160712905</v>
      </c>
      <c r="BN888" s="59"/>
      <c r="BO888" s="58"/>
      <c r="BP888" s="58"/>
      <c r="BQ888" s="61">
        <f t="shared" si="840"/>
        <v>567.2781100025918</v>
      </c>
      <c r="BR888" s="33">
        <v>43922</v>
      </c>
      <c r="BS888" s="5">
        <f t="shared" si="841"/>
        <v>43922</v>
      </c>
      <c r="BT888" s="11">
        <f t="shared" si="842"/>
        <v>1612</v>
      </c>
      <c r="BU888" s="11">
        <f t="shared" si="843"/>
        <v>0</v>
      </c>
      <c r="BV888" s="6">
        <f t="shared" si="844"/>
        <v>1559.7218899974082</v>
      </c>
      <c r="BW888" s="6">
        <v>101.80521160453725</v>
      </c>
      <c r="BX888" s="73">
        <f t="shared" si="852"/>
        <v>1501.1375342465753</v>
      </c>
      <c r="BY888" s="6">
        <v>243.68332160712907</v>
      </c>
      <c r="BZ888" s="33">
        <v>44287</v>
      </c>
      <c r="CA888" s="5">
        <f t="shared" si="845"/>
        <v>44287</v>
      </c>
      <c r="CB888" s="11">
        <f t="shared" si="846"/>
        <v>1977</v>
      </c>
      <c r="CC888" s="11">
        <f t="shared" si="847"/>
        <v>0</v>
      </c>
      <c r="CD888" s="6">
        <f t="shared" si="855"/>
        <v>1803.4052116045373</v>
      </c>
      <c r="CE888" s="62">
        <f t="shared" si="856"/>
        <v>243.68332160712907</v>
      </c>
      <c r="CF888" s="73">
        <f t="shared" si="853"/>
        <v>141.80000000000001</v>
      </c>
      <c r="CG888" s="73">
        <f t="shared" si="813"/>
        <v>1359.3375342465754</v>
      </c>
      <c r="CH888" s="6">
        <f t="shared" si="857"/>
        <v>0</v>
      </c>
      <c r="CI888" s="6"/>
      <c r="CJ888" s="33">
        <v>44652</v>
      </c>
      <c r="CK888" s="5">
        <f t="shared" si="848"/>
        <v>44652</v>
      </c>
      <c r="CL888" s="11">
        <f t="shared" si="849"/>
        <v>2557</v>
      </c>
      <c r="CM888" s="11">
        <f t="shared" si="850"/>
        <v>2557</v>
      </c>
      <c r="CN888" s="6">
        <f t="shared" si="858"/>
        <v>1803.4052116045373</v>
      </c>
      <c r="CO888" s="62">
        <f t="shared" si="859"/>
        <v>0</v>
      </c>
      <c r="CP888" s="73">
        <f t="shared" si="854"/>
        <v>141.80000000000001</v>
      </c>
      <c r="CQ888" s="73">
        <f t="shared" si="814"/>
        <v>1217.5375342465754</v>
      </c>
      <c r="CR888" s="6">
        <f t="shared" si="851"/>
        <v>0</v>
      </c>
    </row>
    <row r="889" spans="1:96">
      <c r="A889" s="30" t="s">
        <v>2838</v>
      </c>
      <c r="B889" s="30" t="s">
        <v>2834</v>
      </c>
      <c r="C889" s="49"/>
      <c r="D889" s="49" t="s">
        <v>4069</v>
      </c>
      <c r="E889" s="30" t="s">
        <v>3061</v>
      </c>
      <c r="F889" s="30" t="s">
        <v>3138</v>
      </c>
      <c r="G889" s="30" t="s">
        <v>3115</v>
      </c>
      <c r="H889" s="30" t="s">
        <v>4483</v>
      </c>
      <c r="I889" s="30" t="s">
        <v>4298</v>
      </c>
      <c r="J889" s="30"/>
      <c r="K889" s="30" t="s">
        <v>1240</v>
      </c>
      <c r="L889" s="30" t="s">
        <v>3102</v>
      </c>
      <c r="M889" s="31">
        <v>2127</v>
      </c>
      <c r="N889" s="30">
        <v>5</v>
      </c>
      <c r="O889" s="30"/>
      <c r="P889" s="162">
        <v>15</v>
      </c>
      <c r="Q889" s="30">
        <f t="shared" si="815"/>
        <v>60</v>
      </c>
      <c r="R889" s="30">
        <f t="shared" si="816"/>
        <v>1826.2110000000002</v>
      </c>
      <c r="S889" s="30">
        <f t="shared" si="817"/>
        <v>1825</v>
      </c>
      <c r="T889" s="30" t="s">
        <v>6</v>
      </c>
      <c r="U889" s="30"/>
      <c r="V889" s="32">
        <v>42310</v>
      </c>
      <c r="W889" s="30"/>
      <c r="X889" s="31">
        <v>2127</v>
      </c>
      <c r="Y889" s="30">
        <v>0</v>
      </c>
      <c r="Z889" s="30">
        <v>0</v>
      </c>
      <c r="AA889" s="30">
        <v>0</v>
      </c>
      <c r="AB889" s="31">
        <f t="shared" si="818"/>
        <v>2127</v>
      </c>
      <c r="AC889" s="33">
        <v>42095</v>
      </c>
      <c r="AD889" s="10">
        <f t="shared" si="819"/>
        <v>42310</v>
      </c>
      <c r="AE889" s="10">
        <f t="shared" si="820"/>
        <v>42095</v>
      </c>
      <c r="AF889" s="11">
        <f t="shared" si="821"/>
        <v>-215</v>
      </c>
      <c r="AG889" s="11">
        <f t="shared" si="822"/>
        <v>1826.25</v>
      </c>
      <c r="AH889" s="11">
        <v>0</v>
      </c>
      <c r="AI889" s="11">
        <v>0</v>
      </c>
      <c r="AJ889" s="11">
        <v>0</v>
      </c>
      <c r="AK889" s="33">
        <v>42461</v>
      </c>
      <c r="AL889" s="5">
        <f t="shared" si="823"/>
        <v>42461</v>
      </c>
      <c r="AM889" s="11">
        <f t="shared" si="824"/>
        <v>42461</v>
      </c>
      <c r="AN889" s="11">
        <f t="shared" si="825"/>
        <v>0</v>
      </c>
      <c r="AO889" s="6">
        <v>175.51</v>
      </c>
      <c r="AP889" s="6">
        <f t="shared" si="826"/>
        <v>175.51</v>
      </c>
      <c r="AQ889" s="6">
        <f t="shared" si="827"/>
        <v>1951.49</v>
      </c>
      <c r="AR889" s="33">
        <v>42826</v>
      </c>
      <c r="AS889" s="5">
        <f t="shared" si="828"/>
        <v>42826</v>
      </c>
      <c r="AT889" s="11">
        <f t="shared" si="829"/>
        <v>42826</v>
      </c>
      <c r="AU889" s="11">
        <f t="shared" si="830"/>
        <v>516</v>
      </c>
      <c r="AV889" s="6">
        <v>600.91</v>
      </c>
      <c r="AW889" s="6">
        <v>425.4</v>
      </c>
      <c r="AX889" s="6">
        <f t="shared" si="831"/>
        <v>1526.0900000000001</v>
      </c>
      <c r="AY889" s="33">
        <v>43191</v>
      </c>
      <c r="AZ889" s="5">
        <f t="shared" si="832"/>
        <v>43191</v>
      </c>
      <c r="BA889" s="11">
        <f t="shared" si="833"/>
        <v>881</v>
      </c>
      <c r="BB889" s="11">
        <f t="shared" si="834"/>
        <v>881</v>
      </c>
      <c r="BC889" s="6">
        <v>1032.516678392871</v>
      </c>
      <c r="BD889" s="6">
        <v>431.60667839287095</v>
      </c>
      <c r="BE889" s="6">
        <f t="shared" si="835"/>
        <v>1094.483321607129</v>
      </c>
      <c r="BF889" s="8"/>
      <c r="BG889" s="33">
        <v>43556</v>
      </c>
      <c r="BH889" s="5">
        <f t="shared" si="836"/>
        <v>43556</v>
      </c>
      <c r="BI889" s="11">
        <f t="shared" si="837"/>
        <v>1246</v>
      </c>
      <c r="BJ889" s="11">
        <f t="shared" si="838"/>
        <v>0</v>
      </c>
      <c r="BK889" s="6">
        <f t="shared" si="862"/>
        <v>1457.9166783928708</v>
      </c>
      <c r="BL889" s="6">
        <v>425.4</v>
      </c>
      <c r="BM889" s="6">
        <f t="shared" si="839"/>
        <v>669.08332160712905</v>
      </c>
      <c r="BN889" s="59"/>
      <c r="BO889" s="58"/>
      <c r="BP889" s="58"/>
      <c r="BQ889" s="61">
        <f t="shared" si="840"/>
        <v>567.2781100025918</v>
      </c>
      <c r="BR889" s="33">
        <v>43922</v>
      </c>
      <c r="BS889" s="5">
        <f t="shared" si="841"/>
        <v>43922</v>
      </c>
      <c r="BT889" s="11">
        <f t="shared" si="842"/>
        <v>1612</v>
      </c>
      <c r="BU889" s="11">
        <f t="shared" si="843"/>
        <v>0</v>
      </c>
      <c r="BV889" s="6">
        <f t="shared" si="844"/>
        <v>1559.7218899974082</v>
      </c>
      <c r="BW889" s="6">
        <v>101.80521160453725</v>
      </c>
      <c r="BX889" s="73">
        <f t="shared" si="852"/>
        <v>1501.1375342465753</v>
      </c>
      <c r="BY889" s="6">
        <v>243.68332160712907</v>
      </c>
      <c r="BZ889" s="33">
        <v>44287</v>
      </c>
      <c r="CA889" s="5">
        <f t="shared" si="845"/>
        <v>44287</v>
      </c>
      <c r="CB889" s="11">
        <f t="shared" si="846"/>
        <v>1977</v>
      </c>
      <c r="CC889" s="11">
        <f t="shared" si="847"/>
        <v>0</v>
      </c>
      <c r="CD889" s="6">
        <f t="shared" si="855"/>
        <v>1803.4052116045373</v>
      </c>
      <c r="CE889" s="62">
        <f t="shared" si="856"/>
        <v>243.68332160712907</v>
      </c>
      <c r="CF889" s="73">
        <f t="shared" si="853"/>
        <v>141.80000000000001</v>
      </c>
      <c r="CG889" s="73">
        <f t="shared" si="813"/>
        <v>1359.3375342465754</v>
      </c>
      <c r="CH889" s="6">
        <f t="shared" si="857"/>
        <v>0</v>
      </c>
      <c r="CI889" s="6"/>
      <c r="CJ889" s="33">
        <v>44652</v>
      </c>
      <c r="CK889" s="5">
        <f t="shared" si="848"/>
        <v>44652</v>
      </c>
      <c r="CL889" s="11">
        <f t="shared" si="849"/>
        <v>2557</v>
      </c>
      <c r="CM889" s="11">
        <f t="shared" si="850"/>
        <v>2557</v>
      </c>
      <c r="CN889" s="6">
        <f t="shared" si="858"/>
        <v>1803.4052116045373</v>
      </c>
      <c r="CO889" s="62">
        <f t="shared" si="859"/>
        <v>0</v>
      </c>
      <c r="CP889" s="73">
        <f t="shared" si="854"/>
        <v>141.80000000000001</v>
      </c>
      <c r="CQ889" s="73">
        <f t="shared" si="814"/>
        <v>1217.5375342465754</v>
      </c>
      <c r="CR889" s="6">
        <f t="shared" si="851"/>
        <v>0</v>
      </c>
    </row>
    <row r="890" spans="1:96">
      <c r="A890" s="30" t="s">
        <v>2839</v>
      </c>
      <c r="B890" s="30" t="s">
        <v>2834</v>
      </c>
      <c r="C890" s="49"/>
      <c r="D890" s="49" t="s">
        <v>4070</v>
      </c>
      <c r="E890" s="30" t="s">
        <v>3061</v>
      </c>
      <c r="F890" s="30" t="s">
        <v>3138</v>
      </c>
      <c r="G890" s="30" t="s">
        <v>3115</v>
      </c>
      <c r="H890" s="30" t="s">
        <v>4064</v>
      </c>
      <c r="I890" s="30" t="s">
        <v>4259</v>
      </c>
      <c r="J890" s="30"/>
      <c r="K890" s="30" t="s">
        <v>1240</v>
      </c>
      <c r="L890" s="30" t="s">
        <v>3102</v>
      </c>
      <c r="M890" s="31">
        <v>2127</v>
      </c>
      <c r="N890" s="30">
        <v>5</v>
      </c>
      <c r="O890" s="30"/>
      <c r="P890" s="162">
        <v>15</v>
      </c>
      <c r="Q890" s="30">
        <f t="shared" si="815"/>
        <v>60</v>
      </c>
      <c r="R890" s="30">
        <f t="shared" si="816"/>
        <v>1826.2110000000002</v>
      </c>
      <c r="S890" s="30">
        <f t="shared" si="817"/>
        <v>1825</v>
      </c>
      <c r="T890" s="30" t="s">
        <v>6</v>
      </c>
      <c r="U890" s="30"/>
      <c r="V890" s="32">
        <v>42310</v>
      </c>
      <c r="W890" s="30"/>
      <c r="X890" s="31">
        <v>2127</v>
      </c>
      <c r="Y890" s="30">
        <v>0</v>
      </c>
      <c r="Z890" s="30">
        <v>0</v>
      </c>
      <c r="AA890" s="30">
        <v>0</v>
      </c>
      <c r="AB890" s="31">
        <f t="shared" si="818"/>
        <v>2127</v>
      </c>
      <c r="AC890" s="33">
        <v>42095</v>
      </c>
      <c r="AD890" s="10">
        <f t="shared" si="819"/>
        <v>42310</v>
      </c>
      <c r="AE890" s="10">
        <f t="shared" si="820"/>
        <v>42095</v>
      </c>
      <c r="AF890" s="11">
        <f t="shared" si="821"/>
        <v>-215</v>
      </c>
      <c r="AG890" s="11">
        <f t="shared" si="822"/>
        <v>1826.25</v>
      </c>
      <c r="AH890" s="11">
        <v>0</v>
      </c>
      <c r="AI890" s="11">
        <v>0</v>
      </c>
      <c r="AJ890" s="11">
        <v>0</v>
      </c>
      <c r="AK890" s="33">
        <v>42461</v>
      </c>
      <c r="AL890" s="5">
        <f t="shared" si="823"/>
        <v>42461</v>
      </c>
      <c r="AM890" s="11">
        <f t="shared" si="824"/>
        <v>42461</v>
      </c>
      <c r="AN890" s="11">
        <f t="shared" si="825"/>
        <v>0</v>
      </c>
      <c r="AO890" s="6">
        <v>175.51</v>
      </c>
      <c r="AP890" s="6">
        <f t="shared" si="826"/>
        <v>175.51</v>
      </c>
      <c r="AQ890" s="6">
        <f t="shared" si="827"/>
        <v>1951.49</v>
      </c>
      <c r="AR890" s="33">
        <v>42826</v>
      </c>
      <c r="AS890" s="5">
        <f t="shared" si="828"/>
        <v>42826</v>
      </c>
      <c r="AT890" s="11">
        <f t="shared" si="829"/>
        <v>42826</v>
      </c>
      <c r="AU890" s="11">
        <f t="shared" si="830"/>
        <v>516</v>
      </c>
      <c r="AV890" s="6">
        <v>600.91</v>
      </c>
      <c r="AW890" s="6">
        <v>425.4</v>
      </c>
      <c r="AX890" s="6">
        <f t="shared" si="831"/>
        <v>1526.0900000000001</v>
      </c>
      <c r="AY890" s="33">
        <v>43191</v>
      </c>
      <c r="AZ890" s="5">
        <f t="shared" si="832"/>
        <v>43191</v>
      </c>
      <c r="BA890" s="11">
        <f t="shared" si="833"/>
        <v>881</v>
      </c>
      <c r="BB890" s="11">
        <f t="shared" si="834"/>
        <v>881</v>
      </c>
      <c r="BC890" s="6">
        <v>1032.516678392871</v>
      </c>
      <c r="BD890" s="6">
        <v>431.60667839287095</v>
      </c>
      <c r="BE890" s="6">
        <f t="shared" si="835"/>
        <v>1094.483321607129</v>
      </c>
      <c r="BF890" s="8"/>
      <c r="BG890" s="33">
        <v>43556</v>
      </c>
      <c r="BH890" s="5">
        <f t="shared" si="836"/>
        <v>43556</v>
      </c>
      <c r="BI890" s="11">
        <f t="shared" si="837"/>
        <v>1246</v>
      </c>
      <c r="BJ890" s="11">
        <f t="shared" si="838"/>
        <v>0</v>
      </c>
      <c r="BK890" s="6">
        <f t="shared" si="862"/>
        <v>1457.9166783928708</v>
      </c>
      <c r="BL890" s="6">
        <v>425.4</v>
      </c>
      <c r="BM890" s="6">
        <f t="shared" si="839"/>
        <v>669.08332160712905</v>
      </c>
      <c r="BN890" s="59"/>
      <c r="BO890" s="58"/>
      <c r="BP890" s="58"/>
      <c r="BQ890" s="61">
        <f t="shared" si="840"/>
        <v>567.2781100025918</v>
      </c>
      <c r="BR890" s="33">
        <v>43922</v>
      </c>
      <c r="BS890" s="5">
        <f t="shared" si="841"/>
        <v>43922</v>
      </c>
      <c r="BT890" s="11">
        <f t="shared" si="842"/>
        <v>1612</v>
      </c>
      <c r="BU890" s="11">
        <f t="shared" si="843"/>
        <v>0</v>
      </c>
      <c r="BV890" s="6">
        <f t="shared" si="844"/>
        <v>1559.7218899974082</v>
      </c>
      <c r="BW890" s="6">
        <v>101.80521160453725</v>
      </c>
      <c r="BX890" s="73">
        <f t="shared" si="852"/>
        <v>1501.1375342465753</v>
      </c>
      <c r="BY890" s="6">
        <v>243.68332160712907</v>
      </c>
      <c r="BZ890" s="33">
        <v>44287</v>
      </c>
      <c r="CA890" s="5">
        <f t="shared" si="845"/>
        <v>44287</v>
      </c>
      <c r="CB890" s="11">
        <f t="shared" si="846"/>
        <v>1977</v>
      </c>
      <c r="CC890" s="11">
        <f t="shared" si="847"/>
        <v>0</v>
      </c>
      <c r="CD890" s="6">
        <f t="shared" si="855"/>
        <v>1803.4052116045373</v>
      </c>
      <c r="CE890" s="62">
        <f t="shared" si="856"/>
        <v>243.68332160712907</v>
      </c>
      <c r="CF890" s="73">
        <f t="shared" si="853"/>
        <v>141.80000000000001</v>
      </c>
      <c r="CG890" s="73">
        <f t="shared" si="813"/>
        <v>1359.3375342465754</v>
      </c>
      <c r="CH890" s="6">
        <f t="shared" si="857"/>
        <v>0</v>
      </c>
      <c r="CI890" s="6"/>
      <c r="CJ890" s="33">
        <v>44652</v>
      </c>
      <c r="CK890" s="5">
        <f t="shared" si="848"/>
        <v>44652</v>
      </c>
      <c r="CL890" s="11">
        <f t="shared" si="849"/>
        <v>2557</v>
      </c>
      <c r="CM890" s="11">
        <f t="shared" si="850"/>
        <v>2557</v>
      </c>
      <c r="CN890" s="6">
        <f t="shared" si="858"/>
        <v>1803.4052116045373</v>
      </c>
      <c r="CO890" s="62">
        <f t="shared" si="859"/>
        <v>0</v>
      </c>
      <c r="CP890" s="73">
        <f t="shared" si="854"/>
        <v>141.80000000000001</v>
      </c>
      <c r="CQ890" s="73">
        <f t="shared" si="814"/>
        <v>1217.5375342465754</v>
      </c>
      <c r="CR890" s="6">
        <f t="shared" si="851"/>
        <v>0</v>
      </c>
    </row>
    <row r="891" spans="1:96">
      <c r="A891" s="30" t="s">
        <v>2840</v>
      </c>
      <c r="B891" s="30" t="s">
        <v>2834</v>
      </c>
      <c r="C891" s="49"/>
      <c r="D891" s="49" t="s">
        <v>4071</v>
      </c>
      <c r="E891" s="30" t="s">
        <v>3061</v>
      </c>
      <c r="F891" s="30" t="s">
        <v>3138</v>
      </c>
      <c r="G891" s="30" t="s">
        <v>3115</v>
      </c>
      <c r="H891" s="30" t="s">
        <v>3391</v>
      </c>
      <c r="I891" s="30" t="s">
        <v>4300</v>
      </c>
      <c r="J891" s="30"/>
      <c r="K891" s="30" t="s">
        <v>1240</v>
      </c>
      <c r="L891" s="30" t="s">
        <v>3102</v>
      </c>
      <c r="M891" s="31">
        <v>2127</v>
      </c>
      <c r="N891" s="30">
        <v>5</v>
      </c>
      <c r="O891" s="30"/>
      <c r="P891" s="162">
        <v>15</v>
      </c>
      <c r="Q891" s="30">
        <f t="shared" si="815"/>
        <v>60</v>
      </c>
      <c r="R891" s="30">
        <f t="shared" si="816"/>
        <v>1826.2110000000002</v>
      </c>
      <c r="S891" s="30">
        <f t="shared" si="817"/>
        <v>1825</v>
      </c>
      <c r="T891" s="30" t="s">
        <v>6</v>
      </c>
      <c r="U891" s="30"/>
      <c r="V891" s="32">
        <v>42310</v>
      </c>
      <c r="W891" s="30"/>
      <c r="X891" s="31">
        <v>2127</v>
      </c>
      <c r="Y891" s="30">
        <v>0</v>
      </c>
      <c r="Z891" s="30">
        <v>0</v>
      </c>
      <c r="AA891" s="30">
        <v>0</v>
      </c>
      <c r="AB891" s="31">
        <f t="shared" si="818"/>
        <v>2127</v>
      </c>
      <c r="AC891" s="33">
        <v>42095</v>
      </c>
      <c r="AD891" s="10">
        <f t="shared" si="819"/>
        <v>42310</v>
      </c>
      <c r="AE891" s="10">
        <f t="shared" si="820"/>
        <v>42095</v>
      </c>
      <c r="AF891" s="11">
        <f t="shared" si="821"/>
        <v>-215</v>
      </c>
      <c r="AG891" s="11">
        <f t="shared" si="822"/>
        <v>1826.25</v>
      </c>
      <c r="AH891" s="11">
        <v>0</v>
      </c>
      <c r="AI891" s="11">
        <v>0</v>
      </c>
      <c r="AJ891" s="11">
        <v>0</v>
      </c>
      <c r="AK891" s="33">
        <v>42461</v>
      </c>
      <c r="AL891" s="5">
        <f t="shared" si="823"/>
        <v>42461</v>
      </c>
      <c r="AM891" s="11">
        <f t="shared" si="824"/>
        <v>42461</v>
      </c>
      <c r="AN891" s="11">
        <f t="shared" si="825"/>
        <v>0</v>
      </c>
      <c r="AO891" s="6">
        <v>175.51</v>
      </c>
      <c r="AP891" s="6">
        <f t="shared" si="826"/>
        <v>175.51</v>
      </c>
      <c r="AQ891" s="6">
        <f t="shared" si="827"/>
        <v>1951.49</v>
      </c>
      <c r="AR891" s="33">
        <v>42826</v>
      </c>
      <c r="AS891" s="5">
        <f t="shared" si="828"/>
        <v>42826</v>
      </c>
      <c r="AT891" s="11">
        <f t="shared" si="829"/>
        <v>42826</v>
      </c>
      <c r="AU891" s="11">
        <f t="shared" si="830"/>
        <v>516</v>
      </c>
      <c r="AV891" s="6">
        <v>600.91</v>
      </c>
      <c r="AW891" s="6">
        <v>425.4</v>
      </c>
      <c r="AX891" s="6">
        <f t="shared" si="831"/>
        <v>1526.0900000000001</v>
      </c>
      <c r="AY891" s="33">
        <v>43191</v>
      </c>
      <c r="AZ891" s="5">
        <f t="shared" si="832"/>
        <v>43191</v>
      </c>
      <c r="BA891" s="11">
        <f t="shared" si="833"/>
        <v>881</v>
      </c>
      <c r="BB891" s="11">
        <f t="shared" si="834"/>
        <v>881</v>
      </c>
      <c r="BC891" s="6">
        <v>1032.516678392871</v>
      </c>
      <c r="BD891" s="6">
        <v>431.60667839287095</v>
      </c>
      <c r="BE891" s="6">
        <f t="shared" si="835"/>
        <v>1094.483321607129</v>
      </c>
      <c r="BF891" s="8"/>
      <c r="BG891" s="33">
        <v>43556</v>
      </c>
      <c r="BH891" s="5">
        <f t="shared" si="836"/>
        <v>43556</v>
      </c>
      <c r="BI891" s="11">
        <f t="shared" si="837"/>
        <v>1246</v>
      </c>
      <c r="BJ891" s="11">
        <f t="shared" si="838"/>
        <v>0</v>
      </c>
      <c r="BK891" s="6">
        <f t="shared" si="862"/>
        <v>1457.9166783928708</v>
      </c>
      <c r="BL891" s="6">
        <v>425.4</v>
      </c>
      <c r="BM891" s="6">
        <f t="shared" si="839"/>
        <v>669.08332160712905</v>
      </c>
      <c r="BN891" s="59"/>
      <c r="BO891" s="58"/>
      <c r="BP891" s="58"/>
      <c r="BQ891" s="61">
        <f t="shared" si="840"/>
        <v>567.2781100025918</v>
      </c>
      <c r="BR891" s="33">
        <v>43922</v>
      </c>
      <c r="BS891" s="5">
        <f t="shared" si="841"/>
        <v>43922</v>
      </c>
      <c r="BT891" s="11">
        <f t="shared" si="842"/>
        <v>1612</v>
      </c>
      <c r="BU891" s="11">
        <f t="shared" si="843"/>
        <v>0</v>
      </c>
      <c r="BV891" s="6">
        <f t="shared" si="844"/>
        <v>1559.7218899974082</v>
      </c>
      <c r="BW891" s="6">
        <v>101.80521160453725</v>
      </c>
      <c r="BX891" s="73">
        <f t="shared" si="852"/>
        <v>1501.1375342465753</v>
      </c>
      <c r="BY891" s="6">
        <v>243.68332160712907</v>
      </c>
      <c r="BZ891" s="33">
        <v>44287</v>
      </c>
      <c r="CA891" s="5">
        <f t="shared" si="845"/>
        <v>44287</v>
      </c>
      <c r="CB891" s="11">
        <f t="shared" si="846"/>
        <v>1977</v>
      </c>
      <c r="CC891" s="11">
        <f t="shared" si="847"/>
        <v>0</v>
      </c>
      <c r="CD891" s="6">
        <f t="shared" si="855"/>
        <v>1803.4052116045373</v>
      </c>
      <c r="CE891" s="62">
        <f t="shared" si="856"/>
        <v>243.68332160712907</v>
      </c>
      <c r="CF891" s="73">
        <f t="shared" si="853"/>
        <v>141.80000000000001</v>
      </c>
      <c r="CG891" s="73">
        <f t="shared" si="813"/>
        <v>1359.3375342465754</v>
      </c>
      <c r="CH891" s="6">
        <f t="shared" si="857"/>
        <v>0</v>
      </c>
      <c r="CI891" s="6"/>
      <c r="CJ891" s="33">
        <v>44652</v>
      </c>
      <c r="CK891" s="5">
        <f t="shared" si="848"/>
        <v>44652</v>
      </c>
      <c r="CL891" s="11">
        <f t="shared" si="849"/>
        <v>2557</v>
      </c>
      <c r="CM891" s="11">
        <f t="shared" si="850"/>
        <v>2557</v>
      </c>
      <c r="CN891" s="6">
        <f t="shared" si="858"/>
        <v>1803.4052116045373</v>
      </c>
      <c r="CO891" s="62">
        <f t="shared" si="859"/>
        <v>0</v>
      </c>
      <c r="CP891" s="73">
        <f t="shared" si="854"/>
        <v>141.80000000000001</v>
      </c>
      <c r="CQ891" s="73">
        <f t="shared" si="814"/>
        <v>1217.5375342465754</v>
      </c>
      <c r="CR891" s="6">
        <f t="shared" si="851"/>
        <v>0</v>
      </c>
    </row>
    <row r="892" spans="1:96">
      <c r="A892" s="30" t="s">
        <v>2841</v>
      </c>
      <c r="B892" s="30" t="s">
        <v>2842</v>
      </c>
      <c r="C892" s="49"/>
      <c r="D892" s="49" t="s">
        <v>4072</v>
      </c>
      <c r="E892" s="30" t="s">
        <v>3061</v>
      </c>
      <c r="F892" s="30" t="s">
        <v>3138</v>
      </c>
      <c r="G892" s="30" t="s">
        <v>3115</v>
      </c>
      <c r="H892" s="30" t="s">
        <v>3139</v>
      </c>
      <c r="I892" s="30" t="s">
        <v>4462</v>
      </c>
      <c r="J892" s="30"/>
      <c r="K892" s="30" t="s">
        <v>1240</v>
      </c>
      <c r="L892" s="30" t="s">
        <v>3102</v>
      </c>
      <c r="M892" s="31">
        <v>1598.19</v>
      </c>
      <c r="N892" s="30">
        <v>5</v>
      </c>
      <c r="O892" s="30"/>
      <c r="P892" s="162">
        <v>15</v>
      </c>
      <c r="Q892" s="30">
        <f t="shared" si="815"/>
        <v>60</v>
      </c>
      <c r="R892" s="30">
        <f t="shared" si="816"/>
        <v>1826.2110000000002</v>
      </c>
      <c r="S892" s="30">
        <f t="shared" si="817"/>
        <v>1825</v>
      </c>
      <c r="T892" s="30" t="s">
        <v>6</v>
      </c>
      <c r="U892" s="30"/>
      <c r="V892" s="32">
        <v>42310</v>
      </c>
      <c r="W892" s="30"/>
      <c r="X892" s="31">
        <v>1598.19</v>
      </c>
      <c r="Y892" s="30">
        <v>0</v>
      </c>
      <c r="Z892" s="30">
        <v>0</v>
      </c>
      <c r="AA892" s="30">
        <v>0</v>
      </c>
      <c r="AB892" s="31">
        <f t="shared" si="818"/>
        <v>1598.19</v>
      </c>
      <c r="AC892" s="33">
        <v>42095</v>
      </c>
      <c r="AD892" s="10">
        <f t="shared" si="819"/>
        <v>42310</v>
      </c>
      <c r="AE892" s="10">
        <f t="shared" si="820"/>
        <v>42095</v>
      </c>
      <c r="AF892" s="11">
        <f t="shared" si="821"/>
        <v>-215</v>
      </c>
      <c r="AG892" s="11">
        <f t="shared" si="822"/>
        <v>1826.25</v>
      </c>
      <c r="AH892" s="11">
        <v>0</v>
      </c>
      <c r="AI892" s="11">
        <v>0</v>
      </c>
      <c r="AJ892" s="11">
        <v>0</v>
      </c>
      <c r="AK892" s="33">
        <v>42461</v>
      </c>
      <c r="AL892" s="5">
        <f t="shared" si="823"/>
        <v>42461</v>
      </c>
      <c r="AM892" s="11">
        <f t="shared" si="824"/>
        <v>42461</v>
      </c>
      <c r="AN892" s="11">
        <f t="shared" si="825"/>
        <v>0</v>
      </c>
      <c r="AO892" s="6">
        <v>131.88999999999999</v>
      </c>
      <c r="AP892" s="6">
        <f t="shared" si="826"/>
        <v>131.88999999999999</v>
      </c>
      <c r="AQ892" s="6">
        <f t="shared" si="827"/>
        <v>1466.3000000000002</v>
      </c>
      <c r="AR892" s="33">
        <v>42826</v>
      </c>
      <c r="AS892" s="5">
        <f t="shared" si="828"/>
        <v>42826</v>
      </c>
      <c r="AT892" s="11">
        <f t="shared" si="829"/>
        <v>42826</v>
      </c>
      <c r="AU892" s="11">
        <f t="shared" si="830"/>
        <v>516</v>
      </c>
      <c r="AV892" s="6">
        <v>451.52800000000002</v>
      </c>
      <c r="AW892" s="6">
        <v>319.63800000000003</v>
      </c>
      <c r="AX892" s="6">
        <f t="shared" si="831"/>
        <v>1146.662</v>
      </c>
      <c r="AY892" s="33">
        <v>43191</v>
      </c>
      <c r="AZ892" s="5">
        <f t="shared" si="832"/>
        <v>43191</v>
      </c>
      <c r="BA892" s="11">
        <f t="shared" si="833"/>
        <v>881</v>
      </c>
      <c r="BB892" s="11">
        <f t="shared" si="834"/>
        <v>881</v>
      </c>
      <c r="BC892" s="6">
        <v>775.81448224844098</v>
      </c>
      <c r="BD892" s="6">
        <v>324.28648224844096</v>
      </c>
      <c r="BE892" s="6">
        <f t="shared" si="835"/>
        <v>822.37551775155907</v>
      </c>
      <c r="BF892" s="8"/>
      <c r="BG892" s="33">
        <v>43556</v>
      </c>
      <c r="BH892" s="5">
        <f t="shared" si="836"/>
        <v>43556</v>
      </c>
      <c r="BI892" s="11">
        <f t="shared" si="837"/>
        <v>1246</v>
      </c>
      <c r="BJ892" s="11">
        <f t="shared" si="838"/>
        <v>0</v>
      </c>
      <c r="BK892" s="6">
        <f t="shared" si="862"/>
        <v>1095.494482248441</v>
      </c>
      <c r="BL892" s="6">
        <v>319.68</v>
      </c>
      <c r="BM892" s="6">
        <f t="shared" si="839"/>
        <v>502.69551775155907</v>
      </c>
      <c r="BN892" s="59"/>
      <c r="BO892" s="58"/>
      <c r="BP892" s="58"/>
      <c r="BQ892" s="61">
        <f t="shared" si="840"/>
        <v>426.20725103699897</v>
      </c>
      <c r="BR892" s="33">
        <v>43922</v>
      </c>
      <c r="BS892" s="5">
        <f t="shared" si="841"/>
        <v>43922</v>
      </c>
      <c r="BT892" s="11">
        <f t="shared" si="842"/>
        <v>1612</v>
      </c>
      <c r="BU892" s="11">
        <f t="shared" si="843"/>
        <v>0</v>
      </c>
      <c r="BV892" s="6">
        <f t="shared" si="844"/>
        <v>1171.9827489630011</v>
      </c>
      <c r="BW892" s="6">
        <v>76.488266714560098</v>
      </c>
      <c r="BX892" s="73">
        <f t="shared" si="852"/>
        <v>1127.9280657534248</v>
      </c>
      <c r="BY892" s="6">
        <v>183.05751775155903</v>
      </c>
      <c r="BZ892" s="33">
        <v>44287</v>
      </c>
      <c r="CA892" s="5">
        <f t="shared" si="845"/>
        <v>44287</v>
      </c>
      <c r="CB892" s="11">
        <f t="shared" si="846"/>
        <v>1977</v>
      </c>
      <c r="CC892" s="11">
        <f t="shared" si="847"/>
        <v>0</v>
      </c>
      <c r="CD892" s="6">
        <f t="shared" si="855"/>
        <v>1355.0402667145602</v>
      </c>
      <c r="CE892" s="62">
        <f t="shared" si="856"/>
        <v>183.05751775155903</v>
      </c>
      <c r="CF892" s="73">
        <f t="shared" si="853"/>
        <v>106.54600000000001</v>
      </c>
      <c r="CG892" s="73">
        <f t="shared" si="813"/>
        <v>1021.3820657534247</v>
      </c>
      <c r="CH892" s="6">
        <f t="shared" si="857"/>
        <v>0</v>
      </c>
      <c r="CI892" s="6"/>
      <c r="CJ892" s="33">
        <v>44652</v>
      </c>
      <c r="CK892" s="5">
        <f t="shared" si="848"/>
        <v>44652</v>
      </c>
      <c r="CL892" s="11">
        <f t="shared" si="849"/>
        <v>2557</v>
      </c>
      <c r="CM892" s="11">
        <f t="shared" si="850"/>
        <v>2557</v>
      </c>
      <c r="CN892" s="6">
        <f t="shared" si="858"/>
        <v>1355.0402667145602</v>
      </c>
      <c r="CO892" s="62">
        <f t="shared" si="859"/>
        <v>0</v>
      </c>
      <c r="CP892" s="73">
        <f t="shared" si="854"/>
        <v>106.54600000000001</v>
      </c>
      <c r="CQ892" s="73">
        <f t="shared" si="814"/>
        <v>914.83606575342469</v>
      </c>
      <c r="CR892" s="6">
        <f t="shared" si="851"/>
        <v>0</v>
      </c>
    </row>
    <row r="893" spans="1:96">
      <c r="A893" s="30" t="s">
        <v>2843</v>
      </c>
      <c r="B893" s="30" t="s">
        <v>2842</v>
      </c>
      <c r="C893" s="49"/>
      <c r="D893" s="49" t="s">
        <v>4073</v>
      </c>
      <c r="E893" s="30" t="s">
        <v>3061</v>
      </c>
      <c r="F893" s="30" t="s">
        <v>3138</v>
      </c>
      <c r="G893" s="30" t="s">
        <v>3115</v>
      </c>
      <c r="H893" s="30" t="s">
        <v>3139</v>
      </c>
      <c r="I893" s="30" t="s">
        <v>4462</v>
      </c>
      <c r="J893" s="30"/>
      <c r="K893" s="30" t="s">
        <v>1240</v>
      </c>
      <c r="L893" s="30" t="s">
        <v>3102</v>
      </c>
      <c r="M893" s="31">
        <v>1598.19</v>
      </c>
      <c r="N893" s="30">
        <v>5</v>
      </c>
      <c r="O893" s="30"/>
      <c r="P893" s="162">
        <v>15</v>
      </c>
      <c r="Q893" s="30">
        <f t="shared" si="815"/>
        <v>60</v>
      </c>
      <c r="R893" s="30">
        <f t="shared" si="816"/>
        <v>1826.2110000000002</v>
      </c>
      <c r="S893" s="30">
        <f t="shared" si="817"/>
        <v>1825</v>
      </c>
      <c r="T893" s="30" t="s">
        <v>6</v>
      </c>
      <c r="U893" s="30"/>
      <c r="V893" s="32">
        <v>42310</v>
      </c>
      <c r="W893" s="30"/>
      <c r="X893" s="31">
        <v>1598.19</v>
      </c>
      <c r="Y893" s="30">
        <v>0</v>
      </c>
      <c r="Z893" s="30">
        <v>0</v>
      </c>
      <c r="AA893" s="30">
        <v>0</v>
      </c>
      <c r="AB893" s="31">
        <f t="shared" si="818"/>
        <v>1598.19</v>
      </c>
      <c r="AC893" s="33">
        <v>42095</v>
      </c>
      <c r="AD893" s="10">
        <f t="shared" si="819"/>
        <v>42310</v>
      </c>
      <c r="AE893" s="10">
        <f t="shared" si="820"/>
        <v>42095</v>
      </c>
      <c r="AF893" s="11">
        <f t="shared" si="821"/>
        <v>-215</v>
      </c>
      <c r="AG893" s="11">
        <f t="shared" si="822"/>
        <v>1826.25</v>
      </c>
      <c r="AH893" s="11">
        <v>0</v>
      </c>
      <c r="AI893" s="11">
        <v>0</v>
      </c>
      <c r="AJ893" s="11">
        <v>0</v>
      </c>
      <c r="AK893" s="33">
        <v>42461</v>
      </c>
      <c r="AL893" s="5">
        <f t="shared" si="823"/>
        <v>42461</v>
      </c>
      <c r="AM893" s="11">
        <f t="shared" si="824"/>
        <v>42461</v>
      </c>
      <c r="AN893" s="11">
        <f t="shared" si="825"/>
        <v>0</v>
      </c>
      <c r="AO893" s="6">
        <v>131.88999999999999</v>
      </c>
      <c r="AP893" s="6">
        <f t="shared" si="826"/>
        <v>131.88999999999999</v>
      </c>
      <c r="AQ893" s="6">
        <f t="shared" si="827"/>
        <v>1466.3000000000002</v>
      </c>
      <c r="AR893" s="33">
        <v>42826</v>
      </c>
      <c r="AS893" s="5">
        <f t="shared" si="828"/>
        <v>42826</v>
      </c>
      <c r="AT893" s="11">
        <f t="shared" si="829"/>
        <v>42826</v>
      </c>
      <c r="AU893" s="11">
        <f t="shared" si="830"/>
        <v>516</v>
      </c>
      <c r="AV893" s="6">
        <v>451.52800000000002</v>
      </c>
      <c r="AW893" s="6">
        <v>319.63800000000003</v>
      </c>
      <c r="AX893" s="6">
        <f t="shared" si="831"/>
        <v>1146.662</v>
      </c>
      <c r="AY893" s="33">
        <v>43191</v>
      </c>
      <c r="AZ893" s="5">
        <f t="shared" si="832"/>
        <v>43191</v>
      </c>
      <c r="BA893" s="11">
        <f t="shared" si="833"/>
        <v>881</v>
      </c>
      <c r="BB893" s="11">
        <f t="shared" si="834"/>
        <v>881</v>
      </c>
      <c r="BC893" s="6">
        <v>775.81448224844098</v>
      </c>
      <c r="BD893" s="6">
        <v>324.28648224844096</v>
      </c>
      <c r="BE893" s="6">
        <f t="shared" si="835"/>
        <v>822.37551775155907</v>
      </c>
      <c r="BF893" s="8"/>
      <c r="BG893" s="33">
        <v>43556</v>
      </c>
      <c r="BH893" s="5">
        <f t="shared" si="836"/>
        <v>43556</v>
      </c>
      <c r="BI893" s="11">
        <f t="shared" si="837"/>
        <v>1246</v>
      </c>
      <c r="BJ893" s="11">
        <f t="shared" si="838"/>
        <v>0</v>
      </c>
      <c r="BK893" s="6">
        <f t="shared" si="862"/>
        <v>1095.494482248441</v>
      </c>
      <c r="BL893" s="6">
        <v>319.68</v>
      </c>
      <c r="BM893" s="6">
        <f t="shared" si="839"/>
        <v>502.69551775155907</v>
      </c>
      <c r="BN893" s="59"/>
      <c r="BO893" s="58"/>
      <c r="BP893" s="58"/>
      <c r="BQ893" s="61">
        <f t="shared" si="840"/>
        <v>426.20725103699897</v>
      </c>
      <c r="BR893" s="33">
        <v>43922</v>
      </c>
      <c r="BS893" s="5">
        <f t="shared" si="841"/>
        <v>43922</v>
      </c>
      <c r="BT893" s="11">
        <f t="shared" si="842"/>
        <v>1612</v>
      </c>
      <c r="BU893" s="11">
        <f t="shared" si="843"/>
        <v>0</v>
      </c>
      <c r="BV893" s="6">
        <f t="shared" si="844"/>
        <v>1171.9827489630011</v>
      </c>
      <c r="BW893" s="6">
        <v>76.488266714560098</v>
      </c>
      <c r="BX893" s="73">
        <f t="shared" si="852"/>
        <v>1127.9280657534248</v>
      </c>
      <c r="BY893" s="6">
        <v>183.05751775155903</v>
      </c>
      <c r="BZ893" s="33">
        <v>44287</v>
      </c>
      <c r="CA893" s="5">
        <f t="shared" si="845"/>
        <v>44287</v>
      </c>
      <c r="CB893" s="11">
        <f t="shared" si="846"/>
        <v>1977</v>
      </c>
      <c r="CC893" s="11">
        <f t="shared" si="847"/>
        <v>0</v>
      </c>
      <c r="CD893" s="6">
        <f t="shared" si="855"/>
        <v>1355.0402667145602</v>
      </c>
      <c r="CE893" s="62">
        <f t="shared" si="856"/>
        <v>183.05751775155903</v>
      </c>
      <c r="CF893" s="73">
        <f t="shared" si="853"/>
        <v>106.54600000000001</v>
      </c>
      <c r="CG893" s="73">
        <f t="shared" si="813"/>
        <v>1021.3820657534247</v>
      </c>
      <c r="CH893" s="6">
        <f t="shared" si="857"/>
        <v>0</v>
      </c>
      <c r="CI893" s="6"/>
      <c r="CJ893" s="33">
        <v>44652</v>
      </c>
      <c r="CK893" s="5">
        <f t="shared" si="848"/>
        <v>44652</v>
      </c>
      <c r="CL893" s="11">
        <f t="shared" si="849"/>
        <v>2557</v>
      </c>
      <c r="CM893" s="11">
        <f t="shared" si="850"/>
        <v>2557</v>
      </c>
      <c r="CN893" s="6">
        <f t="shared" si="858"/>
        <v>1355.0402667145602</v>
      </c>
      <c r="CO893" s="62">
        <f t="shared" si="859"/>
        <v>0</v>
      </c>
      <c r="CP893" s="73">
        <f t="shared" si="854"/>
        <v>106.54600000000001</v>
      </c>
      <c r="CQ893" s="73">
        <f t="shared" si="814"/>
        <v>914.83606575342469</v>
      </c>
      <c r="CR893" s="6">
        <f t="shared" si="851"/>
        <v>0</v>
      </c>
    </row>
    <row r="894" spans="1:96">
      <c r="A894" s="30" t="s">
        <v>2844</v>
      </c>
      <c r="B894" s="30" t="s">
        <v>2842</v>
      </c>
      <c r="C894" s="49"/>
      <c r="D894" s="49" t="s">
        <v>4074</v>
      </c>
      <c r="E894" s="30" t="s">
        <v>3061</v>
      </c>
      <c r="F894" s="30" t="s">
        <v>3138</v>
      </c>
      <c r="G894" s="30" t="s">
        <v>3115</v>
      </c>
      <c r="H894" s="30" t="s">
        <v>4064</v>
      </c>
      <c r="I894" s="30" t="s">
        <v>4259</v>
      </c>
      <c r="J894" s="30"/>
      <c r="K894" s="30" t="s">
        <v>1240</v>
      </c>
      <c r="L894" s="30" t="s">
        <v>3102</v>
      </c>
      <c r="M894" s="31">
        <v>1598.19</v>
      </c>
      <c r="N894" s="30">
        <v>5</v>
      </c>
      <c r="O894" s="30"/>
      <c r="P894" s="162">
        <v>15</v>
      </c>
      <c r="Q894" s="30">
        <f t="shared" si="815"/>
        <v>60</v>
      </c>
      <c r="R894" s="30">
        <f t="shared" si="816"/>
        <v>1826.2110000000002</v>
      </c>
      <c r="S894" s="30">
        <f t="shared" si="817"/>
        <v>1825</v>
      </c>
      <c r="T894" s="30" t="s">
        <v>6</v>
      </c>
      <c r="U894" s="30"/>
      <c r="V894" s="32">
        <v>42310</v>
      </c>
      <c r="W894" s="30"/>
      <c r="X894" s="31">
        <v>1598.19</v>
      </c>
      <c r="Y894" s="30">
        <v>0</v>
      </c>
      <c r="Z894" s="30">
        <v>0</v>
      </c>
      <c r="AA894" s="30">
        <v>0</v>
      </c>
      <c r="AB894" s="31">
        <f t="shared" si="818"/>
        <v>1598.19</v>
      </c>
      <c r="AC894" s="33">
        <v>42095</v>
      </c>
      <c r="AD894" s="10">
        <f t="shared" si="819"/>
        <v>42310</v>
      </c>
      <c r="AE894" s="10">
        <f t="shared" si="820"/>
        <v>42095</v>
      </c>
      <c r="AF894" s="11">
        <f t="shared" si="821"/>
        <v>-215</v>
      </c>
      <c r="AG894" s="11">
        <f t="shared" si="822"/>
        <v>1826.25</v>
      </c>
      <c r="AH894" s="11">
        <v>0</v>
      </c>
      <c r="AI894" s="11">
        <v>0</v>
      </c>
      <c r="AJ894" s="11">
        <v>0</v>
      </c>
      <c r="AK894" s="33">
        <v>42461</v>
      </c>
      <c r="AL894" s="5">
        <f t="shared" si="823"/>
        <v>42461</v>
      </c>
      <c r="AM894" s="11">
        <f t="shared" si="824"/>
        <v>42461</v>
      </c>
      <c r="AN894" s="11">
        <f t="shared" si="825"/>
        <v>0</v>
      </c>
      <c r="AO894" s="6">
        <v>131.88999999999999</v>
      </c>
      <c r="AP894" s="6">
        <f t="shared" si="826"/>
        <v>131.88999999999999</v>
      </c>
      <c r="AQ894" s="6">
        <f t="shared" si="827"/>
        <v>1466.3000000000002</v>
      </c>
      <c r="AR894" s="33">
        <v>42826</v>
      </c>
      <c r="AS894" s="5">
        <f t="shared" si="828"/>
        <v>42826</v>
      </c>
      <c r="AT894" s="11">
        <f t="shared" si="829"/>
        <v>42826</v>
      </c>
      <c r="AU894" s="11">
        <f t="shared" si="830"/>
        <v>516</v>
      </c>
      <c r="AV894" s="6">
        <v>451.52800000000002</v>
      </c>
      <c r="AW894" s="6">
        <v>319.63800000000003</v>
      </c>
      <c r="AX894" s="6">
        <f t="shared" si="831"/>
        <v>1146.662</v>
      </c>
      <c r="AY894" s="33">
        <v>43191</v>
      </c>
      <c r="AZ894" s="5">
        <f t="shared" si="832"/>
        <v>43191</v>
      </c>
      <c r="BA894" s="11">
        <f t="shared" si="833"/>
        <v>881</v>
      </c>
      <c r="BB894" s="11">
        <f t="shared" si="834"/>
        <v>881</v>
      </c>
      <c r="BC894" s="6">
        <v>775.81448224844098</v>
      </c>
      <c r="BD894" s="6">
        <v>324.28648224844096</v>
      </c>
      <c r="BE894" s="6">
        <f t="shared" si="835"/>
        <v>822.37551775155907</v>
      </c>
      <c r="BF894" s="8"/>
      <c r="BG894" s="33">
        <v>43556</v>
      </c>
      <c r="BH894" s="5">
        <f t="shared" si="836"/>
        <v>43556</v>
      </c>
      <c r="BI894" s="11">
        <f t="shared" si="837"/>
        <v>1246</v>
      </c>
      <c r="BJ894" s="11">
        <f t="shared" si="838"/>
        <v>0</v>
      </c>
      <c r="BK894" s="6">
        <f t="shared" si="862"/>
        <v>1095.494482248441</v>
      </c>
      <c r="BL894" s="6">
        <v>319.68</v>
      </c>
      <c r="BM894" s="6">
        <f t="shared" si="839"/>
        <v>502.69551775155907</v>
      </c>
      <c r="BN894" s="59"/>
      <c r="BO894" s="58"/>
      <c r="BP894" s="58"/>
      <c r="BQ894" s="61">
        <f t="shared" si="840"/>
        <v>426.20725103699897</v>
      </c>
      <c r="BR894" s="33">
        <v>43922</v>
      </c>
      <c r="BS894" s="5">
        <f t="shared" si="841"/>
        <v>43922</v>
      </c>
      <c r="BT894" s="11">
        <f t="shared" si="842"/>
        <v>1612</v>
      </c>
      <c r="BU894" s="11">
        <f t="shared" si="843"/>
        <v>0</v>
      </c>
      <c r="BV894" s="6">
        <f t="shared" si="844"/>
        <v>1171.9827489630011</v>
      </c>
      <c r="BW894" s="6">
        <v>76.488266714560098</v>
      </c>
      <c r="BX894" s="73">
        <f t="shared" si="852"/>
        <v>1127.9280657534248</v>
      </c>
      <c r="BY894" s="6">
        <v>183.05751775155903</v>
      </c>
      <c r="BZ894" s="33">
        <v>44287</v>
      </c>
      <c r="CA894" s="5">
        <f t="shared" si="845"/>
        <v>44287</v>
      </c>
      <c r="CB894" s="11">
        <f t="shared" si="846"/>
        <v>1977</v>
      </c>
      <c r="CC894" s="11">
        <f t="shared" si="847"/>
        <v>0</v>
      </c>
      <c r="CD894" s="6">
        <f t="shared" si="855"/>
        <v>1355.0402667145602</v>
      </c>
      <c r="CE894" s="62">
        <f t="shared" si="856"/>
        <v>183.05751775155903</v>
      </c>
      <c r="CF894" s="73">
        <f t="shared" si="853"/>
        <v>106.54600000000001</v>
      </c>
      <c r="CG894" s="73">
        <f t="shared" si="813"/>
        <v>1021.3820657534247</v>
      </c>
      <c r="CH894" s="6">
        <f t="shared" si="857"/>
        <v>0</v>
      </c>
      <c r="CI894" s="6"/>
      <c r="CJ894" s="33">
        <v>44652</v>
      </c>
      <c r="CK894" s="5">
        <f t="shared" si="848"/>
        <v>44652</v>
      </c>
      <c r="CL894" s="11">
        <f t="shared" si="849"/>
        <v>2557</v>
      </c>
      <c r="CM894" s="11">
        <f t="shared" si="850"/>
        <v>2557</v>
      </c>
      <c r="CN894" s="6">
        <f t="shared" si="858"/>
        <v>1355.0402667145602</v>
      </c>
      <c r="CO894" s="62">
        <f t="shared" si="859"/>
        <v>0</v>
      </c>
      <c r="CP894" s="73">
        <f t="shared" si="854"/>
        <v>106.54600000000001</v>
      </c>
      <c r="CQ894" s="73">
        <f t="shared" si="814"/>
        <v>914.83606575342469</v>
      </c>
      <c r="CR894" s="6">
        <f t="shared" si="851"/>
        <v>0</v>
      </c>
    </row>
    <row r="895" spans="1:96">
      <c r="A895" s="30" t="s">
        <v>2845</v>
      </c>
      <c r="B895" s="30" t="s">
        <v>2842</v>
      </c>
      <c r="C895" s="49"/>
      <c r="D895" s="49" t="s">
        <v>4075</v>
      </c>
      <c r="E895" s="30" t="s">
        <v>3061</v>
      </c>
      <c r="F895" s="30" t="s">
        <v>3138</v>
      </c>
      <c r="G895" s="30" t="s">
        <v>3115</v>
      </c>
      <c r="H895" s="30" t="s">
        <v>4064</v>
      </c>
      <c r="I895" s="30" t="s">
        <v>4259</v>
      </c>
      <c r="J895" s="30"/>
      <c r="K895" s="30" t="s">
        <v>1240</v>
      </c>
      <c r="L895" s="30" t="s">
        <v>3102</v>
      </c>
      <c r="M895" s="31">
        <v>1598.19</v>
      </c>
      <c r="N895" s="30">
        <v>5</v>
      </c>
      <c r="O895" s="30"/>
      <c r="P895" s="162">
        <v>15</v>
      </c>
      <c r="Q895" s="30">
        <f t="shared" si="815"/>
        <v>60</v>
      </c>
      <c r="R895" s="30">
        <f t="shared" si="816"/>
        <v>1826.2110000000002</v>
      </c>
      <c r="S895" s="30">
        <f t="shared" si="817"/>
        <v>1825</v>
      </c>
      <c r="T895" s="30" t="s">
        <v>6</v>
      </c>
      <c r="U895" s="30"/>
      <c r="V895" s="32">
        <v>42310</v>
      </c>
      <c r="W895" s="30"/>
      <c r="X895" s="31">
        <v>1598.19</v>
      </c>
      <c r="Y895" s="30">
        <v>0</v>
      </c>
      <c r="Z895" s="30">
        <v>0</v>
      </c>
      <c r="AA895" s="30">
        <v>0</v>
      </c>
      <c r="AB895" s="31">
        <f t="shared" si="818"/>
        <v>1598.19</v>
      </c>
      <c r="AC895" s="33">
        <v>42095</v>
      </c>
      <c r="AD895" s="10">
        <f t="shared" si="819"/>
        <v>42310</v>
      </c>
      <c r="AE895" s="10">
        <f t="shared" si="820"/>
        <v>42095</v>
      </c>
      <c r="AF895" s="11">
        <f t="shared" si="821"/>
        <v>-215</v>
      </c>
      <c r="AG895" s="11">
        <f t="shared" si="822"/>
        <v>1826.25</v>
      </c>
      <c r="AH895" s="11">
        <v>0</v>
      </c>
      <c r="AI895" s="11">
        <v>0</v>
      </c>
      <c r="AJ895" s="11">
        <v>0</v>
      </c>
      <c r="AK895" s="33">
        <v>42461</v>
      </c>
      <c r="AL895" s="5">
        <f t="shared" si="823"/>
        <v>42461</v>
      </c>
      <c r="AM895" s="11">
        <f t="shared" si="824"/>
        <v>42461</v>
      </c>
      <c r="AN895" s="11">
        <f t="shared" si="825"/>
        <v>0</v>
      </c>
      <c r="AO895" s="6">
        <v>131.88999999999999</v>
      </c>
      <c r="AP895" s="6">
        <f t="shared" si="826"/>
        <v>131.88999999999999</v>
      </c>
      <c r="AQ895" s="6">
        <f t="shared" si="827"/>
        <v>1466.3000000000002</v>
      </c>
      <c r="AR895" s="33">
        <v>42826</v>
      </c>
      <c r="AS895" s="5">
        <f t="shared" si="828"/>
        <v>42826</v>
      </c>
      <c r="AT895" s="11">
        <f t="shared" si="829"/>
        <v>42826</v>
      </c>
      <c r="AU895" s="11">
        <f t="shared" si="830"/>
        <v>516</v>
      </c>
      <c r="AV895" s="6">
        <v>451.52800000000002</v>
      </c>
      <c r="AW895" s="6">
        <v>319.63800000000003</v>
      </c>
      <c r="AX895" s="6">
        <f t="shared" si="831"/>
        <v>1146.662</v>
      </c>
      <c r="AY895" s="33">
        <v>43191</v>
      </c>
      <c r="AZ895" s="5">
        <f t="shared" si="832"/>
        <v>43191</v>
      </c>
      <c r="BA895" s="11">
        <f t="shared" si="833"/>
        <v>881</v>
      </c>
      <c r="BB895" s="11">
        <f t="shared" si="834"/>
        <v>881</v>
      </c>
      <c r="BC895" s="6">
        <v>775.81448224844098</v>
      </c>
      <c r="BD895" s="6">
        <v>324.28648224844096</v>
      </c>
      <c r="BE895" s="6">
        <f t="shared" si="835"/>
        <v>822.37551775155907</v>
      </c>
      <c r="BF895" s="8"/>
      <c r="BG895" s="33">
        <v>43556</v>
      </c>
      <c r="BH895" s="5">
        <f t="shared" si="836"/>
        <v>43556</v>
      </c>
      <c r="BI895" s="11">
        <f t="shared" si="837"/>
        <v>1246</v>
      </c>
      <c r="BJ895" s="11">
        <f t="shared" si="838"/>
        <v>0</v>
      </c>
      <c r="BK895" s="6">
        <f t="shared" si="862"/>
        <v>1095.494482248441</v>
      </c>
      <c r="BL895" s="6">
        <v>319.68</v>
      </c>
      <c r="BM895" s="6">
        <f t="shared" si="839"/>
        <v>502.69551775155907</v>
      </c>
      <c r="BN895" s="59"/>
      <c r="BO895" s="58"/>
      <c r="BP895" s="58"/>
      <c r="BQ895" s="61">
        <f t="shared" si="840"/>
        <v>426.20725103699897</v>
      </c>
      <c r="BR895" s="33">
        <v>43922</v>
      </c>
      <c r="BS895" s="5">
        <f t="shared" si="841"/>
        <v>43922</v>
      </c>
      <c r="BT895" s="11">
        <f t="shared" si="842"/>
        <v>1612</v>
      </c>
      <c r="BU895" s="11">
        <f t="shared" si="843"/>
        <v>0</v>
      </c>
      <c r="BV895" s="6">
        <f t="shared" si="844"/>
        <v>1171.9827489630011</v>
      </c>
      <c r="BW895" s="6">
        <v>76.488266714560098</v>
      </c>
      <c r="BX895" s="73">
        <f t="shared" si="852"/>
        <v>1127.9280657534248</v>
      </c>
      <c r="BY895" s="6">
        <v>183.05751775155903</v>
      </c>
      <c r="BZ895" s="33">
        <v>44287</v>
      </c>
      <c r="CA895" s="5">
        <f t="shared" si="845"/>
        <v>44287</v>
      </c>
      <c r="CB895" s="11">
        <f t="shared" si="846"/>
        <v>1977</v>
      </c>
      <c r="CC895" s="11">
        <f t="shared" si="847"/>
        <v>0</v>
      </c>
      <c r="CD895" s="6">
        <f t="shared" si="855"/>
        <v>1355.0402667145602</v>
      </c>
      <c r="CE895" s="62">
        <f t="shared" si="856"/>
        <v>183.05751775155903</v>
      </c>
      <c r="CF895" s="73">
        <f t="shared" si="853"/>
        <v>106.54600000000001</v>
      </c>
      <c r="CG895" s="73">
        <f t="shared" si="813"/>
        <v>1021.3820657534247</v>
      </c>
      <c r="CH895" s="6">
        <f t="shared" si="857"/>
        <v>0</v>
      </c>
      <c r="CI895" s="6"/>
      <c r="CJ895" s="33">
        <v>44652</v>
      </c>
      <c r="CK895" s="5">
        <f t="shared" si="848"/>
        <v>44652</v>
      </c>
      <c r="CL895" s="11">
        <f t="shared" si="849"/>
        <v>2557</v>
      </c>
      <c r="CM895" s="11">
        <f t="shared" si="850"/>
        <v>2557</v>
      </c>
      <c r="CN895" s="6">
        <f t="shared" si="858"/>
        <v>1355.0402667145602</v>
      </c>
      <c r="CO895" s="62">
        <f t="shared" si="859"/>
        <v>0</v>
      </c>
      <c r="CP895" s="73">
        <f t="shared" si="854"/>
        <v>106.54600000000001</v>
      </c>
      <c r="CQ895" s="73">
        <f t="shared" si="814"/>
        <v>914.83606575342469</v>
      </c>
      <c r="CR895" s="6">
        <f t="shared" si="851"/>
        <v>0</v>
      </c>
    </row>
    <row r="896" spans="1:96">
      <c r="A896" s="30" t="s">
        <v>2846</v>
      </c>
      <c r="B896" s="30" t="s">
        <v>2842</v>
      </c>
      <c r="C896" s="49"/>
      <c r="D896" s="49" t="s">
        <v>4076</v>
      </c>
      <c r="E896" s="30" t="s">
        <v>3061</v>
      </c>
      <c r="F896" s="30" t="s">
        <v>3138</v>
      </c>
      <c r="G896" s="30" t="s">
        <v>3115</v>
      </c>
      <c r="H896" s="30" t="s">
        <v>3155</v>
      </c>
      <c r="I896" s="30" t="s">
        <v>4298</v>
      </c>
      <c r="J896" s="30"/>
      <c r="K896" s="30" t="s">
        <v>1240</v>
      </c>
      <c r="L896" s="30" t="s">
        <v>3102</v>
      </c>
      <c r="M896" s="31">
        <v>1598.19</v>
      </c>
      <c r="N896" s="30">
        <v>5</v>
      </c>
      <c r="O896" s="30"/>
      <c r="P896" s="162">
        <v>15</v>
      </c>
      <c r="Q896" s="30">
        <f t="shared" si="815"/>
        <v>60</v>
      </c>
      <c r="R896" s="30">
        <f t="shared" si="816"/>
        <v>1826.2110000000002</v>
      </c>
      <c r="S896" s="30">
        <f t="shared" si="817"/>
        <v>1825</v>
      </c>
      <c r="T896" s="30" t="s">
        <v>6</v>
      </c>
      <c r="U896" s="30"/>
      <c r="V896" s="32">
        <v>42310</v>
      </c>
      <c r="W896" s="30"/>
      <c r="X896" s="31">
        <v>1598.19</v>
      </c>
      <c r="Y896" s="30">
        <v>0</v>
      </c>
      <c r="Z896" s="30">
        <v>0</v>
      </c>
      <c r="AA896" s="30">
        <v>0</v>
      </c>
      <c r="AB896" s="31">
        <f t="shared" si="818"/>
        <v>1598.19</v>
      </c>
      <c r="AC896" s="33">
        <v>42095</v>
      </c>
      <c r="AD896" s="10">
        <f t="shared" si="819"/>
        <v>42310</v>
      </c>
      <c r="AE896" s="10">
        <f t="shared" si="820"/>
        <v>42095</v>
      </c>
      <c r="AF896" s="11">
        <f t="shared" si="821"/>
        <v>-215</v>
      </c>
      <c r="AG896" s="11">
        <f t="shared" si="822"/>
        <v>1826.25</v>
      </c>
      <c r="AH896" s="11">
        <v>0</v>
      </c>
      <c r="AI896" s="11">
        <v>0</v>
      </c>
      <c r="AJ896" s="11">
        <v>0</v>
      </c>
      <c r="AK896" s="33">
        <v>42461</v>
      </c>
      <c r="AL896" s="5">
        <f t="shared" si="823"/>
        <v>42461</v>
      </c>
      <c r="AM896" s="11">
        <f t="shared" si="824"/>
        <v>42461</v>
      </c>
      <c r="AN896" s="11">
        <f t="shared" si="825"/>
        <v>0</v>
      </c>
      <c r="AO896" s="6">
        <v>131.88999999999999</v>
      </c>
      <c r="AP896" s="6">
        <f t="shared" si="826"/>
        <v>131.88999999999999</v>
      </c>
      <c r="AQ896" s="6">
        <f t="shared" si="827"/>
        <v>1466.3000000000002</v>
      </c>
      <c r="AR896" s="33">
        <v>42826</v>
      </c>
      <c r="AS896" s="5">
        <f t="shared" si="828"/>
        <v>42826</v>
      </c>
      <c r="AT896" s="11">
        <f t="shared" si="829"/>
        <v>42826</v>
      </c>
      <c r="AU896" s="11">
        <f t="shared" si="830"/>
        <v>516</v>
      </c>
      <c r="AV896" s="6">
        <v>451.52800000000002</v>
      </c>
      <c r="AW896" s="6">
        <v>319.63800000000003</v>
      </c>
      <c r="AX896" s="6">
        <f t="shared" si="831"/>
        <v>1146.662</v>
      </c>
      <c r="AY896" s="33">
        <v>43191</v>
      </c>
      <c r="AZ896" s="5">
        <f t="shared" si="832"/>
        <v>43191</v>
      </c>
      <c r="BA896" s="11">
        <f t="shared" si="833"/>
        <v>881</v>
      </c>
      <c r="BB896" s="11">
        <f t="shared" si="834"/>
        <v>881</v>
      </c>
      <c r="BC896" s="6">
        <v>775.81448224844098</v>
      </c>
      <c r="BD896" s="6">
        <v>324.28648224844096</v>
      </c>
      <c r="BE896" s="6">
        <f t="shared" si="835"/>
        <v>822.37551775155907</v>
      </c>
      <c r="BF896" s="8"/>
      <c r="BG896" s="33">
        <v>43556</v>
      </c>
      <c r="BH896" s="5">
        <f t="shared" si="836"/>
        <v>43556</v>
      </c>
      <c r="BI896" s="11">
        <f t="shared" si="837"/>
        <v>1246</v>
      </c>
      <c r="BJ896" s="11">
        <f t="shared" si="838"/>
        <v>0</v>
      </c>
      <c r="BK896" s="6">
        <f t="shared" si="862"/>
        <v>1095.494482248441</v>
      </c>
      <c r="BL896" s="6">
        <v>319.68</v>
      </c>
      <c r="BM896" s="6">
        <f t="shared" si="839"/>
        <v>502.69551775155907</v>
      </c>
      <c r="BN896" s="59"/>
      <c r="BO896" s="58"/>
      <c r="BP896" s="58"/>
      <c r="BQ896" s="61">
        <f t="shared" si="840"/>
        <v>426.20725103699897</v>
      </c>
      <c r="BR896" s="33">
        <v>43922</v>
      </c>
      <c r="BS896" s="5">
        <f t="shared" si="841"/>
        <v>43922</v>
      </c>
      <c r="BT896" s="11">
        <f t="shared" si="842"/>
        <v>1612</v>
      </c>
      <c r="BU896" s="11">
        <f t="shared" si="843"/>
        <v>0</v>
      </c>
      <c r="BV896" s="6">
        <f t="shared" si="844"/>
        <v>1171.9827489630011</v>
      </c>
      <c r="BW896" s="6">
        <v>76.488266714560098</v>
      </c>
      <c r="BX896" s="73">
        <f t="shared" si="852"/>
        <v>1127.9280657534248</v>
      </c>
      <c r="BY896" s="6">
        <v>183.05751775155903</v>
      </c>
      <c r="BZ896" s="33">
        <v>44287</v>
      </c>
      <c r="CA896" s="5">
        <f t="shared" si="845"/>
        <v>44287</v>
      </c>
      <c r="CB896" s="11">
        <f t="shared" si="846"/>
        <v>1977</v>
      </c>
      <c r="CC896" s="11">
        <f t="shared" si="847"/>
        <v>0</v>
      </c>
      <c r="CD896" s="6">
        <f t="shared" si="855"/>
        <v>1355.0402667145602</v>
      </c>
      <c r="CE896" s="62">
        <f t="shared" si="856"/>
        <v>183.05751775155903</v>
      </c>
      <c r="CF896" s="73">
        <f t="shared" si="853"/>
        <v>106.54600000000001</v>
      </c>
      <c r="CG896" s="73">
        <f t="shared" si="813"/>
        <v>1021.3820657534247</v>
      </c>
      <c r="CH896" s="6">
        <f t="shared" si="857"/>
        <v>0</v>
      </c>
      <c r="CI896" s="6"/>
      <c r="CJ896" s="33">
        <v>44652</v>
      </c>
      <c r="CK896" s="5">
        <f t="shared" si="848"/>
        <v>44652</v>
      </c>
      <c r="CL896" s="11">
        <f t="shared" si="849"/>
        <v>2557</v>
      </c>
      <c r="CM896" s="11">
        <f t="shared" si="850"/>
        <v>2557</v>
      </c>
      <c r="CN896" s="6">
        <f t="shared" si="858"/>
        <v>1355.0402667145602</v>
      </c>
      <c r="CO896" s="62">
        <f t="shared" si="859"/>
        <v>0</v>
      </c>
      <c r="CP896" s="73">
        <f t="shared" si="854"/>
        <v>106.54600000000001</v>
      </c>
      <c r="CQ896" s="73">
        <f t="shared" si="814"/>
        <v>914.83606575342469</v>
      </c>
      <c r="CR896" s="6">
        <f t="shared" si="851"/>
        <v>0</v>
      </c>
    </row>
    <row r="897" spans="1:96">
      <c r="A897" s="30" t="s">
        <v>2847</v>
      </c>
      <c r="B897" s="30" t="s">
        <v>2842</v>
      </c>
      <c r="C897" s="49"/>
      <c r="D897" s="49" t="s">
        <v>4077</v>
      </c>
      <c r="E897" s="30" t="s">
        <v>3061</v>
      </c>
      <c r="F897" s="30" t="s">
        <v>3138</v>
      </c>
      <c r="G897" s="30" t="s">
        <v>3115</v>
      </c>
      <c r="H897" s="30" t="s">
        <v>3155</v>
      </c>
      <c r="I897" s="30" t="s">
        <v>4298</v>
      </c>
      <c r="J897" s="30"/>
      <c r="K897" s="30" t="s">
        <v>1240</v>
      </c>
      <c r="L897" s="30" t="s">
        <v>3102</v>
      </c>
      <c r="M897" s="31">
        <v>1598.19</v>
      </c>
      <c r="N897" s="30">
        <v>5</v>
      </c>
      <c r="O897" s="30"/>
      <c r="P897" s="162">
        <v>15</v>
      </c>
      <c r="Q897" s="30">
        <f t="shared" si="815"/>
        <v>60</v>
      </c>
      <c r="R897" s="30">
        <f t="shared" si="816"/>
        <v>1826.2110000000002</v>
      </c>
      <c r="S897" s="30">
        <f t="shared" si="817"/>
        <v>1825</v>
      </c>
      <c r="T897" s="30" t="s">
        <v>6</v>
      </c>
      <c r="U897" s="30"/>
      <c r="V897" s="32">
        <v>42310</v>
      </c>
      <c r="W897" s="30"/>
      <c r="X897" s="31">
        <v>1598.19</v>
      </c>
      <c r="Y897" s="30">
        <v>0</v>
      </c>
      <c r="Z897" s="30">
        <v>0</v>
      </c>
      <c r="AA897" s="30">
        <v>0</v>
      </c>
      <c r="AB897" s="31">
        <f t="shared" si="818"/>
        <v>1598.19</v>
      </c>
      <c r="AC897" s="33">
        <v>42095</v>
      </c>
      <c r="AD897" s="10">
        <f t="shared" si="819"/>
        <v>42310</v>
      </c>
      <c r="AE897" s="10">
        <f t="shared" si="820"/>
        <v>42095</v>
      </c>
      <c r="AF897" s="11">
        <f t="shared" si="821"/>
        <v>-215</v>
      </c>
      <c r="AG897" s="11">
        <f t="shared" si="822"/>
        <v>1826.25</v>
      </c>
      <c r="AH897" s="11">
        <v>0</v>
      </c>
      <c r="AI897" s="11">
        <v>0</v>
      </c>
      <c r="AJ897" s="11">
        <v>0</v>
      </c>
      <c r="AK897" s="33">
        <v>42461</v>
      </c>
      <c r="AL897" s="5">
        <f t="shared" si="823"/>
        <v>42461</v>
      </c>
      <c r="AM897" s="11">
        <f t="shared" si="824"/>
        <v>42461</v>
      </c>
      <c r="AN897" s="11">
        <f t="shared" si="825"/>
        <v>0</v>
      </c>
      <c r="AO897" s="6">
        <v>131.88999999999999</v>
      </c>
      <c r="AP897" s="6">
        <f t="shared" si="826"/>
        <v>131.88999999999999</v>
      </c>
      <c r="AQ897" s="6">
        <f t="shared" si="827"/>
        <v>1466.3000000000002</v>
      </c>
      <c r="AR897" s="33">
        <v>42826</v>
      </c>
      <c r="AS897" s="5">
        <f t="shared" si="828"/>
        <v>42826</v>
      </c>
      <c r="AT897" s="11">
        <f t="shared" si="829"/>
        <v>42826</v>
      </c>
      <c r="AU897" s="11">
        <f t="shared" si="830"/>
        <v>516</v>
      </c>
      <c r="AV897" s="6">
        <v>451.52800000000002</v>
      </c>
      <c r="AW897" s="6">
        <v>319.63800000000003</v>
      </c>
      <c r="AX897" s="6">
        <f t="shared" si="831"/>
        <v>1146.662</v>
      </c>
      <c r="AY897" s="33">
        <v>43191</v>
      </c>
      <c r="AZ897" s="5">
        <f t="shared" si="832"/>
        <v>43191</v>
      </c>
      <c r="BA897" s="11">
        <f t="shared" si="833"/>
        <v>881</v>
      </c>
      <c r="BB897" s="11">
        <f t="shared" si="834"/>
        <v>881</v>
      </c>
      <c r="BC897" s="6">
        <v>775.81448224844098</v>
      </c>
      <c r="BD897" s="6">
        <v>324.28648224844096</v>
      </c>
      <c r="BE897" s="6">
        <f t="shared" si="835"/>
        <v>822.37551775155907</v>
      </c>
      <c r="BF897" s="8"/>
      <c r="BG897" s="33">
        <v>43556</v>
      </c>
      <c r="BH897" s="5">
        <f t="shared" si="836"/>
        <v>43556</v>
      </c>
      <c r="BI897" s="11">
        <f t="shared" si="837"/>
        <v>1246</v>
      </c>
      <c r="BJ897" s="11">
        <f t="shared" si="838"/>
        <v>0</v>
      </c>
      <c r="BK897" s="6">
        <f t="shared" si="862"/>
        <v>1095.494482248441</v>
      </c>
      <c r="BL897" s="6">
        <v>319.68</v>
      </c>
      <c r="BM897" s="6">
        <f t="shared" si="839"/>
        <v>502.69551775155907</v>
      </c>
      <c r="BN897" s="59"/>
      <c r="BO897" s="58"/>
      <c r="BP897" s="58"/>
      <c r="BQ897" s="61">
        <f t="shared" si="840"/>
        <v>426.20725103699897</v>
      </c>
      <c r="BR897" s="33">
        <v>43922</v>
      </c>
      <c r="BS897" s="5">
        <f t="shared" si="841"/>
        <v>43922</v>
      </c>
      <c r="BT897" s="11">
        <f t="shared" si="842"/>
        <v>1612</v>
      </c>
      <c r="BU897" s="11">
        <f t="shared" si="843"/>
        <v>0</v>
      </c>
      <c r="BV897" s="6">
        <f t="shared" si="844"/>
        <v>1171.9827489630011</v>
      </c>
      <c r="BW897" s="6">
        <v>76.488266714560098</v>
      </c>
      <c r="BX897" s="73">
        <f t="shared" si="852"/>
        <v>1127.9280657534248</v>
      </c>
      <c r="BY897" s="6">
        <v>183.05751775155903</v>
      </c>
      <c r="BZ897" s="33">
        <v>44287</v>
      </c>
      <c r="CA897" s="5">
        <f t="shared" si="845"/>
        <v>44287</v>
      </c>
      <c r="CB897" s="11">
        <f t="shared" si="846"/>
        <v>1977</v>
      </c>
      <c r="CC897" s="11">
        <f t="shared" si="847"/>
        <v>0</v>
      </c>
      <c r="CD897" s="6">
        <f t="shared" si="855"/>
        <v>1355.0402667145602</v>
      </c>
      <c r="CE897" s="62">
        <f t="shared" si="856"/>
        <v>183.05751775155903</v>
      </c>
      <c r="CF897" s="73">
        <f t="shared" si="853"/>
        <v>106.54600000000001</v>
      </c>
      <c r="CG897" s="73">
        <f t="shared" si="813"/>
        <v>1021.3820657534247</v>
      </c>
      <c r="CH897" s="6">
        <f t="shared" si="857"/>
        <v>0</v>
      </c>
      <c r="CI897" s="6"/>
      <c r="CJ897" s="33">
        <v>44652</v>
      </c>
      <c r="CK897" s="5">
        <f t="shared" si="848"/>
        <v>44652</v>
      </c>
      <c r="CL897" s="11">
        <f t="shared" si="849"/>
        <v>2557</v>
      </c>
      <c r="CM897" s="11">
        <f t="shared" si="850"/>
        <v>2557</v>
      </c>
      <c r="CN897" s="6">
        <f t="shared" si="858"/>
        <v>1355.0402667145602</v>
      </c>
      <c r="CO897" s="62">
        <f t="shared" si="859"/>
        <v>0</v>
      </c>
      <c r="CP897" s="73">
        <f t="shared" si="854"/>
        <v>106.54600000000001</v>
      </c>
      <c r="CQ897" s="73">
        <f t="shared" si="814"/>
        <v>914.83606575342469</v>
      </c>
      <c r="CR897" s="6">
        <f t="shared" si="851"/>
        <v>0</v>
      </c>
    </row>
    <row r="898" spans="1:96">
      <c r="A898" s="30" t="s">
        <v>2848</v>
      </c>
      <c r="B898" s="30" t="s">
        <v>2842</v>
      </c>
      <c r="C898" s="49"/>
      <c r="D898" s="49" t="s">
        <v>4078</v>
      </c>
      <c r="E898" s="30" t="s">
        <v>3061</v>
      </c>
      <c r="F898" s="30" t="s">
        <v>3138</v>
      </c>
      <c r="G898" s="30" t="s">
        <v>3115</v>
      </c>
      <c r="H898" s="30" t="s">
        <v>3163</v>
      </c>
      <c r="I898" s="30" t="s">
        <v>4310</v>
      </c>
      <c r="J898" s="30"/>
      <c r="K898" s="30" t="s">
        <v>1240</v>
      </c>
      <c r="L898" s="30" t="s">
        <v>3102</v>
      </c>
      <c r="M898" s="31">
        <v>1598.19</v>
      </c>
      <c r="N898" s="30">
        <v>5</v>
      </c>
      <c r="O898" s="30"/>
      <c r="P898" s="162">
        <v>15</v>
      </c>
      <c r="Q898" s="30">
        <f t="shared" si="815"/>
        <v>60</v>
      </c>
      <c r="R898" s="30">
        <f t="shared" si="816"/>
        <v>1826.2110000000002</v>
      </c>
      <c r="S898" s="30">
        <f t="shared" si="817"/>
        <v>1825</v>
      </c>
      <c r="T898" s="30" t="s">
        <v>6</v>
      </c>
      <c r="U898" s="30"/>
      <c r="V898" s="32">
        <v>42310</v>
      </c>
      <c r="W898" s="30"/>
      <c r="X898" s="31">
        <v>1598.19</v>
      </c>
      <c r="Y898" s="30">
        <v>0</v>
      </c>
      <c r="Z898" s="30">
        <v>0</v>
      </c>
      <c r="AA898" s="30">
        <v>0</v>
      </c>
      <c r="AB898" s="31">
        <f t="shared" si="818"/>
        <v>1598.19</v>
      </c>
      <c r="AC898" s="33">
        <v>42095</v>
      </c>
      <c r="AD898" s="10">
        <f t="shared" si="819"/>
        <v>42310</v>
      </c>
      <c r="AE898" s="10">
        <f t="shared" si="820"/>
        <v>42095</v>
      </c>
      <c r="AF898" s="11">
        <f t="shared" si="821"/>
        <v>-215</v>
      </c>
      <c r="AG898" s="11">
        <f t="shared" si="822"/>
        <v>1826.25</v>
      </c>
      <c r="AH898" s="11">
        <v>0</v>
      </c>
      <c r="AI898" s="11">
        <v>0</v>
      </c>
      <c r="AJ898" s="11">
        <v>0</v>
      </c>
      <c r="AK898" s="33">
        <v>42461</v>
      </c>
      <c r="AL898" s="5">
        <f t="shared" si="823"/>
        <v>42461</v>
      </c>
      <c r="AM898" s="11">
        <f t="shared" si="824"/>
        <v>42461</v>
      </c>
      <c r="AN898" s="11">
        <f t="shared" si="825"/>
        <v>0</v>
      </c>
      <c r="AO898" s="6">
        <v>131.88999999999999</v>
      </c>
      <c r="AP898" s="6">
        <f t="shared" si="826"/>
        <v>131.88999999999999</v>
      </c>
      <c r="AQ898" s="6">
        <f t="shared" si="827"/>
        <v>1466.3000000000002</v>
      </c>
      <c r="AR898" s="33">
        <v>42826</v>
      </c>
      <c r="AS898" s="5">
        <f t="shared" si="828"/>
        <v>42826</v>
      </c>
      <c r="AT898" s="11">
        <f t="shared" si="829"/>
        <v>42826</v>
      </c>
      <c r="AU898" s="11">
        <f t="shared" si="830"/>
        <v>516</v>
      </c>
      <c r="AV898" s="6">
        <v>451.52800000000002</v>
      </c>
      <c r="AW898" s="6">
        <v>319.63800000000003</v>
      </c>
      <c r="AX898" s="6">
        <f t="shared" si="831"/>
        <v>1146.662</v>
      </c>
      <c r="AY898" s="33">
        <v>43191</v>
      </c>
      <c r="AZ898" s="5">
        <f t="shared" si="832"/>
        <v>43191</v>
      </c>
      <c r="BA898" s="11">
        <f t="shared" si="833"/>
        <v>881</v>
      </c>
      <c r="BB898" s="11">
        <f t="shared" si="834"/>
        <v>881</v>
      </c>
      <c r="BC898" s="6">
        <v>775.81448224844098</v>
      </c>
      <c r="BD898" s="6">
        <v>324.28648224844096</v>
      </c>
      <c r="BE898" s="6">
        <f t="shared" si="835"/>
        <v>822.37551775155907</v>
      </c>
      <c r="BF898" s="8"/>
      <c r="BG898" s="33">
        <v>43556</v>
      </c>
      <c r="BH898" s="5">
        <f t="shared" si="836"/>
        <v>43556</v>
      </c>
      <c r="BI898" s="11">
        <f t="shared" si="837"/>
        <v>1246</v>
      </c>
      <c r="BJ898" s="11">
        <f t="shared" si="838"/>
        <v>0</v>
      </c>
      <c r="BK898" s="6">
        <f t="shared" si="862"/>
        <v>1095.494482248441</v>
      </c>
      <c r="BL898" s="6">
        <v>319.68</v>
      </c>
      <c r="BM898" s="6">
        <f t="shared" si="839"/>
        <v>502.69551775155907</v>
      </c>
      <c r="BN898" s="59"/>
      <c r="BO898" s="58"/>
      <c r="BP898" s="58"/>
      <c r="BQ898" s="61">
        <f t="shared" si="840"/>
        <v>426.20725103699897</v>
      </c>
      <c r="BR898" s="33">
        <v>43922</v>
      </c>
      <c r="BS898" s="5">
        <f t="shared" si="841"/>
        <v>43922</v>
      </c>
      <c r="BT898" s="11">
        <f t="shared" si="842"/>
        <v>1612</v>
      </c>
      <c r="BU898" s="11">
        <f t="shared" si="843"/>
        <v>0</v>
      </c>
      <c r="BV898" s="6">
        <f t="shared" si="844"/>
        <v>1171.9827489630011</v>
      </c>
      <c r="BW898" s="6">
        <v>76.488266714560098</v>
      </c>
      <c r="BX898" s="73">
        <f t="shared" si="852"/>
        <v>1127.9280657534248</v>
      </c>
      <c r="BY898" s="6">
        <v>183.05751775155903</v>
      </c>
      <c r="BZ898" s="33">
        <v>44287</v>
      </c>
      <c r="CA898" s="5">
        <f t="shared" si="845"/>
        <v>44287</v>
      </c>
      <c r="CB898" s="11">
        <f t="shared" si="846"/>
        <v>1977</v>
      </c>
      <c r="CC898" s="11">
        <f t="shared" si="847"/>
        <v>0</v>
      </c>
      <c r="CD898" s="6">
        <f t="shared" si="855"/>
        <v>1355.0402667145602</v>
      </c>
      <c r="CE898" s="62">
        <f t="shared" si="856"/>
        <v>183.05751775155903</v>
      </c>
      <c r="CF898" s="73">
        <f t="shared" si="853"/>
        <v>106.54600000000001</v>
      </c>
      <c r="CG898" s="73">
        <f t="shared" si="813"/>
        <v>1021.3820657534247</v>
      </c>
      <c r="CH898" s="6">
        <f t="shared" si="857"/>
        <v>0</v>
      </c>
      <c r="CI898" s="6"/>
      <c r="CJ898" s="33">
        <v>44652</v>
      </c>
      <c r="CK898" s="5">
        <f t="shared" si="848"/>
        <v>44652</v>
      </c>
      <c r="CL898" s="11">
        <f t="shared" si="849"/>
        <v>2557</v>
      </c>
      <c r="CM898" s="11">
        <f t="shared" si="850"/>
        <v>2557</v>
      </c>
      <c r="CN898" s="6">
        <f t="shared" si="858"/>
        <v>1355.0402667145602</v>
      </c>
      <c r="CO898" s="62">
        <f t="shared" si="859"/>
        <v>0</v>
      </c>
      <c r="CP898" s="73">
        <f t="shared" si="854"/>
        <v>106.54600000000001</v>
      </c>
      <c r="CQ898" s="73">
        <f t="shared" si="814"/>
        <v>914.83606575342469</v>
      </c>
      <c r="CR898" s="6">
        <f t="shared" si="851"/>
        <v>0</v>
      </c>
    </row>
    <row r="899" spans="1:96">
      <c r="A899" s="30" t="s">
        <v>2849</v>
      </c>
      <c r="B899" s="30" t="s">
        <v>2842</v>
      </c>
      <c r="C899" s="49"/>
      <c r="D899" s="49" t="s">
        <v>4079</v>
      </c>
      <c r="E899" s="30" t="s">
        <v>3061</v>
      </c>
      <c r="F899" s="30" t="s">
        <v>3138</v>
      </c>
      <c r="G899" s="30" t="s">
        <v>3115</v>
      </c>
      <c r="H899" s="30" t="s">
        <v>3163</v>
      </c>
      <c r="I899" s="30" t="s">
        <v>4310</v>
      </c>
      <c r="J899" s="30"/>
      <c r="K899" s="30" t="s">
        <v>1240</v>
      </c>
      <c r="L899" s="30" t="s">
        <v>3102</v>
      </c>
      <c r="M899" s="31">
        <v>1598.19</v>
      </c>
      <c r="N899" s="30">
        <v>5</v>
      </c>
      <c r="O899" s="30"/>
      <c r="P899" s="162">
        <v>15</v>
      </c>
      <c r="Q899" s="30">
        <f t="shared" si="815"/>
        <v>60</v>
      </c>
      <c r="R899" s="30">
        <f t="shared" si="816"/>
        <v>1826.2110000000002</v>
      </c>
      <c r="S899" s="30">
        <f t="shared" si="817"/>
        <v>1825</v>
      </c>
      <c r="T899" s="30" t="s">
        <v>6</v>
      </c>
      <c r="U899" s="30"/>
      <c r="V899" s="32">
        <v>42310</v>
      </c>
      <c r="W899" s="30"/>
      <c r="X899" s="31">
        <v>1598.19</v>
      </c>
      <c r="Y899" s="30">
        <v>0</v>
      </c>
      <c r="Z899" s="30">
        <v>0</v>
      </c>
      <c r="AA899" s="30">
        <v>0</v>
      </c>
      <c r="AB899" s="31">
        <f t="shared" si="818"/>
        <v>1598.19</v>
      </c>
      <c r="AC899" s="33">
        <v>42095</v>
      </c>
      <c r="AD899" s="10">
        <f t="shared" si="819"/>
        <v>42310</v>
      </c>
      <c r="AE899" s="10">
        <f t="shared" si="820"/>
        <v>42095</v>
      </c>
      <c r="AF899" s="11">
        <f t="shared" si="821"/>
        <v>-215</v>
      </c>
      <c r="AG899" s="11">
        <f t="shared" si="822"/>
        <v>1826.25</v>
      </c>
      <c r="AH899" s="11">
        <v>0</v>
      </c>
      <c r="AI899" s="11">
        <v>0</v>
      </c>
      <c r="AJ899" s="11">
        <v>0</v>
      </c>
      <c r="AK899" s="33">
        <v>42461</v>
      </c>
      <c r="AL899" s="5">
        <f t="shared" si="823"/>
        <v>42461</v>
      </c>
      <c r="AM899" s="11">
        <f t="shared" si="824"/>
        <v>42461</v>
      </c>
      <c r="AN899" s="11">
        <f t="shared" si="825"/>
        <v>0</v>
      </c>
      <c r="AO899" s="6">
        <v>131.88999999999999</v>
      </c>
      <c r="AP899" s="6">
        <f t="shared" si="826"/>
        <v>131.88999999999999</v>
      </c>
      <c r="AQ899" s="6">
        <f t="shared" si="827"/>
        <v>1466.3000000000002</v>
      </c>
      <c r="AR899" s="33">
        <v>42826</v>
      </c>
      <c r="AS899" s="5">
        <f t="shared" si="828"/>
        <v>42826</v>
      </c>
      <c r="AT899" s="11">
        <f t="shared" si="829"/>
        <v>42826</v>
      </c>
      <c r="AU899" s="11">
        <f t="shared" si="830"/>
        <v>516</v>
      </c>
      <c r="AV899" s="6">
        <v>451.52800000000002</v>
      </c>
      <c r="AW899" s="6">
        <v>319.63800000000003</v>
      </c>
      <c r="AX899" s="6">
        <f t="shared" si="831"/>
        <v>1146.662</v>
      </c>
      <c r="AY899" s="33">
        <v>43191</v>
      </c>
      <c r="AZ899" s="5">
        <f t="shared" si="832"/>
        <v>43191</v>
      </c>
      <c r="BA899" s="11">
        <f t="shared" si="833"/>
        <v>881</v>
      </c>
      <c r="BB899" s="11">
        <f t="shared" si="834"/>
        <v>881</v>
      </c>
      <c r="BC899" s="6">
        <v>775.81448224844098</v>
      </c>
      <c r="BD899" s="6">
        <v>324.28648224844096</v>
      </c>
      <c r="BE899" s="6">
        <f t="shared" si="835"/>
        <v>822.37551775155907</v>
      </c>
      <c r="BF899" s="8"/>
      <c r="BG899" s="33">
        <v>43556</v>
      </c>
      <c r="BH899" s="5">
        <f t="shared" si="836"/>
        <v>43556</v>
      </c>
      <c r="BI899" s="11">
        <f t="shared" si="837"/>
        <v>1246</v>
      </c>
      <c r="BJ899" s="11">
        <f t="shared" si="838"/>
        <v>0</v>
      </c>
      <c r="BK899" s="6">
        <f t="shared" si="862"/>
        <v>1095.494482248441</v>
      </c>
      <c r="BL899" s="6">
        <v>319.68</v>
      </c>
      <c r="BM899" s="6">
        <f t="shared" si="839"/>
        <v>502.69551775155907</v>
      </c>
      <c r="BN899" s="59"/>
      <c r="BO899" s="58"/>
      <c r="BP899" s="58"/>
      <c r="BQ899" s="61">
        <f t="shared" si="840"/>
        <v>426.20725103699897</v>
      </c>
      <c r="BR899" s="33">
        <v>43922</v>
      </c>
      <c r="BS899" s="5">
        <f t="shared" si="841"/>
        <v>43922</v>
      </c>
      <c r="BT899" s="11">
        <f t="shared" si="842"/>
        <v>1612</v>
      </c>
      <c r="BU899" s="11">
        <f t="shared" si="843"/>
        <v>0</v>
      </c>
      <c r="BV899" s="6">
        <f t="shared" si="844"/>
        <v>1171.9827489630011</v>
      </c>
      <c r="BW899" s="6">
        <v>76.488266714560098</v>
      </c>
      <c r="BX899" s="73">
        <f t="shared" si="852"/>
        <v>1127.9280657534248</v>
      </c>
      <c r="BY899" s="6">
        <v>183.05751775155903</v>
      </c>
      <c r="BZ899" s="33">
        <v>44287</v>
      </c>
      <c r="CA899" s="5">
        <f t="shared" si="845"/>
        <v>44287</v>
      </c>
      <c r="CB899" s="11">
        <f t="shared" si="846"/>
        <v>1977</v>
      </c>
      <c r="CC899" s="11">
        <f t="shared" si="847"/>
        <v>0</v>
      </c>
      <c r="CD899" s="6">
        <f t="shared" si="855"/>
        <v>1355.0402667145602</v>
      </c>
      <c r="CE899" s="62">
        <f t="shared" si="856"/>
        <v>183.05751775155903</v>
      </c>
      <c r="CF899" s="73">
        <f t="shared" si="853"/>
        <v>106.54600000000001</v>
      </c>
      <c r="CG899" s="73">
        <f t="shared" si="813"/>
        <v>1021.3820657534247</v>
      </c>
      <c r="CH899" s="6">
        <f t="shared" si="857"/>
        <v>0</v>
      </c>
      <c r="CI899" s="6"/>
      <c r="CJ899" s="33">
        <v>44652</v>
      </c>
      <c r="CK899" s="5">
        <f t="shared" si="848"/>
        <v>44652</v>
      </c>
      <c r="CL899" s="11">
        <f t="shared" si="849"/>
        <v>2557</v>
      </c>
      <c r="CM899" s="11">
        <f t="shared" si="850"/>
        <v>2557</v>
      </c>
      <c r="CN899" s="6">
        <f t="shared" si="858"/>
        <v>1355.0402667145602</v>
      </c>
      <c r="CO899" s="62">
        <f t="shared" si="859"/>
        <v>0</v>
      </c>
      <c r="CP899" s="73">
        <f t="shared" si="854"/>
        <v>106.54600000000001</v>
      </c>
      <c r="CQ899" s="73">
        <f t="shared" si="814"/>
        <v>914.83606575342469</v>
      </c>
      <c r="CR899" s="6">
        <f t="shared" si="851"/>
        <v>0</v>
      </c>
    </row>
    <row r="900" spans="1:96">
      <c r="A900" s="30" t="s">
        <v>2850</v>
      </c>
      <c r="B900" s="30" t="s">
        <v>2842</v>
      </c>
      <c r="C900" s="49" t="s">
        <v>3062</v>
      </c>
      <c r="D900" s="49" t="s">
        <v>4080</v>
      </c>
      <c r="E900" s="30" t="s">
        <v>3061</v>
      </c>
      <c r="F900" s="30" t="s">
        <v>3138</v>
      </c>
      <c r="G900" s="30" t="s">
        <v>3115</v>
      </c>
      <c r="H900" s="30" t="s">
        <v>3727</v>
      </c>
      <c r="I900" s="30" t="s">
        <v>4311</v>
      </c>
      <c r="J900" s="30"/>
      <c r="K900" s="30" t="s">
        <v>1240</v>
      </c>
      <c r="L900" s="30" t="s">
        <v>3102</v>
      </c>
      <c r="M900" s="31">
        <v>1598.19</v>
      </c>
      <c r="N900" s="30">
        <v>5</v>
      </c>
      <c r="O900" s="30"/>
      <c r="P900" s="162">
        <v>15</v>
      </c>
      <c r="Q900" s="30">
        <f t="shared" si="815"/>
        <v>60</v>
      </c>
      <c r="R900" s="30">
        <f t="shared" si="816"/>
        <v>1826.2110000000002</v>
      </c>
      <c r="S900" s="30">
        <f t="shared" si="817"/>
        <v>1825</v>
      </c>
      <c r="T900" s="30" t="s">
        <v>6</v>
      </c>
      <c r="U900" s="30"/>
      <c r="V900" s="32">
        <v>42310</v>
      </c>
      <c r="W900" s="30"/>
      <c r="X900" s="31">
        <v>1598.19</v>
      </c>
      <c r="Y900" s="30">
        <v>0</v>
      </c>
      <c r="Z900" s="30">
        <v>0</v>
      </c>
      <c r="AA900" s="30">
        <v>0</v>
      </c>
      <c r="AB900" s="31">
        <f t="shared" si="818"/>
        <v>1598.19</v>
      </c>
      <c r="AC900" s="33">
        <v>42095</v>
      </c>
      <c r="AD900" s="10">
        <f t="shared" si="819"/>
        <v>42310</v>
      </c>
      <c r="AE900" s="10">
        <f t="shared" si="820"/>
        <v>42095</v>
      </c>
      <c r="AF900" s="11">
        <f t="shared" si="821"/>
        <v>-215</v>
      </c>
      <c r="AG900" s="11">
        <f t="shared" si="822"/>
        <v>1826.25</v>
      </c>
      <c r="AH900" s="11">
        <v>0</v>
      </c>
      <c r="AI900" s="11">
        <v>0</v>
      </c>
      <c r="AJ900" s="11">
        <v>0</v>
      </c>
      <c r="AK900" s="33">
        <v>42461</v>
      </c>
      <c r="AL900" s="5">
        <f t="shared" si="823"/>
        <v>42461</v>
      </c>
      <c r="AM900" s="11">
        <f t="shared" si="824"/>
        <v>42461</v>
      </c>
      <c r="AN900" s="11">
        <f t="shared" si="825"/>
        <v>0</v>
      </c>
      <c r="AO900" s="6">
        <v>131.88999999999999</v>
      </c>
      <c r="AP900" s="6">
        <f t="shared" si="826"/>
        <v>131.88999999999999</v>
      </c>
      <c r="AQ900" s="6">
        <f t="shared" si="827"/>
        <v>1466.3000000000002</v>
      </c>
      <c r="AR900" s="33">
        <v>42826</v>
      </c>
      <c r="AS900" s="5">
        <f t="shared" si="828"/>
        <v>42826</v>
      </c>
      <c r="AT900" s="11">
        <f t="shared" si="829"/>
        <v>42826</v>
      </c>
      <c r="AU900" s="11">
        <f t="shared" si="830"/>
        <v>516</v>
      </c>
      <c r="AV900" s="6">
        <v>451.52800000000002</v>
      </c>
      <c r="AW900" s="6">
        <v>319.63800000000003</v>
      </c>
      <c r="AX900" s="6">
        <f t="shared" si="831"/>
        <v>1146.662</v>
      </c>
      <c r="AY900" s="33">
        <v>43191</v>
      </c>
      <c r="AZ900" s="5">
        <f t="shared" si="832"/>
        <v>43191</v>
      </c>
      <c r="BA900" s="11">
        <f t="shared" si="833"/>
        <v>881</v>
      </c>
      <c r="BB900" s="11">
        <f t="shared" si="834"/>
        <v>881</v>
      </c>
      <c r="BC900" s="6">
        <v>775.81448224844098</v>
      </c>
      <c r="BD900" s="6">
        <v>324.28648224844096</v>
      </c>
      <c r="BE900" s="6">
        <f t="shared" si="835"/>
        <v>822.37551775155907</v>
      </c>
      <c r="BF900" s="8"/>
      <c r="BG900" s="33">
        <v>43556</v>
      </c>
      <c r="BH900" s="5">
        <f t="shared" si="836"/>
        <v>43556</v>
      </c>
      <c r="BI900" s="11">
        <f t="shared" si="837"/>
        <v>1246</v>
      </c>
      <c r="BJ900" s="11">
        <f t="shared" si="838"/>
        <v>0</v>
      </c>
      <c r="BK900" s="6">
        <f t="shared" si="862"/>
        <v>1095.494482248441</v>
      </c>
      <c r="BL900" s="6">
        <v>319.68</v>
      </c>
      <c r="BM900" s="6">
        <f t="shared" si="839"/>
        <v>502.69551775155907</v>
      </c>
      <c r="BN900" s="59"/>
      <c r="BO900" s="58"/>
      <c r="BP900" s="58"/>
      <c r="BQ900" s="61">
        <f t="shared" si="840"/>
        <v>426.20725103699897</v>
      </c>
      <c r="BR900" s="33">
        <v>43922</v>
      </c>
      <c r="BS900" s="5">
        <f t="shared" si="841"/>
        <v>43922</v>
      </c>
      <c r="BT900" s="11">
        <f t="shared" si="842"/>
        <v>1612</v>
      </c>
      <c r="BU900" s="11">
        <f t="shared" si="843"/>
        <v>0</v>
      </c>
      <c r="BV900" s="6">
        <f t="shared" si="844"/>
        <v>1171.9827489630011</v>
      </c>
      <c r="BW900" s="6">
        <v>76.488266714560098</v>
      </c>
      <c r="BX900" s="73">
        <f t="shared" si="852"/>
        <v>1127.9280657534248</v>
      </c>
      <c r="BY900" s="6">
        <v>183.05751775155903</v>
      </c>
      <c r="BZ900" s="33">
        <v>44287</v>
      </c>
      <c r="CA900" s="5">
        <f t="shared" si="845"/>
        <v>44287</v>
      </c>
      <c r="CB900" s="11">
        <f t="shared" si="846"/>
        <v>1977</v>
      </c>
      <c r="CC900" s="11">
        <f t="shared" si="847"/>
        <v>0</v>
      </c>
      <c r="CD900" s="6">
        <f t="shared" si="855"/>
        <v>1355.0402667145602</v>
      </c>
      <c r="CE900" s="62">
        <f t="shared" si="856"/>
        <v>183.05751775155903</v>
      </c>
      <c r="CF900" s="73">
        <f t="shared" si="853"/>
        <v>106.54600000000001</v>
      </c>
      <c r="CG900" s="73">
        <f t="shared" si="813"/>
        <v>1021.3820657534247</v>
      </c>
      <c r="CH900" s="6">
        <f t="shared" si="857"/>
        <v>0</v>
      </c>
      <c r="CI900" s="6"/>
      <c r="CJ900" s="33">
        <v>44652</v>
      </c>
      <c r="CK900" s="5">
        <f t="shared" si="848"/>
        <v>44652</v>
      </c>
      <c r="CL900" s="11">
        <f t="shared" si="849"/>
        <v>2557</v>
      </c>
      <c r="CM900" s="11">
        <f t="shared" si="850"/>
        <v>2557</v>
      </c>
      <c r="CN900" s="6">
        <f t="shared" si="858"/>
        <v>1355.0402667145602</v>
      </c>
      <c r="CO900" s="62">
        <f t="shared" si="859"/>
        <v>0</v>
      </c>
      <c r="CP900" s="73">
        <f t="shared" si="854"/>
        <v>106.54600000000001</v>
      </c>
      <c r="CQ900" s="73">
        <f t="shared" si="814"/>
        <v>914.83606575342469</v>
      </c>
      <c r="CR900" s="6">
        <f t="shared" si="851"/>
        <v>0</v>
      </c>
    </row>
    <row r="901" spans="1:96">
      <c r="A901" s="30" t="s">
        <v>2851</v>
      </c>
      <c r="B901" s="30" t="s">
        <v>2842</v>
      </c>
      <c r="C901" s="49" t="s">
        <v>3062</v>
      </c>
      <c r="D901" s="49" t="s">
        <v>4081</v>
      </c>
      <c r="E901" s="30" t="s">
        <v>3061</v>
      </c>
      <c r="F901" s="30" t="s">
        <v>3138</v>
      </c>
      <c r="G901" s="30" t="s">
        <v>3115</v>
      </c>
      <c r="H901" s="30" t="s">
        <v>3141</v>
      </c>
      <c r="I901" s="30" t="s">
        <v>3116</v>
      </c>
      <c r="J901" s="30"/>
      <c r="K901" s="30" t="s">
        <v>1240</v>
      </c>
      <c r="L901" s="30" t="s">
        <v>3102</v>
      </c>
      <c r="M901" s="31">
        <v>1598.19</v>
      </c>
      <c r="N901" s="30">
        <v>5</v>
      </c>
      <c r="O901" s="30"/>
      <c r="P901" s="162">
        <v>15</v>
      </c>
      <c r="Q901" s="30">
        <f t="shared" si="815"/>
        <v>60</v>
      </c>
      <c r="R901" s="30">
        <f t="shared" si="816"/>
        <v>1826.2110000000002</v>
      </c>
      <c r="S901" s="30">
        <f t="shared" si="817"/>
        <v>1825</v>
      </c>
      <c r="T901" s="30" t="s">
        <v>6</v>
      </c>
      <c r="U901" s="30"/>
      <c r="V901" s="32">
        <v>42310</v>
      </c>
      <c r="W901" s="30"/>
      <c r="X901" s="31">
        <v>1598.19</v>
      </c>
      <c r="Y901" s="30">
        <v>0</v>
      </c>
      <c r="Z901" s="30">
        <v>0</v>
      </c>
      <c r="AA901" s="30">
        <v>0</v>
      </c>
      <c r="AB901" s="31">
        <f t="shared" si="818"/>
        <v>1598.19</v>
      </c>
      <c r="AC901" s="33">
        <v>42095</v>
      </c>
      <c r="AD901" s="10">
        <f t="shared" si="819"/>
        <v>42310</v>
      </c>
      <c r="AE901" s="10">
        <f t="shared" si="820"/>
        <v>42095</v>
      </c>
      <c r="AF901" s="11">
        <f t="shared" si="821"/>
        <v>-215</v>
      </c>
      <c r="AG901" s="11">
        <f t="shared" si="822"/>
        <v>1826.25</v>
      </c>
      <c r="AH901" s="11">
        <v>0</v>
      </c>
      <c r="AI901" s="11">
        <v>0</v>
      </c>
      <c r="AJ901" s="11">
        <v>0</v>
      </c>
      <c r="AK901" s="33">
        <v>42461</v>
      </c>
      <c r="AL901" s="5">
        <f t="shared" si="823"/>
        <v>42461</v>
      </c>
      <c r="AM901" s="11">
        <f t="shared" si="824"/>
        <v>42461</v>
      </c>
      <c r="AN901" s="11">
        <f t="shared" si="825"/>
        <v>0</v>
      </c>
      <c r="AO901" s="6">
        <v>131.88999999999999</v>
      </c>
      <c r="AP901" s="6">
        <f t="shared" si="826"/>
        <v>131.88999999999999</v>
      </c>
      <c r="AQ901" s="6">
        <f t="shared" si="827"/>
        <v>1466.3000000000002</v>
      </c>
      <c r="AR901" s="33">
        <v>42826</v>
      </c>
      <c r="AS901" s="5">
        <f t="shared" si="828"/>
        <v>42826</v>
      </c>
      <c r="AT901" s="11">
        <f t="shared" si="829"/>
        <v>42826</v>
      </c>
      <c r="AU901" s="11">
        <f t="shared" si="830"/>
        <v>516</v>
      </c>
      <c r="AV901" s="6">
        <v>451.52800000000002</v>
      </c>
      <c r="AW901" s="6">
        <v>319.63800000000003</v>
      </c>
      <c r="AX901" s="6">
        <f t="shared" si="831"/>
        <v>1146.662</v>
      </c>
      <c r="AY901" s="33">
        <v>43191</v>
      </c>
      <c r="AZ901" s="5">
        <f t="shared" si="832"/>
        <v>43191</v>
      </c>
      <c r="BA901" s="11">
        <f t="shared" si="833"/>
        <v>881</v>
      </c>
      <c r="BB901" s="11">
        <f t="shared" si="834"/>
        <v>881</v>
      </c>
      <c r="BC901" s="6">
        <v>775.81448224844098</v>
      </c>
      <c r="BD901" s="6">
        <v>324.28648224844096</v>
      </c>
      <c r="BE901" s="6">
        <f t="shared" si="835"/>
        <v>822.37551775155907</v>
      </c>
      <c r="BF901" s="8"/>
      <c r="BG901" s="33">
        <v>43556</v>
      </c>
      <c r="BH901" s="5">
        <f t="shared" si="836"/>
        <v>43556</v>
      </c>
      <c r="BI901" s="11">
        <f t="shared" si="837"/>
        <v>1246</v>
      </c>
      <c r="BJ901" s="11">
        <f t="shared" si="838"/>
        <v>0</v>
      </c>
      <c r="BK901" s="6">
        <f t="shared" si="862"/>
        <v>1095.494482248441</v>
      </c>
      <c r="BL901" s="6">
        <v>319.68</v>
      </c>
      <c r="BM901" s="6">
        <f t="shared" si="839"/>
        <v>502.69551775155907</v>
      </c>
      <c r="BN901" s="59"/>
      <c r="BO901" s="58"/>
      <c r="BP901" s="58"/>
      <c r="BQ901" s="61">
        <f t="shared" si="840"/>
        <v>426.20725103699897</v>
      </c>
      <c r="BR901" s="33">
        <v>43922</v>
      </c>
      <c r="BS901" s="5">
        <f t="shared" si="841"/>
        <v>43922</v>
      </c>
      <c r="BT901" s="11">
        <f t="shared" si="842"/>
        <v>1612</v>
      </c>
      <c r="BU901" s="11">
        <f t="shared" si="843"/>
        <v>0</v>
      </c>
      <c r="BV901" s="6">
        <f t="shared" si="844"/>
        <v>1171.9827489630011</v>
      </c>
      <c r="BW901" s="6">
        <v>76.488266714560098</v>
      </c>
      <c r="BX901" s="73">
        <f t="shared" si="852"/>
        <v>1127.9280657534248</v>
      </c>
      <c r="BY901" s="6">
        <v>183.05751775155903</v>
      </c>
      <c r="BZ901" s="33">
        <v>44287</v>
      </c>
      <c r="CA901" s="5">
        <f t="shared" si="845"/>
        <v>44287</v>
      </c>
      <c r="CB901" s="11">
        <f t="shared" si="846"/>
        <v>1977</v>
      </c>
      <c r="CC901" s="11">
        <f t="shared" si="847"/>
        <v>0</v>
      </c>
      <c r="CD901" s="6">
        <f t="shared" si="855"/>
        <v>1355.0402667145602</v>
      </c>
      <c r="CE901" s="62">
        <f t="shared" si="856"/>
        <v>183.05751775155903</v>
      </c>
      <c r="CF901" s="73">
        <f t="shared" si="853"/>
        <v>106.54600000000001</v>
      </c>
      <c r="CG901" s="73">
        <f t="shared" si="813"/>
        <v>1021.3820657534247</v>
      </c>
      <c r="CH901" s="6">
        <f t="shared" si="857"/>
        <v>0</v>
      </c>
      <c r="CI901" s="6"/>
      <c r="CJ901" s="33">
        <v>44652</v>
      </c>
      <c r="CK901" s="5">
        <f t="shared" si="848"/>
        <v>44652</v>
      </c>
      <c r="CL901" s="11">
        <f t="shared" si="849"/>
        <v>2557</v>
      </c>
      <c r="CM901" s="11">
        <f t="shared" si="850"/>
        <v>2557</v>
      </c>
      <c r="CN901" s="6">
        <f t="shared" si="858"/>
        <v>1355.0402667145602</v>
      </c>
      <c r="CO901" s="62">
        <f t="shared" si="859"/>
        <v>0</v>
      </c>
      <c r="CP901" s="73">
        <f t="shared" si="854"/>
        <v>106.54600000000001</v>
      </c>
      <c r="CQ901" s="73">
        <f t="shared" si="814"/>
        <v>914.83606575342469</v>
      </c>
      <c r="CR901" s="6">
        <f t="shared" si="851"/>
        <v>0</v>
      </c>
    </row>
    <row r="902" spans="1:96">
      <c r="A902" s="30" t="s">
        <v>2852</v>
      </c>
      <c r="B902" s="30" t="s">
        <v>2842</v>
      </c>
      <c r="C902" s="49"/>
      <c r="D902" s="49" t="s">
        <v>4082</v>
      </c>
      <c r="E902" s="30" t="s">
        <v>3061</v>
      </c>
      <c r="F902" s="30" t="s">
        <v>3138</v>
      </c>
      <c r="G902" s="30" t="s">
        <v>3115</v>
      </c>
      <c r="H902" s="30" t="s">
        <v>3358</v>
      </c>
      <c r="I902" s="30" t="s">
        <v>4447</v>
      </c>
      <c r="J902" s="30"/>
      <c r="K902" s="30" t="s">
        <v>1240</v>
      </c>
      <c r="L902" s="30" t="s">
        <v>3102</v>
      </c>
      <c r="M902" s="31">
        <v>1598.19</v>
      </c>
      <c r="N902" s="30">
        <v>5</v>
      </c>
      <c r="O902" s="30"/>
      <c r="P902" s="162">
        <v>15</v>
      </c>
      <c r="Q902" s="30">
        <f t="shared" si="815"/>
        <v>60</v>
      </c>
      <c r="R902" s="30">
        <f t="shared" si="816"/>
        <v>1826.2110000000002</v>
      </c>
      <c r="S902" s="30">
        <f t="shared" si="817"/>
        <v>1825</v>
      </c>
      <c r="T902" s="30" t="s">
        <v>6</v>
      </c>
      <c r="U902" s="30"/>
      <c r="V902" s="32">
        <v>42310</v>
      </c>
      <c r="W902" s="30"/>
      <c r="X902" s="31">
        <v>1598.19</v>
      </c>
      <c r="Y902" s="30">
        <v>0</v>
      </c>
      <c r="Z902" s="30">
        <v>0</v>
      </c>
      <c r="AA902" s="30">
        <v>0</v>
      </c>
      <c r="AB902" s="31">
        <f t="shared" si="818"/>
        <v>1598.19</v>
      </c>
      <c r="AC902" s="33">
        <v>42095</v>
      </c>
      <c r="AD902" s="10">
        <f t="shared" si="819"/>
        <v>42310</v>
      </c>
      <c r="AE902" s="10">
        <f t="shared" si="820"/>
        <v>42095</v>
      </c>
      <c r="AF902" s="11">
        <f t="shared" si="821"/>
        <v>-215</v>
      </c>
      <c r="AG902" s="11">
        <f t="shared" si="822"/>
        <v>1826.25</v>
      </c>
      <c r="AH902" s="11">
        <v>0</v>
      </c>
      <c r="AI902" s="11">
        <v>0</v>
      </c>
      <c r="AJ902" s="11">
        <v>0</v>
      </c>
      <c r="AK902" s="33">
        <v>42461</v>
      </c>
      <c r="AL902" s="5">
        <f t="shared" si="823"/>
        <v>42461</v>
      </c>
      <c r="AM902" s="11">
        <f t="shared" si="824"/>
        <v>42461</v>
      </c>
      <c r="AN902" s="11">
        <f t="shared" si="825"/>
        <v>0</v>
      </c>
      <c r="AO902" s="6">
        <v>131.88999999999999</v>
      </c>
      <c r="AP902" s="6">
        <f t="shared" si="826"/>
        <v>131.88999999999999</v>
      </c>
      <c r="AQ902" s="6">
        <f t="shared" si="827"/>
        <v>1466.3000000000002</v>
      </c>
      <c r="AR902" s="33">
        <v>42826</v>
      </c>
      <c r="AS902" s="5">
        <f t="shared" si="828"/>
        <v>42826</v>
      </c>
      <c r="AT902" s="11">
        <f t="shared" si="829"/>
        <v>42826</v>
      </c>
      <c r="AU902" s="11">
        <f t="shared" si="830"/>
        <v>516</v>
      </c>
      <c r="AV902" s="6">
        <v>451.52800000000002</v>
      </c>
      <c r="AW902" s="6">
        <v>319.63800000000003</v>
      </c>
      <c r="AX902" s="6">
        <f t="shared" si="831"/>
        <v>1146.662</v>
      </c>
      <c r="AY902" s="33">
        <v>43191</v>
      </c>
      <c r="AZ902" s="5">
        <f t="shared" si="832"/>
        <v>43191</v>
      </c>
      <c r="BA902" s="11">
        <f t="shared" si="833"/>
        <v>881</v>
      </c>
      <c r="BB902" s="11">
        <f t="shared" si="834"/>
        <v>881</v>
      </c>
      <c r="BC902" s="6">
        <v>775.81448224844098</v>
      </c>
      <c r="BD902" s="6">
        <v>324.28648224844096</v>
      </c>
      <c r="BE902" s="6">
        <f t="shared" si="835"/>
        <v>822.37551775155907</v>
      </c>
      <c r="BF902" s="8"/>
      <c r="BG902" s="33">
        <v>43556</v>
      </c>
      <c r="BH902" s="5">
        <f t="shared" si="836"/>
        <v>43556</v>
      </c>
      <c r="BI902" s="11">
        <f t="shared" si="837"/>
        <v>1246</v>
      </c>
      <c r="BJ902" s="11">
        <f t="shared" si="838"/>
        <v>0</v>
      </c>
      <c r="BK902" s="6">
        <f t="shared" si="862"/>
        <v>1095.494482248441</v>
      </c>
      <c r="BL902" s="6">
        <v>319.68</v>
      </c>
      <c r="BM902" s="6">
        <f t="shared" si="839"/>
        <v>502.69551775155907</v>
      </c>
      <c r="BN902" s="59"/>
      <c r="BO902" s="58"/>
      <c r="BP902" s="58"/>
      <c r="BQ902" s="61">
        <f t="shared" si="840"/>
        <v>426.20725103699897</v>
      </c>
      <c r="BR902" s="33">
        <v>43922</v>
      </c>
      <c r="BS902" s="5">
        <f t="shared" si="841"/>
        <v>43922</v>
      </c>
      <c r="BT902" s="11">
        <f t="shared" si="842"/>
        <v>1612</v>
      </c>
      <c r="BU902" s="11">
        <f t="shared" si="843"/>
        <v>0</v>
      </c>
      <c r="BV902" s="6">
        <f t="shared" si="844"/>
        <v>1171.9827489630011</v>
      </c>
      <c r="BW902" s="6">
        <v>76.488266714560098</v>
      </c>
      <c r="BX902" s="73">
        <f t="shared" si="852"/>
        <v>1127.9280657534248</v>
      </c>
      <c r="BY902" s="6">
        <v>183.05751775155903</v>
      </c>
      <c r="BZ902" s="33">
        <v>44287</v>
      </c>
      <c r="CA902" s="5">
        <f t="shared" si="845"/>
        <v>44287</v>
      </c>
      <c r="CB902" s="11">
        <f t="shared" si="846"/>
        <v>1977</v>
      </c>
      <c r="CC902" s="11">
        <f t="shared" si="847"/>
        <v>0</v>
      </c>
      <c r="CD902" s="6">
        <f t="shared" si="855"/>
        <v>1355.0402667145602</v>
      </c>
      <c r="CE902" s="62">
        <f t="shared" si="856"/>
        <v>183.05751775155903</v>
      </c>
      <c r="CF902" s="73">
        <f t="shared" si="853"/>
        <v>106.54600000000001</v>
      </c>
      <c r="CG902" s="73">
        <f t="shared" si="813"/>
        <v>1021.3820657534247</v>
      </c>
      <c r="CH902" s="6">
        <f t="shared" si="857"/>
        <v>0</v>
      </c>
      <c r="CI902" s="6"/>
      <c r="CJ902" s="33">
        <v>44652</v>
      </c>
      <c r="CK902" s="5">
        <f t="shared" si="848"/>
        <v>44652</v>
      </c>
      <c r="CL902" s="11">
        <f t="shared" si="849"/>
        <v>2557</v>
      </c>
      <c r="CM902" s="11">
        <f t="shared" si="850"/>
        <v>2557</v>
      </c>
      <c r="CN902" s="6">
        <f t="shared" si="858"/>
        <v>1355.0402667145602</v>
      </c>
      <c r="CO902" s="62">
        <f t="shared" si="859"/>
        <v>0</v>
      </c>
      <c r="CP902" s="73">
        <f t="shared" si="854"/>
        <v>106.54600000000001</v>
      </c>
      <c r="CQ902" s="73">
        <f t="shared" si="814"/>
        <v>914.83606575342469</v>
      </c>
      <c r="CR902" s="6">
        <f t="shared" si="851"/>
        <v>0</v>
      </c>
    </row>
    <row r="903" spans="1:96">
      <c r="A903" s="30" t="s">
        <v>2853</v>
      </c>
      <c r="B903" s="30" t="s">
        <v>2842</v>
      </c>
      <c r="C903" s="49"/>
      <c r="D903" s="49" t="s">
        <v>4083</v>
      </c>
      <c r="E903" s="30" t="s">
        <v>3061</v>
      </c>
      <c r="F903" s="30" t="s">
        <v>3138</v>
      </c>
      <c r="G903" s="30" t="s">
        <v>3115</v>
      </c>
      <c r="H903" s="30" t="s">
        <v>4563</v>
      </c>
      <c r="I903" s="30" t="s">
        <v>4533</v>
      </c>
      <c r="J903" s="30"/>
      <c r="K903" s="30" t="s">
        <v>1240</v>
      </c>
      <c r="L903" s="30" t="s">
        <v>3102</v>
      </c>
      <c r="M903" s="31">
        <v>1598.19</v>
      </c>
      <c r="N903" s="30">
        <v>5</v>
      </c>
      <c r="O903" s="30"/>
      <c r="P903" s="162">
        <v>15</v>
      </c>
      <c r="Q903" s="30">
        <f t="shared" si="815"/>
        <v>60</v>
      </c>
      <c r="R903" s="30">
        <f t="shared" si="816"/>
        <v>1826.2110000000002</v>
      </c>
      <c r="S903" s="30">
        <f t="shared" si="817"/>
        <v>1825</v>
      </c>
      <c r="T903" s="30" t="s">
        <v>6</v>
      </c>
      <c r="U903" s="30"/>
      <c r="V903" s="32">
        <v>42310</v>
      </c>
      <c r="W903" s="30"/>
      <c r="X903" s="31">
        <v>1598.19</v>
      </c>
      <c r="Y903" s="30">
        <v>0</v>
      </c>
      <c r="Z903" s="30">
        <v>0</v>
      </c>
      <c r="AA903" s="30">
        <v>0</v>
      </c>
      <c r="AB903" s="31">
        <f t="shared" si="818"/>
        <v>1598.19</v>
      </c>
      <c r="AC903" s="33">
        <v>42095</v>
      </c>
      <c r="AD903" s="10">
        <f t="shared" si="819"/>
        <v>42310</v>
      </c>
      <c r="AE903" s="10">
        <f t="shared" si="820"/>
        <v>42095</v>
      </c>
      <c r="AF903" s="11">
        <f t="shared" si="821"/>
        <v>-215</v>
      </c>
      <c r="AG903" s="11">
        <f t="shared" si="822"/>
        <v>1826.25</v>
      </c>
      <c r="AH903" s="11">
        <v>0</v>
      </c>
      <c r="AI903" s="11">
        <v>0</v>
      </c>
      <c r="AJ903" s="11">
        <v>0</v>
      </c>
      <c r="AK903" s="33">
        <v>42461</v>
      </c>
      <c r="AL903" s="5">
        <f t="shared" si="823"/>
        <v>42461</v>
      </c>
      <c r="AM903" s="11">
        <f t="shared" si="824"/>
        <v>42461</v>
      </c>
      <c r="AN903" s="11">
        <f t="shared" si="825"/>
        <v>0</v>
      </c>
      <c r="AO903" s="6">
        <v>131.88999999999999</v>
      </c>
      <c r="AP903" s="6">
        <f t="shared" si="826"/>
        <v>131.88999999999999</v>
      </c>
      <c r="AQ903" s="6">
        <f t="shared" si="827"/>
        <v>1466.3000000000002</v>
      </c>
      <c r="AR903" s="33">
        <v>42826</v>
      </c>
      <c r="AS903" s="5">
        <f t="shared" si="828"/>
        <v>42826</v>
      </c>
      <c r="AT903" s="11">
        <f t="shared" si="829"/>
        <v>42826</v>
      </c>
      <c r="AU903" s="11">
        <f t="shared" si="830"/>
        <v>516</v>
      </c>
      <c r="AV903" s="6">
        <v>451.52800000000002</v>
      </c>
      <c r="AW903" s="6">
        <v>319.63800000000003</v>
      </c>
      <c r="AX903" s="6">
        <f t="shared" si="831"/>
        <v>1146.662</v>
      </c>
      <c r="AY903" s="33">
        <v>43191</v>
      </c>
      <c r="AZ903" s="5">
        <f t="shared" si="832"/>
        <v>43191</v>
      </c>
      <c r="BA903" s="11">
        <f t="shared" si="833"/>
        <v>881</v>
      </c>
      <c r="BB903" s="11">
        <f t="shared" si="834"/>
        <v>881</v>
      </c>
      <c r="BC903" s="6">
        <v>775.81448224844098</v>
      </c>
      <c r="BD903" s="6">
        <v>324.28648224844096</v>
      </c>
      <c r="BE903" s="6">
        <f t="shared" si="835"/>
        <v>822.37551775155907</v>
      </c>
      <c r="BF903" s="8"/>
      <c r="BG903" s="33">
        <v>43556</v>
      </c>
      <c r="BH903" s="5">
        <f t="shared" si="836"/>
        <v>43556</v>
      </c>
      <c r="BI903" s="11">
        <f t="shared" si="837"/>
        <v>1246</v>
      </c>
      <c r="BJ903" s="11">
        <f t="shared" si="838"/>
        <v>0</v>
      </c>
      <c r="BK903" s="6">
        <f t="shared" si="862"/>
        <v>1095.494482248441</v>
      </c>
      <c r="BL903" s="6">
        <v>319.68</v>
      </c>
      <c r="BM903" s="6">
        <f t="shared" si="839"/>
        <v>502.69551775155907</v>
      </c>
      <c r="BN903" s="59"/>
      <c r="BO903" s="58"/>
      <c r="BP903" s="58"/>
      <c r="BQ903" s="61">
        <f t="shared" si="840"/>
        <v>426.20725103699897</v>
      </c>
      <c r="BR903" s="33">
        <v>43922</v>
      </c>
      <c r="BS903" s="5">
        <f t="shared" si="841"/>
        <v>43922</v>
      </c>
      <c r="BT903" s="11">
        <f t="shared" si="842"/>
        <v>1612</v>
      </c>
      <c r="BU903" s="11">
        <f t="shared" si="843"/>
        <v>0</v>
      </c>
      <c r="BV903" s="6">
        <f t="shared" si="844"/>
        <v>1171.9827489630011</v>
      </c>
      <c r="BW903" s="6">
        <v>76.488266714560098</v>
      </c>
      <c r="BX903" s="73">
        <f t="shared" si="852"/>
        <v>1127.9280657534248</v>
      </c>
      <c r="BY903" s="6">
        <v>183.05751775155903</v>
      </c>
      <c r="BZ903" s="33">
        <v>44287</v>
      </c>
      <c r="CA903" s="5">
        <f t="shared" si="845"/>
        <v>44287</v>
      </c>
      <c r="CB903" s="11">
        <f t="shared" si="846"/>
        <v>1977</v>
      </c>
      <c r="CC903" s="11">
        <f t="shared" si="847"/>
        <v>0</v>
      </c>
      <c r="CD903" s="6">
        <f t="shared" si="855"/>
        <v>1355.0402667145602</v>
      </c>
      <c r="CE903" s="62">
        <f t="shared" si="856"/>
        <v>183.05751775155903</v>
      </c>
      <c r="CF903" s="73">
        <f t="shared" si="853"/>
        <v>106.54600000000001</v>
      </c>
      <c r="CG903" s="73">
        <f t="shared" ref="CG903:CG966" si="863">BX903-CF903</f>
        <v>1021.3820657534247</v>
      </c>
      <c r="CH903" s="6">
        <f t="shared" si="857"/>
        <v>0</v>
      </c>
      <c r="CI903" s="6"/>
      <c r="CJ903" s="33">
        <v>44652</v>
      </c>
      <c r="CK903" s="5">
        <f t="shared" si="848"/>
        <v>44652</v>
      </c>
      <c r="CL903" s="11">
        <f t="shared" si="849"/>
        <v>2557</v>
      </c>
      <c r="CM903" s="11">
        <f t="shared" si="850"/>
        <v>2557</v>
      </c>
      <c r="CN903" s="6">
        <f t="shared" si="858"/>
        <v>1355.0402667145602</v>
      </c>
      <c r="CO903" s="62">
        <f t="shared" si="859"/>
        <v>0</v>
      </c>
      <c r="CP903" s="73">
        <f t="shared" si="854"/>
        <v>106.54600000000001</v>
      </c>
      <c r="CQ903" s="73">
        <f t="shared" ref="CQ903:CQ966" si="864">CG903-CP903</f>
        <v>914.83606575342469</v>
      </c>
      <c r="CR903" s="6">
        <f t="shared" si="851"/>
        <v>0</v>
      </c>
    </row>
    <row r="904" spans="1:96">
      <c r="A904" s="30" t="s">
        <v>2854</v>
      </c>
      <c r="B904" s="30" t="s">
        <v>2842</v>
      </c>
      <c r="C904" s="49" t="s">
        <v>3062</v>
      </c>
      <c r="D904" s="49" t="s">
        <v>4084</v>
      </c>
      <c r="E904" s="30" t="s">
        <v>3061</v>
      </c>
      <c r="F904" s="30" t="s">
        <v>3138</v>
      </c>
      <c r="G904" s="30" t="s">
        <v>3115</v>
      </c>
      <c r="H904" s="30" t="s">
        <v>3139</v>
      </c>
      <c r="I904" s="30" t="s">
        <v>4462</v>
      </c>
      <c r="J904" s="30"/>
      <c r="K904" s="30" t="s">
        <v>1240</v>
      </c>
      <c r="L904" s="30" t="s">
        <v>3102</v>
      </c>
      <c r="M904" s="31">
        <v>1598.19</v>
      </c>
      <c r="N904" s="30">
        <v>5</v>
      </c>
      <c r="O904" s="30"/>
      <c r="P904" s="162">
        <v>15</v>
      </c>
      <c r="Q904" s="30">
        <f t="shared" si="815"/>
        <v>60</v>
      </c>
      <c r="R904" s="30">
        <f t="shared" si="816"/>
        <v>1826.2110000000002</v>
      </c>
      <c r="S904" s="30">
        <f t="shared" si="817"/>
        <v>1825</v>
      </c>
      <c r="T904" s="30" t="s">
        <v>6</v>
      </c>
      <c r="U904" s="30"/>
      <c r="V904" s="32">
        <v>42310</v>
      </c>
      <c r="W904" s="30"/>
      <c r="X904" s="31">
        <v>1598.19</v>
      </c>
      <c r="Y904" s="30">
        <v>0</v>
      </c>
      <c r="Z904" s="30">
        <v>0</v>
      </c>
      <c r="AA904" s="30">
        <v>0</v>
      </c>
      <c r="AB904" s="31">
        <f t="shared" si="818"/>
        <v>1598.19</v>
      </c>
      <c r="AC904" s="33">
        <v>42095</v>
      </c>
      <c r="AD904" s="10">
        <f t="shared" si="819"/>
        <v>42310</v>
      </c>
      <c r="AE904" s="10">
        <f t="shared" si="820"/>
        <v>42095</v>
      </c>
      <c r="AF904" s="11">
        <f t="shared" si="821"/>
        <v>-215</v>
      </c>
      <c r="AG904" s="11">
        <f t="shared" si="822"/>
        <v>1826.25</v>
      </c>
      <c r="AH904" s="11">
        <v>0</v>
      </c>
      <c r="AI904" s="11">
        <v>0</v>
      </c>
      <c r="AJ904" s="11">
        <v>0</v>
      </c>
      <c r="AK904" s="33">
        <v>42461</v>
      </c>
      <c r="AL904" s="5">
        <f t="shared" si="823"/>
        <v>42461</v>
      </c>
      <c r="AM904" s="11">
        <f t="shared" si="824"/>
        <v>42461</v>
      </c>
      <c r="AN904" s="11">
        <f t="shared" si="825"/>
        <v>0</v>
      </c>
      <c r="AO904" s="6">
        <v>131.88999999999999</v>
      </c>
      <c r="AP904" s="6">
        <f t="shared" si="826"/>
        <v>131.88999999999999</v>
      </c>
      <c r="AQ904" s="6">
        <f t="shared" si="827"/>
        <v>1466.3000000000002</v>
      </c>
      <c r="AR904" s="33">
        <v>42826</v>
      </c>
      <c r="AS904" s="5">
        <f t="shared" si="828"/>
        <v>42826</v>
      </c>
      <c r="AT904" s="11">
        <f t="shared" si="829"/>
        <v>42826</v>
      </c>
      <c r="AU904" s="11">
        <f t="shared" si="830"/>
        <v>516</v>
      </c>
      <c r="AV904" s="6">
        <v>451.52800000000002</v>
      </c>
      <c r="AW904" s="6">
        <v>319.63800000000003</v>
      </c>
      <c r="AX904" s="6">
        <f t="shared" si="831"/>
        <v>1146.662</v>
      </c>
      <c r="AY904" s="33">
        <v>43191</v>
      </c>
      <c r="AZ904" s="5">
        <f t="shared" si="832"/>
        <v>43191</v>
      </c>
      <c r="BA904" s="11">
        <f t="shared" si="833"/>
        <v>881</v>
      </c>
      <c r="BB904" s="11">
        <f t="shared" si="834"/>
        <v>881</v>
      </c>
      <c r="BC904" s="6">
        <v>775.81448224844098</v>
      </c>
      <c r="BD904" s="6">
        <v>324.28648224844096</v>
      </c>
      <c r="BE904" s="6">
        <f t="shared" si="835"/>
        <v>822.37551775155907</v>
      </c>
      <c r="BF904" s="8"/>
      <c r="BG904" s="33">
        <v>43556</v>
      </c>
      <c r="BH904" s="5">
        <f t="shared" si="836"/>
        <v>43556</v>
      </c>
      <c r="BI904" s="11">
        <f t="shared" si="837"/>
        <v>1246</v>
      </c>
      <c r="BJ904" s="11">
        <f t="shared" si="838"/>
        <v>0</v>
      </c>
      <c r="BK904" s="6">
        <f t="shared" si="862"/>
        <v>1095.494482248441</v>
      </c>
      <c r="BL904" s="6">
        <v>319.68</v>
      </c>
      <c r="BM904" s="6">
        <f t="shared" si="839"/>
        <v>502.69551775155907</v>
      </c>
      <c r="BN904" s="59"/>
      <c r="BO904" s="58"/>
      <c r="BP904" s="58"/>
      <c r="BQ904" s="61">
        <f t="shared" si="840"/>
        <v>426.20725103699897</v>
      </c>
      <c r="BR904" s="33">
        <v>43922</v>
      </c>
      <c r="BS904" s="5">
        <f t="shared" si="841"/>
        <v>43922</v>
      </c>
      <c r="BT904" s="11">
        <f t="shared" si="842"/>
        <v>1612</v>
      </c>
      <c r="BU904" s="11">
        <f t="shared" si="843"/>
        <v>0</v>
      </c>
      <c r="BV904" s="6">
        <f t="shared" si="844"/>
        <v>1171.9827489630011</v>
      </c>
      <c r="BW904" s="6">
        <v>76.488266714560098</v>
      </c>
      <c r="BX904" s="73">
        <f t="shared" si="852"/>
        <v>1127.9280657534248</v>
      </c>
      <c r="BY904" s="6">
        <v>183.05751775155903</v>
      </c>
      <c r="BZ904" s="33">
        <v>44287</v>
      </c>
      <c r="CA904" s="5">
        <f t="shared" si="845"/>
        <v>44287</v>
      </c>
      <c r="CB904" s="11">
        <f t="shared" si="846"/>
        <v>1977</v>
      </c>
      <c r="CC904" s="11">
        <f t="shared" si="847"/>
        <v>0</v>
      </c>
      <c r="CD904" s="6">
        <f t="shared" si="855"/>
        <v>1355.0402667145602</v>
      </c>
      <c r="CE904" s="62">
        <f t="shared" si="856"/>
        <v>183.05751775155903</v>
      </c>
      <c r="CF904" s="73">
        <f t="shared" si="853"/>
        <v>106.54600000000001</v>
      </c>
      <c r="CG904" s="73">
        <f t="shared" si="863"/>
        <v>1021.3820657534247</v>
      </c>
      <c r="CH904" s="6">
        <f t="shared" si="857"/>
        <v>0</v>
      </c>
      <c r="CI904" s="6"/>
      <c r="CJ904" s="33">
        <v>44652</v>
      </c>
      <c r="CK904" s="5">
        <f t="shared" si="848"/>
        <v>44652</v>
      </c>
      <c r="CL904" s="11">
        <f t="shared" si="849"/>
        <v>2557</v>
      </c>
      <c r="CM904" s="11">
        <f t="shared" si="850"/>
        <v>2557</v>
      </c>
      <c r="CN904" s="6">
        <f t="shared" si="858"/>
        <v>1355.0402667145602</v>
      </c>
      <c r="CO904" s="62">
        <f t="shared" si="859"/>
        <v>0</v>
      </c>
      <c r="CP904" s="73">
        <f t="shared" si="854"/>
        <v>106.54600000000001</v>
      </c>
      <c r="CQ904" s="73">
        <f t="shared" si="864"/>
        <v>914.83606575342469</v>
      </c>
      <c r="CR904" s="6">
        <f t="shared" si="851"/>
        <v>0</v>
      </c>
    </row>
    <row r="905" spans="1:96">
      <c r="A905" s="30" t="s">
        <v>2855</v>
      </c>
      <c r="B905" s="30" t="s">
        <v>2842</v>
      </c>
      <c r="C905" s="49" t="s">
        <v>3062</v>
      </c>
      <c r="D905" s="49" t="s">
        <v>4085</v>
      </c>
      <c r="E905" s="30" t="s">
        <v>3061</v>
      </c>
      <c r="F905" s="30" t="s">
        <v>3138</v>
      </c>
      <c r="G905" s="30" t="s">
        <v>3115</v>
      </c>
      <c r="H905" s="30" t="s">
        <v>3139</v>
      </c>
      <c r="I905" s="30" t="s">
        <v>4462</v>
      </c>
      <c r="J905" s="30"/>
      <c r="K905" s="30" t="s">
        <v>1240</v>
      </c>
      <c r="L905" s="30" t="s">
        <v>3102</v>
      </c>
      <c r="M905" s="31">
        <v>1598.19</v>
      </c>
      <c r="N905" s="30">
        <v>5</v>
      </c>
      <c r="O905" s="30"/>
      <c r="P905" s="162">
        <v>15</v>
      </c>
      <c r="Q905" s="30">
        <f t="shared" si="815"/>
        <v>60</v>
      </c>
      <c r="R905" s="30">
        <f t="shared" si="816"/>
        <v>1826.2110000000002</v>
      </c>
      <c r="S905" s="30">
        <f t="shared" si="817"/>
        <v>1825</v>
      </c>
      <c r="T905" s="30" t="s">
        <v>6</v>
      </c>
      <c r="U905" s="30"/>
      <c r="V905" s="32">
        <v>42310</v>
      </c>
      <c r="W905" s="30"/>
      <c r="X905" s="31">
        <v>1598.19</v>
      </c>
      <c r="Y905" s="30">
        <v>0</v>
      </c>
      <c r="Z905" s="30">
        <v>0</v>
      </c>
      <c r="AA905" s="30">
        <v>0</v>
      </c>
      <c r="AB905" s="31">
        <f t="shared" si="818"/>
        <v>1598.19</v>
      </c>
      <c r="AC905" s="33">
        <v>42095</v>
      </c>
      <c r="AD905" s="10">
        <f t="shared" si="819"/>
        <v>42310</v>
      </c>
      <c r="AE905" s="10">
        <f t="shared" si="820"/>
        <v>42095</v>
      </c>
      <c r="AF905" s="11">
        <f t="shared" si="821"/>
        <v>-215</v>
      </c>
      <c r="AG905" s="11">
        <f t="shared" si="822"/>
        <v>1826.25</v>
      </c>
      <c r="AH905" s="11">
        <v>0</v>
      </c>
      <c r="AI905" s="11">
        <v>0</v>
      </c>
      <c r="AJ905" s="11">
        <v>0</v>
      </c>
      <c r="AK905" s="33">
        <v>42461</v>
      </c>
      <c r="AL905" s="5">
        <f t="shared" si="823"/>
        <v>42461</v>
      </c>
      <c r="AM905" s="11">
        <f t="shared" si="824"/>
        <v>42461</v>
      </c>
      <c r="AN905" s="11">
        <f t="shared" si="825"/>
        <v>0</v>
      </c>
      <c r="AO905" s="6">
        <v>131.88999999999999</v>
      </c>
      <c r="AP905" s="6">
        <f t="shared" si="826"/>
        <v>131.88999999999999</v>
      </c>
      <c r="AQ905" s="6">
        <f t="shared" si="827"/>
        <v>1466.3000000000002</v>
      </c>
      <c r="AR905" s="33">
        <v>42826</v>
      </c>
      <c r="AS905" s="5">
        <f t="shared" si="828"/>
        <v>42826</v>
      </c>
      <c r="AT905" s="11">
        <f t="shared" si="829"/>
        <v>42826</v>
      </c>
      <c r="AU905" s="11">
        <f t="shared" si="830"/>
        <v>516</v>
      </c>
      <c r="AV905" s="6">
        <v>451.52800000000002</v>
      </c>
      <c r="AW905" s="6">
        <v>319.63800000000003</v>
      </c>
      <c r="AX905" s="6">
        <f t="shared" si="831"/>
        <v>1146.662</v>
      </c>
      <c r="AY905" s="33">
        <v>43191</v>
      </c>
      <c r="AZ905" s="5">
        <f t="shared" si="832"/>
        <v>43191</v>
      </c>
      <c r="BA905" s="11">
        <f t="shared" si="833"/>
        <v>881</v>
      </c>
      <c r="BB905" s="11">
        <f t="shared" si="834"/>
        <v>881</v>
      </c>
      <c r="BC905" s="6">
        <v>775.81448224844098</v>
      </c>
      <c r="BD905" s="6">
        <v>324.28648224844096</v>
      </c>
      <c r="BE905" s="6">
        <f t="shared" si="835"/>
        <v>822.37551775155907</v>
      </c>
      <c r="BF905" s="8"/>
      <c r="BG905" s="33">
        <v>43556</v>
      </c>
      <c r="BH905" s="5">
        <f t="shared" si="836"/>
        <v>43556</v>
      </c>
      <c r="BI905" s="11">
        <f t="shared" si="837"/>
        <v>1246</v>
      </c>
      <c r="BJ905" s="11">
        <f t="shared" si="838"/>
        <v>0</v>
      </c>
      <c r="BK905" s="6">
        <f t="shared" si="862"/>
        <v>1095.494482248441</v>
      </c>
      <c r="BL905" s="6">
        <v>319.68</v>
      </c>
      <c r="BM905" s="6">
        <f t="shared" si="839"/>
        <v>502.69551775155907</v>
      </c>
      <c r="BN905" s="59"/>
      <c r="BO905" s="58"/>
      <c r="BP905" s="58"/>
      <c r="BQ905" s="61">
        <f t="shared" si="840"/>
        <v>426.20725103699897</v>
      </c>
      <c r="BR905" s="33">
        <v>43922</v>
      </c>
      <c r="BS905" s="5">
        <f t="shared" si="841"/>
        <v>43922</v>
      </c>
      <c r="BT905" s="11">
        <f t="shared" si="842"/>
        <v>1612</v>
      </c>
      <c r="BU905" s="11">
        <f t="shared" si="843"/>
        <v>0</v>
      </c>
      <c r="BV905" s="6">
        <f t="shared" si="844"/>
        <v>1171.9827489630011</v>
      </c>
      <c r="BW905" s="6">
        <v>76.488266714560098</v>
      </c>
      <c r="BX905" s="73">
        <f t="shared" si="852"/>
        <v>1127.9280657534248</v>
      </c>
      <c r="BY905" s="6">
        <v>183.05751775155903</v>
      </c>
      <c r="BZ905" s="33">
        <v>44287</v>
      </c>
      <c r="CA905" s="5">
        <f t="shared" si="845"/>
        <v>44287</v>
      </c>
      <c r="CB905" s="11">
        <f t="shared" si="846"/>
        <v>1977</v>
      </c>
      <c r="CC905" s="11">
        <f t="shared" si="847"/>
        <v>0</v>
      </c>
      <c r="CD905" s="6">
        <f t="shared" si="855"/>
        <v>1355.0402667145602</v>
      </c>
      <c r="CE905" s="62">
        <f t="shared" si="856"/>
        <v>183.05751775155903</v>
      </c>
      <c r="CF905" s="73">
        <f t="shared" si="853"/>
        <v>106.54600000000001</v>
      </c>
      <c r="CG905" s="73">
        <f t="shared" si="863"/>
        <v>1021.3820657534247</v>
      </c>
      <c r="CH905" s="6">
        <f t="shared" si="857"/>
        <v>0</v>
      </c>
      <c r="CI905" s="6"/>
      <c r="CJ905" s="33">
        <v>44652</v>
      </c>
      <c r="CK905" s="5">
        <f t="shared" si="848"/>
        <v>44652</v>
      </c>
      <c r="CL905" s="11">
        <f t="shared" si="849"/>
        <v>2557</v>
      </c>
      <c r="CM905" s="11">
        <f t="shared" si="850"/>
        <v>2557</v>
      </c>
      <c r="CN905" s="6">
        <f t="shared" si="858"/>
        <v>1355.0402667145602</v>
      </c>
      <c r="CO905" s="62">
        <f t="shared" si="859"/>
        <v>0</v>
      </c>
      <c r="CP905" s="73">
        <f t="shared" si="854"/>
        <v>106.54600000000001</v>
      </c>
      <c r="CQ905" s="73">
        <f t="shared" si="864"/>
        <v>914.83606575342469</v>
      </c>
      <c r="CR905" s="6">
        <f t="shared" si="851"/>
        <v>0</v>
      </c>
    </row>
    <row r="906" spans="1:96">
      <c r="A906" s="30" t="s">
        <v>2856</v>
      </c>
      <c r="B906" s="30" t="s">
        <v>2857</v>
      </c>
      <c r="C906" s="49" t="s">
        <v>3062</v>
      </c>
      <c r="D906" s="49" t="s">
        <v>4086</v>
      </c>
      <c r="E906" s="30" t="s">
        <v>3061</v>
      </c>
      <c r="F906" s="30" t="s">
        <v>3138</v>
      </c>
      <c r="G906" s="30" t="s">
        <v>3115</v>
      </c>
      <c r="H906" s="30" t="s">
        <v>3139</v>
      </c>
      <c r="I906" s="30" t="s">
        <v>4462</v>
      </c>
      <c r="J906" s="30"/>
      <c r="K906" s="30" t="s">
        <v>1240</v>
      </c>
      <c r="L906" s="30" t="s">
        <v>3102</v>
      </c>
      <c r="M906" s="31">
        <v>3454.9</v>
      </c>
      <c r="N906" s="30">
        <v>5</v>
      </c>
      <c r="O906" s="30"/>
      <c r="P906" s="162">
        <v>15</v>
      </c>
      <c r="Q906" s="30">
        <f t="shared" si="815"/>
        <v>60</v>
      </c>
      <c r="R906" s="30">
        <f t="shared" si="816"/>
        <v>1826.2110000000002</v>
      </c>
      <c r="S906" s="30">
        <f t="shared" si="817"/>
        <v>1825</v>
      </c>
      <c r="T906" s="30" t="s">
        <v>6</v>
      </c>
      <c r="U906" s="30"/>
      <c r="V906" s="32">
        <v>42310</v>
      </c>
      <c r="W906" s="30"/>
      <c r="X906" s="31">
        <v>3454.9</v>
      </c>
      <c r="Y906" s="30">
        <v>0</v>
      </c>
      <c r="Z906" s="30">
        <v>0</v>
      </c>
      <c r="AA906" s="30">
        <v>0</v>
      </c>
      <c r="AB906" s="31">
        <f t="shared" si="818"/>
        <v>3454.9</v>
      </c>
      <c r="AC906" s="33">
        <v>42095</v>
      </c>
      <c r="AD906" s="10">
        <f t="shared" si="819"/>
        <v>42310</v>
      </c>
      <c r="AE906" s="10">
        <f t="shared" si="820"/>
        <v>42095</v>
      </c>
      <c r="AF906" s="11">
        <f t="shared" si="821"/>
        <v>-215</v>
      </c>
      <c r="AG906" s="11">
        <f t="shared" si="822"/>
        <v>1826.25</v>
      </c>
      <c r="AH906" s="11">
        <v>0</v>
      </c>
      <c r="AI906" s="11">
        <v>0</v>
      </c>
      <c r="AJ906" s="11">
        <v>0</v>
      </c>
      <c r="AK906" s="33">
        <v>42461</v>
      </c>
      <c r="AL906" s="5">
        <f t="shared" si="823"/>
        <v>42461</v>
      </c>
      <c r="AM906" s="11">
        <f t="shared" si="824"/>
        <v>42461</v>
      </c>
      <c r="AN906" s="11">
        <f t="shared" si="825"/>
        <v>0</v>
      </c>
      <c r="AO906" s="6">
        <v>285.07</v>
      </c>
      <c r="AP906" s="6">
        <f t="shared" si="826"/>
        <v>285.07</v>
      </c>
      <c r="AQ906" s="6">
        <f t="shared" si="827"/>
        <v>3169.83</v>
      </c>
      <c r="AR906" s="33">
        <v>42826</v>
      </c>
      <c r="AS906" s="5">
        <f t="shared" si="828"/>
        <v>42826</v>
      </c>
      <c r="AT906" s="11">
        <f t="shared" si="829"/>
        <v>42826</v>
      </c>
      <c r="AU906" s="11">
        <f t="shared" si="830"/>
        <v>516</v>
      </c>
      <c r="AV906" s="6">
        <v>976.05000000000007</v>
      </c>
      <c r="AW906" s="6">
        <v>690.98</v>
      </c>
      <c r="AX906" s="6">
        <f t="shared" si="831"/>
        <v>2478.85</v>
      </c>
      <c r="AY906" s="33">
        <v>43191</v>
      </c>
      <c r="AZ906" s="5">
        <f t="shared" si="832"/>
        <v>43191</v>
      </c>
      <c r="BA906" s="11">
        <f t="shared" si="833"/>
        <v>881</v>
      </c>
      <c r="BB906" s="11">
        <f t="shared" si="834"/>
        <v>881</v>
      </c>
      <c r="BC906" s="6">
        <v>1677.1237502090039</v>
      </c>
      <c r="BD906" s="6">
        <v>701.07375020900395</v>
      </c>
      <c r="BE906" s="6">
        <f t="shared" si="835"/>
        <v>1777.7762497909962</v>
      </c>
      <c r="BF906" s="8"/>
      <c r="BG906" s="33">
        <v>43556</v>
      </c>
      <c r="BH906" s="5">
        <f t="shared" si="836"/>
        <v>43556</v>
      </c>
      <c r="BI906" s="11">
        <f t="shared" si="837"/>
        <v>1246</v>
      </c>
      <c r="BJ906" s="11">
        <f t="shared" si="838"/>
        <v>0</v>
      </c>
      <c r="BK906" s="6">
        <f t="shared" si="862"/>
        <v>2368.0837502090039</v>
      </c>
      <c r="BL906" s="6">
        <v>690.96</v>
      </c>
      <c r="BM906" s="6">
        <f t="shared" si="839"/>
        <v>1086.8162497909962</v>
      </c>
      <c r="BN906" s="59"/>
      <c r="BO906" s="58"/>
      <c r="BP906" s="58"/>
      <c r="BQ906" s="61">
        <f t="shared" si="840"/>
        <v>921.45036080207683</v>
      </c>
      <c r="BR906" s="33">
        <v>43922</v>
      </c>
      <c r="BS906" s="5">
        <f t="shared" si="841"/>
        <v>43922</v>
      </c>
      <c r="BT906" s="11">
        <f t="shared" si="842"/>
        <v>1612</v>
      </c>
      <c r="BU906" s="11">
        <f t="shared" si="843"/>
        <v>0</v>
      </c>
      <c r="BV906" s="6">
        <f t="shared" si="844"/>
        <v>2533.4496391979233</v>
      </c>
      <c r="BW906" s="6">
        <v>165.36588898891941</v>
      </c>
      <c r="BX906" s="73">
        <f t="shared" si="852"/>
        <v>2438.3075068493149</v>
      </c>
      <c r="BY906" s="6">
        <v>395.83624979099613</v>
      </c>
      <c r="BZ906" s="33">
        <v>44287</v>
      </c>
      <c r="CA906" s="5">
        <f t="shared" si="845"/>
        <v>44287</v>
      </c>
      <c r="CB906" s="11">
        <f t="shared" si="846"/>
        <v>1977</v>
      </c>
      <c r="CC906" s="11">
        <f t="shared" si="847"/>
        <v>0</v>
      </c>
      <c r="CD906" s="6">
        <f t="shared" si="855"/>
        <v>2929.2858889889194</v>
      </c>
      <c r="CE906" s="62">
        <f t="shared" si="856"/>
        <v>395.83624979099613</v>
      </c>
      <c r="CF906" s="73">
        <f t="shared" si="853"/>
        <v>230.32666666666668</v>
      </c>
      <c r="CG906" s="73">
        <f t="shared" si="863"/>
        <v>2207.9808401826481</v>
      </c>
      <c r="CH906" s="6">
        <f t="shared" si="857"/>
        <v>0</v>
      </c>
      <c r="CI906" s="6"/>
      <c r="CJ906" s="33">
        <v>44652</v>
      </c>
      <c r="CK906" s="5">
        <f t="shared" si="848"/>
        <v>44652</v>
      </c>
      <c r="CL906" s="11">
        <f t="shared" si="849"/>
        <v>2557</v>
      </c>
      <c r="CM906" s="11">
        <f t="shared" si="850"/>
        <v>2557</v>
      </c>
      <c r="CN906" s="6">
        <f t="shared" si="858"/>
        <v>2929.2858889889194</v>
      </c>
      <c r="CO906" s="62">
        <f t="shared" si="859"/>
        <v>0</v>
      </c>
      <c r="CP906" s="73">
        <f t="shared" si="854"/>
        <v>230.32666666666668</v>
      </c>
      <c r="CQ906" s="73">
        <f t="shared" si="864"/>
        <v>1977.6541735159815</v>
      </c>
      <c r="CR906" s="6">
        <f t="shared" si="851"/>
        <v>0</v>
      </c>
    </row>
    <row r="907" spans="1:96">
      <c r="A907" s="30" t="s">
        <v>2858</v>
      </c>
      <c r="B907" s="30" t="s">
        <v>2857</v>
      </c>
      <c r="C907" s="49"/>
      <c r="D907" s="49" t="s">
        <v>4087</v>
      </c>
      <c r="E907" s="30" t="s">
        <v>3061</v>
      </c>
      <c r="F907" s="30" t="s">
        <v>3138</v>
      </c>
      <c r="G907" s="30" t="s">
        <v>3115</v>
      </c>
      <c r="H907" s="30" t="s">
        <v>4563</v>
      </c>
      <c r="I907" s="30" t="s">
        <v>4533</v>
      </c>
      <c r="J907" s="30"/>
      <c r="K907" s="30" t="s">
        <v>1240</v>
      </c>
      <c r="L907" s="30" t="s">
        <v>3102</v>
      </c>
      <c r="M907" s="31">
        <v>3454.9</v>
      </c>
      <c r="N907" s="30">
        <v>5</v>
      </c>
      <c r="O907" s="30"/>
      <c r="P907" s="162">
        <v>15</v>
      </c>
      <c r="Q907" s="30">
        <f t="shared" si="815"/>
        <v>60</v>
      </c>
      <c r="R907" s="30">
        <f t="shared" si="816"/>
        <v>1826.2110000000002</v>
      </c>
      <c r="S907" s="30">
        <f t="shared" si="817"/>
        <v>1825</v>
      </c>
      <c r="T907" s="30" t="s">
        <v>6</v>
      </c>
      <c r="U907" s="30"/>
      <c r="V907" s="32">
        <v>42310</v>
      </c>
      <c r="W907" s="30"/>
      <c r="X907" s="31">
        <v>3454.9</v>
      </c>
      <c r="Y907" s="30">
        <v>0</v>
      </c>
      <c r="Z907" s="30">
        <v>0</v>
      </c>
      <c r="AA907" s="30">
        <v>0</v>
      </c>
      <c r="AB907" s="31">
        <f t="shared" si="818"/>
        <v>3454.9</v>
      </c>
      <c r="AC907" s="33">
        <v>42095</v>
      </c>
      <c r="AD907" s="10">
        <f t="shared" si="819"/>
        <v>42310</v>
      </c>
      <c r="AE907" s="10">
        <f t="shared" si="820"/>
        <v>42095</v>
      </c>
      <c r="AF907" s="11">
        <f t="shared" si="821"/>
        <v>-215</v>
      </c>
      <c r="AG907" s="11">
        <f t="shared" si="822"/>
        <v>1826.25</v>
      </c>
      <c r="AH907" s="11">
        <v>0</v>
      </c>
      <c r="AI907" s="11">
        <v>0</v>
      </c>
      <c r="AJ907" s="11">
        <v>0</v>
      </c>
      <c r="AK907" s="33">
        <v>42461</v>
      </c>
      <c r="AL907" s="5">
        <f t="shared" si="823"/>
        <v>42461</v>
      </c>
      <c r="AM907" s="11">
        <f t="shared" si="824"/>
        <v>42461</v>
      </c>
      <c r="AN907" s="11">
        <f t="shared" si="825"/>
        <v>0</v>
      </c>
      <c r="AO907" s="6">
        <v>285.07</v>
      </c>
      <c r="AP907" s="6">
        <f t="shared" si="826"/>
        <v>285.07</v>
      </c>
      <c r="AQ907" s="6">
        <f t="shared" si="827"/>
        <v>3169.83</v>
      </c>
      <c r="AR907" s="33">
        <v>42826</v>
      </c>
      <c r="AS907" s="5">
        <f t="shared" si="828"/>
        <v>42826</v>
      </c>
      <c r="AT907" s="11">
        <f t="shared" si="829"/>
        <v>42826</v>
      </c>
      <c r="AU907" s="11">
        <f t="shared" si="830"/>
        <v>516</v>
      </c>
      <c r="AV907" s="6">
        <v>976.05000000000007</v>
      </c>
      <c r="AW907" s="6">
        <v>690.98</v>
      </c>
      <c r="AX907" s="6">
        <f t="shared" si="831"/>
        <v>2478.85</v>
      </c>
      <c r="AY907" s="33">
        <v>43191</v>
      </c>
      <c r="AZ907" s="5">
        <f t="shared" si="832"/>
        <v>43191</v>
      </c>
      <c r="BA907" s="11">
        <f t="shared" si="833"/>
        <v>881</v>
      </c>
      <c r="BB907" s="11">
        <f t="shared" si="834"/>
        <v>881</v>
      </c>
      <c r="BC907" s="6">
        <v>1677.1237502090039</v>
      </c>
      <c r="BD907" s="6">
        <v>701.07375020900395</v>
      </c>
      <c r="BE907" s="6">
        <f t="shared" si="835"/>
        <v>1777.7762497909962</v>
      </c>
      <c r="BF907" s="8"/>
      <c r="BG907" s="33">
        <v>43556</v>
      </c>
      <c r="BH907" s="5">
        <f t="shared" si="836"/>
        <v>43556</v>
      </c>
      <c r="BI907" s="11">
        <f t="shared" si="837"/>
        <v>1246</v>
      </c>
      <c r="BJ907" s="11">
        <f t="shared" si="838"/>
        <v>0</v>
      </c>
      <c r="BK907" s="6">
        <f t="shared" si="862"/>
        <v>2368.0837502090039</v>
      </c>
      <c r="BL907" s="6">
        <v>690.96</v>
      </c>
      <c r="BM907" s="6">
        <f t="shared" si="839"/>
        <v>1086.8162497909962</v>
      </c>
      <c r="BN907" s="59"/>
      <c r="BO907" s="58"/>
      <c r="BP907" s="58"/>
      <c r="BQ907" s="61">
        <f t="shared" si="840"/>
        <v>921.45036080207683</v>
      </c>
      <c r="BR907" s="33">
        <v>43922</v>
      </c>
      <c r="BS907" s="5">
        <f t="shared" si="841"/>
        <v>43922</v>
      </c>
      <c r="BT907" s="11">
        <f t="shared" si="842"/>
        <v>1612</v>
      </c>
      <c r="BU907" s="11">
        <f t="shared" si="843"/>
        <v>0</v>
      </c>
      <c r="BV907" s="6">
        <f t="shared" si="844"/>
        <v>2533.4496391979233</v>
      </c>
      <c r="BW907" s="6">
        <v>165.36588898891941</v>
      </c>
      <c r="BX907" s="73">
        <f t="shared" si="852"/>
        <v>2438.3075068493149</v>
      </c>
      <c r="BY907" s="6">
        <v>395.83624979099613</v>
      </c>
      <c r="BZ907" s="33">
        <v>44287</v>
      </c>
      <c r="CA907" s="5">
        <f t="shared" si="845"/>
        <v>44287</v>
      </c>
      <c r="CB907" s="11">
        <f t="shared" si="846"/>
        <v>1977</v>
      </c>
      <c r="CC907" s="11">
        <f t="shared" si="847"/>
        <v>0</v>
      </c>
      <c r="CD907" s="6">
        <f t="shared" si="855"/>
        <v>2929.2858889889194</v>
      </c>
      <c r="CE907" s="62">
        <f t="shared" si="856"/>
        <v>395.83624979099613</v>
      </c>
      <c r="CF907" s="73">
        <f t="shared" si="853"/>
        <v>230.32666666666668</v>
      </c>
      <c r="CG907" s="73">
        <f t="shared" si="863"/>
        <v>2207.9808401826481</v>
      </c>
      <c r="CH907" s="6">
        <f t="shared" si="857"/>
        <v>0</v>
      </c>
      <c r="CI907" s="6"/>
      <c r="CJ907" s="33">
        <v>44652</v>
      </c>
      <c r="CK907" s="5">
        <f t="shared" si="848"/>
        <v>44652</v>
      </c>
      <c r="CL907" s="11">
        <f t="shared" si="849"/>
        <v>2557</v>
      </c>
      <c r="CM907" s="11">
        <f t="shared" si="850"/>
        <v>2557</v>
      </c>
      <c r="CN907" s="6">
        <f t="shared" si="858"/>
        <v>2929.2858889889194</v>
      </c>
      <c r="CO907" s="62">
        <f t="shared" si="859"/>
        <v>0</v>
      </c>
      <c r="CP907" s="73">
        <f t="shared" si="854"/>
        <v>230.32666666666668</v>
      </c>
      <c r="CQ907" s="73">
        <f t="shared" si="864"/>
        <v>1977.6541735159815</v>
      </c>
      <c r="CR907" s="6">
        <f t="shared" si="851"/>
        <v>0</v>
      </c>
    </row>
    <row r="908" spans="1:96">
      <c r="A908" s="30" t="s">
        <v>2859</v>
      </c>
      <c r="B908" s="30" t="s">
        <v>2857</v>
      </c>
      <c r="C908" s="49"/>
      <c r="D908" s="49" t="s">
        <v>4088</v>
      </c>
      <c r="E908" s="30" t="s">
        <v>3061</v>
      </c>
      <c r="F908" s="30" t="s">
        <v>3138</v>
      </c>
      <c r="G908" s="30" t="s">
        <v>3115</v>
      </c>
      <c r="H908" s="30" t="s">
        <v>3391</v>
      </c>
      <c r="I908" s="30" t="s">
        <v>4300</v>
      </c>
      <c r="J908" s="30"/>
      <c r="K908" s="30" t="s">
        <v>1240</v>
      </c>
      <c r="L908" s="30" t="s">
        <v>3102</v>
      </c>
      <c r="M908" s="31">
        <v>3454.9</v>
      </c>
      <c r="N908" s="30">
        <v>5</v>
      </c>
      <c r="O908" s="30"/>
      <c r="P908" s="162">
        <v>15</v>
      </c>
      <c r="Q908" s="30">
        <f t="shared" si="815"/>
        <v>60</v>
      </c>
      <c r="R908" s="30">
        <f t="shared" si="816"/>
        <v>1826.2110000000002</v>
      </c>
      <c r="S908" s="30">
        <f t="shared" si="817"/>
        <v>1825</v>
      </c>
      <c r="T908" s="30" t="s">
        <v>6</v>
      </c>
      <c r="U908" s="30"/>
      <c r="V908" s="32">
        <v>42310</v>
      </c>
      <c r="W908" s="30"/>
      <c r="X908" s="31">
        <v>3454.9</v>
      </c>
      <c r="Y908" s="30">
        <v>0</v>
      </c>
      <c r="Z908" s="30">
        <v>0</v>
      </c>
      <c r="AA908" s="30">
        <v>0</v>
      </c>
      <c r="AB908" s="31">
        <f t="shared" si="818"/>
        <v>3454.9</v>
      </c>
      <c r="AC908" s="33">
        <v>42095</v>
      </c>
      <c r="AD908" s="10">
        <f t="shared" si="819"/>
        <v>42310</v>
      </c>
      <c r="AE908" s="10">
        <f t="shared" si="820"/>
        <v>42095</v>
      </c>
      <c r="AF908" s="11">
        <f t="shared" si="821"/>
        <v>-215</v>
      </c>
      <c r="AG908" s="11">
        <f t="shared" si="822"/>
        <v>1826.25</v>
      </c>
      <c r="AH908" s="11">
        <v>0</v>
      </c>
      <c r="AI908" s="11">
        <v>0</v>
      </c>
      <c r="AJ908" s="11">
        <v>0</v>
      </c>
      <c r="AK908" s="33">
        <v>42461</v>
      </c>
      <c r="AL908" s="5">
        <f t="shared" si="823"/>
        <v>42461</v>
      </c>
      <c r="AM908" s="11">
        <f t="shared" si="824"/>
        <v>42461</v>
      </c>
      <c r="AN908" s="11">
        <f t="shared" si="825"/>
        <v>0</v>
      </c>
      <c r="AO908" s="6">
        <v>285.07</v>
      </c>
      <c r="AP908" s="6">
        <f t="shared" si="826"/>
        <v>285.07</v>
      </c>
      <c r="AQ908" s="6">
        <f t="shared" si="827"/>
        <v>3169.83</v>
      </c>
      <c r="AR908" s="33">
        <v>42826</v>
      </c>
      <c r="AS908" s="5">
        <f t="shared" si="828"/>
        <v>42826</v>
      </c>
      <c r="AT908" s="11">
        <f t="shared" si="829"/>
        <v>42826</v>
      </c>
      <c r="AU908" s="11">
        <f t="shared" si="830"/>
        <v>516</v>
      </c>
      <c r="AV908" s="6">
        <v>976.05000000000007</v>
      </c>
      <c r="AW908" s="6">
        <v>690.98</v>
      </c>
      <c r="AX908" s="6">
        <f t="shared" si="831"/>
        <v>2478.85</v>
      </c>
      <c r="AY908" s="33">
        <v>43191</v>
      </c>
      <c r="AZ908" s="5">
        <f t="shared" si="832"/>
        <v>43191</v>
      </c>
      <c r="BA908" s="11">
        <f t="shared" si="833"/>
        <v>881</v>
      </c>
      <c r="BB908" s="11">
        <f t="shared" si="834"/>
        <v>881</v>
      </c>
      <c r="BC908" s="6">
        <v>1677.1237502090039</v>
      </c>
      <c r="BD908" s="6">
        <v>701.07375020900395</v>
      </c>
      <c r="BE908" s="6">
        <f t="shared" si="835"/>
        <v>1777.7762497909962</v>
      </c>
      <c r="BF908" s="8"/>
      <c r="BG908" s="33">
        <v>43556</v>
      </c>
      <c r="BH908" s="5">
        <f t="shared" si="836"/>
        <v>43556</v>
      </c>
      <c r="BI908" s="11">
        <f t="shared" si="837"/>
        <v>1246</v>
      </c>
      <c r="BJ908" s="11">
        <f t="shared" si="838"/>
        <v>0</v>
      </c>
      <c r="BK908" s="6">
        <f t="shared" si="862"/>
        <v>2368.0837502090039</v>
      </c>
      <c r="BL908" s="6">
        <v>690.96</v>
      </c>
      <c r="BM908" s="6">
        <f t="shared" si="839"/>
        <v>1086.8162497909962</v>
      </c>
      <c r="BN908" s="59"/>
      <c r="BO908" s="58"/>
      <c r="BP908" s="58"/>
      <c r="BQ908" s="61">
        <f t="shared" si="840"/>
        <v>921.45036080207683</v>
      </c>
      <c r="BR908" s="33">
        <v>43922</v>
      </c>
      <c r="BS908" s="5">
        <f t="shared" si="841"/>
        <v>43922</v>
      </c>
      <c r="BT908" s="11">
        <f t="shared" si="842"/>
        <v>1612</v>
      </c>
      <c r="BU908" s="11">
        <f t="shared" si="843"/>
        <v>0</v>
      </c>
      <c r="BV908" s="6">
        <f t="shared" si="844"/>
        <v>2533.4496391979233</v>
      </c>
      <c r="BW908" s="6">
        <v>165.36588898891941</v>
      </c>
      <c r="BX908" s="73">
        <f t="shared" si="852"/>
        <v>2438.3075068493149</v>
      </c>
      <c r="BY908" s="6">
        <v>395.83624979099613</v>
      </c>
      <c r="BZ908" s="33">
        <v>44287</v>
      </c>
      <c r="CA908" s="5">
        <f t="shared" si="845"/>
        <v>44287</v>
      </c>
      <c r="CB908" s="11">
        <f t="shared" si="846"/>
        <v>1977</v>
      </c>
      <c r="CC908" s="11">
        <f t="shared" si="847"/>
        <v>0</v>
      </c>
      <c r="CD908" s="6">
        <f t="shared" si="855"/>
        <v>2929.2858889889194</v>
      </c>
      <c r="CE908" s="62">
        <f t="shared" si="856"/>
        <v>395.83624979099613</v>
      </c>
      <c r="CF908" s="73">
        <f t="shared" si="853"/>
        <v>230.32666666666668</v>
      </c>
      <c r="CG908" s="73">
        <f t="shared" si="863"/>
        <v>2207.9808401826481</v>
      </c>
      <c r="CH908" s="6">
        <f t="shared" si="857"/>
        <v>0</v>
      </c>
      <c r="CI908" s="6"/>
      <c r="CJ908" s="33">
        <v>44652</v>
      </c>
      <c r="CK908" s="5">
        <f t="shared" si="848"/>
        <v>44652</v>
      </c>
      <c r="CL908" s="11">
        <f t="shared" si="849"/>
        <v>2557</v>
      </c>
      <c r="CM908" s="11">
        <f t="shared" si="850"/>
        <v>2557</v>
      </c>
      <c r="CN908" s="6">
        <f t="shared" si="858"/>
        <v>2929.2858889889194</v>
      </c>
      <c r="CO908" s="62">
        <f t="shared" si="859"/>
        <v>0</v>
      </c>
      <c r="CP908" s="73">
        <f t="shared" si="854"/>
        <v>230.32666666666668</v>
      </c>
      <c r="CQ908" s="73">
        <f t="shared" si="864"/>
        <v>1977.6541735159815</v>
      </c>
      <c r="CR908" s="6">
        <f t="shared" si="851"/>
        <v>0</v>
      </c>
    </row>
    <row r="909" spans="1:96">
      <c r="A909" s="30" t="s">
        <v>2860</v>
      </c>
      <c r="B909" s="30" t="s">
        <v>2857</v>
      </c>
      <c r="C909" s="49" t="s">
        <v>3062</v>
      </c>
      <c r="D909" s="49" t="s">
        <v>4089</v>
      </c>
      <c r="E909" s="30" t="s">
        <v>3061</v>
      </c>
      <c r="F909" s="30" t="s">
        <v>3138</v>
      </c>
      <c r="G909" s="30" t="s">
        <v>3115</v>
      </c>
      <c r="H909" s="30" t="s">
        <v>3727</v>
      </c>
      <c r="I909" s="30" t="s">
        <v>4311</v>
      </c>
      <c r="J909" s="30"/>
      <c r="K909" s="30" t="s">
        <v>1240</v>
      </c>
      <c r="L909" s="30" t="s">
        <v>3102</v>
      </c>
      <c r="M909" s="31">
        <v>3454.9</v>
      </c>
      <c r="N909" s="30">
        <v>5</v>
      </c>
      <c r="O909" s="30"/>
      <c r="P909" s="162">
        <v>15</v>
      </c>
      <c r="Q909" s="30">
        <f t="shared" si="815"/>
        <v>60</v>
      </c>
      <c r="R909" s="30">
        <f t="shared" si="816"/>
        <v>1826.2110000000002</v>
      </c>
      <c r="S909" s="30">
        <f t="shared" si="817"/>
        <v>1825</v>
      </c>
      <c r="T909" s="30" t="s">
        <v>6</v>
      </c>
      <c r="U909" s="30"/>
      <c r="V909" s="32">
        <v>42310</v>
      </c>
      <c r="W909" s="30"/>
      <c r="X909" s="31">
        <v>3454.9</v>
      </c>
      <c r="Y909" s="30">
        <v>0</v>
      </c>
      <c r="Z909" s="30">
        <v>0</v>
      </c>
      <c r="AA909" s="30">
        <v>0</v>
      </c>
      <c r="AB909" s="31">
        <f t="shared" si="818"/>
        <v>3454.9</v>
      </c>
      <c r="AC909" s="33">
        <v>42095</v>
      </c>
      <c r="AD909" s="10">
        <f t="shared" si="819"/>
        <v>42310</v>
      </c>
      <c r="AE909" s="10">
        <f t="shared" si="820"/>
        <v>42095</v>
      </c>
      <c r="AF909" s="11">
        <f t="shared" si="821"/>
        <v>-215</v>
      </c>
      <c r="AG909" s="11">
        <f t="shared" si="822"/>
        <v>1826.25</v>
      </c>
      <c r="AH909" s="11">
        <v>0</v>
      </c>
      <c r="AI909" s="11">
        <v>0</v>
      </c>
      <c r="AJ909" s="11">
        <v>0</v>
      </c>
      <c r="AK909" s="33">
        <v>42461</v>
      </c>
      <c r="AL909" s="5">
        <f t="shared" si="823"/>
        <v>42461</v>
      </c>
      <c r="AM909" s="11">
        <f t="shared" si="824"/>
        <v>42461</v>
      </c>
      <c r="AN909" s="11">
        <f t="shared" si="825"/>
        <v>0</v>
      </c>
      <c r="AO909" s="6">
        <v>285.07</v>
      </c>
      <c r="AP909" s="6">
        <f t="shared" si="826"/>
        <v>285.07</v>
      </c>
      <c r="AQ909" s="6">
        <f t="shared" si="827"/>
        <v>3169.83</v>
      </c>
      <c r="AR909" s="33">
        <v>42826</v>
      </c>
      <c r="AS909" s="5">
        <f t="shared" si="828"/>
        <v>42826</v>
      </c>
      <c r="AT909" s="11">
        <f t="shared" si="829"/>
        <v>42826</v>
      </c>
      <c r="AU909" s="11">
        <f t="shared" si="830"/>
        <v>516</v>
      </c>
      <c r="AV909" s="6">
        <v>976.05000000000007</v>
      </c>
      <c r="AW909" s="6">
        <v>690.98</v>
      </c>
      <c r="AX909" s="6">
        <f t="shared" si="831"/>
        <v>2478.85</v>
      </c>
      <c r="AY909" s="33">
        <v>43191</v>
      </c>
      <c r="AZ909" s="5">
        <f t="shared" si="832"/>
        <v>43191</v>
      </c>
      <c r="BA909" s="11">
        <f t="shared" si="833"/>
        <v>881</v>
      </c>
      <c r="BB909" s="11">
        <f t="shared" si="834"/>
        <v>881</v>
      </c>
      <c r="BC909" s="6">
        <v>1677.1237502090039</v>
      </c>
      <c r="BD909" s="6">
        <v>701.07375020900395</v>
      </c>
      <c r="BE909" s="6">
        <f t="shared" si="835"/>
        <v>1777.7762497909962</v>
      </c>
      <c r="BF909" s="8"/>
      <c r="BG909" s="33">
        <v>43556</v>
      </c>
      <c r="BH909" s="5">
        <f t="shared" si="836"/>
        <v>43556</v>
      </c>
      <c r="BI909" s="11">
        <f t="shared" si="837"/>
        <v>1246</v>
      </c>
      <c r="BJ909" s="11">
        <f t="shared" si="838"/>
        <v>0</v>
      </c>
      <c r="BK909" s="6">
        <f t="shared" si="862"/>
        <v>2368.0837502090039</v>
      </c>
      <c r="BL909" s="6">
        <v>690.96</v>
      </c>
      <c r="BM909" s="6">
        <f t="shared" si="839"/>
        <v>1086.8162497909962</v>
      </c>
      <c r="BN909" s="59"/>
      <c r="BO909" s="58"/>
      <c r="BP909" s="58"/>
      <c r="BQ909" s="61">
        <f t="shared" si="840"/>
        <v>921.45036080207683</v>
      </c>
      <c r="BR909" s="33">
        <v>43922</v>
      </c>
      <c r="BS909" s="5">
        <f t="shared" si="841"/>
        <v>43922</v>
      </c>
      <c r="BT909" s="11">
        <f t="shared" si="842"/>
        <v>1612</v>
      </c>
      <c r="BU909" s="11">
        <f t="shared" si="843"/>
        <v>0</v>
      </c>
      <c r="BV909" s="6">
        <f t="shared" si="844"/>
        <v>2533.4496391979233</v>
      </c>
      <c r="BW909" s="6">
        <v>165.36588898891941</v>
      </c>
      <c r="BX909" s="73">
        <f t="shared" si="852"/>
        <v>2438.3075068493149</v>
      </c>
      <c r="BY909" s="6">
        <v>395.83624979099613</v>
      </c>
      <c r="BZ909" s="33">
        <v>44287</v>
      </c>
      <c r="CA909" s="5">
        <f t="shared" si="845"/>
        <v>44287</v>
      </c>
      <c r="CB909" s="11">
        <f t="shared" si="846"/>
        <v>1977</v>
      </c>
      <c r="CC909" s="11">
        <f t="shared" si="847"/>
        <v>0</v>
      </c>
      <c r="CD909" s="6">
        <f t="shared" si="855"/>
        <v>2929.2858889889194</v>
      </c>
      <c r="CE909" s="62">
        <f t="shared" si="856"/>
        <v>395.83624979099613</v>
      </c>
      <c r="CF909" s="73">
        <f t="shared" si="853"/>
        <v>230.32666666666668</v>
      </c>
      <c r="CG909" s="73">
        <f t="shared" si="863"/>
        <v>2207.9808401826481</v>
      </c>
      <c r="CH909" s="6">
        <f t="shared" si="857"/>
        <v>0</v>
      </c>
      <c r="CI909" s="6"/>
      <c r="CJ909" s="33">
        <v>44652</v>
      </c>
      <c r="CK909" s="5">
        <f t="shared" si="848"/>
        <v>44652</v>
      </c>
      <c r="CL909" s="11">
        <f t="shared" si="849"/>
        <v>2557</v>
      </c>
      <c r="CM909" s="11">
        <f t="shared" si="850"/>
        <v>2557</v>
      </c>
      <c r="CN909" s="6">
        <f t="shared" si="858"/>
        <v>2929.2858889889194</v>
      </c>
      <c r="CO909" s="62">
        <f t="shared" si="859"/>
        <v>0</v>
      </c>
      <c r="CP909" s="73">
        <f t="shared" si="854"/>
        <v>230.32666666666668</v>
      </c>
      <c r="CQ909" s="73">
        <f t="shared" si="864"/>
        <v>1977.6541735159815</v>
      </c>
      <c r="CR909" s="6">
        <f t="shared" si="851"/>
        <v>0</v>
      </c>
    </row>
    <row r="910" spans="1:96">
      <c r="A910" s="30" t="s">
        <v>2861</v>
      </c>
      <c r="B910" s="30" t="s">
        <v>2857</v>
      </c>
      <c r="C910" s="49"/>
      <c r="D910" s="49" t="s">
        <v>4090</v>
      </c>
      <c r="E910" s="30" t="s">
        <v>3061</v>
      </c>
      <c r="F910" s="30" t="s">
        <v>3138</v>
      </c>
      <c r="G910" s="30" t="s">
        <v>3115</v>
      </c>
      <c r="H910" s="30" t="s">
        <v>3163</v>
      </c>
      <c r="I910" s="30" t="s">
        <v>4310</v>
      </c>
      <c r="J910" s="30"/>
      <c r="K910" s="30" t="s">
        <v>1240</v>
      </c>
      <c r="L910" s="30" t="s">
        <v>3102</v>
      </c>
      <c r="M910" s="31">
        <v>3454.9</v>
      </c>
      <c r="N910" s="30">
        <v>5</v>
      </c>
      <c r="O910" s="30"/>
      <c r="P910" s="162">
        <v>15</v>
      </c>
      <c r="Q910" s="30">
        <f t="shared" si="815"/>
        <v>60</v>
      </c>
      <c r="R910" s="30">
        <f t="shared" si="816"/>
        <v>1826.2110000000002</v>
      </c>
      <c r="S910" s="30">
        <f t="shared" si="817"/>
        <v>1825</v>
      </c>
      <c r="T910" s="30" t="s">
        <v>6</v>
      </c>
      <c r="U910" s="30"/>
      <c r="V910" s="32">
        <v>42310</v>
      </c>
      <c r="W910" s="30"/>
      <c r="X910" s="31">
        <v>3454.9</v>
      </c>
      <c r="Y910" s="30">
        <v>0</v>
      </c>
      <c r="Z910" s="30">
        <v>0</v>
      </c>
      <c r="AA910" s="30">
        <v>0</v>
      </c>
      <c r="AB910" s="31">
        <f t="shared" si="818"/>
        <v>3454.9</v>
      </c>
      <c r="AC910" s="33">
        <v>42095</v>
      </c>
      <c r="AD910" s="10">
        <f t="shared" si="819"/>
        <v>42310</v>
      </c>
      <c r="AE910" s="10">
        <f t="shared" si="820"/>
        <v>42095</v>
      </c>
      <c r="AF910" s="11">
        <f t="shared" si="821"/>
        <v>-215</v>
      </c>
      <c r="AG910" s="11">
        <f t="shared" si="822"/>
        <v>1826.25</v>
      </c>
      <c r="AH910" s="11">
        <v>0</v>
      </c>
      <c r="AI910" s="11">
        <v>0</v>
      </c>
      <c r="AJ910" s="11">
        <v>0</v>
      </c>
      <c r="AK910" s="33">
        <v>42461</v>
      </c>
      <c r="AL910" s="5">
        <f t="shared" si="823"/>
        <v>42461</v>
      </c>
      <c r="AM910" s="11">
        <f t="shared" si="824"/>
        <v>42461</v>
      </c>
      <c r="AN910" s="11">
        <f t="shared" si="825"/>
        <v>0</v>
      </c>
      <c r="AO910" s="6">
        <v>285.07</v>
      </c>
      <c r="AP910" s="6">
        <f t="shared" si="826"/>
        <v>285.07</v>
      </c>
      <c r="AQ910" s="6">
        <f t="shared" si="827"/>
        <v>3169.83</v>
      </c>
      <c r="AR910" s="33">
        <v>42826</v>
      </c>
      <c r="AS910" s="5">
        <f t="shared" si="828"/>
        <v>42826</v>
      </c>
      <c r="AT910" s="11">
        <f t="shared" si="829"/>
        <v>42826</v>
      </c>
      <c r="AU910" s="11">
        <f t="shared" si="830"/>
        <v>516</v>
      </c>
      <c r="AV910" s="6">
        <v>976.05000000000007</v>
      </c>
      <c r="AW910" s="6">
        <v>690.98</v>
      </c>
      <c r="AX910" s="6">
        <f t="shared" si="831"/>
        <v>2478.85</v>
      </c>
      <c r="AY910" s="33">
        <v>43191</v>
      </c>
      <c r="AZ910" s="5">
        <f t="shared" si="832"/>
        <v>43191</v>
      </c>
      <c r="BA910" s="11">
        <f t="shared" si="833"/>
        <v>881</v>
      </c>
      <c r="BB910" s="11">
        <f t="shared" si="834"/>
        <v>881</v>
      </c>
      <c r="BC910" s="6">
        <v>1677.1237502090039</v>
      </c>
      <c r="BD910" s="6">
        <v>701.07375020900395</v>
      </c>
      <c r="BE910" s="6">
        <f t="shared" si="835"/>
        <v>1777.7762497909962</v>
      </c>
      <c r="BF910" s="8"/>
      <c r="BG910" s="33">
        <v>43556</v>
      </c>
      <c r="BH910" s="5">
        <f t="shared" si="836"/>
        <v>43556</v>
      </c>
      <c r="BI910" s="11">
        <f t="shared" si="837"/>
        <v>1246</v>
      </c>
      <c r="BJ910" s="11">
        <f t="shared" si="838"/>
        <v>0</v>
      </c>
      <c r="BK910" s="6">
        <f t="shared" si="862"/>
        <v>2368.0837502090039</v>
      </c>
      <c r="BL910" s="6">
        <v>690.96</v>
      </c>
      <c r="BM910" s="6">
        <f t="shared" si="839"/>
        <v>1086.8162497909962</v>
      </c>
      <c r="BN910" s="59"/>
      <c r="BO910" s="58"/>
      <c r="BP910" s="58"/>
      <c r="BQ910" s="61">
        <f t="shared" si="840"/>
        <v>921.45036080207683</v>
      </c>
      <c r="BR910" s="33">
        <v>43922</v>
      </c>
      <c r="BS910" s="5">
        <f t="shared" si="841"/>
        <v>43922</v>
      </c>
      <c r="BT910" s="11">
        <f t="shared" si="842"/>
        <v>1612</v>
      </c>
      <c r="BU910" s="11">
        <f t="shared" si="843"/>
        <v>0</v>
      </c>
      <c r="BV910" s="6">
        <f t="shared" si="844"/>
        <v>2533.4496391979233</v>
      </c>
      <c r="BW910" s="6">
        <v>165.36588898891941</v>
      </c>
      <c r="BX910" s="73">
        <f t="shared" si="852"/>
        <v>2438.3075068493149</v>
      </c>
      <c r="BY910" s="6">
        <v>395.83624979099613</v>
      </c>
      <c r="BZ910" s="33">
        <v>44287</v>
      </c>
      <c r="CA910" s="5">
        <f t="shared" si="845"/>
        <v>44287</v>
      </c>
      <c r="CB910" s="11">
        <f t="shared" si="846"/>
        <v>1977</v>
      </c>
      <c r="CC910" s="11">
        <f t="shared" si="847"/>
        <v>0</v>
      </c>
      <c r="CD910" s="6">
        <f t="shared" si="855"/>
        <v>2929.2858889889194</v>
      </c>
      <c r="CE910" s="62">
        <f t="shared" si="856"/>
        <v>395.83624979099613</v>
      </c>
      <c r="CF910" s="73">
        <f t="shared" si="853"/>
        <v>230.32666666666668</v>
      </c>
      <c r="CG910" s="73">
        <f t="shared" si="863"/>
        <v>2207.9808401826481</v>
      </c>
      <c r="CH910" s="6">
        <f t="shared" si="857"/>
        <v>0</v>
      </c>
      <c r="CI910" s="6"/>
      <c r="CJ910" s="33">
        <v>44652</v>
      </c>
      <c r="CK910" s="5">
        <f t="shared" si="848"/>
        <v>44652</v>
      </c>
      <c r="CL910" s="11">
        <f t="shared" si="849"/>
        <v>2557</v>
      </c>
      <c r="CM910" s="11">
        <f t="shared" si="850"/>
        <v>2557</v>
      </c>
      <c r="CN910" s="6">
        <f t="shared" si="858"/>
        <v>2929.2858889889194</v>
      </c>
      <c r="CO910" s="62">
        <f t="shared" si="859"/>
        <v>0</v>
      </c>
      <c r="CP910" s="73">
        <f t="shared" si="854"/>
        <v>230.32666666666668</v>
      </c>
      <c r="CQ910" s="73">
        <f t="shared" si="864"/>
        <v>1977.6541735159815</v>
      </c>
      <c r="CR910" s="6">
        <f t="shared" si="851"/>
        <v>0</v>
      </c>
    </row>
    <row r="911" spans="1:96">
      <c r="A911" s="30" t="s">
        <v>2862</v>
      </c>
      <c r="B911" s="30" t="s">
        <v>2857</v>
      </c>
      <c r="C911" s="49"/>
      <c r="D911" s="49" t="s">
        <v>4091</v>
      </c>
      <c r="E911" s="30" t="s">
        <v>3061</v>
      </c>
      <c r="F911" s="30" t="s">
        <v>3138</v>
      </c>
      <c r="G911" s="30" t="s">
        <v>3115</v>
      </c>
      <c r="H911" s="30" t="s">
        <v>3155</v>
      </c>
      <c r="I911" s="30" t="s">
        <v>4298</v>
      </c>
      <c r="J911" s="30"/>
      <c r="K911" s="30" t="s">
        <v>1240</v>
      </c>
      <c r="L911" s="30" t="s">
        <v>3102</v>
      </c>
      <c r="M911" s="31">
        <v>3454.9</v>
      </c>
      <c r="N911" s="30">
        <v>5</v>
      </c>
      <c r="O911" s="30"/>
      <c r="P911" s="162">
        <v>15</v>
      </c>
      <c r="Q911" s="30">
        <f t="shared" si="815"/>
        <v>60</v>
      </c>
      <c r="R911" s="30">
        <f t="shared" si="816"/>
        <v>1826.2110000000002</v>
      </c>
      <c r="S911" s="30">
        <f t="shared" si="817"/>
        <v>1825</v>
      </c>
      <c r="T911" s="30" t="s">
        <v>6</v>
      </c>
      <c r="U911" s="30"/>
      <c r="V911" s="32">
        <v>42310</v>
      </c>
      <c r="W911" s="30"/>
      <c r="X911" s="31">
        <v>3454.9</v>
      </c>
      <c r="Y911" s="30">
        <v>0</v>
      </c>
      <c r="Z911" s="30">
        <v>0</v>
      </c>
      <c r="AA911" s="30">
        <v>0</v>
      </c>
      <c r="AB911" s="31">
        <f t="shared" si="818"/>
        <v>3454.9</v>
      </c>
      <c r="AC911" s="33">
        <v>42095</v>
      </c>
      <c r="AD911" s="10">
        <f t="shared" si="819"/>
        <v>42310</v>
      </c>
      <c r="AE911" s="10">
        <f t="shared" si="820"/>
        <v>42095</v>
      </c>
      <c r="AF911" s="11">
        <f t="shared" si="821"/>
        <v>-215</v>
      </c>
      <c r="AG911" s="11">
        <f t="shared" si="822"/>
        <v>1826.25</v>
      </c>
      <c r="AH911" s="11">
        <v>0</v>
      </c>
      <c r="AI911" s="11">
        <v>0</v>
      </c>
      <c r="AJ911" s="11">
        <v>0</v>
      </c>
      <c r="AK911" s="33">
        <v>42461</v>
      </c>
      <c r="AL911" s="5">
        <f t="shared" si="823"/>
        <v>42461</v>
      </c>
      <c r="AM911" s="11">
        <f t="shared" si="824"/>
        <v>42461</v>
      </c>
      <c r="AN911" s="11">
        <f t="shared" si="825"/>
        <v>0</v>
      </c>
      <c r="AO911" s="6">
        <v>285.07</v>
      </c>
      <c r="AP911" s="6">
        <f t="shared" si="826"/>
        <v>285.07</v>
      </c>
      <c r="AQ911" s="6">
        <f t="shared" si="827"/>
        <v>3169.83</v>
      </c>
      <c r="AR911" s="33">
        <v>42826</v>
      </c>
      <c r="AS911" s="5">
        <f t="shared" si="828"/>
        <v>42826</v>
      </c>
      <c r="AT911" s="11">
        <f t="shared" si="829"/>
        <v>42826</v>
      </c>
      <c r="AU911" s="11">
        <f t="shared" si="830"/>
        <v>516</v>
      </c>
      <c r="AV911" s="6">
        <v>976.05000000000007</v>
      </c>
      <c r="AW911" s="6">
        <v>690.98</v>
      </c>
      <c r="AX911" s="6">
        <f t="shared" si="831"/>
        <v>2478.85</v>
      </c>
      <c r="AY911" s="33">
        <v>43191</v>
      </c>
      <c r="AZ911" s="5">
        <f t="shared" si="832"/>
        <v>43191</v>
      </c>
      <c r="BA911" s="11">
        <f t="shared" si="833"/>
        <v>881</v>
      </c>
      <c r="BB911" s="11">
        <f t="shared" si="834"/>
        <v>881</v>
      </c>
      <c r="BC911" s="6">
        <v>1677.1237502090039</v>
      </c>
      <c r="BD911" s="6">
        <v>701.07375020900395</v>
      </c>
      <c r="BE911" s="6">
        <f t="shared" si="835"/>
        <v>1777.7762497909962</v>
      </c>
      <c r="BF911" s="8"/>
      <c r="BG911" s="33">
        <v>43556</v>
      </c>
      <c r="BH911" s="5">
        <f t="shared" si="836"/>
        <v>43556</v>
      </c>
      <c r="BI911" s="11">
        <f t="shared" si="837"/>
        <v>1246</v>
      </c>
      <c r="BJ911" s="11">
        <f t="shared" si="838"/>
        <v>0</v>
      </c>
      <c r="BK911" s="6">
        <f t="shared" si="862"/>
        <v>2368.0837502090039</v>
      </c>
      <c r="BL911" s="6">
        <v>690.96</v>
      </c>
      <c r="BM911" s="6">
        <f t="shared" si="839"/>
        <v>1086.8162497909962</v>
      </c>
      <c r="BN911" s="59"/>
      <c r="BO911" s="58"/>
      <c r="BP911" s="58"/>
      <c r="BQ911" s="61">
        <f t="shared" si="840"/>
        <v>921.45036080207683</v>
      </c>
      <c r="BR911" s="33">
        <v>43922</v>
      </c>
      <c r="BS911" s="5">
        <f t="shared" si="841"/>
        <v>43922</v>
      </c>
      <c r="BT911" s="11">
        <f t="shared" si="842"/>
        <v>1612</v>
      </c>
      <c r="BU911" s="11">
        <f t="shared" si="843"/>
        <v>0</v>
      </c>
      <c r="BV911" s="6">
        <f t="shared" si="844"/>
        <v>2533.4496391979233</v>
      </c>
      <c r="BW911" s="6">
        <v>165.36588898891941</v>
      </c>
      <c r="BX911" s="73">
        <f t="shared" si="852"/>
        <v>2438.3075068493149</v>
      </c>
      <c r="BY911" s="6">
        <v>395.83624979099613</v>
      </c>
      <c r="BZ911" s="33">
        <v>44287</v>
      </c>
      <c r="CA911" s="5">
        <f t="shared" si="845"/>
        <v>44287</v>
      </c>
      <c r="CB911" s="11">
        <f t="shared" si="846"/>
        <v>1977</v>
      </c>
      <c r="CC911" s="11">
        <f t="shared" si="847"/>
        <v>0</v>
      </c>
      <c r="CD911" s="6">
        <f t="shared" si="855"/>
        <v>2929.2858889889194</v>
      </c>
      <c r="CE911" s="62">
        <f t="shared" si="856"/>
        <v>395.83624979099613</v>
      </c>
      <c r="CF911" s="73">
        <f t="shared" si="853"/>
        <v>230.32666666666668</v>
      </c>
      <c r="CG911" s="73">
        <f t="shared" si="863"/>
        <v>2207.9808401826481</v>
      </c>
      <c r="CH911" s="6">
        <f t="shared" si="857"/>
        <v>0</v>
      </c>
      <c r="CI911" s="6"/>
      <c r="CJ911" s="33">
        <v>44652</v>
      </c>
      <c r="CK911" s="5">
        <f t="shared" si="848"/>
        <v>44652</v>
      </c>
      <c r="CL911" s="11">
        <f t="shared" si="849"/>
        <v>2557</v>
      </c>
      <c r="CM911" s="11">
        <f t="shared" si="850"/>
        <v>2557</v>
      </c>
      <c r="CN911" s="6">
        <f t="shared" si="858"/>
        <v>2929.2858889889194</v>
      </c>
      <c r="CO911" s="62">
        <f t="shared" si="859"/>
        <v>0</v>
      </c>
      <c r="CP911" s="73">
        <f t="shared" si="854"/>
        <v>230.32666666666668</v>
      </c>
      <c r="CQ911" s="73">
        <f t="shared" si="864"/>
        <v>1977.6541735159815</v>
      </c>
      <c r="CR911" s="6">
        <f t="shared" si="851"/>
        <v>0</v>
      </c>
    </row>
    <row r="912" spans="1:96">
      <c r="A912" s="30" t="s">
        <v>2863</v>
      </c>
      <c r="B912" s="30" t="s">
        <v>2857</v>
      </c>
      <c r="C912" s="49"/>
      <c r="D912" s="49" t="s">
        <v>4092</v>
      </c>
      <c r="E912" s="30" t="s">
        <v>3061</v>
      </c>
      <c r="F912" s="30" t="s">
        <v>3138</v>
      </c>
      <c r="G912" s="30" t="s">
        <v>3115</v>
      </c>
      <c r="H912" s="30" t="s">
        <v>4064</v>
      </c>
      <c r="I912" s="30" t="s">
        <v>4259</v>
      </c>
      <c r="J912" s="30"/>
      <c r="K912" s="30" t="s">
        <v>1240</v>
      </c>
      <c r="L912" s="30" t="s">
        <v>3102</v>
      </c>
      <c r="M912" s="31">
        <v>3454.9</v>
      </c>
      <c r="N912" s="30">
        <v>5</v>
      </c>
      <c r="O912" s="30"/>
      <c r="P912" s="162">
        <v>15</v>
      </c>
      <c r="Q912" s="30">
        <f t="shared" si="815"/>
        <v>60</v>
      </c>
      <c r="R912" s="30">
        <f t="shared" si="816"/>
        <v>1826.2110000000002</v>
      </c>
      <c r="S912" s="30">
        <f t="shared" si="817"/>
        <v>1825</v>
      </c>
      <c r="T912" s="30" t="s">
        <v>6</v>
      </c>
      <c r="U912" s="30"/>
      <c r="V912" s="32">
        <v>42310</v>
      </c>
      <c r="W912" s="30"/>
      <c r="X912" s="31">
        <v>3454.9</v>
      </c>
      <c r="Y912" s="30">
        <v>0</v>
      </c>
      <c r="Z912" s="30">
        <v>0</v>
      </c>
      <c r="AA912" s="30">
        <v>0</v>
      </c>
      <c r="AB912" s="31">
        <f t="shared" si="818"/>
        <v>3454.9</v>
      </c>
      <c r="AC912" s="33">
        <v>42095</v>
      </c>
      <c r="AD912" s="10">
        <f t="shared" si="819"/>
        <v>42310</v>
      </c>
      <c r="AE912" s="10">
        <f t="shared" si="820"/>
        <v>42095</v>
      </c>
      <c r="AF912" s="11">
        <f t="shared" si="821"/>
        <v>-215</v>
      </c>
      <c r="AG912" s="11">
        <f t="shared" si="822"/>
        <v>1826.25</v>
      </c>
      <c r="AH912" s="11">
        <v>0</v>
      </c>
      <c r="AI912" s="11">
        <v>0</v>
      </c>
      <c r="AJ912" s="11">
        <v>0</v>
      </c>
      <c r="AK912" s="33">
        <v>42461</v>
      </c>
      <c r="AL912" s="5">
        <f t="shared" si="823"/>
        <v>42461</v>
      </c>
      <c r="AM912" s="11">
        <f t="shared" si="824"/>
        <v>42461</v>
      </c>
      <c r="AN912" s="11">
        <f t="shared" si="825"/>
        <v>0</v>
      </c>
      <c r="AO912" s="6">
        <v>285.07</v>
      </c>
      <c r="AP912" s="6">
        <f t="shared" si="826"/>
        <v>285.07</v>
      </c>
      <c r="AQ912" s="6">
        <f t="shared" si="827"/>
        <v>3169.83</v>
      </c>
      <c r="AR912" s="33">
        <v>42826</v>
      </c>
      <c r="AS912" s="5">
        <f t="shared" si="828"/>
        <v>42826</v>
      </c>
      <c r="AT912" s="11">
        <f t="shared" si="829"/>
        <v>42826</v>
      </c>
      <c r="AU912" s="11">
        <f t="shared" si="830"/>
        <v>516</v>
      </c>
      <c r="AV912" s="6">
        <v>976.05000000000007</v>
      </c>
      <c r="AW912" s="6">
        <v>690.98</v>
      </c>
      <c r="AX912" s="6">
        <f t="shared" si="831"/>
        <v>2478.85</v>
      </c>
      <c r="AY912" s="33">
        <v>43191</v>
      </c>
      <c r="AZ912" s="5">
        <f t="shared" si="832"/>
        <v>43191</v>
      </c>
      <c r="BA912" s="11">
        <f t="shared" si="833"/>
        <v>881</v>
      </c>
      <c r="BB912" s="11">
        <f t="shared" si="834"/>
        <v>881</v>
      </c>
      <c r="BC912" s="6">
        <v>1677.1237502090039</v>
      </c>
      <c r="BD912" s="6">
        <v>701.07375020900395</v>
      </c>
      <c r="BE912" s="6">
        <f t="shared" si="835"/>
        <v>1777.7762497909962</v>
      </c>
      <c r="BF912" s="8"/>
      <c r="BG912" s="33">
        <v>43556</v>
      </c>
      <c r="BH912" s="5">
        <f t="shared" si="836"/>
        <v>43556</v>
      </c>
      <c r="BI912" s="11">
        <f t="shared" si="837"/>
        <v>1246</v>
      </c>
      <c r="BJ912" s="11">
        <f t="shared" si="838"/>
        <v>0</v>
      </c>
      <c r="BK912" s="6">
        <f t="shared" si="862"/>
        <v>2368.0837502090039</v>
      </c>
      <c r="BL912" s="6">
        <v>690.96</v>
      </c>
      <c r="BM912" s="6">
        <f t="shared" si="839"/>
        <v>1086.8162497909962</v>
      </c>
      <c r="BN912" s="59"/>
      <c r="BO912" s="58"/>
      <c r="BP912" s="58"/>
      <c r="BQ912" s="61">
        <f t="shared" si="840"/>
        <v>921.45036080207683</v>
      </c>
      <c r="BR912" s="33">
        <v>43922</v>
      </c>
      <c r="BS912" s="5">
        <f t="shared" si="841"/>
        <v>43922</v>
      </c>
      <c r="BT912" s="11">
        <f t="shared" si="842"/>
        <v>1612</v>
      </c>
      <c r="BU912" s="11">
        <f t="shared" si="843"/>
        <v>0</v>
      </c>
      <c r="BV912" s="6">
        <f t="shared" si="844"/>
        <v>2533.4496391979233</v>
      </c>
      <c r="BW912" s="6">
        <v>165.36588898891941</v>
      </c>
      <c r="BX912" s="73">
        <f t="shared" si="852"/>
        <v>2438.3075068493149</v>
      </c>
      <c r="BY912" s="6">
        <v>395.83624979099613</v>
      </c>
      <c r="BZ912" s="33">
        <v>44287</v>
      </c>
      <c r="CA912" s="5">
        <f t="shared" si="845"/>
        <v>44287</v>
      </c>
      <c r="CB912" s="11">
        <f t="shared" si="846"/>
        <v>1977</v>
      </c>
      <c r="CC912" s="11">
        <f t="shared" si="847"/>
        <v>0</v>
      </c>
      <c r="CD912" s="6">
        <f t="shared" si="855"/>
        <v>2929.2858889889194</v>
      </c>
      <c r="CE912" s="62">
        <f t="shared" si="856"/>
        <v>395.83624979099613</v>
      </c>
      <c r="CF912" s="73">
        <f t="shared" si="853"/>
        <v>230.32666666666668</v>
      </c>
      <c r="CG912" s="73">
        <f t="shared" si="863"/>
        <v>2207.9808401826481</v>
      </c>
      <c r="CH912" s="6">
        <f t="shared" si="857"/>
        <v>0</v>
      </c>
      <c r="CI912" s="6"/>
      <c r="CJ912" s="33">
        <v>44652</v>
      </c>
      <c r="CK912" s="5">
        <f t="shared" si="848"/>
        <v>44652</v>
      </c>
      <c r="CL912" s="11">
        <f t="shared" si="849"/>
        <v>2557</v>
      </c>
      <c r="CM912" s="11">
        <f t="shared" si="850"/>
        <v>2557</v>
      </c>
      <c r="CN912" s="6">
        <f t="shared" si="858"/>
        <v>2929.2858889889194</v>
      </c>
      <c r="CO912" s="62">
        <f t="shared" si="859"/>
        <v>0</v>
      </c>
      <c r="CP912" s="73">
        <f t="shared" si="854"/>
        <v>230.32666666666668</v>
      </c>
      <c r="CQ912" s="73">
        <f t="shared" si="864"/>
        <v>1977.6541735159815</v>
      </c>
      <c r="CR912" s="6">
        <f t="shared" si="851"/>
        <v>0</v>
      </c>
    </row>
    <row r="913" spans="1:96">
      <c r="A913" s="30" t="s">
        <v>2864</v>
      </c>
      <c r="B913" s="30" t="s">
        <v>2865</v>
      </c>
      <c r="C913" s="49"/>
      <c r="D913" s="49" t="s">
        <v>4093</v>
      </c>
      <c r="E913" s="30" t="s">
        <v>3061</v>
      </c>
      <c r="F913" s="30" t="s">
        <v>3138</v>
      </c>
      <c r="G913" s="30" t="s">
        <v>3115</v>
      </c>
      <c r="H913" s="30" t="s">
        <v>3358</v>
      </c>
      <c r="I913" s="30" t="s">
        <v>4447</v>
      </c>
      <c r="J913" s="30"/>
      <c r="K913" s="30" t="s">
        <v>1240</v>
      </c>
      <c r="L913" s="30" t="s">
        <v>3102</v>
      </c>
      <c r="M913" s="31">
        <v>2156.38</v>
      </c>
      <c r="N913" s="30">
        <v>5</v>
      </c>
      <c r="O913" s="30"/>
      <c r="P913" s="162">
        <v>15</v>
      </c>
      <c r="Q913" s="30">
        <f t="shared" ref="Q913:Q976" si="865">N913*12</f>
        <v>60</v>
      </c>
      <c r="R913" s="30">
        <f t="shared" ref="R913:R976" si="866">N913*365.2422</f>
        <v>1826.2110000000002</v>
      </c>
      <c r="S913" s="30">
        <f t="shared" ref="S913:S976" si="867">N913*365</f>
        <v>1825</v>
      </c>
      <c r="T913" s="30" t="s">
        <v>6</v>
      </c>
      <c r="U913" s="30"/>
      <c r="V913" s="32">
        <v>42310</v>
      </c>
      <c r="W913" s="30"/>
      <c r="X913" s="31">
        <v>2156.38</v>
      </c>
      <c r="Y913" s="30">
        <v>0</v>
      </c>
      <c r="Z913" s="30">
        <v>0</v>
      </c>
      <c r="AA913" s="30">
        <v>0</v>
      </c>
      <c r="AB913" s="31">
        <f t="shared" ref="AB913:AB976" si="868">SUBTOTAL(9,X913:AA913)</f>
        <v>2156.38</v>
      </c>
      <c r="AC913" s="33">
        <v>42095</v>
      </c>
      <c r="AD913" s="10">
        <f t="shared" ref="AD913:AD976" si="869">V913</f>
        <v>42310</v>
      </c>
      <c r="AE913" s="10">
        <f t="shared" ref="AE913:AE976" si="870">AC913</f>
        <v>42095</v>
      </c>
      <c r="AF913" s="11">
        <f t="shared" ref="AF913:AF976" si="871">AC913-V913</f>
        <v>-215</v>
      </c>
      <c r="AG913" s="11">
        <f t="shared" ref="AG913:AG976" si="872">+N913*365.25</f>
        <v>1826.25</v>
      </c>
      <c r="AH913" s="11">
        <v>0</v>
      </c>
      <c r="AI913" s="11">
        <v>0</v>
      </c>
      <c r="AJ913" s="11">
        <v>0</v>
      </c>
      <c r="AK913" s="33">
        <v>42461</v>
      </c>
      <c r="AL913" s="5">
        <f t="shared" ref="AL913:AL976" si="873">AK913</f>
        <v>42461</v>
      </c>
      <c r="AM913" s="11">
        <f t="shared" ref="AM913:AM976" si="874">AL913-W913</f>
        <v>42461</v>
      </c>
      <c r="AN913" s="11">
        <f t="shared" ref="AN913:AN976" si="875">IF(AG913&lt;AM913,AH913,AM913)</f>
        <v>0</v>
      </c>
      <c r="AO913" s="6">
        <v>177.93</v>
      </c>
      <c r="AP913" s="6">
        <f t="shared" ref="AP913:AP976" si="876">AO913-AI913</f>
        <v>177.93</v>
      </c>
      <c r="AQ913" s="6">
        <f t="shared" ref="AQ913:AQ976" si="877">AB913-AO913</f>
        <v>1978.45</v>
      </c>
      <c r="AR913" s="33">
        <v>42826</v>
      </c>
      <c r="AS913" s="5">
        <f t="shared" ref="AS913:AS976" si="878">AR913</f>
        <v>42826</v>
      </c>
      <c r="AT913" s="11">
        <f t="shared" ref="AT913:AT976" si="879">AS913-W913</f>
        <v>42826</v>
      </c>
      <c r="AU913" s="11">
        <f t="shared" ref="AU913:AU976" si="880">IF(AD913 &lt;&gt; "N/a",IF(AT913&lt;AD913,0,AT913-AD913),0)</f>
        <v>516</v>
      </c>
      <c r="AV913" s="6">
        <v>609.20600000000002</v>
      </c>
      <c r="AW913" s="6">
        <v>431.27600000000001</v>
      </c>
      <c r="AX913" s="6">
        <f t="shared" ref="AX913:AX976" si="881">AB913-AV913</f>
        <v>1547.174</v>
      </c>
      <c r="AY913" s="33">
        <v>43191</v>
      </c>
      <c r="AZ913" s="5">
        <f t="shared" ref="AZ913:AZ976" si="882">AY913</f>
        <v>43191</v>
      </c>
      <c r="BA913" s="11">
        <f t="shared" ref="BA913:BA976" si="883">IF(AJ913 &lt;&gt; "N/a",IF(AZ913&lt;AD913,0,AZ913-AD913),0)</f>
        <v>881</v>
      </c>
      <c r="BB913" s="11">
        <f t="shared" ref="BB913:BB976" si="884">IF(AJ913 &lt;&gt; "N/a",IF(BA913&lt;AJ913,0,BA913-AJ913),0)</f>
        <v>881</v>
      </c>
      <c r="BC913" s="6">
        <v>1046.7787672606212</v>
      </c>
      <c r="BD913" s="6">
        <v>437.57276726062122</v>
      </c>
      <c r="BE913" s="6">
        <f t="shared" ref="BE913:BE976" si="885">AB913-BC913</f>
        <v>1109.6012327393789</v>
      </c>
      <c r="BF913" s="8"/>
      <c r="BG913" s="33">
        <v>43556</v>
      </c>
      <c r="BH913" s="5">
        <f t="shared" ref="BH913:BH976" si="886">BG913</f>
        <v>43556</v>
      </c>
      <c r="BI913" s="11">
        <f t="shared" ref="BI913:BI976" si="887">IF(R913 &lt;&gt; "N/a",IF(BG913&lt;V913,0,BG913-V913),0)</f>
        <v>1246</v>
      </c>
      <c r="BJ913" s="11">
        <f t="shared" ref="BJ913:BJ976" si="888">IF(AR913 &lt;&gt; "N/a",IF(BI913&lt;AR913,0,BI913-AR913),0)</f>
        <v>0</v>
      </c>
      <c r="BK913" s="6">
        <f t="shared" si="862"/>
        <v>1478.0587672606212</v>
      </c>
      <c r="BL913" s="6">
        <v>431.28</v>
      </c>
      <c r="BM913" s="6">
        <f t="shared" ref="BM913:BM976" si="889">BE913-BL913</f>
        <v>678.32123273937896</v>
      </c>
      <c r="BN913" s="59"/>
      <c r="BO913" s="58"/>
      <c r="BP913" s="58"/>
      <c r="BQ913" s="61">
        <f t="shared" ref="BQ913:BQ976" si="890">AB913-BV913</f>
        <v>575.11041518528123</v>
      </c>
      <c r="BR913" s="33">
        <v>43922</v>
      </c>
      <c r="BS913" s="5">
        <f t="shared" ref="BS913:BS976" si="891">BR913</f>
        <v>43922</v>
      </c>
      <c r="BT913" s="11">
        <f t="shared" ref="BT913:BT976" si="892">IF(Z913 &lt;&gt; "N/a",IF(BR913&lt;AD913,0,BR913-AD913),0)</f>
        <v>1612</v>
      </c>
      <c r="BU913" s="11">
        <f t="shared" ref="BU913:BU976" si="893">IF(AZ913 &lt;&gt; "N/a",IF(BT913&lt;AZ913,0,BT913-AZ913),0)</f>
        <v>0</v>
      </c>
      <c r="BV913" s="6">
        <f t="shared" ref="BV913:BV976" si="894">BK913+BW913</f>
        <v>1581.2695848147189</v>
      </c>
      <c r="BW913" s="6">
        <v>103.21081755409764</v>
      </c>
      <c r="BX913" s="73">
        <f t="shared" si="852"/>
        <v>1521.872569863014</v>
      </c>
      <c r="BY913" s="6">
        <v>247.04523273937895</v>
      </c>
      <c r="BZ913" s="33">
        <v>44287</v>
      </c>
      <c r="CA913" s="5">
        <f t="shared" ref="CA913:CA976" si="895">BZ913</f>
        <v>44287</v>
      </c>
      <c r="CB913" s="11">
        <f t="shared" ref="CB913:CB976" si="896">BZ913-V913</f>
        <v>1977</v>
      </c>
      <c r="CC913" s="11">
        <f t="shared" ref="CC913:CC976" si="897">IF(BG913 &lt;&gt; "N/a",IF(CB913&lt;BG913,0,CB913-BG913),0)</f>
        <v>0</v>
      </c>
      <c r="CD913" s="6">
        <f t="shared" si="855"/>
        <v>1828.3148175540978</v>
      </c>
      <c r="CE913" s="62">
        <f t="shared" si="856"/>
        <v>247.04523273937895</v>
      </c>
      <c r="CF913" s="73">
        <f t="shared" si="853"/>
        <v>143.75866666666667</v>
      </c>
      <c r="CG913" s="73">
        <f t="shared" si="863"/>
        <v>1378.1139031963473</v>
      </c>
      <c r="CH913" s="6">
        <f t="shared" si="857"/>
        <v>0</v>
      </c>
      <c r="CI913" s="6"/>
      <c r="CJ913" s="33">
        <v>44652</v>
      </c>
      <c r="CK913" s="5">
        <f t="shared" ref="CK913:CK976" si="898">CJ913</f>
        <v>44652</v>
      </c>
      <c r="CL913" s="11">
        <f t="shared" ref="CL913:CL976" si="899">CJ913-AC913</f>
        <v>2557</v>
      </c>
      <c r="CM913" s="11">
        <f t="shared" ref="CM913:CM976" si="900">IF(BN913 &lt;&gt; "N/a",IF(CL913&lt;BN913,0,CL913-BN913),0)</f>
        <v>2557</v>
      </c>
      <c r="CN913" s="6">
        <f t="shared" si="858"/>
        <v>1828.3148175540978</v>
      </c>
      <c r="CO913" s="62">
        <f t="shared" si="859"/>
        <v>0</v>
      </c>
      <c r="CP913" s="73">
        <f t="shared" si="854"/>
        <v>143.75866666666667</v>
      </c>
      <c r="CQ913" s="73">
        <f t="shared" si="864"/>
        <v>1234.3552365296807</v>
      </c>
      <c r="CR913" s="6">
        <f t="shared" ref="CR913:CR976" si="901">CH913-CO913</f>
        <v>0</v>
      </c>
    </row>
    <row r="914" spans="1:96">
      <c r="A914" s="30" t="s">
        <v>2866</v>
      </c>
      <c r="B914" s="30" t="s">
        <v>2865</v>
      </c>
      <c r="C914" s="49"/>
      <c r="D914" s="49" t="s">
        <v>4094</v>
      </c>
      <c r="E914" s="30" t="s">
        <v>3061</v>
      </c>
      <c r="F914" s="30" t="s">
        <v>3138</v>
      </c>
      <c r="G914" s="30" t="s">
        <v>3115</v>
      </c>
      <c r="H914" s="30" t="s">
        <v>3391</v>
      </c>
      <c r="I914" s="30" t="s">
        <v>4300</v>
      </c>
      <c r="J914" s="30"/>
      <c r="K914" s="30" t="s">
        <v>1240</v>
      </c>
      <c r="L914" s="30" t="s">
        <v>3102</v>
      </c>
      <c r="M914" s="31">
        <v>2156.38</v>
      </c>
      <c r="N914" s="30">
        <v>5</v>
      </c>
      <c r="O914" s="30"/>
      <c r="P914" s="162">
        <v>15</v>
      </c>
      <c r="Q914" s="30">
        <f t="shared" si="865"/>
        <v>60</v>
      </c>
      <c r="R914" s="30">
        <f t="shared" si="866"/>
        <v>1826.2110000000002</v>
      </c>
      <c r="S914" s="30">
        <f t="shared" si="867"/>
        <v>1825</v>
      </c>
      <c r="T914" s="30" t="s">
        <v>6</v>
      </c>
      <c r="U914" s="30"/>
      <c r="V914" s="32">
        <v>42310</v>
      </c>
      <c r="W914" s="30"/>
      <c r="X914" s="31">
        <v>2156.38</v>
      </c>
      <c r="Y914" s="30">
        <v>0</v>
      </c>
      <c r="Z914" s="30">
        <v>0</v>
      </c>
      <c r="AA914" s="30">
        <v>0</v>
      </c>
      <c r="AB914" s="31">
        <f t="shared" si="868"/>
        <v>2156.38</v>
      </c>
      <c r="AC914" s="33">
        <v>42095</v>
      </c>
      <c r="AD914" s="10">
        <f t="shared" si="869"/>
        <v>42310</v>
      </c>
      <c r="AE914" s="10">
        <f t="shared" si="870"/>
        <v>42095</v>
      </c>
      <c r="AF914" s="11">
        <f t="shared" si="871"/>
        <v>-215</v>
      </c>
      <c r="AG914" s="11">
        <f t="shared" si="872"/>
        <v>1826.25</v>
      </c>
      <c r="AH914" s="11">
        <v>0</v>
      </c>
      <c r="AI914" s="11">
        <v>0</v>
      </c>
      <c r="AJ914" s="11">
        <v>0</v>
      </c>
      <c r="AK914" s="33">
        <v>42461</v>
      </c>
      <c r="AL914" s="5">
        <f t="shared" si="873"/>
        <v>42461</v>
      </c>
      <c r="AM914" s="11">
        <f t="shared" si="874"/>
        <v>42461</v>
      </c>
      <c r="AN914" s="11">
        <f t="shared" si="875"/>
        <v>0</v>
      </c>
      <c r="AO914" s="6">
        <v>177.93</v>
      </c>
      <c r="AP914" s="6">
        <f t="shared" si="876"/>
        <v>177.93</v>
      </c>
      <c r="AQ914" s="6">
        <f t="shared" si="877"/>
        <v>1978.45</v>
      </c>
      <c r="AR914" s="33">
        <v>42826</v>
      </c>
      <c r="AS914" s="5">
        <f t="shared" si="878"/>
        <v>42826</v>
      </c>
      <c r="AT914" s="11">
        <f t="shared" si="879"/>
        <v>42826</v>
      </c>
      <c r="AU914" s="11">
        <f t="shared" si="880"/>
        <v>516</v>
      </c>
      <c r="AV914" s="6">
        <v>609.20600000000002</v>
      </c>
      <c r="AW914" s="6">
        <v>431.27600000000001</v>
      </c>
      <c r="AX914" s="6">
        <f t="shared" si="881"/>
        <v>1547.174</v>
      </c>
      <c r="AY914" s="33">
        <v>43191</v>
      </c>
      <c r="AZ914" s="5">
        <f t="shared" si="882"/>
        <v>43191</v>
      </c>
      <c r="BA914" s="11">
        <f t="shared" si="883"/>
        <v>881</v>
      </c>
      <c r="BB914" s="11">
        <f t="shared" si="884"/>
        <v>881</v>
      </c>
      <c r="BC914" s="6">
        <v>1046.7787672606212</v>
      </c>
      <c r="BD914" s="6">
        <v>437.57276726062122</v>
      </c>
      <c r="BE914" s="6">
        <f t="shared" si="885"/>
        <v>1109.6012327393789</v>
      </c>
      <c r="BF914" s="8"/>
      <c r="BG914" s="33">
        <v>43556</v>
      </c>
      <c r="BH914" s="5">
        <f t="shared" si="886"/>
        <v>43556</v>
      </c>
      <c r="BI914" s="11">
        <f t="shared" si="887"/>
        <v>1246</v>
      </c>
      <c r="BJ914" s="11">
        <f t="shared" si="888"/>
        <v>0</v>
      </c>
      <c r="BK914" s="6">
        <f t="shared" si="862"/>
        <v>1478.0587672606212</v>
      </c>
      <c r="BL914" s="6">
        <v>431.28</v>
      </c>
      <c r="BM914" s="6">
        <f t="shared" si="889"/>
        <v>678.32123273937896</v>
      </c>
      <c r="BN914" s="59"/>
      <c r="BO914" s="58"/>
      <c r="BP914" s="58"/>
      <c r="BQ914" s="61">
        <f t="shared" si="890"/>
        <v>575.11041518528123</v>
      </c>
      <c r="BR914" s="33">
        <v>43922</v>
      </c>
      <c r="BS914" s="5">
        <f t="shared" si="891"/>
        <v>43922</v>
      </c>
      <c r="BT914" s="11">
        <f t="shared" si="892"/>
        <v>1612</v>
      </c>
      <c r="BU914" s="11">
        <f t="shared" si="893"/>
        <v>0</v>
      </c>
      <c r="BV914" s="6">
        <f t="shared" si="894"/>
        <v>1581.2695848147189</v>
      </c>
      <c r="BW914" s="6">
        <v>103.21081755409764</v>
      </c>
      <c r="BX914" s="73">
        <f t="shared" ref="BX914:BX977" si="902">M914*(P914-($BX$4-V914)/365)/P914</f>
        <v>1521.872569863014</v>
      </c>
      <c r="BY914" s="6">
        <v>247.04523273937895</v>
      </c>
      <c r="BZ914" s="33">
        <v>44287</v>
      </c>
      <c r="CA914" s="5">
        <f t="shared" si="895"/>
        <v>44287</v>
      </c>
      <c r="CB914" s="11">
        <f t="shared" si="896"/>
        <v>1977</v>
      </c>
      <c r="CC914" s="11">
        <f t="shared" si="897"/>
        <v>0</v>
      </c>
      <c r="CD914" s="6">
        <f t="shared" si="855"/>
        <v>1828.3148175540978</v>
      </c>
      <c r="CE914" s="62">
        <f t="shared" si="856"/>
        <v>247.04523273937895</v>
      </c>
      <c r="CF914" s="73">
        <f t="shared" ref="CF914:CF977" si="903">M914/P914</f>
        <v>143.75866666666667</v>
      </c>
      <c r="CG914" s="73">
        <f t="shared" si="863"/>
        <v>1378.1139031963473</v>
      </c>
      <c r="CH914" s="6">
        <f t="shared" si="857"/>
        <v>0</v>
      </c>
      <c r="CI914" s="6"/>
      <c r="CJ914" s="33">
        <v>44652</v>
      </c>
      <c r="CK914" s="5">
        <f t="shared" si="898"/>
        <v>44652</v>
      </c>
      <c r="CL914" s="11">
        <f t="shared" si="899"/>
        <v>2557</v>
      </c>
      <c r="CM914" s="11">
        <f t="shared" si="900"/>
        <v>2557</v>
      </c>
      <c r="CN914" s="6">
        <f t="shared" si="858"/>
        <v>1828.3148175540978</v>
      </c>
      <c r="CO914" s="62">
        <f t="shared" si="859"/>
        <v>0</v>
      </c>
      <c r="CP914" s="73">
        <f t="shared" ref="CP914:CP977" si="904">M914/P914</f>
        <v>143.75866666666667</v>
      </c>
      <c r="CQ914" s="73">
        <f t="shared" si="864"/>
        <v>1234.3552365296807</v>
      </c>
      <c r="CR914" s="6">
        <f t="shared" si="901"/>
        <v>0</v>
      </c>
    </row>
    <row r="915" spans="1:96">
      <c r="A915" s="30" t="s">
        <v>2867</v>
      </c>
      <c r="B915" s="30" t="s">
        <v>2868</v>
      </c>
      <c r="C915" s="49"/>
      <c r="D915" s="49" t="s">
        <v>4095</v>
      </c>
      <c r="E915" s="30" t="s">
        <v>3061</v>
      </c>
      <c r="F915" s="30" t="s">
        <v>3138</v>
      </c>
      <c r="G915" s="30" t="s">
        <v>3115</v>
      </c>
      <c r="H915" s="30" t="s">
        <v>3358</v>
      </c>
      <c r="I915" s="30" t="s">
        <v>4447</v>
      </c>
      <c r="J915" s="30"/>
      <c r="K915" s="30" t="s">
        <v>1240</v>
      </c>
      <c r="L915" s="30" t="s">
        <v>3102</v>
      </c>
      <c r="M915" s="31">
        <v>1598.19</v>
      </c>
      <c r="N915" s="30">
        <v>5</v>
      </c>
      <c r="O915" s="30"/>
      <c r="P915" s="162">
        <v>15</v>
      </c>
      <c r="Q915" s="30">
        <f t="shared" si="865"/>
        <v>60</v>
      </c>
      <c r="R915" s="30">
        <f t="shared" si="866"/>
        <v>1826.2110000000002</v>
      </c>
      <c r="S915" s="30">
        <f t="shared" si="867"/>
        <v>1825</v>
      </c>
      <c r="T915" s="30" t="s">
        <v>6</v>
      </c>
      <c r="U915" s="30"/>
      <c r="V915" s="32">
        <v>42310</v>
      </c>
      <c r="W915" s="30"/>
      <c r="X915" s="31">
        <v>1598.19</v>
      </c>
      <c r="Y915" s="30">
        <v>0</v>
      </c>
      <c r="Z915" s="30">
        <v>0</v>
      </c>
      <c r="AA915" s="30">
        <v>0</v>
      </c>
      <c r="AB915" s="31">
        <f t="shared" si="868"/>
        <v>1598.19</v>
      </c>
      <c r="AC915" s="33">
        <v>42095</v>
      </c>
      <c r="AD915" s="10">
        <f t="shared" si="869"/>
        <v>42310</v>
      </c>
      <c r="AE915" s="10">
        <f t="shared" si="870"/>
        <v>42095</v>
      </c>
      <c r="AF915" s="11">
        <f t="shared" si="871"/>
        <v>-215</v>
      </c>
      <c r="AG915" s="11">
        <f t="shared" si="872"/>
        <v>1826.25</v>
      </c>
      <c r="AH915" s="11">
        <v>0</v>
      </c>
      <c r="AI915" s="11">
        <v>0</v>
      </c>
      <c r="AJ915" s="11">
        <v>0</v>
      </c>
      <c r="AK915" s="33">
        <v>42461</v>
      </c>
      <c r="AL915" s="5">
        <f t="shared" si="873"/>
        <v>42461</v>
      </c>
      <c r="AM915" s="11">
        <f t="shared" si="874"/>
        <v>42461</v>
      </c>
      <c r="AN915" s="11">
        <f t="shared" si="875"/>
        <v>0</v>
      </c>
      <c r="AO915" s="6">
        <v>131.88999999999999</v>
      </c>
      <c r="AP915" s="6">
        <f t="shared" si="876"/>
        <v>131.88999999999999</v>
      </c>
      <c r="AQ915" s="6">
        <f t="shared" si="877"/>
        <v>1466.3000000000002</v>
      </c>
      <c r="AR915" s="33">
        <v>42826</v>
      </c>
      <c r="AS915" s="5">
        <f t="shared" si="878"/>
        <v>42826</v>
      </c>
      <c r="AT915" s="11">
        <f t="shared" si="879"/>
        <v>42826</v>
      </c>
      <c r="AU915" s="11">
        <f t="shared" si="880"/>
        <v>516</v>
      </c>
      <c r="AV915" s="6">
        <v>451.52800000000002</v>
      </c>
      <c r="AW915" s="6">
        <v>319.63800000000003</v>
      </c>
      <c r="AX915" s="6">
        <f t="shared" si="881"/>
        <v>1146.662</v>
      </c>
      <c r="AY915" s="33">
        <v>43191</v>
      </c>
      <c r="AZ915" s="5">
        <f t="shared" si="882"/>
        <v>43191</v>
      </c>
      <c r="BA915" s="11">
        <f t="shared" si="883"/>
        <v>881</v>
      </c>
      <c r="BB915" s="11">
        <f t="shared" si="884"/>
        <v>881</v>
      </c>
      <c r="BC915" s="6">
        <v>775.81448224844098</v>
      </c>
      <c r="BD915" s="6">
        <v>324.28648224844096</v>
      </c>
      <c r="BE915" s="6">
        <f t="shared" si="885"/>
        <v>822.37551775155907</v>
      </c>
      <c r="BF915" s="8"/>
      <c r="BG915" s="33">
        <v>43556</v>
      </c>
      <c r="BH915" s="5">
        <f t="shared" si="886"/>
        <v>43556</v>
      </c>
      <c r="BI915" s="11">
        <f t="shared" si="887"/>
        <v>1246</v>
      </c>
      <c r="BJ915" s="11">
        <f t="shared" si="888"/>
        <v>0</v>
      </c>
      <c r="BK915" s="6">
        <f t="shared" si="862"/>
        <v>1095.494482248441</v>
      </c>
      <c r="BL915" s="6">
        <v>319.68</v>
      </c>
      <c r="BM915" s="6">
        <f t="shared" si="889"/>
        <v>502.69551775155907</v>
      </c>
      <c r="BN915" s="59"/>
      <c r="BO915" s="58"/>
      <c r="BP915" s="58"/>
      <c r="BQ915" s="61">
        <f t="shared" si="890"/>
        <v>426.20725103699897</v>
      </c>
      <c r="BR915" s="33">
        <v>43922</v>
      </c>
      <c r="BS915" s="5">
        <f t="shared" si="891"/>
        <v>43922</v>
      </c>
      <c r="BT915" s="11">
        <f t="shared" si="892"/>
        <v>1612</v>
      </c>
      <c r="BU915" s="11">
        <f t="shared" si="893"/>
        <v>0</v>
      </c>
      <c r="BV915" s="6">
        <f t="shared" si="894"/>
        <v>1171.9827489630011</v>
      </c>
      <c r="BW915" s="6">
        <v>76.488266714560098</v>
      </c>
      <c r="BX915" s="73">
        <f t="shared" si="902"/>
        <v>1127.9280657534248</v>
      </c>
      <c r="BY915" s="6">
        <v>183.05751775155903</v>
      </c>
      <c r="BZ915" s="33">
        <v>44287</v>
      </c>
      <c r="CA915" s="5">
        <f t="shared" si="895"/>
        <v>44287</v>
      </c>
      <c r="CB915" s="11">
        <f t="shared" si="896"/>
        <v>1977</v>
      </c>
      <c r="CC915" s="11">
        <f t="shared" si="897"/>
        <v>0</v>
      </c>
      <c r="CD915" s="6">
        <f t="shared" ref="CD915:CD978" si="905">BV915+CE915</f>
        <v>1355.0402667145602</v>
      </c>
      <c r="CE915" s="62">
        <f t="shared" ref="CE915:CE978" si="906">BY915</f>
        <v>183.05751775155903</v>
      </c>
      <c r="CF915" s="73">
        <f t="shared" si="903"/>
        <v>106.54600000000001</v>
      </c>
      <c r="CG915" s="73">
        <f t="shared" si="863"/>
        <v>1021.3820657534247</v>
      </c>
      <c r="CH915" s="6">
        <f t="shared" ref="CH915:CH978" si="907">BY915-CE915</f>
        <v>0</v>
      </c>
      <c r="CI915" s="6"/>
      <c r="CJ915" s="33">
        <v>44652</v>
      </c>
      <c r="CK915" s="5">
        <f t="shared" si="898"/>
        <v>44652</v>
      </c>
      <c r="CL915" s="11">
        <f t="shared" si="899"/>
        <v>2557</v>
      </c>
      <c r="CM915" s="11">
        <f t="shared" si="900"/>
        <v>2557</v>
      </c>
      <c r="CN915" s="6">
        <f t="shared" ref="CN915:CN978" si="908">CD915+CO915</f>
        <v>1355.0402667145602</v>
      </c>
      <c r="CO915" s="62">
        <f t="shared" ref="CO915:CO978" si="909">CH915</f>
        <v>0</v>
      </c>
      <c r="CP915" s="73">
        <f t="shared" si="904"/>
        <v>106.54600000000001</v>
      </c>
      <c r="CQ915" s="73">
        <f t="shared" si="864"/>
        <v>914.83606575342469</v>
      </c>
      <c r="CR915" s="6">
        <f t="shared" si="901"/>
        <v>0</v>
      </c>
    </row>
    <row r="916" spans="1:96">
      <c r="A916" s="30" t="s">
        <v>2869</v>
      </c>
      <c r="B916" s="30" t="s">
        <v>2868</v>
      </c>
      <c r="C916" s="49"/>
      <c r="D916" s="49" t="s">
        <v>4096</v>
      </c>
      <c r="E916" s="30" t="s">
        <v>3061</v>
      </c>
      <c r="F916" s="30" t="s">
        <v>3138</v>
      </c>
      <c r="G916" s="30" t="s">
        <v>3115</v>
      </c>
      <c r="H916" s="30" t="s">
        <v>3358</v>
      </c>
      <c r="I916" s="30" t="s">
        <v>4447</v>
      </c>
      <c r="J916" s="30"/>
      <c r="K916" s="30" t="s">
        <v>1240</v>
      </c>
      <c r="L916" s="30" t="s">
        <v>3102</v>
      </c>
      <c r="M916" s="31">
        <v>1598.19</v>
      </c>
      <c r="N916" s="30">
        <v>5</v>
      </c>
      <c r="O916" s="30"/>
      <c r="P916" s="162">
        <v>15</v>
      </c>
      <c r="Q916" s="30">
        <f t="shared" si="865"/>
        <v>60</v>
      </c>
      <c r="R916" s="30">
        <f t="shared" si="866"/>
        <v>1826.2110000000002</v>
      </c>
      <c r="S916" s="30">
        <f t="shared" si="867"/>
        <v>1825</v>
      </c>
      <c r="T916" s="30" t="s">
        <v>6</v>
      </c>
      <c r="U916" s="30"/>
      <c r="V916" s="32">
        <v>42310</v>
      </c>
      <c r="W916" s="30"/>
      <c r="X916" s="31">
        <v>1598.19</v>
      </c>
      <c r="Y916" s="30">
        <v>0</v>
      </c>
      <c r="Z916" s="30">
        <v>0</v>
      </c>
      <c r="AA916" s="30">
        <v>0</v>
      </c>
      <c r="AB916" s="31">
        <f t="shared" si="868"/>
        <v>1598.19</v>
      </c>
      <c r="AC916" s="33">
        <v>42095</v>
      </c>
      <c r="AD916" s="10">
        <f t="shared" si="869"/>
        <v>42310</v>
      </c>
      <c r="AE916" s="10">
        <f t="shared" si="870"/>
        <v>42095</v>
      </c>
      <c r="AF916" s="11">
        <f t="shared" si="871"/>
        <v>-215</v>
      </c>
      <c r="AG916" s="11">
        <f t="shared" si="872"/>
        <v>1826.25</v>
      </c>
      <c r="AH916" s="11">
        <v>0</v>
      </c>
      <c r="AI916" s="11">
        <v>0</v>
      </c>
      <c r="AJ916" s="11">
        <v>0</v>
      </c>
      <c r="AK916" s="33">
        <v>42461</v>
      </c>
      <c r="AL916" s="5">
        <f t="shared" si="873"/>
        <v>42461</v>
      </c>
      <c r="AM916" s="11">
        <f t="shared" si="874"/>
        <v>42461</v>
      </c>
      <c r="AN916" s="11">
        <f t="shared" si="875"/>
        <v>0</v>
      </c>
      <c r="AO916" s="6">
        <v>131.88999999999999</v>
      </c>
      <c r="AP916" s="6">
        <f t="shared" si="876"/>
        <v>131.88999999999999</v>
      </c>
      <c r="AQ916" s="6">
        <f t="shared" si="877"/>
        <v>1466.3000000000002</v>
      </c>
      <c r="AR916" s="33">
        <v>42826</v>
      </c>
      <c r="AS916" s="5">
        <f t="shared" si="878"/>
        <v>42826</v>
      </c>
      <c r="AT916" s="11">
        <f t="shared" si="879"/>
        <v>42826</v>
      </c>
      <c r="AU916" s="11">
        <f t="shared" si="880"/>
        <v>516</v>
      </c>
      <c r="AV916" s="6">
        <v>451.52800000000002</v>
      </c>
      <c r="AW916" s="6">
        <v>319.63800000000003</v>
      </c>
      <c r="AX916" s="6">
        <f t="shared" si="881"/>
        <v>1146.662</v>
      </c>
      <c r="AY916" s="33">
        <v>43191</v>
      </c>
      <c r="AZ916" s="5">
        <f t="shared" si="882"/>
        <v>43191</v>
      </c>
      <c r="BA916" s="11">
        <f t="shared" si="883"/>
        <v>881</v>
      </c>
      <c r="BB916" s="11">
        <f t="shared" si="884"/>
        <v>881</v>
      </c>
      <c r="BC916" s="6">
        <v>775.81448224844098</v>
      </c>
      <c r="BD916" s="6">
        <v>324.28648224844096</v>
      </c>
      <c r="BE916" s="6">
        <f t="shared" si="885"/>
        <v>822.37551775155907</v>
      </c>
      <c r="BF916" s="8"/>
      <c r="BG916" s="33">
        <v>43556</v>
      </c>
      <c r="BH916" s="5">
        <f t="shared" si="886"/>
        <v>43556</v>
      </c>
      <c r="BI916" s="11">
        <f t="shared" si="887"/>
        <v>1246</v>
      </c>
      <c r="BJ916" s="11">
        <f t="shared" si="888"/>
        <v>0</v>
      </c>
      <c r="BK916" s="6">
        <f t="shared" si="862"/>
        <v>1095.494482248441</v>
      </c>
      <c r="BL916" s="6">
        <v>319.68</v>
      </c>
      <c r="BM916" s="6">
        <f t="shared" si="889"/>
        <v>502.69551775155907</v>
      </c>
      <c r="BN916" s="59"/>
      <c r="BO916" s="58"/>
      <c r="BP916" s="58"/>
      <c r="BQ916" s="61">
        <f t="shared" si="890"/>
        <v>426.20725103699897</v>
      </c>
      <c r="BR916" s="33">
        <v>43922</v>
      </c>
      <c r="BS916" s="5">
        <f t="shared" si="891"/>
        <v>43922</v>
      </c>
      <c r="BT916" s="11">
        <f t="shared" si="892"/>
        <v>1612</v>
      </c>
      <c r="BU916" s="11">
        <f t="shared" si="893"/>
        <v>0</v>
      </c>
      <c r="BV916" s="6">
        <f t="shared" si="894"/>
        <v>1171.9827489630011</v>
      </c>
      <c r="BW916" s="6">
        <v>76.488266714560098</v>
      </c>
      <c r="BX916" s="73">
        <f t="shared" si="902"/>
        <v>1127.9280657534248</v>
      </c>
      <c r="BY916" s="6">
        <v>183.05751775155903</v>
      </c>
      <c r="BZ916" s="33">
        <v>44287</v>
      </c>
      <c r="CA916" s="5">
        <f t="shared" si="895"/>
        <v>44287</v>
      </c>
      <c r="CB916" s="11">
        <f t="shared" si="896"/>
        <v>1977</v>
      </c>
      <c r="CC916" s="11">
        <f t="shared" si="897"/>
        <v>0</v>
      </c>
      <c r="CD916" s="6">
        <f t="shared" si="905"/>
        <v>1355.0402667145602</v>
      </c>
      <c r="CE916" s="62">
        <f t="shared" si="906"/>
        <v>183.05751775155903</v>
      </c>
      <c r="CF916" s="73">
        <f t="shared" si="903"/>
        <v>106.54600000000001</v>
      </c>
      <c r="CG916" s="73">
        <f t="shared" si="863"/>
        <v>1021.3820657534247</v>
      </c>
      <c r="CH916" s="6">
        <f t="shared" si="907"/>
        <v>0</v>
      </c>
      <c r="CI916" s="6"/>
      <c r="CJ916" s="33">
        <v>44652</v>
      </c>
      <c r="CK916" s="5">
        <f t="shared" si="898"/>
        <v>44652</v>
      </c>
      <c r="CL916" s="11">
        <f t="shared" si="899"/>
        <v>2557</v>
      </c>
      <c r="CM916" s="11">
        <f t="shared" si="900"/>
        <v>2557</v>
      </c>
      <c r="CN916" s="6">
        <f t="shared" si="908"/>
        <v>1355.0402667145602</v>
      </c>
      <c r="CO916" s="62">
        <f t="shared" si="909"/>
        <v>0</v>
      </c>
      <c r="CP916" s="73">
        <f t="shared" si="904"/>
        <v>106.54600000000001</v>
      </c>
      <c r="CQ916" s="73">
        <f t="shared" si="864"/>
        <v>914.83606575342469</v>
      </c>
      <c r="CR916" s="6">
        <f t="shared" si="901"/>
        <v>0</v>
      </c>
    </row>
    <row r="917" spans="1:96">
      <c r="A917" s="30" t="s">
        <v>2870</v>
      </c>
      <c r="B917" s="30" t="s">
        <v>2868</v>
      </c>
      <c r="C917" s="49"/>
      <c r="D917" s="49" t="s">
        <v>4097</v>
      </c>
      <c r="E917" s="30" t="s">
        <v>3061</v>
      </c>
      <c r="F917" s="30" t="s">
        <v>3138</v>
      </c>
      <c r="G917" s="30" t="s">
        <v>3115</v>
      </c>
      <c r="H917" s="30" t="s">
        <v>3358</v>
      </c>
      <c r="I917" s="30" t="s">
        <v>4447</v>
      </c>
      <c r="J917" s="30"/>
      <c r="K917" s="30" t="s">
        <v>1240</v>
      </c>
      <c r="L917" s="30" t="s">
        <v>3102</v>
      </c>
      <c r="M917" s="31">
        <v>1598.19</v>
      </c>
      <c r="N917" s="30">
        <v>5</v>
      </c>
      <c r="O917" s="30"/>
      <c r="P917" s="162">
        <v>15</v>
      </c>
      <c r="Q917" s="30">
        <f t="shared" si="865"/>
        <v>60</v>
      </c>
      <c r="R917" s="30">
        <f t="shared" si="866"/>
        <v>1826.2110000000002</v>
      </c>
      <c r="S917" s="30">
        <f t="shared" si="867"/>
        <v>1825</v>
      </c>
      <c r="T917" s="30" t="s">
        <v>6</v>
      </c>
      <c r="U917" s="30"/>
      <c r="V917" s="32">
        <v>42310</v>
      </c>
      <c r="W917" s="30"/>
      <c r="X917" s="31">
        <v>1598.19</v>
      </c>
      <c r="Y917" s="30">
        <v>0</v>
      </c>
      <c r="Z917" s="30">
        <v>0</v>
      </c>
      <c r="AA917" s="30">
        <v>0</v>
      </c>
      <c r="AB917" s="31">
        <f t="shared" si="868"/>
        <v>1598.19</v>
      </c>
      <c r="AC917" s="33">
        <v>42095</v>
      </c>
      <c r="AD917" s="10">
        <f t="shared" si="869"/>
        <v>42310</v>
      </c>
      <c r="AE917" s="10">
        <f t="shared" si="870"/>
        <v>42095</v>
      </c>
      <c r="AF917" s="11">
        <f t="shared" si="871"/>
        <v>-215</v>
      </c>
      <c r="AG917" s="11">
        <f t="shared" si="872"/>
        <v>1826.25</v>
      </c>
      <c r="AH917" s="11">
        <v>0</v>
      </c>
      <c r="AI917" s="11">
        <v>0</v>
      </c>
      <c r="AJ917" s="11">
        <v>0</v>
      </c>
      <c r="AK917" s="33">
        <v>42461</v>
      </c>
      <c r="AL917" s="5">
        <f t="shared" si="873"/>
        <v>42461</v>
      </c>
      <c r="AM917" s="11">
        <f t="shared" si="874"/>
        <v>42461</v>
      </c>
      <c r="AN917" s="11">
        <f t="shared" si="875"/>
        <v>0</v>
      </c>
      <c r="AO917" s="6">
        <v>131.88999999999999</v>
      </c>
      <c r="AP917" s="6">
        <f t="shared" si="876"/>
        <v>131.88999999999999</v>
      </c>
      <c r="AQ917" s="6">
        <f t="shared" si="877"/>
        <v>1466.3000000000002</v>
      </c>
      <c r="AR917" s="33">
        <v>42826</v>
      </c>
      <c r="AS917" s="5">
        <f t="shared" si="878"/>
        <v>42826</v>
      </c>
      <c r="AT917" s="11">
        <f t="shared" si="879"/>
        <v>42826</v>
      </c>
      <c r="AU917" s="11">
        <f t="shared" si="880"/>
        <v>516</v>
      </c>
      <c r="AV917" s="6">
        <v>451.52800000000002</v>
      </c>
      <c r="AW917" s="6">
        <v>319.63800000000003</v>
      </c>
      <c r="AX917" s="6">
        <f t="shared" si="881"/>
        <v>1146.662</v>
      </c>
      <c r="AY917" s="33">
        <v>43191</v>
      </c>
      <c r="AZ917" s="5">
        <f t="shared" si="882"/>
        <v>43191</v>
      </c>
      <c r="BA917" s="11">
        <f t="shared" si="883"/>
        <v>881</v>
      </c>
      <c r="BB917" s="11">
        <f t="shared" si="884"/>
        <v>881</v>
      </c>
      <c r="BC917" s="6">
        <v>775.81448224844098</v>
      </c>
      <c r="BD917" s="6">
        <v>324.28648224844096</v>
      </c>
      <c r="BE917" s="6">
        <f t="shared" si="885"/>
        <v>822.37551775155907</v>
      </c>
      <c r="BF917" s="8"/>
      <c r="BG917" s="33">
        <v>43556</v>
      </c>
      <c r="BH917" s="5">
        <f t="shared" si="886"/>
        <v>43556</v>
      </c>
      <c r="BI917" s="11">
        <f t="shared" si="887"/>
        <v>1246</v>
      </c>
      <c r="BJ917" s="11">
        <f t="shared" si="888"/>
        <v>0</v>
      </c>
      <c r="BK917" s="6">
        <f t="shared" si="862"/>
        <v>1095.494482248441</v>
      </c>
      <c r="BL917" s="6">
        <v>319.68</v>
      </c>
      <c r="BM917" s="6">
        <f t="shared" si="889"/>
        <v>502.69551775155907</v>
      </c>
      <c r="BN917" s="59"/>
      <c r="BO917" s="58"/>
      <c r="BP917" s="58"/>
      <c r="BQ917" s="61">
        <f t="shared" si="890"/>
        <v>426.20725103699897</v>
      </c>
      <c r="BR917" s="33">
        <v>43922</v>
      </c>
      <c r="BS917" s="5">
        <f t="shared" si="891"/>
        <v>43922</v>
      </c>
      <c r="BT917" s="11">
        <f t="shared" si="892"/>
        <v>1612</v>
      </c>
      <c r="BU917" s="11">
        <f t="shared" si="893"/>
        <v>0</v>
      </c>
      <c r="BV917" s="6">
        <f t="shared" si="894"/>
        <v>1171.9827489630011</v>
      </c>
      <c r="BW917" s="6">
        <v>76.488266714560098</v>
      </c>
      <c r="BX917" s="73">
        <f t="shared" si="902"/>
        <v>1127.9280657534248</v>
      </c>
      <c r="BY917" s="6">
        <v>183.05751775155903</v>
      </c>
      <c r="BZ917" s="33">
        <v>44287</v>
      </c>
      <c r="CA917" s="5">
        <f t="shared" si="895"/>
        <v>44287</v>
      </c>
      <c r="CB917" s="11">
        <f t="shared" si="896"/>
        <v>1977</v>
      </c>
      <c r="CC917" s="11">
        <f t="shared" si="897"/>
        <v>0</v>
      </c>
      <c r="CD917" s="6">
        <f t="shared" si="905"/>
        <v>1355.0402667145602</v>
      </c>
      <c r="CE917" s="62">
        <f t="shared" si="906"/>
        <v>183.05751775155903</v>
      </c>
      <c r="CF917" s="73">
        <f t="shared" si="903"/>
        <v>106.54600000000001</v>
      </c>
      <c r="CG917" s="73">
        <f t="shared" si="863"/>
        <v>1021.3820657534247</v>
      </c>
      <c r="CH917" s="6">
        <f t="shared" si="907"/>
        <v>0</v>
      </c>
      <c r="CI917" s="6"/>
      <c r="CJ917" s="33">
        <v>44652</v>
      </c>
      <c r="CK917" s="5">
        <f t="shared" si="898"/>
        <v>44652</v>
      </c>
      <c r="CL917" s="11">
        <f t="shared" si="899"/>
        <v>2557</v>
      </c>
      <c r="CM917" s="11">
        <f t="shared" si="900"/>
        <v>2557</v>
      </c>
      <c r="CN917" s="6">
        <f t="shared" si="908"/>
        <v>1355.0402667145602</v>
      </c>
      <c r="CO917" s="62">
        <f t="shared" si="909"/>
        <v>0</v>
      </c>
      <c r="CP917" s="73">
        <f t="shared" si="904"/>
        <v>106.54600000000001</v>
      </c>
      <c r="CQ917" s="73">
        <f t="shared" si="864"/>
        <v>914.83606575342469</v>
      </c>
      <c r="CR917" s="6">
        <f t="shared" si="901"/>
        <v>0</v>
      </c>
    </row>
    <row r="918" spans="1:96">
      <c r="A918" s="30" t="s">
        <v>2871</v>
      </c>
      <c r="B918" s="30" t="s">
        <v>2868</v>
      </c>
      <c r="C918" s="49"/>
      <c r="D918" s="49" t="s">
        <v>4098</v>
      </c>
      <c r="E918" s="30" t="s">
        <v>3061</v>
      </c>
      <c r="F918" s="30" t="s">
        <v>3138</v>
      </c>
      <c r="G918" s="30" t="s">
        <v>3115</v>
      </c>
      <c r="H918" s="30" t="s">
        <v>3358</v>
      </c>
      <c r="I918" s="30" t="s">
        <v>4447</v>
      </c>
      <c r="J918" s="30"/>
      <c r="K918" s="30" t="s">
        <v>1240</v>
      </c>
      <c r="L918" s="30" t="s">
        <v>3102</v>
      </c>
      <c r="M918" s="31">
        <v>1598.19</v>
      </c>
      <c r="N918" s="30">
        <v>5</v>
      </c>
      <c r="O918" s="30"/>
      <c r="P918" s="162">
        <v>15</v>
      </c>
      <c r="Q918" s="30">
        <f t="shared" si="865"/>
        <v>60</v>
      </c>
      <c r="R918" s="30">
        <f t="shared" si="866"/>
        <v>1826.2110000000002</v>
      </c>
      <c r="S918" s="30">
        <f t="shared" si="867"/>
        <v>1825</v>
      </c>
      <c r="T918" s="30" t="s">
        <v>6</v>
      </c>
      <c r="U918" s="30"/>
      <c r="V918" s="32">
        <v>42310</v>
      </c>
      <c r="W918" s="30"/>
      <c r="X918" s="31">
        <v>1598.19</v>
      </c>
      <c r="Y918" s="30">
        <v>0</v>
      </c>
      <c r="Z918" s="30">
        <v>0</v>
      </c>
      <c r="AA918" s="30">
        <v>0</v>
      </c>
      <c r="AB918" s="31">
        <f t="shared" si="868"/>
        <v>1598.19</v>
      </c>
      <c r="AC918" s="33">
        <v>42095</v>
      </c>
      <c r="AD918" s="10">
        <f t="shared" si="869"/>
        <v>42310</v>
      </c>
      <c r="AE918" s="10">
        <f t="shared" si="870"/>
        <v>42095</v>
      </c>
      <c r="AF918" s="11">
        <f t="shared" si="871"/>
        <v>-215</v>
      </c>
      <c r="AG918" s="11">
        <f t="shared" si="872"/>
        <v>1826.25</v>
      </c>
      <c r="AH918" s="11">
        <v>0</v>
      </c>
      <c r="AI918" s="11">
        <v>0</v>
      </c>
      <c r="AJ918" s="11">
        <v>0</v>
      </c>
      <c r="AK918" s="33">
        <v>42461</v>
      </c>
      <c r="AL918" s="5">
        <f t="shared" si="873"/>
        <v>42461</v>
      </c>
      <c r="AM918" s="11">
        <f t="shared" si="874"/>
        <v>42461</v>
      </c>
      <c r="AN918" s="11">
        <f t="shared" si="875"/>
        <v>0</v>
      </c>
      <c r="AO918" s="6">
        <v>131.88999999999999</v>
      </c>
      <c r="AP918" s="6">
        <f t="shared" si="876"/>
        <v>131.88999999999999</v>
      </c>
      <c r="AQ918" s="6">
        <f t="shared" si="877"/>
        <v>1466.3000000000002</v>
      </c>
      <c r="AR918" s="33">
        <v>42826</v>
      </c>
      <c r="AS918" s="5">
        <f t="shared" si="878"/>
        <v>42826</v>
      </c>
      <c r="AT918" s="11">
        <f t="shared" si="879"/>
        <v>42826</v>
      </c>
      <c r="AU918" s="11">
        <f t="shared" si="880"/>
        <v>516</v>
      </c>
      <c r="AV918" s="6">
        <v>451.52800000000002</v>
      </c>
      <c r="AW918" s="6">
        <v>319.63800000000003</v>
      </c>
      <c r="AX918" s="6">
        <f t="shared" si="881"/>
        <v>1146.662</v>
      </c>
      <c r="AY918" s="33">
        <v>43191</v>
      </c>
      <c r="AZ918" s="5">
        <f t="shared" si="882"/>
        <v>43191</v>
      </c>
      <c r="BA918" s="11">
        <f t="shared" si="883"/>
        <v>881</v>
      </c>
      <c r="BB918" s="11">
        <f t="shared" si="884"/>
        <v>881</v>
      </c>
      <c r="BC918" s="6">
        <v>775.81448224844098</v>
      </c>
      <c r="BD918" s="6">
        <v>324.28648224844096</v>
      </c>
      <c r="BE918" s="6">
        <f t="shared" si="885"/>
        <v>822.37551775155907</v>
      </c>
      <c r="BF918" s="8"/>
      <c r="BG918" s="33">
        <v>43556</v>
      </c>
      <c r="BH918" s="5">
        <f t="shared" si="886"/>
        <v>43556</v>
      </c>
      <c r="BI918" s="11">
        <f t="shared" si="887"/>
        <v>1246</v>
      </c>
      <c r="BJ918" s="11">
        <f t="shared" si="888"/>
        <v>0</v>
      </c>
      <c r="BK918" s="6">
        <f t="shared" si="862"/>
        <v>1095.494482248441</v>
      </c>
      <c r="BL918" s="6">
        <v>319.68</v>
      </c>
      <c r="BM918" s="6">
        <f t="shared" si="889"/>
        <v>502.69551775155907</v>
      </c>
      <c r="BN918" s="59"/>
      <c r="BO918" s="58"/>
      <c r="BP918" s="58"/>
      <c r="BQ918" s="61">
        <f t="shared" si="890"/>
        <v>426.20725103699897</v>
      </c>
      <c r="BR918" s="33">
        <v>43922</v>
      </c>
      <c r="BS918" s="5">
        <f t="shared" si="891"/>
        <v>43922</v>
      </c>
      <c r="BT918" s="11">
        <f t="shared" si="892"/>
        <v>1612</v>
      </c>
      <c r="BU918" s="11">
        <f t="shared" si="893"/>
        <v>0</v>
      </c>
      <c r="BV918" s="6">
        <f t="shared" si="894"/>
        <v>1171.9827489630011</v>
      </c>
      <c r="BW918" s="6">
        <v>76.488266714560098</v>
      </c>
      <c r="BX918" s="73">
        <f t="shared" si="902"/>
        <v>1127.9280657534248</v>
      </c>
      <c r="BY918" s="6">
        <v>183.05751775155903</v>
      </c>
      <c r="BZ918" s="33">
        <v>44287</v>
      </c>
      <c r="CA918" s="5">
        <f t="shared" si="895"/>
        <v>44287</v>
      </c>
      <c r="CB918" s="11">
        <f t="shared" si="896"/>
        <v>1977</v>
      </c>
      <c r="CC918" s="11">
        <f t="shared" si="897"/>
        <v>0</v>
      </c>
      <c r="CD918" s="6">
        <f t="shared" si="905"/>
        <v>1355.0402667145602</v>
      </c>
      <c r="CE918" s="62">
        <f t="shared" si="906"/>
        <v>183.05751775155903</v>
      </c>
      <c r="CF918" s="73">
        <f t="shared" si="903"/>
        <v>106.54600000000001</v>
      </c>
      <c r="CG918" s="73">
        <f t="shared" si="863"/>
        <v>1021.3820657534247</v>
      </c>
      <c r="CH918" s="6">
        <f t="shared" si="907"/>
        <v>0</v>
      </c>
      <c r="CI918" s="6"/>
      <c r="CJ918" s="33">
        <v>44652</v>
      </c>
      <c r="CK918" s="5">
        <f t="shared" si="898"/>
        <v>44652</v>
      </c>
      <c r="CL918" s="11">
        <f t="shared" si="899"/>
        <v>2557</v>
      </c>
      <c r="CM918" s="11">
        <f t="shared" si="900"/>
        <v>2557</v>
      </c>
      <c r="CN918" s="6">
        <f t="shared" si="908"/>
        <v>1355.0402667145602</v>
      </c>
      <c r="CO918" s="62">
        <f t="shared" si="909"/>
        <v>0</v>
      </c>
      <c r="CP918" s="73">
        <f t="shared" si="904"/>
        <v>106.54600000000001</v>
      </c>
      <c r="CQ918" s="73">
        <f t="shared" si="864"/>
        <v>914.83606575342469</v>
      </c>
      <c r="CR918" s="6">
        <f t="shared" si="901"/>
        <v>0</v>
      </c>
    </row>
    <row r="919" spans="1:96">
      <c r="A919" s="30" t="s">
        <v>2872</v>
      </c>
      <c r="B919" s="30" t="s">
        <v>2868</v>
      </c>
      <c r="C919" s="49"/>
      <c r="D919" s="49" t="s">
        <v>4099</v>
      </c>
      <c r="E919" s="30" t="s">
        <v>3061</v>
      </c>
      <c r="F919" s="30" t="s">
        <v>3138</v>
      </c>
      <c r="G919" s="30" t="s">
        <v>3115</v>
      </c>
      <c r="H919" s="30" t="s">
        <v>3391</v>
      </c>
      <c r="I919" s="30" t="s">
        <v>4300</v>
      </c>
      <c r="J919" s="30"/>
      <c r="K919" s="30" t="s">
        <v>1240</v>
      </c>
      <c r="L919" s="30" t="s">
        <v>3102</v>
      </c>
      <c r="M919" s="31">
        <v>1598.19</v>
      </c>
      <c r="N919" s="30">
        <v>5</v>
      </c>
      <c r="O919" s="30"/>
      <c r="P919" s="162">
        <v>15</v>
      </c>
      <c r="Q919" s="30">
        <f t="shared" si="865"/>
        <v>60</v>
      </c>
      <c r="R919" s="30">
        <f t="shared" si="866"/>
        <v>1826.2110000000002</v>
      </c>
      <c r="S919" s="30">
        <f t="shared" si="867"/>
        <v>1825</v>
      </c>
      <c r="T919" s="30" t="s">
        <v>6</v>
      </c>
      <c r="U919" s="30"/>
      <c r="V919" s="32">
        <v>42310</v>
      </c>
      <c r="W919" s="30"/>
      <c r="X919" s="31">
        <v>1598.19</v>
      </c>
      <c r="Y919" s="30">
        <v>0</v>
      </c>
      <c r="Z919" s="30">
        <v>0</v>
      </c>
      <c r="AA919" s="30">
        <v>0</v>
      </c>
      <c r="AB919" s="31">
        <f t="shared" si="868"/>
        <v>1598.19</v>
      </c>
      <c r="AC919" s="33">
        <v>42095</v>
      </c>
      <c r="AD919" s="10">
        <f t="shared" si="869"/>
        <v>42310</v>
      </c>
      <c r="AE919" s="10">
        <f t="shared" si="870"/>
        <v>42095</v>
      </c>
      <c r="AF919" s="11">
        <f t="shared" si="871"/>
        <v>-215</v>
      </c>
      <c r="AG919" s="11">
        <f t="shared" si="872"/>
        <v>1826.25</v>
      </c>
      <c r="AH919" s="11">
        <v>0</v>
      </c>
      <c r="AI919" s="11">
        <v>0</v>
      </c>
      <c r="AJ919" s="11">
        <v>0</v>
      </c>
      <c r="AK919" s="33">
        <v>42461</v>
      </c>
      <c r="AL919" s="5">
        <f t="shared" si="873"/>
        <v>42461</v>
      </c>
      <c r="AM919" s="11">
        <f t="shared" si="874"/>
        <v>42461</v>
      </c>
      <c r="AN919" s="11">
        <f t="shared" si="875"/>
        <v>0</v>
      </c>
      <c r="AO919" s="6">
        <v>131.88999999999999</v>
      </c>
      <c r="AP919" s="6">
        <f t="shared" si="876"/>
        <v>131.88999999999999</v>
      </c>
      <c r="AQ919" s="6">
        <f t="shared" si="877"/>
        <v>1466.3000000000002</v>
      </c>
      <c r="AR919" s="33">
        <v>42826</v>
      </c>
      <c r="AS919" s="5">
        <f t="shared" si="878"/>
        <v>42826</v>
      </c>
      <c r="AT919" s="11">
        <f t="shared" si="879"/>
        <v>42826</v>
      </c>
      <c r="AU919" s="11">
        <f t="shared" si="880"/>
        <v>516</v>
      </c>
      <c r="AV919" s="6">
        <v>451.52800000000002</v>
      </c>
      <c r="AW919" s="6">
        <v>319.63800000000003</v>
      </c>
      <c r="AX919" s="6">
        <f t="shared" si="881"/>
        <v>1146.662</v>
      </c>
      <c r="AY919" s="33">
        <v>43191</v>
      </c>
      <c r="AZ919" s="5">
        <f t="shared" si="882"/>
        <v>43191</v>
      </c>
      <c r="BA919" s="11">
        <f t="shared" si="883"/>
        <v>881</v>
      </c>
      <c r="BB919" s="11">
        <f t="shared" si="884"/>
        <v>881</v>
      </c>
      <c r="BC919" s="6">
        <v>775.81448224844098</v>
      </c>
      <c r="BD919" s="6">
        <v>324.28648224844096</v>
      </c>
      <c r="BE919" s="6">
        <f t="shared" si="885"/>
        <v>822.37551775155907</v>
      </c>
      <c r="BF919" s="8"/>
      <c r="BG919" s="33">
        <v>43556</v>
      </c>
      <c r="BH919" s="5">
        <f t="shared" si="886"/>
        <v>43556</v>
      </c>
      <c r="BI919" s="11">
        <f t="shared" si="887"/>
        <v>1246</v>
      </c>
      <c r="BJ919" s="11">
        <f t="shared" si="888"/>
        <v>0</v>
      </c>
      <c r="BK919" s="6">
        <f t="shared" si="862"/>
        <v>1095.494482248441</v>
      </c>
      <c r="BL919" s="6">
        <v>319.68</v>
      </c>
      <c r="BM919" s="6">
        <f t="shared" si="889"/>
        <v>502.69551775155907</v>
      </c>
      <c r="BN919" s="59"/>
      <c r="BO919" s="58"/>
      <c r="BP919" s="58"/>
      <c r="BQ919" s="61">
        <f t="shared" si="890"/>
        <v>426.20725103699897</v>
      </c>
      <c r="BR919" s="33">
        <v>43922</v>
      </c>
      <c r="BS919" s="5">
        <f t="shared" si="891"/>
        <v>43922</v>
      </c>
      <c r="BT919" s="11">
        <f t="shared" si="892"/>
        <v>1612</v>
      </c>
      <c r="BU919" s="11">
        <f t="shared" si="893"/>
        <v>0</v>
      </c>
      <c r="BV919" s="6">
        <f t="shared" si="894"/>
        <v>1171.9827489630011</v>
      </c>
      <c r="BW919" s="6">
        <v>76.488266714560098</v>
      </c>
      <c r="BX919" s="73">
        <f t="shared" si="902"/>
        <v>1127.9280657534248</v>
      </c>
      <c r="BY919" s="6">
        <v>183.05751775155903</v>
      </c>
      <c r="BZ919" s="33">
        <v>44287</v>
      </c>
      <c r="CA919" s="5">
        <f t="shared" si="895"/>
        <v>44287</v>
      </c>
      <c r="CB919" s="11">
        <f t="shared" si="896"/>
        <v>1977</v>
      </c>
      <c r="CC919" s="11">
        <f t="shared" si="897"/>
        <v>0</v>
      </c>
      <c r="CD919" s="6">
        <f t="shared" si="905"/>
        <v>1355.0402667145602</v>
      </c>
      <c r="CE919" s="62">
        <f t="shared" si="906"/>
        <v>183.05751775155903</v>
      </c>
      <c r="CF919" s="73">
        <f t="shared" si="903"/>
        <v>106.54600000000001</v>
      </c>
      <c r="CG919" s="73">
        <f t="shared" si="863"/>
        <v>1021.3820657534247</v>
      </c>
      <c r="CH919" s="6">
        <f t="shared" si="907"/>
        <v>0</v>
      </c>
      <c r="CI919" s="6"/>
      <c r="CJ919" s="33">
        <v>44652</v>
      </c>
      <c r="CK919" s="5">
        <f t="shared" si="898"/>
        <v>44652</v>
      </c>
      <c r="CL919" s="11">
        <f t="shared" si="899"/>
        <v>2557</v>
      </c>
      <c r="CM919" s="11">
        <f t="shared" si="900"/>
        <v>2557</v>
      </c>
      <c r="CN919" s="6">
        <f t="shared" si="908"/>
        <v>1355.0402667145602</v>
      </c>
      <c r="CO919" s="62">
        <f t="shared" si="909"/>
        <v>0</v>
      </c>
      <c r="CP919" s="73">
        <f t="shared" si="904"/>
        <v>106.54600000000001</v>
      </c>
      <c r="CQ919" s="73">
        <f t="shared" si="864"/>
        <v>914.83606575342469</v>
      </c>
      <c r="CR919" s="6">
        <f t="shared" si="901"/>
        <v>0</v>
      </c>
    </row>
    <row r="920" spans="1:96">
      <c r="A920" s="30" t="s">
        <v>2873</v>
      </c>
      <c r="B920" s="30" t="s">
        <v>2868</v>
      </c>
      <c r="C920" s="49"/>
      <c r="D920" s="49" t="s">
        <v>4100</v>
      </c>
      <c r="E920" s="30" t="s">
        <v>3061</v>
      </c>
      <c r="F920" s="30" t="s">
        <v>3138</v>
      </c>
      <c r="G920" s="30" t="s">
        <v>3115</v>
      </c>
      <c r="H920" s="30" t="s">
        <v>3391</v>
      </c>
      <c r="I920" s="30" t="s">
        <v>4300</v>
      </c>
      <c r="J920" s="30"/>
      <c r="K920" s="30" t="s">
        <v>1240</v>
      </c>
      <c r="L920" s="30" t="s">
        <v>3102</v>
      </c>
      <c r="M920" s="31">
        <v>1598.19</v>
      </c>
      <c r="N920" s="30">
        <v>5</v>
      </c>
      <c r="O920" s="30"/>
      <c r="P920" s="162">
        <v>15</v>
      </c>
      <c r="Q920" s="30">
        <f t="shared" si="865"/>
        <v>60</v>
      </c>
      <c r="R920" s="30">
        <f t="shared" si="866"/>
        <v>1826.2110000000002</v>
      </c>
      <c r="S920" s="30">
        <f t="shared" si="867"/>
        <v>1825</v>
      </c>
      <c r="T920" s="30" t="s">
        <v>6</v>
      </c>
      <c r="U920" s="30"/>
      <c r="V920" s="32">
        <v>42310</v>
      </c>
      <c r="W920" s="30"/>
      <c r="X920" s="31">
        <v>1598.19</v>
      </c>
      <c r="Y920" s="30">
        <v>0</v>
      </c>
      <c r="Z920" s="30">
        <v>0</v>
      </c>
      <c r="AA920" s="30">
        <v>0</v>
      </c>
      <c r="AB920" s="31">
        <f t="shared" si="868"/>
        <v>1598.19</v>
      </c>
      <c r="AC920" s="33">
        <v>42095</v>
      </c>
      <c r="AD920" s="10">
        <f t="shared" si="869"/>
        <v>42310</v>
      </c>
      <c r="AE920" s="10">
        <f t="shared" si="870"/>
        <v>42095</v>
      </c>
      <c r="AF920" s="11">
        <f t="shared" si="871"/>
        <v>-215</v>
      </c>
      <c r="AG920" s="11">
        <f t="shared" si="872"/>
        <v>1826.25</v>
      </c>
      <c r="AH920" s="11">
        <v>0</v>
      </c>
      <c r="AI920" s="11">
        <v>0</v>
      </c>
      <c r="AJ920" s="11">
        <v>0</v>
      </c>
      <c r="AK920" s="33">
        <v>42461</v>
      </c>
      <c r="AL920" s="5">
        <f t="shared" si="873"/>
        <v>42461</v>
      </c>
      <c r="AM920" s="11">
        <f t="shared" si="874"/>
        <v>42461</v>
      </c>
      <c r="AN920" s="11">
        <f t="shared" si="875"/>
        <v>0</v>
      </c>
      <c r="AO920" s="6">
        <v>131.88999999999999</v>
      </c>
      <c r="AP920" s="6">
        <f t="shared" si="876"/>
        <v>131.88999999999999</v>
      </c>
      <c r="AQ920" s="6">
        <f t="shared" si="877"/>
        <v>1466.3000000000002</v>
      </c>
      <c r="AR920" s="33">
        <v>42826</v>
      </c>
      <c r="AS920" s="5">
        <f t="shared" si="878"/>
        <v>42826</v>
      </c>
      <c r="AT920" s="11">
        <f t="shared" si="879"/>
        <v>42826</v>
      </c>
      <c r="AU920" s="11">
        <f t="shared" si="880"/>
        <v>516</v>
      </c>
      <c r="AV920" s="6">
        <v>451.52800000000002</v>
      </c>
      <c r="AW920" s="6">
        <v>319.63800000000003</v>
      </c>
      <c r="AX920" s="6">
        <f t="shared" si="881"/>
        <v>1146.662</v>
      </c>
      <c r="AY920" s="33">
        <v>43191</v>
      </c>
      <c r="AZ920" s="5">
        <f t="shared" si="882"/>
        <v>43191</v>
      </c>
      <c r="BA920" s="11">
        <f t="shared" si="883"/>
        <v>881</v>
      </c>
      <c r="BB920" s="11">
        <f t="shared" si="884"/>
        <v>881</v>
      </c>
      <c r="BC920" s="6">
        <v>775.81448224844098</v>
      </c>
      <c r="BD920" s="6">
        <v>324.28648224844096</v>
      </c>
      <c r="BE920" s="6">
        <f t="shared" si="885"/>
        <v>822.37551775155907</v>
      </c>
      <c r="BF920" s="8"/>
      <c r="BG920" s="33">
        <v>43556</v>
      </c>
      <c r="BH920" s="5">
        <f t="shared" si="886"/>
        <v>43556</v>
      </c>
      <c r="BI920" s="11">
        <f t="shared" si="887"/>
        <v>1246</v>
      </c>
      <c r="BJ920" s="11">
        <f t="shared" si="888"/>
        <v>0</v>
      </c>
      <c r="BK920" s="6">
        <f t="shared" si="862"/>
        <v>1095.494482248441</v>
      </c>
      <c r="BL920" s="6">
        <v>319.68</v>
      </c>
      <c r="BM920" s="6">
        <f t="shared" si="889"/>
        <v>502.69551775155907</v>
      </c>
      <c r="BN920" s="59"/>
      <c r="BO920" s="58"/>
      <c r="BP920" s="58"/>
      <c r="BQ920" s="61">
        <f t="shared" si="890"/>
        <v>426.20725103699897</v>
      </c>
      <c r="BR920" s="33">
        <v>43922</v>
      </c>
      <c r="BS920" s="5">
        <f t="shared" si="891"/>
        <v>43922</v>
      </c>
      <c r="BT920" s="11">
        <f t="shared" si="892"/>
        <v>1612</v>
      </c>
      <c r="BU920" s="11">
        <f t="shared" si="893"/>
        <v>0</v>
      </c>
      <c r="BV920" s="6">
        <f t="shared" si="894"/>
        <v>1171.9827489630011</v>
      </c>
      <c r="BW920" s="6">
        <v>76.488266714560098</v>
      </c>
      <c r="BX920" s="73">
        <f t="shared" si="902"/>
        <v>1127.9280657534248</v>
      </c>
      <c r="BY920" s="6">
        <v>183.05751775155903</v>
      </c>
      <c r="BZ920" s="33">
        <v>44287</v>
      </c>
      <c r="CA920" s="5">
        <f t="shared" si="895"/>
        <v>44287</v>
      </c>
      <c r="CB920" s="11">
        <f t="shared" si="896"/>
        <v>1977</v>
      </c>
      <c r="CC920" s="11">
        <f t="shared" si="897"/>
        <v>0</v>
      </c>
      <c r="CD920" s="6">
        <f t="shared" si="905"/>
        <v>1355.0402667145602</v>
      </c>
      <c r="CE920" s="62">
        <f t="shared" si="906"/>
        <v>183.05751775155903</v>
      </c>
      <c r="CF920" s="73">
        <f t="shared" si="903"/>
        <v>106.54600000000001</v>
      </c>
      <c r="CG920" s="73">
        <f t="shared" si="863"/>
        <v>1021.3820657534247</v>
      </c>
      <c r="CH920" s="6">
        <f t="shared" si="907"/>
        <v>0</v>
      </c>
      <c r="CI920" s="6"/>
      <c r="CJ920" s="33">
        <v>44652</v>
      </c>
      <c r="CK920" s="5">
        <f t="shared" si="898"/>
        <v>44652</v>
      </c>
      <c r="CL920" s="11">
        <f t="shared" si="899"/>
        <v>2557</v>
      </c>
      <c r="CM920" s="11">
        <f t="shared" si="900"/>
        <v>2557</v>
      </c>
      <c r="CN920" s="6">
        <f t="shared" si="908"/>
        <v>1355.0402667145602</v>
      </c>
      <c r="CO920" s="62">
        <f t="shared" si="909"/>
        <v>0</v>
      </c>
      <c r="CP920" s="73">
        <f t="shared" si="904"/>
        <v>106.54600000000001</v>
      </c>
      <c r="CQ920" s="73">
        <f t="shared" si="864"/>
        <v>914.83606575342469</v>
      </c>
      <c r="CR920" s="6">
        <f t="shared" si="901"/>
        <v>0</v>
      </c>
    </row>
    <row r="921" spans="1:96">
      <c r="A921" s="30" t="s">
        <v>2874</v>
      </c>
      <c r="B921" s="30" t="s">
        <v>2868</v>
      </c>
      <c r="C921" s="49"/>
      <c r="D921" s="49" t="s">
        <v>4101</v>
      </c>
      <c r="E921" s="30" t="s">
        <v>3061</v>
      </c>
      <c r="F921" s="30" t="s">
        <v>3138</v>
      </c>
      <c r="G921" s="30" t="s">
        <v>3115</v>
      </c>
      <c r="H921" s="30" t="s">
        <v>3391</v>
      </c>
      <c r="I921" s="30" t="s">
        <v>4300</v>
      </c>
      <c r="J921" s="30"/>
      <c r="K921" s="30" t="s">
        <v>1240</v>
      </c>
      <c r="L921" s="30" t="s">
        <v>3102</v>
      </c>
      <c r="M921" s="31">
        <v>1598.19</v>
      </c>
      <c r="N921" s="30">
        <v>5</v>
      </c>
      <c r="O921" s="30"/>
      <c r="P921" s="162">
        <v>15</v>
      </c>
      <c r="Q921" s="30">
        <f t="shared" si="865"/>
        <v>60</v>
      </c>
      <c r="R921" s="30">
        <f t="shared" si="866"/>
        <v>1826.2110000000002</v>
      </c>
      <c r="S921" s="30">
        <f t="shared" si="867"/>
        <v>1825</v>
      </c>
      <c r="T921" s="30" t="s">
        <v>6</v>
      </c>
      <c r="U921" s="30"/>
      <c r="V921" s="32">
        <v>42310</v>
      </c>
      <c r="W921" s="30"/>
      <c r="X921" s="31">
        <v>1598.19</v>
      </c>
      <c r="Y921" s="30">
        <v>0</v>
      </c>
      <c r="Z921" s="30">
        <v>0</v>
      </c>
      <c r="AA921" s="30">
        <v>0</v>
      </c>
      <c r="AB921" s="31">
        <f t="shared" si="868"/>
        <v>1598.19</v>
      </c>
      <c r="AC921" s="33">
        <v>42095</v>
      </c>
      <c r="AD921" s="10">
        <f t="shared" si="869"/>
        <v>42310</v>
      </c>
      <c r="AE921" s="10">
        <f t="shared" si="870"/>
        <v>42095</v>
      </c>
      <c r="AF921" s="11">
        <f t="shared" si="871"/>
        <v>-215</v>
      </c>
      <c r="AG921" s="11">
        <f t="shared" si="872"/>
        <v>1826.25</v>
      </c>
      <c r="AH921" s="11">
        <v>0</v>
      </c>
      <c r="AI921" s="11">
        <v>0</v>
      </c>
      <c r="AJ921" s="11">
        <v>0</v>
      </c>
      <c r="AK921" s="33">
        <v>42461</v>
      </c>
      <c r="AL921" s="5">
        <f t="shared" si="873"/>
        <v>42461</v>
      </c>
      <c r="AM921" s="11">
        <f t="shared" si="874"/>
        <v>42461</v>
      </c>
      <c r="AN921" s="11">
        <f t="shared" si="875"/>
        <v>0</v>
      </c>
      <c r="AO921" s="6">
        <v>131.88999999999999</v>
      </c>
      <c r="AP921" s="6">
        <f t="shared" si="876"/>
        <v>131.88999999999999</v>
      </c>
      <c r="AQ921" s="6">
        <f t="shared" si="877"/>
        <v>1466.3000000000002</v>
      </c>
      <c r="AR921" s="33">
        <v>42826</v>
      </c>
      <c r="AS921" s="5">
        <f t="shared" si="878"/>
        <v>42826</v>
      </c>
      <c r="AT921" s="11">
        <f t="shared" si="879"/>
        <v>42826</v>
      </c>
      <c r="AU921" s="11">
        <f t="shared" si="880"/>
        <v>516</v>
      </c>
      <c r="AV921" s="6">
        <v>451.52800000000002</v>
      </c>
      <c r="AW921" s="6">
        <v>319.63800000000003</v>
      </c>
      <c r="AX921" s="6">
        <f t="shared" si="881"/>
        <v>1146.662</v>
      </c>
      <c r="AY921" s="33">
        <v>43191</v>
      </c>
      <c r="AZ921" s="5">
        <f t="shared" si="882"/>
        <v>43191</v>
      </c>
      <c r="BA921" s="11">
        <f t="shared" si="883"/>
        <v>881</v>
      </c>
      <c r="BB921" s="11">
        <f t="shared" si="884"/>
        <v>881</v>
      </c>
      <c r="BC921" s="6">
        <v>775.81448224844098</v>
      </c>
      <c r="BD921" s="6">
        <v>324.28648224844096</v>
      </c>
      <c r="BE921" s="6">
        <f t="shared" si="885"/>
        <v>822.37551775155907</v>
      </c>
      <c r="BF921" s="8"/>
      <c r="BG921" s="33">
        <v>43556</v>
      </c>
      <c r="BH921" s="5">
        <f t="shared" si="886"/>
        <v>43556</v>
      </c>
      <c r="BI921" s="11">
        <f t="shared" si="887"/>
        <v>1246</v>
      </c>
      <c r="BJ921" s="11">
        <f t="shared" si="888"/>
        <v>0</v>
      </c>
      <c r="BK921" s="6">
        <f t="shared" si="862"/>
        <v>1095.494482248441</v>
      </c>
      <c r="BL921" s="6">
        <v>319.68</v>
      </c>
      <c r="BM921" s="6">
        <f t="shared" si="889"/>
        <v>502.69551775155907</v>
      </c>
      <c r="BN921" s="59"/>
      <c r="BO921" s="58"/>
      <c r="BP921" s="58"/>
      <c r="BQ921" s="61">
        <f t="shared" si="890"/>
        <v>426.20725103699897</v>
      </c>
      <c r="BR921" s="33">
        <v>43922</v>
      </c>
      <c r="BS921" s="5">
        <f t="shared" si="891"/>
        <v>43922</v>
      </c>
      <c r="BT921" s="11">
        <f t="shared" si="892"/>
        <v>1612</v>
      </c>
      <c r="BU921" s="11">
        <f t="shared" si="893"/>
        <v>0</v>
      </c>
      <c r="BV921" s="6">
        <f t="shared" si="894"/>
        <v>1171.9827489630011</v>
      </c>
      <c r="BW921" s="6">
        <v>76.488266714560098</v>
      </c>
      <c r="BX921" s="73">
        <f t="shared" si="902"/>
        <v>1127.9280657534248</v>
      </c>
      <c r="BY921" s="6">
        <v>183.05751775155903</v>
      </c>
      <c r="BZ921" s="33">
        <v>44287</v>
      </c>
      <c r="CA921" s="5">
        <f t="shared" si="895"/>
        <v>44287</v>
      </c>
      <c r="CB921" s="11">
        <f t="shared" si="896"/>
        <v>1977</v>
      </c>
      <c r="CC921" s="11">
        <f t="shared" si="897"/>
        <v>0</v>
      </c>
      <c r="CD921" s="6">
        <f t="shared" si="905"/>
        <v>1355.0402667145602</v>
      </c>
      <c r="CE921" s="62">
        <f t="shared" si="906"/>
        <v>183.05751775155903</v>
      </c>
      <c r="CF921" s="73">
        <f t="shared" si="903"/>
        <v>106.54600000000001</v>
      </c>
      <c r="CG921" s="73">
        <f t="shared" si="863"/>
        <v>1021.3820657534247</v>
      </c>
      <c r="CH921" s="6">
        <f t="shared" si="907"/>
        <v>0</v>
      </c>
      <c r="CI921" s="6"/>
      <c r="CJ921" s="33">
        <v>44652</v>
      </c>
      <c r="CK921" s="5">
        <f t="shared" si="898"/>
        <v>44652</v>
      </c>
      <c r="CL921" s="11">
        <f t="shared" si="899"/>
        <v>2557</v>
      </c>
      <c r="CM921" s="11">
        <f t="shared" si="900"/>
        <v>2557</v>
      </c>
      <c r="CN921" s="6">
        <f t="shared" si="908"/>
        <v>1355.0402667145602</v>
      </c>
      <c r="CO921" s="62">
        <f t="shared" si="909"/>
        <v>0</v>
      </c>
      <c r="CP921" s="73">
        <f t="shared" si="904"/>
        <v>106.54600000000001</v>
      </c>
      <c r="CQ921" s="73">
        <f t="shared" si="864"/>
        <v>914.83606575342469</v>
      </c>
      <c r="CR921" s="6">
        <f t="shared" si="901"/>
        <v>0</v>
      </c>
    </row>
    <row r="922" spans="1:96">
      <c r="A922" s="30" t="s">
        <v>2875</v>
      </c>
      <c r="B922" s="30" t="s">
        <v>2868</v>
      </c>
      <c r="C922" s="49"/>
      <c r="D922" s="49" t="s">
        <v>4102</v>
      </c>
      <c r="E922" s="30" t="s">
        <v>3061</v>
      </c>
      <c r="F922" s="30" t="s">
        <v>3138</v>
      </c>
      <c r="G922" s="30" t="s">
        <v>3115</v>
      </c>
      <c r="H922" s="30" t="s">
        <v>3391</v>
      </c>
      <c r="I922" s="30" t="s">
        <v>4300</v>
      </c>
      <c r="J922" s="30"/>
      <c r="K922" s="30" t="s">
        <v>1240</v>
      </c>
      <c r="L922" s="30" t="s">
        <v>3102</v>
      </c>
      <c r="M922" s="31">
        <v>1598.19</v>
      </c>
      <c r="N922" s="30">
        <v>5</v>
      </c>
      <c r="O922" s="30"/>
      <c r="P922" s="162">
        <v>15</v>
      </c>
      <c r="Q922" s="30">
        <f t="shared" si="865"/>
        <v>60</v>
      </c>
      <c r="R922" s="30">
        <f t="shared" si="866"/>
        <v>1826.2110000000002</v>
      </c>
      <c r="S922" s="30">
        <f t="shared" si="867"/>
        <v>1825</v>
      </c>
      <c r="T922" s="30" t="s">
        <v>6</v>
      </c>
      <c r="U922" s="30"/>
      <c r="V922" s="32">
        <v>42310</v>
      </c>
      <c r="W922" s="30"/>
      <c r="X922" s="31">
        <v>1598.19</v>
      </c>
      <c r="Y922" s="30">
        <v>0</v>
      </c>
      <c r="Z922" s="30">
        <v>0</v>
      </c>
      <c r="AA922" s="30">
        <v>0</v>
      </c>
      <c r="AB922" s="31">
        <f t="shared" si="868"/>
        <v>1598.19</v>
      </c>
      <c r="AC922" s="33">
        <v>42095</v>
      </c>
      <c r="AD922" s="10">
        <f t="shared" si="869"/>
        <v>42310</v>
      </c>
      <c r="AE922" s="10">
        <f t="shared" si="870"/>
        <v>42095</v>
      </c>
      <c r="AF922" s="11">
        <f t="shared" si="871"/>
        <v>-215</v>
      </c>
      <c r="AG922" s="11">
        <f t="shared" si="872"/>
        <v>1826.25</v>
      </c>
      <c r="AH922" s="11">
        <v>0</v>
      </c>
      <c r="AI922" s="11">
        <v>0</v>
      </c>
      <c r="AJ922" s="11">
        <v>0</v>
      </c>
      <c r="AK922" s="33">
        <v>42461</v>
      </c>
      <c r="AL922" s="5">
        <f t="shared" si="873"/>
        <v>42461</v>
      </c>
      <c r="AM922" s="11">
        <f t="shared" si="874"/>
        <v>42461</v>
      </c>
      <c r="AN922" s="11">
        <f t="shared" si="875"/>
        <v>0</v>
      </c>
      <c r="AO922" s="6">
        <v>131.88999999999999</v>
      </c>
      <c r="AP922" s="6">
        <f t="shared" si="876"/>
        <v>131.88999999999999</v>
      </c>
      <c r="AQ922" s="6">
        <f t="shared" si="877"/>
        <v>1466.3000000000002</v>
      </c>
      <c r="AR922" s="33">
        <v>42826</v>
      </c>
      <c r="AS922" s="5">
        <f t="shared" si="878"/>
        <v>42826</v>
      </c>
      <c r="AT922" s="11">
        <f t="shared" si="879"/>
        <v>42826</v>
      </c>
      <c r="AU922" s="11">
        <f t="shared" si="880"/>
        <v>516</v>
      </c>
      <c r="AV922" s="6">
        <v>451.52800000000002</v>
      </c>
      <c r="AW922" s="6">
        <v>319.63800000000003</v>
      </c>
      <c r="AX922" s="6">
        <f t="shared" si="881"/>
        <v>1146.662</v>
      </c>
      <c r="AY922" s="33">
        <v>43191</v>
      </c>
      <c r="AZ922" s="5">
        <f t="shared" si="882"/>
        <v>43191</v>
      </c>
      <c r="BA922" s="11">
        <f t="shared" si="883"/>
        <v>881</v>
      </c>
      <c r="BB922" s="11">
        <f t="shared" si="884"/>
        <v>881</v>
      </c>
      <c r="BC922" s="6">
        <v>775.81448224844098</v>
      </c>
      <c r="BD922" s="6">
        <v>324.28648224844096</v>
      </c>
      <c r="BE922" s="6">
        <f t="shared" si="885"/>
        <v>822.37551775155907</v>
      </c>
      <c r="BF922" s="8"/>
      <c r="BG922" s="33">
        <v>43556</v>
      </c>
      <c r="BH922" s="5">
        <f t="shared" si="886"/>
        <v>43556</v>
      </c>
      <c r="BI922" s="11">
        <f t="shared" si="887"/>
        <v>1246</v>
      </c>
      <c r="BJ922" s="11">
        <f t="shared" si="888"/>
        <v>0</v>
      </c>
      <c r="BK922" s="6">
        <f t="shared" si="862"/>
        <v>1095.494482248441</v>
      </c>
      <c r="BL922" s="6">
        <v>319.68</v>
      </c>
      <c r="BM922" s="6">
        <f t="shared" si="889"/>
        <v>502.69551775155907</v>
      </c>
      <c r="BN922" s="59"/>
      <c r="BO922" s="58"/>
      <c r="BP922" s="58"/>
      <c r="BQ922" s="61">
        <f t="shared" si="890"/>
        <v>426.20725103699897</v>
      </c>
      <c r="BR922" s="33">
        <v>43922</v>
      </c>
      <c r="BS922" s="5">
        <f t="shared" si="891"/>
        <v>43922</v>
      </c>
      <c r="BT922" s="11">
        <f t="shared" si="892"/>
        <v>1612</v>
      </c>
      <c r="BU922" s="11">
        <f t="shared" si="893"/>
        <v>0</v>
      </c>
      <c r="BV922" s="6">
        <f t="shared" si="894"/>
        <v>1171.9827489630011</v>
      </c>
      <c r="BW922" s="6">
        <v>76.488266714560098</v>
      </c>
      <c r="BX922" s="73">
        <f t="shared" si="902"/>
        <v>1127.9280657534248</v>
      </c>
      <c r="BY922" s="6">
        <v>183.05751775155903</v>
      </c>
      <c r="BZ922" s="33">
        <v>44287</v>
      </c>
      <c r="CA922" s="5">
        <f t="shared" si="895"/>
        <v>44287</v>
      </c>
      <c r="CB922" s="11">
        <f t="shared" si="896"/>
        <v>1977</v>
      </c>
      <c r="CC922" s="11">
        <f t="shared" si="897"/>
        <v>0</v>
      </c>
      <c r="CD922" s="6">
        <f t="shared" si="905"/>
        <v>1355.0402667145602</v>
      </c>
      <c r="CE922" s="62">
        <f t="shared" si="906"/>
        <v>183.05751775155903</v>
      </c>
      <c r="CF922" s="73">
        <f t="shared" si="903"/>
        <v>106.54600000000001</v>
      </c>
      <c r="CG922" s="73">
        <f t="shared" si="863"/>
        <v>1021.3820657534247</v>
      </c>
      <c r="CH922" s="6">
        <f t="shared" si="907"/>
        <v>0</v>
      </c>
      <c r="CI922" s="6"/>
      <c r="CJ922" s="33">
        <v>44652</v>
      </c>
      <c r="CK922" s="5">
        <f t="shared" si="898"/>
        <v>44652</v>
      </c>
      <c r="CL922" s="11">
        <f t="shared" si="899"/>
        <v>2557</v>
      </c>
      <c r="CM922" s="11">
        <f t="shared" si="900"/>
        <v>2557</v>
      </c>
      <c r="CN922" s="6">
        <f t="shared" si="908"/>
        <v>1355.0402667145602</v>
      </c>
      <c r="CO922" s="62">
        <f t="shared" si="909"/>
        <v>0</v>
      </c>
      <c r="CP922" s="73">
        <f t="shared" si="904"/>
        <v>106.54600000000001</v>
      </c>
      <c r="CQ922" s="73">
        <f t="shared" si="864"/>
        <v>914.83606575342469</v>
      </c>
      <c r="CR922" s="6">
        <f t="shared" si="901"/>
        <v>0</v>
      </c>
    </row>
    <row r="923" spans="1:96">
      <c r="A923" s="30" t="s">
        <v>2876</v>
      </c>
      <c r="B923" s="30" t="s">
        <v>2877</v>
      </c>
      <c r="C923" s="49"/>
      <c r="D923" s="49" t="s">
        <v>4103</v>
      </c>
      <c r="E923" s="30" t="s">
        <v>3061</v>
      </c>
      <c r="F923" s="30" t="s">
        <v>3138</v>
      </c>
      <c r="G923" s="30" t="s">
        <v>3115</v>
      </c>
      <c r="H923" s="30" t="s">
        <v>4113</v>
      </c>
      <c r="I923" s="30" t="s">
        <v>11621</v>
      </c>
      <c r="J923" s="30"/>
      <c r="K923" s="30" t="s">
        <v>1240</v>
      </c>
      <c r="L923" s="30" t="s">
        <v>3102</v>
      </c>
      <c r="M923" s="31">
        <v>2127</v>
      </c>
      <c r="N923" s="30">
        <v>5</v>
      </c>
      <c r="O923" s="30"/>
      <c r="P923" s="162">
        <v>15</v>
      </c>
      <c r="Q923" s="30">
        <f t="shared" si="865"/>
        <v>60</v>
      </c>
      <c r="R923" s="30">
        <f t="shared" si="866"/>
        <v>1826.2110000000002</v>
      </c>
      <c r="S923" s="30">
        <f t="shared" si="867"/>
        <v>1825</v>
      </c>
      <c r="T923" s="30" t="s">
        <v>6</v>
      </c>
      <c r="U923" s="30"/>
      <c r="V923" s="32">
        <v>42310</v>
      </c>
      <c r="W923" s="30"/>
      <c r="X923" s="31">
        <v>2127</v>
      </c>
      <c r="Y923" s="30">
        <v>0</v>
      </c>
      <c r="Z923" s="30">
        <v>0</v>
      </c>
      <c r="AA923" s="30">
        <v>0</v>
      </c>
      <c r="AB923" s="31">
        <f t="shared" si="868"/>
        <v>2127</v>
      </c>
      <c r="AC923" s="33">
        <v>42095</v>
      </c>
      <c r="AD923" s="10">
        <f t="shared" si="869"/>
        <v>42310</v>
      </c>
      <c r="AE923" s="10">
        <f t="shared" si="870"/>
        <v>42095</v>
      </c>
      <c r="AF923" s="11">
        <f t="shared" si="871"/>
        <v>-215</v>
      </c>
      <c r="AG923" s="11">
        <f t="shared" si="872"/>
        <v>1826.25</v>
      </c>
      <c r="AH923" s="11">
        <v>0</v>
      </c>
      <c r="AI923" s="11">
        <v>0</v>
      </c>
      <c r="AJ923" s="11">
        <v>0</v>
      </c>
      <c r="AK923" s="33">
        <v>42461</v>
      </c>
      <c r="AL923" s="5">
        <f t="shared" si="873"/>
        <v>42461</v>
      </c>
      <c r="AM923" s="11">
        <f t="shared" si="874"/>
        <v>42461</v>
      </c>
      <c r="AN923" s="11">
        <f t="shared" si="875"/>
        <v>0</v>
      </c>
      <c r="AO923" s="6">
        <v>175.51</v>
      </c>
      <c r="AP923" s="6">
        <f t="shared" si="876"/>
        <v>175.51</v>
      </c>
      <c r="AQ923" s="6">
        <f t="shared" si="877"/>
        <v>1951.49</v>
      </c>
      <c r="AR923" s="33">
        <v>42826</v>
      </c>
      <c r="AS923" s="5">
        <f t="shared" si="878"/>
        <v>42826</v>
      </c>
      <c r="AT923" s="11">
        <f t="shared" si="879"/>
        <v>42826</v>
      </c>
      <c r="AU923" s="11">
        <f t="shared" si="880"/>
        <v>516</v>
      </c>
      <c r="AV923" s="6">
        <v>600.91</v>
      </c>
      <c r="AW923" s="6">
        <v>425.4</v>
      </c>
      <c r="AX923" s="6">
        <f t="shared" si="881"/>
        <v>1526.0900000000001</v>
      </c>
      <c r="AY923" s="33">
        <v>43191</v>
      </c>
      <c r="AZ923" s="5">
        <f t="shared" si="882"/>
        <v>43191</v>
      </c>
      <c r="BA923" s="11">
        <f t="shared" si="883"/>
        <v>881</v>
      </c>
      <c r="BB923" s="11">
        <f t="shared" si="884"/>
        <v>881</v>
      </c>
      <c r="BC923" s="6">
        <v>1032.516678392871</v>
      </c>
      <c r="BD923" s="6">
        <v>431.60667839287095</v>
      </c>
      <c r="BE923" s="6">
        <f t="shared" si="885"/>
        <v>1094.483321607129</v>
      </c>
      <c r="BF923" s="8"/>
      <c r="BG923" s="33">
        <v>43556</v>
      </c>
      <c r="BH923" s="5">
        <f t="shared" si="886"/>
        <v>43556</v>
      </c>
      <c r="BI923" s="11">
        <f t="shared" si="887"/>
        <v>1246</v>
      </c>
      <c r="BJ923" s="11">
        <f t="shared" si="888"/>
        <v>0</v>
      </c>
      <c r="BK923" s="6">
        <f t="shared" si="862"/>
        <v>1457.9166783928708</v>
      </c>
      <c r="BL923" s="6">
        <v>425.4</v>
      </c>
      <c r="BM923" s="6">
        <f t="shared" si="889"/>
        <v>669.08332160712905</v>
      </c>
      <c r="BN923" s="59"/>
      <c r="BO923" s="58"/>
      <c r="BP923" s="58"/>
      <c r="BQ923" s="61">
        <f t="shared" si="890"/>
        <v>567.2781100025918</v>
      </c>
      <c r="BR923" s="33">
        <v>43922</v>
      </c>
      <c r="BS923" s="5">
        <f t="shared" si="891"/>
        <v>43922</v>
      </c>
      <c r="BT923" s="11">
        <f t="shared" si="892"/>
        <v>1612</v>
      </c>
      <c r="BU923" s="11">
        <f t="shared" si="893"/>
        <v>0</v>
      </c>
      <c r="BV923" s="6">
        <f t="shared" si="894"/>
        <v>1559.7218899974082</v>
      </c>
      <c r="BW923" s="6">
        <v>101.80521160453725</v>
      </c>
      <c r="BX923" s="73">
        <f t="shared" si="902"/>
        <v>1501.1375342465753</v>
      </c>
      <c r="BY923" s="6">
        <v>243.68332160712907</v>
      </c>
      <c r="BZ923" s="33">
        <v>44287</v>
      </c>
      <c r="CA923" s="5">
        <f t="shared" si="895"/>
        <v>44287</v>
      </c>
      <c r="CB923" s="11">
        <f t="shared" si="896"/>
        <v>1977</v>
      </c>
      <c r="CC923" s="11">
        <f t="shared" si="897"/>
        <v>0</v>
      </c>
      <c r="CD923" s="6">
        <f t="shared" si="905"/>
        <v>1803.4052116045373</v>
      </c>
      <c r="CE923" s="62">
        <f t="shared" si="906"/>
        <v>243.68332160712907</v>
      </c>
      <c r="CF923" s="73">
        <f t="shared" si="903"/>
        <v>141.80000000000001</v>
      </c>
      <c r="CG923" s="73">
        <f t="shared" si="863"/>
        <v>1359.3375342465754</v>
      </c>
      <c r="CH923" s="6">
        <f t="shared" si="907"/>
        <v>0</v>
      </c>
      <c r="CI923" s="6"/>
      <c r="CJ923" s="33">
        <v>44652</v>
      </c>
      <c r="CK923" s="5">
        <f t="shared" si="898"/>
        <v>44652</v>
      </c>
      <c r="CL923" s="11">
        <f t="shared" si="899"/>
        <v>2557</v>
      </c>
      <c r="CM923" s="11">
        <f t="shared" si="900"/>
        <v>2557</v>
      </c>
      <c r="CN923" s="6">
        <f t="shared" si="908"/>
        <v>1803.4052116045373</v>
      </c>
      <c r="CO923" s="62">
        <f t="shared" si="909"/>
        <v>0</v>
      </c>
      <c r="CP923" s="73">
        <f t="shared" si="904"/>
        <v>141.80000000000001</v>
      </c>
      <c r="CQ923" s="73">
        <f t="shared" si="864"/>
        <v>1217.5375342465754</v>
      </c>
      <c r="CR923" s="6">
        <f t="shared" si="901"/>
        <v>0</v>
      </c>
    </row>
    <row r="924" spans="1:96">
      <c r="A924" s="30" t="s">
        <v>2878</v>
      </c>
      <c r="B924" s="30" t="s">
        <v>2877</v>
      </c>
      <c r="C924" s="49"/>
      <c r="D924" s="49" t="s">
        <v>4105</v>
      </c>
      <c r="E924" s="30" t="s">
        <v>3061</v>
      </c>
      <c r="F924" s="30" t="s">
        <v>3138</v>
      </c>
      <c r="G924" s="30" t="s">
        <v>3115</v>
      </c>
      <c r="H924" s="30" t="s">
        <v>4104</v>
      </c>
      <c r="I924" s="30" t="s">
        <v>4298</v>
      </c>
      <c r="J924" s="30"/>
      <c r="K924" s="30" t="s">
        <v>1240</v>
      </c>
      <c r="L924" s="30" t="s">
        <v>3102</v>
      </c>
      <c r="M924" s="31">
        <v>2127</v>
      </c>
      <c r="N924" s="30">
        <v>5</v>
      </c>
      <c r="O924" s="30"/>
      <c r="P924" s="162">
        <v>15</v>
      </c>
      <c r="Q924" s="30">
        <f t="shared" si="865"/>
        <v>60</v>
      </c>
      <c r="R924" s="30">
        <f t="shared" si="866"/>
        <v>1826.2110000000002</v>
      </c>
      <c r="S924" s="30">
        <f t="shared" si="867"/>
        <v>1825</v>
      </c>
      <c r="T924" s="30" t="s">
        <v>6</v>
      </c>
      <c r="U924" s="30"/>
      <c r="V924" s="32">
        <v>42310</v>
      </c>
      <c r="W924" s="30"/>
      <c r="X924" s="31">
        <v>2127</v>
      </c>
      <c r="Y924" s="30">
        <v>0</v>
      </c>
      <c r="Z924" s="30">
        <v>0</v>
      </c>
      <c r="AA924" s="30">
        <v>0</v>
      </c>
      <c r="AB924" s="31">
        <f t="shared" si="868"/>
        <v>2127</v>
      </c>
      <c r="AC924" s="33">
        <v>42095</v>
      </c>
      <c r="AD924" s="10">
        <f t="shared" si="869"/>
        <v>42310</v>
      </c>
      <c r="AE924" s="10">
        <f t="shared" si="870"/>
        <v>42095</v>
      </c>
      <c r="AF924" s="11">
        <f t="shared" si="871"/>
        <v>-215</v>
      </c>
      <c r="AG924" s="11">
        <f t="shared" si="872"/>
        <v>1826.25</v>
      </c>
      <c r="AH924" s="11">
        <v>0</v>
      </c>
      <c r="AI924" s="11">
        <v>0</v>
      </c>
      <c r="AJ924" s="11">
        <v>0</v>
      </c>
      <c r="AK924" s="33">
        <v>42461</v>
      </c>
      <c r="AL924" s="5">
        <f t="shared" si="873"/>
        <v>42461</v>
      </c>
      <c r="AM924" s="11">
        <f t="shared" si="874"/>
        <v>42461</v>
      </c>
      <c r="AN924" s="11">
        <f t="shared" si="875"/>
        <v>0</v>
      </c>
      <c r="AO924" s="6">
        <v>175.51</v>
      </c>
      <c r="AP924" s="6">
        <f t="shared" si="876"/>
        <v>175.51</v>
      </c>
      <c r="AQ924" s="6">
        <f t="shared" si="877"/>
        <v>1951.49</v>
      </c>
      <c r="AR924" s="33">
        <v>42826</v>
      </c>
      <c r="AS924" s="5">
        <f t="shared" si="878"/>
        <v>42826</v>
      </c>
      <c r="AT924" s="11">
        <f t="shared" si="879"/>
        <v>42826</v>
      </c>
      <c r="AU924" s="11">
        <f t="shared" si="880"/>
        <v>516</v>
      </c>
      <c r="AV924" s="6">
        <v>600.91</v>
      </c>
      <c r="AW924" s="6">
        <v>425.4</v>
      </c>
      <c r="AX924" s="6">
        <f t="shared" si="881"/>
        <v>1526.0900000000001</v>
      </c>
      <c r="AY924" s="33">
        <v>43191</v>
      </c>
      <c r="AZ924" s="5">
        <f t="shared" si="882"/>
        <v>43191</v>
      </c>
      <c r="BA924" s="11">
        <f t="shared" si="883"/>
        <v>881</v>
      </c>
      <c r="BB924" s="11">
        <f t="shared" si="884"/>
        <v>881</v>
      </c>
      <c r="BC924" s="6">
        <v>1032.516678392871</v>
      </c>
      <c r="BD924" s="6">
        <v>431.60667839287095</v>
      </c>
      <c r="BE924" s="6">
        <f t="shared" si="885"/>
        <v>1094.483321607129</v>
      </c>
      <c r="BF924" s="8"/>
      <c r="BG924" s="33">
        <v>43556</v>
      </c>
      <c r="BH924" s="5">
        <f t="shared" si="886"/>
        <v>43556</v>
      </c>
      <c r="BI924" s="11">
        <f t="shared" si="887"/>
        <v>1246</v>
      </c>
      <c r="BJ924" s="11">
        <f t="shared" si="888"/>
        <v>0</v>
      </c>
      <c r="BK924" s="6">
        <f t="shared" si="862"/>
        <v>1457.9166783928708</v>
      </c>
      <c r="BL924" s="6">
        <v>425.4</v>
      </c>
      <c r="BM924" s="6">
        <f t="shared" si="889"/>
        <v>669.08332160712905</v>
      </c>
      <c r="BN924" s="59"/>
      <c r="BO924" s="58"/>
      <c r="BP924" s="58"/>
      <c r="BQ924" s="61">
        <f t="shared" si="890"/>
        <v>567.2781100025918</v>
      </c>
      <c r="BR924" s="33">
        <v>43922</v>
      </c>
      <c r="BS924" s="5">
        <f t="shared" si="891"/>
        <v>43922</v>
      </c>
      <c r="BT924" s="11">
        <f t="shared" si="892"/>
        <v>1612</v>
      </c>
      <c r="BU924" s="11">
        <f t="shared" si="893"/>
        <v>0</v>
      </c>
      <c r="BV924" s="6">
        <f t="shared" si="894"/>
        <v>1559.7218899974082</v>
      </c>
      <c r="BW924" s="6">
        <v>101.80521160453725</v>
      </c>
      <c r="BX924" s="73">
        <f t="shared" si="902"/>
        <v>1501.1375342465753</v>
      </c>
      <c r="BY924" s="6">
        <v>243.68332160712907</v>
      </c>
      <c r="BZ924" s="33">
        <v>44287</v>
      </c>
      <c r="CA924" s="5">
        <f t="shared" si="895"/>
        <v>44287</v>
      </c>
      <c r="CB924" s="11">
        <f t="shared" si="896"/>
        <v>1977</v>
      </c>
      <c r="CC924" s="11">
        <f t="shared" si="897"/>
        <v>0</v>
      </c>
      <c r="CD924" s="6">
        <f t="shared" si="905"/>
        <v>1803.4052116045373</v>
      </c>
      <c r="CE924" s="62">
        <f t="shared" si="906"/>
        <v>243.68332160712907</v>
      </c>
      <c r="CF924" s="73">
        <f t="shared" si="903"/>
        <v>141.80000000000001</v>
      </c>
      <c r="CG924" s="73">
        <f t="shared" si="863"/>
        <v>1359.3375342465754</v>
      </c>
      <c r="CH924" s="6">
        <f t="shared" si="907"/>
        <v>0</v>
      </c>
      <c r="CI924" s="6"/>
      <c r="CJ924" s="33">
        <v>44652</v>
      </c>
      <c r="CK924" s="5">
        <f t="shared" si="898"/>
        <v>44652</v>
      </c>
      <c r="CL924" s="11">
        <f t="shared" si="899"/>
        <v>2557</v>
      </c>
      <c r="CM924" s="11">
        <f t="shared" si="900"/>
        <v>2557</v>
      </c>
      <c r="CN924" s="6">
        <f t="shared" si="908"/>
        <v>1803.4052116045373</v>
      </c>
      <c r="CO924" s="62">
        <f t="shared" si="909"/>
        <v>0</v>
      </c>
      <c r="CP924" s="73">
        <f t="shared" si="904"/>
        <v>141.80000000000001</v>
      </c>
      <c r="CQ924" s="73">
        <f t="shared" si="864"/>
        <v>1217.5375342465754</v>
      </c>
      <c r="CR924" s="6">
        <f t="shared" si="901"/>
        <v>0</v>
      </c>
    </row>
    <row r="925" spans="1:96">
      <c r="A925" s="30" t="s">
        <v>2879</v>
      </c>
      <c r="B925" s="30" t="s">
        <v>2877</v>
      </c>
      <c r="C925" s="49"/>
      <c r="D925" s="49" t="s">
        <v>4106</v>
      </c>
      <c r="E925" s="30" t="s">
        <v>3061</v>
      </c>
      <c r="F925" s="30" t="s">
        <v>3138</v>
      </c>
      <c r="G925" s="30" t="s">
        <v>3115</v>
      </c>
      <c r="H925" s="30" t="s">
        <v>3163</v>
      </c>
      <c r="I925" s="30" t="s">
        <v>4310</v>
      </c>
      <c r="J925" s="30"/>
      <c r="K925" s="30" t="s">
        <v>1240</v>
      </c>
      <c r="L925" s="30" t="s">
        <v>3102</v>
      </c>
      <c r="M925" s="31">
        <v>2127</v>
      </c>
      <c r="N925" s="30">
        <v>5</v>
      </c>
      <c r="O925" s="30"/>
      <c r="P925" s="162">
        <v>15</v>
      </c>
      <c r="Q925" s="30">
        <f t="shared" si="865"/>
        <v>60</v>
      </c>
      <c r="R925" s="30">
        <f t="shared" si="866"/>
        <v>1826.2110000000002</v>
      </c>
      <c r="S925" s="30">
        <f t="shared" si="867"/>
        <v>1825</v>
      </c>
      <c r="T925" s="30" t="s">
        <v>6</v>
      </c>
      <c r="U925" s="30"/>
      <c r="V925" s="32">
        <v>42310</v>
      </c>
      <c r="W925" s="30"/>
      <c r="X925" s="31">
        <v>2127</v>
      </c>
      <c r="Y925" s="30">
        <v>0</v>
      </c>
      <c r="Z925" s="30">
        <v>0</v>
      </c>
      <c r="AA925" s="30">
        <v>0</v>
      </c>
      <c r="AB925" s="31">
        <f t="shared" si="868"/>
        <v>2127</v>
      </c>
      <c r="AC925" s="33">
        <v>42095</v>
      </c>
      <c r="AD925" s="10">
        <f t="shared" si="869"/>
        <v>42310</v>
      </c>
      <c r="AE925" s="10">
        <f t="shared" si="870"/>
        <v>42095</v>
      </c>
      <c r="AF925" s="11">
        <f t="shared" si="871"/>
        <v>-215</v>
      </c>
      <c r="AG925" s="11">
        <f t="shared" si="872"/>
        <v>1826.25</v>
      </c>
      <c r="AH925" s="11">
        <v>0</v>
      </c>
      <c r="AI925" s="11">
        <v>0</v>
      </c>
      <c r="AJ925" s="11">
        <v>0</v>
      </c>
      <c r="AK925" s="33">
        <v>42461</v>
      </c>
      <c r="AL925" s="5">
        <f t="shared" si="873"/>
        <v>42461</v>
      </c>
      <c r="AM925" s="11">
        <f t="shared" si="874"/>
        <v>42461</v>
      </c>
      <c r="AN925" s="11">
        <f t="shared" si="875"/>
        <v>0</v>
      </c>
      <c r="AO925" s="6">
        <v>175.51</v>
      </c>
      <c r="AP925" s="6">
        <f t="shared" si="876"/>
        <v>175.51</v>
      </c>
      <c r="AQ925" s="6">
        <f t="shared" si="877"/>
        <v>1951.49</v>
      </c>
      <c r="AR925" s="33">
        <v>42826</v>
      </c>
      <c r="AS925" s="5">
        <f t="shared" si="878"/>
        <v>42826</v>
      </c>
      <c r="AT925" s="11">
        <f t="shared" si="879"/>
        <v>42826</v>
      </c>
      <c r="AU925" s="11">
        <f t="shared" si="880"/>
        <v>516</v>
      </c>
      <c r="AV925" s="6">
        <v>600.91</v>
      </c>
      <c r="AW925" s="6">
        <v>425.4</v>
      </c>
      <c r="AX925" s="6">
        <f t="shared" si="881"/>
        <v>1526.0900000000001</v>
      </c>
      <c r="AY925" s="33">
        <v>43191</v>
      </c>
      <c r="AZ925" s="5">
        <f t="shared" si="882"/>
        <v>43191</v>
      </c>
      <c r="BA925" s="11">
        <f t="shared" si="883"/>
        <v>881</v>
      </c>
      <c r="BB925" s="11">
        <f t="shared" si="884"/>
        <v>881</v>
      </c>
      <c r="BC925" s="6">
        <v>1032.516678392871</v>
      </c>
      <c r="BD925" s="6">
        <v>431.60667839287095</v>
      </c>
      <c r="BE925" s="6">
        <f t="shared" si="885"/>
        <v>1094.483321607129</v>
      </c>
      <c r="BF925" s="8"/>
      <c r="BG925" s="33">
        <v>43556</v>
      </c>
      <c r="BH925" s="5">
        <f t="shared" si="886"/>
        <v>43556</v>
      </c>
      <c r="BI925" s="11">
        <f t="shared" si="887"/>
        <v>1246</v>
      </c>
      <c r="BJ925" s="11">
        <f t="shared" si="888"/>
        <v>0</v>
      </c>
      <c r="BK925" s="6">
        <f t="shared" si="862"/>
        <v>1457.9166783928708</v>
      </c>
      <c r="BL925" s="6">
        <v>425.4</v>
      </c>
      <c r="BM925" s="6">
        <f t="shared" si="889"/>
        <v>669.08332160712905</v>
      </c>
      <c r="BN925" s="59"/>
      <c r="BO925" s="58"/>
      <c r="BP925" s="58"/>
      <c r="BQ925" s="61">
        <f t="shared" si="890"/>
        <v>567.2781100025918</v>
      </c>
      <c r="BR925" s="33">
        <v>43922</v>
      </c>
      <c r="BS925" s="5">
        <f t="shared" si="891"/>
        <v>43922</v>
      </c>
      <c r="BT925" s="11">
        <f t="shared" si="892"/>
        <v>1612</v>
      </c>
      <c r="BU925" s="11">
        <f t="shared" si="893"/>
        <v>0</v>
      </c>
      <c r="BV925" s="6">
        <f t="shared" si="894"/>
        <v>1559.7218899974082</v>
      </c>
      <c r="BW925" s="6">
        <v>101.80521160453725</v>
      </c>
      <c r="BX925" s="73">
        <f t="shared" si="902"/>
        <v>1501.1375342465753</v>
      </c>
      <c r="BY925" s="6">
        <v>243.68332160712907</v>
      </c>
      <c r="BZ925" s="33">
        <v>44287</v>
      </c>
      <c r="CA925" s="5">
        <f t="shared" si="895"/>
        <v>44287</v>
      </c>
      <c r="CB925" s="11">
        <f t="shared" si="896"/>
        <v>1977</v>
      </c>
      <c r="CC925" s="11">
        <f t="shared" si="897"/>
        <v>0</v>
      </c>
      <c r="CD925" s="6">
        <f t="shared" si="905"/>
        <v>1803.4052116045373</v>
      </c>
      <c r="CE925" s="62">
        <f t="shared" si="906"/>
        <v>243.68332160712907</v>
      </c>
      <c r="CF925" s="73">
        <f t="shared" si="903"/>
        <v>141.80000000000001</v>
      </c>
      <c r="CG925" s="73">
        <f t="shared" si="863"/>
        <v>1359.3375342465754</v>
      </c>
      <c r="CH925" s="6">
        <f t="shared" si="907"/>
        <v>0</v>
      </c>
      <c r="CI925" s="6"/>
      <c r="CJ925" s="33">
        <v>44652</v>
      </c>
      <c r="CK925" s="5">
        <f t="shared" si="898"/>
        <v>44652</v>
      </c>
      <c r="CL925" s="11">
        <f t="shared" si="899"/>
        <v>2557</v>
      </c>
      <c r="CM925" s="11">
        <f t="shared" si="900"/>
        <v>2557</v>
      </c>
      <c r="CN925" s="6">
        <f t="shared" si="908"/>
        <v>1803.4052116045373</v>
      </c>
      <c r="CO925" s="62">
        <f t="shared" si="909"/>
        <v>0</v>
      </c>
      <c r="CP925" s="73">
        <f t="shared" si="904"/>
        <v>141.80000000000001</v>
      </c>
      <c r="CQ925" s="73">
        <f t="shared" si="864"/>
        <v>1217.5375342465754</v>
      </c>
      <c r="CR925" s="6">
        <f t="shared" si="901"/>
        <v>0</v>
      </c>
    </row>
    <row r="926" spans="1:96">
      <c r="A926" s="30" t="s">
        <v>2880</v>
      </c>
      <c r="B926" s="30" t="s">
        <v>2877</v>
      </c>
      <c r="C926" s="49"/>
      <c r="D926" s="49" t="s">
        <v>4107</v>
      </c>
      <c r="E926" s="30" t="s">
        <v>3061</v>
      </c>
      <c r="F926" s="30" t="s">
        <v>3138</v>
      </c>
      <c r="G926" s="30" t="s">
        <v>3115</v>
      </c>
      <c r="H926" s="30" t="s">
        <v>4011</v>
      </c>
      <c r="I926" s="30" t="s">
        <v>4447</v>
      </c>
      <c r="J926" s="30"/>
      <c r="K926" s="30" t="s">
        <v>1240</v>
      </c>
      <c r="L926" s="30" t="s">
        <v>3102</v>
      </c>
      <c r="M926" s="31">
        <v>2127</v>
      </c>
      <c r="N926" s="30">
        <v>5</v>
      </c>
      <c r="O926" s="30"/>
      <c r="P926" s="162">
        <v>15</v>
      </c>
      <c r="Q926" s="30">
        <f t="shared" si="865"/>
        <v>60</v>
      </c>
      <c r="R926" s="30">
        <f t="shared" si="866"/>
        <v>1826.2110000000002</v>
      </c>
      <c r="S926" s="30">
        <f t="shared" si="867"/>
        <v>1825</v>
      </c>
      <c r="T926" s="30" t="s">
        <v>6</v>
      </c>
      <c r="U926" s="30"/>
      <c r="V926" s="32">
        <v>42310</v>
      </c>
      <c r="W926" s="30"/>
      <c r="X926" s="31">
        <v>2127</v>
      </c>
      <c r="Y926" s="30">
        <v>0</v>
      </c>
      <c r="Z926" s="30">
        <v>0</v>
      </c>
      <c r="AA926" s="30">
        <v>0</v>
      </c>
      <c r="AB926" s="31">
        <f t="shared" si="868"/>
        <v>2127</v>
      </c>
      <c r="AC926" s="33">
        <v>42095</v>
      </c>
      <c r="AD926" s="10">
        <f t="shared" si="869"/>
        <v>42310</v>
      </c>
      <c r="AE926" s="10">
        <f t="shared" si="870"/>
        <v>42095</v>
      </c>
      <c r="AF926" s="11">
        <f t="shared" si="871"/>
        <v>-215</v>
      </c>
      <c r="AG926" s="11">
        <f t="shared" si="872"/>
        <v>1826.25</v>
      </c>
      <c r="AH926" s="11">
        <v>0</v>
      </c>
      <c r="AI926" s="11">
        <v>0</v>
      </c>
      <c r="AJ926" s="11">
        <v>0</v>
      </c>
      <c r="AK926" s="33">
        <v>42461</v>
      </c>
      <c r="AL926" s="5">
        <f t="shared" si="873"/>
        <v>42461</v>
      </c>
      <c r="AM926" s="11">
        <f t="shared" si="874"/>
        <v>42461</v>
      </c>
      <c r="AN926" s="11">
        <f t="shared" si="875"/>
        <v>0</v>
      </c>
      <c r="AO926" s="6">
        <v>175.51</v>
      </c>
      <c r="AP926" s="6">
        <f t="shared" si="876"/>
        <v>175.51</v>
      </c>
      <c r="AQ926" s="6">
        <f t="shared" si="877"/>
        <v>1951.49</v>
      </c>
      <c r="AR926" s="33">
        <v>42826</v>
      </c>
      <c r="AS926" s="5">
        <f t="shared" si="878"/>
        <v>42826</v>
      </c>
      <c r="AT926" s="11">
        <f t="shared" si="879"/>
        <v>42826</v>
      </c>
      <c r="AU926" s="11">
        <f t="shared" si="880"/>
        <v>516</v>
      </c>
      <c r="AV926" s="6">
        <v>600.91</v>
      </c>
      <c r="AW926" s="6">
        <v>425.4</v>
      </c>
      <c r="AX926" s="6">
        <f t="shared" si="881"/>
        <v>1526.0900000000001</v>
      </c>
      <c r="AY926" s="33">
        <v>43191</v>
      </c>
      <c r="AZ926" s="5">
        <f t="shared" si="882"/>
        <v>43191</v>
      </c>
      <c r="BA926" s="11">
        <f t="shared" si="883"/>
        <v>881</v>
      </c>
      <c r="BB926" s="11">
        <f t="shared" si="884"/>
        <v>881</v>
      </c>
      <c r="BC926" s="6">
        <v>1032.516678392871</v>
      </c>
      <c r="BD926" s="6">
        <v>431.60667839287095</v>
      </c>
      <c r="BE926" s="6">
        <f t="shared" si="885"/>
        <v>1094.483321607129</v>
      </c>
      <c r="BF926" s="8"/>
      <c r="BG926" s="33">
        <v>43556</v>
      </c>
      <c r="BH926" s="5">
        <f t="shared" si="886"/>
        <v>43556</v>
      </c>
      <c r="BI926" s="11">
        <f t="shared" si="887"/>
        <v>1246</v>
      </c>
      <c r="BJ926" s="11">
        <f t="shared" si="888"/>
        <v>0</v>
      </c>
      <c r="BK926" s="6">
        <f t="shared" si="862"/>
        <v>1457.9166783928708</v>
      </c>
      <c r="BL926" s="6">
        <v>425.4</v>
      </c>
      <c r="BM926" s="6">
        <f t="shared" si="889"/>
        <v>669.08332160712905</v>
      </c>
      <c r="BN926" s="59"/>
      <c r="BO926" s="58"/>
      <c r="BP926" s="58"/>
      <c r="BQ926" s="61">
        <f t="shared" si="890"/>
        <v>567.2781100025918</v>
      </c>
      <c r="BR926" s="33">
        <v>43922</v>
      </c>
      <c r="BS926" s="5">
        <f t="shared" si="891"/>
        <v>43922</v>
      </c>
      <c r="BT926" s="11">
        <f t="shared" si="892"/>
        <v>1612</v>
      </c>
      <c r="BU926" s="11">
        <f t="shared" si="893"/>
        <v>0</v>
      </c>
      <c r="BV926" s="6">
        <f t="shared" si="894"/>
        <v>1559.7218899974082</v>
      </c>
      <c r="BW926" s="6">
        <v>101.80521160453725</v>
      </c>
      <c r="BX926" s="73">
        <f t="shared" si="902"/>
        <v>1501.1375342465753</v>
      </c>
      <c r="BY926" s="6">
        <v>243.68332160712907</v>
      </c>
      <c r="BZ926" s="33">
        <v>44287</v>
      </c>
      <c r="CA926" s="5">
        <f t="shared" si="895"/>
        <v>44287</v>
      </c>
      <c r="CB926" s="11">
        <f t="shared" si="896"/>
        <v>1977</v>
      </c>
      <c r="CC926" s="11">
        <f t="shared" si="897"/>
        <v>0</v>
      </c>
      <c r="CD926" s="6">
        <f t="shared" si="905"/>
        <v>1803.4052116045373</v>
      </c>
      <c r="CE926" s="62">
        <f t="shared" si="906"/>
        <v>243.68332160712907</v>
      </c>
      <c r="CF926" s="73">
        <f t="shared" si="903"/>
        <v>141.80000000000001</v>
      </c>
      <c r="CG926" s="73">
        <f t="shared" si="863"/>
        <v>1359.3375342465754</v>
      </c>
      <c r="CH926" s="6">
        <f t="shared" si="907"/>
        <v>0</v>
      </c>
      <c r="CI926" s="6"/>
      <c r="CJ926" s="33">
        <v>44652</v>
      </c>
      <c r="CK926" s="5">
        <f t="shared" si="898"/>
        <v>44652</v>
      </c>
      <c r="CL926" s="11">
        <f t="shared" si="899"/>
        <v>2557</v>
      </c>
      <c r="CM926" s="11">
        <f t="shared" si="900"/>
        <v>2557</v>
      </c>
      <c r="CN926" s="6">
        <f t="shared" si="908"/>
        <v>1803.4052116045373</v>
      </c>
      <c r="CO926" s="62">
        <f t="shared" si="909"/>
        <v>0</v>
      </c>
      <c r="CP926" s="73">
        <f t="shared" si="904"/>
        <v>141.80000000000001</v>
      </c>
      <c r="CQ926" s="73">
        <f t="shared" si="864"/>
        <v>1217.5375342465754</v>
      </c>
      <c r="CR926" s="6">
        <f t="shared" si="901"/>
        <v>0</v>
      </c>
    </row>
    <row r="927" spans="1:96">
      <c r="A927" s="30" t="s">
        <v>2881</v>
      </c>
      <c r="B927" s="30" t="s">
        <v>2877</v>
      </c>
      <c r="C927" s="49"/>
      <c r="D927" s="49" t="s">
        <v>4108</v>
      </c>
      <c r="E927" s="30" t="s">
        <v>3061</v>
      </c>
      <c r="F927" s="30" t="s">
        <v>3138</v>
      </c>
      <c r="G927" s="30" t="s">
        <v>3115</v>
      </c>
      <c r="H927" s="30" t="s">
        <v>4113</v>
      </c>
      <c r="I927" s="30" t="s">
        <v>4317</v>
      </c>
      <c r="J927" s="30"/>
      <c r="K927" s="30" t="s">
        <v>1240</v>
      </c>
      <c r="L927" s="30" t="s">
        <v>3102</v>
      </c>
      <c r="M927" s="31">
        <v>2127</v>
      </c>
      <c r="N927" s="30">
        <v>5</v>
      </c>
      <c r="O927" s="30"/>
      <c r="P927" s="162">
        <v>15</v>
      </c>
      <c r="Q927" s="30">
        <f t="shared" si="865"/>
        <v>60</v>
      </c>
      <c r="R927" s="30">
        <f t="shared" si="866"/>
        <v>1826.2110000000002</v>
      </c>
      <c r="S927" s="30">
        <f t="shared" si="867"/>
        <v>1825</v>
      </c>
      <c r="T927" s="30" t="s">
        <v>6</v>
      </c>
      <c r="U927" s="30"/>
      <c r="V927" s="32">
        <v>42310</v>
      </c>
      <c r="W927" s="30"/>
      <c r="X927" s="31">
        <v>2127</v>
      </c>
      <c r="Y927" s="30">
        <v>0</v>
      </c>
      <c r="Z927" s="30">
        <v>0</v>
      </c>
      <c r="AA927" s="30">
        <v>0</v>
      </c>
      <c r="AB927" s="31">
        <f t="shared" si="868"/>
        <v>2127</v>
      </c>
      <c r="AC927" s="33">
        <v>42095</v>
      </c>
      <c r="AD927" s="10">
        <f t="shared" si="869"/>
        <v>42310</v>
      </c>
      <c r="AE927" s="10">
        <f t="shared" si="870"/>
        <v>42095</v>
      </c>
      <c r="AF927" s="11">
        <f t="shared" si="871"/>
        <v>-215</v>
      </c>
      <c r="AG927" s="11">
        <f t="shared" si="872"/>
        <v>1826.25</v>
      </c>
      <c r="AH927" s="11">
        <v>0</v>
      </c>
      <c r="AI927" s="11">
        <v>0</v>
      </c>
      <c r="AJ927" s="11">
        <v>0</v>
      </c>
      <c r="AK927" s="33">
        <v>42461</v>
      </c>
      <c r="AL927" s="5">
        <f t="shared" si="873"/>
        <v>42461</v>
      </c>
      <c r="AM927" s="11">
        <f t="shared" si="874"/>
        <v>42461</v>
      </c>
      <c r="AN927" s="11">
        <f t="shared" si="875"/>
        <v>0</v>
      </c>
      <c r="AO927" s="6">
        <v>175.51</v>
      </c>
      <c r="AP927" s="6">
        <f t="shared" si="876"/>
        <v>175.51</v>
      </c>
      <c r="AQ927" s="6">
        <f t="shared" si="877"/>
        <v>1951.49</v>
      </c>
      <c r="AR927" s="33">
        <v>42826</v>
      </c>
      <c r="AS927" s="5">
        <f t="shared" si="878"/>
        <v>42826</v>
      </c>
      <c r="AT927" s="11">
        <f t="shared" si="879"/>
        <v>42826</v>
      </c>
      <c r="AU927" s="11">
        <f t="shared" si="880"/>
        <v>516</v>
      </c>
      <c r="AV927" s="6">
        <v>600.91</v>
      </c>
      <c r="AW927" s="6">
        <v>425.4</v>
      </c>
      <c r="AX927" s="6">
        <f t="shared" si="881"/>
        <v>1526.0900000000001</v>
      </c>
      <c r="AY927" s="33">
        <v>43191</v>
      </c>
      <c r="AZ927" s="5">
        <f t="shared" si="882"/>
        <v>43191</v>
      </c>
      <c r="BA927" s="11">
        <f t="shared" si="883"/>
        <v>881</v>
      </c>
      <c r="BB927" s="11">
        <f t="shared" si="884"/>
        <v>881</v>
      </c>
      <c r="BC927" s="6">
        <v>1032.516678392871</v>
      </c>
      <c r="BD927" s="6">
        <v>431.60667839287095</v>
      </c>
      <c r="BE927" s="6">
        <f t="shared" si="885"/>
        <v>1094.483321607129</v>
      </c>
      <c r="BF927" s="8"/>
      <c r="BG927" s="33">
        <v>43556</v>
      </c>
      <c r="BH927" s="5">
        <f t="shared" si="886"/>
        <v>43556</v>
      </c>
      <c r="BI927" s="11">
        <f t="shared" si="887"/>
        <v>1246</v>
      </c>
      <c r="BJ927" s="11">
        <f t="shared" si="888"/>
        <v>0</v>
      </c>
      <c r="BK927" s="6">
        <f t="shared" si="862"/>
        <v>1457.9166783928708</v>
      </c>
      <c r="BL927" s="6">
        <v>425.4</v>
      </c>
      <c r="BM927" s="6">
        <f t="shared" si="889"/>
        <v>669.08332160712905</v>
      </c>
      <c r="BN927" s="59"/>
      <c r="BO927" s="58"/>
      <c r="BP927" s="58"/>
      <c r="BQ927" s="61">
        <f t="shared" si="890"/>
        <v>567.2781100025918</v>
      </c>
      <c r="BR927" s="33">
        <v>43922</v>
      </c>
      <c r="BS927" s="5">
        <f t="shared" si="891"/>
        <v>43922</v>
      </c>
      <c r="BT927" s="11">
        <f t="shared" si="892"/>
        <v>1612</v>
      </c>
      <c r="BU927" s="11">
        <f t="shared" si="893"/>
        <v>0</v>
      </c>
      <c r="BV927" s="6">
        <f t="shared" si="894"/>
        <v>1559.7218899974082</v>
      </c>
      <c r="BW927" s="6">
        <v>101.80521160453725</v>
      </c>
      <c r="BX927" s="73">
        <f t="shared" si="902"/>
        <v>1501.1375342465753</v>
      </c>
      <c r="BY927" s="6">
        <v>243.68332160712907</v>
      </c>
      <c r="BZ927" s="33">
        <v>44287</v>
      </c>
      <c r="CA927" s="5">
        <f t="shared" si="895"/>
        <v>44287</v>
      </c>
      <c r="CB927" s="11">
        <f t="shared" si="896"/>
        <v>1977</v>
      </c>
      <c r="CC927" s="11">
        <f t="shared" si="897"/>
        <v>0</v>
      </c>
      <c r="CD927" s="6">
        <f t="shared" si="905"/>
        <v>1803.4052116045373</v>
      </c>
      <c r="CE927" s="62">
        <f t="shared" si="906"/>
        <v>243.68332160712907</v>
      </c>
      <c r="CF927" s="73">
        <f t="shared" si="903"/>
        <v>141.80000000000001</v>
      </c>
      <c r="CG927" s="73">
        <f t="shared" si="863"/>
        <v>1359.3375342465754</v>
      </c>
      <c r="CH927" s="6">
        <f t="shared" si="907"/>
        <v>0</v>
      </c>
      <c r="CI927" s="6"/>
      <c r="CJ927" s="33">
        <v>44652</v>
      </c>
      <c r="CK927" s="5">
        <f t="shared" si="898"/>
        <v>44652</v>
      </c>
      <c r="CL927" s="11">
        <f t="shared" si="899"/>
        <v>2557</v>
      </c>
      <c r="CM927" s="11">
        <f t="shared" si="900"/>
        <v>2557</v>
      </c>
      <c r="CN927" s="6">
        <f t="shared" si="908"/>
        <v>1803.4052116045373</v>
      </c>
      <c r="CO927" s="62">
        <f t="shared" si="909"/>
        <v>0</v>
      </c>
      <c r="CP927" s="73">
        <f t="shared" si="904"/>
        <v>141.80000000000001</v>
      </c>
      <c r="CQ927" s="73">
        <f t="shared" si="864"/>
        <v>1217.5375342465754</v>
      </c>
      <c r="CR927" s="6">
        <f t="shared" si="901"/>
        <v>0</v>
      </c>
    </row>
    <row r="928" spans="1:96">
      <c r="A928" s="30" t="s">
        <v>2882</v>
      </c>
      <c r="B928" s="30" t="s">
        <v>2877</v>
      </c>
      <c r="C928" s="49"/>
      <c r="D928" s="49" t="s">
        <v>4110</v>
      </c>
      <c r="E928" s="30" t="s">
        <v>3061</v>
      </c>
      <c r="F928" s="30" t="s">
        <v>3138</v>
      </c>
      <c r="G928" s="30" t="s">
        <v>3115</v>
      </c>
      <c r="H928" s="30" t="s">
        <v>3141</v>
      </c>
      <c r="I928" s="30" t="s">
        <v>3116</v>
      </c>
      <c r="J928" s="30"/>
      <c r="K928" s="30" t="s">
        <v>1240</v>
      </c>
      <c r="L928" s="30" t="s">
        <v>3102</v>
      </c>
      <c r="M928" s="31">
        <v>2127</v>
      </c>
      <c r="N928" s="30">
        <v>5</v>
      </c>
      <c r="O928" s="30"/>
      <c r="P928" s="162">
        <v>15</v>
      </c>
      <c r="Q928" s="30">
        <f t="shared" si="865"/>
        <v>60</v>
      </c>
      <c r="R928" s="30">
        <f t="shared" si="866"/>
        <v>1826.2110000000002</v>
      </c>
      <c r="S928" s="30">
        <f t="shared" si="867"/>
        <v>1825</v>
      </c>
      <c r="T928" s="30" t="s">
        <v>6</v>
      </c>
      <c r="U928" s="30"/>
      <c r="V928" s="32">
        <v>42310</v>
      </c>
      <c r="W928" s="30"/>
      <c r="X928" s="31">
        <v>2127</v>
      </c>
      <c r="Y928" s="30">
        <v>0</v>
      </c>
      <c r="Z928" s="30">
        <v>0</v>
      </c>
      <c r="AA928" s="30">
        <v>0</v>
      </c>
      <c r="AB928" s="31">
        <f t="shared" si="868"/>
        <v>2127</v>
      </c>
      <c r="AC928" s="33">
        <v>42095</v>
      </c>
      <c r="AD928" s="10">
        <f t="shared" si="869"/>
        <v>42310</v>
      </c>
      <c r="AE928" s="10">
        <f t="shared" si="870"/>
        <v>42095</v>
      </c>
      <c r="AF928" s="11">
        <f t="shared" si="871"/>
        <v>-215</v>
      </c>
      <c r="AG928" s="11">
        <f t="shared" si="872"/>
        <v>1826.25</v>
      </c>
      <c r="AH928" s="11">
        <v>0</v>
      </c>
      <c r="AI928" s="11">
        <v>0</v>
      </c>
      <c r="AJ928" s="11">
        <v>0</v>
      </c>
      <c r="AK928" s="33">
        <v>42461</v>
      </c>
      <c r="AL928" s="5">
        <f t="shared" si="873"/>
        <v>42461</v>
      </c>
      <c r="AM928" s="11">
        <f t="shared" si="874"/>
        <v>42461</v>
      </c>
      <c r="AN928" s="11">
        <f t="shared" si="875"/>
        <v>0</v>
      </c>
      <c r="AO928" s="6">
        <v>175.51</v>
      </c>
      <c r="AP928" s="6">
        <f t="shared" si="876"/>
        <v>175.51</v>
      </c>
      <c r="AQ928" s="6">
        <f t="shared" si="877"/>
        <v>1951.49</v>
      </c>
      <c r="AR928" s="33">
        <v>42826</v>
      </c>
      <c r="AS928" s="5">
        <f t="shared" si="878"/>
        <v>42826</v>
      </c>
      <c r="AT928" s="11">
        <f t="shared" si="879"/>
        <v>42826</v>
      </c>
      <c r="AU928" s="11">
        <f t="shared" si="880"/>
        <v>516</v>
      </c>
      <c r="AV928" s="6">
        <v>600.91</v>
      </c>
      <c r="AW928" s="6">
        <v>425.4</v>
      </c>
      <c r="AX928" s="6">
        <f t="shared" si="881"/>
        <v>1526.0900000000001</v>
      </c>
      <c r="AY928" s="33">
        <v>43191</v>
      </c>
      <c r="AZ928" s="5">
        <f t="shared" si="882"/>
        <v>43191</v>
      </c>
      <c r="BA928" s="11">
        <f t="shared" si="883"/>
        <v>881</v>
      </c>
      <c r="BB928" s="11">
        <f t="shared" si="884"/>
        <v>881</v>
      </c>
      <c r="BC928" s="6">
        <v>1032.516678392871</v>
      </c>
      <c r="BD928" s="6">
        <v>431.60667839287095</v>
      </c>
      <c r="BE928" s="6">
        <f t="shared" si="885"/>
        <v>1094.483321607129</v>
      </c>
      <c r="BF928" s="8"/>
      <c r="BG928" s="33">
        <v>43556</v>
      </c>
      <c r="BH928" s="5">
        <f t="shared" si="886"/>
        <v>43556</v>
      </c>
      <c r="BI928" s="11">
        <f t="shared" si="887"/>
        <v>1246</v>
      </c>
      <c r="BJ928" s="11">
        <f t="shared" si="888"/>
        <v>0</v>
      </c>
      <c r="BK928" s="6">
        <f t="shared" si="862"/>
        <v>1457.9166783928708</v>
      </c>
      <c r="BL928" s="6">
        <v>425.4</v>
      </c>
      <c r="BM928" s="6">
        <f t="shared" si="889"/>
        <v>669.08332160712905</v>
      </c>
      <c r="BN928" s="59"/>
      <c r="BO928" s="58"/>
      <c r="BP928" s="58"/>
      <c r="BQ928" s="61">
        <f t="shared" si="890"/>
        <v>567.2781100025918</v>
      </c>
      <c r="BR928" s="33">
        <v>43922</v>
      </c>
      <c r="BS928" s="5">
        <f t="shared" si="891"/>
        <v>43922</v>
      </c>
      <c r="BT928" s="11">
        <f t="shared" si="892"/>
        <v>1612</v>
      </c>
      <c r="BU928" s="11">
        <f t="shared" si="893"/>
        <v>0</v>
      </c>
      <c r="BV928" s="6">
        <f t="shared" si="894"/>
        <v>1559.7218899974082</v>
      </c>
      <c r="BW928" s="6">
        <v>101.80521160453725</v>
      </c>
      <c r="BX928" s="73">
        <f t="shared" si="902"/>
        <v>1501.1375342465753</v>
      </c>
      <c r="BY928" s="6">
        <v>243.68332160712907</v>
      </c>
      <c r="BZ928" s="33">
        <v>44287</v>
      </c>
      <c r="CA928" s="5">
        <f t="shared" si="895"/>
        <v>44287</v>
      </c>
      <c r="CB928" s="11">
        <f t="shared" si="896"/>
        <v>1977</v>
      </c>
      <c r="CC928" s="11">
        <f t="shared" si="897"/>
        <v>0</v>
      </c>
      <c r="CD928" s="6">
        <f t="shared" si="905"/>
        <v>1803.4052116045373</v>
      </c>
      <c r="CE928" s="62">
        <f t="shared" si="906"/>
        <v>243.68332160712907</v>
      </c>
      <c r="CF928" s="73">
        <f t="shared" si="903"/>
        <v>141.80000000000001</v>
      </c>
      <c r="CG928" s="73">
        <f t="shared" si="863"/>
        <v>1359.3375342465754</v>
      </c>
      <c r="CH928" s="6">
        <f t="shared" si="907"/>
        <v>0</v>
      </c>
      <c r="CI928" s="6"/>
      <c r="CJ928" s="33">
        <v>44652</v>
      </c>
      <c r="CK928" s="5">
        <f t="shared" si="898"/>
        <v>44652</v>
      </c>
      <c r="CL928" s="11">
        <f t="shared" si="899"/>
        <v>2557</v>
      </c>
      <c r="CM928" s="11">
        <f t="shared" si="900"/>
        <v>2557</v>
      </c>
      <c r="CN928" s="6">
        <f t="shared" si="908"/>
        <v>1803.4052116045373</v>
      </c>
      <c r="CO928" s="62">
        <f t="shared" si="909"/>
        <v>0</v>
      </c>
      <c r="CP928" s="73">
        <f t="shared" si="904"/>
        <v>141.80000000000001</v>
      </c>
      <c r="CQ928" s="73">
        <f t="shared" si="864"/>
        <v>1217.5375342465754</v>
      </c>
      <c r="CR928" s="6">
        <f t="shared" si="901"/>
        <v>0</v>
      </c>
    </row>
    <row r="929" spans="1:96">
      <c r="A929" s="30" t="s">
        <v>2883</v>
      </c>
      <c r="B929" s="30" t="s">
        <v>2877</v>
      </c>
      <c r="C929" s="49"/>
      <c r="D929" s="49" t="s">
        <v>4111</v>
      </c>
      <c r="E929" s="30" t="s">
        <v>3061</v>
      </c>
      <c r="F929" s="30" t="s">
        <v>3138</v>
      </c>
      <c r="G929" s="30" t="s">
        <v>3115</v>
      </c>
      <c r="H929" s="30" t="s">
        <v>3141</v>
      </c>
      <c r="I929" s="30" t="s">
        <v>3116</v>
      </c>
      <c r="J929" s="30"/>
      <c r="K929" s="30" t="s">
        <v>1240</v>
      </c>
      <c r="L929" s="30" t="s">
        <v>3102</v>
      </c>
      <c r="M929" s="31">
        <v>2127</v>
      </c>
      <c r="N929" s="30">
        <v>5</v>
      </c>
      <c r="O929" s="30"/>
      <c r="P929" s="162">
        <v>15</v>
      </c>
      <c r="Q929" s="30">
        <f t="shared" si="865"/>
        <v>60</v>
      </c>
      <c r="R929" s="30">
        <f t="shared" si="866"/>
        <v>1826.2110000000002</v>
      </c>
      <c r="S929" s="30">
        <f t="shared" si="867"/>
        <v>1825</v>
      </c>
      <c r="T929" s="30" t="s">
        <v>6</v>
      </c>
      <c r="U929" s="30"/>
      <c r="V929" s="32">
        <v>42310</v>
      </c>
      <c r="W929" s="30"/>
      <c r="X929" s="31">
        <v>2127</v>
      </c>
      <c r="Y929" s="30">
        <v>0</v>
      </c>
      <c r="Z929" s="30">
        <v>0</v>
      </c>
      <c r="AA929" s="30">
        <v>0</v>
      </c>
      <c r="AB929" s="31">
        <f t="shared" si="868"/>
        <v>2127</v>
      </c>
      <c r="AC929" s="33">
        <v>42095</v>
      </c>
      <c r="AD929" s="10">
        <f t="shared" si="869"/>
        <v>42310</v>
      </c>
      <c r="AE929" s="10">
        <f t="shared" si="870"/>
        <v>42095</v>
      </c>
      <c r="AF929" s="11">
        <f t="shared" si="871"/>
        <v>-215</v>
      </c>
      <c r="AG929" s="11">
        <f t="shared" si="872"/>
        <v>1826.25</v>
      </c>
      <c r="AH929" s="11">
        <v>0</v>
      </c>
      <c r="AI929" s="11">
        <v>0</v>
      </c>
      <c r="AJ929" s="11">
        <v>0</v>
      </c>
      <c r="AK929" s="33">
        <v>42461</v>
      </c>
      <c r="AL929" s="5">
        <f t="shared" si="873"/>
        <v>42461</v>
      </c>
      <c r="AM929" s="11">
        <f t="shared" si="874"/>
        <v>42461</v>
      </c>
      <c r="AN929" s="11">
        <f t="shared" si="875"/>
        <v>0</v>
      </c>
      <c r="AO929" s="6">
        <v>175.51</v>
      </c>
      <c r="AP929" s="6">
        <f t="shared" si="876"/>
        <v>175.51</v>
      </c>
      <c r="AQ929" s="6">
        <f t="shared" si="877"/>
        <v>1951.49</v>
      </c>
      <c r="AR929" s="33">
        <v>42826</v>
      </c>
      <c r="AS929" s="5">
        <f t="shared" si="878"/>
        <v>42826</v>
      </c>
      <c r="AT929" s="11">
        <f t="shared" si="879"/>
        <v>42826</v>
      </c>
      <c r="AU929" s="11">
        <f t="shared" si="880"/>
        <v>516</v>
      </c>
      <c r="AV929" s="6">
        <v>600.91</v>
      </c>
      <c r="AW929" s="6">
        <v>425.4</v>
      </c>
      <c r="AX929" s="6">
        <f t="shared" si="881"/>
        <v>1526.0900000000001</v>
      </c>
      <c r="AY929" s="33">
        <v>43191</v>
      </c>
      <c r="AZ929" s="5">
        <f t="shared" si="882"/>
        <v>43191</v>
      </c>
      <c r="BA929" s="11">
        <f t="shared" si="883"/>
        <v>881</v>
      </c>
      <c r="BB929" s="11">
        <f t="shared" si="884"/>
        <v>881</v>
      </c>
      <c r="BC929" s="6">
        <v>1032.516678392871</v>
      </c>
      <c r="BD929" s="6">
        <v>431.60667839287095</v>
      </c>
      <c r="BE929" s="6">
        <f t="shared" si="885"/>
        <v>1094.483321607129</v>
      </c>
      <c r="BF929" s="8"/>
      <c r="BG929" s="33">
        <v>43556</v>
      </c>
      <c r="BH929" s="5">
        <f t="shared" si="886"/>
        <v>43556</v>
      </c>
      <c r="BI929" s="11">
        <f t="shared" si="887"/>
        <v>1246</v>
      </c>
      <c r="BJ929" s="11">
        <f t="shared" si="888"/>
        <v>0</v>
      </c>
      <c r="BK929" s="6">
        <f t="shared" si="862"/>
        <v>1457.9166783928708</v>
      </c>
      <c r="BL929" s="6">
        <v>425.4</v>
      </c>
      <c r="BM929" s="6">
        <f t="shared" si="889"/>
        <v>669.08332160712905</v>
      </c>
      <c r="BN929" s="59"/>
      <c r="BO929" s="58"/>
      <c r="BP929" s="58"/>
      <c r="BQ929" s="61">
        <f t="shared" si="890"/>
        <v>567.2781100025918</v>
      </c>
      <c r="BR929" s="33">
        <v>43922</v>
      </c>
      <c r="BS929" s="5">
        <f t="shared" si="891"/>
        <v>43922</v>
      </c>
      <c r="BT929" s="11">
        <f t="shared" si="892"/>
        <v>1612</v>
      </c>
      <c r="BU929" s="11">
        <f t="shared" si="893"/>
        <v>0</v>
      </c>
      <c r="BV929" s="6">
        <f t="shared" si="894"/>
        <v>1559.7218899974082</v>
      </c>
      <c r="BW929" s="6">
        <v>101.80521160453725</v>
      </c>
      <c r="BX929" s="73">
        <f t="shared" si="902"/>
        <v>1501.1375342465753</v>
      </c>
      <c r="BY929" s="6">
        <v>243.68332160712907</v>
      </c>
      <c r="BZ929" s="33">
        <v>44287</v>
      </c>
      <c r="CA929" s="5">
        <f t="shared" si="895"/>
        <v>44287</v>
      </c>
      <c r="CB929" s="11">
        <f t="shared" si="896"/>
        <v>1977</v>
      </c>
      <c r="CC929" s="11">
        <f t="shared" si="897"/>
        <v>0</v>
      </c>
      <c r="CD929" s="6">
        <f t="shared" si="905"/>
        <v>1803.4052116045373</v>
      </c>
      <c r="CE929" s="62">
        <f t="shared" si="906"/>
        <v>243.68332160712907</v>
      </c>
      <c r="CF929" s="73">
        <f t="shared" si="903"/>
        <v>141.80000000000001</v>
      </c>
      <c r="CG929" s="73">
        <f t="shared" si="863"/>
        <v>1359.3375342465754</v>
      </c>
      <c r="CH929" s="6">
        <f t="shared" si="907"/>
        <v>0</v>
      </c>
      <c r="CI929" s="6"/>
      <c r="CJ929" s="33">
        <v>44652</v>
      </c>
      <c r="CK929" s="5">
        <f t="shared" si="898"/>
        <v>44652</v>
      </c>
      <c r="CL929" s="11">
        <f t="shared" si="899"/>
        <v>2557</v>
      </c>
      <c r="CM929" s="11">
        <f t="shared" si="900"/>
        <v>2557</v>
      </c>
      <c r="CN929" s="6">
        <f t="shared" si="908"/>
        <v>1803.4052116045373</v>
      </c>
      <c r="CO929" s="62">
        <f t="shared" si="909"/>
        <v>0</v>
      </c>
      <c r="CP929" s="73">
        <f t="shared" si="904"/>
        <v>141.80000000000001</v>
      </c>
      <c r="CQ929" s="73">
        <f t="shared" si="864"/>
        <v>1217.5375342465754</v>
      </c>
      <c r="CR929" s="6">
        <f t="shared" si="901"/>
        <v>0</v>
      </c>
    </row>
    <row r="930" spans="1:96">
      <c r="A930" s="30" t="s">
        <v>2884</v>
      </c>
      <c r="B930" s="30" t="s">
        <v>2877</v>
      </c>
      <c r="C930" s="49"/>
      <c r="D930" s="49" t="s">
        <v>4112</v>
      </c>
      <c r="E930" s="30" t="s">
        <v>3061</v>
      </c>
      <c r="F930" s="30" t="s">
        <v>3138</v>
      </c>
      <c r="G930" s="30" t="s">
        <v>3115</v>
      </c>
      <c r="H930" s="30" t="s">
        <v>4113</v>
      </c>
      <c r="I930" s="30" t="s">
        <v>4310</v>
      </c>
      <c r="J930" s="30"/>
      <c r="K930" s="30" t="s">
        <v>1240</v>
      </c>
      <c r="L930" s="30" t="s">
        <v>3102</v>
      </c>
      <c r="M930" s="31">
        <v>2127</v>
      </c>
      <c r="N930" s="30">
        <v>5</v>
      </c>
      <c r="O930" s="30"/>
      <c r="P930" s="162">
        <v>15</v>
      </c>
      <c r="Q930" s="30">
        <f t="shared" si="865"/>
        <v>60</v>
      </c>
      <c r="R930" s="30">
        <f t="shared" si="866"/>
        <v>1826.2110000000002</v>
      </c>
      <c r="S930" s="30">
        <f t="shared" si="867"/>
        <v>1825</v>
      </c>
      <c r="T930" s="30" t="s">
        <v>6</v>
      </c>
      <c r="U930" s="30"/>
      <c r="V930" s="32">
        <v>42310</v>
      </c>
      <c r="W930" s="30"/>
      <c r="X930" s="31">
        <v>2127</v>
      </c>
      <c r="Y930" s="30">
        <v>0</v>
      </c>
      <c r="Z930" s="30">
        <v>0</v>
      </c>
      <c r="AA930" s="30">
        <v>0</v>
      </c>
      <c r="AB930" s="31">
        <f t="shared" si="868"/>
        <v>2127</v>
      </c>
      <c r="AC930" s="33">
        <v>42095</v>
      </c>
      <c r="AD930" s="10">
        <f t="shared" si="869"/>
        <v>42310</v>
      </c>
      <c r="AE930" s="10">
        <f t="shared" si="870"/>
        <v>42095</v>
      </c>
      <c r="AF930" s="11">
        <f t="shared" si="871"/>
        <v>-215</v>
      </c>
      <c r="AG930" s="11">
        <f t="shared" si="872"/>
        <v>1826.25</v>
      </c>
      <c r="AH930" s="11">
        <v>0</v>
      </c>
      <c r="AI930" s="11">
        <v>0</v>
      </c>
      <c r="AJ930" s="11">
        <v>0</v>
      </c>
      <c r="AK930" s="33">
        <v>42461</v>
      </c>
      <c r="AL930" s="5">
        <f t="shared" si="873"/>
        <v>42461</v>
      </c>
      <c r="AM930" s="11">
        <f t="shared" si="874"/>
        <v>42461</v>
      </c>
      <c r="AN930" s="11">
        <f t="shared" si="875"/>
        <v>0</v>
      </c>
      <c r="AO930" s="6">
        <v>175.51</v>
      </c>
      <c r="AP930" s="6">
        <f t="shared" si="876"/>
        <v>175.51</v>
      </c>
      <c r="AQ930" s="6">
        <f t="shared" si="877"/>
        <v>1951.49</v>
      </c>
      <c r="AR930" s="33">
        <v>42826</v>
      </c>
      <c r="AS930" s="5">
        <f t="shared" si="878"/>
        <v>42826</v>
      </c>
      <c r="AT930" s="11">
        <f t="shared" si="879"/>
        <v>42826</v>
      </c>
      <c r="AU930" s="11">
        <f t="shared" si="880"/>
        <v>516</v>
      </c>
      <c r="AV930" s="6">
        <v>600.91</v>
      </c>
      <c r="AW930" s="6">
        <v>425.4</v>
      </c>
      <c r="AX930" s="6">
        <f t="shared" si="881"/>
        <v>1526.0900000000001</v>
      </c>
      <c r="AY930" s="33">
        <v>43191</v>
      </c>
      <c r="AZ930" s="5">
        <f t="shared" si="882"/>
        <v>43191</v>
      </c>
      <c r="BA930" s="11">
        <f t="shared" si="883"/>
        <v>881</v>
      </c>
      <c r="BB930" s="11">
        <f t="shared" si="884"/>
        <v>881</v>
      </c>
      <c r="BC930" s="6">
        <v>1032.516678392871</v>
      </c>
      <c r="BD930" s="6">
        <v>431.60667839287095</v>
      </c>
      <c r="BE930" s="6">
        <f t="shared" si="885"/>
        <v>1094.483321607129</v>
      </c>
      <c r="BF930" s="8"/>
      <c r="BG930" s="33">
        <v>43556</v>
      </c>
      <c r="BH930" s="5">
        <f t="shared" si="886"/>
        <v>43556</v>
      </c>
      <c r="BI930" s="11">
        <f t="shared" si="887"/>
        <v>1246</v>
      </c>
      <c r="BJ930" s="11">
        <f t="shared" si="888"/>
        <v>0</v>
      </c>
      <c r="BK930" s="6">
        <f t="shared" si="862"/>
        <v>1457.9166783928708</v>
      </c>
      <c r="BL930" s="6">
        <v>425.4</v>
      </c>
      <c r="BM930" s="6">
        <f t="shared" si="889"/>
        <v>669.08332160712905</v>
      </c>
      <c r="BN930" s="59"/>
      <c r="BO930" s="58"/>
      <c r="BP930" s="58"/>
      <c r="BQ930" s="61">
        <f t="shared" si="890"/>
        <v>567.2781100025918</v>
      </c>
      <c r="BR930" s="33">
        <v>43922</v>
      </c>
      <c r="BS930" s="5">
        <f t="shared" si="891"/>
        <v>43922</v>
      </c>
      <c r="BT930" s="11">
        <f t="shared" si="892"/>
        <v>1612</v>
      </c>
      <c r="BU930" s="11">
        <f t="shared" si="893"/>
        <v>0</v>
      </c>
      <c r="BV930" s="6">
        <f t="shared" si="894"/>
        <v>1559.7218899974082</v>
      </c>
      <c r="BW930" s="6">
        <v>101.80521160453725</v>
      </c>
      <c r="BX930" s="73">
        <f t="shared" si="902"/>
        <v>1501.1375342465753</v>
      </c>
      <c r="BY930" s="6">
        <v>243.68332160712907</v>
      </c>
      <c r="BZ930" s="33">
        <v>44287</v>
      </c>
      <c r="CA930" s="5">
        <f t="shared" si="895"/>
        <v>44287</v>
      </c>
      <c r="CB930" s="11">
        <f t="shared" si="896"/>
        <v>1977</v>
      </c>
      <c r="CC930" s="11">
        <f t="shared" si="897"/>
        <v>0</v>
      </c>
      <c r="CD930" s="6">
        <f t="shared" si="905"/>
        <v>1803.4052116045373</v>
      </c>
      <c r="CE930" s="62">
        <f t="shared" si="906"/>
        <v>243.68332160712907</v>
      </c>
      <c r="CF930" s="73">
        <f t="shared" si="903"/>
        <v>141.80000000000001</v>
      </c>
      <c r="CG930" s="73">
        <f t="shared" si="863"/>
        <v>1359.3375342465754</v>
      </c>
      <c r="CH930" s="6">
        <f t="shared" si="907"/>
        <v>0</v>
      </c>
      <c r="CI930" s="6"/>
      <c r="CJ930" s="33">
        <v>44652</v>
      </c>
      <c r="CK930" s="5">
        <f t="shared" si="898"/>
        <v>44652</v>
      </c>
      <c r="CL930" s="11">
        <f t="shared" si="899"/>
        <v>2557</v>
      </c>
      <c r="CM930" s="11">
        <f t="shared" si="900"/>
        <v>2557</v>
      </c>
      <c r="CN930" s="6">
        <f t="shared" si="908"/>
        <v>1803.4052116045373</v>
      </c>
      <c r="CO930" s="62">
        <f t="shared" si="909"/>
        <v>0</v>
      </c>
      <c r="CP930" s="73">
        <f t="shared" si="904"/>
        <v>141.80000000000001</v>
      </c>
      <c r="CQ930" s="73">
        <f t="shared" si="864"/>
        <v>1217.5375342465754</v>
      </c>
      <c r="CR930" s="6">
        <f t="shared" si="901"/>
        <v>0</v>
      </c>
    </row>
    <row r="931" spans="1:96">
      <c r="A931" s="30" t="s">
        <v>2885</v>
      </c>
      <c r="B931" s="30" t="s">
        <v>2877</v>
      </c>
      <c r="C931" s="49"/>
      <c r="D931" s="49" t="s">
        <v>4114</v>
      </c>
      <c r="E931" s="30" t="s">
        <v>3061</v>
      </c>
      <c r="F931" s="30" t="s">
        <v>3138</v>
      </c>
      <c r="G931" s="30" t="s">
        <v>3115</v>
      </c>
      <c r="H931" s="30" t="s">
        <v>3139</v>
      </c>
      <c r="I931" s="30" t="s">
        <v>4462</v>
      </c>
      <c r="J931" s="30"/>
      <c r="K931" s="30" t="s">
        <v>1240</v>
      </c>
      <c r="L931" s="30" t="s">
        <v>3102</v>
      </c>
      <c r="M931" s="31">
        <v>2127</v>
      </c>
      <c r="N931" s="30">
        <v>5</v>
      </c>
      <c r="O931" s="30"/>
      <c r="P931" s="162">
        <v>15</v>
      </c>
      <c r="Q931" s="30">
        <f t="shared" si="865"/>
        <v>60</v>
      </c>
      <c r="R931" s="30">
        <f t="shared" si="866"/>
        <v>1826.2110000000002</v>
      </c>
      <c r="S931" s="30">
        <f t="shared" si="867"/>
        <v>1825</v>
      </c>
      <c r="T931" s="30" t="s">
        <v>6</v>
      </c>
      <c r="U931" s="30"/>
      <c r="V931" s="32">
        <v>42310</v>
      </c>
      <c r="W931" s="30"/>
      <c r="X931" s="31">
        <v>2127</v>
      </c>
      <c r="Y931" s="30">
        <v>0</v>
      </c>
      <c r="Z931" s="30">
        <v>0</v>
      </c>
      <c r="AA931" s="30">
        <v>0</v>
      </c>
      <c r="AB931" s="31">
        <f t="shared" si="868"/>
        <v>2127</v>
      </c>
      <c r="AC931" s="33">
        <v>42095</v>
      </c>
      <c r="AD931" s="10">
        <f t="shared" si="869"/>
        <v>42310</v>
      </c>
      <c r="AE931" s="10">
        <f t="shared" si="870"/>
        <v>42095</v>
      </c>
      <c r="AF931" s="11">
        <f t="shared" si="871"/>
        <v>-215</v>
      </c>
      <c r="AG931" s="11">
        <f t="shared" si="872"/>
        <v>1826.25</v>
      </c>
      <c r="AH931" s="11">
        <v>0</v>
      </c>
      <c r="AI931" s="11">
        <v>0</v>
      </c>
      <c r="AJ931" s="11">
        <v>0</v>
      </c>
      <c r="AK931" s="33">
        <v>42461</v>
      </c>
      <c r="AL931" s="5">
        <f t="shared" si="873"/>
        <v>42461</v>
      </c>
      <c r="AM931" s="11">
        <f t="shared" si="874"/>
        <v>42461</v>
      </c>
      <c r="AN931" s="11">
        <f t="shared" si="875"/>
        <v>0</v>
      </c>
      <c r="AO931" s="6">
        <v>175.51</v>
      </c>
      <c r="AP931" s="6">
        <f t="shared" si="876"/>
        <v>175.51</v>
      </c>
      <c r="AQ931" s="6">
        <f t="shared" si="877"/>
        <v>1951.49</v>
      </c>
      <c r="AR931" s="33">
        <v>42826</v>
      </c>
      <c r="AS931" s="5">
        <f t="shared" si="878"/>
        <v>42826</v>
      </c>
      <c r="AT931" s="11">
        <f t="shared" si="879"/>
        <v>42826</v>
      </c>
      <c r="AU931" s="11">
        <f t="shared" si="880"/>
        <v>516</v>
      </c>
      <c r="AV931" s="6">
        <v>600.91</v>
      </c>
      <c r="AW931" s="6">
        <v>425.4</v>
      </c>
      <c r="AX931" s="6">
        <f t="shared" si="881"/>
        <v>1526.0900000000001</v>
      </c>
      <c r="AY931" s="33">
        <v>43191</v>
      </c>
      <c r="AZ931" s="5">
        <f t="shared" si="882"/>
        <v>43191</v>
      </c>
      <c r="BA931" s="11">
        <f t="shared" si="883"/>
        <v>881</v>
      </c>
      <c r="BB931" s="11">
        <f t="shared" si="884"/>
        <v>881</v>
      </c>
      <c r="BC931" s="6">
        <v>1032.516678392871</v>
      </c>
      <c r="BD931" s="6">
        <v>431.60667839287095</v>
      </c>
      <c r="BE931" s="6">
        <f t="shared" si="885"/>
        <v>1094.483321607129</v>
      </c>
      <c r="BF931" s="8"/>
      <c r="BG931" s="33">
        <v>43556</v>
      </c>
      <c r="BH931" s="5">
        <f t="shared" si="886"/>
        <v>43556</v>
      </c>
      <c r="BI931" s="11">
        <f t="shared" si="887"/>
        <v>1246</v>
      </c>
      <c r="BJ931" s="11">
        <f t="shared" si="888"/>
        <v>0</v>
      </c>
      <c r="BK931" s="6">
        <f t="shared" si="862"/>
        <v>1457.9166783928708</v>
      </c>
      <c r="BL931" s="6">
        <v>425.4</v>
      </c>
      <c r="BM931" s="6">
        <f t="shared" si="889"/>
        <v>669.08332160712905</v>
      </c>
      <c r="BN931" s="59"/>
      <c r="BO931" s="58"/>
      <c r="BP931" s="58"/>
      <c r="BQ931" s="61">
        <f t="shared" si="890"/>
        <v>567.2781100025918</v>
      </c>
      <c r="BR931" s="33">
        <v>43922</v>
      </c>
      <c r="BS931" s="5">
        <f t="shared" si="891"/>
        <v>43922</v>
      </c>
      <c r="BT931" s="11">
        <f t="shared" si="892"/>
        <v>1612</v>
      </c>
      <c r="BU931" s="11">
        <f t="shared" si="893"/>
        <v>0</v>
      </c>
      <c r="BV931" s="6">
        <f t="shared" si="894"/>
        <v>1559.7218899974082</v>
      </c>
      <c r="BW931" s="6">
        <v>101.80521160453725</v>
      </c>
      <c r="BX931" s="73">
        <f t="shared" si="902"/>
        <v>1501.1375342465753</v>
      </c>
      <c r="BY931" s="6">
        <v>243.68332160712907</v>
      </c>
      <c r="BZ931" s="33">
        <v>44287</v>
      </c>
      <c r="CA931" s="5">
        <f t="shared" si="895"/>
        <v>44287</v>
      </c>
      <c r="CB931" s="11">
        <f t="shared" si="896"/>
        <v>1977</v>
      </c>
      <c r="CC931" s="11">
        <f t="shared" si="897"/>
        <v>0</v>
      </c>
      <c r="CD931" s="6">
        <f t="shared" si="905"/>
        <v>1803.4052116045373</v>
      </c>
      <c r="CE931" s="62">
        <f t="shared" si="906"/>
        <v>243.68332160712907</v>
      </c>
      <c r="CF931" s="73">
        <f t="shared" si="903"/>
        <v>141.80000000000001</v>
      </c>
      <c r="CG931" s="73">
        <f t="shared" si="863"/>
        <v>1359.3375342465754</v>
      </c>
      <c r="CH931" s="6">
        <f t="shared" si="907"/>
        <v>0</v>
      </c>
      <c r="CI931" s="6"/>
      <c r="CJ931" s="33">
        <v>44652</v>
      </c>
      <c r="CK931" s="5">
        <f t="shared" si="898"/>
        <v>44652</v>
      </c>
      <c r="CL931" s="11">
        <f t="shared" si="899"/>
        <v>2557</v>
      </c>
      <c r="CM931" s="11">
        <f t="shared" si="900"/>
        <v>2557</v>
      </c>
      <c r="CN931" s="6">
        <f t="shared" si="908"/>
        <v>1803.4052116045373</v>
      </c>
      <c r="CO931" s="62">
        <f t="shared" si="909"/>
        <v>0</v>
      </c>
      <c r="CP931" s="73">
        <f t="shared" si="904"/>
        <v>141.80000000000001</v>
      </c>
      <c r="CQ931" s="73">
        <f t="shared" si="864"/>
        <v>1217.5375342465754</v>
      </c>
      <c r="CR931" s="6">
        <f t="shared" si="901"/>
        <v>0</v>
      </c>
    </row>
    <row r="932" spans="1:96">
      <c r="A932" s="30" t="s">
        <v>2886</v>
      </c>
      <c r="B932" s="30" t="s">
        <v>2877</v>
      </c>
      <c r="C932" s="49"/>
      <c r="D932" s="49" t="s">
        <v>4115</v>
      </c>
      <c r="E932" s="30" t="s">
        <v>3061</v>
      </c>
      <c r="F932" s="30" t="s">
        <v>3138</v>
      </c>
      <c r="G932" s="30" t="s">
        <v>3115</v>
      </c>
      <c r="H932" s="30" t="s">
        <v>11622</v>
      </c>
      <c r="I932" s="30" t="s">
        <v>11596</v>
      </c>
      <c r="J932" s="30"/>
      <c r="K932" s="30" t="s">
        <v>1240</v>
      </c>
      <c r="L932" s="30" t="s">
        <v>3102</v>
      </c>
      <c r="M932" s="31">
        <v>2127</v>
      </c>
      <c r="N932" s="30">
        <v>5</v>
      </c>
      <c r="O932" s="30"/>
      <c r="P932" s="162">
        <v>15</v>
      </c>
      <c r="Q932" s="30">
        <f t="shared" si="865"/>
        <v>60</v>
      </c>
      <c r="R932" s="30">
        <f t="shared" si="866"/>
        <v>1826.2110000000002</v>
      </c>
      <c r="S932" s="30">
        <f t="shared" si="867"/>
        <v>1825</v>
      </c>
      <c r="T932" s="30" t="s">
        <v>6</v>
      </c>
      <c r="U932" s="30"/>
      <c r="V932" s="32">
        <v>42310</v>
      </c>
      <c r="W932" s="30"/>
      <c r="X932" s="31">
        <v>2127</v>
      </c>
      <c r="Y932" s="30">
        <v>0</v>
      </c>
      <c r="Z932" s="30">
        <v>0</v>
      </c>
      <c r="AA932" s="30">
        <v>0</v>
      </c>
      <c r="AB932" s="31">
        <f t="shared" si="868"/>
        <v>2127</v>
      </c>
      <c r="AC932" s="33">
        <v>42095</v>
      </c>
      <c r="AD932" s="10">
        <f t="shared" si="869"/>
        <v>42310</v>
      </c>
      <c r="AE932" s="10">
        <f t="shared" si="870"/>
        <v>42095</v>
      </c>
      <c r="AF932" s="11">
        <f t="shared" si="871"/>
        <v>-215</v>
      </c>
      <c r="AG932" s="11">
        <f t="shared" si="872"/>
        <v>1826.25</v>
      </c>
      <c r="AH932" s="11">
        <v>0</v>
      </c>
      <c r="AI932" s="11">
        <v>0</v>
      </c>
      <c r="AJ932" s="11">
        <v>0</v>
      </c>
      <c r="AK932" s="33">
        <v>42461</v>
      </c>
      <c r="AL932" s="5">
        <f t="shared" si="873"/>
        <v>42461</v>
      </c>
      <c r="AM932" s="11">
        <f t="shared" si="874"/>
        <v>42461</v>
      </c>
      <c r="AN932" s="11">
        <f t="shared" si="875"/>
        <v>0</v>
      </c>
      <c r="AO932" s="6">
        <v>175.51</v>
      </c>
      <c r="AP932" s="6">
        <f t="shared" si="876"/>
        <v>175.51</v>
      </c>
      <c r="AQ932" s="6">
        <f t="shared" si="877"/>
        <v>1951.49</v>
      </c>
      <c r="AR932" s="33">
        <v>42826</v>
      </c>
      <c r="AS932" s="5">
        <f t="shared" si="878"/>
        <v>42826</v>
      </c>
      <c r="AT932" s="11">
        <f t="shared" si="879"/>
        <v>42826</v>
      </c>
      <c r="AU932" s="11">
        <f t="shared" si="880"/>
        <v>516</v>
      </c>
      <c r="AV932" s="6">
        <v>600.91</v>
      </c>
      <c r="AW932" s="6">
        <v>425.4</v>
      </c>
      <c r="AX932" s="6">
        <f t="shared" si="881"/>
        <v>1526.0900000000001</v>
      </c>
      <c r="AY932" s="33">
        <v>43191</v>
      </c>
      <c r="AZ932" s="5">
        <f t="shared" si="882"/>
        <v>43191</v>
      </c>
      <c r="BA932" s="11">
        <f t="shared" si="883"/>
        <v>881</v>
      </c>
      <c r="BB932" s="11">
        <f t="shared" si="884"/>
        <v>881</v>
      </c>
      <c r="BC932" s="6">
        <v>1032.516678392871</v>
      </c>
      <c r="BD932" s="6">
        <v>431.60667839287095</v>
      </c>
      <c r="BE932" s="6">
        <f t="shared" si="885"/>
        <v>1094.483321607129</v>
      </c>
      <c r="BF932" s="8"/>
      <c r="BG932" s="33">
        <v>43556</v>
      </c>
      <c r="BH932" s="5">
        <f t="shared" si="886"/>
        <v>43556</v>
      </c>
      <c r="BI932" s="11">
        <f t="shared" si="887"/>
        <v>1246</v>
      </c>
      <c r="BJ932" s="11">
        <f t="shared" si="888"/>
        <v>0</v>
      </c>
      <c r="BK932" s="6">
        <f t="shared" si="862"/>
        <v>1457.9166783928708</v>
      </c>
      <c r="BL932" s="6">
        <v>425.4</v>
      </c>
      <c r="BM932" s="6">
        <f t="shared" si="889"/>
        <v>669.08332160712905</v>
      </c>
      <c r="BN932" s="59"/>
      <c r="BO932" s="58"/>
      <c r="BP932" s="58"/>
      <c r="BQ932" s="61">
        <f t="shared" si="890"/>
        <v>567.2781100025918</v>
      </c>
      <c r="BR932" s="33">
        <v>43922</v>
      </c>
      <c r="BS932" s="5">
        <f t="shared" si="891"/>
        <v>43922</v>
      </c>
      <c r="BT932" s="11">
        <f t="shared" si="892"/>
        <v>1612</v>
      </c>
      <c r="BU932" s="11">
        <f t="shared" si="893"/>
        <v>0</v>
      </c>
      <c r="BV932" s="6">
        <f t="shared" si="894"/>
        <v>1559.7218899974082</v>
      </c>
      <c r="BW932" s="6">
        <v>101.80521160453725</v>
      </c>
      <c r="BX932" s="73">
        <f t="shared" si="902"/>
        <v>1501.1375342465753</v>
      </c>
      <c r="BY932" s="6">
        <v>243.68332160712907</v>
      </c>
      <c r="BZ932" s="33">
        <v>44287</v>
      </c>
      <c r="CA932" s="5">
        <f t="shared" si="895"/>
        <v>44287</v>
      </c>
      <c r="CB932" s="11">
        <f t="shared" si="896"/>
        <v>1977</v>
      </c>
      <c r="CC932" s="11">
        <f t="shared" si="897"/>
        <v>0</v>
      </c>
      <c r="CD932" s="6">
        <f t="shared" si="905"/>
        <v>1803.4052116045373</v>
      </c>
      <c r="CE932" s="62">
        <f t="shared" si="906"/>
        <v>243.68332160712907</v>
      </c>
      <c r="CF932" s="73">
        <f t="shared" si="903"/>
        <v>141.80000000000001</v>
      </c>
      <c r="CG932" s="73">
        <f t="shared" si="863"/>
        <v>1359.3375342465754</v>
      </c>
      <c r="CH932" s="6">
        <f t="shared" si="907"/>
        <v>0</v>
      </c>
      <c r="CI932" s="6"/>
      <c r="CJ932" s="33">
        <v>44652</v>
      </c>
      <c r="CK932" s="5">
        <f t="shared" si="898"/>
        <v>44652</v>
      </c>
      <c r="CL932" s="11">
        <f t="shared" si="899"/>
        <v>2557</v>
      </c>
      <c r="CM932" s="11">
        <f t="shared" si="900"/>
        <v>2557</v>
      </c>
      <c r="CN932" s="6">
        <f t="shared" si="908"/>
        <v>1803.4052116045373</v>
      </c>
      <c r="CO932" s="62">
        <f t="shared" si="909"/>
        <v>0</v>
      </c>
      <c r="CP932" s="73">
        <f t="shared" si="904"/>
        <v>141.80000000000001</v>
      </c>
      <c r="CQ932" s="73">
        <f t="shared" si="864"/>
        <v>1217.5375342465754</v>
      </c>
      <c r="CR932" s="6">
        <f t="shared" si="901"/>
        <v>0</v>
      </c>
    </row>
    <row r="933" spans="1:96">
      <c r="A933" s="30" t="s">
        <v>2887</v>
      </c>
      <c r="B933" s="30" t="s">
        <v>2877</v>
      </c>
      <c r="C933" s="49"/>
      <c r="D933" s="49" t="s">
        <v>4116</v>
      </c>
      <c r="E933" s="30" t="s">
        <v>3061</v>
      </c>
      <c r="F933" s="30" t="s">
        <v>3138</v>
      </c>
      <c r="G933" s="30" t="s">
        <v>3115</v>
      </c>
      <c r="H933" s="30" t="s">
        <v>4483</v>
      </c>
      <c r="I933" s="30" t="s">
        <v>11624</v>
      </c>
      <c r="J933" s="30"/>
      <c r="K933" s="30" t="s">
        <v>1240</v>
      </c>
      <c r="L933" s="30" t="s">
        <v>3102</v>
      </c>
      <c r="M933" s="31">
        <v>2127</v>
      </c>
      <c r="N933" s="30">
        <v>5</v>
      </c>
      <c r="O933" s="30"/>
      <c r="P933" s="162">
        <v>15</v>
      </c>
      <c r="Q933" s="30">
        <f t="shared" si="865"/>
        <v>60</v>
      </c>
      <c r="R933" s="30">
        <f t="shared" si="866"/>
        <v>1826.2110000000002</v>
      </c>
      <c r="S933" s="30">
        <f t="shared" si="867"/>
        <v>1825</v>
      </c>
      <c r="T933" s="30" t="s">
        <v>6</v>
      </c>
      <c r="U933" s="30"/>
      <c r="V933" s="32">
        <v>42310</v>
      </c>
      <c r="W933" s="30"/>
      <c r="X933" s="31">
        <v>2127</v>
      </c>
      <c r="Y933" s="30">
        <v>0</v>
      </c>
      <c r="Z933" s="30">
        <v>0</v>
      </c>
      <c r="AA933" s="30">
        <v>0</v>
      </c>
      <c r="AB933" s="31">
        <f t="shared" si="868"/>
        <v>2127</v>
      </c>
      <c r="AC933" s="33">
        <v>42095</v>
      </c>
      <c r="AD933" s="10">
        <f t="shared" si="869"/>
        <v>42310</v>
      </c>
      <c r="AE933" s="10">
        <f t="shared" si="870"/>
        <v>42095</v>
      </c>
      <c r="AF933" s="11">
        <f t="shared" si="871"/>
        <v>-215</v>
      </c>
      <c r="AG933" s="11">
        <f t="shared" si="872"/>
        <v>1826.25</v>
      </c>
      <c r="AH933" s="11">
        <v>0</v>
      </c>
      <c r="AI933" s="11">
        <v>0</v>
      </c>
      <c r="AJ933" s="11">
        <v>0</v>
      </c>
      <c r="AK933" s="33">
        <v>42461</v>
      </c>
      <c r="AL933" s="5">
        <f t="shared" si="873"/>
        <v>42461</v>
      </c>
      <c r="AM933" s="11">
        <f t="shared" si="874"/>
        <v>42461</v>
      </c>
      <c r="AN933" s="11">
        <f t="shared" si="875"/>
        <v>0</v>
      </c>
      <c r="AO933" s="6">
        <v>175.51</v>
      </c>
      <c r="AP933" s="6">
        <f t="shared" si="876"/>
        <v>175.51</v>
      </c>
      <c r="AQ933" s="6">
        <f t="shared" si="877"/>
        <v>1951.49</v>
      </c>
      <c r="AR933" s="33">
        <v>42826</v>
      </c>
      <c r="AS933" s="5">
        <f t="shared" si="878"/>
        <v>42826</v>
      </c>
      <c r="AT933" s="11">
        <f t="shared" si="879"/>
        <v>42826</v>
      </c>
      <c r="AU933" s="11">
        <f t="shared" si="880"/>
        <v>516</v>
      </c>
      <c r="AV933" s="6">
        <v>600.91</v>
      </c>
      <c r="AW933" s="6">
        <v>425.4</v>
      </c>
      <c r="AX933" s="6">
        <f t="shared" si="881"/>
        <v>1526.0900000000001</v>
      </c>
      <c r="AY933" s="33">
        <v>43191</v>
      </c>
      <c r="AZ933" s="5">
        <f t="shared" si="882"/>
        <v>43191</v>
      </c>
      <c r="BA933" s="11">
        <f t="shared" si="883"/>
        <v>881</v>
      </c>
      <c r="BB933" s="11">
        <f t="shared" si="884"/>
        <v>881</v>
      </c>
      <c r="BC933" s="6">
        <v>1032.516678392871</v>
      </c>
      <c r="BD933" s="6">
        <v>431.60667839287095</v>
      </c>
      <c r="BE933" s="6">
        <f t="shared" si="885"/>
        <v>1094.483321607129</v>
      </c>
      <c r="BF933" s="8"/>
      <c r="BG933" s="33">
        <v>43556</v>
      </c>
      <c r="BH933" s="5">
        <f t="shared" si="886"/>
        <v>43556</v>
      </c>
      <c r="BI933" s="11">
        <f t="shared" si="887"/>
        <v>1246</v>
      </c>
      <c r="BJ933" s="11">
        <f t="shared" si="888"/>
        <v>0</v>
      </c>
      <c r="BK933" s="6">
        <f t="shared" si="862"/>
        <v>1457.9166783928708</v>
      </c>
      <c r="BL933" s="6">
        <v>425.4</v>
      </c>
      <c r="BM933" s="6">
        <f t="shared" si="889"/>
        <v>669.08332160712905</v>
      </c>
      <c r="BN933" s="59"/>
      <c r="BO933" s="58"/>
      <c r="BP933" s="58"/>
      <c r="BQ933" s="61">
        <f t="shared" si="890"/>
        <v>567.2781100025918</v>
      </c>
      <c r="BR933" s="33">
        <v>43922</v>
      </c>
      <c r="BS933" s="5">
        <f t="shared" si="891"/>
        <v>43922</v>
      </c>
      <c r="BT933" s="11">
        <f t="shared" si="892"/>
        <v>1612</v>
      </c>
      <c r="BU933" s="11">
        <f t="shared" si="893"/>
        <v>0</v>
      </c>
      <c r="BV933" s="6">
        <f t="shared" si="894"/>
        <v>1559.7218899974082</v>
      </c>
      <c r="BW933" s="6">
        <v>101.80521160453725</v>
      </c>
      <c r="BX933" s="73">
        <f t="shared" si="902"/>
        <v>1501.1375342465753</v>
      </c>
      <c r="BY933" s="6">
        <v>243.68332160712907</v>
      </c>
      <c r="BZ933" s="33">
        <v>44287</v>
      </c>
      <c r="CA933" s="5">
        <f t="shared" si="895"/>
        <v>44287</v>
      </c>
      <c r="CB933" s="11">
        <f t="shared" si="896"/>
        <v>1977</v>
      </c>
      <c r="CC933" s="11">
        <f t="shared" si="897"/>
        <v>0</v>
      </c>
      <c r="CD933" s="6">
        <f t="shared" si="905"/>
        <v>1803.4052116045373</v>
      </c>
      <c r="CE933" s="62">
        <f t="shared" si="906"/>
        <v>243.68332160712907</v>
      </c>
      <c r="CF933" s="73">
        <f t="shared" si="903"/>
        <v>141.80000000000001</v>
      </c>
      <c r="CG933" s="73">
        <f t="shared" si="863"/>
        <v>1359.3375342465754</v>
      </c>
      <c r="CH933" s="6">
        <f t="shared" si="907"/>
        <v>0</v>
      </c>
      <c r="CI933" s="6"/>
      <c r="CJ933" s="33">
        <v>44652</v>
      </c>
      <c r="CK933" s="5">
        <f t="shared" si="898"/>
        <v>44652</v>
      </c>
      <c r="CL933" s="11">
        <f t="shared" si="899"/>
        <v>2557</v>
      </c>
      <c r="CM933" s="11">
        <f t="shared" si="900"/>
        <v>2557</v>
      </c>
      <c r="CN933" s="6">
        <f t="shared" si="908"/>
        <v>1803.4052116045373</v>
      </c>
      <c r="CO933" s="62">
        <f t="shared" si="909"/>
        <v>0</v>
      </c>
      <c r="CP933" s="73">
        <f t="shared" si="904"/>
        <v>141.80000000000001</v>
      </c>
      <c r="CQ933" s="73">
        <f t="shared" si="864"/>
        <v>1217.5375342465754</v>
      </c>
      <c r="CR933" s="6">
        <f t="shared" si="901"/>
        <v>0</v>
      </c>
    </row>
    <row r="934" spans="1:96">
      <c r="A934" s="30" t="s">
        <v>2888</v>
      </c>
      <c r="B934" s="30" t="s">
        <v>2877</v>
      </c>
      <c r="C934" s="49"/>
      <c r="D934" s="49" t="s">
        <v>4117</v>
      </c>
      <c r="E934" s="30" t="s">
        <v>3061</v>
      </c>
      <c r="F934" s="30" t="s">
        <v>3138</v>
      </c>
      <c r="G934" s="30" t="s">
        <v>3115</v>
      </c>
      <c r="H934" s="30" t="s">
        <v>4109</v>
      </c>
      <c r="I934" s="30" t="s">
        <v>4481</v>
      </c>
      <c r="J934" s="30"/>
      <c r="K934" s="30" t="s">
        <v>1240</v>
      </c>
      <c r="L934" s="30" t="s">
        <v>3102</v>
      </c>
      <c r="M934" s="31">
        <v>2127</v>
      </c>
      <c r="N934" s="30">
        <v>5</v>
      </c>
      <c r="O934" s="30"/>
      <c r="P934" s="162">
        <v>15</v>
      </c>
      <c r="Q934" s="30">
        <f t="shared" si="865"/>
        <v>60</v>
      </c>
      <c r="R934" s="30">
        <f t="shared" si="866"/>
        <v>1826.2110000000002</v>
      </c>
      <c r="S934" s="30">
        <f t="shared" si="867"/>
        <v>1825</v>
      </c>
      <c r="T934" s="30" t="s">
        <v>6</v>
      </c>
      <c r="U934" s="30"/>
      <c r="V934" s="32">
        <v>42310</v>
      </c>
      <c r="W934" s="30"/>
      <c r="X934" s="31">
        <v>2127</v>
      </c>
      <c r="Y934" s="30">
        <v>0</v>
      </c>
      <c r="Z934" s="30">
        <v>0</v>
      </c>
      <c r="AA934" s="30">
        <v>0</v>
      </c>
      <c r="AB934" s="31">
        <f t="shared" si="868"/>
        <v>2127</v>
      </c>
      <c r="AC934" s="33">
        <v>42095</v>
      </c>
      <c r="AD934" s="10">
        <f t="shared" si="869"/>
        <v>42310</v>
      </c>
      <c r="AE934" s="10">
        <f t="shared" si="870"/>
        <v>42095</v>
      </c>
      <c r="AF934" s="11">
        <f t="shared" si="871"/>
        <v>-215</v>
      </c>
      <c r="AG934" s="11">
        <f t="shared" si="872"/>
        <v>1826.25</v>
      </c>
      <c r="AH934" s="11">
        <v>0</v>
      </c>
      <c r="AI934" s="11">
        <v>0</v>
      </c>
      <c r="AJ934" s="11">
        <v>0</v>
      </c>
      <c r="AK934" s="33">
        <v>42461</v>
      </c>
      <c r="AL934" s="5">
        <f t="shared" si="873"/>
        <v>42461</v>
      </c>
      <c r="AM934" s="11">
        <f t="shared" si="874"/>
        <v>42461</v>
      </c>
      <c r="AN934" s="11">
        <f t="shared" si="875"/>
        <v>0</v>
      </c>
      <c r="AO934" s="6">
        <v>175.51</v>
      </c>
      <c r="AP934" s="6">
        <f t="shared" si="876"/>
        <v>175.51</v>
      </c>
      <c r="AQ934" s="6">
        <f t="shared" si="877"/>
        <v>1951.49</v>
      </c>
      <c r="AR934" s="33">
        <v>42826</v>
      </c>
      <c r="AS934" s="5">
        <f t="shared" si="878"/>
        <v>42826</v>
      </c>
      <c r="AT934" s="11">
        <f t="shared" si="879"/>
        <v>42826</v>
      </c>
      <c r="AU934" s="11">
        <f t="shared" si="880"/>
        <v>516</v>
      </c>
      <c r="AV934" s="6">
        <v>600.91</v>
      </c>
      <c r="AW934" s="6">
        <v>425.4</v>
      </c>
      <c r="AX934" s="6">
        <f t="shared" si="881"/>
        <v>1526.0900000000001</v>
      </c>
      <c r="AY934" s="33">
        <v>43191</v>
      </c>
      <c r="AZ934" s="5">
        <f t="shared" si="882"/>
        <v>43191</v>
      </c>
      <c r="BA934" s="11">
        <f t="shared" si="883"/>
        <v>881</v>
      </c>
      <c r="BB934" s="11">
        <f t="shared" si="884"/>
        <v>881</v>
      </c>
      <c r="BC934" s="6">
        <v>1032.516678392871</v>
      </c>
      <c r="BD934" s="6">
        <v>431.60667839287095</v>
      </c>
      <c r="BE934" s="6">
        <f t="shared" si="885"/>
        <v>1094.483321607129</v>
      </c>
      <c r="BF934" s="8"/>
      <c r="BG934" s="33">
        <v>43556</v>
      </c>
      <c r="BH934" s="5">
        <f t="shared" si="886"/>
        <v>43556</v>
      </c>
      <c r="BI934" s="11">
        <f t="shared" si="887"/>
        <v>1246</v>
      </c>
      <c r="BJ934" s="11">
        <f t="shared" si="888"/>
        <v>0</v>
      </c>
      <c r="BK934" s="6">
        <f t="shared" si="862"/>
        <v>1457.9166783928708</v>
      </c>
      <c r="BL934" s="6">
        <v>425.4</v>
      </c>
      <c r="BM934" s="6">
        <f t="shared" si="889"/>
        <v>669.08332160712905</v>
      </c>
      <c r="BN934" s="59"/>
      <c r="BO934" s="58"/>
      <c r="BP934" s="58"/>
      <c r="BQ934" s="61">
        <f t="shared" si="890"/>
        <v>567.2781100025918</v>
      </c>
      <c r="BR934" s="33">
        <v>43922</v>
      </c>
      <c r="BS934" s="5">
        <f t="shared" si="891"/>
        <v>43922</v>
      </c>
      <c r="BT934" s="11">
        <f t="shared" si="892"/>
        <v>1612</v>
      </c>
      <c r="BU934" s="11">
        <f t="shared" si="893"/>
        <v>0</v>
      </c>
      <c r="BV934" s="6">
        <f t="shared" si="894"/>
        <v>1559.7218899974082</v>
      </c>
      <c r="BW934" s="6">
        <v>101.80521160453725</v>
      </c>
      <c r="BX934" s="73">
        <f t="shared" si="902"/>
        <v>1501.1375342465753</v>
      </c>
      <c r="BY934" s="6">
        <v>243.68332160712907</v>
      </c>
      <c r="BZ934" s="33">
        <v>44287</v>
      </c>
      <c r="CA934" s="5">
        <f t="shared" si="895"/>
        <v>44287</v>
      </c>
      <c r="CB934" s="11">
        <f t="shared" si="896"/>
        <v>1977</v>
      </c>
      <c r="CC934" s="11">
        <f t="shared" si="897"/>
        <v>0</v>
      </c>
      <c r="CD934" s="6">
        <f t="shared" si="905"/>
        <v>1803.4052116045373</v>
      </c>
      <c r="CE934" s="62">
        <f t="shared" si="906"/>
        <v>243.68332160712907</v>
      </c>
      <c r="CF934" s="73">
        <f t="shared" si="903"/>
        <v>141.80000000000001</v>
      </c>
      <c r="CG934" s="73">
        <f t="shared" si="863"/>
        <v>1359.3375342465754</v>
      </c>
      <c r="CH934" s="6">
        <f t="shared" si="907"/>
        <v>0</v>
      </c>
      <c r="CI934" s="6"/>
      <c r="CJ934" s="33">
        <v>44652</v>
      </c>
      <c r="CK934" s="5">
        <f t="shared" si="898"/>
        <v>44652</v>
      </c>
      <c r="CL934" s="11">
        <f t="shared" si="899"/>
        <v>2557</v>
      </c>
      <c r="CM934" s="11">
        <f t="shared" si="900"/>
        <v>2557</v>
      </c>
      <c r="CN934" s="6">
        <f t="shared" si="908"/>
        <v>1803.4052116045373</v>
      </c>
      <c r="CO934" s="62">
        <f t="shared" si="909"/>
        <v>0</v>
      </c>
      <c r="CP934" s="73">
        <f t="shared" si="904"/>
        <v>141.80000000000001</v>
      </c>
      <c r="CQ934" s="73">
        <f t="shared" si="864"/>
        <v>1217.5375342465754</v>
      </c>
      <c r="CR934" s="6">
        <f t="shared" si="901"/>
        <v>0</v>
      </c>
    </row>
    <row r="935" spans="1:96">
      <c r="A935" s="30" t="s">
        <v>2889</v>
      </c>
      <c r="B935" s="30" t="s">
        <v>2877</v>
      </c>
      <c r="C935" s="49"/>
      <c r="D935" s="49" t="s">
        <v>4118</v>
      </c>
      <c r="E935" s="30" t="s">
        <v>3061</v>
      </c>
      <c r="F935" s="30" t="s">
        <v>3138</v>
      </c>
      <c r="G935" s="30" t="s">
        <v>3115</v>
      </c>
      <c r="H935" s="30" t="s">
        <v>4109</v>
      </c>
      <c r="I935" s="30" t="s">
        <v>4314</v>
      </c>
      <c r="J935" s="30"/>
      <c r="K935" s="30" t="s">
        <v>1240</v>
      </c>
      <c r="L935" s="30" t="s">
        <v>3102</v>
      </c>
      <c r="M935" s="31">
        <v>2127</v>
      </c>
      <c r="N935" s="30">
        <v>5</v>
      </c>
      <c r="O935" s="30"/>
      <c r="P935" s="162">
        <v>15</v>
      </c>
      <c r="Q935" s="30">
        <f t="shared" si="865"/>
        <v>60</v>
      </c>
      <c r="R935" s="30">
        <f t="shared" si="866"/>
        <v>1826.2110000000002</v>
      </c>
      <c r="S935" s="30">
        <f t="shared" si="867"/>
        <v>1825</v>
      </c>
      <c r="T935" s="30" t="s">
        <v>6</v>
      </c>
      <c r="U935" s="30"/>
      <c r="V935" s="32">
        <v>42310</v>
      </c>
      <c r="W935" s="30"/>
      <c r="X935" s="31">
        <v>2127</v>
      </c>
      <c r="Y935" s="30">
        <v>0</v>
      </c>
      <c r="Z935" s="30">
        <v>0</v>
      </c>
      <c r="AA935" s="30">
        <v>0</v>
      </c>
      <c r="AB935" s="31">
        <f t="shared" si="868"/>
        <v>2127</v>
      </c>
      <c r="AC935" s="33">
        <v>42095</v>
      </c>
      <c r="AD935" s="10">
        <f t="shared" si="869"/>
        <v>42310</v>
      </c>
      <c r="AE935" s="10">
        <f t="shared" si="870"/>
        <v>42095</v>
      </c>
      <c r="AF935" s="11">
        <f t="shared" si="871"/>
        <v>-215</v>
      </c>
      <c r="AG935" s="11">
        <f t="shared" si="872"/>
        <v>1826.25</v>
      </c>
      <c r="AH935" s="11">
        <v>0</v>
      </c>
      <c r="AI935" s="11">
        <v>0</v>
      </c>
      <c r="AJ935" s="11">
        <v>0</v>
      </c>
      <c r="AK935" s="33">
        <v>42461</v>
      </c>
      <c r="AL935" s="5">
        <f t="shared" si="873"/>
        <v>42461</v>
      </c>
      <c r="AM935" s="11">
        <f t="shared" si="874"/>
        <v>42461</v>
      </c>
      <c r="AN935" s="11">
        <f t="shared" si="875"/>
        <v>0</v>
      </c>
      <c r="AO935" s="6">
        <v>175.51</v>
      </c>
      <c r="AP935" s="6">
        <f t="shared" si="876"/>
        <v>175.51</v>
      </c>
      <c r="AQ935" s="6">
        <f t="shared" si="877"/>
        <v>1951.49</v>
      </c>
      <c r="AR935" s="33">
        <v>42826</v>
      </c>
      <c r="AS935" s="5">
        <f t="shared" si="878"/>
        <v>42826</v>
      </c>
      <c r="AT935" s="11">
        <f t="shared" si="879"/>
        <v>42826</v>
      </c>
      <c r="AU935" s="11">
        <f t="shared" si="880"/>
        <v>516</v>
      </c>
      <c r="AV935" s="6">
        <v>600.91</v>
      </c>
      <c r="AW935" s="6">
        <v>425.4</v>
      </c>
      <c r="AX935" s="6">
        <f t="shared" si="881"/>
        <v>1526.0900000000001</v>
      </c>
      <c r="AY935" s="33">
        <v>43191</v>
      </c>
      <c r="AZ935" s="5">
        <f t="shared" si="882"/>
        <v>43191</v>
      </c>
      <c r="BA935" s="11">
        <f t="shared" si="883"/>
        <v>881</v>
      </c>
      <c r="BB935" s="11">
        <f t="shared" si="884"/>
        <v>881</v>
      </c>
      <c r="BC935" s="6">
        <v>1032.516678392871</v>
      </c>
      <c r="BD935" s="6">
        <v>431.60667839287095</v>
      </c>
      <c r="BE935" s="6">
        <f t="shared" si="885"/>
        <v>1094.483321607129</v>
      </c>
      <c r="BF935" s="8"/>
      <c r="BG935" s="33">
        <v>43556</v>
      </c>
      <c r="BH935" s="5">
        <f t="shared" si="886"/>
        <v>43556</v>
      </c>
      <c r="BI935" s="11">
        <f t="shared" si="887"/>
        <v>1246</v>
      </c>
      <c r="BJ935" s="11">
        <f t="shared" si="888"/>
        <v>0</v>
      </c>
      <c r="BK935" s="6">
        <f t="shared" si="862"/>
        <v>1457.9166783928708</v>
      </c>
      <c r="BL935" s="6">
        <v>425.4</v>
      </c>
      <c r="BM935" s="6">
        <f t="shared" si="889"/>
        <v>669.08332160712905</v>
      </c>
      <c r="BN935" s="59"/>
      <c r="BO935" s="58"/>
      <c r="BP935" s="58"/>
      <c r="BQ935" s="61">
        <f t="shared" si="890"/>
        <v>567.2781100025918</v>
      </c>
      <c r="BR935" s="33">
        <v>43922</v>
      </c>
      <c r="BS935" s="5">
        <f t="shared" si="891"/>
        <v>43922</v>
      </c>
      <c r="BT935" s="11">
        <f t="shared" si="892"/>
        <v>1612</v>
      </c>
      <c r="BU935" s="11">
        <f t="shared" si="893"/>
        <v>0</v>
      </c>
      <c r="BV935" s="6">
        <f t="shared" si="894"/>
        <v>1559.7218899974082</v>
      </c>
      <c r="BW935" s="6">
        <v>101.80521160453725</v>
      </c>
      <c r="BX935" s="73">
        <f t="shared" si="902"/>
        <v>1501.1375342465753</v>
      </c>
      <c r="BY935" s="6">
        <v>243.68332160712907</v>
      </c>
      <c r="BZ935" s="33">
        <v>44287</v>
      </c>
      <c r="CA935" s="5">
        <f t="shared" si="895"/>
        <v>44287</v>
      </c>
      <c r="CB935" s="11">
        <f t="shared" si="896"/>
        <v>1977</v>
      </c>
      <c r="CC935" s="11">
        <f t="shared" si="897"/>
        <v>0</v>
      </c>
      <c r="CD935" s="6">
        <f t="shared" si="905"/>
        <v>1803.4052116045373</v>
      </c>
      <c r="CE935" s="62">
        <f t="shared" si="906"/>
        <v>243.68332160712907</v>
      </c>
      <c r="CF935" s="73">
        <f t="shared" si="903"/>
        <v>141.80000000000001</v>
      </c>
      <c r="CG935" s="73">
        <f t="shared" si="863"/>
        <v>1359.3375342465754</v>
      </c>
      <c r="CH935" s="6">
        <f t="shared" si="907"/>
        <v>0</v>
      </c>
      <c r="CI935" s="6"/>
      <c r="CJ935" s="33">
        <v>44652</v>
      </c>
      <c r="CK935" s="5">
        <f t="shared" si="898"/>
        <v>44652</v>
      </c>
      <c r="CL935" s="11">
        <f t="shared" si="899"/>
        <v>2557</v>
      </c>
      <c r="CM935" s="11">
        <f t="shared" si="900"/>
        <v>2557</v>
      </c>
      <c r="CN935" s="6">
        <f t="shared" si="908"/>
        <v>1803.4052116045373</v>
      </c>
      <c r="CO935" s="62">
        <f t="shared" si="909"/>
        <v>0</v>
      </c>
      <c r="CP935" s="73">
        <f t="shared" si="904"/>
        <v>141.80000000000001</v>
      </c>
      <c r="CQ935" s="73">
        <f t="shared" si="864"/>
        <v>1217.5375342465754</v>
      </c>
      <c r="CR935" s="6">
        <f t="shared" si="901"/>
        <v>0</v>
      </c>
    </row>
    <row r="936" spans="1:96">
      <c r="A936" s="30" t="s">
        <v>2890</v>
      </c>
      <c r="B936" s="30" t="s">
        <v>2877</v>
      </c>
      <c r="C936" s="49"/>
      <c r="D936" s="49" t="s">
        <v>4119</v>
      </c>
      <c r="E936" s="30" t="s">
        <v>3061</v>
      </c>
      <c r="F936" s="30" t="s">
        <v>3138</v>
      </c>
      <c r="G936" s="30" t="s">
        <v>3115</v>
      </c>
      <c r="H936" s="30" t="s">
        <v>4113</v>
      </c>
      <c r="I936" s="30" t="s">
        <v>4310</v>
      </c>
      <c r="J936" s="30"/>
      <c r="K936" s="30" t="s">
        <v>1240</v>
      </c>
      <c r="L936" s="30" t="s">
        <v>3102</v>
      </c>
      <c r="M936" s="31">
        <v>2127</v>
      </c>
      <c r="N936" s="30">
        <v>5</v>
      </c>
      <c r="O936" s="30"/>
      <c r="P936" s="162">
        <v>15</v>
      </c>
      <c r="Q936" s="30">
        <f t="shared" si="865"/>
        <v>60</v>
      </c>
      <c r="R936" s="30">
        <f t="shared" si="866"/>
        <v>1826.2110000000002</v>
      </c>
      <c r="S936" s="30">
        <f t="shared" si="867"/>
        <v>1825</v>
      </c>
      <c r="T936" s="30" t="s">
        <v>6</v>
      </c>
      <c r="U936" s="30"/>
      <c r="V936" s="32">
        <v>42310</v>
      </c>
      <c r="W936" s="30"/>
      <c r="X936" s="31">
        <v>2127</v>
      </c>
      <c r="Y936" s="30">
        <v>0</v>
      </c>
      <c r="Z936" s="30">
        <v>0</v>
      </c>
      <c r="AA936" s="30">
        <v>0</v>
      </c>
      <c r="AB936" s="31">
        <f t="shared" si="868"/>
        <v>2127</v>
      </c>
      <c r="AC936" s="33">
        <v>42095</v>
      </c>
      <c r="AD936" s="10">
        <f t="shared" si="869"/>
        <v>42310</v>
      </c>
      <c r="AE936" s="10">
        <f t="shared" si="870"/>
        <v>42095</v>
      </c>
      <c r="AF936" s="11">
        <f t="shared" si="871"/>
        <v>-215</v>
      </c>
      <c r="AG936" s="11">
        <f t="shared" si="872"/>
        <v>1826.25</v>
      </c>
      <c r="AH936" s="11">
        <v>0</v>
      </c>
      <c r="AI936" s="11">
        <v>0</v>
      </c>
      <c r="AJ936" s="11">
        <v>0</v>
      </c>
      <c r="AK936" s="33">
        <v>42461</v>
      </c>
      <c r="AL936" s="5">
        <f t="shared" si="873"/>
        <v>42461</v>
      </c>
      <c r="AM936" s="11">
        <f t="shared" si="874"/>
        <v>42461</v>
      </c>
      <c r="AN936" s="11">
        <f t="shared" si="875"/>
        <v>0</v>
      </c>
      <c r="AO936" s="6">
        <v>175.51</v>
      </c>
      <c r="AP936" s="6">
        <f t="shared" si="876"/>
        <v>175.51</v>
      </c>
      <c r="AQ936" s="6">
        <f t="shared" si="877"/>
        <v>1951.49</v>
      </c>
      <c r="AR936" s="33">
        <v>42826</v>
      </c>
      <c r="AS936" s="5">
        <f t="shared" si="878"/>
        <v>42826</v>
      </c>
      <c r="AT936" s="11">
        <f t="shared" si="879"/>
        <v>42826</v>
      </c>
      <c r="AU936" s="11">
        <f t="shared" si="880"/>
        <v>516</v>
      </c>
      <c r="AV936" s="6">
        <v>600.91</v>
      </c>
      <c r="AW936" s="6">
        <v>425.4</v>
      </c>
      <c r="AX936" s="6">
        <f t="shared" si="881"/>
        <v>1526.0900000000001</v>
      </c>
      <c r="AY936" s="33">
        <v>43191</v>
      </c>
      <c r="AZ936" s="5">
        <f t="shared" si="882"/>
        <v>43191</v>
      </c>
      <c r="BA936" s="11">
        <f t="shared" si="883"/>
        <v>881</v>
      </c>
      <c r="BB936" s="11">
        <f t="shared" si="884"/>
        <v>881</v>
      </c>
      <c r="BC936" s="6">
        <v>1032.516678392871</v>
      </c>
      <c r="BD936" s="6">
        <v>431.60667839287095</v>
      </c>
      <c r="BE936" s="6">
        <f t="shared" si="885"/>
        <v>1094.483321607129</v>
      </c>
      <c r="BF936" s="8"/>
      <c r="BG936" s="33">
        <v>43556</v>
      </c>
      <c r="BH936" s="5">
        <f t="shared" si="886"/>
        <v>43556</v>
      </c>
      <c r="BI936" s="11">
        <f t="shared" si="887"/>
        <v>1246</v>
      </c>
      <c r="BJ936" s="11">
        <f t="shared" si="888"/>
        <v>0</v>
      </c>
      <c r="BK936" s="6">
        <f t="shared" si="862"/>
        <v>1457.9166783928708</v>
      </c>
      <c r="BL936" s="6">
        <v>425.4</v>
      </c>
      <c r="BM936" s="6">
        <f t="shared" si="889"/>
        <v>669.08332160712905</v>
      </c>
      <c r="BN936" s="59"/>
      <c r="BO936" s="58"/>
      <c r="BP936" s="58"/>
      <c r="BQ936" s="61">
        <f t="shared" si="890"/>
        <v>567.2781100025918</v>
      </c>
      <c r="BR936" s="33">
        <v>43922</v>
      </c>
      <c r="BS936" s="5">
        <f t="shared" si="891"/>
        <v>43922</v>
      </c>
      <c r="BT936" s="11">
        <f t="shared" si="892"/>
        <v>1612</v>
      </c>
      <c r="BU936" s="11">
        <f t="shared" si="893"/>
        <v>0</v>
      </c>
      <c r="BV936" s="6">
        <f t="shared" si="894"/>
        <v>1559.7218899974082</v>
      </c>
      <c r="BW936" s="6">
        <v>101.80521160453725</v>
      </c>
      <c r="BX936" s="73">
        <f t="shared" si="902"/>
        <v>1501.1375342465753</v>
      </c>
      <c r="BY936" s="6">
        <v>243.68332160712907</v>
      </c>
      <c r="BZ936" s="33">
        <v>44287</v>
      </c>
      <c r="CA936" s="5">
        <f t="shared" si="895"/>
        <v>44287</v>
      </c>
      <c r="CB936" s="11">
        <f t="shared" si="896"/>
        <v>1977</v>
      </c>
      <c r="CC936" s="11">
        <f t="shared" si="897"/>
        <v>0</v>
      </c>
      <c r="CD936" s="6">
        <f t="shared" si="905"/>
        <v>1803.4052116045373</v>
      </c>
      <c r="CE936" s="62">
        <f t="shared" si="906"/>
        <v>243.68332160712907</v>
      </c>
      <c r="CF936" s="73">
        <f t="shared" si="903"/>
        <v>141.80000000000001</v>
      </c>
      <c r="CG936" s="73">
        <f t="shared" si="863"/>
        <v>1359.3375342465754</v>
      </c>
      <c r="CH936" s="6">
        <f t="shared" si="907"/>
        <v>0</v>
      </c>
      <c r="CI936" s="6"/>
      <c r="CJ936" s="33">
        <v>44652</v>
      </c>
      <c r="CK936" s="5">
        <f t="shared" si="898"/>
        <v>44652</v>
      </c>
      <c r="CL936" s="11">
        <f t="shared" si="899"/>
        <v>2557</v>
      </c>
      <c r="CM936" s="11">
        <f t="shared" si="900"/>
        <v>2557</v>
      </c>
      <c r="CN936" s="6">
        <f t="shared" si="908"/>
        <v>1803.4052116045373</v>
      </c>
      <c r="CO936" s="62">
        <f t="shared" si="909"/>
        <v>0</v>
      </c>
      <c r="CP936" s="73">
        <f t="shared" si="904"/>
        <v>141.80000000000001</v>
      </c>
      <c r="CQ936" s="73">
        <f t="shared" si="864"/>
        <v>1217.5375342465754</v>
      </c>
      <c r="CR936" s="6">
        <f t="shared" si="901"/>
        <v>0</v>
      </c>
    </row>
    <row r="937" spans="1:96">
      <c r="A937" s="30" t="s">
        <v>2891</v>
      </c>
      <c r="B937" s="30" t="s">
        <v>2877</v>
      </c>
      <c r="C937" s="49"/>
      <c r="D937" s="49" t="s">
        <v>4120</v>
      </c>
      <c r="E937" s="30" t="s">
        <v>3061</v>
      </c>
      <c r="F937" s="30" t="s">
        <v>3138</v>
      </c>
      <c r="G937" s="30" t="s">
        <v>3115</v>
      </c>
      <c r="H937" s="30" t="s">
        <v>11623</v>
      </c>
      <c r="I937" s="30" t="s">
        <v>11597</v>
      </c>
      <c r="J937" s="30"/>
      <c r="K937" s="30" t="s">
        <v>1240</v>
      </c>
      <c r="L937" s="30" t="s">
        <v>3102</v>
      </c>
      <c r="M937" s="31">
        <v>2127</v>
      </c>
      <c r="N937" s="30">
        <v>5</v>
      </c>
      <c r="O937" s="30"/>
      <c r="P937" s="162">
        <v>15</v>
      </c>
      <c r="Q937" s="30">
        <f t="shared" si="865"/>
        <v>60</v>
      </c>
      <c r="R937" s="30">
        <f t="shared" si="866"/>
        <v>1826.2110000000002</v>
      </c>
      <c r="S937" s="30">
        <f t="shared" si="867"/>
        <v>1825</v>
      </c>
      <c r="T937" s="30" t="s">
        <v>6</v>
      </c>
      <c r="U937" s="30"/>
      <c r="V937" s="32">
        <v>42310</v>
      </c>
      <c r="W937" s="30"/>
      <c r="X937" s="31">
        <v>2127</v>
      </c>
      <c r="Y937" s="30">
        <v>0</v>
      </c>
      <c r="Z937" s="30">
        <v>0</v>
      </c>
      <c r="AA937" s="30">
        <v>0</v>
      </c>
      <c r="AB937" s="31">
        <f t="shared" si="868"/>
        <v>2127</v>
      </c>
      <c r="AC937" s="33">
        <v>42095</v>
      </c>
      <c r="AD937" s="10">
        <f t="shared" si="869"/>
        <v>42310</v>
      </c>
      <c r="AE937" s="10">
        <f t="shared" si="870"/>
        <v>42095</v>
      </c>
      <c r="AF937" s="11">
        <f t="shared" si="871"/>
        <v>-215</v>
      </c>
      <c r="AG937" s="11">
        <f t="shared" si="872"/>
        <v>1826.25</v>
      </c>
      <c r="AH937" s="11">
        <v>0</v>
      </c>
      <c r="AI937" s="11">
        <v>0</v>
      </c>
      <c r="AJ937" s="11">
        <v>0</v>
      </c>
      <c r="AK937" s="33">
        <v>42461</v>
      </c>
      <c r="AL937" s="5">
        <f t="shared" si="873"/>
        <v>42461</v>
      </c>
      <c r="AM937" s="11">
        <f t="shared" si="874"/>
        <v>42461</v>
      </c>
      <c r="AN937" s="11">
        <f t="shared" si="875"/>
        <v>0</v>
      </c>
      <c r="AO937" s="6">
        <v>175.51</v>
      </c>
      <c r="AP937" s="6">
        <f t="shared" si="876"/>
        <v>175.51</v>
      </c>
      <c r="AQ937" s="6">
        <f t="shared" si="877"/>
        <v>1951.49</v>
      </c>
      <c r="AR937" s="33">
        <v>42826</v>
      </c>
      <c r="AS937" s="5">
        <f t="shared" si="878"/>
        <v>42826</v>
      </c>
      <c r="AT937" s="11">
        <f t="shared" si="879"/>
        <v>42826</v>
      </c>
      <c r="AU937" s="11">
        <f t="shared" si="880"/>
        <v>516</v>
      </c>
      <c r="AV937" s="6">
        <v>600.91</v>
      </c>
      <c r="AW937" s="6">
        <v>425.4</v>
      </c>
      <c r="AX937" s="6">
        <f t="shared" si="881"/>
        <v>1526.0900000000001</v>
      </c>
      <c r="AY937" s="33">
        <v>43191</v>
      </c>
      <c r="AZ937" s="5">
        <f t="shared" si="882"/>
        <v>43191</v>
      </c>
      <c r="BA937" s="11">
        <f t="shared" si="883"/>
        <v>881</v>
      </c>
      <c r="BB937" s="11">
        <f t="shared" si="884"/>
        <v>881</v>
      </c>
      <c r="BC937" s="6">
        <v>1032.516678392871</v>
      </c>
      <c r="BD937" s="6">
        <v>431.60667839287095</v>
      </c>
      <c r="BE937" s="6">
        <f t="shared" si="885"/>
        <v>1094.483321607129</v>
      </c>
      <c r="BF937" s="8"/>
      <c r="BG937" s="33">
        <v>43556</v>
      </c>
      <c r="BH937" s="5">
        <f t="shared" si="886"/>
        <v>43556</v>
      </c>
      <c r="BI937" s="11">
        <f t="shared" si="887"/>
        <v>1246</v>
      </c>
      <c r="BJ937" s="11">
        <f t="shared" si="888"/>
        <v>0</v>
      </c>
      <c r="BK937" s="6">
        <f t="shared" si="862"/>
        <v>1457.9166783928708</v>
      </c>
      <c r="BL937" s="6">
        <v>425.4</v>
      </c>
      <c r="BM937" s="6">
        <f t="shared" si="889"/>
        <v>669.08332160712905</v>
      </c>
      <c r="BN937" s="59"/>
      <c r="BO937" s="58"/>
      <c r="BP937" s="58"/>
      <c r="BQ937" s="61">
        <f t="shared" si="890"/>
        <v>567.2781100025918</v>
      </c>
      <c r="BR937" s="33">
        <v>43922</v>
      </c>
      <c r="BS937" s="5">
        <f t="shared" si="891"/>
        <v>43922</v>
      </c>
      <c r="BT937" s="11">
        <f t="shared" si="892"/>
        <v>1612</v>
      </c>
      <c r="BU937" s="11">
        <f t="shared" si="893"/>
        <v>0</v>
      </c>
      <c r="BV937" s="6">
        <f t="shared" si="894"/>
        <v>1559.7218899974082</v>
      </c>
      <c r="BW937" s="6">
        <v>101.80521160453725</v>
      </c>
      <c r="BX937" s="73">
        <f t="shared" si="902"/>
        <v>1501.1375342465753</v>
      </c>
      <c r="BY937" s="6">
        <v>243.68332160712907</v>
      </c>
      <c r="BZ937" s="33">
        <v>44287</v>
      </c>
      <c r="CA937" s="5">
        <f t="shared" si="895"/>
        <v>44287</v>
      </c>
      <c r="CB937" s="11">
        <f t="shared" si="896"/>
        <v>1977</v>
      </c>
      <c r="CC937" s="11">
        <f t="shared" si="897"/>
        <v>0</v>
      </c>
      <c r="CD937" s="6">
        <f t="shared" si="905"/>
        <v>1803.4052116045373</v>
      </c>
      <c r="CE937" s="62">
        <f t="shared" si="906"/>
        <v>243.68332160712907</v>
      </c>
      <c r="CF937" s="73">
        <f t="shared" si="903"/>
        <v>141.80000000000001</v>
      </c>
      <c r="CG937" s="73">
        <f t="shared" si="863"/>
        <v>1359.3375342465754</v>
      </c>
      <c r="CH937" s="6">
        <f t="shared" si="907"/>
        <v>0</v>
      </c>
      <c r="CI937" s="6"/>
      <c r="CJ937" s="33">
        <v>44652</v>
      </c>
      <c r="CK937" s="5">
        <f t="shared" si="898"/>
        <v>44652</v>
      </c>
      <c r="CL937" s="11">
        <f t="shared" si="899"/>
        <v>2557</v>
      </c>
      <c r="CM937" s="11">
        <f t="shared" si="900"/>
        <v>2557</v>
      </c>
      <c r="CN937" s="6">
        <f t="shared" si="908"/>
        <v>1803.4052116045373</v>
      </c>
      <c r="CO937" s="62">
        <f t="shared" si="909"/>
        <v>0</v>
      </c>
      <c r="CP937" s="73">
        <f t="shared" si="904"/>
        <v>141.80000000000001</v>
      </c>
      <c r="CQ937" s="73">
        <f t="shared" si="864"/>
        <v>1217.5375342465754</v>
      </c>
      <c r="CR937" s="6">
        <f t="shared" si="901"/>
        <v>0</v>
      </c>
    </row>
    <row r="938" spans="1:96">
      <c r="A938" s="30" t="s">
        <v>2892</v>
      </c>
      <c r="B938" s="30" t="s">
        <v>2877</v>
      </c>
      <c r="C938" s="49"/>
      <c r="D938" s="49" t="s">
        <v>4121</v>
      </c>
      <c r="E938" s="30" t="s">
        <v>3061</v>
      </c>
      <c r="F938" s="30" t="s">
        <v>3138</v>
      </c>
      <c r="G938" s="30" t="s">
        <v>3115</v>
      </c>
      <c r="H938" s="30" t="s">
        <v>4011</v>
      </c>
      <c r="I938" s="30" t="s">
        <v>4310</v>
      </c>
      <c r="J938" s="30"/>
      <c r="K938" s="30" t="s">
        <v>1240</v>
      </c>
      <c r="L938" s="30" t="s">
        <v>3102</v>
      </c>
      <c r="M938" s="31">
        <v>2127</v>
      </c>
      <c r="N938" s="30">
        <v>5</v>
      </c>
      <c r="O938" s="30"/>
      <c r="P938" s="162">
        <v>15</v>
      </c>
      <c r="Q938" s="30">
        <f t="shared" si="865"/>
        <v>60</v>
      </c>
      <c r="R938" s="30">
        <f t="shared" si="866"/>
        <v>1826.2110000000002</v>
      </c>
      <c r="S938" s="30">
        <f t="shared" si="867"/>
        <v>1825</v>
      </c>
      <c r="T938" s="30" t="s">
        <v>6</v>
      </c>
      <c r="U938" s="30"/>
      <c r="V938" s="32">
        <v>42310</v>
      </c>
      <c r="W938" s="30"/>
      <c r="X938" s="31">
        <v>2127</v>
      </c>
      <c r="Y938" s="30">
        <v>0</v>
      </c>
      <c r="Z938" s="30">
        <v>0</v>
      </c>
      <c r="AA938" s="30">
        <v>0</v>
      </c>
      <c r="AB938" s="31">
        <f t="shared" si="868"/>
        <v>2127</v>
      </c>
      <c r="AC938" s="33">
        <v>42095</v>
      </c>
      <c r="AD938" s="10">
        <f t="shared" si="869"/>
        <v>42310</v>
      </c>
      <c r="AE938" s="10">
        <f t="shared" si="870"/>
        <v>42095</v>
      </c>
      <c r="AF938" s="11">
        <f t="shared" si="871"/>
        <v>-215</v>
      </c>
      <c r="AG938" s="11">
        <f t="shared" si="872"/>
        <v>1826.25</v>
      </c>
      <c r="AH938" s="11">
        <v>0</v>
      </c>
      <c r="AI938" s="11">
        <v>0</v>
      </c>
      <c r="AJ938" s="11">
        <v>0</v>
      </c>
      <c r="AK938" s="33">
        <v>42461</v>
      </c>
      <c r="AL938" s="5">
        <f t="shared" si="873"/>
        <v>42461</v>
      </c>
      <c r="AM938" s="11">
        <f t="shared" si="874"/>
        <v>42461</v>
      </c>
      <c r="AN938" s="11">
        <f t="shared" si="875"/>
        <v>0</v>
      </c>
      <c r="AO938" s="6">
        <v>175.51</v>
      </c>
      <c r="AP938" s="6">
        <f t="shared" si="876"/>
        <v>175.51</v>
      </c>
      <c r="AQ938" s="6">
        <f t="shared" si="877"/>
        <v>1951.49</v>
      </c>
      <c r="AR938" s="33">
        <v>42826</v>
      </c>
      <c r="AS938" s="5">
        <f t="shared" si="878"/>
        <v>42826</v>
      </c>
      <c r="AT938" s="11">
        <f t="shared" si="879"/>
        <v>42826</v>
      </c>
      <c r="AU938" s="11">
        <f t="shared" si="880"/>
        <v>516</v>
      </c>
      <c r="AV938" s="6">
        <v>600.91</v>
      </c>
      <c r="AW938" s="6">
        <v>425.4</v>
      </c>
      <c r="AX938" s="6">
        <f t="shared" si="881"/>
        <v>1526.0900000000001</v>
      </c>
      <c r="AY938" s="33">
        <v>43191</v>
      </c>
      <c r="AZ938" s="5">
        <f t="shared" si="882"/>
        <v>43191</v>
      </c>
      <c r="BA938" s="11">
        <f t="shared" si="883"/>
        <v>881</v>
      </c>
      <c r="BB938" s="11">
        <f t="shared" si="884"/>
        <v>881</v>
      </c>
      <c r="BC938" s="6">
        <v>1032.516678392871</v>
      </c>
      <c r="BD938" s="6">
        <v>431.60667839287095</v>
      </c>
      <c r="BE938" s="6">
        <f t="shared" si="885"/>
        <v>1094.483321607129</v>
      </c>
      <c r="BF938" s="8"/>
      <c r="BG938" s="33">
        <v>43556</v>
      </c>
      <c r="BH938" s="5">
        <f t="shared" si="886"/>
        <v>43556</v>
      </c>
      <c r="BI938" s="11">
        <f t="shared" si="887"/>
        <v>1246</v>
      </c>
      <c r="BJ938" s="11">
        <f t="shared" si="888"/>
        <v>0</v>
      </c>
      <c r="BK938" s="6">
        <f t="shared" si="862"/>
        <v>1457.9166783928708</v>
      </c>
      <c r="BL938" s="6">
        <v>425.4</v>
      </c>
      <c r="BM938" s="6">
        <f t="shared" si="889"/>
        <v>669.08332160712905</v>
      </c>
      <c r="BN938" s="59"/>
      <c r="BO938" s="58"/>
      <c r="BP938" s="58"/>
      <c r="BQ938" s="61">
        <f t="shared" si="890"/>
        <v>567.2781100025918</v>
      </c>
      <c r="BR938" s="33">
        <v>43922</v>
      </c>
      <c r="BS938" s="5">
        <f t="shared" si="891"/>
        <v>43922</v>
      </c>
      <c r="BT938" s="11">
        <f t="shared" si="892"/>
        <v>1612</v>
      </c>
      <c r="BU938" s="11">
        <f t="shared" si="893"/>
        <v>0</v>
      </c>
      <c r="BV938" s="6">
        <f t="shared" si="894"/>
        <v>1559.7218899974082</v>
      </c>
      <c r="BW938" s="6">
        <v>101.80521160453725</v>
      </c>
      <c r="BX938" s="73">
        <f t="shared" si="902"/>
        <v>1501.1375342465753</v>
      </c>
      <c r="BY938" s="6">
        <v>243.68332160712907</v>
      </c>
      <c r="BZ938" s="33">
        <v>44287</v>
      </c>
      <c r="CA938" s="5">
        <f t="shared" si="895"/>
        <v>44287</v>
      </c>
      <c r="CB938" s="11">
        <f t="shared" si="896"/>
        <v>1977</v>
      </c>
      <c r="CC938" s="11">
        <f t="shared" si="897"/>
        <v>0</v>
      </c>
      <c r="CD938" s="6">
        <f t="shared" si="905"/>
        <v>1803.4052116045373</v>
      </c>
      <c r="CE938" s="62">
        <f t="shared" si="906"/>
        <v>243.68332160712907</v>
      </c>
      <c r="CF938" s="73">
        <f t="shared" si="903"/>
        <v>141.80000000000001</v>
      </c>
      <c r="CG938" s="73">
        <f t="shared" si="863"/>
        <v>1359.3375342465754</v>
      </c>
      <c r="CH938" s="6">
        <f t="shared" si="907"/>
        <v>0</v>
      </c>
      <c r="CI938" s="6"/>
      <c r="CJ938" s="33">
        <v>44652</v>
      </c>
      <c r="CK938" s="5">
        <f t="shared" si="898"/>
        <v>44652</v>
      </c>
      <c r="CL938" s="11">
        <f t="shared" si="899"/>
        <v>2557</v>
      </c>
      <c r="CM938" s="11">
        <f t="shared" si="900"/>
        <v>2557</v>
      </c>
      <c r="CN938" s="6">
        <f t="shared" si="908"/>
        <v>1803.4052116045373</v>
      </c>
      <c r="CO938" s="62">
        <f t="shared" si="909"/>
        <v>0</v>
      </c>
      <c r="CP938" s="73">
        <f t="shared" si="904"/>
        <v>141.80000000000001</v>
      </c>
      <c r="CQ938" s="73">
        <f t="shared" si="864"/>
        <v>1217.5375342465754</v>
      </c>
      <c r="CR938" s="6">
        <f t="shared" si="901"/>
        <v>0</v>
      </c>
    </row>
    <row r="939" spans="1:96">
      <c r="A939" s="30" t="s">
        <v>2893</v>
      </c>
      <c r="B939" s="30" t="s">
        <v>2877</v>
      </c>
      <c r="C939" s="49"/>
      <c r="D939" s="49" t="s">
        <v>4122</v>
      </c>
      <c r="E939" s="30" t="s">
        <v>3061</v>
      </c>
      <c r="F939" s="30" t="s">
        <v>3138</v>
      </c>
      <c r="G939" s="30" t="s">
        <v>3115</v>
      </c>
      <c r="H939" s="30" t="s">
        <v>11652</v>
      </c>
      <c r="I939" s="30" t="s">
        <v>11651</v>
      </c>
      <c r="J939" s="30"/>
      <c r="K939" s="30" t="s">
        <v>1240</v>
      </c>
      <c r="L939" s="30" t="s">
        <v>3102</v>
      </c>
      <c r="M939" s="31">
        <v>2127</v>
      </c>
      <c r="N939" s="30">
        <v>5</v>
      </c>
      <c r="O939" s="30"/>
      <c r="P939" s="162">
        <v>15</v>
      </c>
      <c r="Q939" s="30">
        <f t="shared" si="865"/>
        <v>60</v>
      </c>
      <c r="R939" s="30">
        <f t="shared" si="866"/>
        <v>1826.2110000000002</v>
      </c>
      <c r="S939" s="30">
        <f t="shared" si="867"/>
        <v>1825</v>
      </c>
      <c r="T939" s="30" t="s">
        <v>6</v>
      </c>
      <c r="U939" s="30"/>
      <c r="V939" s="32">
        <v>42310</v>
      </c>
      <c r="W939" s="30"/>
      <c r="X939" s="31">
        <v>2127</v>
      </c>
      <c r="Y939" s="30">
        <v>0</v>
      </c>
      <c r="Z939" s="30">
        <v>0</v>
      </c>
      <c r="AA939" s="30">
        <v>0</v>
      </c>
      <c r="AB939" s="31">
        <f t="shared" si="868"/>
        <v>2127</v>
      </c>
      <c r="AC939" s="33">
        <v>42095</v>
      </c>
      <c r="AD939" s="10">
        <f t="shared" si="869"/>
        <v>42310</v>
      </c>
      <c r="AE939" s="10">
        <f t="shared" si="870"/>
        <v>42095</v>
      </c>
      <c r="AF939" s="11">
        <f t="shared" si="871"/>
        <v>-215</v>
      </c>
      <c r="AG939" s="11">
        <f t="shared" si="872"/>
        <v>1826.25</v>
      </c>
      <c r="AH939" s="11">
        <v>0</v>
      </c>
      <c r="AI939" s="11">
        <v>0</v>
      </c>
      <c r="AJ939" s="11">
        <v>0</v>
      </c>
      <c r="AK939" s="33">
        <v>42461</v>
      </c>
      <c r="AL939" s="5">
        <f t="shared" si="873"/>
        <v>42461</v>
      </c>
      <c r="AM939" s="11">
        <f t="shared" si="874"/>
        <v>42461</v>
      </c>
      <c r="AN939" s="11">
        <f t="shared" si="875"/>
        <v>0</v>
      </c>
      <c r="AO939" s="6">
        <v>175.51</v>
      </c>
      <c r="AP939" s="6">
        <f t="shared" si="876"/>
        <v>175.51</v>
      </c>
      <c r="AQ939" s="6">
        <f t="shared" si="877"/>
        <v>1951.49</v>
      </c>
      <c r="AR939" s="33">
        <v>42826</v>
      </c>
      <c r="AS939" s="5">
        <f t="shared" si="878"/>
        <v>42826</v>
      </c>
      <c r="AT939" s="11">
        <f t="shared" si="879"/>
        <v>42826</v>
      </c>
      <c r="AU939" s="11">
        <f t="shared" si="880"/>
        <v>516</v>
      </c>
      <c r="AV939" s="6">
        <v>600.91</v>
      </c>
      <c r="AW939" s="6">
        <v>425.4</v>
      </c>
      <c r="AX939" s="6">
        <f t="shared" si="881"/>
        <v>1526.0900000000001</v>
      </c>
      <c r="AY939" s="33">
        <v>43191</v>
      </c>
      <c r="AZ939" s="5">
        <f t="shared" si="882"/>
        <v>43191</v>
      </c>
      <c r="BA939" s="11">
        <f t="shared" si="883"/>
        <v>881</v>
      </c>
      <c r="BB939" s="11">
        <f t="shared" si="884"/>
        <v>881</v>
      </c>
      <c r="BC939" s="6">
        <v>1032.516678392871</v>
      </c>
      <c r="BD939" s="6">
        <v>431.60667839287095</v>
      </c>
      <c r="BE939" s="6">
        <f t="shared" si="885"/>
        <v>1094.483321607129</v>
      </c>
      <c r="BF939" s="8"/>
      <c r="BG939" s="33">
        <v>43556</v>
      </c>
      <c r="BH939" s="5">
        <f t="shared" si="886"/>
        <v>43556</v>
      </c>
      <c r="BI939" s="11">
        <f t="shared" si="887"/>
        <v>1246</v>
      </c>
      <c r="BJ939" s="11">
        <f t="shared" si="888"/>
        <v>0</v>
      </c>
      <c r="BK939" s="6">
        <f t="shared" ref="BK939:BK980" si="910">BC939+BL939</f>
        <v>1457.9166783928708</v>
      </c>
      <c r="BL939" s="6">
        <v>425.4</v>
      </c>
      <c r="BM939" s="6">
        <f t="shared" si="889"/>
        <v>669.08332160712905</v>
      </c>
      <c r="BN939" s="59"/>
      <c r="BO939" s="58"/>
      <c r="BP939" s="58"/>
      <c r="BQ939" s="61">
        <f t="shared" si="890"/>
        <v>567.2781100025918</v>
      </c>
      <c r="BR939" s="33">
        <v>43922</v>
      </c>
      <c r="BS939" s="5">
        <f t="shared" si="891"/>
        <v>43922</v>
      </c>
      <c r="BT939" s="11">
        <f t="shared" si="892"/>
        <v>1612</v>
      </c>
      <c r="BU939" s="11">
        <f t="shared" si="893"/>
        <v>0</v>
      </c>
      <c r="BV939" s="6">
        <f t="shared" si="894"/>
        <v>1559.7218899974082</v>
      </c>
      <c r="BW939" s="6">
        <v>101.80521160453725</v>
      </c>
      <c r="BX939" s="73">
        <f t="shared" si="902"/>
        <v>1501.1375342465753</v>
      </c>
      <c r="BY939" s="6">
        <v>243.68332160712907</v>
      </c>
      <c r="BZ939" s="33">
        <v>44287</v>
      </c>
      <c r="CA939" s="5">
        <f t="shared" si="895"/>
        <v>44287</v>
      </c>
      <c r="CB939" s="11">
        <f t="shared" si="896"/>
        <v>1977</v>
      </c>
      <c r="CC939" s="11">
        <f t="shared" si="897"/>
        <v>0</v>
      </c>
      <c r="CD939" s="6">
        <f t="shared" si="905"/>
        <v>1803.4052116045373</v>
      </c>
      <c r="CE939" s="62">
        <f t="shared" si="906"/>
        <v>243.68332160712907</v>
      </c>
      <c r="CF939" s="73">
        <f t="shared" si="903"/>
        <v>141.80000000000001</v>
      </c>
      <c r="CG939" s="73">
        <f t="shared" si="863"/>
        <v>1359.3375342465754</v>
      </c>
      <c r="CH939" s="6">
        <f t="shared" si="907"/>
        <v>0</v>
      </c>
      <c r="CI939" s="6"/>
      <c r="CJ939" s="33">
        <v>44652</v>
      </c>
      <c r="CK939" s="5">
        <f t="shared" si="898"/>
        <v>44652</v>
      </c>
      <c r="CL939" s="11">
        <f t="shared" si="899"/>
        <v>2557</v>
      </c>
      <c r="CM939" s="11">
        <f t="shared" si="900"/>
        <v>2557</v>
      </c>
      <c r="CN939" s="6">
        <f t="shared" si="908"/>
        <v>1803.4052116045373</v>
      </c>
      <c r="CO939" s="62">
        <f t="shared" si="909"/>
        <v>0</v>
      </c>
      <c r="CP939" s="73">
        <f t="shared" si="904"/>
        <v>141.80000000000001</v>
      </c>
      <c r="CQ939" s="73">
        <f t="shared" si="864"/>
        <v>1217.5375342465754</v>
      </c>
      <c r="CR939" s="6">
        <f t="shared" si="901"/>
        <v>0</v>
      </c>
    </row>
    <row r="940" spans="1:96">
      <c r="A940" s="30" t="s">
        <v>2894</v>
      </c>
      <c r="B940" s="30" t="s">
        <v>2877</v>
      </c>
      <c r="C940" s="49"/>
      <c r="D940" s="49" t="s">
        <v>4123</v>
      </c>
      <c r="E940" s="30" t="s">
        <v>3061</v>
      </c>
      <c r="F940" s="30" t="s">
        <v>3138</v>
      </c>
      <c r="G940" s="30" t="s">
        <v>3115</v>
      </c>
      <c r="H940" s="30" t="s">
        <v>3155</v>
      </c>
      <c r="I940" s="30" t="s">
        <v>4310</v>
      </c>
      <c r="J940" s="30"/>
      <c r="K940" s="30" t="s">
        <v>1240</v>
      </c>
      <c r="L940" s="30" t="s">
        <v>3102</v>
      </c>
      <c r="M940" s="31">
        <v>2127</v>
      </c>
      <c r="N940" s="30">
        <v>5</v>
      </c>
      <c r="O940" s="30"/>
      <c r="P940" s="162">
        <v>15</v>
      </c>
      <c r="Q940" s="30">
        <f t="shared" si="865"/>
        <v>60</v>
      </c>
      <c r="R940" s="30">
        <f t="shared" si="866"/>
        <v>1826.2110000000002</v>
      </c>
      <c r="S940" s="30">
        <f t="shared" si="867"/>
        <v>1825</v>
      </c>
      <c r="T940" s="30" t="s">
        <v>6</v>
      </c>
      <c r="U940" s="30"/>
      <c r="V940" s="32">
        <v>42310</v>
      </c>
      <c r="W940" s="30"/>
      <c r="X940" s="31">
        <v>2127</v>
      </c>
      <c r="Y940" s="30">
        <v>0</v>
      </c>
      <c r="Z940" s="30">
        <v>0</v>
      </c>
      <c r="AA940" s="30">
        <v>0</v>
      </c>
      <c r="AB940" s="31">
        <f t="shared" si="868"/>
        <v>2127</v>
      </c>
      <c r="AC940" s="33">
        <v>42095</v>
      </c>
      <c r="AD940" s="10">
        <f t="shared" si="869"/>
        <v>42310</v>
      </c>
      <c r="AE940" s="10">
        <f t="shared" si="870"/>
        <v>42095</v>
      </c>
      <c r="AF940" s="11">
        <f t="shared" si="871"/>
        <v>-215</v>
      </c>
      <c r="AG940" s="11">
        <f t="shared" si="872"/>
        <v>1826.25</v>
      </c>
      <c r="AH940" s="11">
        <v>0</v>
      </c>
      <c r="AI940" s="11">
        <v>0</v>
      </c>
      <c r="AJ940" s="11">
        <v>0</v>
      </c>
      <c r="AK940" s="33">
        <v>42461</v>
      </c>
      <c r="AL940" s="5">
        <f t="shared" si="873"/>
        <v>42461</v>
      </c>
      <c r="AM940" s="11">
        <f t="shared" si="874"/>
        <v>42461</v>
      </c>
      <c r="AN940" s="11">
        <f t="shared" si="875"/>
        <v>0</v>
      </c>
      <c r="AO940" s="6">
        <v>175.51</v>
      </c>
      <c r="AP940" s="6">
        <f t="shared" si="876"/>
        <v>175.51</v>
      </c>
      <c r="AQ940" s="6">
        <f t="shared" si="877"/>
        <v>1951.49</v>
      </c>
      <c r="AR940" s="33">
        <v>42826</v>
      </c>
      <c r="AS940" s="5">
        <f t="shared" si="878"/>
        <v>42826</v>
      </c>
      <c r="AT940" s="11">
        <f t="shared" si="879"/>
        <v>42826</v>
      </c>
      <c r="AU940" s="11">
        <f t="shared" si="880"/>
        <v>516</v>
      </c>
      <c r="AV940" s="6">
        <v>600.91</v>
      </c>
      <c r="AW940" s="6">
        <v>425.4</v>
      </c>
      <c r="AX940" s="6">
        <f t="shared" si="881"/>
        <v>1526.0900000000001</v>
      </c>
      <c r="AY940" s="33">
        <v>43191</v>
      </c>
      <c r="AZ940" s="5">
        <f t="shared" si="882"/>
        <v>43191</v>
      </c>
      <c r="BA940" s="11">
        <f t="shared" si="883"/>
        <v>881</v>
      </c>
      <c r="BB940" s="11">
        <f t="shared" si="884"/>
        <v>881</v>
      </c>
      <c r="BC940" s="6">
        <v>1032.516678392871</v>
      </c>
      <c r="BD940" s="6">
        <v>431.60667839287095</v>
      </c>
      <c r="BE940" s="6">
        <f t="shared" si="885"/>
        <v>1094.483321607129</v>
      </c>
      <c r="BF940" s="8"/>
      <c r="BG940" s="33">
        <v>43556</v>
      </c>
      <c r="BH940" s="5">
        <f t="shared" si="886"/>
        <v>43556</v>
      </c>
      <c r="BI940" s="11">
        <f t="shared" si="887"/>
        <v>1246</v>
      </c>
      <c r="BJ940" s="11">
        <f t="shared" si="888"/>
        <v>0</v>
      </c>
      <c r="BK940" s="6">
        <f t="shared" si="910"/>
        <v>1457.9166783928708</v>
      </c>
      <c r="BL940" s="6">
        <v>425.4</v>
      </c>
      <c r="BM940" s="6">
        <f t="shared" si="889"/>
        <v>669.08332160712905</v>
      </c>
      <c r="BN940" s="59"/>
      <c r="BO940" s="58"/>
      <c r="BP940" s="58"/>
      <c r="BQ940" s="61">
        <f t="shared" si="890"/>
        <v>567.2781100025918</v>
      </c>
      <c r="BR940" s="33">
        <v>43922</v>
      </c>
      <c r="BS940" s="5">
        <f t="shared" si="891"/>
        <v>43922</v>
      </c>
      <c r="BT940" s="11">
        <f t="shared" si="892"/>
        <v>1612</v>
      </c>
      <c r="BU940" s="11">
        <f t="shared" si="893"/>
        <v>0</v>
      </c>
      <c r="BV940" s="6">
        <f t="shared" si="894"/>
        <v>1559.7218899974082</v>
      </c>
      <c r="BW940" s="6">
        <v>101.80521160453725</v>
      </c>
      <c r="BX940" s="73">
        <f t="shared" si="902"/>
        <v>1501.1375342465753</v>
      </c>
      <c r="BY940" s="6">
        <v>243.68332160712907</v>
      </c>
      <c r="BZ940" s="33">
        <v>44287</v>
      </c>
      <c r="CA940" s="5">
        <f t="shared" si="895"/>
        <v>44287</v>
      </c>
      <c r="CB940" s="11">
        <f t="shared" si="896"/>
        <v>1977</v>
      </c>
      <c r="CC940" s="11">
        <f t="shared" si="897"/>
        <v>0</v>
      </c>
      <c r="CD940" s="6">
        <f t="shared" si="905"/>
        <v>1803.4052116045373</v>
      </c>
      <c r="CE940" s="62">
        <f t="shared" si="906"/>
        <v>243.68332160712907</v>
      </c>
      <c r="CF940" s="73">
        <f t="shared" si="903"/>
        <v>141.80000000000001</v>
      </c>
      <c r="CG940" s="73">
        <f t="shared" si="863"/>
        <v>1359.3375342465754</v>
      </c>
      <c r="CH940" s="6">
        <f t="shared" si="907"/>
        <v>0</v>
      </c>
      <c r="CI940" s="6"/>
      <c r="CJ940" s="33">
        <v>44652</v>
      </c>
      <c r="CK940" s="5">
        <f t="shared" si="898"/>
        <v>44652</v>
      </c>
      <c r="CL940" s="11">
        <f t="shared" si="899"/>
        <v>2557</v>
      </c>
      <c r="CM940" s="11">
        <f t="shared" si="900"/>
        <v>2557</v>
      </c>
      <c r="CN940" s="6">
        <f t="shared" si="908"/>
        <v>1803.4052116045373</v>
      </c>
      <c r="CO940" s="62">
        <f t="shared" si="909"/>
        <v>0</v>
      </c>
      <c r="CP940" s="73">
        <f t="shared" si="904"/>
        <v>141.80000000000001</v>
      </c>
      <c r="CQ940" s="73">
        <f t="shared" si="864"/>
        <v>1217.5375342465754</v>
      </c>
      <c r="CR940" s="6">
        <f t="shared" si="901"/>
        <v>0</v>
      </c>
    </row>
    <row r="941" spans="1:96">
      <c r="A941" s="30" t="s">
        <v>2895</v>
      </c>
      <c r="B941" s="30" t="s">
        <v>2877</v>
      </c>
      <c r="C941" s="49"/>
      <c r="D941" s="49" t="s">
        <v>4124</v>
      </c>
      <c r="E941" s="30" t="s">
        <v>3061</v>
      </c>
      <c r="F941" s="30" t="s">
        <v>3138</v>
      </c>
      <c r="G941" s="30" t="s">
        <v>3115</v>
      </c>
      <c r="H941" s="30" t="s">
        <v>4011</v>
      </c>
      <c r="I941" s="30" t="s">
        <v>4315</v>
      </c>
      <c r="J941" s="30"/>
      <c r="K941" s="30" t="s">
        <v>1240</v>
      </c>
      <c r="L941" s="30" t="s">
        <v>3102</v>
      </c>
      <c r="M941" s="31">
        <v>2127</v>
      </c>
      <c r="N941" s="30">
        <v>5</v>
      </c>
      <c r="O941" s="30"/>
      <c r="P941" s="162">
        <v>15</v>
      </c>
      <c r="Q941" s="30">
        <f t="shared" si="865"/>
        <v>60</v>
      </c>
      <c r="R941" s="30">
        <f t="shared" si="866"/>
        <v>1826.2110000000002</v>
      </c>
      <c r="S941" s="30">
        <f t="shared" si="867"/>
        <v>1825</v>
      </c>
      <c r="T941" s="30" t="s">
        <v>6</v>
      </c>
      <c r="U941" s="30"/>
      <c r="V941" s="32">
        <v>42310</v>
      </c>
      <c r="W941" s="30"/>
      <c r="X941" s="31">
        <v>2127</v>
      </c>
      <c r="Y941" s="30">
        <v>0</v>
      </c>
      <c r="Z941" s="30">
        <v>0</v>
      </c>
      <c r="AA941" s="30">
        <v>0</v>
      </c>
      <c r="AB941" s="31">
        <f t="shared" si="868"/>
        <v>2127</v>
      </c>
      <c r="AC941" s="33">
        <v>42095</v>
      </c>
      <c r="AD941" s="10">
        <f t="shared" si="869"/>
        <v>42310</v>
      </c>
      <c r="AE941" s="10">
        <f t="shared" si="870"/>
        <v>42095</v>
      </c>
      <c r="AF941" s="11">
        <f t="shared" si="871"/>
        <v>-215</v>
      </c>
      <c r="AG941" s="11">
        <f t="shared" si="872"/>
        <v>1826.25</v>
      </c>
      <c r="AH941" s="11">
        <v>0</v>
      </c>
      <c r="AI941" s="11">
        <v>0</v>
      </c>
      <c r="AJ941" s="11">
        <v>0</v>
      </c>
      <c r="AK941" s="33">
        <v>42461</v>
      </c>
      <c r="AL941" s="5">
        <f t="shared" si="873"/>
        <v>42461</v>
      </c>
      <c r="AM941" s="11">
        <f t="shared" si="874"/>
        <v>42461</v>
      </c>
      <c r="AN941" s="11">
        <f t="shared" si="875"/>
        <v>0</v>
      </c>
      <c r="AO941" s="6">
        <v>175.51</v>
      </c>
      <c r="AP941" s="6">
        <f t="shared" si="876"/>
        <v>175.51</v>
      </c>
      <c r="AQ941" s="6">
        <f t="shared" si="877"/>
        <v>1951.49</v>
      </c>
      <c r="AR941" s="33">
        <v>42826</v>
      </c>
      <c r="AS941" s="5">
        <f t="shared" si="878"/>
        <v>42826</v>
      </c>
      <c r="AT941" s="11">
        <f t="shared" si="879"/>
        <v>42826</v>
      </c>
      <c r="AU941" s="11">
        <f t="shared" si="880"/>
        <v>516</v>
      </c>
      <c r="AV941" s="6">
        <v>600.91</v>
      </c>
      <c r="AW941" s="6">
        <v>425.4</v>
      </c>
      <c r="AX941" s="6">
        <f t="shared" si="881"/>
        <v>1526.0900000000001</v>
      </c>
      <c r="AY941" s="33">
        <v>43191</v>
      </c>
      <c r="AZ941" s="5">
        <f t="shared" si="882"/>
        <v>43191</v>
      </c>
      <c r="BA941" s="11">
        <f t="shared" si="883"/>
        <v>881</v>
      </c>
      <c r="BB941" s="11">
        <f t="shared" si="884"/>
        <v>881</v>
      </c>
      <c r="BC941" s="6">
        <v>1032.516678392871</v>
      </c>
      <c r="BD941" s="6">
        <v>431.60667839287095</v>
      </c>
      <c r="BE941" s="6">
        <f t="shared" si="885"/>
        <v>1094.483321607129</v>
      </c>
      <c r="BF941" s="8"/>
      <c r="BG941" s="33">
        <v>43556</v>
      </c>
      <c r="BH941" s="5">
        <f t="shared" si="886"/>
        <v>43556</v>
      </c>
      <c r="BI941" s="11">
        <f t="shared" si="887"/>
        <v>1246</v>
      </c>
      <c r="BJ941" s="11">
        <f t="shared" si="888"/>
        <v>0</v>
      </c>
      <c r="BK941" s="6">
        <f t="shared" si="910"/>
        <v>1457.9166783928708</v>
      </c>
      <c r="BL941" s="6">
        <v>425.4</v>
      </c>
      <c r="BM941" s="6">
        <f t="shared" si="889"/>
        <v>669.08332160712905</v>
      </c>
      <c r="BN941" s="59"/>
      <c r="BO941" s="58"/>
      <c r="BP941" s="58"/>
      <c r="BQ941" s="61">
        <f t="shared" si="890"/>
        <v>567.2781100025918</v>
      </c>
      <c r="BR941" s="33">
        <v>43922</v>
      </c>
      <c r="BS941" s="5">
        <f t="shared" si="891"/>
        <v>43922</v>
      </c>
      <c r="BT941" s="11">
        <f t="shared" si="892"/>
        <v>1612</v>
      </c>
      <c r="BU941" s="11">
        <f t="shared" si="893"/>
        <v>0</v>
      </c>
      <c r="BV941" s="6">
        <f t="shared" si="894"/>
        <v>1559.7218899974082</v>
      </c>
      <c r="BW941" s="6">
        <v>101.80521160453725</v>
      </c>
      <c r="BX941" s="73">
        <f t="shared" si="902"/>
        <v>1501.1375342465753</v>
      </c>
      <c r="BY941" s="6">
        <v>243.68332160712907</v>
      </c>
      <c r="BZ941" s="33">
        <v>44287</v>
      </c>
      <c r="CA941" s="5">
        <f t="shared" si="895"/>
        <v>44287</v>
      </c>
      <c r="CB941" s="11">
        <f t="shared" si="896"/>
        <v>1977</v>
      </c>
      <c r="CC941" s="11">
        <f t="shared" si="897"/>
        <v>0</v>
      </c>
      <c r="CD941" s="6">
        <f t="shared" si="905"/>
        <v>1803.4052116045373</v>
      </c>
      <c r="CE941" s="62">
        <f t="shared" si="906"/>
        <v>243.68332160712907</v>
      </c>
      <c r="CF941" s="73">
        <f t="shared" si="903"/>
        <v>141.80000000000001</v>
      </c>
      <c r="CG941" s="73">
        <f t="shared" si="863"/>
        <v>1359.3375342465754</v>
      </c>
      <c r="CH941" s="6">
        <f t="shared" si="907"/>
        <v>0</v>
      </c>
      <c r="CI941" s="6"/>
      <c r="CJ941" s="33">
        <v>44652</v>
      </c>
      <c r="CK941" s="5">
        <f t="shared" si="898"/>
        <v>44652</v>
      </c>
      <c r="CL941" s="11">
        <f t="shared" si="899"/>
        <v>2557</v>
      </c>
      <c r="CM941" s="11">
        <f t="shared" si="900"/>
        <v>2557</v>
      </c>
      <c r="CN941" s="6">
        <f t="shared" si="908"/>
        <v>1803.4052116045373</v>
      </c>
      <c r="CO941" s="62">
        <f t="shared" si="909"/>
        <v>0</v>
      </c>
      <c r="CP941" s="73">
        <f t="shared" si="904"/>
        <v>141.80000000000001</v>
      </c>
      <c r="CQ941" s="73">
        <f t="shared" si="864"/>
        <v>1217.5375342465754</v>
      </c>
      <c r="CR941" s="6">
        <f t="shared" si="901"/>
        <v>0</v>
      </c>
    </row>
    <row r="942" spans="1:96">
      <c r="A942" s="30" t="s">
        <v>2896</v>
      </c>
      <c r="B942" s="30" t="s">
        <v>2877</v>
      </c>
      <c r="C942" s="49"/>
      <c r="D942" s="49" t="s">
        <v>4125</v>
      </c>
      <c r="E942" s="30" t="s">
        <v>3061</v>
      </c>
      <c r="F942" s="30" t="s">
        <v>3138</v>
      </c>
      <c r="G942" s="30" t="s">
        <v>3115</v>
      </c>
      <c r="H942" s="30" t="s">
        <v>4104</v>
      </c>
      <c r="I942" s="30" t="s">
        <v>4310</v>
      </c>
      <c r="J942" s="30"/>
      <c r="K942" s="30" t="s">
        <v>1240</v>
      </c>
      <c r="L942" s="30" t="s">
        <v>3102</v>
      </c>
      <c r="M942" s="31">
        <v>2127</v>
      </c>
      <c r="N942" s="30">
        <v>5</v>
      </c>
      <c r="O942" s="30"/>
      <c r="P942" s="162">
        <v>15</v>
      </c>
      <c r="Q942" s="30">
        <f t="shared" si="865"/>
        <v>60</v>
      </c>
      <c r="R942" s="30">
        <f t="shared" si="866"/>
        <v>1826.2110000000002</v>
      </c>
      <c r="S942" s="30">
        <f t="shared" si="867"/>
        <v>1825</v>
      </c>
      <c r="T942" s="30" t="s">
        <v>6</v>
      </c>
      <c r="U942" s="30"/>
      <c r="V942" s="32">
        <v>42310</v>
      </c>
      <c r="W942" s="30"/>
      <c r="X942" s="31">
        <v>2127</v>
      </c>
      <c r="Y942" s="30">
        <v>0</v>
      </c>
      <c r="Z942" s="30">
        <v>0</v>
      </c>
      <c r="AA942" s="30">
        <v>0</v>
      </c>
      <c r="AB942" s="31">
        <f t="shared" si="868"/>
        <v>2127</v>
      </c>
      <c r="AC942" s="33">
        <v>42095</v>
      </c>
      <c r="AD942" s="10">
        <f t="shared" si="869"/>
        <v>42310</v>
      </c>
      <c r="AE942" s="10">
        <f t="shared" si="870"/>
        <v>42095</v>
      </c>
      <c r="AF942" s="11">
        <f t="shared" si="871"/>
        <v>-215</v>
      </c>
      <c r="AG942" s="11">
        <f t="shared" si="872"/>
        <v>1826.25</v>
      </c>
      <c r="AH942" s="11">
        <v>0</v>
      </c>
      <c r="AI942" s="11">
        <v>0</v>
      </c>
      <c r="AJ942" s="11">
        <v>0</v>
      </c>
      <c r="AK942" s="33">
        <v>42461</v>
      </c>
      <c r="AL942" s="5">
        <f t="shared" si="873"/>
        <v>42461</v>
      </c>
      <c r="AM942" s="11">
        <f t="shared" si="874"/>
        <v>42461</v>
      </c>
      <c r="AN942" s="11">
        <f t="shared" si="875"/>
        <v>0</v>
      </c>
      <c r="AO942" s="6">
        <v>175.51</v>
      </c>
      <c r="AP942" s="6">
        <f t="shared" si="876"/>
        <v>175.51</v>
      </c>
      <c r="AQ942" s="6">
        <f t="shared" si="877"/>
        <v>1951.49</v>
      </c>
      <c r="AR942" s="33">
        <v>42826</v>
      </c>
      <c r="AS942" s="5">
        <f t="shared" si="878"/>
        <v>42826</v>
      </c>
      <c r="AT942" s="11">
        <f t="shared" si="879"/>
        <v>42826</v>
      </c>
      <c r="AU942" s="11">
        <f t="shared" si="880"/>
        <v>516</v>
      </c>
      <c r="AV942" s="6">
        <v>600.91</v>
      </c>
      <c r="AW942" s="6">
        <v>425.4</v>
      </c>
      <c r="AX942" s="6">
        <f t="shared" si="881"/>
        <v>1526.0900000000001</v>
      </c>
      <c r="AY942" s="33">
        <v>43191</v>
      </c>
      <c r="AZ942" s="5">
        <f t="shared" si="882"/>
        <v>43191</v>
      </c>
      <c r="BA942" s="11">
        <f t="shared" si="883"/>
        <v>881</v>
      </c>
      <c r="BB942" s="11">
        <f t="shared" si="884"/>
        <v>881</v>
      </c>
      <c r="BC942" s="6">
        <v>1032.516678392871</v>
      </c>
      <c r="BD942" s="6">
        <v>431.60667839287095</v>
      </c>
      <c r="BE942" s="6">
        <f t="shared" si="885"/>
        <v>1094.483321607129</v>
      </c>
      <c r="BF942" s="8"/>
      <c r="BG942" s="33">
        <v>43556</v>
      </c>
      <c r="BH942" s="5">
        <f t="shared" si="886"/>
        <v>43556</v>
      </c>
      <c r="BI942" s="11">
        <f t="shared" si="887"/>
        <v>1246</v>
      </c>
      <c r="BJ942" s="11">
        <f t="shared" si="888"/>
        <v>0</v>
      </c>
      <c r="BK942" s="6">
        <f t="shared" si="910"/>
        <v>1457.9166783928708</v>
      </c>
      <c r="BL942" s="6">
        <v>425.4</v>
      </c>
      <c r="BM942" s="6">
        <f t="shared" si="889"/>
        <v>669.08332160712905</v>
      </c>
      <c r="BN942" s="59"/>
      <c r="BO942" s="58"/>
      <c r="BP942" s="58"/>
      <c r="BQ942" s="61">
        <f t="shared" si="890"/>
        <v>567.2781100025918</v>
      </c>
      <c r="BR942" s="33">
        <v>43922</v>
      </c>
      <c r="BS942" s="5">
        <f t="shared" si="891"/>
        <v>43922</v>
      </c>
      <c r="BT942" s="11">
        <f t="shared" si="892"/>
        <v>1612</v>
      </c>
      <c r="BU942" s="11">
        <f t="shared" si="893"/>
        <v>0</v>
      </c>
      <c r="BV942" s="6">
        <f t="shared" si="894"/>
        <v>1559.7218899974082</v>
      </c>
      <c r="BW942" s="6">
        <v>101.80521160453725</v>
      </c>
      <c r="BX942" s="73">
        <f t="shared" si="902"/>
        <v>1501.1375342465753</v>
      </c>
      <c r="BY942" s="6">
        <v>243.68332160712907</v>
      </c>
      <c r="BZ942" s="33">
        <v>44287</v>
      </c>
      <c r="CA942" s="5">
        <f t="shared" si="895"/>
        <v>44287</v>
      </c>
      <c r="CB942" s="11">
        <f t="shared" si="896"/>
        <v>1977</v>
      </c>
      <c r="CC942" s="11">
        <f t="shared" si="897"/>
        <v>0</v>
      </c>
      <c r="CD942" s="6">
        <f t="shared" si="905"/>
        <v>1803.4052116045373</v>
      </c>
      <c r="CE942" s="62">
        <f t="shared" si="906"/>
        <v>243.68332160712907</v>
      </c>
      <c r="CF942" s="73">
        <f t="shared" si="903"/>
        <v>141.80000000000001</v>
      </c>
      <c r="CG942" s="73">
        <f t="shared" si="863"/>
        <v>1359.3375342465754</v>
      </c>
      <c r="CH942" s="6">
        <f t="shared" si="907"/>
        <v>0</v>
      </c>
      <c r="CI942" s="6"/>
      <c r="CJ942" s="33">
        <v>44652</v>
      </c>
      <c r="CK942" s="5">
        <f t="shared" si="898"/>
        <v>44652</v>
      </c>
      <c r="CL942" s="11">
        <f t="shared" si="899"/>
        <v>2557</v>
      </c>
      <c r="CM942" s="11">
        <f t="shared" si="900"/>
        <v>2557</v>
      </c>
      <c r="CN942" s="6">
        <f t="shared" si="908"/>
        <v>1803.4052116045373</v>
      </c>
      <c r="CO942" s="62">
        <f t="shared" si="909"/>
        <v>0</v>
      </c>
      <c r="CP942" s="73">
        <f t="shared" si="904"/>
        <v>141.80000000000001</v>
      </c>
      <c r="CQ942" s="73">
        <f t="shared" si="864"/>
        <v>1217.5375342465754</v>
      </c>
      <c r="CR942" s="6">
        <f t="shared" si="901"/>
        <v>0</v>
      </c>
    </row>
    <row r="943" spans="1:96">
      <c r="A943" s="30" t="s">
        <v>2897</v>
      </c>
      <c r="B943" s="30" t="s">
        <v>2877</v>
      </c>
      <c r="C943" s="49"/>
      <c r="D943" s="49" t="s">
        <v>4126</v>
      </c>
      <c r="E943" s="30" t="s">
        <v>3061</v>
      </c>
      <c r="F943" s="30" t="s">
        <v>3138</v>
      </c>
      <c r="G943" s="30" t="s">
        <v>3115</v>
      </c>
      <c r="H943" s="30" t="s">
        <v>4563</v>
      </c>
      <c r="I943" s="30" t="s">
        <v>4567</v>
      </c>
      <c r="J943" s="30"/>
      <c r="K943" s="30" t="s">
        <v>1240</v>
      </c>
      <c r="L943" s="30" t="s">
        <v>3102</v>
      </c>
      <c r="M943" s="31">
        <v>2127</v>
      </c>
      <c r="N943" s="30">
        <v>5</v>
      </c>
      <c r="O943" s="30"/>
      <c r="P943" s="162">
        <v>15</v>
      </c>
      <c r="Q943" s="30">
        <f t="shared" si="865"/>
        <v>60</v>
      </c>
      <c r="R943" s="30">
        <f t="shared" si="866"/>
        <v>1826.2110000000002</v>
      </c>
      <c r="S943" s="30">
        <f t="shared" si="867"/>
        <v>1825</v>
      </c>
      <c r="T943" s="30" t="s">
        <v>6</v>
      </c>
      <c r="U943" s="30"/>
      <c r="V943" s="32">
        <v>42310</v>
      </c>
      <c r="W943" s="30"/>
      <c r="X943" s="31">
        <v>2127</v>
      </c>
      <c r="Y943" s="30">
        <v>0</v>
      </c>
      <c r="Z943" s="30">
        <v>0</v>
      </c>
      <c r="AA943" s="30">
        <v>0</v>
      </c>
      <c r="AB943" s="31">
        <f t="shared" si="868"/>
        <v>2127</v>
      </c>
      <c r="AC943" s="33">
        <v>42095</v>
      </c>
      <c r="AD943" s="10">
        <f t="shared" si="869"/>
        <v>42310</v>
      </c>
      <c r="AE943" s="10">
        <f t="shared" si="870"/>
        <v>42095</v>
      </c>
      <c r="AF943" s="11">
        <f t="shared" si="871"/>
        <v>-215</v>
      </c>
      <c r="AG943" s="11">
        <f t="shared" si="872"/>
        <v>1826.25</v>
      </c>
      <c r="AH943" s="11">
        <v>0</v>
      </c>
      <c r="AI943" s="11">
        <v>0</v>
      </c>
      <c r="AJ943" s="11">
        <v>0</v>
      </c>
      <c r="AK943" s="33">
        <v>42461</v>
      </c>
      <c r="AL943" s="5">
        <f t="shared" si="873"/>
        <v>42461</v>
      </c>
      <c r="AM943" s="11">
        <f t="shared" si="874"/>
        <v>42461</v>
      </c>
      <c r="AN943" s="11">
        <f t="shared" si="875"/>
        <v>0</v>
      </c>
      <c r="AO943" s="6">
        <v>175.51</v>
      </c>
      <c r="AP943" s="6">
        <f t="shared" si="876"/>
        <v>175.51</v>
      </c>
      <c r="AQ943" s="6">
        <f t="shared" si="877"/>
        <v>1951.49</v>
      </c>
      <c r="AR943" s="33">
        <v>42826</v>
      </c>
      <c r="AS943" s="5">
        <f t="shared" si="878"/>
        <v>42826</v>
      </c>
      <c r="AT943" s="11">
        <f t="shared" si="879"/>
        <v>42826</v>
      </c>
      <c r="AU943" s="11">
        <f t="shared" si="880"/>
        <v>516</v>
      </c>
      <c r="AV943" s="6">
        <v>600.91</v>
      </c>
      <c r="AW943" s="6">
        <v>425.4</v>
      </c>
      <c r="AX943" s="6">
        <f t="shared" si="881"/>
        <v>1526.0900000000001</v>
      </c>
      <c r="AY943" s="33">
        <v>43191</v>
      </c>
      <c r="AZ943" s="5">
        <f t="shared" si="882"/>
        <v>43191</v>
      </c>
      <c r="BA943" s="11">
        <f t="shared" si="883"/>
        <v>881</v>
      </c>
      <c r="BB943" s="11">
        <f t="shared" si="884"/>
        <v>881</v>
      </c>
      <c r="BC943" s="6">
        <v>1032.516678392871</v>
      </c>
      <c r="BD943" s="6">
        <v>431.60667839287095</v>
      </c>
      <c r="BE943" s="6">
        <f t="shared" si="885"/>
        <v>1094.483321607129</v>
      </c>
      <c r="BF943" s="8"/>
      <c r="BG943" s="33">
        <v>43556</v>
      </c>
      <c r="BH943" s="5">
        <f t="shared" si="886"/>
        <v>43556</v>
      </c>
      <c r="BI943" s="11">
        <f t="shared" si="887"/>
        <v>1246</v>
      </c>
      <c r="BJ943" s="11">
        <f t="shared" si="888"/>
        <v>0</v>
      </c>
      <c r="BK943" s="6">
        <f t="shared" si="910"/>
        <v>1457.9166783928708</v>
      </c>
      <c r="BL943" s="6">
        <v>425.4</v>
      </c>
      <c r="BM943" s="6">
        <f t="shared" si="889"/>
        <v>669.08332160712905</v>
      </c>
      <c r="BN943" s="59"/>
      <c r="BO943" s="58"/>
      <c r="BP943" s="58"/>
      <c r="BQ943" s="61">
        <f t="shared" si="890"/>
        <v>567.2781100025918</v>
      </c>
      <c r="BR943" s="33">
        <v>43922</v>
      </c>
      <c r="BS943" s="5">
        <f t="shared" si="891"/>
        <v>43922</v>
      </c>
      <c r="BT943" s="11">
        <f t="shared" si="892"/>
        <v>1612</v>
      </c>
      <c r="BU943" s="11">
        <f t="shared" si="893"/>
        <v>0</v>
      </c>
      <c r="BV943" s="6">
        <f t="shared" si="894"/>
        <v>1559.7218899974082</v>
      </c>
      <c r="BW943" s="6">
        <v>101.80521160453725</v>
      </c>
      <c r="BX943" s="73">
        <f t="shared" si="902"/>
        <v>1501.1375342465753</v>
      </c>
      <c r="BY943" s="6">
        <v>243.68332160712907</v>
      </c>
      <c r="BZ943" s="33">
        <v>44287</v>
      </c>
      <c r="CA943" s="5">
        <f t="shared" si="895"/>
        <v>44287</v>
      </c>
      <c r="CB943" s="11">
        <f t="shared" si="896"/>
        <v>1977</v>
      </c>
      <c r="CC943" s="11">
        <f t="shared" si="897"/>
        <v>0</v>
      </c>
      <c r="CD943" s="6">
        <f t="shared" si="905"/>
        <v>1803.4052116045373</v>
      </c>
      <c r="CE943" s="62">
        <f t="shared" si="906"/>
        <v>243.68332160712907</v>
      </c>
      <c r="CF943" s="73">
        <f t="shared" si="903"/>
        <v>141.80000000000001</v>
      </c>
      <c r="CG943" s="73">
        <f t="shared" si="863"/>
        <v>1359.3375342465754</v>
      </c>
      <c r="CH943" s="6">
        <f t="shared" si="907"/>
        <v>0</v>
      </c>
      <c r="CI943" s="6"/>
      <c r="CJ943" s="33">
        <v>44652</v>
      </c>
      <c r="CK943" s="5">
        <f t="shared" si="898"/>
        <v>44652</v>
      </c>
      <c r="CL943" s="11">
        <f t="shared" si="899"/>
        <v>2557</v>
      </c>
      <c r="CM943" s="11">
        <f t="shared" si="900"/>
        <v>2557</v>
      </c>
      <c r="CN943" s="6">
        <f t="shared" si="908"/>
        <v>1803.4052116045373</v>
      </c>
      <c r="CO943" s="62">
        <f t="shared" si="909"/>
        <v>0</v>
      </c>
      <c r="CP943" s="73">
        <f t="shared" si="904"/>
        <v>141.80000000000001</v>
      </c>
      <c r="CQ943" s="73">
        <f t="shared" si="864"/>
        <v>1217.5375342465754</v>
      </c>
      <c r="CR943" s="6">
        <f t="shared" si="901"/>
        <v>0</v>
      </c>
    </row>
    <row r="944" spans="1:96">
      <c r="A944" s="30" t="s">
        <v>2898</v>
      </c>
      <c r="B944" s="30" t="s">
        <v>2877</v>
      </c>
      <c r="C944" s="49"/>
      <c r="D944" s="49" t="s">
        <v>4127</v>
      </c>
      <c r="E944" s="30" t="s">
        <v>3061</v>
      </c>
      <c r="F944" s="30" t="s">
        <v>3138</v>
      </c>
      <c r="G944" s="30" t="s">
        <v>3115</v>
      </c>
      <c r="H944" s="30" t="s">
        <v>4109</v>
      </c>
      <c r="I944" s="30" t="s">
        <v>4312</v>
      </c>
      <c r="J944" s="30"/>
      <c r="K944" s="30" t="s">
        <v>1240</v>
      </c>
      <c r="L944" s="30" t="s">
        <v>3102</v>
      </c>
      <c r="M944" s="31">
        <v>2127</v>
      </c>
      <c r="N944" s="30">
        <v>5</v>
      </c>
      <c r="O944" s="30"/>
      <c r="P944" s="162">
        <v>15</v>
      </c>
      <c r="Q944" s="30">
        <f t="shared" si="865"/>
        <v>60</v>
      </c>
      <c r="R944" s="30">
        <f t="shared" si="866"/>
        <v>1826.2110000000002</v>
      </c>
      <c r="S944" s="30">
        <f t="shared" si="867"/>
        <v>1825</v>
      </c>
      <c r="T944" s="30" t="s">
        <v>6</v>
      </c>
      <c r="U944" s="30"/>
      <c r="V944" s="32">
        <v>42310</v>
      </c>
      <c r="W944" s="30"/>
      <c r="X944" s="31">
        <v>2127</v>
      </c>
      <c r="Y944" s="30">
        <v>0</v>
      </c>
      <c r="Z944" s="30">
        <v>0</v>
      </c>
      <c r="AA944" s="30">
        <v>0</v>
      </c>
      <c r="AB944" s="31">
        <f t="shared" si="868"/>
        <v>2127</v>
      </c>
      <c r="AC944" s="33">
        <v>42095</v>
      </c>
      <c r="AD944" s="10">
        <f t="shared" si="869"/>
        <v>42310</v>
      </c>
      <c r="AE944" s="10">
        <f t="shared" si="870"/>
        <v>42095</v>
      </c>
      <c r="AF944" s="11">
        <f t="shared" si="871"/>
        <v>-215</v>
      </c>
      <c r="AG944" s="11">
        <f t="shared" si="872"/>
        <v>1826.25</v>
      </c>
      <c r="AH944" s="11">
        <v>0</v>
      </c>
      <c r="AI944" s="11">
        <v>0</v>
      </c>
      <c r="AJ944" s="11">
        <v>0</v>
      </c>
      <c r="AK944" s="33">
        <v>42461</v>
      </c>
      <c r="AL944" s="5">
        <f t="shared" si="873"/>
        <v>42461</v>
      </c>
      <c r="AM944" s="11">
        <f t="shared" si="874"/>
        <v>42461</v>
      </c>
      <c r="AN944" s="11">
        <f t="shared" si="875"/>
        <v>0</v>
      </c>
      <c r="AO944" s="6">
        <v>175.51</v>
      </c>
      <c r="AP944" s="6">
        <f t="shared" si="876"/>
        <v>175.51</v>
      </c>
      <c r="AQ944" s="6">
        <f t="shared" si="877"/>
        <v>1951.49</v>
      </c>
      <c r="AR944" s="33">
        <v>42826</v>
      </c>
      <c r="AS944" s="5">
        <f t="shared" si="878"/>
        <v>42826</v>
      </c>
      <c r="AT944" s="11">
        <f t="shared" si="879"/>
        <v>42826</v>
      </c>
      <c r="AU944" s="11">
        <f t="shared" si="880"/>
        <v>516</v>
      </c>
      <c r="AV944" s="6">
        <v>600.91</v>
      </c>
      <c r="AW944" s="6">
        <v>425.4</v>
      </c>
      <c r="AX944" s="6">
        <f t="shared" si="881"/>
        <v>1526.0900000000001</v>
      </c>
      <c r="AY944" s="33">
        <v>43191</v>
      </c>
      <c r="AZ944" s="5">
        <f t="shared" si="882"/>
        <v>43191</v>
      </c>
      <c r="BA944" s="11">
        <f t="shared" si="883"/>
        <v>881</v>
      </c>
      <c r="BB944" s="11">
        <f t="shared" si="884"/>
        <v>881</v>
      </c>
      <c r="BC944" s="6">
        <v>1032.516678392871</v>
      </c>
      <c r="BD944" s="6">
        <v>431.60667839287095</v>
      </c>
      <c r="BE944" s="6">
        <f t="shared" si="885"/>
        <v>1094.483321607129</v>
      </c>
      <c r="BF944" s="8"/>
      <c r="BG944" s="33">
        <v>43556</v>
      </c>
      <c r="BH944" s="5">
        <f t="shared" si="886"/>
        <v>43556</v>
      </c>
      <c r="BI944" s="11">
        <f t="shared" si="887"/>
        <v>1246</v>
      </c>
      <c r="BJ944" s="11">
        <f t="shared" si="888"/>
        <v>0</v>
      </c>
      <c r="BK944" s="6">
        <f t="shared" si="910"/>
        <v>1457.9166783928708</v>
      </c>
      <c r="BL944" s="6">
        <v>425.4</v>
      </c>
      <c r="BM944" s="6">
        <f t="shared" si="889"/>
        <v>669.08332160712905</v>
      </c>
      <c r="BN944" s="59"/>
      <c r="BO944" s="58"/>
      <c r="BP944" s="58"/>
      <c r="BQ944" s="61">
        <f t="shared" si="890"/>
        <v>567.2781100025918</v>
      </c>
      <c r="BR944" s="33">
        <v>43922</v>
      </c>
      <c r="BS944" s="5">
        <f t="shared" si="891"/>
        <v>43922</v>
      </c>
      <c r="BT944" s="11">
        <f t="shared" si="892"/>
        <v>1612</v>
      </c>
      <c r="BU944" s="11">
        <f t="shared" si="893"/>
        <v>0</v>
      </c>
      <c r="BV944" s="6">
        <f t="shared" si="894"/>
        <v>1559.7218899974082</v>
      </c>
      <c r="BW944" s="6">
        <v>101.80521160453725</v>
      </c>
      <c r="BX944" s="73">
        <f t="shared" si="902"/>
        <v>1501.1375342465753</v>
      </c>
      <c r="BY944" s="6">
        <v>243.68332160712907</v>
      </c>
      <c r="BZ944" s="33">
        <v>44287</v>
      </c>
      <c r="CA944" s="5">
        <f t="shared" si="895"/>
        <v>44287</v>
      </c>
      <c r="CB944" s="11">
        <f t="shared" si="896"/>
        <v>1977</v>
      </c>
      <c r="CC944" s="11">
        <f t="shared" si="897"/>
        <v>0</v>
      </c>
      <c r="CD944" s="6">
        <f t="shared" si="905"/>
        <v>1803.4052116045373</v>
      </c>
      <c r="CE944" s="62">
        <f t="shared" si="906"/>
        <v>243.68332160712907</v>
      </c>
      <c r="CF944" s="73">
        <f t="shared" si="903"/>
        <v>141.80000000000001</v>
      </c>
      <c r="CG944" s="73">
        <f t="shared" si="863"/>
        <v>1359.3375342465754</v>
      </c>
      <c r="CH944" s="6">
        <f t="shared" si="907"/>
        <v>0</v>
      </c>
      <c r="CI944" s="6"/>
      <c r="CJ944" s="33">
        <v>44652</v>
      </c>
      <c r="CK944" s="5">
        <f t="shared" si="898"/>
        <v>44652</v>
      </c>
      <c r="CL944" s="11">
        <f t="shared" si="899"/>
        <v>2557</v>
      </c>
      <c r="CM944" s="11">
        <f t="shared" si="900"/>
        <v>2557</v>
      </c>
      <c r="CN944" s="6">
        <f t="shared" si="908"/>
        <v>1803.4052116045373</v>
      </c>
      <c r="CO944" s="62">
        <f t="shared" si="909"/>
        <v>0</v>
      </c>
      <c r="CP944" s="73">
        <f t="shared" si="904"/>
        <v>141.80000000000001</v>
      </c>
      <c r="CQ944" s="73">
        <f t="shared" si="864"/>
        <v>1217.5375342465754</v>
      </c>
      <c r="CR944" s="6">
        <f t="shared" si="901"/>
        <v>0</v>
      </c>
    </row>
    <row r="945" spans="1:96">
      <c r="A945" s="30" t="s">
        <v>2899</v>
      </c>
      <c r="B945" s="30" t="s">
        <v>2877</v>
      </c>
      <c r="C945" s="49"/>
      <c r="D945" s="49" t="s">
        <v>4128</v>
      </c>
      <c r="E945" s="30" t="s">
        <v>3061</v>
      </c>
      <c r="F945" s="30" t="s">
        <v>3138</v>
      </c>
      <c r="G945" s="30" t="s">
        <v>3115</v>
      </c>
      <c r="H945" s="30" t="s">
        <v>4585</v>
      </c>
      <c r="I945" s="30" t="s">
        <v>4310</v>
      </c>
      <c r="J945" s="30"/>
      <c r="K945" s="30" t="s">
        <v>1240</v>
      </c>
      <c r="L945" s="30" t="s">
        <v>3102</v>
      </c>
      <c r="M945" s="31">
        <v>2127</v>
      </c>
      <c r="N945" s="30">
        <v>5</v>
      </c>
      <c r="O945" s="30"/>
      <c r="P945" s="162">
        <v>15</v>
      </c>
      <c r="Q945" s="30">
        <f t="shared" si="865"/>
        <v>60</v>
      </c>
      <c r="R945" s="30">
        <f t="shared" si="866"/>
        <v>1826.2110000000002</v>
      </c>
      <c r="S945" s="30">
        <f t="shared" si="867"/>
        <v>1825</v>
      </c>
      <c r="T945" s="30" t="s">
        <v>6</v>
      </c>
      <c r="U945" s="30"/>
      <c r="V945" s="32">
        <v>42310</v>
      </c>
      <c r="W945" s="30"/>
      <c r="X945" s="31">
        <v>2127</v>
      </c>
      <c r="Y945" s="30">
        <v>0</v>
      </c>
      <c r="Z945" s="30">
        <v>0</v>
      </c>
      <c r="AA945" s="30">
        <v>0</v>
      </c>
      <c r="AB945" s="31">
        <f t="shared" si="868"/>
        <v>2127</v>
      </c>
      <c r="AC945" s="33">
        <v>42095</v>
      </c>
      <c r="AD945" s="10">
        <f t="shared" si="869"/>
        <v>42310</v>
      </c>
      <c r="AE945" s="10">
        <f t="shared" si="870"/>
        <v>42095</v>
      </c>
      <c r="AF945" s="11">
        <f t="shared" si="871"/>
        <v>-215</v>
      </c>
      <c r="AG945" s="11">
        <f t="shared" si="872"/>
        <v>1826.25</v>
      </c>
      <c r="AH945" s="11">
        <v>0</v>
      </c>
      <c r="AI945" s="11">
        <v>0</v>
      </c>
      <c r="AJ945" s="11">
        <v>0</v>
      </c>
      <c r="AK945" s="33">
        <v>42461</v>
      </c>
      <c r="AL945" s="5">
        <f t="shared" si="873"/>
        <v>42461</v>
      </c>
      <c r="AM945" s="11">
        <f t="shared" si="874"/>
        <v>42461</v>
      </c>
      <c r="AN945" s="11">
        <f t="shared" si="875"/>
        <v>0</v>
      </c>
      <c r="AO945" s="6">
        <v>175.51</v>
      </c>
      <c r="AP945" s="6">
        <f t="shared" si="876"/>
        <v>175.51</v>
      </c>
      <c r="AQ945" s="6">
        <f t="shared" si="877"/>
        <v>1951.49</v>
      </c>
      <c r="AR945" s="33">
        <v>42826</v>
      </c>
      <c r="AS945" s="5">
        <f t="shared" si="878"/>
        <v>42826</v>
      </c>
      <c r="AT945" s="11">
        <f t="shared" si="879"/>
        <v>42826</v>
      </c>
      <c r="AU945" s="11">
        <f t="shared" si="880"/>
        <v>516</v>
      </c>
      <c r="AV945" s="6">
        <v>600.91</v>
      </c>
      <c r="AW945" s="6">
        <v>425.4</v>
      </c>
      <c r="AX945" s="6">
        <f t="shared" si="881"/>
        <v>1526.0900000000001</v>
      </c>
      <c r="AY945" s="33">
        <v>43191</v>
      </c>
      <c r="AZ945" s="5">
        <f t="shared" si="882"/>
        <v>43191</v>
      </c>
      <c r="BA945" s="11">
        <f t="shared" si="883"/>
        <v>881</v>
      </c>
      <c r="BB945" s="11">
        <f t="shared" si="884"/>
        <v>881</v>
      </c>
      <c r="BC945" s="6">
        <v>1032.516678392871</v>
      </c>
      <c r="BD945" s="6">
        <v>431.60667839287095</v>
      </c>
      <c r="BE945" s="6">
        <f t="shared" si="885"/>
        <v>1094.483321607129</v>
      </c>
      <c r="BF945" s="8"/>
      <c r="BG945" s="33">
        <v>43556</v>
      </c>
      <c r="BH945" s="5">
        <f t="shared" si="886"/>
        <v>43556</v>
      </c>
      <c r="BI945" s="11">
        <f t="shared" si="887"/>
        <v>1246</v>
      </c>
      <c r="BJ945" s="11">
        <f t="shared" si="888"/>
        <v>0</v>
      </c>
      <c r="BK945" s="6">
        <f t="shared" si="910"/>
        <v>1457.9166783928708</v>
      </c>
      <c r="BL945" s="6">
        <v>425.4</v>
      </c>
      <c r="BM945" s="6">
        <f t="shared" si="889"/>
        <v>669.08332160712905</v>
      </c>
      <c r="BN945" s="59"/>
      <c r="BO945" s="58"/>
      <c r="BP945" s="58"/>
      <c r="BQ945" s="61">
        <f t="shared" si="890"/>
        <v>567.2781100025918</v>
      </c>
      <c r="BR945" s="33">
        <v>43922</v>
      </c>
      <c r="BS945" s="5">
        <f t="shared" si="891"/>
        <v>43922</v>
      </c>
      <c r="BT945" s="11">
        <f t="shared" si="892"/>
        <v>1612</v>
      </c>
      <c r="BU945" s="11">
        <f t="shared" si="893"/>
        <v>0</v>
      </c>
      <c r="BV945" s="6">
        <f t="shared" si="894"/>
        <v>1559.7218899974082</v>
      </c>
      <c r="BW945" s="6">
        <v>101.80521160453725</v>
      </c>
      <c r="BX945" s="73">
        <f t="shared" si="902"/>
        <v>1501.1375342465753</v>
      </c>
      <c r="BY945" s="6">
        <v>243.68332160712907</v>
      </c>
      <c r="BZ945" s="33">
        <v>44287</v>
      </c>
      <c r="CA945" s="5">
        <f t="shared" si="895"/>
        <v>44287</v>
      </c>
      <c r="CB945" s="11">
        <f t="shared" si="896"/>
        <v>1977</v>
      </c>
      <c r="CC945" s="11">
        <f t="shared" si="897"/>
        <v>0</v>
      </c>
      <c r="CD945" s="6">
        <f t="shared" si="905"/>
        <v>1803.4052116045373</v>
      </c>
      <c r="CE945" s="62">
        <f t="shared" si="906"/>
        <v>243.68332160712907</v>
      </c>
      <c r="CF945" s="73">
        <f t="shared" si="903"/>
        <v>141.80000000000001</v>
      </c>
      <c r="CG945" s="73">
        <f t="shared" si="863"/>
        <v>1359.3375342465754</v>
      </c>
      <c r="CH945" s="6">
        <f t="shared" si="907"/>
        <v>0</v>
      </c>
      <c r="CI945" s="6"/>
      <c r="CJ945" s="33">
        <v>44652</v>
      </c>
      <c r="CK945" s="5">
        <f t="shared" si="898"/>
        <v>44652</v>
      </c>
      <c r="CL945" s="11">
        <f t="shared" si="899"/>
        <v>2557</v>
      </c>
      <c r="CM945" s="11">
        <f t="shared" si="900"/>
        <v>2557</v>
      </c>
      <c r="CN945" s="6">
        <f t="shared" si="908"/>
        <v>1803.4052116045373</v>
      </c>
      <c r="CO945" s="62">
        <f t="shared" si="909"/>
        <v>0</v>
      </c>
      <c r="CP945" s="73">
        <f t="shared" si="904"/>
        <v>141.80000000000001</v>
      </c>
      <c r="CQ945" s="73">
        <f t="shared" si="864"/>
        <v>1217.5375342465754</v>
      </c>
      <c r="CR945" s="6">
        <f t="shared" si="901"/>
        <v>0</v>
      </c>
    </row>
    <row r="946" spans="1:96">
      <c r="A946" s="30" t="s">
        <v>2900</v>
      </c>
      <c r="B946" s="30" t="s">
        <v>2877</v>
      </c>
      <c r="C946" s="49"/>
      <c r="D946" s="49" t="s">
        <v>4129</v>
      </c>
      <c r="E946" s="30" t="s">
        <v>3061</v>
      </c>
      <c r="F946" s="30" t="s">
        <v>4568</v>
      </c>
      <c r="G946" s="30" t="s">
        <v>4562</v>
      </c>
      <c r="H946" s="30" t="s">
        <v>3131</v>
      </c>
      <c r="I946" s="30" t="s">
        <v>4401</v>
      </c>
      <c r="J946" s="30"/>
      <c r="K946" s="30" t="s">
        <v>1240</v>
      </c>
      <c r="L946" s="30" t="s">
        <v>3102</v>
      </c>
      <c r="M946" s="31">
        <v>2127</v>
      </c>
      <c r="N946" s="30">
        <v>5</v>
      </c>
      <c r="O946" s="30"/>
      <c r="P946" s="162">
        <v>15</v>
      </c>
      <c r="Q946" s="30">
        <f t="shared" si="865"/>
        <v>60</v>
      </c>
      <c r="R946" s="30">
        <f t="shared" si="866"/>
        <v>1826.2110000000002</v>
      </c>
      <c r="S946" s="30">
        <f t="shared" si="867"/>
        <v>1825</v>
      </c>
      <c r="T946" s="30" t="s">
        <v>6</v>
      </c>
      <c r="U946" s="30"/>
      <c r="V946" s="32">
        <v>42310</v>
      </c>
      <c r="W946" s="30"/>
      <c r="X946" s="31">
        <v>2127</v>
      </c>
      <c r="Y946" s="30">
        <v>0</v>
      </c>
      <c r="Z946" s="30">
        <v>0</v>
      </c>
      <c r="AA946" s="30">
        <v>0</v>
      </c>
      <c r="AB946" s="31">
        <f t="shared" si="868"/>
        <v>2127</v>
      </c>
      <c r="AC946" s="33">
        <v>42095</v>
      </c>
      <c r="AD946" s="10">
        <f t="shared" si="869"/>
        <v>42310</v>
      </c>
      <c r="AE946" s="10">
        <f t="shared" si="870"/>
        <v>42095</v>
      </c>
      <c r="AF946" s="11">
        <f t="shared" si="871"/>
        <v>-215</v>
      </c>
      <c r="AG946" s="11">
        <f t="shared" si="872"/>
        <v>1826.25</v>
      </c>
      <c r="AH946" s="11">
        <v>0</v>
      </c>
      <c r="AI946" s="11">
        <v>0</v>
      </c>
      <c r="AJ946" s="11">
        <v>0</v>
      </c>
      <c r="AK946" s="33">
        <v>42461</v>
      </c>
      <c r="AL946" s="5">
        <f t="shared" si="873"/>
        <v>42461</v>
      </c>
      <c r="AM946" s="11">
        <f t="shared" si="874"/>
        <v>42461</v>
      </c>
      <c r="AN946" s="11">
        <f t="shared" si="875"/>
        <v>0</v>
      </c>
      <c r="AO946" s="6">
        <v>175.51</v>
      </c>
      <c r="AP946" s="6">
        <f t="shared" si="876"/>
        <v>175.51</v>
      </c>
      <c r="AQ946" s="6">
        <f t="shared" si="877"/>
        <v>1951.49</v>
      </c>
      <c r="AR946" s="33">
        <v>42826</v>
      </c>
      <c r="AS946" s="5">
        <f t="shared" si="878"/>
        <v>42826</v>
      </c>
      <c r="AT946" s="11">
        <f t="shared" si="879"/>
        <v>42826</v>
      </c>
      <c r="AU946" s="11">
        <f t="shared" si="880"/>
        <v>516</v>
      </c>
      <c r="AV946" s="6">
        <v>600.91</v>
      </c>
      <c r="AW946" s="6">
        <v>425.4</v>
      </c>
      <c r="AX946" s="6">
        <f t="shared" si="881"/>
        <v>1526.0900000000001</v>
      </c>
      <c r="AY946" s="33">
        <v>43191</v>
      </c>
      <c r="AZ946" s="5">
        <f t="shared" si="882"/>
        <v>43191</v>
      </c>
      <c r="BA946" s="11">
        <f t="shared" si="883"/>
        <v>881</v>
      </c>
      <c r="BB946" s="11">
        <f t="shared" si="884"/>
        <v>881</v>
      </c>
      <c r="BC946" s="6">
        <v>1032.516678392871</v>
      </c>
      <c r="BD946" s="6">
        <v>431.60667839287095</v>
      </c>
      <c r="BE946" s="6">
        <f t="shared" si="885"/>
        <v>1094.483321607129</v>
      </c>
      <c r="BF946" s="8"/>
      <c r="BG946" s="33">
        <v>43556</v>
      </c>
      <c r="BH946" s="5">
        <f t="shared" si="886"/>
        <v>43556</v>
      </c>
      <c r="BI946" s="11">
        <f t="shared" si="887"/>
        <v>1246</v>
      </c>
      <c r="BJ946" s="11">
        <f t="shared" si="888"/>
        <v>0</v>
      </c>
      <c r="BK946" s="6">
        <f t="shared" si="910"/>
        <v>1457.9166783928708</v>
      </c>
      <c r="BL946" s="6">
        <v>425.4</v>
      </c>
      <c r="BM946" s="6">
        <f t="shared" si="889"/>
        <v>669.08332160712905</v>
      </c>
      <c r="BN946" s="59"/>
      <c r="BO946" s="58"/>
      <c r="BP946" s="58"/>
      <c r="BQ946" s="61">
        <f t="shared" si="890"/>
        <v>567.2781100025918</v>
      </c>
      <c r="BR946" s="33">
        <v>43922</v>
      </c>
      <c r="BS946" s="5">
        <f t="shared" si="891"/>
        <v>43922</v>
      </c>
      <c r="BT946" s="11">
        <f t="shared" si="892"/>
        <v>1612</v>
      </c>
      <c r="BU946" s="11">
        <f t="shared" si="893"/>
        <v>0</v>
      </c>
      <c r="BV946" s="6">
        <f t="shared" si="894"/>
        <v>1559.7218899974082</v>
      </c>
      <c r="BW946" s="6">
        <v>101.80521160453725</v>
      </c>
      <c r="BX946" s="73">
        <f t="shared" si="902"/>
        <v>1501.1375342465753</v>
      </c>
      <c r="BY946" s="6">
        <v>243.68332160712907</v>
      </c>
      <c r="BZ946" s="33">
        <v>44287</v>
      </c>
      <c r="CA946" s="5">
        <f t="shared" si="895"/>
        <v>44287</v>
      </c>
      <c r="CB946" s="11">
        <f t="shared" si="896"/>
        <v>1977</v>
      </c>
      <c r="CC946" s="11">
        <f t="shared" si="897"/>
        <v>0</v>
      </c>
      <c r="CD946" s="6">
        <f t="shared" si="905"/>
        <v>1803.4052116045373</v>
      </c>
      <c r="CE946" s="62">
        <f t="shared" si="906"/>
        <v>243.68332160712907</v>
      </c>
      <c r="CF946" s="73">
        <f t="shared" si="903"/>
        <v>141.80000000000001</v>
      </c>
      <c r="CG946" s="73">
        <f t="shared" si="863"/>
        <v>1359.3375342465754</v>
      </c>
      <c r="CH946" s="6">
        <f t="shared" si="907"/>
        <v>0</v>
      </c>
      <c r="CI946" s="6"/>
      <c r="CJ946" s="33">
        <v>44652</v>
      </c>
      <c r="CK946" s="5">
        <f t="shared" si="898"/>
        <v>44652</v>
      </c>
      <c r="CL946" s="11">
        <f t="shared" si="899"/>
        <v>2557</v>
      </c>
      <c r="CM946" s="11">
        <f t="shared" si="900"/>
        <v>2557</v>
      </c>
      <c r="CN946" s="6">
        <f t="shared" si="908"/>
        <v>1803.4052116045373</v>
      </c>
      <c r="CO946" s="62">
        <f t="shared" si="909"/>
        <v>0</v>
      </c>
      <c r="CP946" s="73">
        <f t="shared" si="904"/>
        <v>141.80000000000001</v>
      </c>
      <c r="CQ946" s="73">
        <f t="shared" si="864"/>
        <v>1217.5375342465754</v>
      </c>
      <c r="CR946" s="6">
        <f t="shared" si="901"/>
        <v>0</v>
      </c>
    </row>
    <row r="947" spans="1:96" ht="10.5" customHeight="1">
      <c r="A947" s="30" t="s">
        <v>2901</v>
      </c>
      <c r="B947" s="30" t="s">
        <v>2877</v>
      </c>
      <c r="C947" s="49"/>
      <c r="D947" s="49" t="s">
        <v>4130</v>
      </c>
      <c r="E947" s="30" t="s">
        <v>3061</v>
      </c>
      <c r="F947" s="30" t="s">
        <v>3138</v>
      </c>
      <c r="G947" s="30" t="s">
        <v>3115</v>
      </c>
      <c r="H947" s="30" t="s">
        <v>4113</v>
      </c>
      <c r="I947" s="30" t="s">
        <v>4482</v>
      </c>
      <c r="J947" s="30"/>
      <c r="K947" s="30" t="s">
        <v>1240</v>
      </c>
      <c r="L947" s="30" t="s">
        <v>3102</v>
      </c>
      <c r="M947" s="31">
        <v>2127</v>
      </c>
      <c r="N947" s="30">
        <v>5</v>
      </c>
      <c r="O947" s="30"/>
      <c r="P947" s="162">
        <v>15</v>
      </c>
      <c r="Q947" s="30">
        <f t="shared" si="865"/>
        <v>60</v>
      </c>
      <c r="R947" s="30">
        <f t="shared" si="866"/>
        <v>1826.2110000000002</v>
      </c>
      <c r="S947" s="30">
        <f t="shared" si="867"/>
        <v>1825</v>
      </c>
      <c r="T947" s="30" t="s">
        <v>6</v>
      </c>
      <c r="U947" s="30"/>
      <c r="V947" s="32">
        <v>42310</v>
      </c>
      <c r="W947" s="30"/>
      <c r="X947" s="31">
        <v>2127</v>
      </c>
      <c r="Y947" s="30">
        <v>0</v>
      </c>
      <c r="Z947" s="30">
        <v>0</v>
      </c>
      <c r="AA947" s="30">
        <v>0</v>
      </c>
      <c r="AB947" s="31">
        <f t="shared" si="868"/>
        <v>2127</v>
      </c>
      <c r="AC947" s="33">
        <v>42095</v>
      </c>
      <c r="AD947" s="10">
        <f t="shared" si="869"/>
        <v>42310</v>
      </c>
      <c r="AE947" s="10">
        <f t="shared" si="870"/>
        <v>42095</v>
      </c>
      <c r="AF947" s="11">
        <f t="shared" si="871"/>
        <v>-215</v>
      </c>
      <c r="AG947" s="11">
        <f t="shared" si="872"/>
        <v>1826.25</v>
      </c>
      <c r="AH947" s="11">
        <v>0</v>
      </c>
      <c r="AI947" s="11">
        <v>0</v>
      </c>
      <c r="AJ947" s="11">
        <v>0</v>
      </c>
      <c r="AK947" s="33">
        <v>42461</v>
      </c>
      <c r="AL947" s="5">
        <f t="shared" si="873"/>
        <v>42461</v>
      </c>
      <c r="AM947" s="11">
        <f t="shared" si="874"/>
        <v>42461</v>
      </c>
      <c r="AN947" s="11">
        <f t="shared" si="875"/>
        <v>0</v>
      </c>
      <c r="AO947" s="6">
        <v>175.51</v>
      </c>
      <c r="AP947" s="6">
        <f t="shared" si="876"/>
        <v>175.51</v>
      </c>
      <c r="AQ947" s="6">
        <f t="shared" si="877"/>
        <v>1951.49</v>
      </c>
      <c r="AR947" s="33">
        <v>42826</v>
      </c>
      <c r="AS947" s="5">
        <f t="shared" si="878"/>
        <v>42826</v>
      </c>
      <c r="AT947" s="11">
        <f t="shared" si="879"/>
        <v>42826</v>
      </c>
      <c r="AU947" s="11">
        <f t="shared" si="880"/>
        <v>516</v>
      </c>
      <c r="AV947" s="6">
        <v>600.91</v>
      </c>
      <c r="AW947" s="6">
        <v>425.4</v>
      </c>
      <c r="AX947" s="6">
        <f t="shared" si="881"/>
        <v>1526.0900000000001</v>
      </c>
      <c r="AY947" s="33">
        <v>43191</v>
      </c>
      <c r="AZ947" s="5">
        <f t="shared" si="882"/>
        <v>43191</v>
      </c>
      <c r="BA947" s="11">
        <f t="shared" si="883"/>
        <v>881</v>
      </c>
      <c r="BB947" s="11">
        <f t="shared" si="884"/>
        <v>881</v>
      </c>
      <c r="BC947" s="6">
        <v>1032.516678392871</v>
      </c>
      <c r="BD947" s="6">
        <v>431.60667839287095</v>
      </c>
      <c r="BE947" s="6">
        <f t="shared" si="885"/>
        <v>1094.483321607129</v>
      </c>
      <c r="BF947" s="8"/>
      <c r="BG947" s="33">
        <v>43556</v>
      </c>
      <c r="BH947" s="5">
        <f t="shared" si="886"/>
        <v>43556</v>
      </c>
      <c r="BI947" s="11">
        <f t="shared" si="887"/>
        <v>1246</v>
      </c>
      <c r="BJ947" s="11">
        <f t="shared" si="888"/>
        <v>0</v>
      </c>
      <c r="BK947" s="6">
        <f t="shared" si="910"/>
        <v>1457.9166783928708</v>
      </c>
      <c r="BL947" s="6">
        <v>425.4</v>
      </c>
      <c r="BM947" s="6">
        <f t="shared" si="889"/>
        <v>669.08332160712905</v>
      </c>
      <c r="BN947" s="59"/>
      <c r="BO947" s="58"/>
      <c r="BP947" s="58"/>
      <c r="BQ947" s="61">
        <f t="shared" si="890"/>
        <v>567.2781100025918</v>
      </c>
      <c r="BR947" s="33">
        <v>43922</v>
      </c>
      <c r="BS947" s="5">
        <f t="shared" si="891"/>
        <v>43922</v>
      </c>
      <c r="BT947" s="11">
        <f t="shared" si="892"/>
        <v>1612</v>
      </c>
      <c r="BU947" s="11">
        <f t="shared" si="893"/>
        <v>0</v>
      </c>
      <c r="BV947" s="6">
        <f t="shared" si="894"/>
        <v>1559.7218899974082</v>
      </c>
      <c r="BW947" s="6">
        <v>101.80521160453725</v>
      </c>
      <c r="BX947" s="73">
        <f t="shared" si="902"/>
        <v>1501.1375342465753</v>
      </c>
      <c r="BY947" s="6">
        <v>243.68332160712907</v>
      </c>
      <c r="BZ947" s="33">
        <v>44287</v>
      </c>
      <c r="CA947" s="5">
        <f t="shared" si="895"/>
        <v>44287</v>
      </c>
      <c r="CB947" s="11">
        <f t="shared" si="896"/>
        <v>1977</v>
      </c>
      <c r="CC947" s="11">
        <f t="shared" si="897"/>
        <v>0</v>
      </c>
      <c r="CD947" s="6">
        <f t="shared" si="905"/>
        <v>1803.4052116045373</v>
      </c>
      <c r="CE947" s="62">
        <f t="shared" si="906"/>
        <v>243.68332160712907</v>
      </c>
      <c r="CF947" s="73">
        <f t="shared" si="903"/>
        <v>141.80000000000001</v>
      </c>
      <c r="CG947" s="73">
        <f t="shared" si="863"/>
        <v>1359.3375342465754</v>
      </c>
      <c r="CH947" s="6">
        <f t="shared" si="907"/>
        <v>0</v>
      </c>
      <c r="CI947" s="6"/>
      <c r="CJ947" s="33">
        <v>44652</v>
      </c>
      <c r="CK947" s="5">
        <f t="shared" si="898"/>
        <v>44652</v>
      </c>
      <c r="CL947" s="11">
        <f t="shared" si="899"/>
        <v>2557</v>
      </c>
      <c r="CM947" s="11">
        <f t="shared" si="900"/>
        <v>2557</v>
      </c>
      <c r="CN947" s="6">
        <f t="shared" si="908"/>
        <v>1803.4052116045373</v>
      </c>
      <c r="CO947" s="62">
        <f t="shared" si="909"/>
        <v>0</v>
      </c>
      <c r="CP947" s="73">
        <f t="shared" si="904"/>
        <v>141.80000000000001</v>
      </c>
      <c r="CQ947" s="73">
        <f t="shared" si="864"/>
        <v>1217.5375342465754</v>
      </c>
      <c r="CR947" s="6">
        <f t="shared" si="901"/>
        <v>0</v>
      </c>
    </row>
    <row r="948" spans="1:96">
      <c r="A948" s="30" t="s">
        <v>2902</v>
      </c>
      <c r="B948" s="30" t="s">
        <v>2877</v>
      </c>
      <c r="C948" s="49"/>
      <c r="D948" s="49" t="s">
        <v>4131</v>
      </c>
      <c r="E948" s="30" t="s">
        <v>3061</v>
      </c>
      <c r="F948" s="30" t="s">
        <v>3138</v>
      </c>
      <c r="G948" s="30" t="s">
        <v>3115</v>
      </c>
      <c r="H948" s="30" t="s">
        <v>11584</v>
      </c>
      <c r="I948" s="30" t="s">
        <v>4298</v>
      </c>
      <c r="J948" s="30"/>
      <c r="K948" s="30" t="s">
        <v>1240</v>
      </c>
      <c r="L948" s="30" t="s">
        <v>3102</v>
      </c>
      <c r="M948" s="31">
        <v>2127</v>
      </c>
      <c r="N948" s="30">
        <v>5</v>
      </c>
      <c r="O948" s="30"/>
      <c r="P948" s="162">
        <v>15</v>
      </c>
      <c r="Q948" s="30">
        <f t="shared" si="865"/>
        <v>60</v>
      </c>
      <c r="R948" s="30">
        <f t="shared" si="866"/>
        <v>1826.2110000000002</v>
      </c>
      <c r="S948" s="30">
        <f t="shared" si="867"/>
        <v>1825</v>
      </c>
      <c r="T948" s="30" t="s">
        <v>6</v>
      </c>
      <c r="U948" s="30"/>
      <c r="V948" s="32">
        <v>42310</v>
      </c>
      <c r="W948" s="30"/>
      <c r="X948" s="31">
        <v>2127</v>
      </c>
      <c r="Y948" s="30">
        <v>0</v>
      </c>
      <c r="Z948" s="30">
        <v>0</v>
      </c>
      <c r="AA948" s="30">
        <v>0</v>
      </c>
      <c r="AB948" s="31">
        <f t="shared" si="868"/>
        <v>2127</v>
      </c>
      <c r="AC948" s="33">
        <v>42095</v>
      </c>
      <c r="AD948" s="10">
        <f t="shared" si="869"/>
        <v>42310</v>
      </c>
      <c r="AE948" s="10">
        <f t="shared" si="870"/>
        <v>42095</v>
      </c>
      <c r="AF948" s="11">
        <f t="shared" si="871"/>
        <v>-215</v>
      </c>
      <c r="AG948" s="11">
        <f t="shared" si="872"/>
        <v>1826.25</v>
      </c>
      <c r="AH948" s="11">
        <v>0</v>
      </c>
      <c r="AI948" s="11">
        <v>0</v>
      </c>
      <c r="AJ948" s="11">
        <v>0</v>
      </c>
      <c r="AK948" s="33">
        <v>42461</v>
      </c>
      <c r="AL948" s="5">
        <f t="shared" si="873"/>
        <v>42461</v>
      </c>
      <c r="AM948" s="11">
        <f t="shared" si="874"/>
        <v>42461</v>
      </c>
      <c r="AN948" s="11">
        <f t="shared" si="875"/>
        <v>0</v>
      </c>
      <c r="AO948" s="6">
        <v>175.51</v>
      </c>
      <c r="AP948" s="6">
        <f t="shared" si="876"/>
        <v>175.51</v>
      </c>
      <c r="AQ948" s="6">
        <f t="shared" si="877"/>
        <v>1951.49</v>
      </c>
      <c r="AR948" s="33">
        <v>42826</v>
      </c>
      <c r="AS948" s="5">
        <f t="shared" si="878"/>
        <v>42826</v>
      </c>
      <c r="AT948" s="11">
        <f t="shared" si="879"/>
        <v>42826</v>
      </c>
      <c r="AU948" s="11">
        <f t="shared" si="880"/>
        <v>516</v>
      </c>
      <c r="AV948" s="6">
        <v>600.91</v>
      </c>
      <c r="AW948" s="6">
        <v>425.4</v>
      </c>
      <c r="AX948" s="6">
        <f t="shared" si="881"/>
        <v>1526.0900000000001</v>
      </c>
      <c r="AY948" s="33">
        <v>43191</v>
      </c>
      <c r="AZ948" s="5">
        <f t="shared" si="882"/>
        <v>43191</v>
      </c>
      <c r="BA948" s="11">
        <f t="shared" si="883"/>
        <v>881</v>
      </c>
      <c r="BB948" s="11">
        <f t="shared" si="884"/>
        <v>881</v>
      </c>
      <c r="BC948" s="6">
        <v>1032.516678392871</v>
      </c>
      <c r="BD948" s="6">
        <v>431.60667839287095</v>
      </c>
      <c r="BE948" s="6">
        <f t="shared" si="885"/>
        <v>1094.483321607129</v>
      </c>
      <c r="BF948" s="8"/>
      <c r="BG948" s="33">
        <v>43556</v>
      </c>
      <c r="BH948" s="5">
        <f t="shared" si="886"/>
        <v>43556</v>
      </c>
      <c r="BI948" s="11">
        <f t="shared" si="887"/>
        <v>1246</v>
      </c>
      <c r="BJ948" s="11">
        <f t="shared" si="888"/>
        <v>0</v>
      </c>
      <c r="BK948" s="6">
        <f t="shared" si="910"/>
        <v>1457.9166783928708</v>
      </c>
      <c r="BL948" s="6">
        <v>425.4</v>
      </c>
      <c r="BM948" s="6">
        <f t="shared" si="889"/>
        <v>669.08332160712905</v>
      </c>
      <c r="BN948" s="59"/>
      <c r="BO948" s="58"/>
      <c r="BP948" s="58"/>
      <c r="BQ948" s="61">
        <f t="shared" si="890"/>
        <v>567.2781100025918</v>
      </c>
      <c r="BR948" s="33">
        <v>43922</v>
      </c>
      <c r="BS948" s="5">
        <f t="shared" si="891"/>
        <v>43922</v>
      </c>
      <c r="BT948" s="11">
        <f t="shared" si="892"/>
        <v>1612</v>
      </c>
      <c r="BU948" s="11">
        <f t="shared" si="893"/>
        <v>0</v>
      </c>
      <c r="BV948" s="6">
        <f t="shared" si="894"/>
        <v>1559.7218899974082</v>
      </c>
      <c r="BW948" s="6">
        <v>101.80521160453725</v>
      </c>
      <c r="BX948" s="73">
        <f t="shared" si="902"/>
        <v>1501.1375342465753</v>
      </c>
      <c r="BY948" s="6">
        <v>243.68332160712907</v>
      </c>
      <c r="BZ948" s="33">
        <v>44287</v>
      </c>
      <c r="CA948" s="5">
        <f t="shared" si="895"/>
        <v>44287</v>
      </c>
      <c r="CB948" s="11">
        <f t="shared" si="896"/>
        <v>1977</v>
      </c>
      <c r="CC948" s="11">
        <f t="shared" si="897"/>
        <v>0</v>
      </c>
      <c r="CD948" s="6">
        <f t="shared" si="905"/>
        <v>1803.4052116045373</v>
      </c>
      <c r="CE948" s="62">
        <f t="shared" si="906"/>
        <v>243.68332160712907</v>
      </c>
      <c r="CF948" s="73">
        <f t="shared" si="903"/>
        <v>141.80000000000001</v>
      </c>
      <c r="CG948" s="73">
        <f t="shared" si="863"/>
        <v>1359.3375342465754</v>
      </c>
      <c r="CH948" s="6">
        <f t="shared" si="907"/>
        <v>0</v>
      </c>
      <c r="CI948" s="6"/>
      <c r="CJ948" s="33">
        <v>44652</v>
      </c>
      <c r="CK948" s="5">
        <f t="shared" si="898"/>
        <v>44652</v>
      </c>
      <c r="CL948" s="11">
        <f t="shared" si="899"/>
        <v>2557</v>
      </c>
      <c r="CM948" s="11">
        <f t="shared" si="900"/>
        <v>2557</v>
      </c>
      <c r="CN948" s="6">
        <f t="shared" si="908"/>
        <v>1803.4052116045373</v>
      </c>
      <c r="CO948" s="62">
        <f t="shared" si="909"/>
        <v>0</v>
      </c>
      <c r="CP948" s="73">
        <f t="shared" si="904"/>
        <v>141.80000000000001</v>
      </c>
      <c r="CQ948" s="73">
        <f t="shared" si="864"/>
        <v>1217.5375342465754</v>
      </c>
      <c r="CR948" s="6">
        <f t="shared" si="901"/>
        <v>0</v>
      </c>
    </row>
    <row r="949" spans="1:96">
      <c r="A949" s="30" t="s">
        <v>2903</v>
      </c>
      <c r="B949" s="30" t="s">
        <v>2877</v>
      </c>
      <c r="C949" s="49"/>
      <c r="D949" s="49" t="s">
        <v>4132</v>
      </c>
      <c r="E949" s="30" t="s">
        <v>3061</v>
      </c>
      <c r="F949" s="30" t="s">
        <v>3138</v>
      </c>
      <c r="G949" s="30" t="s">
        <v>3115</v>
      </c>
      <c r="H949" s="30" t="s">
        <v>4113</v>
      </c>
      <c r="I949" s="30" t="s">
        <v>11620</v>
      </c>
      <c r="J949" s="30"/>
      <c r="K949" s="30" t="s">
        <v>1240</v>
      </c>
      <c r="L949" s="30" t="s">
        <v>3102</v>
      </c>
      <c r="M949" s="31">
        <v>2127</v>
      </c>
      <c r="N949" s="30">
        <v>5</v>
      </c>
      <c r="O949" s="30"/>
      <c r="P949" s="162">
        <v>15</v>
      </c>
      <c r="Q949" s="30">
        <f t="shared" si="865"/>
        <v>60</v>
      </c>
      <c r="R949" s="30">
        <f t="shared" si="866"/>
        <v>1826.2110000000002</v>
      </c>
      <c r="S949" s="30">
        <f t="shared" si="867"/>
        <v>1825</v>
      </c>
      <c r="T949" s="30" t="s">
        <v>6</v>
      </c>
      <c r="U949" s="30"/>
      <c r="V949" s="32">
        <v>42310</v>
      </c>
      <c r="W949" s="30"/>
      <c r="X949" s="31">
        <v>2127</v>
      </c>
      <c r="Y949" s="30">
        <v>0</v>
      </c>
      <c r="Z949" s="30">
        <v>0</v>
      </c>
      <c r="AA949" s="30">
        <v>0</v>
      </c>
      <c r="AB949" s="31">
        <f t="shared" si="868"/>
        <v>2127</v>
      </c>
      <c r="AC949" s="33">
        <v>42095</v>
      </c>
      <c r="AD949" s="10">
        <f t="shared" si="869"/>
        <v>42310</v>
      </c>
      <c r="AE949" s="10">
        <f t="shared" si="870"/>
        <v>42095</v>
      </c>
      <c r="AF949" s="11">
        <f t="shared" si="871"/>
        <v>-215</v>
      </c>
      <c r="AG949" s="11">
        <f t="shared" si="872"/>
        <v>1826.25</v>
      </c>
      <c r="AH949" s="11">
        <v>0</v>
      </c>
      <c r="AI949" s="11">
        <v>0</v>
      </c>
      <c r="AJ949" s="11">
        <v>0</v>
      </c>
      <c r="AK949" s="33">
        <v>42461</v>
      </c>
      <c r="AL949" s="5">
        <f t="shared" si="873"/>
        <v>42461</v>
      </c>
      <c r="AM949" s="11">
        <f t="shared" si="874"/>
        <v>42461</v>
      </c>
      <c r="AN949" s="11">
        <f t="shared" si="875"/>
        <v>0</v>
      </c>
      <c r="AO949" s="6">
        <v>175.51</v>
      </c>
      <c r="AP949" s="6">
        <f t="shared" si="876"/>
        <v>175.51</v>
      </c>
      <c r="AQ949" s="6">
        <f t="shared" si="877"/>
        <v>1951.49</v>
      </c>
      <c r="AR949" s="33">
        <v>42826</v>
      </c>
      <c r="AS949" s="5">
        <f t="shared" si="878"/>
        <v>42826</v>
      </c>
      <c r="AT949" s="11">
        <f t="shared" si="879"/>
        <v>42826</v>
      </c>
      <c r="AU949" s="11">
        <f t="shared" si="880"/>
        <v>516</v>
      </c>
      <c r="AV949" s="6">
        <v>600.91</v>
      </c>
      <c r="AW949" s="6">
        <v>425.4</v>
      </c>
      <c r="AX949" s="6">
        <f t="shared" si="881"/>
        <v>1526.0900000000001</v>
      </c>
      <c r="AY949" s="33">
        <v>43191</v>
      </c>
      <c r="AZ949" s="5">
        <f t="shared" si="882"/>
        <v>43191</v>
      </c>
      <c r="BA949" s="11">
        <f t="shared" si="883"/>
        <v>881</v>
      </c>
      <c r="BB949" s="11">
        <f t="shared" si="884"/>
        <v>881</v>
      </c>
      <c r="BC949" s="6">
        <v>1032.516678392871</v>
      </c>
      <c r="BD949" s="6">
        <v>431.60667839287095</v>
      </c>
      <c r="BE949" s="6">
        <f t="shared" si="885"/>
        <v>1094.483321607129</v>
      </c>
      <c r="BF949" s="8"/>
      <c r="BG949" s="33">
        <v>43556</v>
      </c>
      <c r="BH949" s="5">
        <f t="shared" si="886"/>
        <v>43556</v>
      </c>
      <c r="BI949" s="11">
        <f t="shared" si="887"/>
        <v>1246</v>
      </c>
      <c r="BJ949" s="11">
        <f t="shared" si="888"/>
        <v>0</v>
      </c>
      <c r="BK949" s="6">
        <f t="shared" si="910"/>
        <v>1457.9166783928708</v>
      </c>
      <c r="BL949" s="6">
        <v>425.4</v>
      </c>
      <c r="BM949" s="6">
        <f t="shared" si="889"/>
        <v>669.08332160712905</v>
      </c>
      <c r="BN949" s="59"/>
      <c r="BO949" s="58"/>
      <c r="BP949" s="58"/>
      <c r="BQ949" s="61">
        <f t="shared" si="890"/>
        <v>567.2781100025918</v>
      </c>
      <c r="BR949" s="33">
        <v>43922</v>
      </c>
      <c r="BS949" s="5">
        <f t="shared" si="891"/>
        <v>43922</v>
      </c>
      <c r="BT949" s="11">
        <f t="shared" si="892"/>
        <v>1612</v>
      </c>
      <c r="BU949" s="11">
        <f t="shared" si="893"/>
        <v>0</v>
      </c>
      <c r="BV949" s="6">
        <f t="shared" si="894"/>
        <v>1559.7218899974082</v>
      </c>
      <c r="BW949" s="6">
        <v>101.80521160453725</v>
      </c>
      <c r="BX949" s="73">
        <f t="shared" si="902"/>
        <v>1501.1375342465753</v>
      </c>
      <c r="BY949" s="6">
        <v>243.68332160712907</v>
      </c>
      <c r="BZ949" s="33">
        <v>44287</v>
      </c>
      <c r="CA949" s="5">
        <f t="shared" si="895"/>
        <v>44287</v>
      </c>
      <c r="CB949" s="11">
        <f t="shared" si="896"/>
        <v>1977</v>
      </c>
      <c r="CC949" s="11">
        <f t="shared" si="897"/>
        <v>0</v>
      </c>
      <c r="CD949" s="6">
        <f t="shared" si="905"/>
        <v>1803.4052116045373</v>
      </c>
      <c r="CE949" s="62">
        <f t="shared" si="906"/>
        <v>243.68332160712907</v>
      </c>
      <c r="CF949" s="73">
        <f t="shared" si="903"/>
        <v>141.80000000000001</v>
      </c>
      <c r="CG949" s="73">
        <f t="shared" si="863"/>
        <v>1359.3375342465754</v>
      </c>
      <c r="CH949" s="6">
        <f t="shared" si="907"/>
        <v>0</v>
      </c>
      <c r="CI949" s="6"/>
      <c r="CJ949" s="33">
        <v>44652</v>
      </c>
      <c r="CK949" s="5">
        <f t="shared" si="898"/>
        <v>44652</v>
      </c>
      <c r="CL949" s="11">
        <f t="shared" si="899"/>
        <v>2557</v>
      </c>
      <c r="CM949" s="11">
        <f t="shared" si="900"/>
        <v>2557</v>
      </c>
      <c r="CN949" s="6">
        <f t="shared" si="908"/>
        <v>1803.4052116045373</v>
      </c>
      <c r="CO949" s="62">
        <f t="shared" si="909"/>
        <v>0</v>
      </c>
      <c r="CP949" s="73">
        <f t="shared" si="904"/>
        <v>141.80000000000001</v>
      </c>
      <c r="CQ949" s="73">
        <f t="shared" si="864"/>
        <v>1217.5375342465754</v>
      </c>
      <c r="CR949" s="6">
        <f t="shared" si="901"/>
        <v>0</v>
      </c>
    </row>
    <row r="950" spans="1:96">
      <c r="A950" s="30" t="s">
        <v>2904</v>
      </c>
      <c r="B950" s="30" t="s">
        <v>2905</v>
      </c>
      <c r="C950" s="49"/>
      <c r="D950" s="49" t="s">
        <v>4133</v>
      </c>
      <c r="E950" s="30" t="s">
        <v>3061</v>
      </c>
      <c r="F950" s="30" t="s">
        <v>3138</v>
      </c>
      <c r="G950" s="30" t="s">
        <v>3115</v>
      </c>
      <c r="H950" s="30" t="s">
        <v>4585</v>
      </c>
      <c r="I950" s="30" t="s">
        <v>4454</v>
      </c>
      <c r="J950" s="30"/>
      <c r="K950" s="30" t="s">
        <v>1240</v>
      </c>
      <c r="L950" s="30" t="s">
        <v>3102</v>
      </c>
      <c r="M950" s="31">
        <v>75575.350000000006</v>
      </c>
      <c r="N950" s="30">
        <v>5</v>
      </c>
      <c r="O950" s="30"/>
      <c r="P950" s="162">
        <v>15</v>
      </c>
      <c r="Q950" s="30">
        <f t="shared" si="865"/>
        <v>60</v>
      </c>
      <c r="R950" s="30">
        <f t="shared" si="866"/>
        <v>1826.2110000000002</v>
      </c>
      <c r="S950" s="30">
        <f t="shared" si="867"/>
        <v>1825</v>
      </c>
      <c r="T950" s="30" t="s">
        <v>6</v>
      </c>
      <c r="U950" s="30"/>
      <c r="V950" s="32">
        <v>42310</v>
      </c>
      <c r="W950" s="30"/>
      <c r="X950" s="31">
        <v>75575.350000000006</v>
      </c>
      <c r="Y950" s="30">
        <v>0</v>
      </c>
      <c r="Z950" s="30">
        <v>0</v>
      </c>
      <c r="AA950" s="30">
        <v>0</v>
      </c>
      <c r="AB950" s="31">
        <f t="shared" si="868"/>
        <v>75575.350000000006</v>
      </c>
      <c r="AC950" s="33">
        <v>42095</v>
      </c>
      <c r="AD950" s="10">
        <f t="shared" si="869"/>
        <v>42310</v>
      </c>
      <c r="AE950" s="10">
        <f t="shared" si="870"/>
        <v>42095</v>
      </c>
      <c r="AF950" s="11">
        <f t="shared" si="871"/>
        <v>-215</v>
      </c>
      <c r="AG950" s="11">
        <f t="shared" si="872"/>
        <v>1826.25</v>
      </c>
      <c r="AH950" s="11">
        <v>0</v>
      </c>
      <c r="AI950" s="11">
        <v>0</v>
      </c>
      <c r="AJ950" s="11">
        <v>0</v>
      </c>
      <c r="AK950" s="33">
        <v>42461</v>
      </c>
      <c r="AL950" s="5">
        <f t="shared" si="873"/>
        <v>42461</v>
      </c>
      <c r="AM950" s="11">
        <f t="shared" si="874"/>
        <v>42461</v>
      </c>
      <c r="AN950" s="11">
        <f t="shared" si="875"/>
        <v>0</v>
      </c>
      <c r="AO950" s="6">
        <v>6236</v>
      </c>
      <c r="AP950" s="6">
        <f t="shared" si="876"/>
        <v>6236</v>
      </c>
      <c r="AQ950" s="6">
        <f t="shared" si="877"/>
        <v>69339.350000000006</v>
      </c>
      <c r="AR950" s="33">
        <v>42826</v>
      </c>
      <c r="AS950" s="5">
        <f t="shared" si="878"/>
        <v>42826</v>
      </c>
      <c r="AT950" s="11">
        <f t="shared" si="879"/>
        <v>42826</v>
      </c>
      <c r="AU950" s="11">
        <f t="shared" si="880"/>
        <v>516</v>
      </c>
      <c r="AV950" s="6">
        <v>21351.07</v>
      </c>
      <c r="AW950" s="6">
        <v>15115.070000000002</v>
      </c>
      <c r="AX950" s="6">
        <f t="shared" si="881"/>
        <v>54224.280000000006</v>
      </c>
      <c r="AY950" s="33">
        <v>43191</v>
      </c>
      <c r="AZ950" s="5">
        <f t="shared" si="882"/>
        <v>43191</v>
      </c>
      <c r="BA950" s="11">
        <f t="shared" si="883"/>
        <v>881</v>
      </c>
      <c r="BB950" s="11">
        <f t="shared" si="884"/>
        <v>881</v>
      </c>
      <c r="BC950" s="6">
        <v>36686.794930370859</v>
      </c>
      <c r="BD950" s="6">
        <v>15335.72493037086</v>
      </c>
      <c r="BE950" s="6">
        <f t="shared" si="885"/>
        <v>38888.555069629147</v>
      </c>
      <c r="BF950" s="8"/>
      <c r="BG950" s="33">
        <v>43556</v>
      </c>
      <c r="BH950" s="5">
        <f t="shared" si="886"/>
        <v>43556</v>
      </c>
      <c r="BI950" s="11">
        <f t="shared" si="887"/>
        <v>1246</v>
      </c>
      <c r="BJ950" s="11">
        <f t="shared" si="888"/>
        <v>0</v>
      </c>
      <c r="BK950" s="6">
        <f t="shared" si="910"/>
        <v>51801.874930370861</v>
      </c>
      <c r="BL950" s="6">
        <v>15115.08</v>
      </c>
      <c r="BM950" s="6">
        <f t="shared" si="889"/>
        <v>23773.475069629145</v>
      </c>
      <c r="BN950" s="59"/>
      <c r="BO950" s="58"/>
      <c r="BP950" s="58"/>
      <c r="BQ950" s="61">
        <f t="shared" si="890"/>
        <v>20156.192166469424</v>
      </c>
      <c r="BR950" s="33">
        <v>43922</v>
      </c>
      <c r="BS950" s="5">
        <f t="shared" si="891"/>
        <v>43922</v>
      </c>
      <c r="BT950" s="11">
        <f t="shared" si="892"/>
        <v>1612</v>
      </c>
      <c r="BU950" s="11">
        <f t="shared" si="893"/>
        <v>0</v>
      </c>
      <c r="BV950" s="6">
        <f t="shared" si="894"/>
        <v>55419.157833530582</v>
      </c>
      <c r="BW950" s="6">
        <v>3617.2829031597198</v>
      </c>
      <c r="BX950" s="73">
        <f t="shared" si="902"/>
        <v>53337.562082191784</v>
      </c>
      <c r="BY950" s="6">
        <v>8658.4050696291433</v>
      </c>
      <c r="BZ950" s="33">
        <v>44287</v>
      </c>
      <c r="CA950" s="5">
        <f t="shared" si="895"/>
        <v>44287</v>
      </c>
      <c r="CB950" s="11">
        <f t="shared" si="896"/>
        <v>1977</v>
      </c>
      <c r="CC950" s="11">
        <f t="shared" si="897"/>
        <v>0</v>
      </c>
      <c r="CD950" s="6">
        <f t="shared" si="905"/>
        <v>64077.562903159727</v>
      </c>
      <c r="CE950" s="62">
        <f t="shared" si="906"/>
        <v>8658.4050696291433</v>
      </c>
      <c r="CF950" s="73">
        <f t="shared" si="903"/>
        <v>5038.3566666666675</v>
      </c>
      <c r="CG950" s="73">
        <f t="shared" si="863"/>
        <v>48299.205415525117</v>
      </c>
      <c r="CH950" s="6">
        <f t="shared" si="907"/>
        <v>0</v>
      </c>
      <c r="CI950" s="6"/>
      <c r="CJ950" s="33">
        <v>44652</v>
      </c>
      <c r="CK950" s="5">
        <f t="shared" si="898"/>
        <v>44652</v>
      </c>
      <c r="CL950" s="11">
        <f t="shared" si="899"/>
        <v>2557</v>
      </c>
      <c r="CM950" s="11">
        <f t="shared" si="900"/>
        <v>2557</v>
      </c>
      <c r="CN950" s="6">
        <f t="shared" si="908"/>
        <v>64077.562903159727</v>
      </c>
      <c r="CO950" s="62">
        <f t="shared" si="909"/>
        <v>0</v>
      </c>
      <c r="CP950" s="73">
        <f t="shared" si="904"/>
        <v>5038.3566666666675</v>
      </c>
      <c r="CQ950" s="73">
        <f t="shared" si="864"/>
        <v>43260.848748858451</v>
      </c>
      <c r="CR950" s="6">
        <f t="shared" si="901"/>
        <v>0</v>
      </c>
    </row>
    <row r="951" spans="1:96">
      <c r="A951" s="30" t="s">
        <v>2906</v>
      </c>
      <c r="B951" s="30" t="s">
        <v>2907</v>
      </c>
      <c r="C951" s="49"/>
      <c r="D951" s="49" t="s">
        <v>4135</v>
      </c>
      <c r="E951" s="30" t="s">
        <v>3061</v>
      </c>
      <c r="F951" s="30" t="s">
        <v>3138</v>
      </c>
      <c r="G951" s="30" t="s">
        <v>3115</v>
      </c>
      <c r="H951" s="30" t="s">
        <v>4563</v>
      </c>
      <c r="I951" s="30" t="s">
        <v>4310</v>
      </c>
      <c r="J951" s="30"/>
      <c r="K951" s="30" t="s">
        <v>1240</v>
      </c>
      <c r="L951" s="30" t="s">
        <v>3102</v>
      </c>
      <c r="M951" s="31">
        <v>8684.26</v>
      </c>
      <c r="N951" s="30">
        <v>5</v>
      </c>
      <c r="O951" s="30"/>
      <c r="P951" s="162">
        <v>15</v>
      </c>
      <c r="Q951" s="30">
        <f t="shared" si="865"/>
        <v>60</v>
      </c>
      <c r="R951" s="30">
        <f t="shared" si="866"/>
        <v>1826.2110000000002</v>
      </c>
      <c r="S951" s="30">
        <f t="shared" si="867"/>
        <v>1825</v>
      </c>
      <c r="T951" s="30" t="s">
        <v>6</v>
      </c>
      <c r="U951" s="30"/>
      <c r="V951" s="32">
        <v>42310</v>
      </c>
      <c r="W951" s="30"/>
      <c r="X951" s="31">
        <v>8684.26</v>
      </c>
      <c r="Y951" s="30">
        <v>0</v>
      </c>
      <c r="Z951" s="30">
        <v>0</v>
      </c>
      <c r="AA951" s="30">
        <v>0</v>
      </c>
      <c r="AB951" s="31">
        <f t="shared" si="868"/>
        <v>8684.26</v>
      </c>
      <c r="AC951" s="33">
        <v>42095</v>
      </c>
      <c r="AD951" s="10">
        <f t="shared" si="869"/>
        <v>42310</v>
      </c>
      <c r="AE951" s="10">
        <f t="shared" si="870"/>
        <v>42095</v>
      </c>
      <c r="AF951" s="11">
        <f t="shared" si="871"/>
        <v>-215</v>
      </c>
      <c r="AG951" s="11">
        <f t="shared" si="872"/>
        <v>1826.25</v>
      </c>
      <c r="AH951" s="11">
        <v>0</v>
      </c>
      <c r="AI951" s="11">
        <v>0</v>
      </c>
      <c r="AJ951" s="11">
        <v>0</v>
      </c>
      <c r="AK951" s="33">
        <v>42461</v>
      </c>
      <c r="AL951" s="5">
        <f t="shared" si="873"/>
        <v>42461</v>
      </c>
      <c r="AM951" s="11">
        <f t="shared" si="874"/>
        <v>42461</v>
      </c>
      <c r="AN951" s="11">
        <f t="shared" si="875"/>
        <v>0</v>
      </c>
      <c r="AO951" s="6">
        <v>716.58</v>
      </c>
      <c r="AP951" s="6">
        <f t="shared" si="876"/>
        <v>716.58</v>
      </c>
      <c r="AQ951" s="6">
        <f t="shared" si="877"/>
        <v>7967.68</v>
      </c>
      <c r="AR951" s="33">
        <v>42826</v>
      </c>
      <c r="AS951" s="5">
        <f t="shared" si="878"/>
        <v>42826</v>
      </c>
      <c r="AT951" s="11">
        <f t="shared" si="879"/>
        <v>42826</v>
      </c>
      <c r="AU951" s="11">
        <f t="shared" si="880"/>
        <v>516</v>
      </c>
      <c r="AV951" s="6">
        <v>2453.4319999999998</v>
      </c>
      <c r="AW951" s="6">
        <v>1736.8520000000001</v>
      </c>
      <c r="AX951" s="6">
        <f t="shared" si="881"/>
        <v>6230.8280000000004</v>
      </c>
      <c r="AY951" s="33">
        <v>43191</v>
      </c>
      <c r="AZ951" s="5">
        <f t="shared" si="882"/>
        <v>43191</v>
      </c>
      <c r="BA951" s="11">
        <f t="shared" si="883"/>
        <v>881</v>
      </c>
      <c r="BB951" s="11">
        <f t="shared" si="884"/>
        <v>881</v>
      </c>
      <c r="BC951" s="6">
        <v>4215.6292468523743</v>
      </c>
      <c r="BD951" s="6">
        <v>1762.1972468523747</v>
      </c>
      <c r="BE951" s="6">
        <f t="shared" si="885"/>
        <v>4468.6307531476259</v>
      </c>
      <c r="BF951" s="8"/>
      <c r="BG951" s="33">
        <v>43556</v>
      </c>
      <c r="BH951" s="5">
        <f t="shared" si="886"/>
        <v>43556</v>
      </c>
      <c r="BI951" s="11">
        <f t="shared" si="887"/>
        <v>1246</v>
      </c>
      <c r="BJ951" s="11">
        <f t="shared" si="888"/>
        <v>0</v>
      </c>
      <c r="BK951" s="6">
        <f t="shared" si="910"/>
        <v>5952.5092468523744</v>
      </c>
      <c r="BL951" s="6">
        <v>1736.88</v>
      </c>
      <c r="BM951" s="6">
        <f t="shared" si="889"/>
        <v>2731.7507531476258</v>
      </c>
      <c r="BN951" s="59"/>
      <c r="BO951" s="58"/>
      <c r="BP951" s="58"/>
      <c r="BQ951" s="61">
        <f t="shared" si="890"/>
        <v>2316.0977926059695</v>
      </c>
      <c r="BR951" s="33">
        <v>43922</v>
      </c>
      <c r="BS951" s="5">
        <f t="shared" si="891"/>
        <v>43922</v>
      </c>
      <c r="BT951" s="11">
        <f t="shared" si="892"/>
        <v>1612</v>
      </c>
      <c r="BU951" s="11">
        <f t="shared" si="893"/>
        <v>0</v>
      </c>
      <c r="BV951" s="6">
        <f t="shared" si="894"/>
        <v>6368.1622073940307</v>
      </c>
      <c r="BW951" s="6">
        <v>415.65296054165583</v>
      </c>
      <c r="BX951" s="73">
        <f t="shared" si="902"/>
        <v>6128.9462356164386</v>
      </c>
      <c r="BY951" s="6">
        <v>994.89875314762571</v>
      </c>
      <c r="BZ951" s="33">
        <v>44287</v>
      </c>
      <c r="CA951" s="5">
        <f t="shared" si="895"/>
        <v>44287</v>
      </c>
      <c r="CB951" s="11">
        <f t="shared" si="896"/>
        <v>1977</v>
      </c>
      <c r="CC951" s="11">
        <f t="shared" si="897"/>
        <v>0</v>
      </c>
      <c r="CD951" s="6">
        <f t="shared" si="905"/>
        <v>7363.0609605416566</v>
      </c>
      <c r="CE951" s="62">
        <f t="shared" si="906"/>
        <v>994.89875314762571</v>
      </c>
      <c r="CF951" s="73">
        <f t="shared" si="903"/>
        <v>578.95066666666673</v>
      </c>
      <c r="CG951" s="73">
        <f t="shared" si="863"/>
        <v>5549.995568949772</v>
      </c>
      <c r="CH951" s="6">
        <f t="shared" si="907"/>
        <v>0</v>
      </c>
      <c r="CI951" s="6"/>
      <c r="CJ951" s="33">
        <v>44652</v>
      </c>
      <c r="CK951" s="5">
        <f t="shared" si="898"/>
        <v>44652</v>
      </c>
      <c r="CL951" s="11">
        <f t="shared" si="899"/>
        <v>2557</v>
      </c>
      <c r="CM951" s="11">
        <f t="shared" si="900"/>
        <v>2557</v>
      </c>
      <c r="CN951" s="6">
        <f t="shared" si="908"/>
        <v>7363.0609605416566</v>
      </c>
      <c r="CO951" s="62">
        <f t="shared" si="909"/>
        <v>0</v>
      </c>
      <c r="CP951" s="73">
        <f t="shared" si="904"/>
        <v>578.95066666666673</v>
      </c>
      <c r="CQ951" s="73">
        <f t="shared" si="864"/>
        <v>4971.0449022831053</v>
      </c>
      <c r="CR951" s="6">
        <f t="shared" si="901"/>
        <v>0</v>
      </c>
    </row>
    <row r="952" spans="1:96">
      <c r="A952" s="30" t="s">
        <v>2908</v>
      </c>
      <c r="B952" s="30" t="s">
        <v>2907</v>
      </c>
      <c r="C952" s="49"/>
      <c r="D952" s="49" t="s">
        <v>4136</v>
      </c>
      <c r="E952" s="30" t="s">
        <v>3061</v>
      </c>
      <c r="F952" s="30" t="s">
        <v>4568</v>
      </c>
      <c r="G952" s="30" t="s">
        <v>4562</v>
      </c>
      <c r="H952" s="30" t="s">
        <v>4444</v>
      </c>
      <c r="I952" s="30" t="s">
        <v>4305</v>
      </c>
      <c r="J952" s="30"/>
      <c r="K952" s="30" t="s">
        <v>1240</v>
      </c>
      <c r="L952" s="30" t="s">
        <v>3102</v>
      </c>
      <c r="M952" s="31">
        <v>8684.26</v>
      </c>
      <c r="N952" s="30">
        <v>5</v>
      </c>
      <c r="O952" s="30"/>
      <c r="P952" s="162">
        <v>15</v>
      </c>
      <c r="Q952" s="30">
        <f t="shared" si="865"/>
        <v>60</v>
      </c>
      <c r="R952" s="30">
        <f t="shared" si="866"/>
        <v>1826.2110000000002</v>
      </c>
      <c r="S952" s="30">
        <f t="shared" si="867"/>
        <v>1825</v>
      </c>
      <c r="T952" s="30" t="s">
        <v>6</v>
      </c>
      <c r="U952" s="30"/>
      <c r="V952" s="32">
        <v>42310</v>
      </c>
      <c r="W952" s="30"/>
      <c r="X952" s="31">
        <v>8684.26</v>
      </c>
      <c r="Y952" s="30">
        <v>0</v>
      </c>
      <c r="Z952" s="30">
        <v>0</v>
      </c>
      <c r="AA952" s="30">
        <v>0</v>
      </c>
      <c r="AB952" s="31">
        <f t="shared" si="868"/>
        <v>8684.26</v>
      </c>
      <c r="AC952" s="33">
        <v>42095</v>
      </c>
      <c r="AD952" s="10">
        <f t="shared" si="869"/>
        <v>42310</v>
      </c>
      <c r="AE952" s="10">
        <f t="shared" si="870"/>
        <v>42095</v>
      </c>
      <c r="AF952" s="11">
        <f t="shared" si="871"/>
        <v>-215</v>
      </c>
      <c r="AG952" s="11">
        <f t="shared" si="872"/>
        <v>1826.25</v>
      </c>
      <c r="AH952" s="11">
        <v>0</v>
      </c>
      <c r="AI952" s="11">
        <v>0</v>
      </c>
      <c r="AJ952" s="11">
        <v>0</v>
      </c>
      <c r="AK952" s="33">
        <v>42461</v>
      </c>
      <c r="AL952" s="5">
        <f t="shared" si="873"/>
        <v>42461</v>
      </c>
      <c r="AM952" s="11">
        <f t="shared" si="874"/>
        <v>42461</v>
      </c>
      <c r="AN952" s="11">
        <f t="shared" si="875"/>
        <v>0</v>
      </c>
      <c r="AO952" s="6">
        <v>716.58</v>
      </c>
      <c r="AP952" s="6">
        <f t="shared" si="876"/>
        <v>716.58</v>
      </c>
      <c r="AQ952" s="6">
        <f t="shared" si="877"/>
        <v>7967.68</v>
      </c>
      <c r="AR952" s="33">
        <v>42826</v>
      </c>
      <c r="AS952" s="5">
        <f t="shared" si="878"/>
        <v>42826</v>
      </c>
      <c r="AT952" s="11">
        <f t="shared" si="879"/>
        <v>42826</v>
      </c>
      <c r="AU952" s="11">
        <f t="shared" si="880"/>
        <v>516</v>
      </c>
      <c r="AV952" s="6">
        <v>2453.4319999999998</v>
      </c>
      <c r="AW952" s="6">
        <v>1736.8520000000001</v>
      </c>
      <c r="AX952" s="6">
        <f t="shared" si="881"/>
        <v>6230.8280000000004</v>
      </c>
      <c r="AY952" s="33">
        <v>43191</v>
      </c>
      <c r="AZ952" s="5">
        <f t="shared" si="882"/>
        <v>43191</v>
      </c>
      <c r="BA952" s="11">
        <f t="shared" si="883"/>
        <v>881</v>
      </c>
      <c r="BB952" s="11">
        <f t="shared" si="884"/>
        <v>881</v>
      </c>
      <c r="BC952" s="6">
        <v>4215.6292468523743</v>
      </c>
      <c r="BD952" s="6">
        <v>1762.1972468523747</v>
      </c>
      <c r="BE952" s="6">
        <f t="shared" si="885"/>
        <v>4468.6307531476259</v>
      </c>
      <c r="BF952" s="8"/>
      <c r="BG952" s="33">
        <v>43556</v>
      </c>
      <c r="BH952" s="5">
        <f t="shared" si="886"/>
        <v>43556</v>
      </c>
      <c r="BI952" s="11">
        <f t="shared" si="887"/>
        <v>1246</v>
      </c>
      <c r="BJ952" s="11">
        <f t="shared" si="888"/>
        <v>0</v>
      </c>
      <c r="BK952" s="6">
        <f t="shared" si="910"/>
        <v>5952.5092468523744</v>
      </c>
      <c r="BL952" s="6">
        <v>1736.88</v>
      </c>
      <c r="BM952" s="6">
        <f t="shared" si="889"/>
        <v>2731.7507531476258</v>
      </c>
      <c r="BN952" s="59"/>
      <c r="BO952" s="58"/>
      <c r="BP952" s="58"/>
      <c r="BQ952" s="61">
        <f t="shared" si="890"/>
        <v>2316.0977926059695</v>
      </c>
      <c r="BR952" s="33">
        <v>43922</v>
      </c>
      <c r="BS952" s="5">
        <f t="shared" si="891"/>
        <v>43922</v>
      </c>
      <c r="BT952" s="11">
        <f t="shared" si="892"/>
        <v>1612</v>
      </c>
      <c r="BU952" s="11">
        <f t="shared" si="893"/>
        <v>0</v>
      </c>
      <c r="BV952" s="6">
        <f t="shared" si="894"/>
        <v>6368.1622073940307</v>
      </c>
      <c r="BW952" s="6">
        <v>415.65296054165583</v>
      </c>
      <c r="BX952" s="73">
        <f t="shared" si="902"/>
        <v>6128.9462356164386</v>
      </c>
      <c r="BY952" s="6">
        <v>994.89875314762571</v>
      </c>
      <c r="BZ952" s="33">
        <v>44287</v>
      </c>
      <c r="CA952" s="5">
        <f t="shared" si="895"/>
        <v>44287</v>
      </c>
      <c r="CB952" s="11">
        <f t="shared" si="896"/>
        <v>1977</v>
      </c>
      <c r="CC952" s="11">
        <f t="shared" si="897"/>
        <v>0</v>
      </c>
      <c r="CD952" s="6">
        <f t="shared" si="905"/>
        <v>7363.0609605416566</v>
      </c>
      <c r="CE952" s="62">
        <f t="shared" si="906"/>
        <v>994.89875314762571</v>
      </c>
      <c r="CF952" s="73">
        <f t="shared" si="903"/>
        <v>578.95066666666673</v>
      </c>
      <c r="CG952" s="73">
        <f t="shared" si="863"/>
        <v>5549.995568949772</v>
      </c>
      <c r="CH952" s="6">
        <f t="shared" si="907"/>
        <v>0</v>
      </c>
      <c r="CI952" s="6"/>
      <c r="CJ952" s="33">
        <v>44652</v>
      </c>
      <c r="CK952" s="5">
        <f t="shared" si="898"/>
        <v>44652</v>
      </c>
      <c r="CL952" s="11">
        <f t="shared" si="899"/>
        <v>2557</v>
      </c>
      <c r="CM952" s="11">
        <f t="shared" si="900"/>
        <v>2557</v>
      </c>
      <c r="CN952" s="6">
        <f t="shared" si="908"/>
        <v>7363.0609605416566</v>
      </c>
      <c r="CO952" s="62">
        <f t="shared" si="909"/>
        <v>0</v>
      </c>
      <c r="CP952" s="73">
        <f t="shared" si="904"/>
        <v>578.95066666666673</v>
      </c>
      <c r="CQ952" s="73">
        <f t="shared" si="864"/>
        <v>4971.0449022831053</v>
      </c>
      <c r="CR952" s="6">
        <f t="shared" si="901"/>
        <v>0</v>
      </c>
    </row>
    <row r="953" spans="1:96">
      <c r="A953" s="30" t="s">
        <v>2909</v>
      </c>
      <c r="B953" s="30" t="s">
        <v>2907</v>
      </c>
      <c r="C953" s="49"/>
      <c r="D953" s="49" t="s">
        <v>4137</v>
      </c>
      <c r="E953" s="30" t="s">
        <v>3061</v>
      </c>
      <c r="F953" s="30" t="s">
        <v>4568</v>
      </c>
      <c r="G953" s="30" t="s">
        <v>3115</v>
      </c>
      <c r="H953" s="30" t="s">
        <v>4444</v>
      </c>
      <c r="I953" s="30" t="s">
        <v>4305</v>
      </c>
      <c r="J953" s="30"/>
      <c r="K953" s="30" t="s">
        <v>1240</v>
      </c>
      <c r="L953" s="30" t="s">
        <v>3102</v>
      </c>
      <c r="M953" s="31">
        <v>8684.26</v>
      </c>
      <c r="N953" s="30">
        <v>5</v>
      </c>
      <c r="O953" s="30"/>
      <c r="P953" s="162">
        <v>15</v>
      </c>
      <c r="Q953" s="30">
        <f t="shared" si="865"/>
        <v>60</v>
      </c>
      <c r="R953" s="30">
        <f t="shared" si="866"/>
        <v>1826.2110000000002</v>
      </c>
      <c r="S953" s="30">
        <f t="shared" si="867"/>
        <v>1825</v>
      </c>
      <c r="T953" s="30" t="s">
        <v>6</v>
      </c>
      <c r="U953" s="30"/>
      <c r="V953" s="32">
        <v>42310</v>
      </c>
      <c r="W953" s="30"/>
      <c r="X953" s="31">
        <v>8684.26</v>
      </c>
      <c r="Y953" s="30">
        <v>0</v>
      </c>
      <c r="Z953" s="30">
        <v>0</v>
      </c>
      <c r="AA953" s="30">
        <v>0</v>
      </c>
      <c r="AB953" s="31">
        <f t="shared" si="868"/>
        <v>8684.26</v>
      </c>
      <c r="AC953" s="33">
        <v>42095</v>
      </c>
      <c r="AD953" s="10">
        <f t="shared" si="869"/>
        <v>42310</v>
      </c>
      <c r="AE953" s="10">
        <f t="shared" si="870"/>
        <v>42095</v>
      </c>
      <c r="AF953" s="11">
        <f t="shared" si="871"/>
        <v>-215</v>
      </c>
      <c r="AG953" s="11">
        <f t="shared" si="872"/>
        <v>1826.25</v>
      </c>
      <c r="AH953" s="11">
        <v>0</v>
      </c>
      <c r="AI953" s="11">
        <v>0</v>
      </c>
      <c r="AJ953" s="11">
        <v>0</v>
      </c>
      <c r="AK953" s="33">
        <v>42461</v>
      </c>
      <c r="AL953" s="5">
        <f t="shared" si="873"/>
        <v>42461</v>
      </c>
      <c r="AM953" s="11">
        <f t="shared" si="874"/>
        <v>42461</v>
      </c>
      <c r="AN953" s="11">
        <f t="shared" si="875"/>
        <v>0</v>
      </c>
      <c r="AO953" s="6">
        <v>716.58</v>
      </c>
      <c r="AP953" s="6">
        <f t="shared" si="876"/>
        <v>716.58</v>
      </c>
      <c r="AQ953" s="6">
        <f t="shared" si="877"/>
        <v>7967.68</v>
      </c>
      <c r="AR953" s="33">
        <v>42826</v>
      </c>
      <c r="AS953" s="5">
        <f t="shared" si="878"/>
        <v>42826</v>
      </c>
      <c r="AT953" s="11">
        <f t="shared" si="879"/>
        <v>42826</v>
      </c>
      <c r="AU953" s="11">
        <f t="shared" si="880"/>
        <v>516</v>
      </c>
      <c r="AV953" s="6">
        <v>2453.4319999999998</v>
      </c>
      <c r="AW953" s="6">
        <v>1736.8520000000001</v>
      </c>
      <c r="AX953" s="6">
        <f t="shared" si="881"/>
        <v>6230.8280000000004</v>
      </c>
      <c r="AY953" s="33">
        <v>43191</v>
      </c>
      <c r="AZ953" s="5">
        <f t="shared" si="882"/>
        <v>43191</v>
      </c>
      <c r="BA953" s="11">
        <f t="shared" si="883"/>
        <v>881</v>
      </c>
      <c r="BB953" s="11">
        <f t="shared" si="884"/>
        <v>881</v>
      </c>
      <c r="BC953" s="6">
        <v>4215.6292468523743</v>
      </c>
      <c r="BD953" s="6">
        <v>1762.1972468523747</v>
      </c>
      <c r="BE953" s="6">
        <f t="shared" si="885"/>
        <v>4468.6307531476259</v>
      </c>
      <c r="BF953" s="8"/>
      <c r="BG953" s="33">
        <v>43556</v>
      </c>
      <c r="BH953" s="5">
        <f t="shared" si="886"/>
        <v>43556</v>
      </c>
      <c r="BI953" s="11">
        <f t="shared" si="887"/>
        <v>1246</v>
      </c>
      <c r="BJ953" s="11">
        <f t="shared" si="888"/>
        <v>0</v>
      </c>
      <c r="BK953" s="6">
        <f t="shared" si="910"/>
        <v>5952.5092468523744</v>
      </c>
      <c r="BL953" s="6">
        <v>1736.88</v>
      </c>
      <c r="BM953" s="6">
        <f t="shared" si="889"/>
        <v>2731.7507531476258</v>
      </c>
      <c r="BN953" s="59"/>
      <c r="BO953" s="58"/>
      <c r="BP953" s="58"/>
      <c r="BQ953" s="61">
        <f t="shared" si="890"/>
        <v>2316.0977926059695</v>
      </c>
      <c r="BR953" s="33">
        <v>43922</v>
      </c>
      <c r="BS953" s="5">
        <f t="shared" si="891"/>
        <v>43922</v>
      </c>
      <c r="BT953" s="11">
        <f t="shared" si="892"/>
        <v>1612</v>
      </c>
      <c r="BU953" s="11">
        <f t="shared" si="893"/>
        <v>0</v>
      </c>
      <c r="BV953" s="6">
        <f t="shared" si="894"/>
        <v>6368.1622073940307</v>
      </c>
      <c r="BW953" s="6">
        <v>415.65296054165583</v>
      </c>
      <c r="BX953" s="73">
        <f t="shared" si="902"/>
        <v>6128.9462356164386</v>
      </c>
      <c r="BY953" s="6">
        <v>994.89875314762571</v>
      </c>
      <c r="BZ953" s="33">
        <v>44287</v>
      </c>
      <c r="CA953" s="5">
        <f t="shared" si="895"/>
        <v>44287</v>
      </c>
      <c r="CB953" s="11">
        <f t="shared" si="896"/>
        <v>1977</v>
      </c>
      <c r="CC953" s="11">
        <f t="shared" si="897"/>
        <v>0</v>
      </c>
      <c r="CD953" s="6">
        <f t="shared" si="905"/>
        <v>7363.0609605416566</v>
      </c>
      <c r="CE953" s="62">
        <f t="shared" si="906"/>
        <v>994.89875314762571</v>
      </c>
      <c r="CF953" s="73">
        <f t="shared" si="903"/>
        <v>578.95066666666673</v>
      </c>
      <c r="CG953" s="73">
        <f t="shared" si="863"/>
        <v>5549.995568949772</v>
      </c>
      <c r="CH953" s="6">
        <f t="shared" si="907"/>
        <v>0</v>
      </c>
      <c r="CI953" s="6"/>
      <c r="CJ953" s="33">
        <v>44652</v>
      </c>
      <c r="CK953" s="5">
        <f t="shared" si="898"/>
        <v>44652</v>
      </c>
      <c r="CL953" s="11">
        <f t="shared" si="899"/>
        <v>2557</v>
      </c>
      <c r="CM953" s="11">
        <f t="shared" si="900"/>
        <v>2557</v>
      </c>
      <c r="CN953" s="6">
        <f t="shared" si="908"/>
        <v>7363.0609605416566</v>
      </c>
      <c r="CO953" s="62">
        <f t="shared" si="909"/>
        <v>0</v>
      </c>
      <c r="CP953" s="73">
        <f t="shared" si="904"/>
        <v>578.95066666666673</v>
      </c>
      <c r="CQ953" s="73">
        <f t="shared" si="864"/>
        <v>4971.0449022831053</v>
      </c>
      <c r="CR953" s="6">
        <f t="shared" si="901"/>
        <v>0</v>
      </c>
    </row>
    <row r="954" spans="1:96">
      <c r="A954" s="30" t="s">
        <v>2910</v>
      </c>
      <c r="B954" s="30" t="s">
        <v>2911</v>
      </c>
      <c r="C954" s="49"/>
      <c r="D954" s="49" t="s">
        <v>4138</v>
      </c>
      <c r="E954" s="30" t="s">
        <v>3061</v>
      </c>
      <c r="F954" s="30" t="s">
        <v>3138</v>
      </c>
      <c r="G954" s="30" t="s">
        <v>3115</v>
      </c>
      <c r="H954" s="30" t="s">
        <v>4104</v>
      </c>
      <c r="I954" s="30" t="s">
        <v>4310</v>
      </c>
      <c r="J954" s="30"/>
      <c r="K954" s="30" t="s">
        <v>1240</v>
      </c>
      <c r="L954" s="30" t="s">
        <v>3102</v>
      </c>
      <c r="M954" s="31">
        <v>3572.41</v>
      </c>
      <c r="N954" s="30">
        <v>5</v>
      </c>
      <c r="O954" s="30"/>
      <c r="P954" s="162">
        <v>15</v>
      </c>
      <c r="Q954" s="30">
        <f t="shared" si="865"/>
        <v>60</v>
      </c>
      <c r="R954" s="30">
        <f t="shared" si="866"/>
        <v>1826.2110000000002</v>
      </c>
      <c r="S954" s="30">
        <f t="shared" si="867"/>
        <v>1825</v>
      </c>
      <c r="T954" s="30" t="s">
        <v>6</v>
      </c>
      <c r="U954" s="30"/>
      <c r="V954" s="32">
        <v>42310</v>
      </c>
      <c r="W954" s="30"/>
      <c r="X954" s="31">
        <v>3572.41</v>
      </c>
      <c r="Y954" s="30">
        <v>0</v>
      </c>
      <c r="Z954" s="30">
        <v>0</v>
      </c>
      <c r="AA954" s="30">
        <v>0</v>
      </c>
      <c r="AB954" s="31">
        <f t="shared" si="868"/>
        <v>3572.41</v>
      </c>
      <c r="AC954" s="33">
        <v>42095</v>
      </c>
      <c r="AD954" s="10">
        <f t="shared" si="869"/>
        <v>42310</v>
      </c>
      <c r="AE954" s="10">
        <f t="shared" si="870"/>
        <v>42095</v>
      </c>
      <c r="AF954" s="11">
        <f t="shared" si="871"/>
        <v>-215</v>
      </c>
      <c r="AG954" s="11">
        <f t="shared" si="872"/>
        <v>1826.25</v>
      </c>
      <c r="AH954" s="11">
        <v>0</v>
      </c>
      <c r="AI954" s="11">
        <v>0</v>
      </c>
      <c r="AJ954" s="11">
        <v>0</v>
      </c>
      <c r="AK954" s="33">
        <v>42461</v>
      </c>
      <c r="AL954" s="5">
        <f t="shared" si="873"/>
        <v>42461</v>
      </c>
      <c r="AM954" s="11">
        <f t="shared" si="874"/>
        <v>42461</v>
      </c>
      <c r="AN954" s="11">
        <f t="shared" si="875"/>
        <v>0</v>
      </c>
      <c r="AO954" s="6">
        <v>294.77</v>
      </c>
      <c r="AP954" s="6">
        <f t="shared" si="876"/>
        <v>294.77</v>
      </c>
      <c r="AQ954" s="6">
        <f t="shared" si="877"/>
        <v>3277.64</v>
      </c>
      <c r="AR954" s="33">
        <v>42826</v>
      </c>
      <c r="AS954" s="5">
        <f t="shared" si="878"/>
        <v>42826</v>
      </c>
      <c r="AT954" s="11">
        <f t="shared" si="879"/>
        <v>42826</v>
      </c>
      <c r="AU954" s="11">
        <f t="shared" si="880"/>
        <v>516</v>
      </c>
      <c r="AV954" s="6">
        <v>1009.252</v>
      </c>
      <c r="AW954" s="6">
        <v>714.48199999999997</v>
      </c>
      <c r="AX954" s="6">
        <f t="shared" si="881"/>
        <v>2563.1579999999999</v>
      </c>
      <c r="AY954" s="33">
        <v>43191</v>
      </c>
      <c r="AZ954" s="5">
        <f t="shared" si="882"/>
        <v>43191</v>
      </c>
      <c r="BA954" s="11">
        <f t="shared" si="883"/>
        <v>881</v>
      </c>
      <c r="BB954" s="11">
        <f t="shared" si="884"/>
        <v>881</v>
      </c>
      <c r="BC954" s="6">
        <v>1734.1669711883142</v>
      </c>
      <c r="BD954" s="6">
        <v>724.9149711883141</v>
      </c>
      <c r="BE954" s="6">
        <f t="shared" si="885"/>
        <v>1838.2430288116857</v>
      </c>
      <c r="BF954" s="8"/>
      <c r="BG954" s="33">
        <v>43556</v>
      </c>
      <c r="BH954" s="5">
        <f t="shared" si="886"/>
        <v>43556</v>
      </c>
      <c r="BI954" s="11">
        <f t="shared" si="887"/>
        <v>1246</v>
      </c>
      <c r="BJ954" s="11">
        <f t="shared" si="888"/>
        <v>0</v>
      </c>
      <c r="BK954" s="6">
        <f t="shared" si="910"/>
        <v>2448.6469711883142</v>
      </c>
      <c r="BL954" s="6">
        <v>714.48</v>
      </c>
      <c r="BM954" s="6">
        <f t="shared" si="889"/>
        <v>1123.7630288116857</v>
      </c>
      <c r="BN954" s="59"/>
      <c r="BO954" s="58"/>
      <c r="BP954" s="58"/>
      <c r="BQ954" s="61">
        <f t="shared" si="890"/>
        <v>952.77545634204125</v>
      </c>
      <c r="BR954" s="33">
        <v>43922</v>
      </c>
      <c r="BS954" s="5">
        <f t="shared" si="891"/>
        <v>43922</v>
      </c>
      <c r="BT954" s="11">
        <f t="shared" si="892"/>
        <v>1612</v>
      </c>
      <c r="BU954" s="11">
        <f t="shared" si="893"/>
        <v>0</v>
      </c>
      <c r="BV954" s="6">
        <f t="shared" si="894"/>
        <v>2619.6345436579586</v>
      </c>
      <c r="BW954" s="6">
        <v>170.98757246964436</v>
      </c>
      <c r="BX954" s="73">
        <f t="shared" si="902"/>
        <v>2521.2405917808219</v>
      </c>
      <c r="BY954" s="6">
        <v>409.2810288116857</v>
      </c>
      <c r="BZ954" s="33">
        <v>44287</v>
      </c>
      <c r="CA954" s="5">
        <f t="shared" si="895"/>
        <v>44287</v>
      </c>
      <c r="CB954" s="11">
        <f t="shared" si="896"/>
        <v>1977</v>
      </c>
      <c r="CC954" s="11">
        <f t="shared" si="897"/>
        <v>0</v>
      </c>
      <c r="CD954" s="6">
        <f t="shared" si="905"/>
        <v>3028.9155724696443</v>
      </c>
      <c r="CE954" s="62">
        <f t="shared" si="906"/>
        <v>409.2810288116857</v>
      </c>
      <c r="CF954" s="73">
        <f t="shared" si="903"/>
        <v>238.16066666666666</v>
      </c>
      <c r="CG954" s="73">
        <f t="shared" si="863"/>
        <v>2283.0799251141552</v>
      </c>
      <c r="CH954" s="6">
        <f t="shared" si="907"/>
        <v>0</v>
      </c>
      <c r="CI954" s="6"/>
      <c r="CJ954" s="33">
        <v>44652</v>
      </c>
      <c r="CK954" s="5">
        <f t="shared" si="898"/>
        <v>44652</v>
      </c>
      <c r="CL954" s="11">
        <f t="shared" si="899"/>
        <v>2557</v>
      </c>
      <c r="CM954" s="11">
        <f t="shared" si="900"/>
        <v>2557</v>
      </c>
      <c r="CN954" s="6">
        <f t="shared" si="908"/>
        <v>3028.9155724696443</v>
      </c>
      <c r="CO954" s="62">
        <f t="shared" si="909"/>
        <v>0</v>
      </c>
      <c r="CP954" s="73">
        <f t="shared" si="904"/>
        <v>238.16066666666666</v>
      </c>
      <c r="CQ954" s="73">
        <f t="shared" si="864"/>
        <v>2044.9192584474886</v>
      </c>
      <c r="CR954" s="6">
        <f t="shared" si="901"/>
        <v>0</v>
      </c>
    </row>
    <row r="955" spans="1:96">
      <c r="A955" s="30" t="s">
        <v>2912</v>
      </c>
      <c r="B955" s="30" t="s">
        <v>2911</v>
      </c>
      <c r="C955" s="49"/>
      <c r="D955" s="49" t="s">
        <v>4139</v>
      </c>
      <c r="E955" s="30" t="s">
        <v>3061</v>
      </c>
      <c r="F955" s="30" t="s">
        <v>3138</v>
      </c>
      <c r="G955" s="30" t="s">
        <v>3115</v>
      </c>
      <c r="H955" s="30" t="s">
        <v>4109</v>
      </c>
      <c r="I955" s="30" t="s">
        <v>4312</v>
      </c>
      <c r="J955" s="30"/>
      <c r="K955" s="30" t="s">
        <v>1240</v>
      </c>
      <c r="L955" s="30" t="s">
        <v>3102</v>
      </c>
      <c r="M955" s="31">
        <v>3572.41</v>
      </c>
      <c r="N955" s="30">
        <v>5</v>
      </c>
      <c r="O955" s="30"/>
      <c r="P955" s="162">
        <v>15</v>
      </c>
      <c r="Q955" s="30">
        <f t="shared" si="865"/>
        <v>60</v>
      </c>
      <c r="R955" s="30">
        <f t="shared" si="866"/>
        <v>1826.2110000000002</v>
      </c>
      <c r="S955" s="30">
        <f t="shared" si="867"/>
        <v>1825</v>
      </c>
      <c r="T955" s="30" t="s">
        <v>6</v>
      </c>
      <c r="U955" s="30"/>
      <c r="V955" s="32">
        <v>42310</v>
      </c>
      <c r="W955" s="30"/>
      <c r="X955" s="31">
        <v>3572.41</v>
      </c>
      <c r="Y955" s="30">
        <v>0</v>
      </c>
      <c r="Z955" s="30">
        <v>0</v>
      </c>
      <c r="AA955" s="30">
        <v>0</v>
      </c>
      <c r="AB955" s="31">
        <f t="shared" si="868"/>
        <v>3572.41</v>
      </c>
      <c r="AC955" s="33">
        <v>42095</v>
      </c>
      <c r="AD955" s="10">
        <f t="shared" si="869"/>
        <v>42310</v>
      </c>
      <c r="AE955" s="10">
        <f t="shared" si="870"/>
        <v>42095</v>
      </c>
      <c r="AF955" s="11">
        <f t="shared" si="871"/>
        <v>-215</v>
      </c>
      <c r="AG955" s="11">
        <f t="shared" si="872"/>
        <v>1826.25</v>
      </c>
      <c r="AH955" s="11">
        <v>0</v>
      </c>
      <c r="AI955" s="11">
        <v>0</v>
      </c>
      <c r="AJ955" s="11">
        <v>0</v>
      </c>
      <c r="AK955" s="33">
        <v>42461</v>
      </c>
      <c r="AL955" s="5">
        <f t="shared" si="873"/>
        <v>42461</v>
      </c>
      <c r="AM955" s="11">
        <f t="shared" si="874"/>
        <v>42461</v>
      </c>
      <c r="AN955" s="11">
        <f t="shared" si="875"/>
        <v>0</v>
      </c>
      <c r="AO955" s="6">
        <v>294.77</v>
      </c>
      <c r="AP955" s="6">
        <f t="shared" si="876"/>
        <v>294.77</v>
      </c>
      <c r="AQ955" s="6">
        <f t="shared" si="877"/>
        <v>3277.64</v>
      </c>
      <c r="AR955" s="33">
        <v>42826</v>
      </c>
      <c r="AS955" s="5">
        <f t="shared" si="878"/>
        <v>42826</v>
      </c>
      <c r="AT955" s="11">
        <f t="shared" si="879"/>
        <v>42826</v>
      </c>
      <c r="AU955" s="11">
        <f t="shared" si="880"/>
        <v>516</v>
      </c>
      <c r="AV955" s="6">
        <v>1009.252</v>
      </c>
      <c r="AW955" s="6">
        <v>714.48199999999997</v>
      </c>
      <c r="AX955" s="6">
        <f t="shared" si="881"/>
        <v>2563.1579999999999</v>
      </c>
      <c r="AY955" s="33">
        <v>43191</v>
      </c>
      <c r="AZ955" s="5">
        <f t="shared" si="882"/>
        <v>43191</v>
      </c>
      <c r="BA955" s="11">
        <f t="shared" si="883"/>
        <v>881</v>
      </c>
      <c r="BB955" s="11">
        <f t="shared" si="884"/>
        <v>881</v>
      </c>
      <c r="BC955" s="6">
        <v>1734.1669711883142</v>
      </c>
      <c r="BD955" s="6">
        <v>724.9149711883141</v>
      </c>
      <c r="BE955" s="6">
        <f t="shared" si="885"/>
        <v>1838.2430288116857</v>
      </c>
      <c r="BF955" s="8"/>
      <c r="BG955" s="33">
        <v>43556</v>
      </c>
      <c r="BH955" s="5">
        <f t="shared" si="886"/>
        <v>43556</v>
      </c>
      <c r="BI955" s="11">
        <f t="shared" si="887"/>
        <v>1246</v>
      </c>
      <c r="BJ955" s="11">
        <f t="shared" si="888"/>
        <v>0</v>
      </c>
      <c r="BK955" s="6">
        <f t="shared" si="910"/>
        <v>2448.6469711883142</v>
      </c>
      <c r="BL955" s="6">
        <v>714.48</v>
      </c>
      <c r="BM955" s="6">
        <f t="shared" si="889"/>
        <v>1123.7630288116857</v>
      </c>
      <c r="BN955" s="59"/>
      <c r="BO955" s="58"/>
      <c r="BP955" s="58"/>
      <c r="BQ955" s="61">
        <f t="shared" si="890"/>
        <v>952.77545634204125</v>
      </c>
      <c r="BR955" s="33">
        <v>43922</v>
      </c>
      <c r="BS955" s="5">
        <f t="shared" si="891"/>
        <v>43922</v>
      </c>
      <c r="BT955" s="11">
        <f t="shared" si="892"/>
        <v>1612</v>
      </c>
      <c r="BU955" s="11">
        <f t="shared" si="893"/>
        <v>0</v>
      </c>
      <c r="BV955" s="6">
        <f t="shared" si="894"/>
        <v>2619.6345436579586</v>
      </c>
      <c r="BW955" s="6">
        <v>170.98757246964436</v>
      </c>
      <c r="BX955" s="73">
        <f t="shared" si="902"/>
        <v>2521.2405917808219</v>
      </c>
      <c r="BY955" s="6">
        <v>409.2810288116857</v>
      </c>
      <c r="BZ955" s="33">
        <v>44287</v>
      </c>
      <c r="CA955" s="5">
        <f t="shared" si="895"/>
        <v>44287</v>
      </c>
      <c r="CB955" s="11">
        <f t="shared" si="896"/>
        <v>1977</v>
      </c>
      <c r="CC955" s="11">
        <f t="shared" si="897"/>
        <v>0</v>
      </c>
      <c r="CD955" s="6">
        <f t="shared" si="905"/>
        <v>3028.9155724696443</v>
      </c>
      <c r="CE955" s="62">
        <f t="shared" si="906"/>
        <v>409.2810288116857</v>
      </c>
      <c r="CF955" s="73">
        <f t="shared" si="903"/>
        <v>238.16066666666666</v>
      </c>
      <c r="CG955" s="73">
        <f t="shared" si="863"/>
        <v>2283.0799251141552</v>
      </c>
      <c r="CH955" s="6">
        <f t="shared" si="907"/>
        <v>0</v>
      </c>
      <c r="CI955" s="6"/>
      <c r="CJ955" s="33">
        <v>44652</v>
      </c>
      <c r="CK955" s="5">
        <f t="shared" si="898"/>
        <v>44652</v>
      </c>
      <c r="CL955" s="11">
        <f t="shared" si="899"/>
        <v>2557</v>
      </c>
      <c r="CM955" s="11">
        <f t="shared" si="900"/>
        <v>2557</v>
      </c>
      <c r="CN955" s="6">
        <f t="shared" si="908"/>
        <v>3028.9155724696443</v>
      </c>
      <c r="CO955" s="62">
        <f t="shared" si="909"/>
        <v>0</v>
      </c>
      <c r="CP955" s="73">
        <f t="shared" si="904"/>
        <v>238.16066666666666</v>
      </c>
      <c r="CQ955" s="73">
        <f t="shared" si="864"/>
        <v>2044.9192584474886</v>
      </c>
      <c r="CR955" s="6">
        <f t="shared" si="901"/>
        <v>0</v>
      </c>
    </row>
    <row r="956" spans="1:96">
      <c r="A956" s="30" t="s">
        <v>2913</v>
      </c>
      <c r="B956" s="30" t="s">
        <v>2911</v>
      </c>
      <c r="C956" s="49"/>
      <c r="D956" s="49" t="s">
        <v>4140</v>
      </c>
      <c r="E956" s="30" t="s">
        <v>3061</v>
      </c>
      <c r="F956" s="30" t="s">
        <v>3138</v>
      </c>
      <c r="G956" s="30" t="s">
        <v>3115</v>
      </c>
      <c r="H956" s="30" t="s">
        <v>4109</v>
      </c>
      <c r="I956" s="30" t="s">
        <v>4310</v>
      </c>
      <c r="J956" s="30"/>
      <c r="K956" s="30" t="s">
        <v>1240</v>
      </c>
      <c r="L956" s="30" t="s">
        <v>3102</v>
      </c>
      <c r="M956" s="31">
        <v>3572.41</v>
      </c>
      <c r="N956" s="30">
        <v>5</v>
      </c>
      <c r="O956" s="30"/>
      <c r="P956" s="162">
        <v>15</v>
      </c>
      <c r="Q956" s="30">
        <f t="shared" si="865"/>
        <v>60</v>
      </c>
      <c r="R956" s="30">
        <f t="shared" si="866"/>
        <v>1826.2110000000002</v>
      </c>
      <c r="S956" s="30">
        <f t="shared" si="867"/>
        <v>1825</v>
      </c>
      <c r="T956" s="30" t="s">
        <v>6</v>
      </c>
      <c r="U956" s="30"/>
      <c r="V956" s="32">
        <v>42310</v>
      </c>
      <c r="W956" s="30"/>
      <c r="X956" s="31">
        <v>3572.41</v>
      </c>
      <c r="Y956" s="30">
        <v>0</v>
      </c>
      <c r="Z956" s="30">
        <v>0</v>
      </c>
      <c r="AA956" s="30">
        <v>0</v>
      </c>
      <c r="AB956" s="31">
        <f t="shared" si="868"/>
        <v>3572.41</v>
      </c>
      <c r="AC956" s="33">
        <v>42095</v>
      </c>
      <c r="AD956" s="10">
        <f t="shared" si="869"/>
        <v>42310</v>
      </c>
      <c r="AE956" s="10">
        <f t="shared" si="870"/>
        <v>42095</v>
      </c>
      <c r="AF956" s="11">
        <f t="shared" si="871"/>
        <v>-215</v>
      </c>
      <c r="AG956" s="11">
        <f t="shared" si="872"/>
        <v>1826.25</v>
      </c>
      <c r="AH956" s="11">
        <v>0</v>
      </c>
      <c r="AI956" s="11">
        <v>0</v>
      </c>
      <c r="AJ956" s="11">
        <v>0</v>
      </c>
      <c r="AK956" s="33">
        <v>42461</v>
      </c>
      <c r="AL956" s="5">
        <f t="shared" si="873"/>
        <v>42461</v>
      </c>
      <c r="AM956" s="11">
        <f t="shared" si="874"/>
        <v>42461</v>
      </c>
      <c r="AN956" s="11">
        <f t="shared" si="875"/>
        <v>0</v>
      </c>
      <c r="AO956" s="6">
        <v>294.77</v>
      </c>
      <c r="AP956" s="6">
        <f t="shared" si="876"/>
        <v>294.77</v>
      </c>
      <c r="AQ956" s="6">
        <f t="shared" si="877"/>
        <v>3277.64</v>
      </c>
      <c r="AR956" s="33">
        <v>42826</v>
      </c>
      <c r="AS956" s="5">
        <f t="shared" si="878"/>
        <v>42826</v>
      </c>
      <c r="AT956" s="11">
        <f t="shared" si="879"/>
        <v>42826</v>
      </c>
      <c r="AU956" s="11">
        <f t="shared" si="880"/>
        <v>516</v>
      </c>
      <c r="AV956" s="6">
        <v>1009.252</v>
      </c>
      <c r="AW956" s="6">
        <v>714.48199999999997</v>
      </c>
      <c r="AX956" s="6">
        <f t="shared" si="881"/>
        <v>2563.1579999999999</v>
      </c>
      <c r="AY956" s="33">
        <v>43191</v>
      </c>
      <c r="AZ956" s="5">
        <f t="shared" si="882"/>
        <v>43191</v>
      </c>
      <c r="BA956" s="11">
        <f t="shared" si="883"/>
        <v>881</v>
      </c>
      <c r="BB956" s="11">
        <f t="shared" si="884"/>
        <v>881</v>
      </c>
      <c r="BC956" s="6">
        <v>1734.1669711883142</v>
      </c>
      <c r="BD956" s="6">
        <v>724.9149711883141</v>
      </c>
      <c r="BE956" s="6">
        <f t="shared" si="885"/>
        <v>1838.2430288116857</v>
      </c>
      <c r="BF956" s="8"/>
      <c r="BG956" s="33">
        <v>43556</v>
      </c>
      <c r="BH956" s="5">
        <f t="shared" si="886"/>
        <v>43556</v>
      </c>
      <c r="BI956" s="11">
        <f t="shared" si="887"/>
        <v>1246</v>
      </c>
      <c r="BJ956" s="11">
        <f t="shared" si="888"/>
        <v>0</v>
      </c>
      <c r="BK956" s="6">
        <f t="shared" si="910"/>
        <v>2448.6469711883142</v>
      </c>
      <c r="BL956" s="6">
        <v>714.48</v>
      </c>
      <c r="BM956" s="6">
        <f t="shared" si="889"/>
        <v>1123.7630288116857</v>
      </c>
      <c r="BN956" s="59"/>
      <c r="BO956" s="58"/>
      <c r="BP956" s="58"/>
      <c r="BQ956" s="61">
        <f t="shared" si="890"/>
        <v>952.77545634204125</v>
      </c>
      <c r="BR956" s="33">
        <v>43922</v>
      </c>
      <c r="BS956" s="5">
        <f t="shared" si="891"/>
        <v>43922</v>
      </c>
      <c r="BT956" s="11">
        <f t="shared" si="892"/>
        <v>1612</v>
      </c>
      <c r="BU956" s="11">
        <f t="shared" si="893"/>
        <v>0</v>
      </c>
      <c r="BV956" s="6">
        <f t="shared" si="894"/>
        <v>2619.6345436579586</v>
      </c>
      <c r="BW956" s="6">
        <v>170.98757246964436</v>
      </c>
      <c r="BX956" s="73">
        <f t="shared" si="902"/>
        <v>2521.2405917808219</v>
      </c>
      <c r="BY956" s="6">
        <v>409.2810288116857</v>
      </c>
      <c r="BZ956" s="33">
        <v>44287</v>
      </c>
      <c r="CA956" s="5">
        <f t="shared" si="895"/>
        <v>44287</v>
      </c>
      <c r="CB956" s="11">
        <f t="shared" si="896"/>
        <v>1977</v>
      </c>
      <c r="CC956" s="11">
        <f t="shared" si="897"/>
        <v>0</v>
      </c>
      <c r="CD956" s="6">
        <f t="shared" si="905"/>
        <v>3028.9155724696443</v>
      </c>
      <c r="CE956" s="62">
        <f t="shared" si="906"/>
        <v>409.2810288116857</v>
      </c>
      <c r="CF956" s="73">
        <f t="shared" si="903"/>
        <v>238.16066666666666</v>
      </c>
      <c r="CG956" s="73">
        <f t="shared" si="863"/>
        <v>2283.0799251141552</v>
      </c>
      <c r="CH956" s="6">
        <f t="shared" si="907"/>
        <v>0</v>
      </c>
      <c r="CI956" s="6"/>
      <c r="CJ956" s="33">
        <v>44652</v>
      </c>
      <c r="CK956" s="5">
        <f t="shared" si="898"/>
        <v>44652</v>
      </c>
      <c r="CL956" s="11">
        <f t="shared" si="899"/>
        <v>2557</v>
      </c>
      <c r="CM956" s="11">
        <f t="shared" si="900"/>
        <v>2557</v>
      </c>
      <c r="CN956" s="6">
        <f t="shared" si="908"/>
        <v>3028.9155724696443</v>
      </c>
      <c r="CO956" s="62">
        <f t="shared" si="909"/>
        <v>0</v>
      </c>
      <c r="CP956" s="73">
        <f t="shared" si="904"/>
        <v>238.16066666666666</v>
      </c>
      <c r="CQ956" s="73">
        <f t="shared" si="864"/>
        <v>2044.9192584474886</v>
      </c>
      <c r="CR956" s="6">
        <f t="shared" si="901"/>
        <v>0</v>
      </c>
    </row>
    <row r="957" spans="1:96">
      <c r="A957" s="30" t="s">
        <v>2914</v>
      </c>
      <c r="B957" s="30" t="s">
        <v>2911</v>
      </c>
      <c r="C957" s="49"/>
      <c r="D957" s="49" t="s">
        <v>4141</v>
      </c>
      <c r="E957" s="30" t="s">
        <v>3061</v>
      </c>
      <c r="F957" s="30" t="s">
        <v>3138</v>
      </c>
      <c r="G957" s="30" t="s">
        <v>3115</v>
      </c>
      <c r="H957" s="30" t="s">
        <v>4109</v>
      </c>
      <c r="I957" s="30" t="s">
        <v>4310</v>
      </c>
      <c r="J957" s="30"/>
      <c r="K957" s="30" t="s">
        <v>1240</v>
      </c>
      <c r="L957" s="30" t="s">
        <v>3102</v>
      </c>
      <c r="M957" s="31">
        <v>3572.41</v>
      </c>
      <c r="N957" s="30">
        <v>5</v>
      </c>
      <c r="O957" s="30"/>
      <c r="P957" s="162">
        <v>15</v>
      </c>
      <c r="Q957" s="30">
        <f t="shared" si="865"/>
        <v>60</v>
      </c>
      <c r="R957" s="30">
        <f t="shared" si="866"/>
        <v>1826.2110000000002</v>
      </c>
      <c r="S957" s="30">
        <f t="shared" si="867"/>
        <v>1825</v>
      </c>
      <c r="T957" s="30" t="s">
        <v>6</v>
      </c>
      <c r="U957" s="30"/>
      <c r="V957" s="32">
        <v>42310</v>
      </c>
      <c r="W957" s="30"/>
      <c r="X957" s="31">
        <v>3572.41</v>
      </c>
      <c r="Y957" s="30">
        <v>0</v>
      </c>
      <c r="Z957" s="30">
        <v>0</v>
      </c>
      <c r="AA957" s="30">
        <v>0</v>
      </c>
      <c r="AB957" s="31">
        <f t="shared" si="868"/>
        <v>3572.41</v>
      </c>
      <c r="AC957" s="33">
        <v>42095</v>
      </c>
      <c r="AD957" s="10">
        <f t="shared" si="869"/>
        <v>42310</v>
      </c>
      <c r="AE957" s="10">
        <f t="shared" si="870"/>
        <v>42095</v>
      </c>
      <c r="AF957" s="11">
        <f t="shared" si="871"/>
        <v>-215</v>
      </c>
      <c r="AG957" s="11">
        <f t="shared" si="872"/>
        <v>1826.25</v>
      </c>
      <c r="AH957" s="11">
        <v>0</v>
      </c>
      <c r="AI957" s="11">
        <v>0</v>
      </c>
      <c r="AJ957" s="11">
        <v>0</v>
      </c>
      <c r="AK957" s="33">
        <v>42461</v>
      </c>
      <c r="AL957" s="5">
        <f t="shared" si="873"/>
        <v>42461</v>
      </c>
      <c r="AM957" s="11">
        <f t="shared" si="874"/>
        <v>42461</v>
      </c>
      <c r="AN957" s="11">
        <f t="shared" si="875"/>
        <v>0</v>
      </c>
      <c r="AO957" s="6">
        <v>294.77</v>
      </c>
      <c r="AP957" s="6">
        <f t="shared" si="876"/>
        <v>294.77</v>
      </c>
      <c r="AQ957" s="6">
        <f t="shared" si="877"/>
        <v>3277.64</v>
      </c>
      <c r="AR957" s="33">
        <v>42826</v>
      </c>
      <c r="AS957" s="5">
        <f t="shared" si="878"/>
        <v>42826</v>
      </c>
      <c r="AT957" s="11">
        <f t="shared" si="879"/>
        <v>42826</v>
      </c>
      <c r="AU957" s="11">
        <f t="shared" si="880"/>
        <v>516</v>
      </c>
      <c r="AV957" s="6">
        <v>1009.252</v>
      </c>
      <c r="AW957" s="6">
        <v>714.48199999999997</v>
      </c>
      <c r="AX957" s="6">
        <f t="shared" si="881"/>
        <v>2563.1579999999999</v>
      </c>
      <c r="AY957" s="33">
        <v>43191</v>
      </c>
      <c r="AZ957" s="5">
        <f t="shared" si="882"/>
        <v>43191</v>
      </c>
      <c r="BA957" s="11">
        <f t="shared" si="883"/>
        <v>881</v>
      </c>
      <c r="BB957" s="11">
        <f t="shared" si="884"/>
        <v>881</v>
      </c>
      <c r="BC957" s="6">
        <v>1734.1669711883142</v>
      </c>
      <c r="BD957" s="6">
        <v>724.9149711883141</v>
      </c>
      <c r="BE957" s="6">
        <f t="shared" si="885"/>
        <v>1838.2430288116857</v>
      </c>
      <c r="BF957" s="8"/>
      <c r="BG957" s="33">
        <v>43556</v>
      </c>
      <c r="BH957" s="5">
        <f t="shared" si="886"/>
        <v>43556</v>
      </c>
      <c r="BI957" s="11">
        <f t="shared" si="887"/>
        <v>1246</v>
      </c>
      <c r="BJ957" s="11">
        <f t="shared" si="888"/>
        <v>0</v>
      </c>
      <c r="BK957" s="6">
        <f t="shared" si="910"/>
        <v>2448.6469711883142</v>
      </c>
      <c r="BL957" s="6">
        <v>714.48</v>
      </c>
      <c r="BM957" s="6">
        <f t="shared" si="889"/>
        <v>1123.7630288116857</v>
      </c>
      <c r="BN957" s="59"/>
      <c r="BO957" s="58"/>
      <c r="BP957" s="58"/>
      <c r="BQ957" s="61">
        <f t="shared" si="890"/>
        <v>952.77545634204125</v>
      </c>
      <c r="BR957" s="33">
        <v>43922</v>
      </c>
      <c r="BS957" s="5">
        <f t="shared" si="891"/>
        <v>43922</v>
      </c>
      <c r="BT957" s="11">
        <f t="shared" si="892"/>
        <v>1612</v>
      </c>
      <c r="BU957" s="11">
        <f t="shared" si="893"/>
        <v>0</v>
      </c>
      <c r="BV957" s="6">
        <f t="shared" si="894"/>
        <v>2619.6345436579586</v>
      </c>
      <c r="BW957" s="6">
        <v>170.98757246964436</v>
      </c>
      <c r="BX957" s="73">
        <f t="shared" si="902"/>
        <v>2521.2405917808219</v>
      </c>
      <c r="BY957" s="6">
        <v>409.2810288116857</v>
      </c>
      <c r="BZ957" s="33">
        <v>44287</v>
      </c>
      <c r="CA957" s="5">
        <f t="shared" si="895"/>
        <v>44287</v>
      </c>
      <c r="CB957" s="11">
        <f t="shared" si="896"/>
        <v>1977</v>
      </c>
      <c r="CC957" s="11">
        <f t="shared" si="897"/>
        <v>0</v>
      </c>
      <c r="CD957" s="6">
        <f t="shared" si="905"/>
        <v>3028.9155724696443</v>
      </c>
      <c r="CE957" s="62">
        <f t="shared" si="906"/>
        <v>409.2810288116857</v>
      </c>
      <c r="CF957" s="73">
        <f t="shared" si="903"/>
        <v>238.16066666666666</v>
      </c>
      <c r="CG957" s="73">
        <f t="shared" si="863"/>
        <v>2283.0799251141552</v>
      </c>
      <c r="CH957" s="6">
        <f t="shared" si="907"/>
        <v>0</v>
      </c>
      <c r="CI957" s="6"/>
      <c r="CJ957" s="33">
        <v>44652</v>
      </c>
      <c r="CK957" s="5">
        <f t="shared" si="898"/>
        <v>44652</v>
      </c>
      <c r="CL957" s="11">
        <f t="shared" si="899"/>
        <v>2557</v>
      </c>
      <c r="CM957" s="11">
        <f t="shared" si="900"/>
        <v>2557</v>
      </c>
      <c r="CN957" s="6">
        <f t="shared" si="908"/>
        <v>3028.9155724696443</v>
      </c>
      <c r="CO957" s="62">
        <f t="shared" si="909"/>
        <v>0</v>
      </c>
      <c r="CP957" s="73">
        <f t="shared" si="904"/>
        <v>238.16066666666666</v>
      </c>
      <c r="CQ957" s="73">
        <f t="shared" si="864"/>
        <v>2044.9192584474886</v>
      </c>
      <c r="CR957" s="6">
        <f t="shared" si="901"/>
        <v>0</v>
      </c>
    </row>
    <row r="958" spans="1:96">
      <c r="A958" s="30" t="s">
        <v>2915</v>
      </c>
      <c r="B958" s="30" t="s">
        <v>2911</v>
      </c>
      <c r="C958" s="49"/>
      <c r="D958" s="49" t="s">
        <v>4142</v>
      </c>
      <c r="E958" s="30" t="s">
        <v>3061</v>
      </c>
      <c r="F958" s="30" t="s">
        <v>3138</v>
      </c>
      <c r="G958" s="30" t="s">
        <v>3115</v>
      </c>
      <c r="H958" s="30" t="s">
        <v>4113</v>
      </c>
      <c r="I958" s="30" t="s">
        <v>4310</v>
      </c>
      <c r="J958" s="30"/>
      <c r="K958" s="30" t="s">
        <v>1240</v>
      </c>
      <c r="L958" s="30" t="s">
        <v>3102</v>
      </c>
      <c r="M958" s="31">
        <v>3572.41</v>
      </c>
      <c r="N958" s="30">
        <v>5</v>
      </c>
      <c r="O958" s="30"/>
      <c r="P958" s="162">
        <v>15</v>
      </c>
      <c r="Q958" s="30">
        <f t="shared" si="865"/>
        <v>60</v>
      </c>
      <c r="R958" s="30">
        <f t="shared" si="866"/>
        <v>1826.2110000000002</v>
      </c>
      <c r="S958" s="30">
        <f t="shared" si="867"/>
        <v>1825</v>
      </c>
      <c r="T958" s="30" t="s">
        <v>6</v>
      </c>
      <c r="U958" s="30"/>
      <c r="V958" s="32">
        <v>42310</v>
      </c>
      <c r="W958" s="30"/>
      <c r="X958" s="31">
        <v>3572.41</v>
      </c>
      <c r="Y958" s="30">
        <v>0</v>
      </c>
      <c r="Z958" s="30">
        <v>0</v>
      </c>
      <c r="AA958" s="30">
        <v>0</v>
      </c>
      <c r="AB958" s="31">
        <f t="shared" si="868"/>
        <v>3572.41</v>
      </c>
      <c r="AC958" s="33">
        <v>42095</v>
      </c>
      <c r="AD958" s="10">
        <f t="shared" si="869"/>
        <v>42310</v>
      </c>
      <c r="AE958" s="10">
        <f t="shared" si="870"/>
        <v>42095</v>
      </c>
      <c r="AF958" s="11">
        <f t="shared" si="871"/>
        <v>-215</v>
      </c>
      <c r="AG958" s="11">
        <f t="shared" si="872"/>
        <v>1826.25</v>
      </c>
      <c r="AH958" s="11">
        <v>0</v>
      </c>
      <c r="AI958" s="11">
        <v>0</v>
      </c>
      <c r="AJ958" s="11">
        <v>0</v>
      </c>
      <c r="AK958" s="33">
        <v>42461</v>
      </c>
      <c r="AL958" s="5">
        <f t="shared" si="873"/>
        <v>42461</v>
      </c>
      <c r="AM958" s="11">
        <f t="shared" si="874"/>
        <v>42461</v>
      </c>
      <c r="AN958" s="11">
        <f t="shared" si="875"/>
        <v>0</v>
      </c>
      <c r="AO958" s="6">
        <v>294.77</v>
      </c>
      <c r="AP958" s="6">
        <f t="shared" si="876"/>
        <v>294.77</v>
      </c>
      <c r="AQ958" s="6">
        <f t="shared" si="877"/>
        <v>3277.64</v>
      </c>
      <c r="AR958" s="33">
        <v>42826</v>
      </c>
      <c r="AS958" s="5">
        <f t="shared" si="878"/>
        <v>42826</v>
      </c>
      <c r="AT958" s="11">
        <f t="shared" si="879"/>
        <v>42826</v>
      </c>
      <c r="AU958" s="11">
        <f t="shared" si="880"/>
        <v>516</v>
      </c>
      <c r="AV958" s="6">
        <v>1009.252</v>
      </c>
      <c r="AW958" s="6">
        <v>714.48199999999997</v>
      </c>
      <c r="AX958" s="6">
        <f t="shared" si="881"/>
        <v>2563.1579999999999</v>
      </c>
      <c r="AY958" s="33">
        <v>43191</v>
      </c>
      <c r="AZ958" s="5">
        <f t="shared" si="882"/>
        <v>43191</v>
      </c>
      <c r="BA958" s="11">
        <f t="shared" si="883"/>
        <v>881</v>
      </c>
      <c r="BB958" s="11">
        <f t="shared" si="884"/>
        <v>881</v>
      </c>
      <c r="BC958" s="6">
        <v>1734.1669711883142</v>
      </c>
      <c r="BD958" s="6">
        <v>724.9149711883141</v>
      </c>
      <c r="BE958" s="6">
        <f t="shared" si="885"/>
        <v>1838.2430288116857</v>
      </c>
      <c r="BF958" s="8"/>
      <c r="BG958" s="33">
        <v>43556</v>
      </c>
      <c r="BH958" s="5">
        <f t="shared" si="886"/>
        <v>43556</v>
      </c>
      <c r="BI958" s="11">
        <f t="shared" si="887"/>
        <v>1246</v>
      </c>
      <c r="BJ958" s="11">
        <f t="shared" si="888"/>
        <v>0</v>
      </c>
      <c r="BK958" s="6">
        <f t="shared" si="910"/>
        <v>2448.6469711883142</v>
      </c>
      <c r="BL958" s="6">
        <v>714.48</v>
      </c>
      <c r="BM958" s="6">
        <f t="shared" si="889"/>
        <v>1123.7630288116857</v>
      </c>
      <c r="BN958" s="59"/>
      <c r="BO958" s="58"/>
      <c r="BP958" s="58"/>
      <c r="BQ958" s="61">
        <f t="shared" si="890"/>
        <v>952.77545634204125</v>
      </c>
      <c r="BR958" s="33">
        <v>43922</v>
      </c>
      <c r="BS958" s="5">
        <f t="shared" si="891"/>
        <v>43922</v>
      </c>
      <c r="BT958" s="11">
        <f t="shared" si="892"/>
        <v>1612</v>
      </c>
      <c r="BU958" s="11">
        <f t="shared" si="893"/>
        <v>0</v>
      </c>
      <c r="BV958" s="6">
        <f t="shared" si="894"/>
        <v>2619.6345436579586</v>
      </c>
      <c r="BW958" s="6">
        <v>170.98757246964436</v>
      </c>
      <c r="BX958" s="73">
        <f t="shared" si="902"/>
        <v>2521.2405917808219</v>
      </c>
      <c r="BY958" s="6">
        <v>409.2810288116857</v>
      </c>
      <c r="BZ958" s="33">
        <v>44287</v>
      </c>
      <c r="CA958" s="5">
        <f t="shared" si="895"/>
        <v>44287</v>
      </c>
      <c r="CB958" s="11">
        <f t="shared" si="896"/>
        <v>1977</v>
      </c>
      <c r="CC958" s="11">
        <f t="shared" si="897"/>
        <v>0</v>
      </c>
      <c r="CD958" s="6">
        <f t="shared" si="905"/>
        <v>3028.9155724696443</v>
      </c>
      <c r="CE958" s="62">
        <f t="shared" si="906"/>
        <v>409.2810288116857</v>
      </c>
      <c r="CF958" s="73">
        <f t="shared" si="903"/>
        <v>238.16066666666666</v>
      </c>
      <c r="CG958" s="73">
        <f t="shared" si="863"/>
        <v>2283.0799251141552</v>
      </c>
      <c r="CH958" s="6">
        <f t="shared" si="907"/>
        <v>0</v>
      </c>
      <c r="CI958" s="6"/>
      <c r="CJ958" s="33">
        <v>44652</v>
      </c>
      <c r="CK958" s="5">
        <f t="shared" si="898"/>
        <v>44652</v>
      </c>
      <c r="CL958" s="11">
        <f t="shared" si="899"/>
        <v>2557</v>
      </c>
      <c r="CM958" s="11">
        <f t="shared" si="900"/>
        <v>2557</v>
      </c>
      <c r="CN958" s="6">
        <f t="shared" si="908"/>
        <v>3028.9155724696443</v>
      </c>
      <c r="CO958" s="62">
        <f t="shared" si="909"/>
        <v>0</v>
      </c>
      <c r="CP958" s="73">
        <f t="shared" si="904"/>
        <v>238.16066666666666</v>
      </c>
      <c r="CQ958" s="73">
        <f t="shared" si="864"/>
        <v>2044.9192584474886</v>
      </c>
      <c r="CR958" s="6">
        <f t="shared" si="901"/>
        <v>0</v>
      </c>
    </row>
    <row r="959" spans="1:96">
      <c r="A959" s="30" t="s">
        <v>2916</v>
      </c>
      <c r="B959" s="30" t="s">
        <v>2911</v>
      </c>
      <c r="C959" s="49"/>
      <c r="D959" s="49" t="s">
        <v>4143</v>
      </c>
      <c r="E959" s="30" t="s">
        <v>3061</v>
      </c>
      <c r="F959" s="30" t="s">
        <v>3138</v>
      </c>
      <c r="G959" s="30" t="s">
        <v>3115</v>
      </c>
      <c r="H959" s="30" t="s">
        <v>4113</v>
      </c>
      <c r="I959" s="30" t="s">
        <v>4482</v>
      </c>
      <c r="J959" s="30"/>
      <c r="K959" s="30" t="s">
        <v>1240</v>
      </c>
      <c r="L959" s="30" t="s">
        <v>3102</v>
      </c>
      <c r="M959" s="31">
        <v>3572.41</v>
      </c>
      <c r="N959" s="30">
        <v>5</v>
      </c>
      <c r="O959" s="30"/>
      <c r="P959" s="162">
        <v>15</v>
      </c>
      <c r="Q959" s="30">
        <f t="shared" si="865"/>
        <v>60</v>
      </c>
      <c r="R959" s="30">
        <f t="shared" si="866"/>
        <v>1826.2110000000002</v>
      </c>
      <c r="S959" s="30">
        <f t="shared" si="867"/>
        <v>1825</v>
      </c>
      <c r="T959" s="30" t="s">
        <v>6</v>
      </c>
      <c r="U959" s="30"/>
      <c r="V959" s="32">
        <v>42310</v>
      </c>
      <c r="W959" s="30"/>
      <c r="X959" s="31">
        <v>3572.41</v>
      </c>
      <c r="Y959" s="30">
        <v>0</v>
      </c>
      <c r="Z959" s="30">
        <v>0</v>
      </c>
      <c r="AA959" s="30">
        <v>0</v>
      </c>
      <c r="AB959" s="31">
        <f t="shared" si="868"/>
        <v>3572.41</v>
      </c>
      <c r="AC959" s="33">
        <v>42095</v>
      </c>
      <c r="AD959" s="10">
        <f t="shared" si="869"/>
        <v>42310</v>
      </c>
      <c r="AE959" s="10">
        <f t="shared" si="870"/>
        <v>42095</v>
      </c>
      <c r="AF959" s="11">
        <f t="shared" si="871"/>
        <v>-215</v>
      </c>
      <c r="AG959" s="11">
        <f t="shared" si="872"/>
        <v>1826.25</v>
      </c>
      <c r="AH959" s="11">
        <v>0</v>
      </c>
      <c r="AI959" s="11">
        <v>0</v>
      </c>
      <c r="AJ959" s="11">
        <v>0</v>
      </c>
      <c r="AK959" s="33">
        <v>42461</v>
      </c>
      <c r="AL959" s="5">
        <f t="shared" si="873"/>
        <v>42461</v>
      </c>
      <c r="AM959" s="11">
        <f t="shared" si="874"/>
        <v>42461</v>
      </c>
      <c r="AN959" s="11">
        <f t="shared" si="875"/>
        <v>0</v>
      </c>
      <c r="AO959" s="6">
        <v>294.77</v>
      </c>
      <c r="AP959" s="6">
        <f t="shared" si="876"/>
        <v>294.77</v>
      </c>
      <c r="AQ959" s="6">
        <f t="shared" si="877"/>
        <v>3277.64</v>
      </c>
      <c r="AR959" s="33">
        <v>42826</v>
      </c>
      <c r="AS959" s="5">
        <f t="shared" si="878"/>
        <v>42826</v>
      </c>
      <c r="AT959" s="11">
        <f t="shared" si="879"/>
        <v>42826</v>
      </c>
      <c r="AU959" s="11">
        <f t="shared" si="880"/>
        <v>516</v>
      </c>
      <c r="AV959" s="6">
        <v>1009.252</v>
      </c>
      <c r="AW959" s="6">
        <v>714.48199999999997</v>
      </c>
      <c r="AX959" s="6">
        <f t="shared" si="881"/>
        <v>2563.1579999999999</v>
      </c>
      <c r="AY959" s="33">
        <v>43191</v>
      </c>
      <c r="AZ959" s="5">
        <f t="shared" si="882"/>
        <v>43191</v>
      </c>
      <c r="BA959" s="11">
        <f t="shared" si="883"/>
        <v>881</v>
      </c>
      <c r="BB959" s="11">
        <f t="shared" si="884"/>
        <v>881</v>
      </c>
      <c r="BC959" s="6">
        <v>1734.1669711883142</v>
      </c>
      <c r="BD959" s="6">
        <v>724.9149711883141</v>
      </c>
      <c r="BE959" s="6">
        <f t="shared" si="885"/>
        <v>1838.2430288116857</v>
      </c>
      <c r="BF959" s="8"/>
      <c r="BG959" s="33">
        <v>43556</v>
      </c>
      <c r="BH959" s="5">
        <f t="shared" si="886"/>
        <v>43556</v>
      </c>
      <c r="BI959" s="11">
        <f t="shared" si="887"/>
        <v>1246</v>
      </c>
      <c r="BJ959" s="11">
        <f t="shared" si="888"/>
        <v>0</v>
      </c>
      <c r="BK959" s="6">
        <f t="shared" si="910"/>
        <v>2448.6469711883142</v>
      </c>
      <c r="BL959" s="6">
        <v>714.48</v>
      </c>
      <c r="BM959" s="6">
        <f t="shared" si="889"/>
        <v>1123.7630288116857</v>
      </c>
      <c r="BN959" s="59"/>
      <c r="BO959" s="58"/>
      <c r="BP959" s="58"/>
      <c r="BQ959" s="61">
        <f t="shared" si="890"/>
        <v>952.77545634204125</v>
      </c>
      <c r="BR959" s="33">
        <v>43922</v>
      </c>
      <c r="BS959" s="5">
        <f t="shared" si="891"/>
        <v>43922</v>
      </c>
      <c r="BT959" s="11">
        <f t="shared" si="892"/>
        <v>1612</v>
      </c>
      <c r="BU959" s="11">
        <f t="shared" si="893"/>
        <v>0</v>
      </c>
      <c r="BV959" s="6">
        <f t="shared" si="894"/>
        <v>2619.6345436579586</v>
      </c>
      <c r="BW959" s="6">
        <v>170.98757246964436</v>
      </c>
      <c r="BX959" s="73">
        <f t="shared" si="902"/>
        <v>2521.2405917808219</v>
      </c>
      <c r="BY959" s="6">
        <v>409.2810288116857</v>
      </c>
      <c r="BZ959" s="33">
        <v>44287</v>
      </c>
      <c r="CA959" s="5">
        <f t="shared" si="895"/>
        <v>44287</v>
      </c>
      <c r="CB959" s="11">
        <f t="shared" si="896"/>
        <v>1977</v>
      </c>
      <c r="CC959" s="11">
        <f t="shared" si="897"/>
        <v>0</v>
      </c>
      <c r="CD959" s="6">
        <f t="shared" si="905"/>
        <v>3028.9155724696443</v>
      </c>
      <c r="CE959" s="62">
        <f t="shared" si="906"/>
        <v>409.2810288116857</v>
      </c>
      <c r="CF959" s="73">
        <f t="shared" si="903"/>
        <v>238.16066666666666</v>
      </c>
      <c r="CG959" s="73">
        <f t="shared" si="863"/>
        <v>2283.0799251141552</v>
      </c>
      <c r="CH959" s="6">
        <f t="shared" si="907"/>
        <v>0</v>
      </c>
      <c r="CI959" s="6"/>
      <c r="CJ959" s="33">
        <v>44652</v>
      </c>
      <c r="CK959" s="5">
        <f t="shared" si="898"/>
        <v>44652</v>
      </c>
      <c r="CL959" s="11">
        <f t="shared" si="899"/>
        <v>2557</v>
      </c>
      <c r="CM959" s="11">
        <f t="shared" si="900"/>
        <v>2557</v>
      </c>
      <c r="CN959" s="6">
        <f t="shared" si="908"/>
        <v>3028.9155724696443</v>
      </c>
      <c r="CO959" s="62">
        <f t="shared" si="909"/>
        <v>0</v>
      </c>
      <c r="CP959" s="73">
        <f t="shared" si="904"/>
        <v>238.16066666666666</v>
      </c>
      <c r="CQ959" s="73">
        <f t="shared" si="864"/>
        <v>2044.9192584474886</v>
      </c>
      <c r="CR959" s="6">
        <f t="shared" si="901"/>
        <v>0</v>
      </c>
    </row>
    <row r="960" spans="1:96">
      <c r="A960" s="30" t="s">
        <v>2917</v>
      </c>
      <c r="B960" s="30" t="s">
        <v>2911</v>
      </c>
      <c r="C960" s="49"/>
      <c r="D960" s="49" t="s">
        <v>4144</v>
      </c>
      <c r="E960" s="30" t="s">
        <v>3061</v>
      </c>
      <c r="F960" s="30" t="s">
        <v>3138</v>
      </c>
      <c r="G960" s="30" t="s">
        <v>3115</v>
      </c>
      <c r="H960" s="30" t="s">
        <v>4113</v>
      </c>
      <c r="I960" s="30" t="s">
        <v>4306</v>
      </c>
      <c r="J960" s="30"/>
      <c r="K960" s="30" t="s">
        <v>1240</v>
      </c>
      <c r="L960" s="30" t="s">
        <v>3102</v>
      </c>
      <c r="M960" s="31">
        <v>3572.41</v>
      </c>
      <c r="N960" s="30">
        <v>5</v>
      </c>
      <c r="O960" s="30"/>
      <c r="P960" s="162">
        <v>15</v>
      </c>
      <c r="Q960" s="30">
        <f t="shared" si="865"/>
        <v>60</v>
      </c>
      <c r="R960" s="30">
        <f t="shared" si="866"/>
        <v>1826.2110000000002</v>
      </c>
      <c r="S960" s="30">
        <f t="shared" si="867"/>
        <v>1825</v>
      </c>
      <c r="T960" s="30" t="s">
        <v>6</v>
      </c>
      <c r="U960" s="30"/>
      <c r="V960" s="32">
        <v>42310</v>
      </c>
      <c r="W960" s="30"/>
      <c r="X960" s="31">
        <v>3572.41</v>
      </c>
      <c r="Y960" s="30">
        <v>0</v>
      </c>
      <c r="Z960" s="30">
        <v>0</v>
      </c>
      <c r="AA960" s="30">
        <v>0</v>
      </c>
      <c r="AB960" s="31">
        <f t="shared" si="868"/>
        <v>3572.41</v>
      </c>
      <c r="AC960" s="33">
        <v>42095</v>
      </c>
      <c r="AD960" s="10">
        <f t="shared" si="869"/>
        <v>42310</v>
      </c>
      <c r="AE960" s="10">
        <f t="shared" si="870"/>
        <v>42095</v>
      </c>
      <c r="AF960" s="11">
        <f t="shared" si="871"/>
        <v>-215</v>
      </c>
      <c r="AG960" s="11">
        <f t="shared" si="872"/>
        <v>1826.25</v>
      </c>
      <c r="AH960" s="11">
        <v>0</v>
      </c>
      <c r="AI960" s="11">
        <v>0</v>
      </c>
      <c r="AJ960" s="11">
        <v>0</v>
      </c>
      <c r="AK960" s="33">
        <v>42461</v>
      </c>
      <c r="AL960" s="5">
        <f t="shared" si="873"/>
        <v>42461</v>
      </c>
      <c r="AM960" s="11">
        <f t="shared" si="874"/>
        <v>42461</v>
      </c>
      <c r="AN960" s="11">
        <f t="shared" si="875"/>
        <v>0</v>
      </c>
      <c r="AO960" s="6">
        <v>294.77</v>
      </c>
      <c r="AP960" s="6">
        <f t="shared" si="876"/>
        <v>294.77</v>
      </c>
      <c r="AQ960" s="6">
        <f t="shared" si="877"/>
        <v>3277.64</v>
      </c>
      <c r="AR960" s="33">
        <v>42826</v>
      </c>
      <c r="AS960" s="5">
        <f t="shared" si="878"/>
        <v>42826</v>
      </c>
      <c r="AT960" s="11">
        <f t="shared" si="879"/>
        <v>42826</v>
      </c>
      <c r="AU960" s="11">
        <f t="shared" si="880"/>
        <v>516</v>
      </c>
      <c r="AV960" s="6">
        <v>1009.252</v>
      </c>
      <c r="AW960" s="6">
        <v>714.48199999999997</v>
      </c>
      <c r="AX960" s="6">
        <f t="shared" si="881"/>
        <v>2563.1579999999999</v>
      </c>
      <c r="AY960" s="33">
        <v>43191</v>
      </c>
      <c r="AZ960" s="5">
        <f t="shared" si="882"/>
        <v>43191</v>
      </c>
      <c r="BA960" s="11">
        <f t="shared" si="883"/>
        <v>881</v>
      </c>
      <c r="BB960" s="11">
        <f t="shared" si="884"/>
        <v>881</v>
      </c>
      <c r="BC960" s="6">
        <v>1734.1669711883142</v>
      </c>
      <c r="BD960" s="6">
        <v>724.9149711883141</v>
      </c>
      <c r="BE960" s="6">
        <f t="shared" si="885"/>
        <v>1838.2430288116857</v>
      </c>
      <c r="BF960" s="8"/>
      <c r="BG960" s="33">
        <v>43556</v>
      </c>
      <c r="BH960" s="5">
        <f t="shared" si="886"/>
        <v>43556</v>
      </c>
      <c r="BI960" s="11">
        <f t="shared" si="887"/>
        <v>1246</v>
      </c>
      <c r="BJ960" s="11">
        <f t="shared" si="888"/>
        <v>0</v>
      </c>
      <c r="BK960" s="6">
        <f t="shared" si="910"/>
        <v>2448.6469711883142</v>
      </c>
      <c r="BL960" s="6">
        <v>714.48</v>
      </c>
      <c r="BM960" s="6">
        <f t="shared" si="889"/>
        <v>1123.7630288116857</v>
      </c>
      <c r="BN960" s="59"/>
      <c r="BO960" s="58"/>
      <c r="BP960" s="58"/>
      <c r="BQ960" s="61">
        <f t="shared" si="890"/>
        <v>952.77545634204125</v>
      </c>
      <c r="BR960" s="33">
        <v>43922</v>
      </c>
      <c r="BS960" s="5">
        <f t="shared" si="891"/>
        <v>43922</v>
      </c>
      <c r="BT960" s="11">
        <f t="shared" si="892"/>
        <v>1612</v>
      </c>
      <c r="BU960" s="11">
        <f t="shared" si="893"/>
        <v>0</v>
      </c>
      <c r="BV960" s="6">
        <f t="shared" si="894"/>
        <v>2619.6345436579586</v>
      </c>
      <c r="BW960" s="6">
        <v>170.98757246964436</v>
      </c>
      <c r="BX960" s="73">
        <f t="shared" si="902"/>
        <v>2521.2405917808219</v>
      </c>
      <c r="BY960" s="6">
        <v>409.2810288116857</v>
      </c>
      <c r="BZ960" s="33">
        <v>44287</v>
      </c>
      <c r="CA960" s="5">
        <f t="shared" si="895"/>
        <v>44287</v>
      </c>
      <c r="CB960" s="11">
        <f t="shared" si="896"/>
        <v>1977</v>
      </c>
      <c r="CC960" s="11">
        <f t="shared" si="897"/>
        <v>0</v>
      </c>
      <c r="CD960" s="6">
        <f t="shared" si="905"/>
        <v>3028.9155724696443</v>
      </c>
      <c r="CE960" s="62">
        <f t="shared" si="906"/>
        <v>409.2810288116857</v>
      </c>
      <c r="CF960" s="73">
        <f t="shared" si="903"/>
        <v>238.16066666666666</v>
      </c>
      <c r="CG960" s="73">
        <f t="shared" si="863"/>
        <v>2283.0799251141552</v>
      </c>
      <c r="CH960" s="6">
        <f t="shared" si="907"/>
        <v>0</v>
      </c>
      <c r="CI960" s="6"/>
      <c r="CJ960" s="33">
        <v>44652</v>
      </c>
      <c r="CK960" s="5">
        <f t="shared" si="898"/>
        <v>44652</v>
      </c>
      <c r="CL960" s="11">
        <f t="shared" si="899"/>
        <v>2557</v>
      </c>
      <c r="CM960" s="11">
        <f t="shared" si="900"/>
        <v>2557</v>
      </c>
      <c r="CN960" s="6">
        <f t="shared" si="908"/>
        <v>3028.9155724696443</v>
      </c>
      <c r="CO960" s="62">
        <f t="shared" si="909"/>
        <v>0</v>
      </c>
      <c r="CP960" s="73">
        <f t="shared" si="904"/>
        <v>238.16066666666666</v>
      </c>
      <c r="CQ960" s="73">
        <f t="shared" si="864"/>
        <v>2044.9192584474886</v>
      </c>
      <c r="CR960" s="6">
        <f t="shared" si="901"/>
        <v>0</v>
      </c>
    </row>
    <row r="961" spans="1:96">
      <c r="A961" s="30" t="s">
        <v>2918</v>
      </c>
      <c r="B961" s="30" t="s">
        <v>2911</v>
      </c>
      <c r="C961" s="49"/>
      <c r="D961" s="49" t="s">
        <v>4145</v>
      </c>
      <c r="E961" s="30" t="s">
        <v>3061</v>
      </c>
      <c r="F961" s="30" t="s">
        <v>3138</v>
      </c>
      <c r="G961" s="30" t="s">
        <v>3115</v>
      </c>
      <c r="H961" s="30" t="s">
        <v>4113</v>
      </c>
      <c r="I961" s="30" t="s">
        <v>4313</v>
      </c>
      <c r="J961" s="30"/>
      <c r="K961" s="30" t="s">
        <v>1240</v>
      </c>
      <c r="L961" s="30" t="s">
        <v>3102</v>
      </c>
      <c r="M961" s="31">
        <v>3572.41</v>
      </c>
      <c r="N961" s="30">
        <v>5</v>
      </c>
      <c r="O961" s="30"/>
      <c r="P961" s="162">
        <v>15</v>
      </c>
      <c r="Q961" s="30">
        <f t="shared" si="865"/>
        <v>60</v>
      </c>
      <c r="R961" s="30">
        <f t="shared" si="866"/>
        <v>1826.2110000000002</v>
      </c>
      <c r="S961" s="30">
        <f t="shared" si="867"/>
        <v>1825</v>
      </c>
      <c r="T961" s="30" t="s">
        <v>6</v>
      </c>
      <c r="U961" s="30"/>
      <c r="V961" s="32">
        <v>42310</v>
      </c>
      <c r="W961" s="30"/>
      <c r="X961" s="31">
        <v>3572.41</v>
      </c>
      <c r="Y961" s="30">
        <v>0</v>
      </c>
      <c r="Z961" s="30">
        <v>0</v>
      </c>
      <c r="AA961" s="30">
        <v>0</v>
      </c>
      <c r="AB961" s="31">
        <f t="shared" si="868"/>
        <v>3572.41</v>
      </c>
      <c r="AC961" s="33">
        <v>42095</v>
      </c>
      <c r="AD961" s="10">
        <f t="shared" si="869"/>
        <v>42310</v>
      </c>
      <c r="AE961" s="10">
        <f t="shared" si="870"/>
        <v>42095</v>
      </c>
      <c r="AF961" s="11">
        <f t="shared" si="871"/>
        <v>-215</v>
      </c>
      <c r="AG961" s="11">
        <f t="shared" si="872"/>
        <v>1826.25</v>
      </c>
      <c r="AH961" s="11">
        <v>0</v>
      </c>
      <c r="AI961" s="11">
        <v>0</v>
      </c>
      <c r="AJ961" s="11">
        <v>0</v>
      </c>
      <c r="AK961" s="33">
        <v>42461</v>
      </c>
      <c r="AL961" s="5">
        <f t="shared" si="873"/>
        <v>42461</v>
      </c>
      <c r="AM961" s="11">
        <f t="shared" si="874"/>
        <v>42461</v>
      </c>
      <c r="AN961" s="11">
        <f t="shared" si="875"/>
        <v>0</v>
      </c>
      <c r="AO961" s="6">
        <v>294.77</v>
      </c>
      <c r="AP961" s="6">
        <f t="shared" si="876"/>
        <v>294.77</v>
      </c>
      <c r="AQ961" s="6">
        <f t="shared" si="877"/>
        <v>3277.64</v>
      </c>
      <c r="AR961" s="33">
        <v>42826</v>
      </c>
      <c r="AS961" s="5">
        <f t="shared" si="878"/>
        <v>42826</v>
      </c>
      <c r="AT961" s="11">
        <f t="shared" si="879"/>
        <v>42826</v>
      </c>
      <c r="AU961" s="11">
        <f t="shared" si="880"/>
        <v>516</v>
      </c>
      <c r="AV961" s="6">
        <v>1009.252</v>
      </c>
      <c r="AW961" s="6">
        <v>714.48199999999997</v>
      </c>
      <c r="AX961" s="6">
        <f t="shared" si="881"/>
        <v>2563.1579999999999</v>
      </c>
      <c r="AY961" s="33">
        <v>43191</v>
      </c>
      <c r="AZ961" s="5">
        <f t="shared" si="882"/>
        <v>43191</v>
      </c>
      <c r="BA961" s="11">
        <f t="shared" si="883"/>
        <v>881</v>
      </c>
      <c r="BB961" s="11">
        <f t="shared" si="884"/>
        <v>881</v>
      </c>
      <c r="BC961" s="6">
        <v>1734.1669711883142</v>
      </c>
      <c r="BD961" s="6">
        <v>724.9149711883141</v>
      </c>
      <c r="BE961" s="6">
        <f t="shared" si="885"/>
        <v>1838.2430288116857</v>
      </c>
      <c r="BF961" s="8"/>
      <c r="BG961" s="33">
        <v>43556</v>
      </c>
      <c r="BH961" s="5">
        <f t="shared" si="886"/>
        <v>43556</v>
      </c>
      <c r="BI961" s="11">
        <f t="shared" si="887"/>
        <v>1246</v>
      </c>
      <c r="BJ961" s="11">
        <f t="shared" si="888"/>
        <v>0</v>
      </c>
      <c r="BK961" s="6">
        <f t="shared" si="910"/>
        <v>2448.6469711883142</v>
      </c>
      <c r="BL961" s="6">
        <v>714.48</v>
      </c>
      <c r="BM961" s="6">
        <f t="shared" si="889"/>
        <v>1123.7630288116857</v>
      </c>
      <c r="BN961" s="59"/>
      <c r="BO961" s="58"/>
      <c r="BP961" s="58"/>
      <c r="BQ961" s="61">
        <f t="shared" si="890"/>
        <v>952.77545634204125</v>
      </c>
      <c r="BR961" s="33">
        <v>43922</v>
      </c>
      <c r="BS961" s="5">
        <f t="shared" si="891"/>
        <v>43922</v>
      </c>
      <c r="BT961" s="11">
        <f t="shared" si="892"/>
        <v>1612</v>
      </c>
      <c r="BU961" s="11">
        <f t="shared" si="893"/>
        <v>0</v>
      </c>
      <c r="BV961" s="6">
        <f t="shared" si="894"/>
        <v>2619.6345436579586</v>
      </c>
      <c r="BW961" s="6">
        <v>170.98757246964436</v>
      </c>
      <c r="BX961" s="73">
        <f t="shared" si="902"/>
        <v>2521.2405917808219</v>
      </c>
      <c r="BY961" s="6">
        <v>409.2810288116857</v>
      </c>
      <c r="BZ961" s="33">
        <v>44287</v>
      </c>
      <c r="CA961" s="5">
        <f t="shared" si="895"/>
        <v>44287</v>
      </c>
      <c r="CB961" s="11">
        <f t="shared" si="896"/>
        <v>1977</v>
      </c>
      <c r="CC961" s="11">
        <f t="shared" si="897"/>
        <v>0</v>
      </c>
      <c r="CD961" s="6">
        <f t="shared" si="905"/>
        <v>3028.9155724696443</v>
      </c>
      <c r="CE961" s="62">
        <f t="shared" si="906"/>
        <v>409.2810288116857</v>
      </c>
      <c r="CF961" s="73">
        <f t="shared" si="903"/>
        <v>238.16066666666666</v>
      </c>
      <c r="CG961" s="73">
        <f t="shared" si="863"/>
        <v>2283.0799251141552</v>
      </c>
      <c r="CH961" s="6">
        <f t="shared" si="907"/>
        <v>0</v>
      </c>
      <c r="CI961" s="6"/>
      <c r="CJ961" s="33">
        <v>44652</v>
      </c>
      <c r="CK961" s="5">
        <f t="shared" si="898"/>
        <v>44652</v>
      </c>
      <c r="CL961" s="11">
        <f t="shared" si="899"/>
        <v>2557</v>
      </c>
      <c r="CM961" s="11">
        <f t="shared" si="900"/>
        <v>2557</v>
      </c>
      <c r="CN961" s="6">
        <f t="shared" si="908"/>
        <v>3028.9155724696443</v>
      </c>
      <c r="CO961" s="62">
        <f t="shared" si="909"/>
        <v>0</v>
      </c>
      <c r="CP961" s="73">
        <f t="shared" si="904"/>
        <v>238.16066666666666</v>
      </c>
      <c r="CQ961" s="73">
        <f t="shared" si="864"/>
        <v>2044.9192584474886</v>
      </c>
      <c r="CR961" s="6">
        <f t="shared" si="901"/>
        <v>0</v>
      </c>
    </row>
    <row r="962" spans="1:96">
      <c r="A962" s="30" t="s">
        <v>2919</v>
      </c>
      <c r="B962" s="30" t="s">
        <v>2911</v>
      </c>
      <c r="C962" s="49"/>
      <c r="D962" s="49" t="s">
        <v>4146</v>
      </c>
      <c r="E962" s="30" t="s">
        <v>3061</v>
      </c>
      <c r="F962" s="30" t="s">
        <v>3138</v>
      </c>
      <c r="G962" s="30" t="s">
        <v>3115</v>
      </c>
      <c r="H962" s="30" t="s">
        <v>4113</v>
      </c>
      <c r="I962" s="30" t="s">
        <v>4317</v>
      </c>
      <c r="J962" s="30"/>
      <c r="K962" s="30" t="s">
        <v>1240</v>
      </c>
      <c r="L962" s="30" t="s">
        <v>3102</v>
      </c>
      <c r="M962" s="31">
        <v>3572.41</v>
      </c>
      <c r="N962" s="30">
        <v>5</v>
      </c>
      <c r="O962" s="30"/>
      <c r="P962" s="162">
        <v>15</v>
      </c>
      <c r="Q962" s="30">
        <f t="shared" si="865"/>
        <v>60</v>
      </c>
      <c r="R962" s="30">
        <f t="shared" si="866"/>
        <v>1826.2110000000002</v>
      </c>
      <c r="S962" s="30">
        <f t="shared" si="867"/>
        <v>1825</v>
      </c>
      <c r="T962" s="30" t="s">
        <v>6</v>
      </c>
      <c r="U962" s="30"/>
      <c r="V962" s="32">
        <v>42310</v>
      </c>
      <c r="W962" s="30"/>
      <c r="X962" s="31">
        <v>3572.41</v>
      </c>
      <c r="Y962" s="30">
        <v>0</v>
      </c>
      <c r="Z962" s="30">
        <v>0</v>
      </c>
      <c r="AA962" s="30">
        <v>0</v>
      </c>
      <c r="AB962" s="31">
        <f t="shared" si="868"/>
        <v>3572.41</v>
      </c>
      <c r="AC962" s="33">
        <v>42095</v>
      </c>
      <c r="AD962" s="10">
        <f t="shared" si="869"/>
        <v>42310</v>
      </c>
      <c r="AE962" s="10">
        <f t="shared" si="870"/>
        <v>42095</v>
      </c>
      <c r="AF962" s="11">
        <f t="shared" si="871"/>
        <v>-215</v>
      </c>
      <c r="AG962" s="11">
        <f t="shared" si="872"/>
        <v>1826.25</v>
      </c>
      <c r="AH962" s="11">
        <v>0</v>
      </c>
      <c r="AI962" s="11">
        <v>0</v>
      </c>
      <c r="AJ962" s="11">
        <v>0</v>
      </c>
      <c r="AK962" s="33">
        <v>42461</v>
      </c>
      <c r="AL962" s="5">
        <f t="shared" si="873"/>
        <v>42461</v>
      </c>
      <c r="AM962" s="11">
        <f t="shared" si="874"/>
        <v>42461</v>
      </c>
      <c r="AN962" s="11">
        <f t="shared" si="875"/>
        <v>0</v>
      </c>
      <c r="AO962" s="6">
        <v>294.77</v>
      </c>
      <c r="AP962" s="6">
        <f t="shared" si="876"/>
        <v>294.77</v>
      </c>
      <c r="AQ962" s="6">
        <f t="shared" si="877"/>
        <v>3277.64</v>
      </c>
      <c r="AR962" s="33">
        <v>42826</v>
      </c>
      <c r="AS962" s="5">
        <f t="shared" si="878"/>
        <v>42826</v>
      </c>
      <c r="AT962" s="11">
        <f t="shared" si="879"/>
        <v>42826</v>
      </c>
      <c r="AU962" s="11">
        <f t="shared" si="880"/>
        <v>516</v>
      </c>
      <c r="AV962" s="6">
        <v>1009.252</v>
      </c>
      <c r="AW962" s="6">
        <v>714.48199999999997</v>
      </c>
      <c r="AX962" s="6">
        <f t="shared" si="881"/>
        <v>2563.1579999999999</v>
      </c>
      <c r="AY962" s="33">
        <v>43191</v>
      </c>
      <c r="AZ962" s="5">
        <f t="shared" si="882"/>
        <v>43191</v>
      </c>
      <c r="BA962" s="11">
        <f t="shared" si="883"/>
        <v>881</v>
      </c>
      <c r="BB962" s="11">
        <f t="shared" si="884"/>
        <v>881</v>
      </c>
      <c r="BC962" s="6">
        <v>1734.1669711883142</v>
      </c>
      <c r="BD962" s="6">
        <v>724.9149711883141</v>
      </c>
      <c r="BE962" s="6">
        <f t="shared" si="885"/>
        <v>1838.2430288116857</v>
      </c>
      <c r="BF962" s="8"/>
      <c r="BG962" s="33">
        <v>43556</v>
      </c>
      <c r="BH962" s="5">
        <f t="shared" si="886"/>
        <v>43556</v>
      </c>
      <c r="BI962" s="11">
        <f t="shared" si="887"/>
        <v>1246</v>
      </c>
      <c r="BJ962" s="11">
        <f t="shared" si="888"/>
        <v>0</v>
      </c>
      <c r="BK962" s="6">
        <f t="shared" si="910"/>
        <v>2448.6469711883142</v>
      </c>
      <c r="BL962" s="6">
        <v>714.48</v>
      </c>
      <c r="BM962" s="6">
        <f t="shared" si="889"/>
        <v>1123.7630288116857</v>
      </c>
      <c r="BN962" s="59"/>
      <c r="BO962" s="58"/>
      <c r="BP962" s="58"/>
      <c r="BQ962" s="61">
        <f t="shared" si="890"/>
        <v>952.77545634204125</v>
      </c>
      <c r="BR962" s="33">
        <v>43922</v>
      </c>
      <c r="BS962" s="5">
        <f t="shared" si="891"/>
        <v>43922</v>
      </c>
      <c r="BT962" s="11">
        <f t="shared" si="892"/>
        <v>1612</v>
      </c>
      <c r="BU962" s="11">
        <f t="shared" si="893"/>
        <v>0</v>
      </c>
      <c r="BV962" s="6">
        <f t="shared" si="894"/>
        <v>2619.6345436579586</v>
      </c>
      <c r="BW962" s="6">
        <v>170.98757246964436</v>
      </c>
      <c r="BX962" s="73">
        <f t="shared" si="902"/>
        <v>2521.2405917808219</v>
      </c>
      <c r="BY962" s="6">
        <v>409.2810288116857</v>
      </c>
      <c r="BZ962" s="33">
        <v>44287</v>
      </c>
      <c r="CA962" s="5">
        <f t="shared" si="895"/>
        <v>44287</v>
      </c>
      <c r="CB962" s="11">
        <f t="shared" si="896"/>
        <v>1977</v>
      </c>
      <c r="CC962" s="11">
        <f t="shared" si="897"/>
        <v>0</v>
      </c>
      <c r="CD962" s="6">
        <f t="shared" si="905"/>
        <v>3028.9155724696443</v>
      </c>
      <c r="CE962" s="62">
        <f t="shared" si="906"/>
        <v>409.2810288116857</v>
      </c>
      <c r="CF962" s="73">
        <f t="shared" si="903"/>
        <v>238.16066666666666</v>
      </c>
      <c r="CG962" s="73">
        <f t="shared" si="863"/>
        <v>2283.0799251141552</v>
      </c>
      <c r="CH962" s="6">
        <f t="shared" si="907"/>
        <v>0</v>
      </c>
      <c r="CI962" s="6"/>
      <c r="CJ962" s="33">
        <v>44652</v>
      </c>
      <c r="CK962" s="5">
        <f t="shared" si="898"/>
        <v>44652</v>
      </c>
      <c r="CL962" s="11">
        <f t="shared" si="899"/>
        <v>2557</v>
      </c>
      <c r="CM962" s="11">
        <f t="shared" si="900"/>
        <v>2557</v>
      </c>
      <c r="CN962" s="6">
        <f t="shared" si="908"/>
        <v>3028.9155724696443</v>
      </c>
      <c r="CO962" s="62">
        <f t="shared" si="909"/>
        <v>0</v>
      </c>
      <c r="CP962" s="73">
        <f t="shared" si="904"/>
        <v>238.16066666666666</v>
      </c>
      <c r="CQ962" s="73">
        <f t="shared" si="864"/>
        <v>2044.9192584474886</v>
      </c>
      <c r="CR962" s="6">
        <f t="shared" si="901"/>
        <v>0</v>
      </c>
    </row>
    <row r="963" spans="1:96">
      <c r="A963" s="30" t="s">
        <v>2920</v>
      </c>
      <c r="B963" s="30" t="s">
        <v>2911</v>
      </c>
      <c r="C963" s="49"/>
      <c r="D963" s="49" t="s">
        <v>4147</v>
      </c>
      <c r="E963" s="30" t="s">
        <v>3061</v>
      </c>
      <c r="F963" s="30" t="s">
        <v>3138</v>
      </c>
      <c r="G963" s="30" t="s">
        <v>3115</v>
      </c>
      <c r="H963" s="30" t="s">
        <v>4113</v>
      </c>
      <c r="I963" s="30" t="s">
        <v>11620</v>
      </c>
      <c r="J963" s="30"/>
      <c r="K963" s="30" t="s">
        <v>1240</v>
      </c>
      <c r="L963" s="30" t="s">
        <v>3102</v>
      </c>
      <c r="M963" s="31">
        <v>3572.41</v>
      </c>
      <c r="N963" s="30">
        <v>5</v>
      </c>
      <c r="O963" s="30"/>
      <c r="P963" s="162">
        <v>15</v>
      </c>
      <c r="Q963" s="30">
        <f t="shared" si="865"/>
        <v>60</v>
      </c>
      <c r="R963" s="30">
        <f t="shared" si="866"/>
        <v>1826.2110000000002</v>
      </c>
      <c r="S963" s="30">
        <f t="shared" si="867"/>
        <v>1825</v>
      </c>
      <c r="T963" s="30" t="s">
        <v>6</v>
      </c>
      <c r="U963" s="30"/>
      <c r="V963" s="32">
        <v>42310</v>
      </c>
      <c r="W963" s="30"/>
      <c r="X963" s="31">
        <v>3572.41</v>
      </c>
      <c r="Y963" s="30">
        <v>0</v>
      </c>
      <c r="Z963" s="30">
        <v>0</v>
      </c>
      <c r="AA963" s="30">
        <v>0</v>
      </c>
      <c r="AB963" s="31">
        <f t="shared" si="868"/>
        <v>3572.41</v>
      </c>
      <c r="AC963" s="33">
        <v>42095</v>
      </c>
      <c r="AD963" s="10">
        <f t="shared" si="869"/>
        <v>42310</v>
      </c>
      <c r="AE963" s="10">
        <f t="shared" si="870"/>
        <v>42095</v>
      </c>
      <c r="AF963" s="11">
        <f t="shared" si="871"/>
        <v>-215</v>
      </c>
      <c r="AG963" s="11">
        <f t="shared" si="872"/>
        <v>1826.25</v>
      </c>
      <c r="AH963" s="11">
        <v>0</v>
      </c>
      <c r="AI963" s="11">
        <v>0</v>
      </c>
      <c r="AJ963" s="11">
        <v>0</v>
      </c>
      <c r="AK963" s="33">
        <v>42461</v>
      </c>
      <c r="AL963" s="5">
        <f t="shared" si="873"/>
        <v>42461</v>
      </c>
      <c r="AM963" s="11">
        <f t="shared" si="874"/>
        <v>42461</v>
      </c>
      <c r="AN963" s="11">
        <f t="shared" si="875"/>
        <v>0</v>
      </c>
      <c r="AO963" s="6">
        <v>294.77</v>
      </c>
      <c r="AP963" s="6">
        <f t="shared" si="876"/>
        <v>294.77</v>
      </c>
      <c r="AQ963" s="6">
        <f t="shared" si="877"/>
        <v>3277.64</v>
      </c>
      <c r="AR963" s="33">
        <v>42826</v>
      </c>
      <c r="AS963" s="5">
        <f t="shared" si="878"/>
        <v>42826</v>
      </c>
      <c r="AT963" s="11">
        <f t="shared" si="879"/>
        <v>42826</v>
      </c>
      <c r="AU963" s="11">
        <f t="shared" si="880"/>
        <v>516</v>
      </c>
      <c r="AV963" s="6">
        <v>1009.252</v>
      </c>
      <c r="AW963" s="6">
        <v>714.48199999999997</v>
      </c>
      <c r="AX963" s="6">
        <f t="shared" si="881"/>
        <v>2563.1579999999999</v>
      </c>
      <c r="AY963" s="33">
        <v>43191</v>
      </c>
      <c r="AZ963" s="5">
        <f t="shared" si="882"/>
        <v>43191</v>
      </c>
      <c r="BA963" s="11">
        <f t="shared" si="883"/>
        <v>881</v>
      </c>
      <c r="BB963" s="11">
        <f t="shared" si="884"/>
        <v>881</v>
      </c>
      <c r="BC963" s="6">
        <v>1734.1669711883142</v>
      </c>
      <c r="BD963" s="6">
        <v>724.9149711883141</v>
      </c>
      <c r="BE963" s="6">
        <f t="shared" si="885"/>
        <v>1838.2430288116857</v>
      </c>
      <c r="BF963" s="8"/>
      <c r="BG963" s="33">
        <v>43556</v>
      </c>
      <c r="BH963" s="5">
        <f t="shared" si="886"/>
        <v>43556</v>
      </c>
      <c r="BI963" s="11">
        <f t="shared" si="887"/>
        <v>1246</v>
      </c>
      <c r="BJ963" s="11">
        <f t="shared" si="888"/>
        <v>0</v>
      </c>
      <c r="BK963" s="6">
        <f t="shared" si="910"/>
        <v>2448.6469711883142</v>
      </c>
      <c r="BL963" s="6">
        <v>714.48</v>
      </c>
      <c r="BM963" s="6">
        <f t="shared" si="889"/>
        <v>1123.7630288116857</v>
      </c>
      <c r="BN963" s="59"/>
      <c r="BO963" s="58"/>
      <c r="BP963" s="58"/>
      <c r="BQ963" s="61">
        <f t="shared" si="890"/>
        <v>952.77545634204125</v>
      </c>
      <c r="BR963" s="33">
        <v>43922</v>
      </c>
      <c r="BS963" s="5">
        <f t="shared" si="891"/>
        <v>43922</v>
      </c>
      <c r="BT963" s="11">
        <f t="shared" si="892"/>
        <v>1612</v>
      </c>
      <c r="BU963" s="11">
        <f t="shared" si="893"/>
        <v>0</v>
      </c>
      <c r="BV963" s="6">
        <f t="shared" si="894"/>
        <v>2619.6345436579586</v>
      </c>
      <c r="BW963" s="6">
        <v>170.98757246964436</v>
      </c>
      <c r="BX963" s="73">
        <f t="shared" si="902"/>
        <v>2521.2405917808219</v>
      </c>
      <c r="BY963" s="6">
        <v>409.2810288116857</v>
      </c>
      <c r="BZ963" s="33">
        <v>44287</v>
      </c>
      <c r="CA963" s="5">
        <f t="shared" si="895"/>
        <v>44287</v>
      </c>
      <c r="CB963" s="11">
        <f t="shared" si="896"/>
        <v>1977</v>
      </c>
      <c r="CC963" s="11">
        <f t="shared" si="897"/>
        <v>0</v>
      </c>
      <c r="CD963" s="6">
        <f t="shared" si="905"/>
        <v>3028.9155724696443</v>
      </c>
      <c r="CE963" s="62">
        <f t="shared" si="906"/>
        <v>409.2810288116857</v>
      </c>
      <c r="CF963" s="73">
        <f t="shared" si="903"/>
        <v>238.16066666666666</v>
      </c>
      <c r="CG963" s="73">
        <f t="shared" si="863"/>
        <v>2283.0799251141552</v>
      </c>
      <c r="CH963" s="6">
        <f t="shared" si="907"/>
        <v>0</v>
      </c>
      <c r="CI963" s="6"/>
      <c r="CJ963" s="33">
        <v>44652</v>
      </c>
      <c r="CK963" s="5">
        <f t="shared" si="898"/>
        <v>44652</v>
      </c>
      <c r="CL963" s="11">
        <f t="shared" si="899"/>
        <v>2557</v>
      </c>
      <c r="CM963" s="11">
        <f t="shared" si="900"/>
        <v>2557</v>
      </c>
      <c r="CN963" s="6">
        <f t="shared" si="908"/>
        <v>3028.9155724696443</v>
      </c>
      <c r="CO963" s="62">
        <f t="shared" si="909"/>
        <v>0</v>
      </c>
      <c r="CP963" s="73">
        <f t="shared" si="904"/>
        <v>238.16066666666666</v>
      </c>
      <c r="CQ963" s="73">
        <f t="shared" si="864"/>
        <v>2044.9192584474886</v>
      </c>
      <c r="CR963" s="6">
        <f t="shared" si="901"/>
        <v>0</v>
      </c>
    </row>
    <row r="964" spans="1:96">
      <c r="A964" s="30" t="s">
        <v>2921</v>
      </c>
      <c r="B964" s="30" t="s">
        <v>2911</v>
      </c>
      <c r="C964" s="49"/>
      <c r="D964" s="49" t="s">
        <v>4148</v>
      </c>
      <c r="E964" s="30" t="s">
        <v>3061</v>
      </c>
      <c r="F964" s="30" t="s">
        <v>3138</v>
      </c>
      <c r="G964" s="30" t="s">
        <v>3115</v>
      </c>
      <c r="H964" s="30" t="s">
        <v>4113</v>
      </c>
      <c r="I964" s="30" t="s">
        <v>4310</v>
      </c>
      <c r="J964" s="30"/>
      <c r="K964" s="30" t="s">
        <v>1240</v>
      </c>
      <c r="L964" s="30" t="s">
        <v>3102</v>
      </c>
      <c r="M964" s="31">
        <v>3572.41</v>
      </c>
      <c r="N964" s="30">
        <v>5</v>
      </c>
      <c r="O964" s="30"/>
      <c r="P964" s="162">
        <v>15</v>
      </c>
      <c r="Q964" s="30">
        <f t="shared" si="865"/>
        <v>60</v>
      </c>
      <c r="R964" s="30">
        <f t="shared" si="866"/>
        <v>1826.2110000000002</v>
      </c>
      <c r="S964" s="30">
        <f t="shared" si="867"/>
        <v>1825</v>
      </c>
      <c r="T964" s="30" t="s">
        <v>6</v>
      </c>
      <c r="U964" s="30"/>
      <c r="V964" s="32">
        <v>42310</v>
      </c>
      <c r="W964" s="30"/>
      <c r="X964" s="31">
        <v>3572.41</v>
      </c>
      <c r="Y964" s="30">
        <v>0</v>
      </c>
      <c r="Z964" s="30">
        <v>0</v>
      </c>
      <c r="AA964" s="30">
        <v>0</v>
      </c>
      <c r="AB964" s="31">
        <f t="shared" si="868"/>
        <v>3572.41</v>
      </c>
      <c r="AC964" s="33">
        <v>42095</v>
      </c>
      <c r="AD964" s="10">
        <f t="shared" si="869"/>
        <v>42310</v>
      </c>
      <c r="AE964" s="10">
        <f t="shared" si="870"/>
        <v>42095</v>
      </c>
      <c r="AF964" s="11">
        <f t="shared" si="871"/>
        <v>-215</v>
      </c>
      <c r="AG964" s="11">
        <f t="shared" si="872"/>
        <v>1826.25</v>
      </c>
      <c r="AH964" s="11">
        <v>0</v>
      </c>
      <c r="AI964" s="11">
        <v>0</v>
      </c>
      <c r="AJ964" s="11">
        <v>0</v>
      </c>
      <c r="AK964" s="33">
        <v>42461</v>
      </c>
      <c r="AL964" s="5">
        <f t="shared" si="873"/>
        <v>42461</v>
      </c>
      <c r="AM964" s="11">
        <f t="shared" si="874"/>
        <v>42461</v>
      </c>
      <c r="AN964" s="11">
        <f t="shared" si="875"/>
        <v>0</v>
      </c>
      <c r="AO964" s="6">
        <v>294.77</v>
      </c>
      <c r="AP964" s="6">
        <f t="shared" si="876"/>
        <v>294.77</v>
      </c>
      <c r="AQ964" s="6">
        <f t="shared" si="877"/>
        <v>3277.64</v>
      </c>
      <c r="AR964" s="33">
        <v>42826</v>
      </c>
      <c r="AS964" s="5">
        <f t="shared" si="878"/>
        <v>42826</v>
      </c>
      <c r="AT964" s="11">
        <f t="shared" si="879"/>
        <v>42826</v>
      </c>
      <c r="AU964" s="11">
        <f t="shared" si="880"/>
        <v>516</v>
      </c>
      <c r="AV964" s="6">
        <v>1009.252</v>
      </c>
      <c r="AW964" s="6">
        <v>714.48199999999997</v>
      </c>
      <c r="AX964" s="6">
        <f t="shared" si="881"/>
        <v>2563.1579999999999</v>
      </c>
      <c r="AY964" s="33">
        <v>43191</v>
      </c>
      <c r="AZ964" s="5">
        <f t="shared" si="882"/>
        <v>43191</v>
      </c>
      <c r="BA964" s="11">
        <f t="shared" si="883"/>
        <v>881</v>
      </c>
      <c r="BB964" s="11">
        <f t="shared" si="884"/>
        <v>881</v>
      </c>
      <c r="BC964" s="6">
        <v>1734.1669711883142</v>
      </c>
      <c r="BD964" s="6">
        <v>724.9149711883141</v>
      </c>
      <c r="BE964" s="6">
        <f t="shared" si="885"/>
        <v>1838.2430288116857</v>
      </c>
      <c r="BF964" s="8"/>
      <c r="BG964" s="33">
        <v>43556</v>
      </c>
      <c r="BH964" s="5">
        <f t="shared" si="886"/>
        <v>43556</v>
      </c>
      <c r="BI964" s="11">
        <f t="shared" si="887"/>
        <v>1246</v>
      </c>
      <c r="BJ964" s="11">
        <f t="shared" si="888"/>
        <v>0</v>
      </c>
      <c r="BK964" s="6">
        <f t="shared" si="910"/>
        <v>2448.6469711883142</v>
      </c>
      <c r="BL964" s="6">
        <v>714.48</v>
      </c>
      <c r="BM964" s="6">
        <f t="shared" si="889"/>
        <v>1123.7630288116857</v>
      </c>
      <c r="BN964" s="59"/>
      <c r="BO964" s="58"/>
      <c r="BP964" s="58"/>
      <c r="BQ964" s="61">
        <f t="shared" si="890"/>
        <v>952.77545634204125</v>
      </c>
      <c r="BR964" s="33">
        <v>43922</v>
      </c>
      <c r="BS964" s="5">
        <f t="shared" si="891"/>
        <v>43922</v>
      </c>
      <c r="BT964" s="11">
        <f t="shared" si="892"/>
        <v>1612</v>
      </c>
      <c r="BU964" s="11">
        <f t="shared" si="893"/>
        <v>0</v>
      </c>
      <c r="BV964" s="6">
        <f t="shared" si="894"/>
        <v>2619.6345436579586</v>
      </c>
      <c r="BW964" s="6">
        <v>170.98757246964436</v>
      </c>
      <c r="BX964" s="73">
        <f t="shared" si="902"/>
        <v>2521.2405917808219</v>
      </c>
      <c r="BY964" s="6">
        <v>409.2810288116857</v>
      </c>
      <c r="BZ964" s="33">
        <v>44287</v>
      </c>
      <c r="CA964" s="5">
        <f t="shared" si="895"/>
        <v>44287</v>
      </c>
      <c r="CB964" s="11">
        <f t="shared" si="896"/>
        <v>1977</v>
      </c>
      <c r="CC964" s="11">
        <f t="shared" si="897"/>
        <v>0</v>
      </c>
      <c r="CD964" s="6">
        <f t="shared" si="905"/>
        <v>3028.9155724696443</v>
      </c>
      <c r="CE964" s="62">
        <f t="shared" si="906"/>
        <v>409.2810288116857</v>
      </c>
      <c r="CF964" s="73">
        <f t="shared" si="903"/>
        <v>238.16066666666666</v>
      </c>
      <c r="CG964" s="73">
        <f t="shared" si="863"/>
        <v>2283.0799251141552</v>
      </c>
      <c r="CH964" s="6">
        <f t="shared" si="907"/>
        <v>0</v>
      </c>
      <c r="CI964" s="6"/>
      <c r="CJ964" s="33">
        <v>44652</v>
      </c>
      <c r="CK964" s="5">
        <f t="shared" si="898"/>
        <v>44652</v>
      </c>
      <c r="CL964" s="11">
        <f t="shared" si="899"/>
        <v>2557</v>
      </c>
      <c r="CM964" s="11">
        <f t="shared" si="900"/>
        <v>2557</v>
      </c>
      <c r="CN964" s="6">
        <f t="shared" si="908"/>
        <v>3028.9155724696443</v>
      </c>
      <c r="CO964" s="62">
        <f t="shared" si="909"/>
        <v>0</v>
      </c>
      <c r="CP964" s="73">
        <f t="shared" si="904"/>
        <v>238.16066666666666</v>
      </c>
      <c r="CQ964" s="73">
        <f t="shared" si="864"/>
        <v>2044.9192584474886</v>
      </c>
      <c r="CR964" s="6">
        <f t="shared" si="901"/>
        <v>0</v>
      </c>
    </row>
    <row r="965" spans="1:96">
      <c r="A965" s="30" t="s">
        <v>2922</v>
      </c>
      <c r="B965" s="30" t="s">
        <v>2911</v>
      </c>
      <c r="C965" s="49"/>
      <c r="D965" s="49" t="s">
        <v>4149</v>
      </c>
      <c r="E965" s="30" t="s">
        <v>3061</v>
      </c>
      <c r="F965" s="30" t="s">
        <v>3138</v>
      </c>
      <c r="G965" s="30" t="s">
        <v>3115</v>
      </c>
      <c r="H965" s="30" t="s">
        <v>4104</v>
      </c>
      <c r="I965" s="30" t="s">
        <v>4310</v>
      </c>
      <c r="J965" s="30"/>
      <c r="K965" s="30" t="s">
        <v>1240</v>
      </c>
      <c r="L965" s="30" t="s">
        <v>3102</v>
      </c>
      <c r="M965" s="31">
        <v>3572.41</v>
      </c>
      <c r="N965" s="30">
        <v>5</v>
      </c>
      <c r="O965" s="30"/>
      <c r="P965" s="162">
        <v>15</v>
      </c>
      <c r="Q965" s="30">
        <f t="shared" si="865"/>
        <v>60</v>
      </c>
      <c r="R965" s="30">
        <f t="shared" si="866"/>
        <v>1826.2110000000002</v>
      </c>
      <c r="S965" s="30">
        <f t="shared" si="867"/>
        <v>1825</v>
      </c>
      <c r="T965" s="30" t="s">
        <v>6</v>
      </c>
      <c r="U965" s="30"/>
      <c r="V965" s="32">
        <v>42310</v>
      </c>
      <c r="W965" s="30"/>
      <c r="X965" s="31">
        <v>3572.41</v>
      </c>
      <c r="Y965" s="30">
        <v>0</v>
      </c>
      <c r="Z965" s="30">
        <v>0</v>
      </c>
      <c r="AA965" s="30">
        <v>0</v>
      </c>
      <c r="AB965" s="31">
        <f t="shared" si="868"/>
        <v>3572.41</v>
      </c>
      <c r="AC965" s="33">
        <v>42095</v>
      </c>
      <c r="AD965" s="10">
        <f t="shared" si="869"/>
        <v>42310</v>
      </c>
      <c r="AE965" s="10">
        <f t="shared" si="870"/>
        <v>42095</v>
      </c>
      <c r="AF965" s="11">
        <f t="shared" si="871"/>
        <v>-215</v>
      </c>
      <c r="AG965" s="11">
        <f t="shared" si="872"/>
        <v>1826.25</v>
      </c>
      <c r="AH965" s="11">
        <v>0</v>
      </c>
      <c r="AI965" s="11">
        <v>0</v>
      </c>
      <c r="AJ965" s="11">
        <v>0</v>
      </c>
      <c r="AK965" s="33">
        <v>42461</v>
      </c>
      <c r="AL965" s="5">
        <f t="shared" si="873"/>
        <v>42461</v>
      </c>
      <c r="AM965" s="11">
        <f t="shared" si="874"/>
        <v>42461</v>
      </c>
      <c r="AN965" s="11">
        <f t="shared" si="875"/>
        <v>0</v>
      </c>
      <c r="AO965" s="6">
        <v>294.77</v>
      </c>
      <c r="AP965" s="6">
        <f t="shared" si="876"/>
        <v>294.77</v>
      </c>
      <c r="AQ965" s="6">
        <f t="shared" si="877"/>
        <v>3277.64</v>
      </c>
      <c r="AR965" s="33">
        <v>42826</v>
      </c>
      <c r="AS965" s="5">
        <f t="shared" si="878"/>
        <v>42826</v>
      </c>
      <c r="AT965" s="11">
        <f t="shared" si="879"/>
        <v>42826</v>
      </c>
      <c r="AU965" s="11">
        <f t="shared" si="880"/>
        <v>516</v>
      </c>
      <c r="AV965" s="6">
        <v>1009.252</v>
      </c>
      <c r="AW965" s="6">
        <v>714.48199999999997</v>
      </c>
      <c r="AX965" s="6">
        <f t="shared" si="881"/>
        <v>2563.1579999999999</v>
      </c>
      <c r="AY965" s="33">
        <v>43191</v>
      </c>
      <c r="AZ965" s="5">
        <f t="shared" si="882"/>
        <v>43191</v>
      </c>
      <c r="BA965" s="11">
        <f t="shared" si="883"/>
        <v>881</v>
      </c>
      <c r="BB965" s="11">
        <f t="shared" si="884"/>
        <v>881</v>
      </c>
      <c r="BC965" s="6">
        <v>1734.1669711883142</v>
      </c>
      <c r="BD965" s="6">
        <v>724.9149711883141</v>
      </c>
      <c r="BE965" s="6">
        <f t="shared" si="885"/>
        <v>1838.2430288116857</v>
      </c>
      <c r="BF965" s="8"/>
      <c r="BG965" s="33">
        <v>43556</v>
      </c>
      <c r="BH965" s="5">
        <f t="shared" si="886"/>
        <v>43556</v>
      </c>
      <c r="BI965" s="11">
        <f t="shared" si="887"/>
        <v>1246</v>
      </c>
      <c r="BJ965" s="11">
        <f t="shared" si="888"/>
        <v>0</v>
      </c>
      <c r="BK965" s="6">
        <f t="shared" si="910"/>
        <v>2448.6469711883142</v>
      </c>
      <c r="BL965" s="6">
        <v>714.48</v>
      </c>
      <c r="BM965" s="6">
        <f t="shared" si="889"/>
        <v>1123.7630288116857</v>
      </c>
      <c r="BN965" s="59"/>
      <c r="BO965" s="58"/>
      <c r="BP965" s="58"/>
      <c r="BQ965" s="61">
        <f t="shared" si="890"/>
        <v>952.77545634204125</v>
      </c>
      <c r="BR965" s="33">
        <v>43922</v>
      </c>
      <c r="BS965" s="5">
        <f t="shared" si="891"/>
        <v>43922</v>
      </c>
      <c r="BT965" s="11">
        <f t="shared" si="892"/>
        <v>1612</v>
      </c>
      <c r="BU965" s="11">
        <f t="shared" si="893"/>
        <v>0</v>
      </c>
      <c r="BV965" s="6">
        <f t="shared" si="894"/>
        <v>2619.6345436579586</v>
      </c>
      <c r="BW965" s="6">
        <v>170.98757246964436</v>
      </c>
      <c r="BX965" s="73">
        <f t="shared" si="902"/>
        <v>2521.2405917808219</v>
      </c>
      <c r="BY965" s="6">
        <v>409.2810288116857</v>
      </c>
      <c r="BZ965" s="33">
        <v>44287</v>
      </c>
      <c r="CA965" s="5">
        <f t="shared" si="895"/>
        <v>44287</v>
      </c>
      <c r="CB965" s="11">
        <f t="shared" si="896"/>
        <v>1977</v>
      </c>
      <c r="CC965" s="11">
        <f t="shared" si="897"/>
        <v>0</v>
      </c>
      <c r="CD965" s="6">
        <f t="shared" si="905"/>
        <v>3028.9155724696443</v>
      </c>
      <c r="CE965" s="62">
        <f t="shared" si="906"/>
        <v>409.2810288116857</v>
      </c>
      <c r="CF965" s="73">
        <f t="shared" si="903"/>
        <v>238.16066666666666</v>
      </c>
      <c r="CG965" s="73">
        <f t="shared" si="863"/>
        <v>2283.0799251141552</v>
      </c>
      <c r="CH965" s="6">
        <f t="shared" si="907"/>
        <v>0</v>
      </c>
      <c r="CI965" s="6"/>
      <c r="CJ965" s="33">
        <v>44652</v>
      </c>
      <c r="CK965" s="5">
        <f t="shared" si="898"/>
        <v>44652</v>
      </c>
      <c r="CL965" s="11">
        <f t="shared" si="899"/>
        <v>2557</v>
      </c>
      <c r="CM965" s="11">
        <f t="shared" si="900"/>
        <v>2557</v>
      </c>
      <c r="CN965" s="6">
        <f t="shared" si="908"/>
        <v>3028.9155724696443</v>
      </c>
      <c r="CO965" s="62">
        <f t="shared" si="909"/>
        <v>0</v>
      </c>
      <c r="CP965" s="73">
        <f t="shared" si="904"/>
        <v>238.16066666666666</v>
      </c>
      <c r="CQ965" s="73">
        <f t="shared" si="864"/>
        <v>2044.9192584474886</v>
      </c>
      <c r="CR965" s="6">
        <f t="shared" si="901"/>
        <v>0</v>
      </c>
    </row>
    <row r="966" spans="1:96">
      <c r="A966" s="30" t="s">
        <v>2923</v>
      </c>
      <c r="B966" s="30" t="s">
        <v>2911</v>
      </c>
      <c r="C966" s="49"/>
      <c r="D966" s="49" t="s">
        <v>4150</v>
      </c>
      <c r="E966" s="30" t="s">
        <v>3061</v>
      </c>
      <c r="F966" s="30" t="s">
        <v>3138</v>
      </c>
      <c r="G966" s="30" t="s">
        <v>3115</v>
      </c>
      <c r="H966" s="30" t="s">
        <v>4113</v>
      </c>
      <c r="I966" s="30" t="s">
        <v>4310</v>
      </c>
      <c r="J966" s="30"/>
      <c r="K966" s="30" t="s">
        <v>1240</v>
      </c>
      <c r="L966" s="30" t="s">
        <v>3102</v>
      </c>
      <c r="M966" s="31">
        <v>3572.41</v>
      </c>
      <c r="N966" s="30">
        <v>5</v>
      </c>
      <c r="O966" s="30"/>
      <c r="P966" s="162">
        <v>15</v>
      </c>
      <c r="Q966" s="30">
        <f t="shared" si="865"/>
        <v>60</v>
      </c>
      <c r="R966" s="30">
        <f t="shared" si="866"/>
        <v>1826.2110000000002</v>
      </c>
      <c r="S966" s="30">
        <f t="shared" si="867"/>
        <v>1825</v>
      </c>
      <c r="T966" s="30" t="s">
        <v>6</v>
      </c>
      <c r="U966" s="30"/>
      <c r="V966" s="32">
        <v>42310</v>
      </c>
      <c r="W966" s="30"/>
      <c r="X966" s="31">
        <v>3572.41</v>
      </c>
      <c r="Y966" s="30">
        <v>0</v>
      </c>
      <c r="Z966" s="30">
        <v>0</v>
      </c>
      <c r="AA966" s="30">
        <v>0</v>
      </c>
      <c r="AB966" s="31">
        <f t="shared" si="868"/>
        <v>3572.41</v>
      </c>
      <c r="AC966" s="33">
        <v>42095</v>
      </c>
      <c r="AD966" s="10">
        <f t="shared" si="869"/>
        <v>42310</v>
      </c>
      <c r="AE966" s="10">
        <f t="shared" si="870"/>
        <v>42095</v>
      </c>
      <c r="AF966" s="11">
        <f t="shared" si="871"/>
        <v>-215</v>
      </c>
      <c r="AG966" s="11">
        <f t="shared" si="872"/>
        <v>1826.25</v>
      </c>
      <c r="AH966" s="11">
        <v>0</v>
      </c>
      <c r="AI966" s="11">
        <v>0</v>
      </c>
      <c r="AJ966" s="11">
        <v>0</v>
      </c>
      <c r="AK966" s="33">
        <v>42461</v>
      </c>
      <c r="AL966" s="5">
        <f t="shared" si="873"/>
        <v>42461</v>
      </c>
      <c r="AM966" s="11">
        <f t="shared" si="874"/>
        <v>42461</v>
      </c>
      <c r="AN966" s="11">
        <f t="shared" si="875"/>
        <v>0</v>
      </c>
      <c r="AO966" s="6">
        <v>294.77</v>
      </c>
      <c r="AP966" s="6">
        <f t="shared" si="876"/>
        <v>294.77</v>
      </c>
      <c r="AQ966" s="6">
        <f t="shared" si="877"/>
        <v>3277.64</v>
      </c>
      <c r="AR966" s="33">
        <v>42826</v>
      </c>
      <c r="AS966" s="5">
        <f t="shared" si="878"/>
        <v>42826</v>
      </c>
      <c r="AT966" s="11">
        <f t="shared" si="879"/>
        <v>42826</v>
      </c>
      <c r="AU966" s="11">
        <f t="shared" si="880"/>
        <v>516</v>
      </c>
      <c r="AV966" s="6">
        <v>1009.252</v>
      </c>
      <c r="AW966" s="6">
        <v>714.48199999999997</v>
      </c>
      <c r="AX966" s="6">
        <f t="shared" si="881"/>
        <v>2563.1579999999999</v>
      </c>
      <c r="AY966" s="33">
        <v>43191</v>
      </c>
      <c r="AZ966" s="5">
        <f t="shared" si="882"/>
        <v>43191</v>
      </c>
      <c r="BA966" s="11">
        <f t="shared" si="883"/>
        <v>881</v>
      </c>
      <c r="BB966" s="11">
        <f t="shared" si="884"/>
        <v>881</v>
      </c>
      <c r="BC966" s="6">
        <v>1734.1669711883142</v>
      </c>
      <c r="BD966" s="6">
        <v>724.9149711883141</v>
      </c>
      <c r="BE966" s="6">
        <f t="shared" si="885"/>
        <v>1838.2430288116857</v>
      </c>
      <c r="BF966" s="8"/>
      <c r="BG966" s="33">
        <v>43556</v>
      </c>
      <c r="BH966" s="5">
        <f t="shared" si="886"/>
        <v>43556</v>
      </c>
      <c r="BI966" s="11">
        <f t="shared" si="887"/>
        <v>1246</v>
      </c>
      <c r="BJ966" s="11">
        <f t="shared" si="888"/>
        <v>0</v>
      </c>
      <c r="BK966" s="6">
        <f t="shared" si="910"/>
        <v>2448.6469711883142</v>
      </c>
      <c r="BL966" s="6">
        <v>714.48</v>
      </c>
      <c r="BM966" s="6">
        <f t="shared" si="889"/>
        <v>1123.7630288116857</v>
      </c>
      <c r="BN966" s="59"/>
      <c r="BO966" s="58"/>
      <c r="BP966" s="58"/>
      <c r="BQ966" s="61">
        <f t="shared" si="890"/>
        <v>952.77545634204125</v>
      </c>
      <c r="BR966" s="33">
        <v>43922</v>
      </c>
      <c r="BS966" s="5">
        <f t="shared" si="891"/>
        <v>43922</v>
      </c>
      <c r="BT966" s="11">
        <f t="shared" si="892"/>
        <v>1612</v>
      </c>
      <c r="BU966" s="11">
        <f t="shared" si="893"/>
        <v>0</v>
      </c>
      <c r="BV966" s="6">
        <f t="shared" si="894"/>
        <v>2619.6345436579586</v>
      </c>
      <c r="BW966" s="6">
        <v>170.98757246964436</v>
      </c>
      <c r="BX966" s="73">
        <f t="shared" si="902"/>
        <v>2521.2405917808219</v>
      </c>
      <c r="BY966" s="6">
        <v>409.2810288116857</v>
      </c>
      <c r="BZ966" s="33">
        <v>44287</v>
      </c>
      <c r="CA966" s="5">
        <f t="shared" si="895"/>
        <v>44287</v>
      </c>
      <c r="CB966" s="11">
        <f t="shared" si="896"/>
        <v>1977</v>
      </c>
      <c r="CC966" s="11">
        <f t="shared" si="897"/>
        <v>0</v>
      </c>
      <c r="CD966" s="6">
        <f t="shared" si="905"/>
        <v>3028.9155724696443</v>
      </c>
      <c r="CE966" s="62">
        <f t="shared" si="906"/>
        <v>409.2810288116857</v>
      </c>
      <c r="CF966" s="73">
        <f t="shared" si="903"/>
        <v>238.16066666666666</v>
      </c>
      <c r="CG966" s="73">
        <f t="shared" si="863"/>
        <v>2283.0799251141552</v>
      </c>
      <c r="CH966" s="6">
        <f t="shared" si="907"/>
        <v>0</v>
      </c>
      <c r="CI966" s="6"/>
      <c r="CJ966" s="33">
        <v>44652</v>
      </c>
      <c r="CK966" s="5">
        <f t="shared" si="898"/>
        <v>44652</v>
      </c>
      <c r="CL966" s="11">
        <f t="shared" si="899"/>
        <v>2557</v>
      </c>
      <c r="CM966" s="11">
        <f t="shared" si="900"/>
        <v>2557</v>
      </c>
      <c r="CN966" s="6">
        <f t="shared" si="908"/>
        <v>3028.9155724696443</v>
      </c>
      <c r="CO966" s="62">
        <f t="shared" si="909"/>
        <v>0</v>
      </c>
      <c r="CP966" s="73">
        <f t="shared" si="904"/>
        <v>238.16066666666666</v>
      </c>
      <c r="CQ966" s="73">
        <f t="shared" si="864"/>
        <v>2044.9192584474886</v>
      </c>
      <c r="CR966" s="6">
        <f t="shared" si="901"/>
        <v>0</v>
      </c>
    </row>
    <row r="967" spans="1:96">
      <c r="A967" s="30" t="s">
        <v>2924</v>
      </c>
      <c r="B967" s="30" t="s">
        <v>2911</v>
      </c>
      <c r="C967" s="49"/>
      <c r="D967" s="49" t="s">
        <v>4151</v>
      </c>
      <c r="E967" s="30" t="s">
        <v>3061</v>
      </c>
      <c r="F967" s="30" t="s">
        <v>3138</v>
      </c>
      <c r="G967" s="30" t="s">
        <v>3115</v>
      </c>
      <c r="H967" s="30" t="s">
        <v>4104</v>
      </c>
      <c r="I967" s="30" t="s">
        <v>4310</v>
      </c>
      <c r="J967" s="30"/>
      <c r="K967" s="30" t="s">
        <v>1240</v>
      </c>
      <c r="L967" s="30" t="s">
        <v>3102</v>
      </c>
      <c r="M967" s="31">
        <v>3572.41</v>
      </c>
      <c r="N967" s="30">
        <v>5</v>
      </c>
      <c r="O967" s="30"/>
      <c r="P967" s="162">
        <v>15</v>
      </c>
      <c r="Q967" s="30">
        <f t="shared" si="865"/>
        <v>60</v>
      </c>
      <c r="R967" s="30">
        <f t="shared" si="866"/>
        <v>1826.2110000000002</v>
      </c>
      <c r="S967" s="30">
        <f t="shared" si="867"/>
        <v>1825</v>
      </c>
      <c r="T967" s="30" t="s">
        <v>6</v>
      </c>
      <c r="U967" s="30"/>
      <c r="V967" s="32">
        <v>42310</v>
      </c>
      <c r="W967" s="30"/>
      <c r="X967" s="31">
        <v>3572.41</v>
      </c>
      <c r="Y967" s="30">
        <v>0</v>
      </c>
      <c r="Z967" s="30">
        <v>0</v>
      </c>
      <c r="AA967" s="30">
        <v>0</v>
      </c>
      <c r="AB967" s="31">
        <f t="shared" si="868"/>
        <v>3572.41</v>
      </c>
      <c r="AC967" s="33">
        <v>42095</v>
      </c>
      <c r="AD967" s="10">
        <f t="shared" si="869"/>
        <v>42310</v>
      </c>
      <c r="AE967" s="10">
        <f t="shared" si="870"/>
        <v>42095</v>
      </c>
      <c r="AF967" s="11">
        <f t="shared" si="871"/>
        <v>-215</v>
      </c>
      <c r="AG967" s="11">
        <f t="shared" si="872"/>
        <v>1826.25</v>
      </c>
      <c r="AH967" s="11">
        <v>0</v>
      </c>
      <c r="AI967" s="11">
        <v>0</v>
      </c>
      <c r="AJ967" s="11">
        <v>0</v>
      </c>
      <c r="AK967" s="33">
        <v>42461</v>
      </c>
      <c r="AL967" s="5">
        <f t="shared" si="873"/>
        <v>42461</v>
      </c>
      <c r="AM967" s="11">
        <f t="shared" si="874"/>
        <v>42461</v>
      </c>
      <c r="AN967" s="11">
        <f t="shared" si="875"/>
        <v>0</v>
      </c>
      <c r="AO967" s="6">
        <v>294.77</v>
      </c>
      <c r="AP967" s="6">
        <f t="shared" si="876"/>
        <v>294.77</v>
      </c>
      <c r="AQ967" s="6">
        <f t="shared" si="877"/>
        <v>3277.64</v>
      </c>
      <c r="AR967" s="33">
        <v>42826</v>
      </c>
      <c r="AS967" s="5">
        <f t="shared" si="878"/>
        <v>42826</v>
      </c>
      <c r="AT967" s="11">
        <f t="shared" si="879"/>
        <v>42826</v>
      </c>
      <c r="AU967" s="11">
        <f t="shared" si="880"/>
        <v>516</v>
      </c>
      <c r="AV967" s="6">
        <v>1009.252</v>
      </c>
      <c r="AW967" s="6">
        <v>714.48199999999997</v>
      </c>
      <c r="AX967" s="6">
        <f t="shared" si="881"/>
        <v>2563.1579999999999</v>
      </c>
      <c r="AY967" s="33">
        <v>43191</v>
      </c>
      <c r="AZ967" s="5">
        <f t="shared" si="882"/>
        <v>43191</v>
      </c>
      <c r="BA967" s="11">
        <f t="shared" si="883"/>
        <v>881</v>
      </c>
      <c r="BB967" s="11">
        <f t="shared" si="884"/>
        <v>881</v>
      </c>
      <c r="BC967" s="6">
        <v>1734.1669711883142</v>
      </c>
      <c r="BD967" s="6">
        <v>724.9149711883141</v>
      </c>
      <c r="BE967" s="6">
        <f t="shared" si="885"/>
        <v>1838.2430288116857</v>
      </c>
      <c r="BF967" s="8"/>
      <c r="BG967" s="33">
        <v>43556</v>
      </c>
      <c r="BH967" s="5">
        <f t="shared" si="886"/>
        <v>43556</v>
      </c>
      <c r="BI967" s="11">
        <f t="shared" si="887"/>
        <v>1246</v>
      </c>
      <c r="BJ967" s="11">
        <f t="shared" si="888"/>
        <v>0</v>
      </c>
      <c r="BK967" s="6">
        <f t="shared" si="910"/>
        <v>2448.6469711883142</v>
      </c>
      <c r="BL967" s="6">
        <v>714.48</v>
      </c>
      <c r="BM967" s="6">
        <f t="shared" si="889"/>
        <v>1123.7630288116857</v>
      </c>
      <c r="BN967" s="59"/>
      <c r="BO967" s="58"/>
      <c r="BP967" s="58"/>
      <c r="BQ967" s="61">
        <f t="shared" si="890"/>
        <v>952.77545634204125</v>
      </c>
      <c r="BR967" s="33">
        <v>43922</v>
      </c>
      <c r="BS967" s="5">
        <f t="shared" si="891"/>
        <v>43922</v>
      </c>
      <c r="BT967" s="11">
        <f t="shared" si="892"/>
        <v>1612</v>
      </c>
      <c r="BU967" s="11">
        <f t="shared" si="893"/>
        <v>0</v>
      </c>
      <c r="BV967" s="6">
        <f t="shared" si="894"/>
        <v>2619.6345436579586</v>
      </c>
      <c r="BW967" s="6">
        <v>170.98757246964436</v>
      </c>
      <c r="BX967" s="73">
        <f t="shared" si="902"/>
        <v>2521.2405917808219</v>
      </c>
      <c r="BY967" s="6">
        <v>409.2810288116857</v>
      </c>
      <c r="BZ967" s="33">
        <v>44287</v>
      </c>
      <c r="CA967" s="5">
        <f t="shared" si="895"/>
        <v>44287</v>
      </c>
      <c r="CB967" s="11">
        <f t="shared" si="896"/>
        <v>1977</v>
      </c>
      <c r="CC967" s="11">
        <f t="shared" si="897"/>
        <v>0</v>
      </c>
      <c r="CD967" s="6">
        <f t="shared" si="905"/>
        <v>3028.9155724696443</v>
      </c>
      <c r="CE967" s="62">
        <f t="shared" si="906"/>
        <v>409.2810288116857</v>
      </c>
      <c r="CF967" s="73">
        <f t="shared" si="903"/>
        <v>238.16066666666666</v>
      </c>
      <c r="CG967" s="73">
        <f t="shared" ref="CG967:CG1030" si="911">BX967-CF967</f>
        <v>2283.0799251141552</v>
      </c>
      <c r="CH967" s="6">
        <f t="shared" si="907"/>
        <v>0</v>
      </c>
      <c r="CI967" s="6"/>
      <c r="CJ967" s="33">
        <v>44652</v>
      </c>
      <c r="CK967" s="5">
        <f t="shared" si="898"/>
        <v>44652</v>
      </c>
      <c r="CL967" s="11">
        <f t="shared" si="899"/>
        <v>2557</v>
      </c>
      <c r="CM967" s="11">
        <f t="shared" si="900"/>
        <v>2557</v>
      </c>
      <c r="CN967" s="6">
        <f t="shared" si="908"/>
        <v>3028.9155724696443</v>
      </c>
      <c r="CO967" s="62">
        <f t="shared" si="909"/>
        <v>0</v>
      </c>
      <c r="CP967" s="73">
        <f t="shared" si="904"/>
        <v>238.16066666666666</v>
      </c>
      <c r="CQ967" s="73">
        <f t="shared" ref="CQ967:CQ1030" si="912">CG967-CP967</f>
        <v>2044.9192584474886</v>
      </c>
      <c r="CR967" s="6">
        <f t="shared" si="901"/>
        <v>0</v>
      </c>
    </row>
    <row r="968" spans="1:96">
      <c r="A968" s="30" t="s">
        <v>2925</v>
      </c>
      <c r="B968" s="30" t="s">
        <v>2911</v>
      </c>
      <c r="C968" s="49"/>
      <c r="D968" s="49" t="s">
        <v>4152</v>
      </c>
      <c r="E968" s="30" t="s">
        <v>3061</v>
      </c>
      <c r="F968" s="30" t="s">
        <v>3138</v>
      </c>
      <c r="G968" s="30" t="s">
        <v>3115</v>
      </c>
      <c r="H968" s="30" t="s">
        <v>4104</v>
      </c>
      <c r="I968" s="30" t="s">
        <v>4310</v>
      </c>
      <c r="J968" s="30"/>
      <c r="K968" s="30" t="s">
        <v>1240</v>
      </c>
      <c r="L968" s="30" t="s">
        <v>3102</v>
      </c>
      <c r="M968" s="31">
        <v>3572.41</v>
      </c>
      <c r="N968" s="30">
        <v>5</v>
      </c>
      <c r="O968" s="30"/>
      <c r="P968" s="162">
        <v>15</v>
      </c>
      <c r="Q968" s="30">
        <f t="shared" si="865"/>
        <v>60</v>
      </c>
      <c r="R968" s="30">
        <f t="shared" si="866"/>
        <v>1826.2110000000002</v>
      </c>
      <c r="S968" s="30">
        <f t="shared" si="867"/>
        <v>1825</v>
      </c>
      <c r="T968" s="30" t="s">
        <v>6</v>
      </c>
      <c r="U968" s="30"/>
      <c r="V968" s="32">
        <v>42310</v>
      </c>
      <c r="W968" s="30"/>
      <c r="X968" s="31">
        <v>3572.41</v>
      </c>
      <c r="Y968" s="30">
        <v>0</v>
      </c>
      <c r="Z968" s="30">
        <v>0</v>
      </c>
      <c r="AA968" s="30">
        <v>0</v>
      </c>
      <c r="AB968" s="31">
        <f t="shared" si="868"/>
        <v>3572.41</v>
      </c>
      <c r="AC968" s="33">
        <v>42095</v>
      </c>
      <c r="AD968" s="10">
        <f t="shared" si="869"/>
        <v>42310</v>
      </c>
      <c r="AE968" s="10">
        <f t="shared" si="870"/>
        <v>42095</v>
      </c>
      <c r="AF968" s="11">
        <f t="shared" si="871"/>
        <v>-215</v>
      </c>
      <c r="AG968" s="11">
        <f t="shared" si="872"/>
        <v>1826.25</v>
      </c>
      <c r="AH968" s="11">
        <v>0</v>
      </c>
      <c r="AI968" s="11">
        <v>0</v>
      </c>
      <c r="AJ968" s="11">
        <v>0</v>
      </c>
      <c r="AK968" s="33">
        <v>42461</v>
      </c>
      <c r="AL968" s="5">
        <f t="shared" si="873"/>
        <v>42461</v>
      </c>
      <c r="AM968" s="11">
        <f t="shared" si="874"/>
        <v>42461</v>
      </c>
      <c r="AN968" s="11">
        <f t="shared" si="875"/>
        <v>0</v>
      </c>
      <c r="AO968" s="6">
        <v>294.77</v>
      </c>
      <c r="AP968" s="6">
        <f t="shared" si="876"/>
        <v>294.77</v>
      </c>
      <c r="AQ968" s="6">
        <f t="shared" si="877"/>
        <v>3277.64</v>
      </c>
      <c r="AR968" s="33">
        <v>42826</v>
      </c>
      <c r="AS968" s="5">
        <f t="shared" si="878"/>
        <v>42826</v>
      </c>
      <c r="AT968" s="11">
        <f t="shared" si="879"/>
        <v>42826</v>
      </c>
      <c r="AU968" s="11">
        <f t="shared" si="880"/>
        <v>516</v>
      </c>
      <c r="AV968" s="6">
        <v>1009.252</v>
      </c>
      <c r="AW968" s="6">
        <v>714.48199999999997</v>
      </c>
      <c r="AX968" s="6">
        <f t="shared" si="881"/>
        <v>2563.1579999999999</v>
      </c>
      <c r="AY968" s="33">
        <v>43191</v>
      </c>
      <c r="AZ968" s="5">
        <f t="shared" si="882"/>
        <v>43191</v>
      </c>
      <c r="BA968" s="11">
        <f t="shared" si="883"/>
        <v>881</v>
      </c>
      <c r="BB968" s="11">
        <f t="shared" si="884"/>
        <v>881</v>
      </c>
      <c r="BC968" s="6">
        <v>1734.1669711883142</v>
      </c>
      <c r="BD968" s="6">
        <v>724.9149711883141</v>
      </c>
      <c r="BE968" s="6">
        <f t="shared" si="885"/>
        <v>1838.2430288116857</v>
      </c>
      <c r="BF968" s="8"/>
      <c r="BG968" s="33">
        <v>43556</v>
      </c>
      <c r="BH968" s="5">
        <f t="shared" si="886"/>
        <v>43556</v>
      </c>
      <c r="BI968" s="11">
        <f t="shared" si="887"/>
        <v>1246</v>
      </c>
      <c r="BJ968" s="11">
        <f t="shared" si="888"/>
        <v>0</v>
      </c>
      <c r="BK968" s="6">
        <f t="shared" si="910"/>
        <v>2448.6469711883142</v>
      </c>
      <c r="BL968" s="6">
        <v>714.48</v>
      </c>
      <c r="BM968" s="6">
        <f t="shared" si="889"/>
        <v>1123.7630288116857</v>
      </c>
      <c r="BN968" s="59"/>
      <c r="BO968" s="58"/>
      <c r="BP968" s="58"/>
      <c r="BQ968" s="61">
        <f t="shared" si="890"/>
        <v>952.77545634204125</v>
      </c>
      <c r="BR968" s="33">
        <v>43922</v>
      </c>
      <c r="BS968" s="5">
        <f t="shared" si="891"/>
        <v>43922</v>
      </c>
      <c r="BT968" s="11">
        <f t="shared" si="892"/>
        <v>1612</v>
      </c>
      <c r="BU968" s="11">
        <f t="shared" si="893"/>
        <v>0</v>
      </c>
      <c r="BV968" s="6">
        <f t="shared" si="894"/>
        <v>2619.6345436579586</v>
      </c>
      <c r="BW968" s="6">
        <v>170.98757246964436</v>
      </c>
      <c r="BX968" s="73">
        <f t="shared" si="902"/>
        <v>2521.2405917808219</v>
      </c>
      <c r="BY968" s="6">
        <v>409.2810288116857</v>
      </c>
      <c r="BZ968" s="33">
        <v>44287</v>
      </c>
      <c r="CA968" s="5">
        <f t="shared" si="895"/>
        <v>44287</v>
      </c>
      <c r="CB968" s="11">
        <f t="shared" si="896"/>
        <v>1977</v>
      </c>
      <c r="CC968" s="11">
        <f t="shared" si="897"/>
        <v>0</v>
      </c>
      <c r="CD968" s="6">
        <f t="shared" si="905"/>
        <v>3028.9155724696443</v>
      </c>
      <c r="CE968" s="62">
        <f t="shared" si="906"/>
        <v>409.2810288116857</v>
      </c>
      <c r="CF968" s="73">
        <f t="shared" si="903"/>
        <v>238.16066666666666</v>
      </c>
      <c r="CG968" s="73">
        <f t="shared" si="911"/>
        <v>2283.0799251141552</v>
      </c>
      <c r="CH968" s="6">
        <f t="shared" si="907"/>
        <v>0</v>
      </c>
      <c r="CI968" s="6"/>
      <c r="CJ968" s="33">
        <v>44652</v>
      </c>
      <c r="CK968" s="5">
        <f t="shared" si="898"/>
        <v>44652</v>
      </c>
      <c r="CL968" s="11">
        <f t="shared" si="899"/>
        <v>2557</v>
      </c>
      <c r="CM968" s="11">
        <f t="shared" si="900"/>
        <v>2557</v>
      </c>
      <c r="CN968" s="6">
        <f t="shared" si="908"/>
        <v>3028.9155724696443</v>
      </c>
      <c r="CO968" s="62">
        <f t="shared" si="909"/>
        <v>0</v>
      </c>
      <c r="CP968" s="73">
        <f t="shared" si="904"/>
        <v>238.16066666666666</v>
      </c>
      <c r="CQ968" s="73">
        <f t="shared" si="912"/>
        <v>2044.9192584474886</v>
      </c>
      <c r="CR968" s="6">
        <f t="shared" si="901"/>
        <v>0</v>
      </c>
    </row>
    <row r="969" spans="1:96">
      <c r="A969" s="30" t="s">
        <v>2926</v>
      </c>
      <c r="B969" s="30" t="s">
        <v>2911</v>
      </c>
      <c r="C969" s="49"/>
      <c r="D969" s="49" t="s">
        <v>4153</v>
      </c>
      <c r="E969" s="30" t="s">
        <v>3061</v>
      </c>
      <c r="F969" s="30" t="s">
        <v>3138</v>
      </c>
      <c r="G969" s="30" t="s">
        <v>3115</v>
      </c>
      <c r="H969" s="30" t="s">
        <v>4104</v>
      </c>
      <c r="I969" s="30" t="s">
        <v>4310</v>
      </c>
      <c r="J969" s="30"/>
      <c r="K969" s="30" t="s">
        <v>1240</v>
      </c>
      <c r="L969" s="30" t="s">
        <v>3102</v>
      </c>
      <c r="M969" s="31">
        <v>3572.41</v>
      </c>
      <c r="N969" s="30">
        <v>5</v>
      </c>
      <c r="O969" s="30"/>
      <c r="P969" s="162">
        <v>15</v>
      </c>
      <c r="Q969" s="30">
        <f t="shared" si="865"/>
        <v>60</v>
      </c>
      <c r="R969" s="30">
        <f t="shared" si="866"/>
        <v>1826.2110000000002</v>
      </c>
      <c r="S969" s="30">
        <f t="shared" si="867"/>
        <v>1825</v>
      </c>
      <c r="T969" s="30" t="s">
        <v>6</v>
      </c>
      <c r="U969" s="30"/>
      <c r="V969" s="32">
        <v>42310</v>
      </c>
      <c r="W969" s="30"/>
      <c r="X969" s="31">
        <v>3572.41</v>
      </c>
      <c r="Y969" s="30">
        <v>0</v>
      </c>
      <c r="Z969" s="30">
        <v>0</v>
      </c>
      <c r="AA969" s="30">
        <v>0</v>
      </c>
      <c r="AB969" s="31">
        <f t="shared" si="868"/>
        <v>3572.41</v>
      </c>
      <c r="AC969" s="33">
        <v>42095</v>
      </c>
      <c r="AD969" s="10">
        <f t="shared" si="869"/>
        <v>42310</v>
      </c>
      <c r="AE969" s="10">
        <f t="shared" si="870"/>
        <v>42095</v>
      </c>
      <c r="AF969" s="11">
        <f t="shared" si="871"/>
        <v>-215</v>
      </c>
      <c r="AG969" s="11">
        <f t="shared" si="872"/>
        <v>1826.25</v>
      </c>
      <c r="AH969" s="11">
        <v>0</v>
      </c>
      <c r="AI969" s="11">
        <v>0</v>
      </c>
      <c r="AJ969" s="11">
        <v>0</v>
      </c>
      <c r="AK969" s="33">
        <v>42461</v>
      </c>
      <c r="AL969" s="5">
        <f t="shared" si="873"/>
        <v>42461</v>
      </c>
      <c r="AM969" s="11">
        <f t="shared" si="874"/>
        <v>42461</v>
      </c>
      <c r="AN969" s="11">
        <f t="shared" si="875"/>
        <v>0</v>
      </c>
      <c r="AO969" s="6">
        <v>294.77</v>
      </c>
      <c r="AP969" s="6">
        <f t="shared" si="876"/>
        <v>294.77</v>
      </c>
      <c r="AQ969" s="6">
        <f t="shared" si="877"/>
        <v>3277.64</v>
      </c>
      <c r="AR969" s="33">
        <v>42826</v>
      </c>
      <c r="AS969" s="5">
        <f t="shared" si="878"/>
        <v>42826</v>
      </c>
      <c r="AT969" s="11">
        <f t="shared" si="879"/>
        <v>42826</v>
      </c>
      <c r="AU969" s="11">
        <f t="shared" si="880"/>
        <v>516</v>
      </c>
      <c r="AV969" s="6">
        <v>1009.252</v>
      </c>
      <c r="AW969" s="6">
        <v>714.48199999999997</v>
      </c>
      <c r="AX969" s="6">
        <f t="shared" si="881"/>
        <v>2563.1579999999999</v>
      </c>
      <c r="AY969" s="33">
        <v>43191</v>
      </c>
      <c r="AZ969" s="5">
        <f t="shared" si="882"/>
        <v>43191</v>
      </c>
      <c r="BA969" s="11">
        <f t="shared" si="883"/>
        <v>881</v>
      </c>
      <c r="BB969" s="11">
        <f t="shared" si="884"/>
        <v>881</v>
      </c>
      <c r="BC969" s="6">
        <v>1734.1669711883142</v>
      </c>
      <c r="BD969" s="6">
        <v>724.9149711883141</v>
      </c>
      <c r="BE969" s="6">
        <f t="shared" si="885"/>
        <v>1838.2430288116857</v>
      </c>
      <c r="BF969" s="8"/>
      <c r="BG969" s="33">
        <v>43556</v>
      </c>
      <c r="BH969" s="5">
        <f t="shared" si="886"/>
        <v>43556</v>
      </c>
      <c r="BI969" s="11">
        <f t="shared" si="887"/>
        <v>1246</v>
      </c>
      <c r="BJ969" s="11">
        <f t="shared" si="888"/>
        <v>0</v>
      </c>
      <c r="BK969" s="6">
        <f t="shared" si="910"/>
        <v>2448.6469711883142</v>
      </c>
      <c r="BL969" s="6">
        <v>714.48</v>
      </c>
      <c r="BM969" s="6">
        <f t="shared" si="889"/>
        <v>1123.7630288116857</v>
      </c>
      <c r="BN969" s="59"/>
      <c r="BO969" s="58"/>
      <c r="BP969" s="58"/>
      <c r="BQ969" s="61">
        <f t="shared" si="890"/>
        <v>952.77545634204125</v>
      </c>
      <c r="BR969" s="33">
        <v>43922</v>
      </c>
      <c r="BS969" s="5">
        <f t="shared" si="891"/>
        <v>43922</v>
      </c>
      <c r="BT969" s="11">
        <f t="shared" si="892"/>
        <v>1612</v>
      </c>
      <c r="BU969" s="11">
        <f t="shared" si="893"/>
        <v>0</v>
      </c>
      <c r="BV969" s="6">
        <f t="shared" si="894"/>
        <v>2619.6345436579586</v>
      </c>
      <c r="BW969" s="6">
        <v>170.98757246964436</v>
      </c>
      <c r="BX969" s="73">
        <f t="shared" si="902"/>
        <v>2521.2405917808219</v>
      </c>
      <c r="BY969" s="6">
        <v>409.2810288116857</v>
      </c>
      <c r="BZ969" s="33">
        <v>44287</v>
      </c>
      <c r="CA969" s="5">
        <f t="shared" si="895"/>
        <v>44287</v>
      </c>
      <c r="CB969" s="11">
        <f t="shared" si="896"/>
        <v>1977</v>
      </c>
      <c r="CC969" s="11">
        <f t="shared" si="897"/>
        <v>0</v>
      </c>
      <c r="CD969" s="6">
        <f t="shared" si="905"/>
        <v>3028.9155724696443</v>
      </c>
      <c r="CE969" s="62">
        <f t="shared" si="906"/>
        <v>409.2810288116857</v>
      </c>
      <c r="CF969" s="73">
        <f t="shared" si="903"/>
        <v>238.16066666666666</v>
      </c>
      <c r="CG969" s="73">
        <f t="shared" si="911"/>
        <v>2283.0799251141552</v>
      </c>
      <c r="CH969" s="6">
        <f t="shared" si="907"/>
        <v>0</v>
      </c>
      <c r="CI969" s="6"/>
      <c r="CJ969" s="33">
        <v>44652</v>
      </c>
      <c r="CK969" s="5">
        <f t="shared" si="898"/>
        <v>44652</v>
      </c>
      <c r="CL969" s="11">
        <f t="shared" si="899"/>
        <v>2557</v>
      </c>
      <c r="CM969" s="11">
        <f t="shared" si="900"/>
        <v>2557</v>
      </c>
      <c r="CN969" s="6">
        <f t="shared" si="908"/>
        <v>3028.9155724696443</v>
      </c>
      <c r="CO969" s="62">
        <f t="shared" si="909"/>
        <v>0</v>
      </c>
      <c r="CP969" s="73">
        <f t="shared" si="904"/>
        <v>238.16066666666666</v>
      </c>
      <c r="CQ969" s="73">
        <f t="shared" si="912"/>
        <v>2044.9192584474886</v>
      </c>
      <c r="CR969" s="6">
        <f t="shared" si="901"/>
        <v>0</v>
      </c>
    </row>
    <row r="970" spans="1:96">
      <c r="A970" s="30" t="s">
        <v>2927</v>
      </c>
      <c r="B970" s="30" t="s">
        <v>2911</v>
      </c>
      <c r="C970" s="49"/>
      <c r="D970" s="49" t="s">
        <v>4154</v>
      </c>
      <c r="E970" s="30" t="s">
        <v>3061</v>
      </c>
      <c r="F970" s="30" t="s">
        <v>3138</v>
      </c>
      <c r="G970" s="30" t="s">
        <v>3115</v>
      </c>
      <c r="H970" s="30" t="s">
        <v>11652</v>
      </c>
      <c r="I970" s="30" t="s">
        <v>11651</v>
      </c>
      <c r="J970" s="30"/>
      <c r="K970" s="30" t="s">
        <v>1240</v>
      </c>
      <c r="L970" s="30" t="s">
        <v>3102</v>
      </c>
      <c r="M970" s="31">
        <v>3572.41</v>
      </c>
      <c r="N970" s="30">
        <v>5</v>
      </c>
      <c r="O970" s="30"/>
      <c r="P970" s="162">
        <v>15</v>
      </c>
      <c r="Q970" s="30">
        <f t="shared" si="865"/>
        <v>60</v>
      </c>
      <c r="R970" s="30">
        <f t="shared" si="866"/>
        <v>1826.2110000000002</v>
      </c>
      <c r="S970" s="30">
        <f t="shared" si="867"/>
        <v>1825</v>
      </c>
      <c r="T970" s="30" t="s">
        <v>6</v>
      </c>
      <c r="U970" s="30"/>
      <c r="V970" s="32">
        <v>42310</v>
      </c>
      <c r="W970" s="30"/>
      <c r="X970" s="31">
        <v>3572.41</v>
      </c>
      <c r="Y970" s="30">
        <v>0</v>
      </c>
      <c r="Z970" s="30">
        <v>0</v>
      </c>
      <c r="AA970" s="30">
        <v>0</v>
      </c>
      <c r="AB970" s="31">
        <f t="shared" si="868"/>
        <v>3572.41</v>
      </c>
      <c r="AC970" s="33">
        <v>42095</v>
      </c>
      <c r="AD970" s="10">
        <f t="shared" si="869"/>
        <v>42310</v>
      </c>
      <c r="AE970" s="10">
        <f t="shared" si="870"/>
        <v>42095</v>
      </c>
      <c r="AF970" s="11">
        <f t="shared" si="871"/>
        <v>-215</v>
      </c>
      <c r="AG970" s="11">
        <f t="shared" si="872"/>
        <v>1826.25</v>
      </c>
      <c r="AH970" s="11">
        <v>0</v>
      </c>
      <c r="AI970" s="11">
        <v>0</v>
      </c>
      <c r="AJ970" s="11">
        <v>0</v>
      </c>
      <c r="AK970" s="33">
        <v>42461</v>
      </c>
      <c r="AL970" s="5">
        <f t="shared" si="873"/>
        <v>42461</v>
      </c>
      <c r="AM970" s="11">
        <f t="shared" si="874"/>
        <v>42461</v>
      </c>
      <c r="AN970" s="11">
        <f t="shared" si="875"/>
        <v>0</v>
      </c>
      <c r="AO970" s="6">
        <v>294.77</v>
      </c>
      <c r="AP970" s="6">
        <f t="shared" si="876"/>
        <v>294.77</v>
      </c>
      <c r="AQ970" s="6">
        <f t="shared" si="877"/>
        <v>3277.64</v>
      </c>
      <c r="AR970" s="33">
        <v>42826</v>
      </c>
      <c r="AS970" s="5">
        <f t="shared" si="878"/>
        <v>42826</v>
      </c>
      <c r="AT970" s="11">
        <f t="shared" si="879"/>
        <v>42826</v>
      </c>
      <c r="AU970" s="11">
        <f t="shared" si="880"/>
        <v>516</v>
      </c>
      <c r="AV970" s="6">
        <v>1009.252</v>
      </c>
      <c r="AW970" s="6">
        <v>714.48199999999997</v>
      </c>
      <c r="AX970" s="6">
        <f t="shared" si="881"/>
        <v>2563.1579999999999</v>
      </c>
      <c r="AY970" s="33">
        <v>43191</v>
      </c>
      <c r="AZ970" s="5">
        <f t="shared" si="882"/>
        <v>43191</v>
      </c>
      <c r="BA970" s="11">
        <f t="shared" si="883"/>
        <v>881</v>
      </c>
      <c r="BB970" s="11">
        <f t="shared" si="884"/>
        <v>881</v>
      </c>
      <c r="BC970" s="6">
        <v>1734.1669711883142</v>
      </c>
      <c r="BD970" s="6">
        <v>724.9149711883141</v>
      </c>
      <c r="BE970" s="6">
        <f t="shared" si="885"/>
        <v>1838.2430288116857</v>
      </c>
      <c r="BF970" s="8"/>
      <c r="BG970" s="33">
        <v>43556</v>
      </c>
      <c r="BH970" s="5">
        <f t="shared" si="886"/>
        <v>43556</v>
      </c>
      <c r="BI970" s="11">
        <f t="shared" si="887"/>
        <v>1246</v>
      </c>
      <c r="BJ970" s="11">
        <f t="shared" si="888"/>
        <v>0</v>
      </c>
      <c r="BK970" s="6">
        <f t="shared" si="910"/>
        <v>2448.6469711883142</v>
      </c>
      <c r="BL970" s="6">
        <v>714.48</v>
      </c>
      <c r="BM970" s="6">
        <f t="shared" si="889"/>
        <v>1123.7630288116857</v>
      </c>
      <c r="BN970" s="59"/>
      <c r="BO970" s="58"/>
      <c r="BP970" s="58"/>
      <c r="BQ970" s="61">
        <f t="shared" si="890"/>
        <v>952.77545634204125</v>
      </c>
      <c r="BR970" s="33">
        <v>43922</v>
      </c>
      <c r="BS970" s="5">
        <f t="shared" si="891"/>
        <v>43922</v>
      </c>
      <c r="BT970" s="11">
        <f t="shared" si="892"/>
        <v>1612</v>
      </c>
      <c r="BU970" s="11">
        <f t="shared" si="893"/>
        <v>0</v>
      </c>
      <c r="BV970" s="6">
        <f t="shared" si="894"/>
        <v>2619.6345436579586</v>
      </c>
      <c r="BW970" s="6">
        <v>170.98757246964436</v>
      </c>
      <c r="BX970" s="73">
        <f t="shared" si="902"/>
        <v>2521.2405917808219</v>
      </c>
      <c r="BY970" s="6">
        <v>409.2810288116857</v>
      </c>
      <c r="BZ970" s="33">
        <v>44287</v>
      </c>
      <c r="CA970" s="5">
        <f t="shared" si="895"/>
        <v>44287</v>
      </c>
      <c r="CB970" s="11">
        <f t="shared" si="896"/>
        <v>1977</v>
      </c>
      <c r="CC970" s="11">
        <f t="shared" si="897"/>
        <v>0</v>
      </c>
      <c r="CD970" s="6">
        <f t="shared" si="905"/>
        <v>3028.9155724696443</v>
      </c>
      <c r="CE970" s="62">
        <f t="shared" si="906"/>
        <v>409.2810288116857</v>
      </c>
      <c r="CF970" s="73">
        <f t="shared" si="903"/>
        <v>238.16066666666666</v>
      </c>
      <c r="CG970" s="73">
        <f t="shared" si="911"/>
        <v>2283.0799251141552</v>
      </c>
      <c r="CH970" s="6">
        <f t="shared" si="907"/>
        <v>0</v>
      </c>
      <c r="CI970" s="6"/>
      <c r="CJ970" s="33">
        <v>44652</v>
      </c>
      <c r="CK970" s="5">
        <f t="shared" si="898"/>
        <v>44652</v>
      </c>
      <c r="CL970" s="11">
        <f t="shared" si="899"/>
        <v>2557</v>
      </c>
      <c r="CM970" s="11">
        <f t="shared" si="900"/>
        <v>2557</v>
      </c>
      <c r="CN970" s="6">
        <f t="shared" si="908"/>
        <v>3028.9155724696443</v>
      </c>
      <c r="CO970" s="62">
        <f t="shared" si="909"/>
        <v>0</v>
      </c>
      <c r="CP970" s="73">
        <f t="shared" si="904"/>
        <v>238.16066666666666</v>
      </c>
      <c r="CQ970" s="73">
        <f t="shared" si="912"/>
        <v>2044.9192584474886</v>
      </c>
      <c r="CR970" s="6">
        <f t="shared" si="901"/>
        <v>0</v>
      </c>
    </row>
    <row r="971" spans="1:96">
      <c r="A971" s="30" t="s">
        <v>2928</v>
      </c>
      <c r="B971" s="30" t="s">
        <v>2911</v>
      </c>
      <c r="C971" s="49"/>
      <c r="D971" s="49" t="s">
        <v>4155</v>
      </c>
      <c r="E971" s="30" t="s">
        <v>3061</v>
      </c>
      <c r="F971" s="30" t="s">
        <v>3138</v>
      </c>
      <c r="G971" s="30" t="s">
        <v>3115</v>
      </c>
      <c r="H971" s="30" t="s">
        <v>4109</v>
      </c>
      <c r="I971" s="30" t="s">
        <v>4316</v>
      </c>
      <c r="J971" s="30"/>
      <c r="K971" s="30" t="s">
        <v>1240</v>
      </c>
      <c r="L971" s="30" t="s">
        <v>3102</v>
      </c>
      <c r="M971" s="31">
        <v>3572.41</v>
      </c>
      <c r="N971" s="30">
        <v>5</v>
      </c>
      <c r="O971" s="30"/>
      <c r="P971" s="162">
        <v>15</v>
      </c>
      <c r="Q971" s="30">
        <f t="shared" si="865"/>
        <v>60</v>
      </c>
      <c r="R971" s="30">
        <f t="shared" si="866"/>
        <v>1826.2110000000002</v>
      </c>
      <c r="S971" s="30">
        <f t="shared" si="867"/>
        <v>1825</v>
      </c>
      <c r="T971" s="30" t="s">
        <v>6</v>
      </c>
      <c r="U971" s="30"/>
      <c r="V971" s="32">
        <v>42310</v>
      </c>
      <c r="W971" s="30"/>
      <c r="X971" s="31">
        <v>3572.41</v>
      </c>
      <c r="Y971" s="30">
        <v>0</v>
      </c>
      <c r="Z971" s="30">
        <v>0</v>
      </c>
      <c r="AA971" s="30">
        <v>0</v>
      </c>
      <c r="AB971" s="31">
        <f t="shared" si="868"/>
        <v>3572.41</v>
      </c>
      <c r="AC971" s="33">
        <v>42095</v>
      </c>
      <c r="AD971" s="10">
        <f t="shared" si="869"/>
        <v>42310</v>
      </c>
      <c r="AE971" s="10">
        <f t="shared" si="870"/>
        <v>42095</v>
      </c>
      <c r="AF971" s="11">
        <f t="shared" si="871"/>
        <v>-215</v>
      </c>
      <c r="AG971" s="11">
        <f t="shared" si="872"/>
        <v>1826.25</v>
      </c>
      <c r="AH971" s="11">
        <v>0</v>
      </c>
      <c r="AI971" s="11">
        <v>0</v>
      </c>
      <c r="AJ971" s="11">
        <v>0</v>
      </c>
      <c r="AK971" s="33">
        <v>42461</v>
      </c>
      <c r="AL971" s="5">
        <f t="shared" si="873"/>
        <v>42461</v>
      </c>
      <c r="AM971" s="11">
        <f t="shared" si="874"/>
        <v>42461</v>
      </c>
      <c r="AN971" s="11">
        <f t="shared" si="875"/>
        <v>0</v>
      </c>
      <c r="AO971" s="6">
        <v>294.77</v>
      </c>
      <c r="AP971" s="6">
        <f t="shared" si="876"/>
        <v>294.77</v>
      </c>
      <c r="AQ971" s="6">
        <f t="shared" si="877"/>
        <v>3277.64</v>
      </c>
      <c r="AR971" s="33">
        <v>42826</v>
      </c>
      <c r="AS971" s="5">
        <f t="shared" si="878"/>
        <v>42826</v>
      </c>
      <c r="AT971" s="11">
        <f t="shared" si="879"/>
        <v>42826</v>
      </c>
      <c r="AU971" s="11">
        <f t="shared" si="880"/>
        <v>516</v>
      </c>
      <c r="AV971" s="6">
        <v>1009.252</v>
      </c>
      <c r="AW971" s="6">
        <v>714.48199999999997</v>
      </c>
      <c r="AX971" s="6">
        <f t="shared" si="881"/>
        <v>2563.1579999999999</v>
      </c>
      <c r="AY971" s="33">
        <v>43191</v>
      </c>
      <c r="AZ971" s="5">
        <f t="shared" si="882"/>
        <v>43191</v>
      </c>
      <c r="BA971" s="11">
        <f t="shared" si="883"/>
        <v>881</v>
      </c>
      <c r="BB971" s="11">
        <f t="shared" si="884"/>
        <v>881</v>
      </c>
      <c r="BC971" s="6">
        <v>1734.1669711883142</v>
      </c>
      <c r="BD971" s="6">
        <v>724.9149711883141</v>
      </c>
      <c r="BE971" s="6">
        <f t="shared" si="885"/>
        <v>1838.2430288116857</v>
      </c>
      <c r="BF971" s="8"/>
      <c r="BG971" s="33">
        <v>43556</v>
      </c>
      <c r="BH971" s="5">
        <f t="shared" si="886"/>
        <v>43556</v>
      </c>
      <c r="BI971" s="11">
        <f t="shared" si="887"/>
        <v>1246</v>
      </c>
      <c r="BJ971" s="11">
        <f t="shared" si="888"/>
        <v>0</v>
      </c>
      <c r="BK971" s="6">
        <f t="shared" si="910"/>
        <v>2448.6469711883142</v>
      </c>
      <c r="BL971" s="6">
        <v>714.48</v>
      </c>
      <c r="BM971" s="6">
        <f t="shared" si="889"/>
        <v>1123.7630288116857</v>
      </c>
      <c r="BN971" s="59"/>
      <c r="BO971" s="58"/>
      <c r="BP971" s="58"/>
      <c r="BQ971" s="61">
        <f t="shared" si="890"/>
        <v>952.77545634204125</v>
      </c>
      <c r="BR971" s="33">
        <v>43922</v>
      </c>
      <c r="BS971" s="5">
        <f t="shared" si="891"/>
        <v>43922</v>
      </c>
      <c r="BT971" s="11">
        <f t="shared" si="892"/>
        <v>1612</v>
      </c>
      <c r="BU971" s="11">
        <f t="shared" si="893"/>
        <v>0</v>
      </c>
      <c r="BV971" s="6">
        <f t="shared" si="894"/>
        <v>2619.6345436579586</v>
      </c>
      <c r="BW971" s="6">
        <v>170.98757246964436</v>
      </c>
      <c r="BX971" s="73">
        <f t="shared" si="902"/>
        <v>2521.2405917808219</v>
      </c>
      <c r="BY971" s="6">
        <v>409.2810288116857</v>
      </c>
      <c r="BZ971" s="33">
        <v>44287</v>
      </c>
      <c r="CA971" s="5">
        <f t="shared" si="895"/>
        <v>44287</v>
      </c>
      <c r="CB971" s="11">
        <f t="shared" si="896"/>
        <v>1977</v>
      </c>
      <c r="CC971" s="11">
        <f t="shared" si="897"/>
        <v>0</v>
      </c>
      <c r="CD971" s="6">
        <f t="shared" si="905"/>
        <v>3028.9155724696443</v>
      </c>
      <c r="CE971" s="62">
        <f t="shared" si="906"/>
        <v>409.2810288116857</v>
      </c>
      <c r="CF971" s="73">
        <f t="shared" si="903"/>
        <v>238.16066666666666</v>
      </c>
      <c r="CG971" s="73">
        <f t="shared" si="911"/>
        <v>2283.0799251141552</v>
      </c>
      <c r="CH971" s="6">
        <f t="shared" si="907"/>
        <v>0</v>
      </c>
      <c r="CI971" s="6"/>
      <c r="CJ971" s="33">
        <v>44652</v>
      </c>
      <c r="CK971" s="5">
        <f t="shared" si="898"/>
        <v>44652</v>
      </c>
      <c r="CL971" s="11">
        <f t="shared" si="899"/>
        <v>2557</v>
      </c>
      <c r="CM971" s="11">
        <f t="shared" si="900"/>
        <v>2557</v>
      </c>
      <c r="CN971" s="6">
        <f t="shared" si="908"/>
        <v>3028.9155724696443</v>
      </c>
      <c r="CO971" s="62">
        <f t="shared" si="909"/>
        <v>0</v>
      </c>
      <c r="CP971" s="73">
        <f t="shared" si="904"/>
        <v>238.16066666666666</v>
      </c>
      <c r="CQ971" s="73">
        <f t="shared" si="912"/>
        <v>2044.9192584474886</v>
      </c>
      <c r="CR971" s="6">
        <f t="shared" si="901"/>
        <v>0</v>
      </c>
    </row>
    <row r="972" spans="1:96">
      <c r="A972" s="30" t="s">
        <v>2929</v>
      </c>
      <c r="B972" s="30" t="s">
        <v>2911</v>
      </c>
      <c r="C972" s="49"/>
      <c r="D972" s="49" t="s">
        <v>4156</v>
      </c>
      <c r="E972" s="30" t="s">
        <v>3061</v>
      </c>
      <c r="F972" s="30" t="s">
        <v>3138</v>
      </c>
      <c r="G972" s="30" t="s">
        <v>3115</v>
      </c>
      <c r="H972" s="30" t="s">
        <v>4109</v>
      </c>
      <c r="I972" s="30" t="s">
        <v>4481</v>
      </c>
      <c r="J972" s="30"/>
      <c r="K972" s="30" t="s">
        <v>1240</v>
      </c>
      <c r="L972" s="30" t="s">
        <v>3102</v>
      </c>
      <c r="M972" s="31">
        <v>3572.41</v>
      </c>
      <c r="N972" s="30">
        <v>5</v>
      </c>
      <c r="O972" s="30"/>
      <c r="P972" s="162">
        <v>15</v>
      </c>
      <c r="Q972" s="30">
        <f t="shared" si="865"/>
        <v>60</v>
      </c>
      <c r="R972" s="30">
        <f t="shared" si="866"/>
        <v>1826.2110000000002</v>
      </c>
      <c r="S972" s="30">
        <f t="shared" si="867"/>
        <v>1825</v>
      </c>
      <c r="T972" s="30" t="s">
        <v>6</v>
      </c>
      <c r="U972" s="30"/>
      <c r="V972" s="32">
        <v>42310</v>
      </c>
      <c r="W972" s="30"/>
      <c r="X972" s="31">
        <v>3572.41</v>
      </c>
      <c r="Y972" s="30">
        <v>0</v>
      </c>
      <c r="Z972" s="30">
        <v>0</v>
      </c>
      <c r="AA972" s="30">
        <v>0</v>
      </c>
      <c r="AB972" s="31">
        <f t="shared" si="868"/>
        <v>3572.41</v>
      </c>
      <c r="AC972" s="33">
        <v>42095</v>
      </c>
      <c r="AD972" s="10">
        <f t="shared" si="869"/>
        <v>42310</v>
      </c>
      <c r="AE972" s="10">
        <f t="shared" si="870"/>
        <v>42095</v>
      </c>
      <c r="AF972" s="11">
        <f t="shared" si="871"/>
        <v>-215</v>
      </c>
      <c r="AG972" s="11">
        <f t="shared" si="872"/>
        <v>1826.25</v>
      </c>
      <c r="AH972" s="11">
        <v>0</v>
      </c>
      <c r="AI972" s="11">
        <v>0</v>
      </c>
      <c r="AJ972" s="11">
        <v>0</v>
      </c>
      <c r="AK972" s="33">
        <v>42461</v>
      </c>
      <c r="AL972" s="5">
        <f t="shared" si="873"/>
        <v>42461</v>
      </c>
      <c r="AM972" s="11">
        <f t="shared" si="874"/>
        <v>42461</v>
      </c>
      <c r="AN972" s="11">
        <f t="shared" si="875"/>
        <v>0</v>
      </c>
      <c r="AO972" s="6">
        <v>294.77</v>
      </c>
      <c r="AP972" s="6">
        <f t="shared" si="876"/>
        <v>294.77</v>
      </c>
      <c r="AQ972" s="6">
        <f t="shared" si="877"/>
        <v>3277.64</v>
      </c>
      <c r="AR972" s="33">
        <v>42826</v>
      </c>
      <c r="AS972" s="5">
        <f t="shared" si="878"/>
        <v>42826</v>
      </c>
      <c r="AT972" s="11">
        <f t="shared" si="879"/>
        <v>42826</v>
      </c>
      <c r="AU972" s="11">
        <f t="shared" si="880"/>
        <v>516</v>
      </c>
      <c r="AV972" s="6">
        <v>1009.252</v>
      </c>
      <c r="AW972" s="6">
        <v>714.48199999999997</v>
      </c>
      <c r="AX972" s="6">
        <f t="shared" si="881"/>
        <v>2563.1579999999999</v>
      </c>
      <c r="AY972" s="33">
        <v>43191</v>
      </c>
      <c r="AZ972" s="5">
        <f t="shared" si="882"/>
        <v>43191</v>
      </c>
      <c r="BA972" s="11">
        <f t="shared" si="883"/>
        <v>881</v>
      </c>
      <c r="BB972" s="11">
        <f t="shared" si="884"/>
        <v>881</v>
      </c>
      <c r="BC972" s="6">
        <v>1734.1669711883142</v>
      </c>
      <c r="BD972" s="6">
        <v>724.9149711883141</v>
      </c>
      <c r="BE972" s="6">
        <f t="shared" si="885"/>
        <v>1838.2430288116857</v>
      </c>
      <c r="BF972" s="8"/>
      <c r="BG972" s="33">
        <v>43556</v>
      </c>
      <c r="BH972" s="5">
        <f t="shared" si="886"/>
        <v>43556</v>
      </c>
      <c r="BI972" s="11">
        <f t="shared" si="887"/>
        <v>1246</v>
      </c>
      <c r="BJ972" s="11">
        <f t="shared" si="888"/>
        <v>0</v>
      </c>
      <c r="BK972" s="6">
        <f t="shared" si="910"/>
        <v>2448.6469711883142</v>
      </c>
      <c r="BL972" s="6">
        <v>714.48</v>
      </c>
      <c r="BM972" s="6">
        <f t="shared" si="889"/>
        <v>1123.7630288116857</v>
      </c>
      <c r="BN972" s="59"/>
      <c r="BO972" s="58"/>
      <c r="BP972" s="58"/>
      <c r="BQ972" s="61">
        <f t="shared" si="890"/>
        <v>952.77545634204125</v>
      </c>
      <c r="BR972" s="33">
        <v>43922</v>
      </c>
      <c r="BS972" s="5">
        <f t="shared" si="891"/>
        <v>43922</v>
      </c>
      <c r="BT972" s="11">
        <f t="shared" si="892"/>
        <v>1612</v>
      </c>
      <c r="BU972" s="11">
        <f t="shared" si="893"/>
        <v>0</v>
      </c>
      <c r="BV972" s="6">
        <f t="shared" si="894"/>
        <v>2619.6345436579586</v>
      </c>
      <c r="BW972" s="6">
        <v>170.98757246964436</v>
      </c>
      <c r="BX972" s="73">
        <f t="shared" si="902"/>
        <v>2521.2405917808219</v>
      </c>
      <c r="BY972" s="6">
        <v>409.2810288116857</v>
      </c>
      <c r="BZ972" s="33">
        <v>44287</v>
      </c>
      <c r="CA972" s="5">
        <f t="shared" si="895"/>
        <v>44287</v>
      </c>
      <c r="CB972" s="11">
        <f t="shared" si="896"/>
        <v>1977</v>
      </c>
      <c r="CC972" s="11">
        <f t="shared" si="897"/>
        <v>0</v>
      </c>
      <c r="CD972" s="6">
        <f t="shared" si="905"/>
        <v>3028.9155724696443</v>
      </c>
      <c r="CE972" s="62">
        <f t="shared" si="906"/>
        <v>409.2810288116857</v>
      </c>
      <c r="CF972" s="73">
        <f t="shared" si="903"/>
        <v>238.16066666666666</v>
      </c>
      <c r="CG972" s="73">
        <f t="shared" si="911"/>
        <v>2283.0799251141552</v>
      </c>
      <c r="CH972" s="6">
        <f t="shared" si="907"/>
        <v>0</v>
      </c>
      <c r="CI972" s="6"/>
      <c r="CJ972" s="33">
        <v>44652</v>
      </c>
      <c r="CK972" s="5">
        <f t="shared" si="898"/>
        <v>44652</v>
      </c>
      <c r="CL972" s="11">
        <f t="shared" si="899"/>
        <v>2557</v>
      </c>
      <c r="CM972" s="11">
        <f t="shared" si="900"/>
        <v>2557</v>
      </c>
      <c r="CN972" s="6">
        <f t="shared" si="908"/>
        <v>3028.9155724696443</v>
      </c>
      <c r="CO972" s="62">
        <f t="shared" si="909"/>
        <v>0</v>
      </c>
      <c r="CP972" s="73">
        <f t="shared" si="904"/>
        <v>238.16066666666666</v>
      </c>
      <c r="CQ972" s="73">
        <f t="shared" si="912"/>
        <v>2044.9192584474886</v>
      </c>
      <c r="CR972" s="6">
        <f t="shared" si="901"/>
        <v>0</v>
      </c>
    </row>
    <row r="973" spans="1:96">
      <c r="A973" s="30" t="s">
        <v>2930</v>
      </c>
      <c r="B973" s="30" t="s">
        <v>2911</v>
      </c>
      <c r="C973" s="49"/>
      <c r="D973" s="49" t="s">
        <v>4157</v>
      </c>
      <c r="E973" s="30" t="s">
        <v>3061</v>
      </c>
      <c r="F973" s="30" t="s">
        <v>3138</v>
      </c>
      <c r="G973" s="30" t="s">
        <v>3115</v>
      </c>
      <c r="H973" s="30" t="s">
        <v>4109</v>
      </c>
      <c r="I973" s="30" t="s">
        <v>11596</v>
      </c>
      <c r="J973" s="30"/>
      <c r="K973" s="30" t="s">
        <v>1240</v>
      </c>
      <c r="L973" s="30" t="s">
        <v>3102</v>
      </c>
      <c r="M973" s="31">
        <v>3572.41</v>
      </c>
      <c r="N973" s="30">
        <v>5</v>
      </c>
      <c r="O973" s="30"/>
      <c r="P973" s="162">
        <v>15</v>
      </c>
      <c r="Q973" s="30">
        <f t="shared" si="865"/>
        <v>60</v>
      </c>
      <c r="R973" s="30">
        <f t="shared" si="866"/>
        <v>1826.2110000000002</v>
      </c>
      <c r="S973" s="30">
        <f t="shared" si="867"/>
        <v>1825</v>
      </c>
      <c r="T973" s="30" t="s">
        <v>6</v>
      </c>
      <c r="U973" s="30"/>
      <c r="V973" s="32">
        <v>42310</v>
      </c>
      <c r="W973" s="30"/>
      <c r="X973" s="31">
        <v>3572.41</v>
      </c>
      <c r="Y973" s="30">
        <v>0</v>
      </c>
      <c r="Z973" s="30">
        <v>0</v>
      </c>
      <c r="AA973" s="30">
        <v>0</v>
      </c>
      <c r="AB973" s="31">
        <f t="shared" si="868"/>
        <v>3572.41</v>
      </c>
      <c r="AC973" s="33">
        <v>42095</v>
      </c>
      <c r="AD973" s="10">
        <f t="shared" si="869"/>
        <v>42310</v>
      </c>
      <c r="AE973" s="10">
        <f t="shared" si="870"/>
        <v>42095</v>
      </c>
      <c r="AF973" s="11">
        <f t="shared" si="871"/>
        <v>-215</v>
      </c>
      <c r="AG973" s="11">
        <f t="shared" si="872"/>
        <v>1826.25</v>
      </c>
      <c r="AH973" s="11">
        <v>0</v>
      </c>
      <c r="AI973" s="11">
        <v>0</v>
      </c>
      <c r="AJ973" s="11">
        <v>0</v>
      </c>
      <c r="AK973" s="33">
        <v>42461</v>
      </c>
      <c r="AL973" s="5">
        <f t="shared" si="873"/>
        <v>42461</v>
      </c>
      <c r="AM973" s="11">
        <f t="shared" si="874"/>
        <v>42461</v>
      </c>
      <c r="AN973" s="11">
        <f t="shared" si="875"/>
        <v>0</v>
      </c>
      <c r="AO973" s="6">
        <v>294.77</v>
      </c>
      <c r="AP973" s="6">
        <f t="shared" si="876"/>
        <v>294.77</v>
      </c>
      <c r="AQ973" s="6">
        <f t="shared" si="877"/>
        <v>3277.64</v>
      </c>
      <c r="AR973" s="33">
        <v>42826</v>
      </c>
      <c r="AS973" s="5">
        <f t="shared" si="878"/>
        <v>42826</v>
      </c>
      <c r="AT973" s="11">
        <f t="shared" si="879"/>
        <v>42826</v>
      </c>
      <c r="AU973" s="11">
        <f t="shared" si="880"/>
        <v>516</v>
      </c>
      <c r="AV973" s="6">
        <v>1009.252</v>
      </c>
      <c r="AW973" s="6">
        <v>714.48199999999997</v>
      </c>
      <c r="AX973" s="6">
        <f t="shared" si="881"/>
        <v>2563.1579999999999</v>
      </c>
      <c r="AY973" s="33">
        <v>43191</v>
      </c>
      <c r="AZ973" s="5">
        <f t="shared" si="882"/>
        <v>43191</v>
      </c>
      <c r="BA973" s="11">
        <f t="shared" si="883"/>
        <v>881</v>
      </c>
      <c r="BB973" s="11">
        <f t="shared" si="884"/>
        <v>881</v>
      </c>
      <c r="BC973" s="6">
        <v>1734.1669711883142</v>
      </c>
      <c r="BD973" s="6">
        <v>724.9149711883141</v>
      </c>
      <c r="BE973" s="6">
        <f t="shared" si="885"/>
        <v>1838.2430288116857</v>
      </c>
      <c r="BF973" s="8"/>
      <c r="BG973" s="33">
        <v>43556</v>
      </c>
      <c r="BH973" s="5">
        <f t="shared" si="886"/>
        <v>43556</v>
      </c>
      <c r="BI973" s="11">
        <f t="shared" si="887"/>
        <v>1246</v>
      </c>
      <c r="BJ973" s="11">
        <f t="shared" si="888"/>
        <v>0</v>
      </c>
      <c r="BK973" s="6">
        <f t="shared" si="910"/>
        <v>2448.6469711883142</v>
      </c>
      <c r="BL973" s="6">
        <v>714.48</v>
      </c>
      <c r="BM973" s="6">
        <f t="shared" si="889"/>
        <v>1123.7630288116857</v>
      </c>
      <c r="BN973" s="59"/>
      <c r="BO973" s="58"/>
      <c r="BP973" s="58"/>
      <c r="BQ973" s="61">
        <f t="shared" si="890"/>
        <v>952.77545634204125</v>
      </c>
      <c r="BR973" s="33">
        <v>43922</v>
      </c>
      <c r="BS973" s="5">
        <f t="shared" si="891"/>
        <v>43922</v>
      </c>
      <c r="BT973" s="11">
        <f t="shared" si="892"/>
        <v>1612</v>
      </c>
      <c r="BU973" s="11">
        <f t="shared" si="893"/>
        <v>0</v>
      </c>
      <c r="BV973" s="6">
        <f t="shared" si="894"/>
        <v>2619.6345436579586</v>
      </c>
      <c r="BW973" s="6">
        <v>170.98757246964436</v>
      </c>
      <c r="BX973" s="73">
        <f t="shared" si="902"/>
        <v>2521.2405917808219</v>
      </c>
      <c r="BY973" s="6">
        <v>409.2810288116857</v>
      </c>
      <c r="BZ973" s="33">
        <v>44287</v>
      </c>
      <c r="CA973" s="5">
        <f t="shared" si="895"/>
        <v>44287</v>
      </c>
      <c r="CB973" s="11">
        <f t="shared" si="896"/>
        <v>1977</v>
      </c>
      <c r="CC973" s="11">
        <f t="shared" si="897"/>
        <v>0</v>
      </c>
      <c r="CD973" s="6">
        <f t="shared" si="905"/>
        <v>3028.9155724696443</v>
      </c>
      <c r="CE973" s="62">
        <f t="shared" si="906"/>
        <v>409.2810288116857</v>
      </c>
      <c r="CF973" s="73">
        <f t="shared" si="903"/>
        <v>238.16066666666666</v>
      </c>
      <c r="CG973" s="73">
        <f t="shared" si="911"/>
        <v>2283.0799251141552</v>
      </c>
      <c r="CH973" s="6">
        <f t="shared" si="907"/>
        <v>0</v>
      </c>
      <c r="CI973" s="6"/>
      <c r="CJ973" s="33">
        <v>44652</v>
      </c>
      <c r="CK973" s="5">
        <f t="shared" si="898"/>
        <v>44652</v>
      </c>
      <c r="CL973" s="11">
        <f t="shared" si="899"/>
        <v>2557</v>
      </c>
      <c r="CM973" s="11">
        <f t="shared" si="900"/>
        <v>2557</v>
      </c>
      <c r="CN973" s="6">
        <f t="shared" si="908"/>
        <v>3028.9155724696443</v>
      </c>
      <c r="CO973" s="62">
        <f t="shared" si="909"/>
        <v>0</v>
      </c>
      <c r="CP973" s="73">
        <f t="shared" si="904"/>
        <v>238.16066666666666</v>
      </c>
      <c r="CQ973" s="73">
        <f t="shared" si="912"/>
        <v>2044.9192584474886</v>
      </c>
      <c r="CR973" s="6">
        <f t="shared" si="901"/>
        <v>0</v>
      </c>
    </row>
    <row r="974" spans="1:96">
      <c r="A974" s="30" t="s">
        <v>2931</v>
      </c>
      <c r="B974" s="30" t="s">
        <v>2911</v>
      </c>
      <c r="C974" s="49">
        <v>146</v>
      </c>
      <c r="D974" s="49" t="s">
        <v>4158</v>
      </c>
      <c r="E974" s="30" t="s">
        <v>3061</v>
      </c>
      <c r="F974" s="30" t="s">
        <v>3138</v>
      </c>
      <c r="G974" s="30" t="s">
        <v>3115</v>
      </c>
      <c r="H974" s="30" t="s">
        <v>4563</v>
      </c>
      <c r="I974" s="30" t="s">
        <v>4318</v>
      </c>
      <c r="J974" s="30"/>
      <c r="K974" s="30" t="s">
        <v>1240</v>
      </c>
      <c r="L974" s="30" t="s">
        <v>3102</v>
      </c>
      <c r="M974" s="31">
        <v>3572.41</v>
      </c>
      <c r="N974" s="30">
        <v>5</v>
      </c>
      <c r="O974" s="30"/>
      <c r="P974" s="162">
        <v>15</v>
      </c>
      <c r="Q974" s="30">
        <f t="shared" si="865"/>
        <v>60</v>
      </c>
      <c r="R974" s="30">
        <f t="shared" si="866"/>
        <v>1826.2110000000002</v>
      </c>
      <c r="S974" s="30">
        <f t="shared" si="867"/>
        <v>1825</v>
      </c>
      <c r="T974" s="30" t="s">
        <v>6</v>
      </c>
      <c r="U974" s="30"/>
      <c r="V974" s="32">
        <v>42310</v>
      </c>
      <c r="W974" s="30"/>
      <c r="X974" s="31">
        <v>3572.41</v>
      </c>
      <c r="Y974" s="30">
        <v>0</v>
      </c>
      <c r="Z974" s="30">
        <v>0</v>
      </c>
      <c r="AA974" s="30">
        <v>0</v>
      </c>
      <c r="AB974" s="31">
        <f t="shared" si="868"/>
        <v>3572.41</v>
      </c>
      <c r="AC974" s="33">
        <v>42095</v>
      </c>
      <c r="AD974" s="10">
        <f t="shared" si="869"/>
        <v>42310</v>
      </c>
      <c r="AE974" s="10">
        <f t="shared" si="870"/>
        <v>42095</v>
      </c>
      <c r="AF974" s="11">
        <f t="shared" si="871"/>
        <v>-215</v>
      </c>
      <c r="AG974" s="11">
        <f t="shared" si="872"/>
        <v>1826.25</v>
      </c>
      <c r="AH974" s="11">
        <v>0</v>
      </c>
      <c r="AI974" s="11">
        <v>0</v>
      </c>
      <c r="AJ974" s="11">
        <v>0</v>
      </c>
      <c r="AK974" s="33">
        <v>42461</v>
      </c>
      <c r="AL974" s="5">
        <f t="shared" si="873"/>
        <v>42461</v>
      </c>
      <c r="AM974" s="11">
        <f t="shared" si="874"/>
        <v>42461</v>
      </c>
      <c r="AN974" s="11">
        <f t="shared" si="875"/>
        <v>0</v>
      </c>
      <c r="AO974" s="6">
        <v>294.77</v>
      </c>
      <c r="AP974" s="6">
        <f t="shared" si="876"/>
        <v>294.77</v>
      </c>
      <c r="AQ974" s="6">
        <f t="shared" si="877"/>
        <v>3277.64</v>
      </c>
      <c r="AR974" s="33">
        <v>42826</v>
      </c>
      <c r="AS974" s="5">
        <f t="shared" si="878"/>
        <v>42826</v>
      </c>
      <c r="AT974" s="11">
        <f t="shared" si="879"/>
        <v>42826</v>
      </c>
      <c r="AU974" s="11">
        <f t="shared" si="880"/>
        <v>516</v>
      </c>
      <c r="AV974" s="6">
        <v>1009.252</v>
      </c>
      <c r="AW974" s="6">
        <v>714.48199999999997</v>
      </c>
      <c r="AX974" s="6">
        <f t="shared" si="881"/>
        <v>2563.1579999999999</v>
      </c>
      <c r="AY974" s="33">
        <v>43191</v>
      </c>
      <c r="AZ974" s="5">
        <f t="shared" si="882"/>
        <v>43191</v>
      </c>
      <c r="BA974" s="11">
        <f t="shared" si="883"/>
        <v>881</v>
      </c>
      <c r="BB974" s="11">
        <f t="shared" si="884"/>
        <v>881</v>
      </c>
      <c r="BC974" s="6">
        <v>1734.1669711883142</v>
      </c>
      <c r="BD974" s="6">
        <v>724.9149711883141</v>
      </c>
      <c r="BE974" s="6">
        <f t="shared" si="885"/>
        <v>1838.2430288116857</v>
      </c>
      <c r="BF974" s="8"/>
      <c r="BG974" s="33">
        <v>43556</v>
      </c>
      <c r="BH974" s="5">
        <f t="shared" si="886"/>
        <v>43556</v>
      </c>
      <c r="BI974" s="11">
        <f t="shared" si="887"/>
        <v>1246</v>
      </c>
      <c r="BJ974" s="11">
        <f t="shared" si="888"/>
        <v>0</v>
      </c>
      <c r="BK974" s="6">
        <f t="shared" si="910"/>
        <v>2448.6469711883142</v>
      </c>
      <c r="BL974" s="6">
        <v>714.48</v>
      </c>
      <c r="BM974" s="6">
        <f t="shared" si="889"/>
        <v>1123.7630288116857</v>
      </c>
      <c r="BN974" s="59"/>
      <c r="BO974" s="58"/>
      <c r="BP974" s="58"/>
      <c r="BQ974" s="61">
        <f t="shared" si="890"/>
        <v>952.77545634204125</v>
      </c>
      <c r="BR974" s="33">
        <v>43922</v>
      </c>
      <c r="BS974" s="5">
        <f t="shared" si="891"/>
        <v>43922</v>
      </c>
      <c r="BT974" s="11">
        <f t="shared" si="892"/>
        <v>1612</v>
      </c>
      <c r="BU974" s="11">
        <f t="shared" si="893"/>
        <v>0</v>
      </c>
      <c r="BV974" s="6">
        <f t="shared" si="894"/>
        <v>2619.6345436579586</v>
      </c>
      <c r="BW974" s="6">
        <v>170.98757246964436</v>
      </c>
      <c r="BX974" s="73">
        <f t="shared" si="902"/>
        <v>2521.2405917808219</v>
      </c>
      <c r="BY974" s="6">
        <v>409.2810288116857</v>
      </c>
      <c r="BZ974" s="33">
        <v>44287</v>
      </c>
      <c r="CA974" s="5">
        <f t="shared" si="895"/>
        <v>44287</v>
      </c>
      <c r="CB974" s="11">
        <f t="shared" si="896"/>
        <v>1977</v>
      </c>
      <c r="CC974" s="11">
        <f t="shared" si="897"/>
        <v>0</v>
      </c>
      <c r="CD974" s="6">
        <f t="shared" si="905"/>
        <v>3028.9155724696443</v>
      </c>
      <c r="CE974" s="62">
        <f t="shared" si="906"/>
        <v>409.2810288116857</v>
      </c>
      <c r="CF974" s="73">
        <f t="shared" si="903"/>
        <v>238.16066666666666</v>
      </c>
      <c r="CG974" s="73">
        <f t="shared" si="911"/>
        <v>2283.0799251141552</v>
      </c>
      <c r="CH974" s="6">
        <f t="shared" si="907"/>
        <v>0</v>
      </c>
      <c r="CI974" s="6"/>
      <c r="CJ974" s="33">
        <v>44652</v>
      </c>
      <c r="CK974" s="5">
        <f t="shared" si="898"/>
        <v>44652</v>
      </c>
      <c r="CL974" s="11">
        <f t="shared" si="899"/>
        <v>2557</v>
      </c>
      <c r="CM974" s="11">
        <f t="shared" si="900"/>
        <v>2557</v>
      </c>
      <c r="CN974" s="6">
        <f t="shared" si="908"/>
        <v>3028.9155724696443</v>
      </c>
      <c r="CO974" s="62">
        <f t="shared" si="909"/>
        <v>0</v>
      </c>
      <c r="CP974" s="73">
        <f t="shared" si="904"/>
        <v>238.16066666666666</v>
      </c>
      <c r="CQ974" s="73">
        <f t="shared" si="912"/>
        <v>2044.9192584474886</v>
      </c>
      <c r="CR974" s="6">
        <f t="shared" si="901"/>
        <v>0</v>
      </c>
    </row>
    <row r="975" spans="1:96">
      <c r="A975" s="30" t="s">
        <v>2932</v>
      </c>
      <c r="B975" s="30" t="s">
        <v>2911</v>
      </c>
      <c r="C975" s="49"/>
      <c r="D975" s="49" t="s">
        <v>4159</v>
      </c>
      <c r="E975" s="30" t="s">
        <v>3061</v>
      </c>
      <c r="F975" s="30" t="s">
        <v>3138</v>
      </c>
      <c r="G975" s="30" t="s">
        <v>3115</v>
      </c>
      <c r="H975" s="30" t="s">
        <v>4563</v>
      </c>
      <c r="I975" s="30" t="s">
        <v>4409</v>
      </c>
      <c r="J975" s="30"/>
      <c r="K975" s="30" t="s">
        <v>1240</v>
      </c>
      <c r="L975" s="30" t="s">
        <v>3102</v>
      </c>
      <c r="M975" s="31">
        <v>3572.41</v>
      </c>
      <c r="N975" s="30">
        <v>5</v>
      </c>
      <c r="O975" s="30"/>
      <c r="P975" s="162">
        <v>15</v>
      </c>
      <c r="Q975" s="30">
        <f t="shared" si="865"/>
        <v>60</v>
      </c>
      <c r="R975" s="30">
        <f t="shared" si="866"/>
        <v>1826.2110000000002</v>
      </c>
      <c r="S975" s="30">
        <f t="shared" si="867"/>
        <v>1825</v>
      </c>
      <c r="T975" s="30" t="s">
        <v>6</v>
      </c>
      <c r="U975" s="30"/>
      <c r="V975" s="32">
        <v>42310</v>
      </c>
      <c r="W975" s="30"/>
      <c r="X975" s="31">
        <v>3572.41</v>
      </c>
      <c r="Y975" s="30">
        <v>0</v>
      </c>
      <c r="Z975" s="30">
        <v>0</v>
      </c>
      <c r="AA975" s="30">
        <v>0</v>
      </c>
      <c r="AB975" s="31">
        <f t="shared" si="868"/>
        <v>3572.41</v>
      </c>
      <c r="AC975" s="33">
        <v>42095</v>
      </c>
      <c r="AD975" s="10">
        <f t="shared" si="869"/>
        <v>42310</v>
      </c>
      <c r="AE975" s="10">
        <f t="shared" si="870"/>
        <v>42095</v>
      </c>
      <c r="AF975" s="11">
        <f t="shared" si="871"/>
        <v>-215</v>
      </c>
      <c r="AG975" s="11">
        <f t="shared" si="872"/>
        <v>1826.25</v>
      </c>
      <c r="AH975" s="11">
        <v>0</v>
      </c>
      <c r="AI975" s="11">
        <v>0</v>
      </c>
      <c r="AJ975" s="11">
        <v>0</v>
      </c>
      <c r="AK975" s="33">
        <v>42461</v>
      </c>
      <c r="AL975" s="5">
        <f t="shared" si="873"/>
        <v>42461</v>
      </c>
      <c r="AM975" s="11">
        <f t="shared" si="874"/>
        <v>42461</v>
      </c>
      <c r="AN975" s="11">
        <f t="shared" si="875"/>
        <v>0</v>
      </c>
      <c r="AO975" s="6">
        <v>294.77</v>
      </c>
      <c r="AP975" s="6">
        <f t="shared" si="876"/>
        <v>294.77</v>
      </c>
      <c r="AQ975" s="6">
        <f t="shared" si="877"/>
        <v>3277.64</v>
      </c>
      <c r="AR975" s="33">
        <v>42826</v>
      </c>
      <c r="AS975" s="5">
        <f t="shared" si="878"/>
        <v>42826</v>
      </c>
      <c r="AT975" s="11">
        <f t="shared" si="879"/>
        <v>42826</v>
      </c>
      <c r="AU975" s="11">
        <f t="shared" si="880"/>
        <v>516</v>
      </c>
      <c r="AV975" s="6">
        <v>1009.252</v>
      </c>
      <c r="AW975" s="6">
        <v>714.48199999999997</v>
      </c>
      <c r="AX975" s="6">
        <f t="shared" si="881"/>
        <v>2563.1579999999999</v>
      </c>
      <c r="AY975" s="33">
        <v>43191</v>
      </c>
      <c r="AZ975" s="5">
        <f t="shared" si="882"/>
        <v>43191</v>
      </c>
      <c r="BA975" s="11">
        <f t="shared" si="883"/>
        <v>881</v>
      </c>
      <c r="BB975" s="11">
        <f t="shared" si="884"/>
        <v>881</v>
      </c>
      <c r="BC975" s="6">
        <v>1734.1669711883142</v>
      </c>
      <c r="BD975" s="6">
        <v>724.9149711883141</v>
      </c>
      <c r="BE975" s="6">
        <f t="shared" si="885"/>
        <v>1838.2430288116857</v>
      </c>
      <c r="BF975" s="8"/>
      <c r="BG975" s="33">
        <v>43556</v>
      </c>
      <c r="BH975" s="5">
        <f t="shared" si="886"/>
        <v>43556</v>
      </c>
      <c r="BI975" s="11">
        <f t="shared" si="887"/>
        <v>1246</v>
      </c>
      <c r="BJ975" s="11">
        <f t="shared" si="888"/>
        <v>0</v>
      </c>
      <c r="BK975" s="6">
        <f t="shared" si="910"/>
        <v>2448.6469711883142</v>
      </c>
      <c r="BL975" s="6">
        <v>714.48</v>
      </c>
      <c r="BM975" s="6">
        <f t="shared" si="889"/>
        <v>1123.7630288116857</v>
      </c>
      <c r="BN975" s="59"/>
      <c r="BO975" s="58"/>
      <c r="BP975" s="58"/>
      <c r="BQ975" s="61">
        <f t="shared" si="890"/>
        <v>952.77545634204125</v>
      </c>
      <c r="BR975" s="33">
        <v>43922</v>
      </c>
      <c r="BS975" s="5">
        <f t="shared" si="891"/>
        <v>43922</v>
      </c>
      <c r="BT975" s="11">
        <f t="shared" si="892"/>
        <v>1612</v>
      </c>
      <c r="BU975" s="11">
        <f t="shared" si="893"/>
        <v>0</v>
      </c>
      <c r="BV975" s="6">
        <f t="shared" si="894"/>
        <v>2619.6345436579586</v>
      </c>
      <c r="BW975" s="6">
        <v>170.98757246964436</v>
      </c>
      <c r="BX975" s="73">
        <f t="shared" si="902"/>
        <v>2521.2405917808219</v>
      </c>
      <c r="BY975" s="6">
        <v>409.2810288116857</v>
      </c>
      <c r="BZ975" s="33">
        <v>44287</v>
      </c>
      <c r="CA975" s="5">
        <f t="shared" si="895"/>
        <v>44287</v>
      </c>
      <c r="CB975" s="11">
        <f t="shared" si="896"/>
        <v>1977</v>
      </c>
      <c r="CC975" s="11">
        <f t="shared" si="897"/>
        <v>0</v>
      </c>
      <c r="CD975" s="6">
        <f t="shared" si="905"/>
        <v>3028.9155724696443</v>
      </c>
      <c r="CE975" s="62">
        <f t="shared" si="906"/>
        <v>409.2810288116857</v>
      </c>
      <c r="CF975" s="73">
        <f t="shared" si="903"/>
        <v>238.16066666666666</v>
      </c>
      <c r="CG975" s="73">
        <f t="shared" si="911"/>
        <v>2283.0799251141552</v>
      </c>
      <c r="CH975" s="6">
        <f t="shared" si="907"/>
        <v>0</v>
      </c>
      <c r="CI975" s="6"/>
      <c r="CJ975" s="33">
        <v>44652</v>
      </c>
      <c r="CK975" s="5">
        <f t="shared" si="898"/>
        <v>44652</v>
      </c>
      <c r="CL975" s="11">
        <f t="shared" si="899"/>
        <v>2557</v>
      </c>
      <c r="CM975" s="11">
        <f t="shared" si="900"/>
        <v>2557</v>
      </c>
      <c r="CN975" s="6">
        <f t="shared" si="908"/>
        <v>3028.9155724696443</v>
      </c>
      <c r="CO975" s="62">
        <f t="shared" si="909"/>
        <v>0</v>
      </c>
      <c r="CP975" s="73">
        <f t="shared" si="904"/>
        <v>238.16066666666666</v>
      </c>
      <c r="CQ975" s="73">
        <f t="shared" si="912"/>
        <v>2044.9192584474886</v>
      </c>
      <c r="CR975" s="6">
        <f t="shared" si="901"/>
        <v>0</v>
      </c>
    </row>
    <row r="976" spans="1:96">
      <c r="A976" s="30" t="s">
        <v>2933</v>
      </c>
      <c r="B976" s="30" t="s">
        <v>2911</v>
      </c>
      <c r="C976" s="49"/>
      <c r="D976" s="49" t="s">
        <v>4160</v>
      </c>
      <c r="E976" s="30" t="s">
        <v>3061</v>
      </c>
      <c r="F976" s="30" t="s">
        <v>3138</v>
      </c>
      <c r="G976" s="30" t="s">
        <v>3115</v>
      </c>
      <c r="H976" s="30" t="s">
        <v>4011</v>
      </c>
      <c r="I976" s="30" t="s">
        <v>4310</v>
      </c>
      <c r="J976" s="30"/>
      <c r="K976" s="30" t="s">
        <v>1240</v>
      </c>
      <c r="L976" s="30" t="s">
        <v>3102</v>
      </c>
      <c r="M976" s="31">
        <v>3572.41</v>
      </c>
      <c r="N976" s="30">
        <v>5</v>
      </c>
      <c r="O976" s="30"/>
      <c r="P976" s="162">
        <v>15</v>
      </c>
      <c r="Q976" s="30">
        <f t="shared" si="865"/>
        <v>60</v>
      </c>
      <c r="R976" s="30">
        <f t="shared" si="866"/>
        <v>1826.2110000000002</v>
      </c>
      <c r="S976" s="30">
        <f t="shared" si="867"/>
        <v>1825</v>
      </c>
      <c r="T976" s="30" t="s">
        <v>6</v>
      </c>
      <c r="U976" s="30"/>
      <c r="V976" s="32">
        <v>42310</v>
      </c>
      <c r="W976" s="30"/>
      <c r="X976" s="31">
        <v>3572.41</v>
      </c>
      <c r="Y976" s="30">
        <v>0</v>
      </c>
      <c r="Z976" s="30">
        <v>0</v>
      </c>
      <c r="AA976" s="30">
        <v>0</v>
      </c>
      <c r="AB976" s="31">
        <f t="shared" si="868"/>
        <v>3572.41</v>
      </c>
      <c r="AC976" s="33">
        <v>42095</v>
      </c>
      <c r="AD976" s="10">
        <f t="shared" si="869"/>
        <v>42310</v>
      </c>
      <c r="AE976" s="10">
        <f t="shared" si="870"/>
        <v>42095</v>
      </c>
      <c r="AF976" s="11">
        <f t="shared" si="871"/>
        <v>-215</v>
      </c>
      <c r="AG976" s="11">
        <f t="shared" si="872"/>
        <v>1826.25</v>
      </c>
      <c r="AH976" s="11">
        <v>0</v>
      </c>
      <c r="AI976" s="11">
        <v>0</v>
      </c>
      <c r="AJ976" s="11">
        <v>0</v>
      </c>
      <c r="AK976" s="33">
        <v>42461</v>
      </c>
      <c r="AL976" s="5">
        <f t="shared" si="873"/>
        <v>42461</v>
      </c>
      <c r="AM976" s="11">
        <f t="shared" si="874"/>
        <v>42461</v>
      </c>
      <c r="AN976" s="11">
        <f t="shared" si="875"/>
        <v>0</v>
      </c>
      <c r="AO976" s="6">
        <v>294.77</v>
      </c>
      <c r="AP976" s="6">
        <f t="shared" si="876"/>
        <v>294.77</v>
      </c>
      <c r="AQ976" s="6">
        <f t="shared" si="877"/>
        <v>3277.64</v>
      </c>
      <c r="AR976" s="33">
        <v>42826</v>
      </c>
      <c r="AS976" s="5">
        <f t="shared" si="878"/>
        <v>42826</v>
      </c>
      <c r="AT976" s="11">
        <f t="shared" si="879"/>
        <v>42826</v>
      </c>
      <c r="AU976" s="11">
        <f t="shared" si="880"/>
        <v>516</v>
      </c>
      <c r="AV976" s="6">
        <v>1009.252</v>
      </c>
      <c r="AW976" s="6">
        <v>714.48199999999997</v>
      </c>
      <c r="AX976" s="6">
        <f t="shared" si="881"/>
        <v>2563.1579999999999</v>
      </c>
      <c r="AY976" s="33">
        <v>43191</v>
      </c>
      <c r="AZ976" s="5">
        <f t="shared" si="882"/>
        <v>43191</v>
      </c>
      <c r="BA976" s="11">
        <f t="shared" si="883"/>
        <v>881</v>
      </c>
      <c r="BB976" s="11">
        <f t="shared" si="884"/>
        <v>881</v>
      </c>
      <c r="BC976" s="6">
        <v>1734.1669711883142</v>
      </c>
      <c r="BD976" s="6">
        <v>724.9149711883141</v>
      </c>
      <c r="BE976" s="6">
        <f t="shared" si="885"/>
        <v>1838.2430288116857</v>
      </c>
      <c r="BF976" s="8"/>
      <c r="BG976" s="33">
        <v>43556</v>
      </c>
      <c r="BH976" s="5">
        <f t="shared" si="886"/>
        <v>43556</v>
      </c>
      <c r="BI976" s="11">
        <f t="shared" si="887"/>
        <v>1246</v>
      </c>
      <c r="BJ976" s="11">
        <f t="shared" si="888"/>
        <v>0</v>
      </c>
      <c r="BK976" s="6">
        <f t="shared" si="910"/>
        <v>2448.6469711883142</v>
      </c>
      <c r="BL976" s="6">
        <v>714.48</v>
      </c>
      <c r="BM976" s="6">
        <f t="shared" si="889"/>
        <v>1123.7630288116857</v>
      </c>
      <c r="BN976" s="59"/>
      <c r="BO976" s="58"/>
      <c r="BP976" s="58"/>
      <c r="BQ976" s="61">
        <f t="shared" si="890"/>
        <v>952.77545634204125</v>
      </c>
      <c r="BR976" s="33">
        <v>43922</v>
      </c>
      <c r="BS976" s="5">
        <f t="shared" si="891"/>
        <v>43922</v>
      </c>
      <c r="BT976" s="11">
        <f t="shared" si="892"/>
        <v>1612</v>
      </c>
      <c r="BU976" s="11">
        <f t="shared" si="893"/>
        <v>0</v>
      </c>
      <c r="BV976" s="6">
        <f t="shared" si="894"/>
        <v>2619.6345436579586</v>
      </c>
      <c r="BW976" s="6">
        <v>170.98757246964436</v>
      </c>
      <c r="BX976" s="73">
        <f t="shared" si="902"/>
        <v>2521.2405917808219</v>
      </c>
      <c r="BY976" s="6">
        <v>409.2810288116857</v>
      </c>
      <c r="BZ976" s="33">
        <v>44287</v>
      </c>
      <c r="CA976" s="5">
        <f t="shared" si="895"/>
        <v>44287</v>
      </c>
      <c r="CB976" s="11">
        <f t="shared" si="896"/>
        <v>1977</v>
      </c>
      <c r="CC976" s="11">
        <f t="shared" si="897"/>
        <v>0</v>
      </c>
      <c r="CD976" s="6">
        <f t="shared" si="905"/>
        <v>3028.9155724696443</v>
      </c>
      <c r="CE976" s="62">
        <f t="shared" si="906"/>
        <v>409.2810288116857</v>
      </c>
      <c r="CF976" s="73">
        <f t="shared" si="903"/>
        <v>238.16066666666666</v>
      </c>
      <c r="CG976" s="73">
        <f t="shared" si="911"/>
        <v>2283.0799251141552</v>
      </c>
      <c r="CH976" s="6">
        <f t="shared" si="907"/>
        <v>0</v>
      </c>
      <c r="CI976" s="6"/>
      <c r="CJ976" s="33">
        <v>44652</v>
      </c>
      <c r="CK976" s="5">
        <f t="shared" si="898"/>
        <v>44652</v>
      </c>
      <c r="CL976" s="11">
        <f t="shared" si="899"/>
        <v>2557</v>
      </c>
      <c r="CM976" s="11">
        <f t="shared" si="900"/>
        <v>2557</v>
      </c>
      <c r="CN976" s="6">
        <f t="shared" si="908"/>
        <v>3028.9155724696443</v>
      </c>
      <c r="CO976" s="62">
        <f t="shared" si="909"/>
        <v>0</v>
      </c>
      <c r="CP976" s="73">
        <f t="shared" si="904"/>
        <v>238.16066666666666</v>
      </c>
      <c r="CQ976" s="73">
        <f t="shared" si="912"/>
        <v>2044.9192584474886</v>
      </c>
      <c r="CR976" s="6">
        <f t="shared" si="901"/>
        <v>0</v>
      </c>
    </row>
    <row r="977" spans="1:96">
      <c r="A977" s="30" t="s">
        <v>2934</v>
      </c>
      <c r="B977" s="30" t="s">
        <v>2911</v>
      </c>
      <c r="C977" s="49" t="s">
        <v>3062</v>
      </c>
      <c r="D977" s="49" t="s">
        <v>4161</v>
      </c>
      <c r="E977" s="30" t="s">
        <v>3061</v>
      </c>
      <c r="F977" s="30" t="s">
        <v>3138</v>
      </c>
      <c r="G977" s="30" t="s">
        <v>3115</v>
      </c>
      <c r="H977" s="30" t="s">
        <v>4563</v>
      </c>
      <c r="I977" s="30" t="s">
        <v>4567</v>
      </c>
      <c r="J977" s="30"/>
      <c r="K977" s="30" t="s">
        <v>1240</v>
      </c>
      <c r="L977" s="30" t="s">
        <v>3102</v>
      </c>
      <c r="M977" s="31">
        <v>3572.41</v>
      </c>
      <c r="N977" s="30">
        <v>5</v>
      </c>
      <c r="O977" s="30"/>
      <c r="P977" s="162">
        <v>15</v>
      </c>
      <c r="Q977" s="30">
        <f t="shared" ref="Q977:Q1040" si="913">N977*12</f>
        <v>60</v>
      </c>
      <c r="R977" s="30">
        <f t="shared" ref="R977:R1040" si="914">N977*365.2422</f>
        <v>1826.2110000000002</v>
      </c>
      <c r="S977" s="30">
        <f t="shared" ref="S977:S1021" si="915">N977*365</f>
        <v>1825</v>
      </c>
      <c r="T977" s="30" t="s">
        <v>6</v>
      </c>
      <c r="U977" s="30"/>
      <c r="V977" s="32">
        <v>42310</v>
      </c>
      <c r="W977" s="30"/>
      <c r="X977" s="31">
        <v>3572.41</v>
      </c>
      <c r="Y977" s="30">
        <v>0</v>
      </c>
      <c r="Z977" s="30">
        <v>0</v>
      </c>
      <c r="AA977" s="30">
        <v>0</v>
      </c>
      <c r="AB977" s="31">
        <f t="shared" ref="AB977:AB1040" si="916">SUBTOTAL(9,X977:AA977)</f>
        <v>3572.41</v>
      </c>
      <c r="AC977" s="33">
        <v>42095</v>
      </c>
      <c r="AD977" s="10">
        <f t="shared" ref="AD977:AD988" si="917">V977</f>
        <v>42310</v>
      </c>
      <c r="AE977" s="10">
        <f t="shared" ref="AE977:AE986" si="918">AC977</f>
        <v>42095</v>
      </c>
      <c r="AF977" s="11">
        <f t="shared" ref="AF977:AF986" si="919">AC977-V977</f>
        <v>-215</v>
      </c>
      <c r="AG977" s="11">
        <f t="shared" ref="AG977:AG987" si="920">+N977*365.25</f>
        <v>1826.25</v>
      </c>
      <c r="AH977" s="11">
        <v>0</v>
      </c>
      <c r="AI977" s="11">
        <v>0</v>
      </c>
      <c r="AJ977" s="11">
        <v>0</v>
      </c>
      <c r="AK977" s="33">
        <v>42461</v>
      </c>
      <c r="AL977" s="5">
        <f t="shared" ref="AL977:AL986" si="921">AK977</f>
        <v>42461</v>
      </c>
      <c r="AM977" s="11">
        <f t="shared" ref="AM977:AM986" si="922">AL977-W977</f>
        <v>42461</v>
      </c>
      <c r="AN977" s="11">
        <f t="shared" ref="AN977:AN986" si="923">IF(AG977&lt;AM977,AH977,AM977)</f>
        <v>0</v>
      </c>
      <c r="AO977" s="6">
        <v>294.77</v>
      </c>
      <c r="AP977" s="6">
        <f t="shared" ref="AP977:AP986" si="924">AO977-AI977</f>
        <v>294.77</v>
      </c>
      <c r="AQ977" s="6">
        <f t="shared" ref="AQ977:AQ986" si="925">AB977-AO977</f>
        <v>3277.64</v>
      </c>
      <c r="AR977" s="33">
        <v>42826</v>
      </c>
      <c r="AS977" s="5">
        <f t="shared" ref="AS977:AS986" si="926">AR977</f>
        <v>42826</v>
      </c>
      <c r="AT977" s="11">
        <f t="shared" ref="AT977:AT986" si="927">AS977-W977</f>
        <v>42826</v>
      </c>
      <c r="AU977" s="11">
        <f t="shared" ref="AU977:AU986" si="928">IF(AD977 &lt;&gt; "N/a",IF(AT977&lt;AD977,0,AT977-AD977),0)</f>
        <v>516</v>
      </c>
      <c r="AV977" s="6">
        <v>1009.252</v>
      </c>
      <c r="AW977" s="6">
        <v>714.48199999999997</v>
      </c>
      <c r="AX977" s="6">
        <f t="shared" ref="AX977:AX984" si="929">AB977-AV977</f>
        <v>2563.1579999999999</v>
      </c>
      <c r="AY977" s="33">
        <v>43191</v>
      </c>
      <c r="AZ977" s="5">
        <f t="shared" ref="AZ977:AZ1019" si="930">AY977</f>
        <v>43191</v>
      </c>
      <c r="BA977" s="11">
        <f t="shared" ref="BA977:BA986" si="931">IF(AJ977 &lt;&gt; "N/a",IF(AZ977&lt;AD977,0,AZ977-AD977),0)</f>
        <v>881</v>
      </c>
      <c r="BB977" s="11">
        <f t="shared" ref="BB977:BB986" si="932">IF(AJ977 &lt;&gt; "N/a",IF(BA977&lt;AJ977,0,BA977-AJ977),0)</f>
        <v>881</v>
      </c>
      <c r="BC977" s="6">
        <v>1734.1669711883142</v>
      </c>
      <c r="BD977" s="6">
        <v>724.9149711883141</v>
      </c>
      <c r="BE977" s="6">
        <f t="shared" ref="BE977:BE986" si="933">AB977-BC977</f>
        <v>1838.2430288116857</v>
      </c>
      <c r="BF977" s="8"/>
      <c r="BG977" s="33">
        <v>43556</v>
      </c>
      <c r="BH977" s="5">
        <f t="shared" ref="BH977:BH1021" si="934">BG977</f>
        <v>43556</v>
      </c>
      <c r="BI977" s="11">
        <f t="shared" ref="BI977:BI1021" si="935">IF(R977 &lt;&gt; "N/a",IF(BG977&lt;V977,0,BG977-V977),0)</f>
        <v>1246</v>
      </c>
      <c r="BJ977" s="11">
        <f t="shared" ref="BJ977:BJ986" si="936">IF(AR977 &lt;&gt; "N/a",IF(BI977&lt;AR977,0,BI977-AR977),0)</f>
        <v>0</v>
      </c>
      <c r="BK977" s="6">
        <f t="shared" si="910"/>
        <v>2448.6469711883142</v>
      </c>
      <c r="BL977" s="6">
        <v>714.48</v>
      </c>
      <c r="BM977" s="6">
        <f t="shared" ref="BM977:BM986" si="937">BE977-BL977</f>
        <v>1123.7630288116857</v>
      </c>
      <c r="BN977" s="59"/>
      <c r="BO977" s="58"/>
      <c r="BP977" s="58"/>
      <c r="BQ977" s="61">
        <f t="shared" ref="BQ977:BQ1040" si="938">AB977-BV977</f>
        <v>952.77545634204125</v>
      </c>
      <c r="BR977" s="33">
        <v>43922</v>
      </c>
      <c r="BS977" s="5">
        <f t="shared" ref="BS977:BS1030" si="939">BR977</f>
        <v>43922</v>
      </c>
      <c r="BT977" s="11">
        <f t="shared" ref="BT977:BT1021" si="940">IF(Z977 &lt;&gt; "N/a",IF(BR977&lt;AD977,0,BR977-AD977),0)</f>
        <v>1612</v>
      </c>
      <c r="BU977" s="11">
        <f t="shared" ref="BU977:BU986" si="941">IF(AZ977 &lt;&gt; "N/a",IF(BT977&lt;AZ977,0,BT977-AZ977),0)</f>
        <v>0</v>
      </c>
      <c r="BV977" s="6">
        <f t="shared" ref="BV977:BV1030" si="942">BK977+BW977</f>
        <v>2619.6345436579586</v>
      </c>
      <c r="BW977" s="6">
        <v>170.98757246964436</v>
      </c>
      <c r="BX977" s="73">
        <f t="shared" si="902"/>
        <v>2521.2405917808219</v>
      </c>
      <c r="BY977" s="6">
        <v>409.2810288116857</v>
      </c>
      <c r="BZ977" s="33">
        <v>44287</v>
      </c>
      <c r="CA977" s="5">
        <f t="shared" ref="CA977:CA1040" si="943">BZ977</f>
        <v>44287</v>
      </c>
      <c r="CB977" s="11">
        <f t="shared" ref="CB977:CB1040" si="944">BZ977-V977</f>
        <v>1977</v>
      </c>
      <c r="CC977" s="11">
        <f t="shared" ref="CC977:CC986" si="945">IF(BG977 &lt;&gt; "N/a",IF(CB977&lt;BG977,0,CB977-BG977),0)</f>
        <v>0</v>
      </c>
      <c r="CD977" s="6">
        <f t="shared" si="905"/>
        <v>3028.9155724696443</v>
      </c>
      <c r="CE977" s="62">
        <f t="shared" si="906"/>
        <v>409.2810288116857</v>
      </c>
      <c r="CF977" s="73">
        <f t="shared" si="903"/>
        <v>238.16066666666666</v>
      </c>
      <c r="CG977" s="73">
        <f t="shared" si="911"/>
        <v>2283.0799251141552</v>
      </c>
      <c r="CH977" s="6">
        <f t="shared" si="907"/>
        <v>0</v>
      </c>
      <c r="CI977" s="6"/>
      <c r="CJ977" s="33">
        <v>44652</v>
      </c>
      <c r="CK977" s="5">
        <f t="shared" ref="CK977:CK1040" si="946">CJ977</f>
        <v>44652</v>
      </c>
      <c r="CL977" s="11">
        <f t="shared" ref="CL977:CL1040" si="947">CJ977-AC977</f>
        <v>2557</v>
      </c>
      <c r="CM977" s="11">
        <f t="shared" ref="CM977:CM986" si="948">IF(BN977 &lt;&gt; "N/a",IF(CL977&lt;BN977,0,CL977-BN977),0)</f>
        <v>2557</v>
      </c>
      <c r="CN977" s="6">
        <f t="shared" si="908"/>
        <v>3028.9155724696443</v>
      </c>
      <c r="CO977" s="62">
        <f t="shared" si="909"/>
        <v>0</v>
      </c>
      <c r="CP977" s="73">
        <f t="shared" si="904"/>
        <v>238.16066666666666</v>
      </c>
      <c r="CQ977" s="73">
        <f t="shared" si="912"/>
        <v>2044.9192584474886</v>
      </c>
      <c r="CR977" s="6">
        <f t="shared" ref="CR977:CR1040" si="949">CH977-CO977</f>
        <v>0</v>
      </c>
    </row>
    <row r="978" spans="1:96">
      <c r="A978" s="30" t="s">
        <v>2935</v>
      </c>
      <c r="B978" s="30" t="s">
        <v>2936</v>
      </c>
      <c r="C978" s="49"/>
      <c r="D978" s="49" t="s">
        <v>2935</v>
      </c>
      <c r="E978" s="30" t="s">
        <v>3061</v>
      </c>
      <c r="F978" s="30" t="s">
        <v>3138</v>
      </c>
      <c r="G978" s="30" t="s">
        <v>3115</v>
      </c>
      <c r="H978" s="30" t="s">
        <v>4585</v>
      </c>
      <c r="I978" s="30" t="s">
        <v>4319</v>
      </c>
      <c r="J978" s="30"/>
      <c r="K978" s="30" t="s">
        <v>1240</v>
      </c>
      <c r="L978" s="30" t="s">
        <v>3102</v>
      </c>
      <c r="M978" s="31">
        <v>84002.23</v>
      </c>
      <c r="N978" s="30">
        <v>5</v>
      </c>
      <c r="O978" s="30"/>
      <c r="P978" s="162">
        <v>15</v>
      </c>
      <c r="Q978" s="30">
        <f t="shared" si="913"/>
        <v>60</v>
      </c>
      <c r="R978" s="30">
        <f t="shared" si="914"/>
        <v>1826.2110000000002</v>
      </c>
      <c r="S978" s="30">
        <f t="shared" si="915"/>
        <v>1825</v>
      </c>
      <c r="T978" s="30" t="s">
        <v>6</v>
      </c>
      <c r="U978" s="30"/>
      <c r="V978" s="32">
        <v>42310</v>
      </c>
      <c r="W978" s="30"/>
      <c r="X978" s="31">
        <v>84002.23</v>
      </c>
      <c r="Y978" s="30">
        <v>0</v>
      </c>
      <c r="Z978" s="30">
        <v>0</v>
      </c>
      <c r="AA978" s="30">
        <v>0</v>
      </c>
      <c r="AB978" s="31">
        <f t="shared" si="916"/>
        <v>84002.23</v>
      </c>
      <c r="AC978" s="33">
        <v>42095</v>
      </c>
      <c r="AD978" s="10">
        <f t="shared" si="917"/>
        <v>42310</v>
      </c>
      <c r="AE978" s="10">
        <f t="shared" si="918"/>
        <v>42095</v>
      </c>
      <c r="AF978" s="11">
        <f t="shared" si="919"/>
        <v>-215</v>
      </c>
      <c r="AG978" s="11">
        <f t="shared" si="920"/>
        <v>1826.25</v>
      </c>
      <c r="AH978" s="11">
        <v>0</v>
      </c>
      <c r="AI978" s="11">
        <v>0</v>
      </c>
      <c r="AJ978" s="11">
        <v>0</v>
      </c>
      <c r="AK978" s="33">
        <v>42461</v>
      </c>
      <c r="AL978" s="5">
        <f t="shared" si="921"/>
        <v>42461</v>
      </c>
      <c r="AM978" s="11">
        <f t="shared" si="922"/>
        <v>42461</v>
      </c>
      <c r="AN978" s="11">
        <f t="shared" si="923"/>
        <v>0</v>
      </c>
      <c r="AO978" s="6">
        <v>6931.34</v>
      </c>
      <c r="AP978" s="6">
        <f t="shared" si="924"/>
        <v>6931.34</v>
      </c>
      <c r="AQ978" s="6">
        <f t="shared" si="925"/>
        <v>77070.89</v>
      </c>
      <c r="AR978" s="33">
        <v>42826</v>
      </c>
      <c r="AS978" s="5">
        <f t="shared" si="926"/>
        <v>42826</v>
      </c>
      <c r="AT978" s="11">
        <f t="shared" si="927"/>
        <v>42826</v>
      </c>
      <c r="AU978" s="11">
        <f t="shared" si="928"/>
        <v>516</v>
      </c>
      <c r="AV978" s="6">
        <v>23731.786</v>
      </c>
      <c r="AW978" s="6">
        <v>16800.446</v>
      </c>
      <c r="AX978" s="6">
        <f t="shared" si="929"/>
        <v>60270.443999999996</v>
      </c>
      <c r="AY978" s="33">
        <v>43191</v>
      </c>
      <c r="AZ978" s="5">
        <f t="shared" si="930"/>
        <v>43191</v>
      </c>
      <c r="BA978" s="11">
        <f t="shared" si="931"/>
        <v>881</v>
      </c>
      <c r="BB978" s="11">
        <f t="shared" si="932"/>
        <v>881</v>
      </c>
      <c r="BC978" s="6">
        <v>40777.483378333593</v>
      </c>
      <c r="BD978" s="6">
        <v>17045.697378333589</v>
      </c>
      <c r="BE978" s="6">
        <f t="shared" si="933"/>
        <v>43224.746621666403</v>
      </c>
      <c r="BF978" s="8"/>
      <c r="BG978" s="33">
        <v>43556</v>
      </c>
      <c r="BH978" s="5">
        <f t="shared" si="934"/>
        <v>43556</v>
      </c>
      <c r="BI978" s="11">
        <f t="shared" si="935"/>
        <v>1246</v>
      </c>
      <c r="BJ978" s="11">
        <f t="shared" si="936"/>
        <v>0</v>
      </c>
      <c r="BK978" s="6">
        <f t="shared" si="910"/>
        <v>57577.963378333588</v>
      </c>
      <c r="BL978" s="6">
        <v>16800.48</v>
      </c>
      <c r="BM978" s="6">
        <f t="shared" si="937"/>
        <v>26424.266621666404</v>
      </c>
      <c r="BN978" s="59"/>
      <c r="BO978" s="58"/>
      <c r="BP978" s="58"/>
      <c r="BQ978" s="61">
        <f t="shared" si="938"/>
        <v>22403.649206705581</v>
      </c>
      <c r="BR978" s="33">
        <v>43922</v>
      </c>
      <c r="BS978" s="5">
        <f t="shared" si="939"/>
        <v>43922</v>
      </c>
      <c r="BT978" s="11">
        <f t="shared" si="940"/>
        <v>1612</v>
      </c>
      <c r="BU978" s="11">
        <f t="shared" si="941"/>
        <v>0</v>
      </c>
      <c r="BV978" s="6">
        <f t="shared" si="942"/>
        <v>61598.580793294415</v>
      </c>
      <c r="BW978" s="6">
        <v>4020.6174149608269</v>
      </c>
      <c r="BX978" s="73">
        <f t="shared" ref="BX978:BX1030" si="950">M978*(P978-($BX$4-V978)/365)/P978</f>
        <v>59284.861501369858</v>
      </c>
      <c r="BY978" s="6">
        <v>9623.8206216664039</v>
      </c>
      <c r="BZ978" s="33">
        <v>44287</v>
      </c>
      <c r="CA978" s="5">
        <f t="shared" si="943"/>
        <v>44287</v>
      </c>
      <c r="CB978" s="11">
        <f t="shared" si="944"/>
        <v>1977</v>
      </c>
      <c r="CC978" s="11">
        <f t="shared" si="945"/>
        <v>0</v>
      </c>
      <c r="CD978" s="6">
        <f t="shared" si="905"/>
        <v>71222.401414960827</v>
      </c>
      <c r="CE978" s="62">
        <f t="shared" si="906"/>
        <v>9623.8206216664039</v>
      </c>
      <c r="CF978" s="73">
        <f t="shared" ref="CF978:CF1030" si="951">M978/P978</f>
        <v>5600.148666666666</v>
      </c>
      <c r="CG978" s="73">
        <f t="shared" si="911"/>
        <v>53684.71283470319</v>
      </c>
      <c r="CH978" s="6">
        <f t="shared" si="907"/>
        <v>0</v>
      </c>
      <c r="CI978" s="6"/>
      <c r="CJ978" s="33">
        <v>44652</v>
      </c>
      <c r="CK978" s="5">
        <f t="shared" si="946"/>
        <v>44652</v>
      </c>
      <c r="CL978" s="11">
        <f t="shared" si="947"/>
        <v>2557</v>
      </c>
      <c r="CM978" s="11">
        <f t="shared" si="948"/>
        <v>2557</v>
      </c>
      <c r="CN978" s="6">
        <f t="shared" si="908"/>
        <v>71222.401414960827</v>
      </c>
      <c r="CO978" s="62">
        <f t="shared" si="909"/>
        <v>0</v>
      </c>
      <c r="CP978" s="73">
        <f t="shared" ref="CP978:CP1041" si="952">M978/P978</f>
        <v>5600.148666666666</v>
      </c>
      <c r="CQ978" s="73">
        <f t="shared" si="912"/>
        <v>48084.564168036522</v>
      </c>
      <c r="CR978" s="6">
        <f t="shared" si="949"/>
        <v>0</v>
      </c>
    </row>
    <row r="979" spans="1:96">
      <c r="A979" s="30" t="s">
        <v>2937</v>
      </c>
      <c r="B979" s="30" t="s">
        <v>2729</v>
      </c>
      <c r="C979" s="49"/>
      <c r="D979" s="49" t="s">
        <v>3549</v>
      </c>
      <c r="E979" s="30" t="s">
        <v>3061</v>
      </c>
      <c r="F979" s="30" t="s">
        <v>3138</v>
      </c>
      <c r="G979" s="30" t="s">
        <v>3115</v>
      </c>
      <c r="H979" s="30" t="s">
        <v>3141</v>
      </c>
      <c r="I979" s="30" t="s">
        <v>4294</v>
      </c>
      <c r="J979" s="30"/>
      <c r="K979" s="30" t="s">
        <v>1240</v>
      </c>
      <c r="L979" s="30" t="s">
        <v>3102</v>
      </c>
      <c r="M979" s="31">
        <v>5552.52</v>
      </c>
      <c r="N979" s="30">
        <v>5</v>
      </c>
      <c r="O979" s="30"/>
      <c r="P979" s="162">
        <v>15</v>
      </c>
      <c r="Q979" s="30">
        <f t="shared" si="913"/>
        <v>60</v>
      </c>
      <c r="R979" s="30">
        <f t="shared" si="914"/>
        <v>1826.2110000000002</v>
      </c>
      <c r="S979" s="30">
        <f t="shared" si="915"/>
        <v>1825</v>
      </c>
      <c r="T979" s="30" t="s">
        <v>6</v>
      </c>
      <c r="U979" s="30"/>
      <c r="V979" s="32">
        <v>42310</v>
      </c>
      <c r="W979" s="30"/>
      <c r="X979" s="31">
        <v>5552.52</v>
      </c>
      <c r="Y979" s="30">
        <v>0</v>
      </c>
      <c r="Z979" s="30">
        <v>0</v>
      </c>
      <c r="AA979" s="30">
        <v>0</v>
      </c>
      <c r="AB979" s="31">
        <f t="shared" si="916"/>
        <v>5552.52</v>
      </c>
      <c r="AC979" s="33">
        <v>42095</v>
      </c>
      <c r="AD979" s="10">
        <f t="shared" si="917"/>
        <v>42310</v>
      </c>
      <c r="AE979" s="10">
        <f t="shared" si="918"/>
        <v>42095</v>
      </c>
      <c r="AF979" s="11">
        <f t="shared" si="919"/>
        <v>-215</v>
      </c>
      <c r="AG979" s="11">
        <f t="shared" si="920"/>
        <v>1826.25</v>
      </c>
      <c r="AH979" s="11">
        <v>0</v>
      </c>
      <c r="AI979" s="11">
        <v>0</v>
      </c>
      <c r="AJ979" s="11">
        <v>0</v>
      </c>
      <c r="AK979" s="33">
        <v>42461</v>
      </c>
      <c r="AL979" s="5">
        <f t="shared" si="921"/>
        <v>42461</v>
      </c>
      <c r="AM979" s="11">
        <f t="shared" si="922"/>
        <v>42461</v>
      </c>
      <c r="AN979" s="11">
        <f t="shared" si="923"/>
        <v>0</v>
      </c>
      <c r="AO979" s="6">
        <v>458.15</v>
      </c>
      <c r="AP979" s="6">
        <f t="shared" si="924"/>
        <v>458.15</v>
      </c>
      <c r="AQ979" s="6">
        <f t="shared" si="925"/>
        <v>5094.3700000000008</v>
      </c>
      <c r="AR979" s="33">
        <v>42826</v>
      </c>
      <c r="AS979" s="5">
        <f t="shared" si="926"/>
        <v>42826</v>
      </c>
      <c r="AT979" s="11">
        <f t="shared" si="927"/>
        <v>42826</v>
      </c>
      <c r="AU979" s="11">
        <f t="shared" si="928"/>
        <v>516</v>
      </c>
      <c r="AV979" s="6">
        <v>1568.654</v>
      </c>
      <c r="AW979" s="6">
        <v>1110.5040000000001</v>
      </c>
      <c r="AX979" s="6">
        <f t="shared" si="929"/>
        <v>3983.8660000000004</v>
      </c>
      <c r="AY979" s="33">
        <v>43191</v>
      </c>
      <c r="AZ979" s="5">
        <f t="shared" si="930"/>
        <v>43191</v>
      </c>
      <c r="BA979" s="11">
        <f t="shared" si="931"/>
        <v>881</v>
      </c>
      <c r="BB979" s="11">
        <f t="shared" si="932"/>
        <v>881</v>
      </c>
      <c r="BC979" s="6">
        <v>2695.3784742630105</v>
      </c>
      <c r="BD979" s="6">
        <v>1126.7244742630103</v>
      </c>
      <c r="BE979" s="6">
        <f t="shared" si="933"/>
        <v>2857.1415257369899</v>
      </c>
      <c r="BF979" s="8"/>
      <c r="BG979" s="33">
        <v>43556</v>
      </c>
      <c r="BH979" s="5">
        <f t="shared" si="934"/>
        <v>43556</v>
      </c>
      <c r="BI979" s="11">
        <f t="shared" si="935"/>
        <v>1246</v>
      </c>
      <c r="BJ979" s="11">
        <f t="shared" si="936"/>
        <v>0</v>
      </c>
      <c r="BK979" s="6">
        <f t="shared" si="910"/>
        <v>3805.8584742630105</v>
      </c>
      <c r="BL979" s="6">
        <v>1110.48</v>
      </c>
      <c r="BM979" s="6">
        <f t="shared" si="937"/>
        <v>1746.6615257369899</v>
      </c>
      <c r="BN979" s="59"/>
      <c r="BO979" s="58"/>
      <c r="BP979" s="58"/>
      <c r="BQ979" s="61">
        <f t="shared" si="938"/>
        <v>1480.8960515625049</v>
      </c>
      <c r="BR979" s="33">
        <v>43922</v>
      </c>
      <c r="BS979" s="5">
        <f t="shared" si="939"/>
        <v>43922</v>
      </c>
      <c r="BT979" s="11">
        <f t="shared" si="940"/>
        <v>1612</v>
      </c>
      <c r="BU979" s="11">
        <f t="shared" si="941"/>
        <v>0</v>
      </c>
      <c r="BV979" s="6">
        <f t="shared" si="942"/>
        <v>4071.6239484374955</v>
      </c>
      <c r="BW979" s="6">
        <v>265.76547417448506</v>
      </c>
      <c r="BX979" s="73">
        <f t="shared" si="950"/>
        <v>3918.7100054794523</v>
      </c>
      <c r="BY979" s="6">
        <v>636.15752573698978</v>
      </c>
      <c r="BZ979" s="33">
        <v>44287</v>
      </c>
      <c r="CA979" s="5">
        <f t="shared" si="943"/>
        <v>44287</v>
      </c>
      <c r="CB979" s="11">
        <f t="shared" si="944"/>
        <v>1977</v>
      </c>
      <c r="CC979" s="11">
        <f t="shared" si="945"/>
        <v>0</v>
      </c>
      <c r="CD979" s="6">
        <f t="shared" ref="CD979:CD1030" si="953">BV979+CE979</f>
        <v>4707.7814741744851</v>
      </c>
      <c r="CE979" s="62">
        <f t="shared" ref="CE979:CE986" si="954">BY979</f>
        <v>636.15752573698978</v>
      </c>
      <c r="CF979" s="73">
        <f t="shared" si="951"/>
        <v>370.16800000000001</v>
      </c>
      <c r="CG979" s="73">
        <f t="shared" si="911"/>
        <v>3548.5420054794522</v>
      </c>
      <c r="CH979" s="6">
        <f t="shared" ref="CH979:CH1030" si="955">BY979-CE979</f>
        <v>0</v>
      </c>
      <c r="CI979" s="6"/>
      <c r="CJ979" s="33">
        <v>44652</v>
      </c>
      <c r="CK979" s="5">
        <f t="shared" si="946"/>
        <v>44652</v>
      </c>
      <c r="CL979" s="11">
        <f t="shared" si="947"/>
        <v>2557</v>
      </c>
      <c r="CM979" s="11">
        <f t="shared" si="948"/>
        <v>2557</v>
      </c>
      <c r="CN979" s="6">
        <f t="shared" ref="CN979:CN1030" si="956">CD979+CO979</f>
        <v>4707.7814741744851</v>
      </c>
      <c r="CO979" s="62">
        <f t="shared" ref="CO979:CO986" si="957">CH979</f>
        <v>0</v>
      </c>
      <c r="CP979" s="73">
        <f t="shared" si="952"/>
        <v>370.16800000000001</v>
      </c>
      <c r="CQ979" s="73">
        <f t="shared" si="912"/>
        <v>3178.3740054794521</v>
      </c>
      <c r="CR979" s="6">
        <f t="shared" si="949"/>
        <v>0</v>
      </c>
    </row>
    <row r="980" spans="1:96">
      <c r="A980" s="30" t="s">
        <v>2938</v>
      </c>
      <c r="B980" s="30" t="s">
        <v>2729</v>
      </c>
      <c r="C980" s="49"/>
      <c r="D980" s="49" t="s">
        <v>11619</v>
      </c>
      <c r="E980" s="30" t="s">
        <v>3061</v>
      </c>
      <c r="F980" s="30" t="s">
        <v>3138</v>
      </c>
      <c r="G980" s="30" t="s">
        <v>3115</v>
      </c>
      <c r="H980" s="30" t="s">
        <v>3141</v>
      </c>
      <c r="I980" s="30" t="s">
        <v>4294</v>
      </c>
      <c r="J980" s="30"/>
      <c r="K980" s="30" t="s">
        <v>1240</v>
      </c>
      <c r="L980" s="30" t="s">
        <v>3102</v>
      </c>
      <c r="M980" s="31">
        <v>5552.52</v>
      </c>
      <c r="N980" s="30">
        <v>5</v>
      </c>
      <c r="O980" s="30"/>
      <c r="P980" s="162">
        <v>15</v>
      </c>
      <c r="Q980" s="30">
        <f t="shared" si="913"/>
        <v>60</v>
      </c>
      <c r="R980" s="30">
        <f t="shared" si="914"/>
        <v>1826.2110000000002</v>
      </c>
      <c r="S980" s="30">
        <f t="shared" si="915"/>
        <v>1825</v>
      </c>
      <c r="T980" s="30" t="s">
        <v>6</v>
      </c>
      <c r="U980" s="30"/>
      <c r="V980" s="32">
        <v>42310</v>
      </c>
      <c r="W980" s="30"/>
      <c r="X980" s="31">
        <v>5552.52</v>
      </c>
      <c r="Y980" s="30">
        <v>0</v>
      </c>
      <c r="Z980" s="30">
        <v>0</v>
      </c>
      <c r="AA980" s="30">
        <v>0</v>
      </c>
      <c r="AB980" s="31">
        <f t="shared" si="916"/>
        <v>5552.52</v>
      </c>
      <c r="AC980" s="33">
        <v>42095</v>
      </c>
      <c r="AD980" s="10">
        <f t="shared" si="917"/>
        <v>42310</v>
      </c>
      <c r="AE980" s="10">
        <f t="shared" si="918"/>
        <v>42095</v>
      </c>
      <c r="AF980" s="11">
        <f t="shared" si="919"/>
        <v>-215</v>
      </c>
      <c r="AG980" s="11">
        <f t="shared" si="920"/>
        <v>1826.25</v>
      </c>
      <c r="AH980" s="11">
        <v>0</v>
      </c>
      <c r="AI980" s="11">
        <v>0</v>
      </c>
      <c r="AJ980" s="11">
        <v>0</v>
      </c>
      <c r="AK980" s="33">
        <v>42461</v>
      </c>
      <c r="AL980" s="5">
        <f t="shared" si="921"/>
        <v>42461</v>
      </c>
      <c r="AM980" s="11">
        <f t="shared" si="922"/>
        <v>42461</v>
      </c>
      <c r="AN980" s="11">
        <f t="shared" si="923"/>
        <v>0</v>
      </c>
      <c r="AO980" s="6">
        <v>458.15</v>
      </c>
      <c r="AP980" s="6">
        <f t="shared" si="924"/>
        <v>458.15</v>
      </c>
      <c r="AQ980" s="6">
        <f t="shared" si="925"/>
        <v>5094.3700000000008</v>
      </c>
      <c r="AR980" s="33">
        <v>42826</v>
      </c>
      <c r="AS980" s="5">
        <f t="shared" si="926"/>
        <v>42826</v>
      </c>
      <c r="AT980" s="11">
        <f t="shared" si="927"/>
        <v>42826</v>
      </c>
      <c r="AU980" s="11">
        <f t="shared" si="928"/>
        <v>516</v>
      </c>
      <c r="AV980" s="6">
        <v>1568.654</v>
      </c>
      <c r="AW980" s="6">
        <v>1110.5040000000001</v>
      </c>
      <c r="AX980" s="6">
        <f t="shared" si="929"/>
        <v>3983.8660000000004</v>
      </c>
      <c r="AY980" s="33">
        <v>43191</v>
      </c>
      <c r="AZ980" s="5">
        <f t="shared" si="930"/>
        <v>43191</v>
      </c>
      <c r="BA980" s="11">
        <f t="shared" si="931"/>
        <v>881</v>
      </c>
      <c r="BB980" s="11">
        <f t="shared" si="932"/>
        <v>881</v>
      </c>
      <c r="BC980" s="6">
        <v>2695.3784742630105</v>
      </c>
      <c r="BD980" s="6">
        <v>1126.7244742630103</v>
      </c>
      <c r="BE980" s="6">
        <f t="shared" si="933"/>
        <v>2857.1415257369899</v>
      </c>
      <c r="BF980" s="8"/>
      <c r="BG980" s="33">
        <v>43556</v>
      </c>
      <c r="BH980" s="5">
        <f t="shared" si="934"/>
        <v>43556</v>
      </c>
      <c r="BI980" s="11">
        <f t="shared" si="935"/>
        <v>1246</v>
      </c>
      <c r="BJ980" s="11">
        <f t="shared" si="936"/>
        <v>0</v>
      </c>
      <c r="BK980" s="6">
        <f t="shared" si="910"/>
        <v>3805.8584742630105</v>
      </c>
      <c r="BL980" s="6">
        <v>1110.48</v>
      </c>
      <c r="BM980" s="6">
        <f t="shared" si="937"/>
        <v>1746.6615257369899</v>
      </c>
      <c r="BN980" s="59"/>
      <c r="BO980" s="58"/>
      <c r="BP980" s="58"/>
      <c r="BQ980" s="61">
        <f t="shared" si="938"/>
        <v>1480.8960515625049</v>
      </c>
      <c r="BR980" s="33">
        <v>43922</v>
      </c>
      <c r="BS980" s="5">
        <f t="shared" si="939"/>
        <v>43922</v>
      </c>
      <c r="BT980" s="11">
        <f t="shared" si="940"/>
        <v>1612</v>
      </c>
      <c r="BU980" s="11">
        <f t="shared" si="941"/>
        <v>0</v>
      </c>
      <c r="BV980" s="6">
        <f t="shared" si="942"/>
        <v>4071.6239484374955</v>
      </c>
      <c r="BW980" s="6">
        <v>265.76547417448506</v>
      </c>
      <c r="BX980" s="73">
        <f t="shared" si="950"/>
        <v>3918.7100054794523</v>
      </c>
      <c r="BY980" s="6">
        <v>636.15752573698978</v>
      </c>
      <c r="BZ980" s="33">
        <v>44287</v>
      </c>
      <c r="CA980" s="5">
        <f t="shared" si="943"/>
        <v>44287</v>
      </c>
      <c r="CB980" s="11">
        <f t="shared" si="944"/>
        <v>1977</v>
      </c>
      <c r="CC980" s="11">
        <f t="shared" si="945"/>
        <v>0</v>
      </c>
      <c r="CD980" s="6">
        <f t="shared" si="953"/>
        <v>4707.7814741744851</v>
      </c>
      <c r="CE980" s="62">
        <f t="shared" si="954"/>
        <v>636.15752573698978</v>
      </c>
      <c r="CF980" s="73">
        <f t="shared" si="951"/>
        <v>370.16800000000001</v>
      </c>
      <c r="CG980" s="73">
        <f t="shared" si="911"/>
        <v>3548.5420054794522</v>
      </c>
      <c r="CH980" s="6">
        <f t="shared" si="955"/>
        <v>0</v>
      </c>
      <c r="CI980" s="6"/>
      <c r="CJ980" s="33">
        <v>44652</v>
      </c>
      <c r="CK980" s="5">
        <f t="shared" si="946"/>
        <v>44652</v>
      </c>
      <c r="CL980" s="11">
        <f t="shared" si="947"/>
        <v>2557</v>
      </c>
      <c r="CM980" s="11">
        <f t="shared" si="948"/>
        <v>2557</v>
      </c>
      <c r="CN980" s="6">
        <f t="shared" si="956"/>
        <v>4707.7814741744851</v>
      </c>
      <c r="CO980" s="62">
        <f t="shared" si="957"/>
        <v>0</v>
      </c>
      <c r="CP980" s="73">
        <f t="shared" si="952"/>
        <v>370.16800000000001</v>
      </c>
      <c r="CQ980" s="73">
        <f t="shared" si="912"/>
        <v>3178.3740054794521</v>
      </c>
      <c r="CR980" s="6">
        <f t="shared" si="949"/>
        <v>0</v>
      </c>
    </row>
    <row r="981" spans="1:96">
      <c r="A981" s="30" t="s">
        <v>2939</v>
      </c>
      <c r="B981" s="30" t="s">
        <v>2787</v>
      </c>
      <c r="C981" s="49"/>
      <c r="D981" s="49" t="s">
        <v>4162</v>
      </c>
      <c r="E981" s="30" t="s">
        <v>3061</v>
      </c>
      <c r="F981" s="30" t="s">
        <v>3138</v>
      </c>
      <c r="G981" s="30" t="s">
        <v>3115</v>
      </c>
      <c r="H981" s="30" t="s">
        <v>3141</v>
      </c>
      <c r="I981" s="30" t="s">
        <v>3116</v>
      </c>
      <c r="J981" s="30"/>
      <c r="K981" s="30" t="s">
        <v>1240</v>
      </c>
      <c r="L981" s="30" t="s">
        <v>3102</v>
      </c>
      <c r="M981" s="31">
        <v>810.84</v>
      </c>
      <c r="N981" s="30">
        <v>5</v>
      </c>
      <c r="O981" s="30"/>
      <c r="P981" s="162">
        <v>15</v>
      </c>
      <c r="Q981" s="30">
        <f t="shared" si="913"/>
        <v>60</v>
      </c>
      <c r="R981" s="30">
        <f t="shared" si="914"/>
        <v>1826.2110000000002</v>
      </c>
      <c r="S981" s="30">
        <f t="shared" si="915"/>
        <v>1825</v>
      </c>
      <c r="T981" s="30" t="s">
        <v>6</v>
      </c>
      <c r="U981" s="30"/>
      <c r="V981" s="32">
        <v>42310</v>
      </c>
      <c r="W981" s="30"/>
      <c r="X981" s="31">
        <v>810.84</v>
      </c>
      <c r="Y981" s="30">
        <v>0</v>
      </c>
      <c r="Z981" s="30">
        <v>0</v>
      </c>
      <c r="AA981" s="30">
        <v>0</v>
      </c>
      <c r="AB981" s="31">
        <f t="shared" si="916"/>
        <v>810.84</v>
      </c>
      <c r="AC981" s="33">
        <v>42095</v>
      </c>
      <c r="AD981" s="10">
        <f t="shared" si="917"/>
        <v>42310</v>
      </c>
      <c r="AE981" s="10">
        <f t="shared" si="918"/>
        <v>42095</v>
      </c>
      <c r="AF981" s="11">
        <f t="shared" si="919"/>
        <v>-215</v>
      </c>
      <c r="AG981" s="11">
        <f t="shared" si="920"/>
        <v>1826.25</v>
      </c>
      <c r="AH981" s="11">
        <v>0</v>
      </c>
      <c r="AI981" s="11">
        <v>0</v>
      </c>
      <c r="AJ981" s="11">
        <v>0</v>
      </c>
      <c r="AK981" s="33">
        <v>42461</v>
      </c>
      <c r="AL981" s="5">
        <f t="shared" si="921"/>
        <v>42461</v>
      </c>
      <c r="AM981" s="11">
        <f t="shared" si="922"/>
        <v>42461</v>
      </c>
      <c r="AN981" s="11">
        <f t="shared" si="923"/>
        <v>0</v>
      </c>
      <c r="AO981" s="6">
        <v>66.89</v>
      </c>
      <c r="AP981" s="6">
        <f t="shared" si="924"/>
        <v>66.89</v>
      </c>
      <c r="AQ981" s="6">
        <f t="shared" si="925"/>
        <v>743.95</v>
      </c>
      <c r="AR981" s="33">
        <v>42826</v>
      </c>
      <c r="AS981" s="5">
        <f t="shared" si="926"/>
        <v>42826</v>
      </c>
      <c r="AT981" s="11">
        <f t="shared" si="927"/>
        <v>42826</v>
      </c>
      <c r="AU981" s="11">
        <f t="shared" si="928"/>
        <v>516</v>
      </c>
      <c r="AV981" s="6">
        <v>229.05800000000002</v>
      </c>
      <c r="AW981" s="6">
        <v>162.16800000000001</v>
      </c>
      <c r="AX981" s="6">
        <f t="shared" si="929"/>
        <v>581.78200000000004</v>
      </c>
      <c r="AY981" s="33">
        <v>43191</v>
      </c>
      <c r="AZ981" s="5">
        <f t="shared" si="930"/>
        <v>43191</v>
      </c>
      <c r="BA981" s="11">
        <f t="shared" si="931"/>
        <v>881</v>
      </c>
      <c r="BB981" s="11">
        <f t="shared" si="932"/>
        <v>881</v>
      </c>
      <c r="BC981" s="6">
        <v>393.60898028401135</v>
      </c>
      <c r="BD981" s="6">
        <v>164.55098028401133</v>
      </c>
      <c r="BE981" s="6">
        <f t="shared" si="933"/>
        <v>417.23101971598868</v>
      </c>
      <c r="BF981" s="8"/>
      <c r="BG981" s="33">
        <v>43556</v>
      </c>
      <c r="BH981" s="5">
        <f t="shared" si="934"/>
        <v>43556</v>
      </c>
      <c r="BI981" s="11">
        <f t="shared" si="935"/>
        <v>1246</v>
      </c>
      <c r="BJ981" s="11">
        <f t="shared" si="936"/>
        <v>0</v>
      </c>
      <c r="BK981" s="6">
        <f>(M981-J981)/R981*BI981</f>
        <v>553.22558017666086</v>
      </c>
      <c r="BL981" s="6">
        <v>162.16999999999999</v>
      </c>
      <c r="BM981" s="6">
        <f t="shared" si="937"/>
        <v>255.06101971598869</v>
      </c>
      <c r="BN981" s="59"/>
      <c r="BO981" s="58"/>
      <c r="BP981" s="58"/>
      <c r="BQ981" s="61">
        <f t="shared" si="938"/>
        <v>218.80529060773711</v>
      </c>
      <c r="BR981" s="33">
        <v>43922</v>
      </c>
      <c r="BS981" s="5">
        <f t="shared" si="939"/>
        <v>43922</v>
      </c>
      <c r="BT981" s="11">
        <f t="shared" si="940"/>
        <v>1612</v>
      </c>
      <c r="BU981" s="11">
        <f t="shared" si="941"/>
        <v>0</v>
      </c>
      <c r="BV981" s="6">
        <f t="shared" si="942"/>
        <v>592.03470939226293</v>
      </c>
      <c r="BW981" s="6">
        <v>38.80912921560202</v>
      </c>
      <c r="BX981" s="73">
        <f t="shared" si="950"/>
        <v>572.25310684931515</v>
      </c>
      <c r="BY981" s="6">
        <v>92.893019715988686</v>
      </c>
      <c r="BZ981" s="33">
        <v>44287</v>
      </c>
      <c r="CA981" s="5">
        <f t="shared" si="943"/>
        <v>44287</v>
      </c>
      <c r="CB981" s="11">
        <f t="shared" si="944"/>
        <v>1977</v>
      </c>
      <c r="CC981" s="11">
        <f t="shared" si="945"/>
        <v>0</v>
      </c>
      <c r="CD981" s="6">
        <f t="shared" si="953"/>
        <v>684.92772910825158</v>
      </c>
      <c r="CE981" s="62">
        <f t="shared" si="954"/>
        <v>92.893019715988686</v>
      </c>
      <c r="CF981" s="73">
        <f t="shared" si="951"/>
        <v>54.056000000000004</v>
      </c>
      <c r="CG981" s="73">
        <f t="shared" si="911"/>
        <v>518.19710684931511</v>
      </c>
      <c r="CH981" s="6">
        <f t="shared" si="955"/>
        <v>0</v>
      </c>
      <c r="CI981" s="6"/>
      <c r="CJ981" s="33">
        <v>44652</v>
      </c>
      <c r="CK981" s="5">
        <f t="shared" si="946"/>
        <v>44652</v>
      </c>
      <c r="CL981" s="11">
        <f t="shared" si="947"/>
        <v>2557</v>
      </c>
      <c r="CM981" s="11">
        <f t="shared" si="948"/>
        <v>2557</v>
      </c>
      <c r="CN981" s="6">
        <f t="shared" si="956"/>
        <v>684.92772910825158</v>
      </c>
      <c r="CO981" s="62">
        <f t="shared" si="957"/>
        <v>0</v>
      </c>
      <c r="CP981" s="73">
        <f t="shared" si="952"/>
        <v>54.056000000000004</v>
      </c>
      <c r="CQ981" s="73">
        <f t="shared" si="912"/>
        <v>464.14110684931512</v>
      </c>
      <c r="CR981" s="6">
        <f t="shared" si="949"/>
        <v>0</v>
      </c>
    </row>
    <row r="982" spans="1:96">
      <c r="A982" s="30" t="s">
        <v>2687</v>
      </c>
      <c r="B982" s="30" t="s">
        <v>2688</v>
      </c>
      <c r="C982" s="49"/>
      <c r="D982" s="49" t="s">
        <v>3952</v>
      </c>
      <c r="E982" s="30" t="s">
        <v>3061</v>
      </c>
      <c r="F982" s="30" t="s">
        <v>3138</v>
      </c>
      <c r="G982" s="30" t="s">
        <v>3115</v>
      </c>
      <c r="H982" s="30" t="s">
        <v>4565</v>
      </c>
      <c r="I982" s="30" t="s">
        <v>3116</v>
      </c>
      <c r="J982" s="30"/>
      <c r="K982" s="30" t="s">
        <v>1240</v>
      </c>
      <c r="L982" s="30" t="s">
        <v>3102</v>
      </c>
      <c r="M982" s="31">
        <v>2576.3000000000002</v>
      </c>
      <c r="N982" s="30">
        <v>5</v>
      </c>
      <c r="O982" s="30"/>
      <c r="P982" s="162">
        <v>15</v>
      </c>
      <c r="Q982" s="30">
        <f t="shared" si="913"/>
        <v>60</v>
      </c>
      <c r="R982" s="30">
        <f t="shared" si="914"/>
        <v>1826.2110000000002</v>
      </c>
      <c r="S982" s="30">
        <f t="shared" si="915"/>
        <v>1825</v>
      </c>
      <c r="T982" s="30" t="s">
        <v>6</v>
      </c>
      <c r="U982" s="30"/>
      <c r="V982" s="32">
        <v>42338</v>
      </c>
      <c r="W982" s="30"/>
      <c r="X982" s="31">
        <v>2576.3000000000002</v>
      </c>
      <c r="Y982" s="30">
        <v>0</v>
      </c>
      <c r="Z982" s="30">
        <v>0</v>
      </c>
      <c r="AA982" s="30">
        <v>0</v>
      </c>
      <c r="AB982" s="31">
        <f t="shared" si="916"/>
        <v>2576.3000000000002</v>
      </c>
      <c r="AC982" s="33">
        <v>42095</v>
      </c>
      <c r="AD982" s="10">
        <f t="shared" si="917"/>
        <v>42338</v>
      </c>
      <c r="AE982" s="10">
        <f t="shared" si="918"/>
        <v>42095</v>
      </c>
      <c r="AF982" s="11">
        <f t="shared" si="919"/>
        <v>-243</v>
      </c>
      <c r="AG982" s="11">
        <f t="shared" si="920"/>
        <v>1826.25</v>
      </c>
      <c r="AH982" s="11">
        <v>0</v>
      </c>
      <c r="AI982" s="11">
        <v>0</v>
      </c>
      <c r="AJ982" s="11">
        <v>0</v>
      </c>
      <c r="AK982" s="33">
        <v>42461</v>
      </c>
      <c r="AL982" s="5">
        <f t="shared" si="921"/>
        <v>42461</v>
      </c>
      <c r="AM982" s="11">
        <f t="shared" si="922"/>
        <v>42461</v>
      </c>
      <c r="AN982" s="11">
        <f t="shared" si="923"/>
        <v>0</v>
      </c>
      <c r="AO982" s="6">
        <v>173.17</v>
      </c>
      <c r="AP982" s="6">
        <f t="shared" si="924"/>
        <v>173.17</v>
      </c>
      <c r="AQ982" s="6">
        <f t="shared" si="925"/>
        <v>2403.13</v>
      </c>
      <c r="AR982" s="33">
        <v>42826</v>
      </c>
      <c r="AS982" s="5">
        <f t="shared" si="926"/>
        <v>42826</v>
      </c>
      <c r="AT982" s="11">
        <f t="shared" si="927"/>
        <v>42826</v>
      </c>
      <c r="AU982" s="11">
        <f t="shared" si="928"/>
        <v>488</v>
      </c>
      <c r="AV982" s="6">
        <v>688.43</v>
      </c>
      <c r="AW982" s="6">
        <v>515.26</v>
      </c>
      <c r="AX982" s="6">
        <f t="shared" si="929"/>
        <v>1887.8700000000003</v>
      </c>
      <c r="AY982" s="33">
        <v>43191</v>
      </c>
      <c r="AZ982" s="5">
        <f t="shared" si="930"/>
        <v>43191</v>
      </c>
      <c r="BA982" s="11">
        <f t="shared" si="931"/>
        <v>853</v>
      </c>
      <c r="BB982" s="11">
        <f t="shared" si="932"/>
        <v>853</v>
      </c>
      <c r="BC982" s="6">
        <v>1211.0935601122501</v>
      </c>
      <c r="BD982" s="6">
        <v>522.66356011225014</v>
      </c>
      <c r="BE982" s="6">
        <f t="shared" si="933"/>
        <v>1365.2064398877501</v>
      </c>
      <c r="BF982" s="8"/>
      <c r="BG982" s="33">
        <v>43556</v>
      </c>
      <c r="BH982" s="5">
        <f t="shared" si="934"/>
        <v>43556</v>
      </c>
      <c r="BI982" s="11">
        <f t="shared" si="935"/>
        <v>1218</v>
      </c>
      <c r="BJ982" s="11">
        <f t="shared" si="936"/>
        <v>0</v>
      </c>
      <c r="BK982" s="6">
        <f>(M982-J982)/R982*BI982</f>
        <v>1718.275380008115</v>
      </c>
      <c r="BL982" s="6">
        <v>515.28</v>
      </c>
      <c r="BM982" s="6">
        <f t="shared" si="937"/>
        <v>849.92643988775012</v>
      </c>
      <c r="BN982" s="59"/>
      <c r="BO982" s="58"/>
      <c r="BP982" s="58"/>
      <c r="BQ982" s="61">
        <f t="shared" si="938"/>
        <v>730.19102721639592</v>
      </c>
      <c r="BR982" s="33">
        <v>43922</v>
      </c>
      <c r="BS982" s="5">
        <f t="shared" si="939"/>
        <v>43922</v>
      </c>
      <c r="BT982" s="11">
        <f t="shared" si="940"/>
        <v>1584</v>
      </c>
      <c r="BU982" s="11">
        <f t="shared" si="941"/>
        <v>0</v>
      </c>
      <c r="BV982" s="6">
        <f t="shared" si="942"/>
        <v>1846.1089727836043</v>
      </c>
      <c r="BW982" s="6">
        <v>127.83359277548921</v>
      </c>
      <c r="BX982" s="73">
        <f t="shared" si="950"/>
        <v>1831.4081461187218</v>
      </c>
      <c r="BY982" s="6">
        <v>334.66643988775013</v>
      </c>
      <c r="BZ982" s="33">
        <v>44287</v>
      </c>
      <c r="CA982" s="5">
        <f t="shared" si="943"/>
        <v>44287</v>
      </c>
      <c r="CB982" s="11">
        <f t="shared" si="944"/>
        <v>1949</v>
      </c>
      <c r="CC982" s="11">
        <f t="shared" si="945"/>
        <v>0</v>
      </c>
      <c r="CD982" s="6">
        <f t="shared" si="953"/>
        <v>2180.7754126713544</v>
      </c>
      <c r="CE982" s="62">
        <f t="shared" si="954"/>
        <v>334.66643988775013</v>
      </c>
      <c r="CF982" s="73">
        <f t="shared" si="951"/>
        <v>171.75333333333336</v>
      </c>
      <c r="CG982" s="73">
        <f t="shared" si="911"/>
        <v>1659.6548127853885</v>
      </c>
      <c r="CH982" s="6">
        <f t="shared" si="955"/>
        <v>0</v>
      </c>
      <c r="CI982" s="6"/>
      <c r="CJ982" s="33">
        <v>44652</v>
      </c>
      <c r="CK982" s="5">
        <f t="shared" si="946"/>
        <v>44652</v>
      </c>
      <c r="CL982" s="11">
        <f t="shared" si="947"/>
        <v>2557</v>
      </c>
      <c r="CM982" s="11">
        <f t="shared" si="948"/>
        <v>2557</v>
      </c>
      <c r="CN982" s="6">
        <f t="shared" si="956"/>
        <v>2180.7754126713544</v>
      </c>
      <c r="CO982" s="62">
        <f t="shared" si="957"/>
        <v>0</v>
      </c>
      <c r="CP982" s="73">
        <f t="shared" si="952"/>
        <v>171.75333333333336</v>
      </c>
      <c r="CQ982" s="73">
        <f t="shared" si="912"/>
        <v>1487.9014794520551</v>
      </c>
      <c r="CR982" s="6">
        <f t="shared" si="949"/>
        <v>0</v>
      </c>
    </row>
    <row r="983" spans="1:96">
      <c r="A983" s="30" t="s">
        <v>2689</v>
      </c>
      <c r="B983" s="30" t="s">
        <v>2690</v>
      </c>
      <c r="C983" s="49"/>
      <c r="D983" s="49" t="s">
        <v>3953</v>
      </c>
      <c r="E983" s="30" t="s">
        <v>3061</v>
      </c>
      <c r="F983" s="30" t="s">
        <v>3138</v>
      </c>
      <c r="G983" s="30" t="s">
        <v>3115</v>
      </c>
      <c r="H983" s="30" t="s">
        <v>4570</v>
      </c>
      <c r="I983" s="30" t="s">
        <v>3116</v>
      </c>
      <c r="J983" s="30"/>
      <c r="K983" s="30" t="s">
        <v>1240</v>
      </c>
      <c r="L983" s="30" t="s">
        <v>3102</v>
      </c>
      <c r="M983" s="31">
        <v>10561.85</v>
      </c>
      <c r="N983" s="30">
        <v>5</v>
      </c>
      <c r="O983" s="30"/>
      <c r="P983" s="162">
        <v>15</v>
      </c>
      <c r="Q983" s="30">
        <f t="shared" si="913"/>
        <v>60</v>
      </c>
      <c r="R983" s="30">
        <f t="shared" si="914"/>
        <v>1826.2110000000002</v>
      </c>
      <c r="S983" s="30">
        <f t="shared" si="915"/>
        <v>1825</v>
      </c>
      <c r="T983" s="30" t="s">
        <v>6</v>
      </c>
      <c r="U983" s="30"/>
      <c r="V983" s="32">
        <v>42338</v>
      </c>
      <c r="W983" s="30"/>
      <c r="X983" s="31">
        <v>10561.85</v>
      </c>
      <c r="Y983" s="30">
        <v>0</v>
      </c>
      <c r="Z983" s="30">
        <v>0</v>
      </c>
      <c r="AA983" s="30">
        <v>0</v>
      </c>
      <c r="AB983" s="31">
        <f t="shared" si="916"/>
        <v>10561.85</v>
      </c>
      <c r="AC983" s="33">
        <v>42095</v>
      </c>
      <c r="AD983" s="10">
        <f t="shared" si="917"/>
        <v>42338</v>
      </c>
      <c r="AE983" s="10">
        <f t="shared" si="918"/>
        <v>42095</v>
      </c>
      <c r="AF983" s="11">
        <f t="shared" si="919"/>
        <v>-243</v>
      </c>
      <c r="AG983" s="11">
        <f t="shared" si="920"/>
        <v>1826.25</v>
      </c>
      <c r="AH983" s="11">
        <v>0</v>
      </c>
      <c r="AI983" s="11">
        <v>0</v>
      </c>
      <c r="AJ983" s="11">
        <v>0</v>
      </c>
      <c r="AK983" s="33">
        <v>42461</v>
      </c>
      <c r="AL983" s="5">
        <f t="shared" si="921"/>
        <v>42461</v>
      </c>
      <c r="AM983" s="11">
        <f t="shared" si="922"/>
        <v>42461</v>
      </c>
      <c r="AN983" s="11">
        <f t="shared" si="923"/>
        <v>0</v>
      </c>
      <c r="AO983" s="6">
        <v>709.89</v>
      </c>
      <c r="AP983" s="6">
        <f t="shared" si="924"/>
        <v>709.89</v>
      </c>
      <c r="AQ983" s="6">
        <f t="shared" si="925"/>
        <v>9851.9600000000009</v>
      </c>
      <c r="AR983" s="33">
        <v>42826</v>
      </c>
      <c r="AS983" s="5">
        <f t="shared" si="926"/>
        <v>42826</v>
      </c>
      <c r="AT983" s="11">
        <f t="shared" si="927"/>
        <v>42826</v>
      </c>
      <c r="AU983" s="11">
        <f t="shared" si="928"/>
        <v>488</v>
      </c>
      <c r="AV983" s="6">
        <v>2822.2599999999998</v>
      </c>
      <c r="AW983" s="6">
        <v>2112.37</v>
      </c>
      <c r="AX983" s="6">
        <f t="shared" si="929"/>
        <v>7739.59</v>
      </c>
      <c r="AY983" s="33">
        <v>43191</v>
      </c>
      <c r="AZ983" s="5">
        <f t="shared" si="930"/>
        <v>43191</v>
      </c>
      <c r="BA983" s="11">
        <f t="shared" si="931"/>
        <v>853</v>
      </c>
      <c r="BB983" s="11">
        <f t="shared" si="932"/>
        <v>853</v>
      </c>
      <c r="BC983" s="6">
        <v>4965.0234612840122</v>
      </c>
      <c r="BD983" s="6">
        <v>2142.763461284012</v>
      </c>
      <c r="BE983" s="6">
        <f t="shared" si="933"/>
        <v>5596.8265387159881</v>
      </c>
      <c r="BF983" s="8"/>
      <c r="BG983" s="33">
        <v>43556</v>
      </c>
      <c r="BH983" s="5">
        <f t="shared" si="934"/>
        <v>43556</v>
      </c>
      <c r="BI983" s="11">
        <f t="shared" si="935"/>
        <v>1218</v>
      </c>
      <c r="BJ983" s="11">
        <f t="shared" si="936"/>
        <v>0</v>
      </c>
      <c r="BK983" s="6">
        <f>(M983-J983)/R983*BI983</f>
        <v>7044.2754424324448</v>
      </c>
      <c r="BL983" s="6">
        <v>2112.36</v>
      </c>
      <c r="BM983" s="6">
        <f t="shared" si="937"/>
        <v>3484.466538715988</v>
      </c>
      <c r="BN983" s="59"/>
      <c r="BO983" s="58"/>
      <c r="BP983" s="58"/>
      <c r="BQ983" s="61">
        <f t="shared" si="938"/>
        <v>2993.4917009277897</v>
      </c>
      <c r="BR983" s="33">
        <v>43922</v>
      </c>
      <c r="BS983" s="5">
        <f t="shared" si="939"/>
        <v>43922</v>
      </c>
      <c r="BT983" s="11">
        <f t="shared" si="940"/>
        <v>1584</v>
      </c>
      <c r="BU983" s="11">
        <f t="shared" si="941"/>
        <v>0</v>
      </c>
      <c r="BV983" s="6">
        <f t="shared" si="942"/>
        <v>7568.3582990722107</v>
      </c>
      <c r="BW983" s="6">
        <v>524.08285663976551</v>
      </c>
      <c r="BX983" s="73">
        <f t="shared" si="950"/>
        <v>7508.0767488584488</v>
      </c>
      <c r="BY983" s="6">
        <v>1372.0965387159881</v>
      </c>
      <c r="BZ983" s="33">
        <v>44287</v>
      </c>
      <c r="CA983" s="5">
        <f t="shared" si="943"/>
        <v>44287</v>
      </c>
      <c r="CB983" s="11">
        <f t="shared" si="944"/>
        <v>1949</v>
      </c>
      <c r="CC983" s="11">
        <f t="shared" si="945"/>
        <v>0</v>
      </c>
      <c r="CD983" s="6">
        <f t="shared" si="953"/>
        <v>8940.4548377881983</v>
      </c>
      <c r="CE983" s="62">
        <f t="shared" si="954"/>
        <v>1372.0965387159881</v>
      </c>
      <c r="CF983" s="73">
        <f t="shared" si="951"/>
        <v>704.12333333333333</v>
      </c>
      <c r="CG983" s="73">
        <f t="shared" si="911"/>
        <v>6803.9534155251158</v>
      </c>
      <c r="CH983" s="6">
        <f t="shared" si="955"/>
        <v>0</v>
      </c>
      <c r="CI983" s="6"/>
      <c r="CJ983" s="33">
        <v>44652</v>
      </c>
      <c r="CK983" s="5">
        <f t="shared" si="946"/>
        <v>44652</v>
      </c>
      <c r="CL983" s="11">
        <f t="shared" si="947"/>
        <v>2557</v>
      </c>
      <c r="CM983" s="11">
        <f t="shared" si="948"/>
        <v>2557</v>
      </c>
      <c r="CN983" s="6">
        <f t="shared" si="956"/>
        <v>8940.4548377881983</v>
      </c>
      <c r="CO983" s="62">
        <f t="shared" si="957"/>
        <v>0</v>
      </c>
      <c r="CP983" s="73">
        <f t="shared" si="952"/>
        <v>704.12333333333333</v>
      </c>
      <c r="CQ983" s="73">
        <f t="shared" si="912"/>
        <v>6099.8300821917828</v>
      </c>
      <c r="CR983" s="6">
        <f t="shared" si="949"/>
        <v>0</v>
      </c>
    </row>
    <row r="984" spans="1:96">
      <c r="A984" s="30" t="s">
        <v>2691</v>
      </c>
      <c r="B984" s="30" t="s">
        <v>2692</v>
      </c>
      <c r="C984" s="49"/>
      <c r="D984" s="49" t="s">
        <v>3954</v>
      </c>
      <c r="E984" s="30" t="s">
        <v>3061</v>
      </c>
      <c r="F984" s="30" t="s">
        <v>3138</v>
      </c>
      <c r="G984" s="30" t="s">
        <v>3115</v>
      </c>
      <c r="H984" s="30" t="s">
        <v>4570</v>
      </c>
      <c r="I984" s="30" t="s">
        <v>3116</v>
      </c>
      <c r="J984" s="30"/>
      <c r="K984" s="30" t="s">
        <v>1240</v>
      </c>
      <c r="L984" s="30" t="s">
        <v>3102</v>
      </c>
      <c r="M984" s="31">
        <v>10561.85</v>
      </c>
      <c r="N984" s="30">
        <v>5</v>
      </c>
      <c r="O984" s="30"/>
      <c r="P984" s="162">
        <v>15</v>
      </c>
      <c r="Q984" s="30">
        <f t="shared" si="913"/>
        <v>60</v>
      </c>
      <c r="R984" s="30">
        <f t="shared" si="914"/>
        <v>1826.2110000000002</v>
      </c>
      <c r="S984" s="30">
        <f t="shared" si="915"/>
        <v>1825</v>
      </c>
      <c r="T984" s="30" t="s">
        <v>6</v>
      </c>
      <c r="U984" s="30"/>
      <c r="V984" s="32">
        <v>42338</v>
      </c>
      <c r="W984" s="30"/>
      <c r="X984" s="31">
        <v>10561.85</v>
      </c>
      <c r="Y984" s="30">
        <v>0</v>
      </c>
      <c r="Z984" s="30">
        <v>0</v>
      </c>
      <c r="AA984" s="30">
        <v>0</v>
      </c>
      <c r="AB984" s="31">
        <f t="shared" si="916"/>
        <v>10561.85</v>
      </c>
      <c r="AC984" s="33">
        <v>42095</v>
      </c>
      <c r="AD984" s="10">
        <f t="shared" si="917"/>
        <v>42338</v>
      </c>
      <c r="AE984" s="10">
        <f t="shared" si="918"/>
        <v>42095</v>
      </c>
      <c r="AF984" s="11">
        <f t="shared" si="919"/>
        <v>-243</v>
      </c>
      <c r="AG984" s="11">
        <f t="shared" si="920"/>
        <v>1826.25</v>
      </c>
      <c r="AH984" s="11">
        <v>0</v>
      </c>
      <c r="AI984" s="11">
        <v>0</v>
      </c>
      <c r="AJ984" s="11">
        <v>0</v>
      </c>
      <c r="AK984" s="33">
        <v>42461</v>
      </c>
      <c r="AL984" s="5">
        <f t="shared" si="921"/>
        <v>42461</v>
      </c>
      <c r="AM984" s="11">
        <f t="shared" si="922"/>
        <v>42461</v>
      </c>
      <c r="AN984" s="11">
        <f t="shared" si="923"/>
        <v>0</v>
      </c>
      <c r="AO984" s="6">
        <v>709.89</v>
      </c>
      <c r="AP984" s="6">
        <f t="shared" si="924"/>
        <v>709.89</v>
      </c>
      <c r="AQ984" s="6">
        <f t="shared" si="925"/>
        <v>9851.9600000000009</v>
      </c>
      <c r="AR984" s="33">
        <v>42826</v>
      </c>
      <c r="AS984" s="5">
        <f t="shared" si="926"/>
        <v>42826</v>
      </c>
      <c r="AT984" s="11">
        <f t="shared" si="927"/>
        <v>42826</v>
      </c>
      <c r="AU984" s="11">
        <f t="shared" si="928"/>
        <v>488</v>
      </c>
      <c r="AV984" s="6">
        <v>2822.2599999999998</v>
      </c>
      <c r="AW984" s="6">
        <v>2112.37</v>
      </c>
      <c r="AX984" s="6">
        <f t="shared" si="929"/>
        <v>7739.59</v>
      </c>
      <c r="AY984" s="33">
        <v>43191</v>
      </c>
      <c r="AZ984" s="5">
        <f t="shared" si="930"/>
        <v>43191</v>
      </c>
      <c r="BA984" s="11">
        <f t="shared" si="931"/>
        <v>853</v>
      </c>
      <c r="BB984" s="11">
        <f t="shared" si="932"/>
        <v>853</v>
      </c>
      <c r="BC984" s="6">
        <v>4965.0234612840122</v>
      </c>
      <c r="BD984" s="6">
        <v>2142.763461284012</v>
      </c>
      <c r="BE984" s="6">
        <f t="shared" si="933"/>
        <v>5596.8265387159881</v>
      </c>
      <c r="BF984" s="8"/>
      <c r="BG984" s="33">
        <v>43556</v>
      </c>
      <c r="BH984" s="5">
        <f t="shared" si="934"/>
        <v>43556</v>
      </c>
      <c r="BI984" s="11">
        <f t="shared" si="935"/>
        <v>1218</v>
      </c>
      <c r="BJ984" s="11">
        <f t="shared" si="936"/>
        <v>0</v>
      </c>
      <c r="BK984" s="6">
        <f>(M984-J984)/R984*BI984</f>
        <v>7044.2754424324448</v>
      </c>
      <c r="BL984" s="6">
        <v>2112.36</v>
      </c>
      <c r="BM984" s="6">
        <f t="shared" si="937"/>
        <v>3484.466538715988</v>
      </c>
      <c r="BN984" s="59"/>
      <c r="BO984" s="58"/>
      <c r="BP984" s="58"/>
      <c r="BQ984" s="61">
        <f t="shared" si="938"/>
        <v>2993.4917009277897</v>
      </c>
      <c r="BR984" s="33">
        <v>43922</v>
      </c>
      <c r="BS984" s="5">
        <f t="shared" si="939"/>
        <v>43922</v>
      </c>
      <c r="BT984" s="11">
        <f t="shared" si="940"/>
        <v>1584</v>
      </c>
      <c r="BU984" s="11">
        <f t="shared" si="941"/>
        <v>0</v>
      </c>
      <c r="BV984" s="6">
        <f t="shared" si="942"/>
        <v>7568.3582990722107</v>
      </c>
      <c r="BW984" s="6">
        <v>524.08285663976551</v>
      </c>
      <c r="BX984" s="73">
        <f t="shared" si="950"/>
        <v>7508.0767488584488</v>
      </c>
      <c r="BY984" s="6">
        <v>1372.0965387159881</v>
      </c>
      <c r="BZ984" s="33">
        <v>44287</v>
      </c>
      <c r="CA984" s="5">
        <f t="shared" si="943"/>
        <v>44287</v>
      </c>
      <c r="CB984" s="11">
        <f t="shared" si="944"/>
        <v>1949</v>
      </c>
      <c r="CC984" s="11">
        <f t="shared" si="945"/>
        <v>0</v>
      </c>
      <c r="CD984" s="6">
        <f t="shared" si="953"/>
        <v>8940.4548377881983</v>
      </c>
      <c r="CE984" s="62">
        <f t="shared" si="954"/>
        <v>1372.0965387159881</v>
      </c>
      <c r="CF984" s="73">
        <f t="shared" si="951"/>
        <v>704.12333333333333</v>
      </c>
      <c r="CG984" s="73">
        <f t="shared" si="911"/>
        <v>6803.9534155251158</v>
      </c>
      <c r="CH984" s="6">
        <f t="shared" si="955"/>
        <v>0</v>
      </c>
      <c r="CI984" s="6"/>
      <c r="CJ984" s="33">
        <v>44652</v>
      </c>
      <c r="CK984" s="5">
        <f t="shared" si="946"/>
        <v>44652</v>
      </c>
      <c r="CL984" s="11">
        <f t="shared" si="947"/>
        <v>2557</v>
      </c>
      <c r="CM984" s="11">
        <f t="shared" si="948"/>
        <v>2557</v>
      </c>
      <c r="CN984" s="6">
        <f t="shared" si="956"/>
        <v>8940.4548377881983</v>
      </c>
      <c r="CO984" s="62">
        <f t="shared" si="957"/>
        <v>0</v>
      </c>
      <c r="CP984" s="73">
        <f t="shared" si="952"/>
        <v>704.12333333333333</v>
      </c>
      <c r="CQ984" s="73">
        <f t="shared" si="912"/>
        <v>6099.8300821917828</v>
      </c>
      <c r="CR984" s="6">
        <f t="shared" si="949"/>
        <v>0</v>
      </c>
    </row>
    <row r="985" spans="1:96">
      <c r="A985" s="30" t="s">
        <v>2940</v>
      </c>
      <c r="B985" s="30" t="s">
        <v>2941</v>
      </c>
      <c r="C985" s="49"/>
      <c r="D985" s="49" t="s">
        <v>4163</v>
      </c>
      <c r="E985" s="30" t="s">
        <v>3061</v>
      </c>
      <c r="F985" s="30" t="s">
        <v>3138</v>
      </c>
      <c r="G985" s="30" t="s">
        <v>3115</v>
      </c>
      <c r="H985" s="30" t="s">
        <v>4113</v>
      </c>
      <c r="I985" s="30" t="s">
        <v>11620</v>
      </c>
      <c r="J985" s="30"/>
      <c r="K985" s="30" t="s">
        <v>1240</v>
      </c>
      <c r="L985" s="30" t="s">
        <v>3102</v>
      </c>
      <c r="M985" s="31">
        <v>33356.400000000001</v>
      </c>
      <c r="N985" s="30">
        <v>5</v>
      </c>
      <c r="O985" s="30"/>
      <c r="P985" s="162">
        <v>15</v>
      </c>
      <c r="Q985" s="30">
        <f t="shared" si="913"/>
        <v>60</v>
      </c>
      <c r="R985" s="30">
        <f t="shared" si="914"/>
        <v>1826.2110000000002</v>
      </c>
      <c r="S985" s="30">
        <f t="shared" si="915"/>
        <v>1825</v>
      </c>
      <c r="T985" s="30" t="s">
        <v>6</v>
      </c>
      <c r="U985" s="30"/>
      <c r="V985" s="32">
        <v>42394</v>
      </c>
      <c r="W985" s="30"/>
      <c r="X985" s="31">
        <v>33356.400000000001</v>
      </c>
      <c r="Y985" s="30">
        <v>0</v>
      </c>
      <c r="Z985" s="30">
        <v>0</v>
      </c>
      <c r="AA985" s="30">
        <v>0</v>
      </c>
      <c r="AB985" s="31">
        <f t="shared" si="916"/>
        <v>33356.400000000001</v>
      </c>
      <c r="AC985" s="33">
        <v>42095</v>
      </c>
      <c r="AD985" s="10">
        <f t="shared" si="917"/>
        <v>42394</v>
      </c>
      <c r="AE985" s="10">
        <f t="shared" si="918"/>
        <v>42095</v>
      </c>
      <c r="AF985" s="11">
        <f t="shared" si="919"/>
        <v>-299</v>
      </c>
      <c r="AG985" s="11">
        <f t="shared" si="920"/>
        <v>1826.25</v>
      </c>
      <c r="AH985" s="11">
        <v>0</v>
      </c>
      <c r="AI985" s="11">
        <v>0</v>
      </c>
      <c r="AJ985" s="11">
        <v>0</v>
      </c>
      <c r="AK985" s="33">
        <v>42461</v>
      </c>
      <c r="AL985" s="5">
        <f t="shared" si="921"/>
        <v>42461</v>
      </c>
      <c r="AM985" s="11">
        <f t="shared" si="922"/>
        <v>42461</v>
      </c>
      <c r="AN985" s="11">
        <f t="shared" si="923"/>
        <v>0</v>
      </c>
      <c r="AO985" s="6">
        <v>1239.47</v>
      </c>
      <c r="AP985" s="6">
        <f t="shared" si="924"/>
        <v>1239.47</v>
      </c>
      <c r="AQ985" s="6">
        <f t="shared" si="925"/>
        <v>32116.93</v>
      </c>
      <c r="AR985" s="33">
        <v>42826</v>
      </c>
      <c r="AS985" s="5">
        <f t="shared" si="926"/>
        <v>42826</v>
      </c>
      <c r="AT985" s="11">
        <f t="shared" si="927"/>
        <v>42826</v>
      </c>
      <c r="AU985" s="11">
        <f t="shared" si="928"/>
        <v>432</v>
      </c>
      <c r="AV985" s="6">
        <v>7910.75</v>
      </c>
      <c r="AW985" s="6">
        <v>6671.2800000000007</v>
      </c>
      <c r="AX985" s="6">
        <f>AB985-AV985-14182</f>
        <v>11263.650000000001</v>
      </c>
      <c r="AY985" s="33">
        <v>43191</v>
      </c>
      <c r="AZ985" s="5">
        <f t="shared" si="930"/>
        <v>43191</v>
      </c>
      <c r="BA985" s="11">
        <f t="shared" si="931"/>
        <v>797</v>
      </c>
      <c r="BB985" s="11">
        <f t="shared" si="932"/>
        <v>797</v>
      </c>
      <c r="BC985" s="6">
        <v>14656.698945294631</v>
      </c>
      <c r="BD985" s="6">
        <v>6745.9489452946309</v>
      </c>
      <c r="BE985" s="6">
        <f t="shared" si="933"/>
        <v>18699.701054705372</v>
      </c>
      <c r="BF985" s="8"/>
      <c r="BG985" s="33">
        <v>43556</v>
      </c>
      <c r="BH985" s="5">
        <f t="shared" si="934"/>
        <v>43556</v>
      </c>
      <c r="BI985" s="11">
        <f t="shared" si="935"/>
        <v>1162</v>
      </c>
      <c r="BJ985" s="11">
        <f t="shared" si="936"/>
        <v>0</v>
      </c>
      <c r="BK985" s="6">
        <f>BC985+BL985</f>
        <v>21327.978945294632</v>
      </c>
      <c r="BL985" s="6">
        <v>6671.28</v>
      </c>
      <c r="BM985" s="6">
        <f t="shared" si="937"/>
        <v>12028.421054705374</v>
      </c>
      <c r="BN985" s="59"/>
      <c r="BO985" s="58"/>
      <c r="BP985" s="58"/>
      <c r="BQ985" s="61">
        <f t="shared" si="938"/>
        <v>10259.977574241966</v>
      </c>
      <c r="BR985" s="33">
        <v>43922</v>
      </c>
      <c r="BS985" s="5">
        <f t="shared" si="939"/>
        <v>43922</v>
      </c>
      <c r="BT985" s="11">
        <f t="shared" si="940"/>
        <v>1528</v>
      </c>
      <c r="BU985" s="11">
        <f t="shared" si="941"/>
        <v>0</v>
      </c>
      <c r="BV985" s="6">
        <f t="shared" si="942"/>
        <v>23096.422425758035</v>
      </c>
      <c r="BW985" s="6">
        <v>1768.4434804634031</v>
      </c>
      <c r="BX985" s="73">
        <f t="shared" si="950"/>
        <v>24053.162958904111</v>
      </c>
      <c r="BY985" s="6">
        <v>5357.1410547053729</v>
      </c>
      <c r="BZ985" s="33">
        <v>44287</v>
      </c>
      <c r="CA985" s="5">
        <f t="shared" si="943"/>
        <v>44287</v>
      </c>
      <c r="CB985" s="11">
        <f t="shared" si="944"/>
        <v>1893</v>
      </c>
      <c r="CC985" s="11">
        <f t="shared" si="945"/>
        <v>0</v>
      </c>
      <c r="CD985" s="6">
        <f t="shared" si="953"/>
        <v>28453.56348046341</v>
      </c>
      <c r="CE985" s="62">
        <f t="shared" si="954"/>
        <v>5357.1410547053729</v>
      </c>
      <c r="CF985" s="73">
        <f t="shared" si="951"/>
        <v>2223.7600000000002</v>
      </c>
      <c r="CG985" s="73">
        <f t="shared" si="911"/>
        <v>21829.402958904109</v>
      </c>
      <c r="CH985" s="6">
        <f t="shared" si="955"/>
        <v>0</v>
      </c>
      <c r="CI985" s="6"/>
      <c r="CJ985" s="33">
        <v>44652</v>
      </c>
      <c r="CK985" s="5">
        <f t="shared" si="946"/>
        <v>44652</v>
      </c>
      <c r="CL985" s="11">
        <f t="shared" si="947"/>
        <v>2557</v>
      </c>
      <c r="CM985" s="11">
        <f t="shared" si="948"/>
        <v>2557</v>
      </c>
      <c r="CN985" s="6">
        <f t="shared" si="956"/>
        <v>28453.56348046341</v>
      </c>
      <c r="CO985" s="62">
        <f t="shared" si="957"/>
        <v>0</v>
      </c>
      <c r="CP985" s="73">
        <f t="shared" si="952"/>
        <v>2223.7600000000002</v>
      </c>
      <c r="CQ985" s="73">
        <f t="shared" si="912"/>
        <v>19605.642958904107</v>
      </c>
      <c r="CR985" s="6">
        <f t="shared" si="949"/>
        <v>0</v>
      </c>
    </row>
    <row r="986" spans="1:96">
      <c r="A986" s="30" t="s">
        <v>2942</v>
      </c>
      <c r="B986" s="30" t="s">
        <v>2943</v>
      </c>
      <c r="C986" s="49"/>
      <c r="D986" s="49" t="s">
        <v>4164</v>
      </c>
      <c r="E986" s="30" t="s">
        <v>3061</v>
      </c>
      <c r="F986" s="30" t="s">
        <v>3138</v>
      </c>
      <c r="G986" s="30" t="s">
        <v>3115</v>
      </c>
      <c r="H986" s="30" t="s">
        <v>4113</v>
      </c>
      <c r="I986" s="30" t="s">
        <v>11620</v>
      </c>
      <c r="J986" s="30"/>
      <c r="K986" s="30" t="s">
        <v>1240</v>
      </c>
      <c r="L986" s="30" t="s">
        <v>3102</v>
      </c>
      <c r="M986" s="31">
        <v>23826</v>
      </c>
      <c r="N986" s="30">
        <v>5</v>
      </c>
      <c r="O986" s="30"/>
      <c r="P986" s="162">
        <v>15</v>
      </c>
      <c r="Q986" s="30">
        <f t="shared" si="913"/>
        <v>60</v>
      </c>
      <c r="R986" s="30">
        <f t="shared" si="914"/>
        <v>1826.2110000000002</v>
      </c>
      <c r="S986" s="30">
        <f t="shared" si="915"/>
        <v>1825</v>
      </c>
      <c r="T986" s="30" t="s">
        <v>6</v>
      </c>
      <c r="U986" s="30"/>
      <c r="V986" s="32">
        <v>42394</v>
      </c>
      <c r="W986" s="30"/>
      <c r="X986" s="31">
        <v>23826</v>
      </c>
      <c r="Y986" s="30">
        <v>0</v>
      </c>
      <c r="Z986" s="30">
        <v>0</v>
      </c>
      <c r="AA986" s="30">
        <v>0</v>
      </c>
      <c r="AB986" s="31">
        <f t="shared" si="916"/>
        <v>23826</v>
      </c>
      <c r="AC986" s="33">
        <v>42095</v>
      </c>
      <c r="AD986" s="10">
        <f t="shared" si="917"/>
        <v>42394</v>
      </c>
      <c r="AE986" s="10">
        <f t="shared" si="918"/>
        <v>42095</v>
      </c>
      <c r="AF986" s="11">
        <f t="shared" si="919"/>
        <v>-299</v>
      </c>
      <c r="AG986" s="11">
        <f t="shared" si="920"/>
        <v>1826.25</v>
      </c>
      <c r="AH986" s="11">
        <v>0</v>
      </c>
      <c r="AI986" s="11">
        <v>0</v>
      </c>
      <c r="AJ986" s="11">
        <v>0</v>
      </c>
      <c r="AK986" s="33">
        <v>42461</v>
      </c>
      <c r="AL986" s="5">
        <f t="shared" si="921"/>
        <v>42461</v>
      </c>
      <c r="AM986" s="11">
        <f t="shared" si="922"/>
        <v>42461</v>
      </c>
      <c r="AN986" s="11">
        <f t="shared" si="923"/>
        <v>0</v>
      </c>
      <c r="AO986" s="6">
        <v>885.34</v>
      </c>
      <c r="AP986" s="6">
        <f t="shared" si="924"/>
        <v>885.34</v>
      </c>
      <c r="AQ986" s="6">
        <f t="shared" si="925"/>
        <v>22940.66</v>
      </c>
      <c r="AR986" s="33">
        <v>42826</v>
      </c>
      <c r="AS986" s="5">
        <f t="shared" si="926"/>
        <v>42826</v>
      </c>
      <c r="AT986" s="11">
        <f t="shared" si="927"/>
        <v>42826</v>
      </c>
      <c r="AU986" s="11">
        <f t="shared" si="928"/>
        <v>432</v>
      </c>
      <c r="AV986" s="6">
        <v>5650.54</v>
      </c>
      <c r="AW986" s="6">
        <v>4765.2</v>
      </c>
      <c r="AX986" s="6">
        <f>AB986-AV986</f>
        <v>18175.46</v>
      </c>
      <c r="AY986" s="33">
        <v>43191</v>
      </c>
      <c r="AZ986" s="5">
        <f t="shared" si="930"/>
        <v>43191</v>
      </c>
      <c r="BA986" s="11">
        <f t="shared" si="931"/>
        <v>797</v>
      </c>
      <c r="BB986" s="11">
        <f t="shared" si="932"/>
        <v>797</v>
      </c>
      <c r="BC986" s="6">
        <v>10469.070617555215</v>
      </c>
      <c r="BD986" s="6">
        <v>4818.530617555215</v>
      </c>
      <c r="BE986" s="6">
        <f t="shared" si="933"/>
        <v>13356.929382444785</v>
      </c>
      <c r="BF986" s="8"/>
      <c r="BG986" s="33">
        <v>43556</v>
      </c>
      <c r="BH986" s="5">
        <f t="shared" si="934"/>
        <v>43556</v>
      </c>
      <c r="BI986" s="11">
        <f t="shared" si="935"/>
        <v>1162</v>
      </c>
      <c r="BJ986" s="11">
        <f t="shared" si="936"/>
        <v>0</v>
      </c>
      <c r="BK986" s="6">
        <f>BC986+BL986</f>
        <v>15234.270617555216</v>
      </c>
      <c r="BL986" s="6">
        <v>4765.2</v>
      </c>
      <c r="BM986" s="6">
        <f t="shared" si="937"/>
        <v>8591.7293824447843</v>
      </c>
      <c r="BN986" s="59"/>
      <c r="BO986" s="58"/>
      <c r="BP986" s="58"/>
      <c r="BQ986" s="61">
        <f t="shared" si="938"/>
        <v>7328.5554593514753</v>
      </c>
      <c r="BR986" s="33">
        <v>43922</v>
      </c>
      <c r="BS986" s="5">
        <f t="shared" si="939"/>
        <v>43922</v>
      </c>
      <c r="BT986" s="11">
        <f t="shared" si="940"/>
        <v>1528</v>
      </c>
      <c r="BU986" s="11">
        <f t="shared" si="941"/>
        <v>0</v>
      </c>
      <c r="BV986" s="6">
        <f t="shared" si="942"/>
        <v>16497.444540648525</v>
      </c>
      <c r="BW986" s="6">
        <v>1263.1739230933085</v>
      </c>
      <c r="BX986" s="73">
        <f t="shared" si="950"/>
        <v>17180.830684931505</v>
      </c>
      <c r="BY986" s="6">
        <v>3826.5293824447845</v>
      </c>
      <c r="BZ986" s="33">
        <v>44287</v>
      </c>
      <c r="CA986" s="5">
        <f t="shared" si="943"/>
        <v>44287</v>
      </c>
      <c r="CB986" s="11">
        <f t="shared" si="944"/>
        <v>1893</v>
      </c>
      <c r="CC986" s="11">
        <f t="shared" si="945"/>
        <v>0</v>
      </c>
      <c r="CD986" s="6">
        <f t="shared" si="953"/>
        <v>20323.973923093308</v>
      </c>
      <c r="CE986" s="62">
        <f t="shared" si="954"/>
        <v>3826.5293824447845</v>
      </c>
      <c r="CF986" s="73">
        <f t="shared" si="951"/>
        <v>1588.4</v>
      </c>
      <c r="CG986" s="73">
        <f t="shared" si="911"/>
        <v>15592.430684931505</v>
      </c>
      <c r="CH986" s="6">
        <f t="shared" si="955"/>
        <v>0</v>
      </c>
      <c r="CI986" s="6"/>
      <c r="CJ986" s="33">
        <v>44652</v>
      </c>
      <c r="CK986" s="5">
        <f t="shared" si="946"/>
        <v>44652</v>
      </c>
      <c r="CL986" s="11">
        <f t="shared" si="947"/>
        <v>2557</v>
      </c>
      <c r="CM986" s="11">
        <f t="shared" si="948"/>
        <v>2557</v>
      </c>
      <c r="CN986" s="6">
        <f t="shared" si="956"/>
        <v>20323.973923093308</v>
      </c>
      <c r="CO986" s="62">
        <f t="shared" si="957"/>
        <v>0</v>
      </c>
      <c r="CP986" s="73">
        <f t="shared" si="952"/>
        <v>1588.4</v>
      </c>
      <c r="CQ986" s="73">
        <f t="shared" si="912"/>
        <v>14004.030684931506</v>
      </c>
      <c r="CR986" s="6">
        <f t="shared" si="949"/>
        <v>0</v>
      </c>
    </row>
    <row r="987" spans="1:96">
      <c r="A987" s="30" t="s">
        <v>11588</v>
      </c>
      <c r="B987" s="30" t="s">
        <v>11587</v>
      </c>
      <c r="C987" s="49"/>
      <c r="D987" s="49" t="s">
        <v>11755</v>
      </c>
      <c r="E987" s="30" t="s">
        <v>3061</v>
      </c>
      <c r="F987" s="30" t="s">
        <v>4568</v>
      </c>
      <c r="G987" s="30" t="s">
        <v>4562</v>
      </c>
      <c r="H987" s="30" t="s">
        <v>3143</v>
      </c>
      <c r="I987" s="30" t="s">
        <v>11589</v>
      </c>
      <c r="J987" s="30"/>
      <c r="K987" s="30" t="s">
        <v>1240</v>
      </c>
      <c r="L987" s="30" t="s">
        <v>3102</v>
      </c>
      <c r="M987" s="31">
        <v>7279</v>
      </c>
      <c r="N987" s="30">
        <v>5</v>
      </c>
      <c r="O987" s="30"/>
      <c r="P987" s="162">
        <v>15</v>
      </c>
      <c r="Q987" s="30">
        <f t="shared" si="913"/>
        <v>60</v>
      </c>
      <c r="R987" s="30">
        <f t="shared" si="914"/>
        <v>1826.2110000000002</v>
      </c>
      <c r="S987" s="30">
        <f t="shared" si="915"/>
        <v>1825</v>
      </c>
      <c r="T987" s="30" t="s">
        <v>6</v>
      </c>
      <c r="U987" s="30"/>
      <c r="V987" s="32">
        <v>43243</v>
      </c>
      <c r="W987" s="30"/>
      <c r="X987" s="31">
        <v>7279</v>
      </c>
      <c r="Y987" s="30"/>
      <c r="Z987" s="31"/>
      <c r="AA987" s="30"/>
      <c r="AB987" s="31">
        <f t="shared" si="916"/>
        <v>7279</v>
      </c>
      <c r="AC987" s="33"/>
      <c r="AD987" s="10">
        <f t="shared" si="917"/>
        <v>43243</v>
      </c>
      <c r="AE987" s="10"/>
      <c r="AF987" s="11"/>
      <c r="AG987" s="11">
        <f t="shared" si="920"/>
        <v>1826.25</v>
      </c>
      <c r="AH987" s="11"/>
      <c r="AI987" s="11"/>
      <c r="AJ987" s="11"/>
      <c r="AK987" s="33"/>
      <c r="AL987" s="5"/>
      <c r="AM987" s="11"/>
      <c r="AN987" s="11"/>
      <c r="AO987" s="6"/>
      <c r="AP987" s="6"/>
      <c r="AQ987" s="6"/>
      <c r="AR987" s="33"/>
      <c r="AS987" s="5"/>
      <c r="AT987" s="11"/>
      <c r="AU987" s="11"/>
      <c r="AV987" s="6"/>
      <c r="AW987" s="6"/>
      <c r="AX987" s="6"/>
      <c r="AY987" s="33">
        <v>43191</v>
      </c>
      <c r="AZ987" s="5">
        <f t="shared" si="930"/>
        <v>43191</v>
      </c>
      <c r="BA987" s="11"/>
      <c r="BB987" s="11"/>
      <c r="BC987" s="6"/>
      <c r="BD987" s="6"/>
      <c r="BE987" s="6"/>
      <c r="BF987" s="8"/>
      <c r="BG987" s="33">
        <v>43556</v>
      </c>
      <c r="BH987" s="5">
        <f t="shared" si="934"/>
        <v>43556</v>
      </c>
      <c r="BI987" s="11">
        <f t="shared" si="935"/>
        <v>313</v>
      </c>
      <c r="BJ987" s="11"/>
      <c r="BK987" s="6">
        <f t="shared" ref="BK987:BK1021" si="958">(M987-J987)/R987*BI987</f>
        <v>1247.5705162218385</v>
      </c>
      <c r="BL987" s="6">
        <f t="shared" ref="BL987:BL1021" si="959">BK987-BC987</f>
        <v>1247.5705162218385</v>
      </c>
      <c r="BM987" s="6">
        <f t="shared" ref="BM987:BM1021" si="960">M987-BK987</f>
        <v>6031.4294837781617</v>
      </c>
      <c r="BN987" s="59"/>
      <c r="BO987" s="58"/>
      <c r="BP987" s="58"/>
      <c r="BQ987" s="61">
        <f t="shared" si="938"/>
        <v>4575.6294837781616</v>
      </c>
      <c r="BR987" s="33">
        <v>43922</v>
      </c>
      <c r="BS987" s="5">
        <f t="shared" si="939"/>
        <v>43922</v>
      </c>
      <c r="BT987" s="11">
        <f t="shared" si="940"/>
        <v>679</v>
      </c>
      <c r="BU987" s="11"/>
      <c r="BV987" s="6">
        <f t="shared" si="942"/>
        <v>2703.3705162218384</v>
      </c>
      <c r="BW987" s="6">
        <f t="shared" ref="BW987:BW1021" si="961">SLN(M987,J987,N987)</f>
        <v>1455.8</v>
      </c>
      <c r="BX987" s="73">
        <f t="shared" si="950"/>
        <v>6377.6005479452051</v>
      </c>
      <c r="BY987" s="6">
        <f t="shared" ref="BY987:BY1030" si="962">AB987-BV987</f>
        <v>4575.6294837781616</v>
      </c>
      <c r="BZ987" s="33">
        <v>44287</v>
      </c>
      <c r="CA987" s="5">
        <f t="shared" si="943"/>
        <v>44287</v>
      </c>
      <c r="CB987" s="11">
        <f t="shared" si="944"/>
        <v>1044</v>
      </c>
      <c r="CC987" s="11"/>
      <c r="CD987" s="6">
        <f t="shared" si="953"/>
        <v>4159.1705162218386</v>
      </c>
      <c r="CE987" s="62">
        <f t="shared" ref="CE987:CE1030" si="963">SLN(M987,J987,N987)</f>
        <v>1455.8</v>
      </c>
      <c r="CF987" s="73">
        <f t="shared" si="951"/>
        <v>485.26666666666665</v>
      </c>
      <c r="CG987" s="73">
        <f t="shared" si="911"/>
        <v>5892.3338812785387</v>
      </c>
      <c r="CH987" s="6">
        <f t="shared" si="955"/>
        <v>3119.8294837781614</v>
      </c>
      <c r="CI987" s="6"/>
      <c r="CJ987" s="33">
        <v>44652</v>
      </c>
      <c r="CK987" s="5">
        <f t="shared" si="946"/>
        <v>44652</v>
      </c>
      <c r="CL987" s="11">
        <f t="shared" si="947"/>
        <v>44652</v>
      </c>
      <c r="CM987" s="11"/>
      <c r="CN987" s="6">
        <f t="shared" si="956"/>
        <v>5614.9705162218388</v>
      </c>
      <c r="CO987" s="6">
        <f t="shared" ref="CO987:CO1050" si="964">SLN(M987,J987,N987)</f>
        <v>1455.8</v>
      </c>
      <c r="CP987" s="73">
        <f t="shared" si="952"/>
        <v>485.26666666666665</v>
      </c>
      <c r="CQ987" s="73">
        <f t="shared" si="912"/>
        <v>5407.0672146118723</v>
      </c>
      <c r="CR987" s="6">
        <f t="shared" si="949"/>
        <v>1664.0294837781614</v>
      </c>
    </row>
    <row r="988" spans="1:96">
      <c r="A988" s="30" t="s">
        <v>11654</v>
      </c>
      <c r="B988" s="30" t="s">
        <v>11655</v>
      </c>
      <c r="C988" s="49"/>
      <c r="D988" s="49" t="s">
        <v>11695</v>
      </c>
      <c r="E988" s="30" t="s">
        <v>2998</v>
      </c>
      <c r="F988" s="30" t="s">
        <v>11592</v>
      </c>
      <c r="G988" s="30" t="s">
        <v>4574</v>
      </c>
      <c r="H988" s="30" t="s">
        <v>4271</v>
      </c>
      <c r="I988" s="30" t="s">
        <v>4263</v>
      </c>
      <c r="J988" s="30"/>
      <c r="K988" s="30" t="s">
        <v>1240</v>
      </c>
      <c r="L988" s="30" t="s">
        <v>3102</v>
      </c>
      <c r="M988" s="31">
        <v>4276.5200000000004</v>
      </c>
      <c r="N988" s="30">
        <v>5</v>
      </c>
      <c r="O988" s="30"/>
      <c r="P988" s="162">
        <v>15</v>
      </c>
      <c r="Q988" s="30">
        <f t="shared" si="913"/>
        <v>60</v>
      </c>
      <c r="R988" s="30">
        <f t="shared" si="914"/>
        <v>1826.2110000000002</v>
      </c>
      <c r="S988" s="30">
        <f t="shared" si="915"/>
        <v>1825</v>
      </c>
      <c r="T988" s="30" t="s">
        <v>6</v>
      </c>
      <c r="U988" s="30"/>
      <c r="V988" s="32">
        <v>43322</v>
      </c>
      <c r="W988" s="30"/>
      <c r="X988" s="31">
        <v>4276.5200000000004</v>
      </c>
      <c r="Y988" s="30"/>
      <c r="Z988" s="31"/>
      <c r="AA988" s="30"/>
      <c r="AB988" s="31">
        <f t="shared" si="916"/>
        <v>4276.5200000000004</v>
      </c>
      <c r="AC988" s="33"/>
      <c r="AD988" s="10">
        <f t="shared" si="917"/>
        <v>43322</v>
      </c>
      <c r="AE988" s="10"/>
      <c r="AF988" s="11"/>
      <c r="AG988" s="11"/>
      <c r="AH988" s="11"/>
      <c r="AI988" s="11"/>
      <c r="AJ988" s="11"/>
      <c r="AK988" s="33"/>
      <c r="AL988" s="5"/>
      <c r="AM988" s="11"/>
      <c r="AN988" s="11"/>
      <c r="AO988" s="6"/>
      <c r="AP988" s="6"/>
      <c r="AQ988" s="6"/>
      <c r="AR988" s="33"/>
      <c r="AS988" s="5"/>
      <c r="AT988" s="11"/>
      <c r="AU988" s="11"/>
      <c r="AV988" s="6"/>
      <c r="AW988" s="6"/>
      <c r="AX988" s="6"/>
      <c r="AY988" s="33">
        <v>43191</v>
      </c>
      <c r="AZ988" s="5">
        <f t="shared" si="930"/>
        <v>43191</v>
      </c>
      <c r="BA988" s="11"/>
      <c r="BB988" s="11"/>
      <c r="BC988" s="6"/>
      <c r="BD988" s="6"/>
      <c r="BE988" s="6"/>
      <c r="BF988" s="8"/>
      <c r="BG988" s="33">
        <v>43556</v>
      </c>
      <c r="BH988" s="5">
        <f t="shared" si="934"/>
        <v>43556</v>
      </c>
      <c r="BI988" s="11">
        <f t="shared" si="935"/>
        <v>234</v>
      </c>
      <c r="BJ988" s="11"/>
      <c r="BK988" s="6">
        <f t="shared" si="958"/>
        <v>547.9682687268886</v>
      </c>
      <c r="BL988" s="6">
        <f t="shared" si="959"/>
        <v>547.9682687268886</v>
      </c>
      <c r="BM988" s="6">
        <f t="shared" si="960"/>
        <v>3728.5517312731117</v>
      </c>
      <c r="BN988" s="59"/>
      <c r="BO988" s="58"/>
      <c r="BP988" s="58"/>
      <c r="BQ988" s="61">
        <f t="shared" si="938"/>
        <v>2873.2477312731116</v>
      </c>
      <c r="BR988" s="33">
        <v>43922</v>
      </c>
      <c r="BS988" s="5">
        <f t="shared" si="939"/>
        <v>43922</v>
      </c>
      <c r="BT988" s="11">
        <f t="shared" si="940"/>
        <v>600</v>
      </c>
      <c r="BU988" s="11"/>
      <c r="BV988" s="6">
        <f t="shared" si="942"/>
        <v>1403.2722687268888</v>
      </c>
      <c r="BW988" s="6">
        <f t="shared" si="961"/>
        <v>855.30400000000009</v>
      </c>
      <c r="BX988" s="73">
        <f t="shared" si="950"/>
        <v>3808.6413735159817</v>
      </c>
      <c r="BY988" s="6">
        <f t="shared" si="962"/>
        <v>2873.2477312731116</v>
      </c>
      <c r="BZ988" s="33">
        <v>44287</v>
      </c>
      <c r="CA988" s="5">
        <f t="shared" si="943"/>
        <v>44287</v>
      </c>
      <c r="CB988" s="11">
        <f t="shared" si="944"/>
        <v>965</v>
      </c>
      <c r="CC988" s="11"/>
      <c r="CD988" s="6">
        <f t="shared" si="953"/>
        <v>2258.5762687268889</v>
      </c>
      <c r="CE988" s="62">
        <f t="shared" si="963"/>
        <v>855.30400000000009</v>
      </c>
      <c r="CF988" s="73">
        <f t="shared" si="951"/>
        <v>285.10133333333334</v>
      </c>
      <c r="CG988" s="73">
        <f t="shared" si="911"/>
        <v>3523.5400401826482</v>
      </c>
      <c r="CH988" s="6">
        <f t="shared" si="955"/>
        <v>2017.9437312731116</v>
      </c>
      <c r="CI988" s="6"/>
      <c r="CJ988" s="33">
        <v>44652</v>
      </c>
      <c r="CK988" s="5">
        <f t="shared" si="946"/>
        <v>44652</v>
      </c>
      <c r="CL988" s="11">
        <f t="shared" si="947"/>
        <v>44652</v>
      </c>
      <c r="CM988" s="11"/>
      <c r="CN988" s="6">
        <f t="shared" si="956"/>
        <v>3113.880268726889</v>
      </c>
      <c r="CO988" s="6">
        <f t="shared" si="964"/>
        <v>855.30400000000009</v>
      </c>
      <c r="CP988" s="73">
        <f t="shared" si="952"/>
        <v>285.10133333333334</v>
      </c>
      <c r="CQ988" s="73">
        <f t="shared" si="912"/>
        <v>3238.4387068493147</v>
      </c>
      <c r="CR988" s="6">
        <f t="shared" si="949"/>
        <v>1162.6397312731115</v>
      </c>
    </row>
    <row r="989" spans="1:96">
      <c r="A989" s="30" t="s">
        <v>11656</v>
      </c>
      <c r="B989" s="30" t="s">
        <v>11655</v>
      </c>
      <c r="C989" s="49"/>
      <c r="D989" s="49" t="s">
        <v>11696</v>
      </c>
      <c r="E989" s="30" t="s">
        <v>2998</v>
      </c>
      <c r="F989" s="30" t="s">
        <v>11592</v>
      </c>
      <c r="G989" s="30" t="s">
        <v>4574</v>
      </c>
      <c r="H989" s="30" t="s">
        <v>11626</v>
      </c>
      <c r="I989" s="30" t="s">
        <v>11627</v>
      </c>
      <c r="J989" s="30"/>
      <c r="K989" s="30" t="s">
        <v>1240</v>
      </c>
      <c r="L989" s="30" t="s">
        <v>3102</v>
      </c>
      <c r="M989" s="31">
        <v>4276.5200000000004</v>
      </c>
      <c r="N989" s="30">
        <v>5</v>
      </c>
      <c r="O989" s="30"/>
      <c r="P989" s="162">
        <v>15</v>
      </c>
      <c r="Q989" s="30">
        <f t="shared" si="913"/>
        <v>60</v>
      </c>
      <c r="R989" s="30">
        <f t="shared" si="914"/>
        <v>1826.2110000000002</v>
      </c>
      <c r="S989" s="30">
        <f t="shared" si="915"/>
        <v>1825</v>
      </c>
      <c r="T989" s="30" t="s">
        <v>6</v>
      </c>
      <c r="U989" s="30"/>
      <c r="V989" s="32">
        <v>43322</v>
      </c>
      <c r="W989" s="30"/>
      <c r="X989" s="31">
        <v>4276.5200000000004</v>
      </c>
      <c r="Y989" s="30"/>
      <c r="Z989" s="31"/>
      <c r="AA989" s="30"/>
      <c r="AB989" s="31">
        <f t="shared" si="916"/>
        <v>4276.5200000000004</v>
      </c>
      <c r="AC989" s="33"/>
      <c r="AD989" s="10"/>
      <c r="AE989" s="10"/>
      <c r="AF989" s="11"/>
      <c r="AG989" s="11"/>
      <c r="AH989" s="11"/>
      <c r="AI989" s="11"/>
      <c r="AJ989" s="11"/>
      <c r="AK989" s="33"/>
      <c r="AL989" s="5"/>
      <c r="AM989" s="11"/>
      <c r="AN989" s="11"/>
      <c r="AO989" s="6"/>
      <c r="AP989" s="6"/>
      <c r="AQ989" s="6"/>
      <c r="AR989" s="33"/>
      <c r="AS989" s="5"/>
      <c r="AT989" s="11"/>
      <c r="AU989" s="11"/>
      <c r="AV989" s="6"/>
      <c r="AW989" s="6"/>
      <c r="AX989" s="6"/>
      <c r="AY989" s="33">
        <v>43191</v>
      </c>
      <c r="AZ989" s="5">
        <f t="shared" si="930"/>
        <v>43191</v>
      </c>
      <c r="BA989" s="11"/>
      <c r="BB989" s="11"/>
      <c r="BC989" s="6"/>
      <c r="BD989" s="6"/>
      <c r="BE989" s="6"/>
      <c r="BF989" s="8"/>
      <c r="BG989" s="33">
        <v>43556</v>
      </c>
      <c r="BH989" s="5">
        <f t="shared" si="934"/>
        <v>43556</v>
      </c>
      <c r="BI989" s="11">
        <f t="shared" si="935"/>
        <v>234</v>
      </c>
      <c r="BJ989" s="11"/>
      <c r="BK989" s="6">
        <f t="shared" si="958"/>
        <v>547.9682687268886</v>
      </c>
      <c r="BL989" s="6">
        <f t="shared" si="959"/>
        <v>547.9682687268886</v>
      </c>
      <c r="BM989" s="6">
        <f t="shared" si="960"/>
        <v>3728.5517312731117</v>
      </c>
      <c r="BN989" s="59"/>
      <c r="BO989" s="58"/>
      <c r="BP989" s="58"/>
      <c r="BQ989" s="61">
        <f t="shared" si="938"/>
        <v>2873.2477312731116</v>
      </c>
      <c r="BR989" s="33">
        <v>43922</v>
      </c>
      <c r="BS989" s="5">
        <f t="shared" si="939"/>
        <v>43922</v>
      </c>
      <c r="BT989" s="11">
        <f t="shared" si="940"/>
        <v>43922</v>
      </c>
      <c r="BU989" s="11"/>
      <c r="BV989" s="6">
        <f t="shared" si="942"/>
        <v>1403.2722687268888</v>
      </c>
      <c r="BW989" s="6">
        <f t="shared" si="961"/>
        <v>855.30400000000009</v>
      </c>
      <c r="BX989" s="73">
        <f t="shared" si="950"/>
        <v>3808.6413735159817</v>
      </c>
      <c r="BY989" s="6">
        <f t="shared" si="962"/>
        <v>2873.2477312731116</v>
      </c>
      <c r="BZ989" s="33">
        <v>44287</v>
      </c>
      <c r="CA989" s="5">
        <f t="shared" si="943"/>
        <v>44287</v>
      </c>
      <c r="CB989" s="11">
        <f t="shared" si="944"/>
        <v>965</v>
      </c>
      <c r="CC989" s="11"/>
      <c r="CD989" s="6">
        <f t="shared" si="953"/>
        <v>2258.5762687268889</v>
      </c>
      <c r="CE989" s="62">
        <f t="shared" si="963"/>
        <v>855.30400000000009</v>
      </c>
      <c r="CF989" s="73">
        <f t="shared" si="951"/>
        <v>285.10133333333334</v>
      </c>
      <c r="CG989" s="73">
        <f t="shared" si="911"/>
        <v>3523.5400401826482</v>
      </c>
      <c r="CH989" s="6">
        <f t="shared" si="955"/>
        <v>2017.9437312731116</v>
      </c>
      <c r="CI989" s="6"/>
      <c r="CJ989" s="33">
        <v>44652</v>
      </c>
      <c r="CK989" s="5">
        <f t="shared" si="946"/>
        <v>44652</v>
      </c>
      <c r="CL989" s="11">
        <f t="shared" si="947"/>
        <v>44652</v>
      </c>
      <c r="CM989" s="11"/>
      <c r="CN989" s="6">
        <f t="shared" si="956"/>
        <v>3113.880268726889</v>
      </c>
      <c r="CO989" s="6">
        <f t="shared" si="964"/>
        <v>855.30400000000009</v>
      </c>
      <c r="CP989" s="73">
        <f t="shared" si="952"/>
        <v>285.10133333333334</v>
      </c>
      <c r="CQ989" s="73">
        <f t="shared" si="912"/>
        <v>3238.4387068493147</v>
      </c>
      <c r="CR989" s="6">
        <f t="shared" si="949"/>
        <v>1162.6397312731115</v>
      </c>
    </row>
    <row r="990" spans="1:96">
      <c r="A990" s="30" t="s">
        <v>11657</v>
      </c>
      <c r="B990" s="30" t="s">
        <v>11655</v>
      </c>
      <c r="C990" s="49"/>
      <c r="D990" s="49" t="s">
        <v>11697</v>
      </c>
      <c r="E990" s="30" t="s">
        <v>2998</v>
      </c>
      <c r="F990" s="30" t="s">
        <v>11592</v>
      </c>
      <c r="G990" s="30" t="s">
        <v>4574</v>
      </c>
      <c r="H990" s="30" t="s">
        <v>4270</v>
      </c>
      <c r="I990" s="30" t="s">
        <v>4264</v>
      </c>
      <c r="J990" s="30"/>
      <c r="K990" s="30" t="s">
        <v>1240</v>
      </c>
      <c r="L990" s="30" t="s">
        <v>3102</v>
      </c>
      <c r="M990" s="31">
        <v>4276.5200000000004</v>
      </c>
      <c r="N990" s="30">
        <v>5</v>
      </c>
      <c r="O990" s="30"/>
      <c r="P990" s="162">
        <v>15</v>
      </c>
      <c r="Q990" s="30">
        <f t="shared" si="913"/>
        <v>60</v>
      </c>
      <c r="R990" s="30">
        <f t="shared" si="914"/>
        <v>1826.2110000000002</v>
      </c>
      <c r="S990" s="30">
        <f t="shared" si="915"/>
        <v>1825</v>
      </c>
      <c r="T990" s="30" t="s">
        <v>6</v>
      </c>
      <c r="U990" s="30"/>
      <c r="V990" s="32">
        <v>43322</v>
      </c>
      <c r="W990" s="30"/>
      <c r="X990" s="31">
        <v>4276.5200000000004</v>
      </c>
      <c r="Y990" s="30"/>
      <c r="Z990" s="31"/>
      <c r="AA990" s="30"/>
      <c r="AB990" s="31">
        <f t="shared" si="916"/>
        <v>4276.5200000000004</v>
      </c>
      <c r="AC990" s="33"/>
      <c r="AD990" s="10"/>
      <c r="AE990" s="10"/>
      <c r="AF990" s="11"/>
      <c r="AG990" s="11"/>
      <c r="AH990" s="11"/>
      <c r="AI990" s="11"/>
      <c r="AJ990" s="11"/>
      <c r="AK990" s="33"/>
      <c r="AL990" s="5"/>
      <c r="AM990" s="11"/>
      <c r="AN990" s="11"/>
      <c r="AO990" s="6"/>
      <c r="AP990" s="6"/>
      <c r="AQ990" s="6"/>
      <c r="AR990" s="33"/>
      <c r="AS990" s="5"/>
      <c r="AT990" s="11"/>
      <c r="AU990" s="11"/>
      <c r="AV990" s="6"/>
      <c r="AW990" s="6"/>
      <c r="AX990" s="6"/>
      <c r="AY990" s="33">
        <v>43191</v>
      </c>
      <c r="AZ990" s="5">
        <f t="shared" si="930"/>
        <v>43191</v>
      </c>
      <c r="BA990" s="11"/>
      <c r="BB990" s="11"/>
      <c r="BC990" s="6"/>
      <c r="BD990" s="6"/>
      <c r="BE990" s="6"/>
      <c r="BF990" s="8"/>
      <c r="BG990" s="33">
        <v>43556</v>
      </c>
      <c r="BH990" s="5">
        <f t="shared" si="934"/>
        <v>43556</v>
      </c>
      <c r="BI990" s="11">
        <f t="shared" si="935"/>
        <v>234</v>
      </c>
      <c r="BJ990" s="11"/>
      <c r="BK990" s="6">
        <f t="shared" si="958"/>
        <v>547.9682687268886</v>
      </c>
      <c r="BL990" s="6">
        <f t="shared" si="959"/>
        <v>547.9682687268886</v>
      </c>
      <c r="BM990" s="6">
        <f t="shared" si="960"/>
        <v>3728.5517312731117</v>
      </c>
      <c r="BN990" s="59"/>
      <c r="BO990" s="58"/>
      <c r="BP990" s="58"/>
      <c r="BQ990" s="61">
        <f t="shared" si="938"/>
        <v>2873.2477312731116</v>
      </c>
      <c r="BR990" s="33">
        <v>43922</v>
      </c>
      <c r="BS990" s="5">
        <f t="shared" si="939"/>
        <v>43922</v>
      </c>
      <c r="BT990" s="11">
        <f t="shared" si="940"/>
        <v>43922</v>
      </c>
      <c r="BU990" s="11"/>
      <c r="BV990" s="6">
        <f t="shared" si="942"/>
        <v>1403.2722687268888</v>
      </c>
      <c r="BW990" s="6">
        <f t="shared" si="961"/>
        <v>855.30400000000009</v>
      </c>
      <c r="BX990" s="73">
        <f t="shared" si="950"/>
        <v>3808.6413735159817</v>
      </c>
      <c r="BY990" s="6">
        <f t="shared" si="962"/>
        <v>2873.2477312731116</v>
      </c>
      <c r="BZ990" s="33">
        <v>44287</v>
      </c>
      <c r="CA990" s="5">
        <f t="shared" si="943"/>
        <v>44287</v>
      </c>
      <c r="CB990" s="11">
        <f t="shared" si="944"/>
        <v>965</v>
      </c>
      <c r="CC990" s="11"/>
      <c r="CD990" s="6">
        <f t="shared" si="953"/>
        <v>2258.5762687268889</v>
      </c>
      <c r="CE990" s="62">
        <f t="shared" si="963"/>
        <v>855.30400000000009</v>
      </c>
      <c r="CF990" s="73">
        <f t="shared" si="951"/>
        <v>285.10133333333334</v>
      </c>
      <c r="CG990" s="73">
        <f t="shared" si="911"/>
        <v>3523.5400401826482</v>
      </c>
      <c r="CH990" s="6">
        <f t="shared" si="955"/>
        <v>2017.9437312731116</v>
      </c>
      <c r="CI990" s="6"/>
      <c r="CJ990" s="33">
        <v>44652</v>
      </c>
      <c r="CK990" s="5">
        <f t="shared" si="946"/>
        <v>44652</v>
      </c>
      <c r="CL990" s="11">
        <f t="shared" si="947"/>
        <v>44652</v>
      </c>
      <c r="CM990" s="11"/>
      <c r="CN990" s="6">
        <f t="shared" si="956"/>
        <v>3113.880268726889</v>
      </c>
      <c r="CO990" s="6">
        <f t="shared" si="964"/>
        <v>855.30400000000009</v>
      </c>
      <c r="CP990" s="73">
        <f t="shared" si="952"/>
        <v>285.10133333333334</v>
      </c>
      <c r="CQ990" s="73">
        <f t="shared" si="912"/>
        <v>3238.4387068493147</v>
      </c>
      <c r="CR990" s="6">
        <f t="shared" si="949"/>
        <v>1162.6397312731115</v>
      </c>
    </row>
    <row r="991" spans="1:96">
      <c r="A991" s="30" t="s">
        <v>11658</v>
      </c>
      <c r="B991" s="30" t="s">
        <v>11655</v>
      </c>
      <c r="C991" s="49"/>
      <c r="D991" s="49" t="s">
        <v>11698</v>
      </c>
      <c r="E991" s="30" t="s">
        <v>2998</v>
      </c>
      <c r="F991" s="30" t="s">
        <v>11592</v>
      </c>
      <c r="G991" s="30" t="s">
        <v>4574</v>
      </c>
      <c r="H991" s="30" t="s">
        <v>11626</v>
      </c>
      <c r="I991" s="30" t="s">
        <v>4261</v>
      </c>
      <c r="J991" s="30"/>
      <c r="K991" s="30" t="s">
        <v>1240</v>
      </c>
      <c r="L991" s="30" t="s">
        <v>3102</v>
      </c>
      <c r="M991" s="31">
        <v>4276.5200000000004</v>
      </c>
      <c r="N991" s="30">
        <v>5</v>
      </c>
      <c r="O991" s="30"/>
      <c r="P991" s="162">
        <v>15</v>
      </c>
      <c r="Q991" s="30">
        <f t="shared" si="913"/>
        <v>60</v>
      </c>
      <c r="R991" s="30">
        <f t="shared" si="914"/>
        <v>1826.2110000000002</v>
      </c>
      <c r="S991" s="30">
        <f t="shared" si="915"/>
        <v>1825</v>
      </c>
      <c r="T991" s="30" t="s">
        <v>6</v>
      </c>
      <c r="U991" s="30"/>
      <c r="V991" s="32">
        <v>43322</v>
      </c>
      <c r="W991" s="30"/>
      <c r="X991" s="31">
        <v>4276.5200000000004</v>
      </c>
      <c r="Y991" s="30"/>
      <c r="Z991" s="31"/>
      <c r="AA991" s="30"/>
      <c r="AB991" s="31">
        <f t="shared" si="916"/>
        <v>4276.5200000000004</v>
      </c>
      <c r="AC991" s="33"/>
      <c r="AD991" s="10"/>
      <c r="AE991" s="10"/>
      <c r="AF991" s="11"/>
      <c r="AG991" s="11"/>
      <c r="AH991" s="11"/>
      <c r="AI991" s="11"/>
      <c r="AJ991" s="11"/>
      <c r="AK991" s="33"/>
      <c r="AL991" s="5"/>
      <c r="AM991" s="11"/>
      <c r="AN991" s="11"/>
      <c r="AO991" s="6"/>
      <c r="AP991" s="6"/>
      <c r="AQ991" s="6"/>
      <c r="AR991" s="33"/>
      <c r="AS991" s="5"/>
      <c r="AT991" s="11"/>
      <c r="AU991" s="11"/>
      <c r="AV991" s="6"/>
      <c r="AW991" s="6"/>
      <c r="AX991" s="6"/>
      <c r="AY991" s="33">
        <v>43191</v>
      </c>
      <c r="AZ991" s="5">
        <f t="shared" si="930"/>
        <v>43191</v>
      </c>
      <c r="BA991" s="11"/>
      <c r="BB991" s="11"/>
      <c r="BC991" s="6"/>
      <c r="BD991" s="6"/>
      <c r="BE991" s="6"/>
      <c r="BF991" s="8"/>
      <c r="BG991" s="33">
        <v>43556</v>
      </c>
      <c r="BH991" s="5">
        <f t="shared" si="934"/>
        <v>43556</v>
      </c>
      <c r="BI991" s="11">
        <f t="shared" si="935"/>
        <v>234</v>
      </c>
      <c r="BJ991" s="11"/>
      <c r="BK991" s="6">
        <f t="shared" si="958"/>
        <v>547.9682687268886</v>
      </c>
      <c r="BL991" s="6">
        <f t="shared" si="959"/>
        <v>547.9682687268886</v>
      </c>
      <c r="BM991" s="6">
        <f t="shared" si="960"/>
        <v>3728.5517312731117</v>
      </c>
      <c r="BN991" s="59"/>
      <c r="BO991" s="58"/>
      <c r="BP991" s="58"/>
      <c r="BQ991" s="61">
        <f t="shared" si="938"/>
        <v>2873.2477312731116</v>
      </c>
      <c r="BR991" s="33">
        <v>43922</v>
      </c>
      <c r="BS991" s="5">
        <f t="shared" si="939"/>
        <v>43922</v>
      </c>
      <c r="BT991" s="11">
        <f t="shared" si="940"/>
        <v>43922</v>
      </c>
      <c r="BU991" s="11"/>
      <c r="BV991" s="6">
        <f t="shared" si="942"/>
        <v>1403.2722687268888</v>
      </c>
      <c r="BW991" s="6">
        <f t="shared" si="961"/>
        <v>855.30400000000009</v>
      </c>
      <c r="BX991" s="73">
        <f t="shared" si="950"/>
        <v>3808.6413735159817</v>
      </c>
      <c r="BY991" s="6">
        <f t="shared" si="962"/>
        <v>2873.2477312731116</v>
      </c>
      <c r="BZ991" s="33">
        <v>44287</v>
      </c>
      <c r="CA991" s="5">
        <f t="shared" si="943"/>
        <v>44287</v>
      </c>
      <c r="CB991" s="11">
        <f t="shared" si="944"/>
        <v>965</v>
      </c>
      <c r="CC991" s="11"/>
      <c r="CD991" s="6">
        <f t="shared" si="953"/>
        <v>2258.5762687268889</v>
      </c>
      <c r="CE991" s="62">
        <f t="shared" si="963"/>
        <v>855.30400000000009</v>
      </c>
      <c r="CF991" s="73">
        <f t="shared" si="951"/>
        <v>285.10133333333334</v>
      </c>
      <c r="CG991" s="73">
        <f t="shared" si="911"/>
        <v>3523.5400401826482</v>
      </c>
      <c r="CH991" s="6">
        <f t="shared" si="955"/>
        <v>2017.9437312731116</v>
      </c>
      <c r="CI991" s="6"/>
      <c r="CJ991" s="33">
        <v>44652</v>
      </c>
      <c r="CK991" s="5">
        <f t="shared" si="946"/>
        <v>44652</v>
      </c>
      <c r="CL991" s="11">
        <f t="shared" si="947"/>
        <v>44652</v>
      </c>
      <c r="CM991" s="11"/>
      <c r="CN991" s="6">
        <f t="shared" si="956"/>
        <v>3113.880268726889</v>
      </c>
      <c r="CO991" s="6">
        <f t="shared" si="964"/>
        <v>855.30400000000009</v>
      </c>
      <c r="CP991" s="73">
        <f t="shared" si="952"/>
        <v>285.10133333333334</v>
      </c>
      <c r="CQ991" s="73">
        <f t="shared" si="912"/>
        <v>3238.4387068493147</v>
      </c>
      <c r="CR991" s="6">
        <f t="shared" si="949"/>
        <v>1162.6397312731115</v>
      </c>
    </row>
    <row r="992" spans="1:96">
      <c r="A992" s="30" t="s">
        <v>11659</v>
      </c>
      <c r="B992" s="30" t="s">
        <v>11655</v>
      </c>
      <c r="C992" s="49"/>
      <c r="D992" s="49" t="s">
        <v>11699</v>
      </c>
      <c r="E992" s="30" t="s">
        <v>2998</v>
      </c>
      <c r="F992" s="30" t="s">
        <v>11592</v>
      </c>
      <c r="G992" s="30" t="s">
        <v>4574</v>
      </c>
      <c r="H992" s="30" t="s">
        <v>11626</v>
      </c>
      <c r="I992" s="30" t="s">
        <v>11732</v>
      </c>
      <c r="J992" s="30"/>
      <c r="K992" s="30" t="s">
        <v>1240</v>
      </c>
      <c r="L992" s="30" t="s">
        <v>3102</v>
      </c>
      <c r="M992" s="31">
        <v>4276.5200000000004</v>
      </c>
      <c r="N992" s="30">
        <v>5</v>
      </c>
      <c r="O992" s="30"/>
      <c r="P992" s="162">
        <v>15</v>
      </c>
      <c r="Q992" s="30">
        <f t="shared" si="913"/>
        <v>60</v>
      </c>
      <c r="R992" s="30">
        <f t="shared" si="914"/>
        <v>1826.2110000000002</v>
      </c>
      <c r="S992" s="30">
        <f t="shared" si="915"/>
        <v>1825</v>
      </c>
      <c r="T992" s="30" t="s">
        <v>6</v>
      </c>
      <c r="U992" s="30"/>
      <c r="V992" s="32">
        <v>43322</v>
      </c>
      <c r="W992" s="30"/>
      <c r="X992" s="31">
        <v>4276.5200000000004</v>
      </c>
      <c r="Y992" s="30"/>
      <c r="Z992" s="31"/>
      <c r="AA992" s="30"/>
      <c r="AB992" s="31">
        <f t="shared" si="916"/>
        <v>4276.5200000000004</v>
      </c>
      <c r="AC992" s="33"/>
      <c r="AD992" s="10"/>
      <c r="AE992" s="10"/>
      <c r="AF992" s="11"/>
      <c r="AG992" s="11"/>
      <c r="AH992" s="11"/>
      <c r="AI992" s="11"/>
      <c r="AJ992" s="11"/>
      <c r="AK992" s="33"/>
      <c r="AL992" s="5"/>
      <c r="AM992" s="11"/>
      <c r="AN992" s="11"/>
      <c r="AO992" s="6"/>
      <c r="AP992" s="6"/>
      <c r="AQ992" s="6"/>
      <c r="AR992" s="33"/>
      <c r="AS992" s="5"/>
      <c r="AT992" s="11"/>
      <c r="AU992" s="11"/>
      <c r="AV992" s="6"/>
      <c r="AW992" s="6"/>
      <c r="AX992" s="6"/>
      <c r="AY992" s="33">
        <v>43191</v>
      </c>
      <c r="AZ992" s="5">
        <f t="shared" si="930"/>
        <v>43191</v>
      </c>
      <c r="BA992" s="11"/>
      <c r="BB992" s="11"/>
      <c r="BC992" s="6"/>
      <c r="BD992" s="6"/>
      <c r="BE992" s="6"/>
      <c r="BF992" s="8"/>
      <c r="BG992" s="33">
        <v>43556</v>
      </c>
      <c r="BH992" s="5">
        <f t="shared" si="934"/>
        <v>43556</v>
      </c>
      <c r="BI992" s="11">
        <f t="shared" si="935"/>
        <v>234</v>
      </c>
      <c r="BJ992" s="11"/>
      <c r="BK992" s="6">
        <f t="shared" si="958"/>
        <v>547.9682687268886</v>
      </c>
      <c r="BL992" s="6">
        <f t="shared" si="959"/>
        <v>547.9682687268886</v>
      </c>
      <c r="BM992" s="6">
        <f t="shared" si="960"/>
        <v>3728.5517312731117</v>
      </c>
      <c r="BN992" s="59"/>
      <c r="BO992" s="58"/>
      <c r="BP992" s="58"/>
      <c r="BQ992" s="61">
        <f t="shared" si="938"/>
        <v>2873.2477312731116</v>
      </c>
      <c r="BR992" s="33">
        <v>43922</v>
      </c>
      <c r="BS992" s="5">
        <f t="shared" si="939"/>
        <v>43922</v>
      </c>
      <c r="BT992" s="11">
        <f t="shared" si="940"/>
        <v>43922</v>
      </c>
      <c r="BU992" s="11"/>
      <c r="BV992" s="6">
        <f t="shared" si="942"/>
        <v>1403.2722687268888</v>
      </c>
      <c r="BW992" s="6">
        <f t="shared" si="961"/>
        <v>855.30400000000009</v>
      </c>
      <c r="BX992" s="73">
        <f t="shared" si="950"/>
        <v>3808.6413735159817</v>
      </c>
      <c r="BY992" s="6">
        <f t="shared" si="962"/>
        <v>2873.2477312731116</v>
      </c>
      <c r="BZ992" s="33">
        <v>44287</v>
      </c>
      <c r="CA992" s="5">
        <f t="shared" si="943"/>
        <v>44287</v>
      </c>
      <c r="CB992" s="11">
        <f t="shared" si="944"/>
        <v>965</v>
      </c>
      <c r="CC992" s="11"/>
      <c r="CD992" s="6">
        <f t="shared" si="953"/>
        <v>2258.5762687268889</v>
      </c>
      <c r="CE992" s="62">
        <f t="shared" si="963"/>
        <v>855.30400000000009</v>
      </c>
      <c r="CF992" s="73">
        <f t="shared" si="951"/>
        <v>285.10133333333334</v>
      </c>
      <c r="CG992" s="73">
        <f t="shared" si="911"/>
        <v>3523.5400401826482</v>
      </c>
      <c r="CH992" s="6">
        <f t="shared" si="955"/>
        <v>2017.9437312731116</v>
      </c>
      <c r="CI992" s="6"/>
      <c r="CJ992" s="33">
        <v>44652</v>
      </c>
      <c r="CK992" s="5">
        <f t="shared" si="946"/>
        <v>44652</v>
      </c>
      <c r="CL992" s="11">
        <f t="shared" si="947"/>
        <v>44652</v>
      </c>
      <c r="CM992" s="11"/>
      <c r="CN992" s="6">
        <f t="shared" si="956"/>
        <v>3113.880268726889</v>
      </c>
      <c r="CO992" s="6">
        <f t="shared" si="964"/>
        <v>855.30400000000009</v>
      </c>
      <c r="CP992" s="73">
        <f t="shared" si="952"/>
        <v>285.10133333333334</v>
      </c>
      <c r="CQ992" s="73">
        <f t="shared" si="912"/>
        <v>3238.4387068493147</v>
      </c>
      <c r="CR992" s="6">
        <f t="shared" si="949"/>
        <v>1162.6397312731115</v>
      </c>
    </row>
    <row r="993" spans="1:96">
      <c r="A993" s="30" t="s">
        <v>11660</v>
      </c>
      <c r="B993" s="30" t="s">
        <v>11655</v>
      </c>
      <c r="C993" s="49"/>
      <c r="D993" s="49" t="s">
        <v>11700</v>
      </c>
      <c r="E993" s="30" t="s">
        <v>2998</v>
      </c>
      <c r="F993" s="30" t="s">
        <v>11592</v>
      </c>
      <c r="G993" s="30" t="s">
        <v>4574</v>
      </c>
      <c r="H993" s="30" t="s">
        <v>11742</v>
      </c>
      <c r="I993" s="30" t="s">
        <v>4310</v>
      </c>
      <c r="J993" s="30"/>
      <c r="K993" s="30" t="s">
        <v>1240</v>
      </c>
      <c r="L993" s="30" t="s">
        <v>3102</v>
      </c>
      <c r="M993" s="31">
        <v>4276.5200000000004</v>
      </c>
      <c r="N993" s="30">
        <v>5</v>
      </c>
      <c r="O993" s="30"/>
      <c r="P993" s="162">
        <v>15</v>
      </c>
      <c r="Q993" s="30">
        <f t="shared" si="913"/>
        <v>60</v>
      </c>
      <c r="R993" s="30">
        <f t="shared" si="914"/>
        <v>1826.2110000000002</v>
      </c>
      <c r="S993" s="30">
        <f t="shared" si="915"/>
        <v>1825</v>
      </c>
      <c r="T993" s="30" t="s">
        <v>6</v>
      </c>
      <c r="U993" s="30"/>
      <c r="V993" s="32">
        <v>43322</v>
      </c>
      <c r="W993" s="30"/>
      <c r="X993" s="31">
        <v>4276.5200000000004</v>
      </c>
      <c r="Y993" s="30"/>
      <c r="Z993" s="31"/>
      <c r="AA993" s="30"/>
      <c r="AB993" s="31">
        <f t="shared" si="916"/>
        <v>4276.5200000000004</v>
      </c>
      <c r="AC993" s="33"/>
      <c r="AD993" s="10"/>
      <c r="AE993" s="10"/>
      <c r="AF993" s="11"/>
      <c r="AG993" s="11"/>
      <c r="AH993" s="11"/>
      <c r="AI993" s="11"/>
      <c r="AJ993" s="11"/>
      <c r="AK993" s="33"/>
      <c r="AL993" s="5"/>
      <c r="AM993" s="11"/>
      <c r="AN993" s="11"/>
      <c r="AO993" s="6"/>
      <c r="AP993" s="6"/>
      <c r="AQ993" s="6"/>
      <c r="AR993" s="33"/>
      <c r="AS993" s="5"/>
      <c r="AT993" s="11"/>
      <c r="AU993" s="11"/>
      <c r="AV993" s="6"/>
      <c r="AW993" s="6"/>
      <c r="AX993" s="6"/>
      <c r="AY993" s="33">
        <v>43191</v>
      </c>
      <c r="AZ993" s="5">
        <f t="shared" si="930"/>
        <v>43191</v>
      </c>
      <c r="BA993" s="11"/>
      <c r="BB993" s="11"/>
      <c r="BC993" s="6"/>
      <c r="BD993" s="6"/>
      <c r="BE993" s="6"/>
      <c r="BF993" s="8"/>
      <c r="BG993" s="33">
        <v>43556</v>
      </c>
      <c r="BH993" s="5">
        <f t="shared" si="934"/>
        <v>43556</v>
      </c>
      <c r="BI993" s="11">
        <f t="shared" si="935"/>
        <v>234</v>
      </c>
      <c r="BJ993" s="11"/>
      <c r="BK993" s="6">
        <f t="shared" si="958"/>
        <v>547.9682687268886</v>
      </c>
      <c r="BL993" s="6">
        <f t="shared" si="959"/>
        <v>547.9682687268886</v>
      </c>
      <c r="BM993" s="6">
        <f t="shared" si="960"/>
        <v>3728.5517312731117</v>
      </c>
      <c r="BN993" s="59"/>
      <c r="BO993" s="58"/>
      <c r="BP993" s="58"/>
      <c r="BQ993" s="61">
        <f t="shared" si="938"/>
        <v>2873.2477312731116</v>
      </c>
      <c r="BR993" s="33">
        <v>43922</v>
      </c>
      <c r="BS993" s="5">
        <f t="shared" si="939"/>
        <v>43922</v>
      </c>
      <c r="BT993" s="11">
        <f t="shared" si="940"/>
        <v>43922</v>
      </c>
      <c r="BU993" s="11"/>
      <c r="BV993" s="6">
        <f t="shared" si="942"/>
        <v>1403.2722687268888</v>
      </c>
      <c r="BW993" s="6">
        <f t="shared" si="961"/>
        <v>855.30400000000009</v>
      </c>
      <c r="BX993" s="73">
        <f t="shared" si="950"/>
        <v>3808.6413735159817</v>
      </c>
      <c r="BY993" s="6">
        <f t="shared" si="962"/>
        <v>2873.2477312731116</v>
      </c>
      <c r="BZ993" s="33">
        <v>44287</v>
      </c>
      <c r="CA993" s="5">
        <f t="shared" si="943"/>
        <v>44287</v>
      </c>
      <c r="CB993" s="11">
        <f t="shared" si="944"/>
        <v>965</v>
      </c>
      <c r="CC993" s="11"/>
      <c r="CD993" s="6">
        <f t="shared" si="953"/>
        <v>2258.5762687268889</v>
      </c>
      <c r="CE993" s="62">
        <f t="shared" si="963"/>
        <v>855.30400000000009</v>
      </c>
      <c r="CF993" s="73">
        <f t="shared" si="951"/>
        <v>285.10133333333334</v>
      </c>
      <c r="CG993" s="73">
        <f t="shared" si="911"/>
        <v>3523.5400401826482</v>
      </c>
      <c r="CH993" s="6">
        <f t="shared" si="955"/>
        <v>2017.9437312731116</v>
      </c>
      <c r="CI993" s="6"/>
      <c r="CJ993" s="33">
        <v>44652</v>
      </c>
      <c r="CK993" s="5">
        <f t="shared" si="946"/>
        <v>44652</v>
      </c>
      <c r="CL993" s="11">
        <f t="shared" si="947"/>
        <v>44652</v>
      </c>
      <c r="CM993" s="11"/>
      <c r="CN993" s="6">
        <f t="shared" si="956"/>
        <v>3113.880268726889</v>
      </c>
      <c r="CO993" s="6">
        <f t="shared" si="964"/>
        <v>855.30400000000009</v>
      </c>
      <c r="CP993" s="73">
        <f t="shared" si="952"/>
        <v>285.10133333333334</v>
      </c>
      <c r="CQ993" s="73">
        <f t="shared" si="912"/>
        <v>3238.4387068493147</v>
      </c>
      <c r="CR993" s="6">
        <f t="shared" si="949"/>
        <v>1162.6397312731115</v>
      </c>
    </row>
    <row r="994" spans="1:96">
      <c r="A994" s="30" t="s">
        <v>11661</v>
      </c>
      <c r="B994" s="30" t="s">
        <v>11655</v>
      </c>
      <c r="C994" s="49"/>
      <c r="D994" s="49" t="s">
        <v>11701</v>
      </c>
      <c r="E994" s="30" t="s">
        <v>2998</v>
      </c>
      <c r="F994" s="30" t="s">
        <v>11592</v>
      </c>
      <c r="G994" s="30" t="s">
        <v>4574</v>
      </c>
      <c r="H994" s="30" t="s">
        <v>11737</v>
      </c>
      <c r="I994" s="30" t="s">
        <v>4310</v>
      </c>
      <c r="J994" s="30"/>
      <c r="K994" s="30" t="s">
        <v>1240</v>
      </c>
      <c r="L994" s="30" t="s">
        <v>3102</v>
      </c>
      <c r="M994" s="31">
        <v>4276.5200000000004</v>
      </c>
      <c r="N994" s="30">
        <v>5</v>
      </c>
      <c r="O994" s="30"/>
      <c r="P994" s="162">
        <v>15</v>
      </c>
      <c r="Q994" s="30">
        <f t="shared" si="913"/>
        <v>60</v>
      </c>
      <c r="R994" s="30">
        <f t="shared" si="914"/>
        <v>1826.2110000000002</v>
      </c>
      <c r="S994" s="30">
        <f t="shared" si="915"/>
        <v>1825</v>
      </c>
      <c r="T994" s="30" t="s">
        <v>6</v>
      </c>
      <c r="U994" s="30"/>
      <c r="V994" s="32">
        <v>43322</v>
      </c>
      <c r="W994" s="30"/>
      <c r="X994" s="31">
        <v>4276.5200000000004</v>
      </c>
      <c r="Y994" s="30"/>
      <c r="Z994" s="31"/>
      <c r="AA994" s="30"/>
      <c r="AB994" s="31">
        <f t="shared" si="916"/>
        <v>4276.5200000000004</v>
      </c>
      <c r="AC994" s="33"/>
      <c r="AD994" s="10"/>
      <c r="AE994" s="10"/>
      <c r="AF994" s="11"/>
      <c r="AG994" s="11"/>
      <c r="AH994" s="11"/>
      <c r="AI994" s="11"/>
      <c r="AJ994" s="11"/>
      <c r="AK994" s="33"/>
      <c r="AL994" s="5"/>
      <c r="AM994" s="11"/>
      <c r="AN994" s="11"/>
      <c r="AO994" s="6"/>
      <c r="AP994" s="6"/>
      <c r="AQ994" s="6"/>
      <c r="AR994" s="33"/>
      <c r="AS994" s="5"/>
      <c r="AT994" s="11"/>
      <c r="AU994" s="11"/>
      <c r="AV994" s="6"/>
      <c r="AW994" s="6"/>
      <c r="AX994" s="6"/>
      <c r="AY994" s="33">
        <v>43191</v>
      </c>
      <c r="AZ994" s="5">
        <f t="shared" si="930"/>
        <v>43191</v>
      </c>
      <c r="BA994" s="11"/>
      <c r="BB994" s="11"/>
      <c r="BC994" s="6"/>
      <c r="BD994" s="6"/>
      <c r="BE994" s="6"/>
      <c r="BF994" s="8"/>
      <c r="BG994" s="33">
        <v>43556</v>
      </c>
      <c r="BH994" s="5">
        <f t="shared" si="934"/>
        <v>43556</v>
      </c>
      <c r="BI994" s="11">
        <f t="shared" si="935"/>
        <v>234</v>
      </c>
      <c r="BJ994" s="11"/>
      <c r="BK994" s="6">
        <f t="shared" si="958"/>
        <v>547.9682687268886</v>
      </c>
      <c r="BL994" s="6">
        <f t="shared" si="959"/>
        <v>547.9682687268886</v>
      </c>
      <c r="BM994" s="6">
        <f t="shared" si="960"/>
        <v>3728.5517312731117</v>
      </c>
      <c r="BN994" s="59"/>
      <c r="BO994" s="58"/>
      <c r="BP994" s="58"/>
      <c r="BQ994" s="61">
        <f t="shared" si="938"/>
        <v>2873.2477312731116</v>
      </c>
      <c r="BR994" s="33">
        <v>43922</v>
      </c>
      <c r="BS994" s="5">
        <f t="shared" si="939"/>
        <v>43922</v>
      </c>
      <c r="BT994" s="11">
        <f t="shared" si="940"/>
        <v>43922</v>
      </c>
      <c r="BU994" s="11"/>
      <c r="BV994" s="6">
        <f t="shared" si="942"/>
        <v>1403.2722687268888</v>
      </c>
      <c r="BW994" s="6">
        <f t="shared" si="961"/>
        <v>855.30400000000009</v>
      </c>
      <c r="BX994" s="73">
        <f t="shared" si="950"/>
        <v>3808.6413735159817</v>
      </c>
      <c r="BY994" s="6">
        <f t="shared" si="962"/>
        <v>2873.2477312731116</v>
      </c>
      <c r="BZ994" s="33">
        <v>44287</v>
      </c>
      <c r="CA994" s="5">
        <f t="shared" si="943"/>
        <v>44287</v>
      </c>
      <c r="CB994" s="11">
        <f t="shared" si="944"/>
        <v>965</v>
      </c>
      <c r="CC994" s="11"/>
      <c r="CD994" s="6">
        <f t="shared" si="953"/>
        <v>2258.5762687268889</v>
      </c>
      <c r="CE994" s="62">
        <f t="shared" si="963"/>
        <v>855.30400000000009</v>
      </c>
      <c r="CF994" s="73">
        <f t="shared" si="951"/>
        <v>285.10133333333334</v>
      </c>
      <c r="CG994" s="73">
        <f t="shared" si="911"/>
        <v>3523.5400401826482</v>
      </c>
      <c r="CH994" s="6">
        <f t="shared" si="955"/>
        <v>2017.9437312731116</v>
      </c>
      <c r="CI994" s="6"/>
      <c r="CJ994" s="33">
        <v>44652</v>
      </c>
      <c r="CK994" s="5">
        <f t="shared" si="946"/>
        <v>44652</v>
      </c>
      <c r="CL994" s="11">
        <f t="shared" si="947"/>
        <v>44652</v>
      </c>
      <c r="CM994" s="11"/>
      <c r="CN994" s="6">
        <f t="shared" si="956"/>
        <v>3113.880268726889</v>
      </c>
      <c r="CO994" s="6">
        <f t="shared" si="964"/>
        <v>855.30400000000009</v>
      </c>
      <c r="CP994" s="73">
        <f t="shared" si="952"/>
        <v>285.10133333333334</v>
      </c>
      <c r="CQ994" s="73">
        <f t="shared" si="912"/>
        <v>3238.4387068493147</v>
      </c>
      <c r="CR994" s="6">
        <f t="shared" si="949"/>
        <v>1162.6397312731115</v>
      </c>
    </row>
    <row r="995" spans="1:96">
      <c r="A995" s="30" t="s">
        <v>11662</v>
      </c>
      <c r="B995" s="30" t="s">
        <v>11655</v>
      </c>
      <c r="C995" s="49"/>
      <c r="D995" s="49" t="s">
        <v>11741</v>
      </c>
      <c r="E995" s="30" t="s">
        <v>2998</v>
      </c>
      <c r="F995" s="30" t="s">
        <v>11592</v>
      </c>
      <c r="G995" s="30" t="s">
        <v>4574</v>
      </c>
      <c r="H995" s="30" t="s">
        <v>11739</v>
      </c>
      <c r="I995" s="30" t="s">
        <v>4310</v>
      </c>
      <c r="J995" s="30"/>
      <c r="K995" s="30" t="s">
        <v>1240</v>
      </c>
      <c r="L995" s="30" t="s">
        <v>3102</v>
      </c>
      <c r="M995" s="31">
        <v>4276.5200000000004</v>
      </c>
      <c r="N995" s="30">
        <v>5</v>
      </c>
      <c r="O995" s="30"/>
      <c r="P995" s="162">
        <v>15</v>
      </c>
      <c r="Q995" s="30">
        <f t="shared" si="913"/>
        <v>60</v>
      </c>
      <c r="R995" s="30">
        <f t="shared" si="914"/>
        <v>1826.2110000000002</v>
      </c>
      <c r="S995" s="30">
        <f t="shared" si="915"/>
        <v>1825</v>
      </c>
      <c r="T995" s="30" t="s">
        <v>6</v>
      </c>
      <c r="U995" s="30"/>
      <c r="V995" s="32">
        <v>43322</v>
      </c>
      <c r="W995" s="30"/>
      <c r="X995" s="31">
        <v>4276.5200000000004</v>
      </c>
      <c r="Y995" s="30"/>
      <c r="Z995" s="31"/>
      <c r="AA995" s="30"/>
      <c r="AB995" s="31">
        <f t="shared" si="916"/>
        <v>4276.5200000000004</v>
      </c>
      <c r="AC995" s="33"/>
      <c r="AD995" s="10"/>
      <c r="AE995" s="10"/>
      <c r="AF995" s="11"/>
      <c r="AG995" s="11"/>
      <c r="AH995" s="11"/>
      <c r="AI995" s="11"/>
      <c r="AJ995" s="11"/>
      <c r="AK995" s="33"/>
      <c r="AL995" s="5"/>
      <c r="AM995" s="11"/>
      <c r="AN995" s="11"/>
      <c r="AO995" s="6"/>
      <c r="AP995" s="6"/>
      <c r="AQ995" s="6"/>
      <c r="AR995" s="33"/>
      <c r="AS995" s="5"/>
      <c r="AT995" s="11"/>
      <c r="AU995" s="11"/>
      <c r="AV995" s="6"/>
      <c r="AW995" s="6"/>
      <c r="AX995" s="6"/>
      <c r="AY995" s="33">
        <v>43191</v>
      </c>
      <c r="AZ995" s="5">
        <f t="shared" si="930"/>
        <v>43191</v>
      </c>
      <c r="BA995" s="11"/>
      <c r="BB995" s="11"/>
      <c r="BC995" s="6"/>
      <c r="BD995" s="6"/>
      <c r="BE995" s="6"/>
      <c r="BF995" s="8"/>
      <c r="BG995" s="33">
        <v>43556</v>
      </c>
      <c r="BH995" s="5">
        <f t="shared" si="934"/>
        <v>43556</v>
      </c>
      <c r="BI995" s="11">
        <f t="shared" si="935"/>
        <v>234</v>
      </c>
      <c r="BJ995" s="11"/>
      <c r="BK995" s="6">
        <f t="shared" si="958"/>
        <v>547.9682687268886</v>
      </c>
      <c r="BL995" s="6">
        <f t="shared" si="959"/>
        <v>547.9682687268886</v>
      </c>
      <c r="BM995" s="6">
        <f t="shared" si="960"/>
        <v>3728.5517312731117</v>
      </c>
      <c r="BN995" s="59"/>
      <c r="BO995" s="58"/>
      <c r="BP995" s="58"/>
      <c r="BQ995" s="61">
        <f t="shared" si="938"/>
        <v>2873.2477312731116</v>
      </c>
      <c r="BR995" s="33">
        <v>43922</v>
      </c>
      <c r="BS995" s="5">
        <f t="shared" si="939"/>
        <v>43922</v>
      </c>
      <c r="BT995" s="11">
        <f t="shared" si="940"/>
        <v>43922</v>
      </c>
      <c r="BU995" s="11"/>
      <c r="BV995" s="6">
        <f t="shared" si="942"/>
        <v>1403.2722687268888</v>
      </c>
      <c r="BW995" s="6">
        <f t="shared" si="961"/>
        <v>855.30400000000009</v>
      </c>
      <c r="BX995" s="73">
        <f t="shared" si="950"/>
        <v>3808.6413735159817</v>
      </c>
      <c r="BY995" s="6">
        <f t="shared" si="962"/>
        <v>2873.2477312731116</v>
      </c>
      <c r="BZ995" s="33">
        <v>44287</v>
      </c>
      <c r="CA995" s="5">
        <f t="shared" si="943"/>
        <v>44287</v>
      </c>
      <c r="CB995" s="11">
        <f t="shared" si="944"/>
        <v>965</v>
      </c>
      <c r="CC995" s="11"/>
      <c r="CD995" s="6">
        <f t="shared" si="953"/>
        <v>2258.5762687268889</v>
      </c>
      <c r="CE995" s="62">
        <f t="shared" si="963"/>
        <v>855.30400000000009</v>
      </c>
      <c r="CF995" s="73">
        <f t="shared" si="951"/>
        <v>285.10133333333334</v>
      </c>
      <c r="CG995" s="73">
        <f t="shared" si="911"/>
        <v>3523.5400401826482</v>
      </c>
      <c r="CH995" s="6">
        <f t="shared" si="955"/>
        <v>2017.9437312731116</v>
      </c>
      <c r="CI995" s="6"/>
      <c r="CJ995" s="33">
        <v>44652</v>
      </c>
      <c r="CK995" s="5">
        <f t="shared" si="946"/>
        <v>44652</v>
      </c>
      <c r="CL995" s="11">
        <f t="shared" si="947"/>
        <v>44652</v>
      </c>
      <c r="CM995" s="11"/>
      <c r="CN995" s="6">
        <f t="shared" si="956"/>
        <v>3113.880268726889</v>
      </c>
      <c r="CO995" s="6">
        <f t="shared" si="964"/>
        <v>855.30400000000009</v>
      </c>
      <c r="CP995" s="73">
        <f t="shared" si="952"/>
        <v>285.10133333333334</v>
      </c>
      <c r="CQ995" s="73">
        <f t="shared" si="912"/>
        <v>3238.4387068493147</v>
      </c>
      <c r="CR995" s="6">
        <f t="shared" si="949"/>
        <v>1162.6397312731115</v>
      </c>
    </row>
    <row r="996" spans="1:96">
      <c r="A996" s="30" t="s">
        <v>11663</v>
      </c>
      <c r="B996" s="30" t="s">
        <v>11664</v>
      </c>
      <c r="C996" s="49"/>
      <c r="D996" s="49" t="s">
        <v>11702</v>
      </c>
      <c r="E996" s="30" t="s">
        <v>2998</v>
      </c>
      <c r="F996" s="30" t="s">
        <v>11592</v>
      </c>
      <c r="G996" s="30" t="s">
        <v>4574</v>
      </c>
      <c r="H996" s="30" t="s">
        <v>4271</v>
      </c>
      <c r="I996" s="30" t="s">
        <v>4263</v>
      </c>
      <c r="J996" s="30"/>
      <c r="K996" s="30" t="s">
        <v>1240</v>
      </c>
      <c r="L996" s="30" t="s">
        <v>3102</v>
      </c>
      <c r="M996" s="31">
        <v>2477.25</v>
      </c>
      <c r="N996" s="30">
        <v>5</v>
      </c>
      <c r="O996" s="30"/>
      <c r="P996" s="162">
        <v>15</v>
      </c>
      <c r="Q996" s="30">
        <f t="shared" si="913"/>
        <v>60</v>
      </c>
      <c r="R996" s="30">
        <f t="shared" si="914"/>
        <v>1826.2110000000002</v>
      </c>
      <c r="S996" s="30">
        <f t="shared" si="915"/>
        <v>1825</v>
      </c>
      <c r="T996" s="30" t="s">
        <v>6</v>
      </c>
      <c r="U996" s="30"/>
      <c r="V996" s="32">
        <v>43322</v>
      </c>
      <c r="W996" s="30"/>
      <c r="X996" s="31">
        <v>2477.25</v>
      </c>
      <c r="Y996" s="30"/>
      <c r="Z996" s="31"/>
      <c r="AA996" s="30"/>
      <c r="AB996" s="31">
        <f t="shared" si="916"/>
        <v>2477.25</v>
      </c>
      <c r="AC996" s="33"/>
      <c r="AD996" s="10"/>
      <c r="AE996" s="10"/>
      <c r="AF996" s="11"/>
      <c r="AG996" s="11"/>
      <c r="AH996" s="11"/>
      <c r="AI996" s="11"/>
      <c r="AJ996" s="11"/>
      <c r="AK996" s="33"/>
      <c r="AL996" s="5"/>
      <c r="AM996" s="11"/>
      <c r="AN996" s="11"/>
      <c r="AO996" s="6"/>
      <c r="AP996" s="6"/>
      <c r="AQ996" s="6"/>
      <c r="AR996" s="33"/>
      <c r="AS996" s="5"/>
      <c r="AT996" s="11"/>
      <c r="AU996" s="11"/>
      <c r="AV996" s="6"/>
      <c r="AW996" s="6"/>
      <c r="AX996" s="6"/>
      <c r="AY996" s="33">
        <v>43191</v>
      </c>
      <c r="AZ996" s="5">
        <f t="shared" si="930"/>
        <v>43191</v>
      </c>
      <c r="BA996" s="11"/>
      <c r="BB996" s="11"/>
      <c r="BC996" s="6"/>
      <c r="BD996" s="6"/>
      <c r="BE996" s="6"/>
      <c r="BF996" s="8"/>
      <c r="BG996" s="33">
        <v>43556</v>
      </c>
      <c r="BH996" s="5">
        <f t="shared" si="934"/>
        <v>43556</v>
      </c>
      <c r="BI996" s="11">
        <f t="shared" si="935"/>
        <v>234</v>
      </c>
      <c r="BJ996" s="11"/>
      <c r="BK996" s="6">
        <f t="shared" si="958"/>
        <v>317.42033094751918</v>
      </c>
      <c r="BL996" s="6">
        <f t="shared" si="959"/>
        <v>317.42033094751918</v>
      </c>
      <c r="BM996" s="6">
        <f t="shared" si="960"/>
        <v>2159.8296690524808</v>
      </c>
      <c r="BN996" s="59"/>
      <c r="BO996" s="58"/>
      <c r="BP996" s="58"/>
      <c r="BQ996" s="61">
        <f t="shared" si="938"/>
        <v>1664.3796690524809</v>
      </c>
      <c r="BR996" s="33">
        <v>43922</v>
      </c>
      <c r="BS996" s="5">
        <f t="shared" si="939"/>
        <v>43922</v>
      </c>
      <c r="BT996" s="11">
        <f t="shared" si="940"/>
        <v>43922</v>
      </c>
      <c r="BU996" s="11"/>
      <c r="BV996" s="6">
        <f t="shared" si="942"/>
        <v>812.87033094751916</v>
      </c>
      <c r="BW996" s="6">
        <f t="shared" si="961"/>
        <v>495.45</v>
      </c>
      <c r="BX996" s="73">
        <f t="shared" si="950"/>
        <v>2206.2230136986304</v>
      </c>
      <c r="BY996" s="6">
        <f t="shared" si="962"/>
        <v>1664.3796690524809</v>
      </c>
      <c r="BZ996" s="33">
        <v>44287</v>
      </c>
      <c r="CA996" s="5">
        <f t="shared" si="943"/>
        <v>44287</v>
      </c>
      <c r="CB996" s="11">
        <f t="shared" si="944"/>
        <v>965</v>
      </c>
      <c r="CC996" s="11"/>
      <c r="CD996" s="6">
        <f t="shared" si="953"/>
        <v>1308.3203309475191</v>
      </c>
      <c r="CE996" s="62">
        <f t="shared" si="963"/>
        <v>495.45</v>
      </c>
      <c r="CF996" s="73">
        <f t="shared" si="951"/>
        <v>165.15</v>
      </c>
      <c r="CG996" s="73">
        <f t="shared" si="911"/>
        <v>2041.0730136986303</v>
      </c>
      <c r="CH996" s="6">
        <f t="shared" si="955"/>
        <v>1168.9296690524809</v>
      </c>
      <c r="CI996" s="6"/>
      <c r="CJ996" s="33">
        <v>44652</v>
      </c>
      <c r="CK996" s="5">
        <f t="shared" si="946"/>
        <v>44652</v>
      </c>
      <c r="CL996" s="11">
        <f t="shared" si="947"/>
        <v>44652</v>
      </c>
      <c r="CM996" s="11"/>
      <c r="CN996" s="6">
        <f t="shared" si="956"/>
        <v>1803.7703309475191</v>
      </c>
      <c r="CO996" s="6">
        <f t="shared" si="964"/>
        <v>495.45</v>
      </c>
      <c r="CP996" s="73">
        <f t="shared" si="952"/>
        <v>165.15</v>
      </c>
      <c r="CQ996" s="73">
        <f t="shared" si="912"/>
        <v>1875.9230136986303</v>
      </c>
      <c r="CR996" s="6">
        <f t="shared" si="949"/>
        <v>673.47966905248086</v>
      </c>
    </row>
    <row r="997" spans="1:96">
      <c r="A997" s="30" t="s">
        <v>11665</v>
      </c>
      <c r="B997" s="30" t="s">
        <v>11664</v>
      </c>
      <c r="C997" s="49"/>
      <c r="D997" s="49" t="s">
        <v>11703</v>
      </c>
      <c r="E997" s="30" t="s">
        <v>2998</v>
      </c>
      <c r="F997" s="30" t="s">
        <v>11592</v>
      </c>
      <c r="G997" s="30" t="s">
        <v>4574</v>
      </c>
      <c r="H997" s="30" t="s">
        <v>11626</v>
      </c>
      <c r="I997" s="30" t="s">
        <v>11627</v>
      </c>
      <c r="J997" s="30"/>
      <c r="K997" s="30" t="s">
        <v>1240</v>
      </c>
      <c r="L997" s="30" t="s">
        <v>3102</v>
      </c>
      <c r="M997" s="31">
        <v>2477.25</v>
      </c>
      <c r="N997" s="30">
        <v>5</v>
      </c>
      <c r="O997" s="30"/>
      <c r="P997" s="162">
        <v>15</v>
      </c>
      <c r="Q997" s="30">
        <f t="shared" si="913"/>
        <v>60</v>
      </c>
      <c r="R997" s="30">
        <f t="shared" si="914"/>
        <v>1826.2110000000002</v>
      </c>
      <c r="S997" s="30">
        <f t="shared" si="915"/>
        <v>1825</v>
      </c>
      <c r="T997" s="30" t="s">
        <v>6</v>
      </c>
      <c r="U997" s="30"/>
      <c r="V997" s="32">
        <v>43322</v>
      </c>
      <c r="W997" s="30"/>
      <c r="X997" s="31">
        <v>2477.25</v>
      </c>
      <c r="Y997" s="30"/>
      <c r="Z997" s="31"/>
      <c r="AA997" s="30"/>
      <c r="AB997" s="31">
        <f t="shared" si="916"/>
        <v>2477.25</v>
      </c>
      <c r="AC997" s="33"/>
      <c r="AD997" s="10"/>
      <c r="AE997" s="10"/>
      <c r="AF997" s="11"/>
      <c r="AG997" s="11"/>
      <c r="AH997" s="11"/>
      <c r="AI997" s="11"/>
      <c r="AJ997" s="11"/>
      <c r="AK997" s="33"/>
      <c r="AL997" s="5"/>
      <c r="AM997" s="11"/>
      <c r="AN997" s="11"/>
      <c r="AO997" s="6"/>
      <c r="AP997" s="6"/>
      <c r="AQ997" s="6"/>
      <c r="AR997" s="33"/>
      <c r="AS997" s="5"/>
      <c r="AT997" s="11"/>
      <c r="AU997" s="11"/>
      <c r="AV997" s="6"/>
      <c r="AW997" s="6"/>
      <c r="AX997" s="6"/>
      <c r="AY997" s="33">
        <v>43191</v>
      </c>
      <c r="AZ997" s="5">
        <f t="shared" si="930"/>
        <v>43191</v>
      </c>
      <c r="BA997" s="11"/>
      <c r="BB997" s="11"/>
      <c r="BC997" s="6"/>
      <c r="BD997" s="6"/>
      <c r="BE997" s="6"/>
      <c r="BF997" s="8"/>
      <c r="BG997" s="33">
        <v>43556</v>
      </c>
      <c r="BH997" s="5">
        <f t="shared" si="934"/>
        <v>43556</v>
      </c>
      <c r="BI997" s="11">
        <f t="shared" si="935"/>
        <v>234</v>
      </c>
      <c r="BJ997" s="11"/>
      <c r="BK997" s="6">
        <f t="shared" si="958"/>
        <v>317.42033094751918</v>
      </c>
      <c r="BL997" s="6">
        <f t="shared" si="959"/>
        <v>317.42033094751918</v>
      </c>
      <c r="BM997" s="6">
        <f t="shared" si="960"/>
        <v>2159.8296690524808</v>
      </c>
      <c r="BN997" s="59"/>
      <c r="BO997" s="58"/>
      <c r="BP997" s="58"/>
      <c r="BQ997" s="61">
        <f t="shared" si="938"/>
        <v>1664.3796690524809</v>
      </c>
      <c r="BR997" s="33">
        <v>43922</v>
      </c>
      <c r="BS997" s="5">
        <f t="shared" si="939"/>
        <v>43922</v>
      </c>
      <c r="BT997" s="11">
        <f t="shared" si="940"/>
        <v>43922</v>
      </c>
      <c r="BU997" s="11"/>
      <c r="BV997" s="6">
        <f t="shared" si="942"/>
        <v>812.87033094751916</v>
      </c>
      <c r="BW997" s="6">
        <f t="shared" si="961"/>
        <v>495.45</v>
      </c>
      <c r="BX997" s="73">
        <f t="shared" si="950"/>
        <v>2206.2230136986304</v>
      </c>
      <c r="BY997" s="6">
        <f t="shared" si="962"/>
        <v>1664.3796690524809</v>
      </c>
      <c r="BZ997" s="33">
        <v>44287</v>
      </c>
      <c r="CA997" s="5">
        <f t="shared" si="943"/>
        <v>44287</v>
      </c>
      <c r="CB997" s="11">
        <f t="shared" si="944"/>
        <v>965</v>
      </c>
      <c r="CC997" s="11"/>
      <c r="CD997" s="6">
        <f t="shared" si="953"/>
        <v>1308.3203309475191</v>
      </c>
      <c r="CE997" s="62">
        <f t="shared" si="963"/>
        <v>495.45</v>
      </c>
      <c r="CF997" s="73">
        <f t="shared" si="951"/>
        <v>165.15</v>
      </c>
      <c r="CG997" s="73">
        <f t="shared" si="911"/>
        <v>2041.0730136986303</v>
      </c>
      <c r="CH997" s="6">
        <f t="shared" si="955"/>
        <v>1168.9296690524809</v>
      </c>
      <c r="CI997" s="6"/>
      <c r="CJ997" s="33">
        <v>44652</v>
      </c>
      <c r="CK997" s="5">
        <f t="shared" si="946"/>
        <v>44652</v>
      </c>
      <c r="CL997" s="11">
        <f t="shared" si="947"/>
        <v>44652</v>
      </c>
      <c r="CM997" s="11"/>
      <c r="CN997" s="6">
        <f t="shared" si="956"/>
        <v>1803.7703309475191</v>
      </c>
      <c r="CO997" s="6">
        <f t="shared" si="964"/>
        <v>495.45</v>
      </c>
      <c r="CP997" s="73">
        <f t="shared" si="952"/>
        <v>165.15</v>
      </c>
      <c r="CQ997" s="73">
        <f t="shared" si="912"/>
        <v>1875.9230136986303</v>
      </c>
      <c r="CR997" s="6">
        <f t="shared" si="949"/>
        <v>673.47966905248086</v>
      </c>
    </row>
    <row r="998" spans="1:96">
      <c r="A998" s="30" t="s">
        <v>11666</v>
      </c>
      <c r="B998" s="30" t="s">
        <v>11664</v>
      </c>
      <c r="C998" s="49"/>
      <c r="D998" s="49" t="s">
        <v>11704</v>
      </c>
      <c r="E998" s="30" t="s">
        <v>2998</v>
      </c>
      <c r="F998" s="30" t="s">
        <v>11592</v>
      </c>
      <c r="G998" s="30" t="s">
        <v>4574</v>
      </c>
      <c r="H998" s="30" t="s">
        <v>4270</v>
      </c>
      <c r="I998" s="30" t="s">
        <v>4264</v>
      </c>
      <c r="J998" s="30"/>
      <c r="K998" s="30" t="s">
        <v>1240</v>
      </c>
      <c r="L998" s="30" t="s">
        <v>3102</v>
      </c>
      <c r="M998" s="31">
        <v>2477.25</v>
      </c>
      <c r="N998" s="30">
        <v>5</v>
      </c>
      <c r="O998" s="30"/>
      <c r="P998" s="162">
        <v>15</v>
      </c>
      <c r="Q998" s="30">
        <f t="shared" si="913"/>
        <v>60</v>
      </c>
      <c r="R998" s="30">
        <f t="shared" si="914"/>
        <v>1826.2110000000002</v>
      </c>
      <c r="S998" s="30">
        <f t="shared" si="915"/>
        <v>1825</v>
      </c>
      <c r="T998" s="30" t="s">
        <v>6</v>
      </c>
      <c r="U998" s="30"/>
      <c r="V998" s="32">
        <v>43322</v>
      </c>
      <c r="W998" s="30"/>
      <c r="X998" s="31">
        <v>2477.25</v>
      </c>
      <c r="Y998" s="30"/>
      <c r="Z998" s="31"/>
      <c r="AA998" s="30"/>
      <c r="AB998" s="31">
        <f t="shared" si="916"/>
        <v>2477.25</v>
      </c>
      <c r="AC998" s="33"/>
      <c r="AD998" s="10"/>
      <c r="AE998" s="10"/>
      <c r="AF998" s="11"/>
      <c r="AG998" s="11"/>
      <c r="AH998" s="11"/>
      <c r="AI998" s="11"/>
      <c r="AJ998" s="11"/>
      <c r="AK998" s="33"/>
      <c r="AL998" s="5"/>
      <c r="AM998" s="11"/>
      <c r="AN998" s="11"/>
      <c r="AO998" s="6"/>
      <c r="AP998" s="6"/>
      <c r="AQ998" s="6"/>
      <c r="AR998" s="33"/>
      <c r="AS998" s="5"/>
      <c r="AT998" s="11"/>
      <c r="AU998" s="11"/>
      <c r="AV998" s="6"/>
      <c r="AW998" s="6"/>
      <c r="AX998" s="6"/>
      <c r="AY998" s="33">
        <v>43191</v>
      </c>
      <c r="AZ998" s="5">
        <f t="shared" si="930"/>
        <v>43191</v>
      </c>
      <c r="BA998" s="11"/>
      <c r="BB998" s="11"/>
      <c r="BC998" s="6"/>
      <c r="BD998" s="6"/>
      <c r="BE998" s="6"/>
      <c r="BF998" s="8"/>
      <c r="BG998" s="33">
        <v>43556</v>
      </c>
      <c r="BH998" s="5">
        <f t="shared" si="934"/>
        <v>43556</v>
      </c>
      <c r="BI998" s="11">
        <f t="shared" si="935"/>
        <v>234</v>
      </c>
      <c r="BJ998" s="11"/>
      <c r="BK998" s="6">
        <f t="shared" si="958"/>
        <v>317.42033094751918</v>
      </c>
      <c r="BL998" s="6">
        <f t="shared" si="959"/>
        <v>317.42033094751918</v>
      </c>
      <c r="BM998" s="6">
        <f t="shared" si="960"/>
        <v>2159.8296690524808</v>
      </c>
      <c r="BN998" s="59"/>
      <c r="BO998" s="58"/>
      <c r="BP998" s="58"/>
      <c r="BQ998" s="61">
        <f t="shared" si="938"/>
        <v>1664.3796690524809</v>
      </c>
      <c r="BR998" s="33">
        <v>43922</v>
      </c>
      <c r="BS998" s="5">
        <f t="shared" si="939"/>
        <v>43922</v>
      </c>
      <c r="BT998" s="11">
        <f t="shared" si="940"/>
        <v>43922</v>
      </c>
      <c r="BU998" s="11"/>
      <c r="BV998" s="6">
        <f t="shared" si="942"/>
        <v>812.87033094751916</v>
      </c>
      <c r="BW998" s="6">
        <f t="shared" si="961"/>
        <v>495.45</v>
      </c>
      <c r="BX998" s="73">
        <f t="shared" si="950"/>
        <v>2206.2230136986304</v>
      </c>
      <c r="BY998" s="6">
        <f t="shared" si="962"/>
        <v>1664.3796690524809</v>
      </c>
      <c r="BZ998" s="33">
        <v>44287</v>
      </c>
      <c r="CA998" s="5">
        <f t="shared" si="943"/>
        <v>44287</v>
      </c>
      <c r="CB998" s="11">
        <f t="shared" si="944"/>
        <v>965</v>
      </c>
      <c r="CC998" s="11"/>
      <c r="CD998" s="6">
        <f t="shared" si="953"/>
        <v>1308.3203309475191</v>
      </c>
      <c r="CE998" s="62">
        <f t="shared" si="963"/>
        <v>495.45</v>
      </c>
      <c r="CF998" s="73">
        <f t="shared" si="951"/>
        <v>165.15</v>
      </c>
      <c r="CG998" s="73">
        <f t="shared" si="911"/>
        <v>2041.0730136986303</v>
      </c>
      <c r="CH998" s="6">
        <f t="shared" si="955"/>
        <v>1168.9296690524809</v>
      </c>
      <c r="CI998" s="6"/>
      <c r="CJ998" s="33">
        <v>44652</v>
      </c>
      <c r="CK998" s="5">
        <f t="shared" si="946"/>
        <v>44652</v>
      </c>
      <c r="CL998" s="11">
        <f t="shared" si="947"/>
        <v>44652</v>
      </c>
      <c r="CM998" s="11"/>
      <c r="CN998" s="6">
        <f t="shared" si="956"/>
        <v>1803.7703309475191</v>
      </c>
      <c r="CO998" s="6">
        <f t="shared" si="964"/>
        <v>495.45</v>
      </c>
      <c r="CP998" s="73">
        <f t="shared" si="952"/>
        <v>165.15</v>
      </c>
      <c r="CQ998" s="73">
        <f t="shared" si="912"/>
        <v>1875.9230136986303</v>
      </c>
      <c r="CR998" s="6">
        <f t="shared" si="949"/>
        <v>673.47966905248086</v>
      </c>
    </row>
    <row r="999" spans="1:96">
      <c r="A999" s="30" t="s">
        <v>11667</v>
      </c>
      <c r="B999" s="30" t="s">
        <v>11664</v>
      </c>
      <c r="C999" s="49"/>
      <c r="D999" s="49" t="s">
        <v>11705</v>
      </c>
      <c r="E999" s="30" t="s">
        <v>2998</v>
      </c>
      <c r="F999" s="30" t="s">
        <v>11592</v>
      </c>
      <c r="G999" s="30" t="s">
        <v>4574</v>
      </c>
      <c r="H999" s="30" t="s">
        <v>11626</v>
      </c>
      <c r="I999" s="30" t="s">
        <v>4261</v>
      </c>
      <c r="J999" s="30"/>
      <c r="K999" s="30" t="s">
        <v>1240</v>
      </c>
      <c r="L999" s="30" t="s">
        <v>3102</v>
      </c>
      <c r="M999" s="31">
        <v>2477.25</v>
      </c>
      <c r="N999" s="30">
        <v>5</v>
      </c>
      <c r="O999" s="30"/>
      <c r="P999" s="162">
        <v>15</v>
      </c>
      <c r="Q999" s="30">
        <f t="shared" si="913"/>
        <v>60</v>
      </c>
      <c r="R999" s="30">
        <f t="shared" si="914"/>
        <v>1826.2110000000002</v>
      </c>
      <c r="S999" s="30">
        <f t="shared" si="915"/>
        <v>1825</v>
      </c>
      <c r="T999" s="30" t="s">
        <v>6</v>
      </c>
      <c r="U999" s="30"/>
      <c r="V999" s="32">
        <v>43322</v>
      </c>
      <c r="W999" s="30"/>
      <c r="X999" s="31">
        <v>2477.25</v>
      </c>
      <c r="Y999" s="30"/>
      <c r="Z999" s="31"/>
      <c r="AA999" s="30"/>
      <c r="AB999" s="31">
        <f t="shared" si="916"/>
        <v>2477.25</v>
      </c>
      <c r="AC999" s="33"/>
      <c r="AD999" s="10"/>
      <c r="AE999" s="10"/>
      <c r="AF999" s="11"/>
      <c r="AG999" s="11"/>
      <c r="AH999" s="11"/>
      <c r="AI999" s="11"/>
      <c r="AJ999" s="11"/>
      <c r="AK999" s="33"/>
      <c r="AL999" s="5"/>
      <c r="AM999" s="11"/>
      <c r="AN999" s="11"/>
      <c r="AO999" s="6"/>
      <c r="AP999" s="6"/>
      <c r="AQ999" s="6"/>
      <c r="AR999" s="33"/>
      <c r="AS999" s="5"/>
      <c r="AT999" s="11"/>
      <c r="AU999" s="11"/>
      <c r="AV999" s="6"/>
      <c r="AW999" s="6"/>
      <c r="AX999" s="6"/>
      <c r="AY999" s="33">
        <v>43191</v>
      </c>
      <c r="AZ999" s="5">
        <f t="shared" si="930"/>
        <v>43191</v>
      </c>
      <c r="BA999" s="11"/>
      <c r="BB999" s="11"/>
      <c r="BC999" s="6"/>
      <c r="BD999" s="6"/>
      <c r="BE999" s="6"/>
      <c r="BF999" s="8"/>
      <c r="BG999" s="33">
        <v>43556</v>
      </c>
      <c r="BH999" s="5">
        <f t="shared" si="934"/>
        <v>43556</v>
      </c>
      <c r="BI999" s="11">
        <f t="shared" si="935"/>
        <v>234</v>
      </c>
      <c r="BJ999" s="11"/>
      <c r="BK999" s="6">
        <f t="shared" si="958"/>
        <v>317.42033094751918</v>
      </c>
      <c r="BL999" s="6">
        <f t="shared" si="959"/>
        <v>317.42033094751918</v>
      </c>
      <c r="BM999" s="6">
        <f t="shared" si="960"/>
        <v>2159.8296690524808</v>
      </c>
      <c r="BN999" s="59"/>
      <c r="BO999" s="58"/>
      <c r="BP999" s="58"/>
      <c r="BQ999" s="61">
        <f t="shared" si="938"/>
        <v>1664.3796690524809</v>
      </c>
      <c r="BR999" s="33">
        <v>43922</v>
      </c>
      <c r="BS999" s="5">
        <f t="shared" si="939"/>
        <v>43922</v>
      </c>
      <c r="BT999" s="11">
        <f t="shared" si="940"/>
        <v>43922</v>
      </c>
      <c r="BU999" s="11"/>
      <c r="BV999" s="6">
        <f t="shared" si="942"/>
        <v>812.87033094751916</v>
      </c>
      <c r="BW999" s="6">
        <f t="shared" si="961"/>
        <v>495.45</v>
      </c>
      <c r="BX999" s="73">
        <f t="shared" si="950"/>
        <v>2206.2230136986304</v>
      </c>
      <c r="BY999" s="6">
        <f t="shared" si="962"/>
        <v>1664.3796690524809</v>
      </c>
      <c r="BZ999" s="33">
        <v>44287</v>
      </c>
      <c r="CA999" s="5">
        <f t="shared" si="943"/>
        <v>44287</v>
      </c>
      <c r="CB999" s="11">
        <f t="shared" si="944"/>
        <v>965</v>
      </c>
      <c r="CC999" s="11"/>
      <c r="CD999" s="6">
        <f t="shared" si="953"/>
        <v>1308.3203309475191</v>
      </c>
      <c r="CE999" s="62">
        <f t="shared" si="963"/>
        <v>495.45</v>
      </c>
      <c r="CF999" s="73">
        <f t="shared" si="951"/>
        <v>165.15</v>
      </c>
      <c r="CG999" s="73">
        <f t="shared" si="911"/>
        <v>2041.0730136986303</v>
      </c>
      <c r="CH999" s="6">
        <f t="shared" si="955"/>
        <v>1168.9296690524809</v>
      </c>
      <c r="CI999" s="6"/>
      <c r="CJ999" s="33">
        <v>44652</v>
      </c>
      <c r="CK999" s="5">
        <f t="shared" si="946"/>
        <v>44652</v>
      </c>
      <c r="CL999" s="11">
        <f t="shared" si="947"/>
        <v>44652</v>
      </c>
      <c r="CM999" s="11"/>
      <c r="CN999" s="6">
        <f t="shared" si="956"/>
        <v>1803.7703309475191</v>
      </c>
      <c r="CO999" s="6">
        <f t="shared" si="964"/>
        <v>495.45</v>
      </c>
      <c r="CP999" s="73">
        <f t="shared" si="952"/>
        <v>165.15</v>
      </c>
      <c r="CQ999" s="73">
        <f t="shared" si="912"/>
        <v>1875.9230136986303</v>
      </c>
      <c r="CR999" s="6">
        <f t="shared" si="949"/>
        <v>673.47966905248086</v>
      </c>
    </row>
    <row r="1000" spans="1:96">
      <c r="A1000" s="30" t="s">
        <v>11668</v>
      </c>
      <c r="B1000" s="30" t="s">
        <v>11664</v>
      </c>
      <c r="C1000" s="49"/>
      <c r="D1000" s="49" t="s">
        <v>11706</v>
      </c>
      <c r="E1000" s="30" t="s">
        <v>2998</v>
      </c>
      <c r="F1000" s="30" t="s">
        <v>11592</v>
      </c>
      <c r="G1000" s="30" t="s">
        <v>4574</v>
      </c>
      <c r="H1000" s="30" t="s">
        <v>11733</v>
      </c>
      <c r="I1000" s="30" t="s">
        <v>11732</v>
      </c>
      <c r="J1000" s="30"/>
      <c r="K1000" s="30" t="s">
        <v>1240</v>
      </c>
      <c r="L1000" s="30" t="s">
        <v>3102</v>
      </c>
      <c r="M1000" s="31">
        <v>2477.25</v>
      </c>
      <c r="N1000" s="30">
        <v>5</v>
      </c>
      <c r="O1000" s="30"/>
      <c r="P1000" s="162">
        <v>15</v>
      </c>
      <c r="Q1000" s="30">
        <f t="shared" si="913"/>
        <v>60</v>
      </c>
      <c r="R1000" s="30">
        <f t="shared" si="914"/>
        <v>1826.2110000000002</v>
      </c>
      <c r="S1000" s="30">
        <f t="shared" si="915"/>
        <v>1825</v>
      </c>
      <c r="T1000" s="30" t="s">
        <v>6</v>
      </c>
      <c r="U1000" s="30"/>
      <c r="V1000" s="32">
        <v>43322</v>
      </c>
      <c r="W1000" s="30"/>
      <c r="X1000" s="31">
        <v>2477.25</v>
      </c>
      <c r="Y1000" s="30"/>
      <c r="Z1000" s="31"/>
      <c r="AA1000" s="30"/>
      <c r="AB1000" s="31">
        <f t="shared" si="916"/>
        <v>2477.25</v>
      </c>
      <c r="AC1000" s="33"/>
      <c r="AD1000" s="10"/>
      <c r="AE1000" s="10"/>
      <c r="AF1000" s="11"/>
      <c r="AG1000" s="11"/>
      <c r="AH1000" s="11"/>
      <c r="AI1000" s="11"/>
      <c r="AJ1000" s="11"/>
      <c r="AK1000" s="33"/>
      <c r="AL1000" s="5"/>
      <c r="AM1000" s="11"/>
      <c r="AN1000" s="11"/>
      <c r="AO1000" s="6"/>
      <c r="AP1000" s="6"/>
      <c r="AQ1000" s="6"/>
      <c r="AR1000" s="33"/>
      <c r="AS1000" s="5"/>
      <c r="AT1000" s="11"/>
      <c r="AU1000" s="11"/>
      <c r="AV1000" s="6"/>
      <c r="AW1000" s="6"/>
      <c r="AX1000" s="6"/>
      <c r="AY1000" s="33">
        <v>43191</v>
      </c>
      <c r="AZ1000" s="5">
        <f t="shared" si="930"/>
        <v>43191</v>
      </c>
      <c r="BA1000" s="11"/>
      <c r="BB1000" s="11"/>
      <c r="BC1000" s="6"/>
      <c r="BD1000" s="6"/>
      <c r="BE1000" s="6"/>
      <c r="BF1000" s="8"/>
      <c r="BG1000" s="33">
        <v>43556</v>
      </c>
      <c r="BH1000" s="5">
        <f t="shared" si="934"/>
        <v>43556</v>
      </c>
      <c r="BI1000" s="11">
        <f t="shared" si="935"/>
        <v>234</v>
      </c>
      <c r="BJ1000" s="11"/>
      <c r="BK1000" s="6">
        <f t="shared" si="958"/>
        <v>317.42033094751918</v>
      </c>
      <c r="BL1000" s="6">
        <f t="shared" si="959"/>
        <v>317.42033094751918</v>
      </c>
      <c r="BM1000" s="6">
        <f t="shared" si="960"/>
        <v>2159.8296690524808</v>
      </c>
      <c r="BN1000" s="59"/>
      <c r="BO1000" s="58"/>
      <c r="BP1000" s="58"/>
      <c r="BQ1000" s="61">
        <f t="shared" si="938"/>
        <v>1664.3796690524809</v>
      </c>
      <c r="BR1000" s="33">
        <v>43922</v>
      </c>
      <c r="BS1000" s="5">
        <f t="shared" si="939"/>
        <v>43922</v>
      </c>
      <c r="BT1000" s="11">
        <f t="shared" si="940"/>
        <v>43922</v>
      </c>
      <c r="BU1000" s="11"/>
      <c r="BV1000" s="6">
        <f t="shared" si="942"/>
        <v>812.87033094751916</v>
      </c>
      <c r="BW1000" s="6">
        <f t="shared" si="961"/>
        <v>495.45</v>
      </c>
      <c r="BX1000" s="73">
        <f t="shared" si="950"/>
        <v>2206.2230136986304</v>
      </c>
      <c r="BY1000" s="6">
        <f t="shared" si="962"/>
        <v>1664.3796690524809</v>
      </c>
      <c r="BZ1000" s="33">
        <v>44287</v>
      </c>
      <c r="CA1000" s="5">
        <f t="shared" si="943"/>
        <v>44287</v>
      </c>
      <c r="CB1000" s="11">
        <f t="shared" si="944"/>
        <v>965</v>
      </c>
      <c r="CC1000" s="11"/>
      <c r="CD1000" s="6">
        <f t="shared" si="953"/>
        <v>1308.3203309475191</v>
      </c>
      <c r="CE1000" s="62">
        <f t="shared" si="963"/>
        <v>495.45</v>
      </c>
      <c r="CF1000" s="73">
        <f t="shared" si="951"/>
        <v>165.15</v>
      </c>
      <c r="CG1000" s="73">
        <f t="shared" si="911"/>
        <v>2041.0730136986303</v>
      </c>
      <c r="CH1000" s="6">
        <f t="shared" si="955"/>
        <v>1168.9296690524809</v>
      </c>
      <c r="CI1000" s="6"/>
      <c r="CJ1000" s="33">
        <v>44652</v>
      </c>
      <c r="CK1000" s="5">
        <f t="shared" si="946"/>
        <v>44652</v>
      </c>
      <c r="CL1000" s="11">
        <f t="shared" si="947"/>
        <v>44652</v>
      </c>
      <c r="CM1000" s="11"/>
      <c r="CN1000" s="6">
        <f t="shared" si="956"/>
        <v>1803.7703309475191</v>
      </c>
      <c r="CO1000" s="6">
        <f t="shared" si="964"/>
        <v>495.45</v>
      </c>
      <c r="CP1000" s="73">
        <f t="shared" si="952"/>
        <v>165.15</v>
      </c>
      <c r="CQ1000" s="73">
        <f t="shared" si="912"/>
        <v>1875.9230136986303</v>
      </c>
      <c r="CR1000" s="6">
        <f t="shared" si="949"/>
        <v>673.47966905248086</v>
      </c>
    </row>
    <row r="1001" spans="1:96">
      <c r="A1001" s="30" t="s">
        <v>11669</v>
      </c>
      <c r="B1001" s="30" t="s">
        <v>11664</v>
      </c>
      <c r="C1001" s="49"/>
      <c r="D1001" s="49" t="s">
        <v>11707</v>
      </c>
      <c r="E1001" s="30" t="s">
        <v>2998</v>
      </c>
      <c r="F1001" s="30" t="s">
        <v>11592</v>
      </c>
      <c r="G1001" s="30" t="s">
        <v>4574</v>
      </c>
      <c r="H1001" s="30" t="s">
        <v>11742</v>
      </c>
      <c r="I1001" s="30" t="s">
        <v>4310</v>
      </c>
      <c r="J1001" s="30"/>
      <c r="K1001" s="30" t="s">
        <v>1240</v>
      </c>
      <c r="L1001" s="30" t="s">
        <v>3102</v>
      </c>
      <c r="M1001" s="31">
        <v>2477.25</v>
      </c>
      <c r="N1001" s="30">
        <v>5</v>
      </c>
      <c r="O1001" s="30"/>
      <c r="P1001" s="162">
        <v>15</v>
      </c>
      <c r="Q1001" s="30">
        <f t="shared" si="913"/>
        <v>60</v>
      </c>
      <c r="R1001" s="30">
        <f t="shared" si="914"/>
        <v>1826.2110000000002</v>
      </c>
      <c r="S1001" s="30">
        <f t="shared" si="915"/>
        <v>1825</v>
      </c>
      <c r="T1001" s="30" t="s">
        <v>6</v>
      </c>
      <c r="U1001" s="30"/>
      <c r="V1001" s="32">
        <v>43322</v>
      </c>
      <c r="W1001" s="30"/>
      <c r="X1001" s="31">
        <v>2477.25</v>
      </c>
      <c r="Y1001" s="30"/>
      <c r="Z1001" s="31"/>
      <c r="AA1001" s="30"/>
      <c r="AB1001" s="31">
        <f t="shared" si="916"/>
        <v>2477.25</v>
      </c>
      <c r="AC1001" s="33"/>
      <c r="AD1001" s="10"/>
      <c r="AE1001" s="10"/>
      <c r="AF1001" s="11"/>
      <c r="AG1001" s="11"/>
      <c r="AH1001" s="11"/>
      <c r="AI1001" s="11"/>
      <c r="AJ1001" s="11"/>
      <c r="AK1001" s="33"/>
      <c r="AL1001" s="5"/>
      <c r="AM1001" s="11"/>
      <c r="AN1001" s="11"/>
      <c r="AO1001" s="6"/>
      <c r="AP1001" s="6"/>
      <c r="AQ1001" s="6"/>
      <c r="AR1001" s="33"/>
      <c r="AS1001" s="5"/>
      <c r="AT1001" s="11"/>
      <c r="AU1001" s="11"/>
      <c r="AV1001" s="6"/>
      <c r="AW1001" s="6"/>
      <c r="AX1001" s="6"/>
      <c r="AY1001" s="33">
        <v>43191</v>
      </c>
      <c r="AZ1001" s="5">
        <f t="shared" si="930"/>
        <v>43191</v>
      </c>
      <c r="BA1001" s="11"/>
      <c r="BB1001" s="11"/>
      <c r="BC1001" s="6"/>
      <c r="BD1001" s="6"/>
      <c r="BE1001" s="6"/>
      <c r="BF1001" s="8"/>
      <c r="BG1001" s="33">
        <v>43556</v>
      </c>
      <c r="BH1001" s="5">
        <f t="shared" si="934"/>
        <v>43556</v>
      </c>
      <c r="BI1001" s="11">
        <f t="shared" si="935"/>
        <v>234</v>
      </c>
      <c r="BJ1001" s="11"/>
      <c r="BK1001" s="6">
        <f t="shared" si="958"/>
        <v>317.42033094751918</v>
      </c>
      <c r="BL1001" s="6">
        <f t="shared" si="959"/>
        <v>317.42033094751918</v>
      </c>
      <c r="BM1001" s="6">
        <f t="shared" si="960"/>
        <v>2159.8296690524808</v>
      </c>
      <c r="BN1001" s="59"/>
      <c r="BO1001" s="58"/>
      <c r="BP1001" s="58"/>
      <c r="BQ1001" s="61">
        <f t="shared" si="938"/>
        <v>1664.3796690524809</v>
      </c>
      <c r="BR1001" s="33">
        <v>43922</v>
      </c>
      <c r="BS1001" s="5">
        <f t="shared" si="939"/>
        <v>43922</v>
      </c>
      <c r="BT1001" s="11">
        <f t="shared" si="940"/>
        <v>43922</v>
      </c>
      <c r="BU1001" s="11"/>
      <c r="BV1001" s="6">
        <f t="shared" si="942"/>
        <v>812.87033094751916</v>
      </c>
      <c r="BW1001" s="6">
        <f t="shared" si="961"/>
        <v>495.45</v>
      </c>
      <c r="BX1001" s="73">
        <f t="shared" si="950"/>
        <v>2206.2230136986304</v>
      </c>
      <c r="BY1001" s="6">
        <f t="shared" si="962"/>
        <v>1664.3796690524809</v>
      </c>
      <c r="BZ1001" s="33">
        <v>44287</v>
      </c>
      <c r="CA1001" s="5">
        <f t="shared" si="943"/>
        <v>44287</v>
      </c>
      <c r="CB1001" s="11">
        <f t="shared" si="944"/>
        <v>965</v>
      </c>
      <c r="CC1001" s="11"/>
      <c r="CD1001" s="6">
        <f t="shared" si="953"/>
        <v>1308.3203309475191</v>
      </c>
      <c r="CE1001" s="62">
        <f t="shared" si="963"/>
        <v>495.45</v>
      </c>
      <c r="CF1001" s="73">
        <f t="shared" si="951"/>
        <v>165.15</v>
      </c>
      <c r="CG1001" s="73">
        <f t="shared" si="911"/>
        <v>2041.0730136986303</v>
      </c>
      <c r="CH1001" s="6">
        <f t="shared" si="955"/>
        <v>1168.9296690524809</v>
      </c>
      <c r="CI1001" s="6"/>
      <c r="CJ1001" s="33">
        <v>44652</v>
      </c>
      <c r="CK1001" s="5">
        <f t="shared" si="946"/>
        <v>44652</v>
      </c>
      <c r="CL1001" s="11">
        <f t="shared" si="947"/>
        <v>44652</v>
      </c>
      <c r="CM1001" s="11"/>
      <c r="CN1001" s="6">
        <f t="shared" si="956"/>
        <v>1803.7703309475191</v>
      </c>
      <c r="CO1001" s="6">
        <f t="shared" si="964"/>
        <v>495.45</v>
      </c>
      <c r="CP1001" s="73">
        <f t="shared" si="952"/>
        <v>165.15</v>
      </c>
      <c r="CQ1001" s="73">
        <f t="shared" si="912"/>
        <v>1875.9230136986303</v>
      </c>
      <c r="CR1001" s="6">
        <f t="shared" si="949"/>
        <v>673.47966905248086</v>
      </c>
    </row>
    <row r="1002" spans="1:96">
      <c r="A1002" s="30" t="s">
        <v>11670</v>
      </c>
      <c r="B1002" s="30" t="s">
        <v>11664</v>
      </c>
      <c r="C1002" s="49"/>
      <c r="D1002" s="49" t="s">
        <v>11708</v>
      </c>
      <c r="E1002" s="30" t="s">
        <v>2998</v>
      </c>
      <c r="F1002" s="30" t="s">
        <v>11592</v>
      </c>
      <c r="G1002" s="30" t="s">
        <v>4574</v>
      </c>
      <c r="H1002" s="30" t="s">
        <v>11737</v>
      </c>
      <c r="I1002" s="30" t="s">
        <v>4310</v>
      </c>
      <c r="J1002" s="30"/>
      <c r="K1002" s="30" t="s">
        <v>1240</v>
      </c>
      <c r="L1002" s="30" t="s">
        <v>3102</v>
      </c>
      <c r="M1002" s="31">
        <v>2477.25</v>
      </c>
      <c r="N1002" s="30">
        <v>5</v>
      </c>
      <c r="O1002" s="30"/>
      <c r="P1002" s="162">
        <v>15</v>
      </c>
      <c r="Q1002" s="30">
        <f t="shared" si="913"/>
        <v>60</v>
      </c>
      <c r="R1002" s="30">
        <f t="shared" si="914"/>
        <v>1826.2110000000002</v>
      </c>
      <c r="S1002" s="30">
        <f t="shared" si="915"/>
        <v>1825</v>
      </c>
      <c r="T1002" s="30" t="s">
        <v>6</v>
      </c>
      <c r="U1002" s="30"/>
      <c r="V1002" s="32">
        <v>43322</v>
      </c>
      <c r="W1002" s="30"/>
      <c r="X1002" s="31">
        <v>2477.25</v>
      </c>
      <c r="Y1002" s="30"/>
      <c r="Z1002" s="31"/>
      <c r="AA1002" s="30"/>
      <c r="AB1002" s="31">
        <f t="shared" si="916"/>
        <v>2477.25</v>
      </c>
      <c r="AC1002" s="33"/>
      <c r="AD1002" s="10"/>
      <c r="AE1002" s="10"/>
      <c r="AF1002" s="11"/>
      <c r="AG1002" s="11"/>
      <c r="AH1002" s="11"/>
      <c r="AI1002" s="11"/>
      <c r="AJ1002" s="11"/>
      <c r="AK1002" s="33"/>
      <c r="AL1002" s="5"/>
      <c r="AM1002" s="11"/>
      <c r="AN1002" s="11"/>
      <c r="AO1002" s="6"/>
      <c r="AP1002" s="6"/>
      <c r="AQ1002" s="6"/>
      <c r="AR1002" s="33"/>
      <c r="AS1002" s="5"/>
      <c r="AT1002" s="11"/>
      <c r="AU1002" s="11"/>
      <c r="AV1002" s="6"/>
      <c r="AW1002" s="6"/>
      <c r="AX1002" s="6"/>
      <c r="AY1002" s="33">
        <v>43191</v>
      </c>
      <c r="AZ1002" s="5">
        <f t="shared" si="930"/>
        <v>43191</v>
      </c>
      <c r="BA1002" s="11"/>
      <c r="BB1002" s="11"/>
      <c r="BC1002" s="6"/>
      <c r="BD1002" s="6"/>
      <c r="BE1002" s="6"/>
      <c r="BF1002" s="8"/>
      <c r="BG1002" s="33">
        <v>43556</v>
      </c>
      <c r="BH1002" s="5">
        <f t="shared" si="934"/>
        <v>43556</v>
      </c>
      <c r="BI1002" s="11">
        <f t="shared" si="935"/>
        <v>234</v>
      </c>
      <c r="BJ1002" s="11"/>
      <c r="BK1002" s="6">
        <f t="shared" si="958"/>
        <v>317.42033094751918</v>
      </c>
      <c r="BL1002" s="6">
        <f t="shared" si="959"/>
        <v>317.42033094751918</v>
      </c>
      <c r="BM1002" s="6">
        <f t="shared" si="960"/>
        <v>2159.8296690524808</v>
      </c>
      <c r="BN1002" s="59"/>
      <c r="BO1002" s="58"/>
      <c r="BP1002" s="58"/>
      <c r="BQ1002" s="61">
        <f t="shared" si="938"/>
        <v>1664.3796690524809</v>
      </c>
      <c r="BR1002" s="33">
        <v>43922</v>
      </c>
      <c r="BS1002" s="5">
        <f t="shared" si="939"/>
        <v>43922</v>
      </c>
      <c r="BT1002" s="11">
        <f t="shared" si="940"/>
        <v>43922</v>
      </c>
      <c r="BU1002" s="11"/>
      <c r="BV1002" s="6">
        <f t="shared" si="942"/>
        <v>812.87033094751916</v>
      </c>
      <c r="BW1002" s="6">
        <f t="shared" si="961"/>
        <v>495.45</v>
      </c>
      <c r="BX1002" s="73">
        <f t="shared" si="950"/>
        <v>2206.2230136986304</v>
      </c>
      <c r="BY1002" s="6">
        <f t="shared" si="962"/>
        <v>1664.3796690524809</v>
      </c>
      <c r="BZ1002" s="33">
        <v>44287</v>
      </c>
      <c r="CA1002" s="5">
        <f t="shared" si="943"/>
        <v>44287</v>
      </c>
      <c r="CB1002" s="11">
        <f t="shared" si="944"/>
        <v>965</v>
      </c>
      <c r="CC1002" s="11"/>
      <c r="CD1002" s="6">
        <f t="shared" si="953"/>
        <v>1308.3203309475191</v>
      </c>
      <c r="CE1002" s="62">
        <f t="shared" si="963"/>
        <v>495.45</v>
      </c>
      <c r="CF1002" s="73">
        <f t="shared" si="951"/>
        <v>165.15</v>
      </c>
      <c r="CG1002" s="73">
        <f t="shared" si="911"/>
        <v>2041.0730136986303</v>
      </c>
      <c r="CH1002" s="6">
        <f t="shared" si="955"/>
        <v>1168.9296690524809</v>
      </c>
      <c r="CI1002" s="6"/>
      <c r="CJ1002" s="33">
        <v>44652</v>
      </c>
      <c r="CK1002" s="5">
        <f t="shared" si="946"/>
        <v>44652</v>
      </c>
      <c r="CL1002" s="11">
        <f t="shared" si="947"/>
        <v>44652</v>
      </c>
      <c r="CM1002" s="11"/>
      <c r="CN1002" s="6">
        <f t="shared" si="956"/>
        <v>1803.7703309475191</v>
      </c>
      <c r="CO1002" s="6">
        <f t="shared" si="964"/>
        <v>495.45</v>
      </c>
      <c r="CP1002" s="73">
        <f t="shared" si="952"/>
        <v>165.15</v>
      </c>
      <c r="CQ1002" s="73">
        <f t="shared" si="912"/>
        <v>1875.9230136986303</v>
      </c>
      <c r="CR1002" s="6">
        <f t="shared" si="949"/>
        <v>673.47966905248086</v>
      </c>
    </row>
    <row r="1003" spans="1:96">
      <c r="A1003" s="30" t="s">
        <v>11671</v>
      </c>
      <c r="B1003" s="30" t="s">
        <v>11664</v>
      </c>
      <c r="C1003" s="49"/>
      <c r="D1003" s="49" t="s">
        <v>11738</v>
      </c>
      <c r="E1003" s="30" t="s">
        <v>2998</v>
      </c>
      <c r="F1003" s="30" t="s">
        <v>11592</v>
      </c>
      <c r="G1003" s="30" t="s">
        <v>4574</v>
      </c>
      <c r="H1003" s="30" t="s">
        <v>11739</v>
      </c>
      <c r="I1003" s="30" t="s">
        <v>4310</v>
      </c>
      <c r="J1003" s="30"/>
      <c r="K1003" s="30" t="s">
        <v>1240</v>
      </c>
      <c r="L1003" s="30" t="s">
        <v>3102</v>
      </c>
      <c r="M1003" s="31">
        <v>2477.25</v>
      </c>
      <c r="N1003" s="30">
        <v>5</v>
      </c>
      <c r="O1003" s="30"/>
      <c r="P1003" s="162">
        <v>15</v>
      </c>
      <c r="Q1003" s="30">
        <f t="shared" si="913"/>
        <v>60</v>
      </c>
      <c r="R1003" s="30">
        <f t="shared" si="914"/>
        <v>1826.2110000000002</v>
      </c>
      <c r="S1003" s="30">
        <f t="shared" si="915"/>
        <v>1825</v>
      </c>
      <c r="T1003" s="30" t="s">
        <v>6</v>
      </c>
      <c r="U1003" s="30"/>
      <c r="V1003" s="32">
        <v>43322</v>
      </c>
      <c r="W1003" s="30"/>
      <c r="X1003" s="31">
        <v>2477.25</v>
      </c>
      <c r="Y1003" s="30"/>
      <c r="Z1003" s="31"/>
      <c r="AA1003" s="30"/>
      <c r="AB1003" s="31">
        <f t="shared" si="916"/>
        <v>2477.25</v>
      </c>
      <c r="AC1003" s="33"/>
      <c r="AD1003" s="10"/>
      <c r="AE1003" s="10"/>
      <c r="AF1003" s="11"/>
      <c r="AG1003" s="11"/>
      <c r="AH1003" s="11"/>
      <c r="AI1003" s="11"/>
      <c r="AJ1003" s="11"/>
      <c r="AK1003" s="33"/>
      <c r="AL1003" s="5"/>
      <c r="AM1003" s="11"/>
      <c r="AN1003" s="11"/>
      <c r="AO1003" s="6"/>
      <c r="AP1003" s="6"/>
      <c r="AQ1003" s="6"/>
      <c r="AR1003" s="33"/>
      <c r="AS1003" s="5"/>
      <c r="AT1003" s="11"/>
      <c r="AU1003" s="11"/>
      <c r="AV1003" s="6"/>
      <c r="AW1003" s="6"/>
      <c r="AX1003" s="6"/>
      <c r="AY1003" s="33">
        <v>43191</v>
      </c>
      <c r="AZ1003" s="5">
        <f t="shared" si="930"/>
        <v>43191</v>
      </c>
      <c r="BA1003" s="11"/>
      <c r="BB1003" s="11"/>
      <c r="BC1003" s="6"/>
      <c r="BD1003" s="6"/>
      <c r="BE1003" s="6"/>
      <c r="BF1003" s="8"/>
      <c r="BG1003" s="33">
        <v>43556</v>
      </c>
      <c r="BH1003" s="5">
        <f t="shared" si="934"/>
        <v>43556</v>
      </c>
      <c r="BI1003" s="11">
        <f t="shared" si="935"/>
        <v>234</v>
      </c>
      <c r="BJ1003" s="11"/>
      <c r="BK1003" s="6">
        <f t="shared" si="958"/>
        <v>317.42033094751918</v>
      </c>
      <c r="BL1003" s="6">
        <f t="shared" si="959"/>
        <v>317.42033094751918</v>
      </c>
      <c r="BM1003" s="6">
        <f t="shared" si="960"/>
        <v>2159.8296690524808</v>
      </c>
      <c r="BN1003" s="59"/>
      <c r="BO1003" s="58"/>
      <c r="BP1003" s="58"/>
      <c r="BQ1003" s="61">
        <f t="shared" si="938"/>
        <v>1664.3796690524809</v>
      </c>
      <c r="BR1003" s="33">
        <v>43922</v>
      </c>
      <c r="BS1003" s="5">
        <f t="shared" si="939"/>
        <v>43922</v>
      </c>
      <c r="BT1003" s="11">
        <f t="shared" si="940"/>
        <v>43922</v>
      </c>
      <c r="BU1003" s="11"/>
      <c r="BV1003" s="6">
        <f t="shared" si="942"/>
        <v>812.87033094751916</v>
      </c>
      <c r="BW1003" s="6">
        <f t="shared" si="961"/>
        <v>495.45</v>
      </c>
      <c r="BX1003" s="73">
        <f t="shared" si="950"/>
        <v>2206.2230136986304</v>
      </c>
      <c r="BY1003" s="6">
        <f t="shared" si="962"/>
        <v>1664.3796690524809</v>
      </c>
      <c r="BZ1003" s="33">
        <v>44287</v>
      </c>
      <c r="CA1003" s="5">
        <f t="shared" si="943"/>
        <v>44287</v>
      </c>
      <c r="CB1003" s="11">
        <f t="shared" si="944"/>
        <v>965</v>
      </c>
      <c r="CC1003" s="11"/>
      <c r="CD1003" s="6">
        <f t="shared" si="953"/>
        <v>1308.3203309475191</v>
      </c>
      <c r="CE1003" s="62">
        <f t="shared" si="963"/>
        <v>495.45</v>
      </c>
      <c r="CF1003" s="73">
        <f t="shared" si="951"/>
        <v>165.15</v>
      </c>
      <c r="CG1003" s="73">
        <f t="shared" si="911"/>
        <v>2041.0730136986303</v>
      </c>
      <c r="CH1003" s="6">
        <f t="shared" si="955"/>
        <v>1168.9296690524809</v>
      </c>
      <c r="CI1003" s="6"/>
      <c r="CJ1003" s="33">
        <v>44652</v>
      </c>
      <c r="CK1003" s="5">
        <f t="shared" si="946"/>
        <v>44652</v>
      </c>
      <c r="CL1003" s="11">
        <f t="shared" si="947"/>
        <v>44652</v>
      </c>
      <c r="CM1003" s="11"/>
      <c r="CN1003" s="6">
        <f t="shared" si="956"/>
        <v>1803.7703309475191</v>
      </c>
      <c r="CO1003" s="6">
        <f t="shared" si="964"/>
        <v>495.45</v>
      </c>
      <c r="CP1003" s="73">
        <f t="shared" si="952"/>
        <v>165.15</v>
      </c>
      <c r="CQ1003" s="73">
        <f t="shared" si="912"/>
        <v>1875.9230136986303</v>
      </c>
      <c r="CR1003" s="6">
        <f t="shared" si="949"/>
        <v>673.47966905248086</v>
      </c>
    </row>
    <row r="1004" spans="1:96">
      <c r="A1004" s="30" t="s">
        <v>11672</v>
      </c>
      <c r="B1004" s="30" t="s">
        <v>11673</v>
      </c>
      <c r="C1004" s="49"/>
      <c r="D1004" s="49" t="s">
        <v>3224</v>
      </c>
      <c r="E1004" s="30" t="s">
        <v>2998</v>
      </c>
      <c r="F1004" s="30" t="s">
        <v>11592</v>
      </c>
      <c r="G1004" s="30" t="s">
        <v>4574</v>
      </c>
      <c r="H1004" s="30"/>
      <c r="I1004" s="30"/>
      <c r="J1004" s="30"/>
      <c r="K1004" s="30" t="s">
        <v>1240</v>
      </c>
      <c r="L1004" s="30" t="s">
        <v>3102</v>
      </c>
      <c r="M1004" s="31">
        <v>1132.5</v>
      </c>
      <c r="N1004" s="30">
        <v>5</v>
      </c>
      <c r="O1004" s="30"/>
      <c r="P1004" s="162">
        <v>15</v>
      </c>
      <c r="Q1004" s="30">
        <f t="shared" si="913"/>
        <v>60</v>
      </c>
      <c r="R1004" s="30">
        <f t="shared" si="914"/>
        <v>1826.2110000000002</v>
      </c>
      <c r="S1004" s="30">
        <f t="shared" si="915"/>
        <v>1825</v>
      </c>
      <c r="T1004" s="30" t="s">
        <v>6</v>
      </c>
      <c r="U1004" s="30"/>
      <c r="V1004" s="32">
        <v>43322</v>
      </c>
      <c r="W1004" s="30"/>
      <c r="X1004" s="31">
        <v>1132.5</v>
      </c>
      <c r="Y1004" s="30"/>
      <c r="Z1004" s="31"/>
      <c r="AA1004" s="30"/>
      <c r="AB1004" s="31">
        <f t="shared" si="916"/>
        <v>1132.5</v>
      </c>
      <c r="AC1004" s="33"/>
      <c r="AD1004" s="10"/>
      <c r="AE1004" s="10"/>
      <c r="AF1004" s="11"/>
      <c r="AG1004" s="11"/>
      <c r="AH1004" s="11"/>
      <c r="AI1004" s="11"/>
      <c r="AJ1004" s="11"/>
      <c r="AK1004" s="33"/>
      <c r="AL1004" s="5"/>
      <c r="AM1004" s="11"/>
      <c r="AN1004" s="11"/>
      <c r="AO1004" s="6"/>
      <c r="AP1004" s="6"/>
      <c r="AQ1004" s="6"/>
      <c r="AR1004" s="33"/>
      <c r="AS1004" s="5"/>
      <c r="AT1004" s="11"/>
      <c r="AU1004" s="11"/>
      <c r="AV1004" s="6"/>
      <c r="AW1004" s="6"/>
      <c r="AX1004" s="6"/>
      <c r="AY1004" s="33">
        <v>43191</v>
      </c>
      <c r="AZ1004" s="5">
        <f t="shared" si="930"/>
        <v>43191</v>
      </c>
      <c r="BA1004" s="11"/>
      <c r="BB1004" s="11"/>
      <c r="BC1004" s="6"/>
      <c r="BD1004" s="6"/>
      <c r="BE1004" s="6"/>
      <c r="BF1004" s="8"/>
      <c r="BG1004" s="33">
        <v>43556</v>
      </c>
      <c r="BH1004" s="5">
        <f t="shared" si="934"/>
        <v>43556</v>
      </c>
      <c r="BI1004" s="11">
        <f t="shared" si="935"/>
        <v>234</v>
      </c>
      <c r="BJ1004" s="11"/>
      <c r="BK1004" s="6">
        <f t="shared" si="958"/>
        <v>145.1119284682876</v>
      </c>
      <c r="BL1004" s="6">
        <f t="shared" si="959"/>
        <v>145.1119284682876</v>
      </c>
      <c r="BM1004" s="6">
        <f t="shared" si="960"/>
        <v>987.3880715317124</v>
      </c>
      <c r="BN1004" s="59"/>
      <c r="BO1004" s="58"/>
      <c r="BP1004" s="58"/>
      <c r="BQ1004" s="61">
        <f t="shared" si="938"/>
        <v>760.8880715317124</v>
      </c>
      <c r="BR1004" s="33">
        <v>43922</v>
      </c>
      <c r="BS1004" s="5">
        <f t="shared" si="939"/>
        <v>43922</v>
      </c>
      <c r="BT1004" s="11">
        <f t="shared" si="940"/>
        <v>43922</v>
      </c>
      <c r="BU1004" s="11"/>
      <c r="BV1004" s="6">
        <f t="shared" si="942"/>
        <v>371.6119284682876</v>
      </c>
      <c r="BW1004" s="6">
        <f t="shared" si="961"/>
        <v>226.5</v>
      </c>
      <c r="BX1004" s="73">
        <f t="shared" si="950"/>
        <v>1008.5972602739727</v>
      </c>
      <c r="BY1004" s="6">
        <f t="shared" si="962"/>
        <v>760.8880715317124</v>
      </c>
      <c r="BZ1004" s="33">
        <v>44287</v>
      </c>
      <c r="CA1004" s="5">
        <f t="shared" si="943"/>
        <v>44287</v>
      </c>
      <c r="CB1004" s="11">
        <f t="shared" si="944"/>
        <v>965</v>
      </c>
      <c r="CC1004" s="11"/>
      <c r="CD1004" s="6">
        <f t="shared" si="953"/>
        <v>598.1119284682876</v>
      </c>
      <c r="CE1004" s="62">
        <f t="shared" si="963"/>
        <v>226.5</v>
      </c>
      <c r="CF1004" s="73">
        <f t="shared" si="951"/>
        <v>75.5</v>
      </c>
      <c r="CG1004" s="73">
        <f t="shared" si="911"/>
        <v>933.09726027397267</v>
      </c>
      <c r="CH1004" s="6">
        <f t="shared" si="955"/>
        <v>534.3880715317124</v>
      </c>
      <c r="CI1004" s="6"/>
      <c r="CJ1004" s="33">
        <v>44652</v>
      </c>
      <c r="CK1004" s="5">
        <f t="shared" si="946"/>
        <v>44652</v>
      </c>
      <c r="CL1004" s="11">
        <f t="shared" si="947"/>
        <v>44652</v>
      </c>
      <c r="CM1004" s="11"/>
      <c r="CN1004" s="6">
        <f t="shared" si="956"/>
        <v>824.6119284682876</v>
      </c>
      <c r="CO1004" s="6">
        <f t="shared" si="964"/>
        <v>226.5</v>
      </c>
      <c r="CP1004" s="73">
        <f t="shared" si="952"/>
        <v>75.5</v>
      </c>
      <c r="CQ1004" s="73">
        <f t="shared" si="912"/>
        <v>857.59726027397267</v>
      </c>
      <c r="CR1004" s="6">
        <f t="shared" si="949"/>
        <v>307.8880715317124</v>
      </c>
    </row>
    <row r="1005" spans="1:96">
      <c r="A1005" s="30" t="s">
        <v>11674</v>
      </c>
      <c r="B1005" s="30" t="s">
        <v>11673</v>
      </c>
      <c r="C1005" s="49"/>
      <c r="D1005" s="49" t="s">
        <v>11740</v>
      </c>
      <c r="E1005" s="30" t="s">
        <v>2998</v>
      </c>
      <c r="F1005" s="30" t="s">
        <v>11592</v>
      </c>
      <c r="G1005" s="30" t="s">
        <v>4574</v>
      </c>
      <c r="H1005" s="30" t="s">
        <v>11739</v>
      </c>
      <c r="I1005" s="30" t="s">
        <v>4310</v>
      </c>
      <c r="J1005" s="30"/>
      <c r="K1005" s="30" t="s">
        <v>1240</v>
      </c>
      <c r="L1005" s="30" t="s">
        <v>3102</v>
      </c>
      <c r="M1005" s="31">
        <v>1132.5</v>
      </c>
      <c r="N1005" s="30">
        <v>5</v>
      </c>
      <c r="O1005" s="30"/>
      <c r="P1005" s="162">
        <v>15</v>
      </c>
      <c r="Q1005" s="30">
        <f t="shared" si="913"/>
        <v>60</v>
      </c>
      <c r="R1005" s="30">
        <f t="shared" si="914"/>
        <v>1826.2110000000002</v>
      </c>
      <c r="S1005" s="30">
        <f t="shared" si="915"/>
        <v>1825</v>
      </c>
      <c r="T1005" s="30" t="s">
        <v>6</v>
      </c>
      <c r="U1005" s="30"/>
      <c r="V1005" s="32">
        <v>43322</v>
      </c>
      <c r="W1005" s="30"/>
      <c r="X1005" s="31">
        <v>1132.5</v>
      </c>
      <c r="Y1005" s="30"/>
      <c r="Z1005" s="31"/>
      <c r="AA1005" s="30"/>
      <c r="AB1005" s="31">
        <f t="shared" si="916"/>
        <v>1132.5</v>
      </c>
      <c r="AC1005" s="33"/>
      <c r="AD1005" s="10"/>
      <c r="AE1005" s="10"/>
      <c r="AF1005" s="11"/>
      <c r="AG1005" s="11"/>
      <c r="AH1005" s="11"/>
      <c r="AI1005" s="11"/>
      <c r="AJ1005" s="11"/>
      <c r="AK1005" s="33"/>
      <c r="AL1005" s="5"/>
      <c r="AM1005" s="11"/>
      <c r="AN1005" s="11"/>
      <c r="AO1005" s="6"/>
      <c r="AP1005" s="6"/>
      <c r="AQ1005" s="6"/>
      <c r="AR1005" s="33"/>
      <c r="AS1005" s="5"/>
      <c r="AT1005" s="11"/>
      <c r="AU1005" s="11"/>
      <c r="AV1005" s="6"/>
      <c r="AW1005" s="6"/>
      <c r="AX1005" s="6"/>
      <c r="AY1005" s="33">
        <v>43191</v>
      </c>
      <c r="AZ1005" s="5">
        <f t="shared" si="930"/>
        <v>43191</v>
      </c>
      <c r="BA1005" s="11"/>
      <c r="BB1005" s="11"/>
      <c r="BC1005" s="6"/>
      <c r="BD1005" s="6"/>
      <c r="BE1005" s="6"/>
      <c r="BF1005" s="8"/>
      <c r="BG1005" s="33">
        <v>43556</v>
      </c>
      <c r="BH1005" s="5">
        <f t="shared" si="934"/>
        <v>43556</v>
      </c>
      <c r="BI1005" s="11">
        <f t="shared" si="935"/>
        <v>234</v>
      </c>
      <c r="BJ1005" s="11"/>
      <c r="BK1005" s="6">
        <f t="shared" si="958"/>
        <v>145.1119284682876</v>
      </c>
      <c r="BL1005" s="6">
        <f t="shared" si="959"/>
        <v>145.1119284682876</v>
      </c>
      <c r="BM1005" s="6">
        <f t="shared" si="960"/>
        <v>987.3880715317124</v>
      </c>
      <c r="BN1005" s="59"/>
      <c r="BO1005" s="58"/>
      <c r="BP1005" s="58"/>
      <c r="BQ1005" s="61">
        <f t="shared" si="938"/>
        <v>760.8880715317124</v>
      </c>
      <c r="BR1005" s="33">
        <v>43922</v>
      </c>
      <c r="BS1005" s="5">
        <f t="shared" si="939"/>
        <v>43922</v>
      </c>
      <c r="BT1005" s="11">
        <f t="shared" si="940"/>
        <v>43922</v>
      </c>
      <c r="BU1005" s="11"/>
      <c r="BV1005" s="6">
        <f t="shared" si="942"/>
        <v>371.6119284682876</v>
      </c>
      <c r="BW1005" s="6">
        <f t="shared" si="961"/>
        <v>226.5</v>
      </c>
      <c r="BX1005" s="73">
        <f t="shared" si="950"/>
        <v>1008.5972602739727</v>
      </c>
      <c r="BY1005" s="6">
        <f t="shared" si="962"/>
        <v>760.8880715317124</v>
      </c>
      <c r="BZ1005" s="33">
        <v>44287</v>
      </c>
      <c r="CA1005" s="5">
        <f t="shared" si="943"/>
        <v>44287</v>
      </c>
      <c r="CB1005" s="11">
        <f t="shared" si="944"/>
        <v>965</v>
      </c>
      <c r="CC1005" s="11"/>
      <c r="CD1005" s="6">
        <f t="shared" si="953"/>
        <v>598.1119284682876</v>
      </c>
      <c r="CE1005" s="62">
        <f t="shared" si="963"/>
        <v>226.5</v>
      </c>
      <c r="CF1005" s="73">
        <f t="shared" si="951"/>
        <v>75.5</v>
      </c>
      <c r="CG1005" s="73">
        <f t="shared" si="911"/>
        <v>933.09726027397267</v>
      </c>
      <c r="CH1005" s="6">
        <f t="shared" si="955"/>
        <v>534.3880715317124</v>
      </c>
      <c r="CI1005" s="6"/>
      <c r="CJ1005" s="33">
        <v>44652</v>
      </c>
      <c r="CK1005" s="5">
        <f t="shared" si="946"/>
        <v>44652</v>
      </c>
      <c r="CL1005" s="11">
        <f t="shared" si="947"/>
        <v>44652</v>
      </c>
      <c r="CM1005" s="11"/>
      <c r="CN1005" s="6">
        <f t="shared" si="956"/>
        <v>824.6119284682876</v>
      </c>
      <c r="CO1005" s="6">
        <f t="shared" si="964"/>
        <v>226.5</v>
      </c>
      <c r="CP1005" s="73">
        <f t="shared" si="952"/>
        <v>75.5</v>
      </c>
      <c r="CQ1005" s="73">
        <f t="shared" si="912"/>
        <v>857.59726027397267</v>
      </c>
      <c r="CR1005" s="6">
        <f t="shared" si="949"/>
        <v>307.8880715317124</v>
      </c>
    </row>
    <row r="1006" spans="1:96">
      <c r="A1006" s="30" t="s">
        <v>11675</v>
      </c>
      <c r="B1006" s="30" t="s">
        <v>11673</v>
      </c>
      <c r="C1006" s="49"/>
      <c r="D1006" s="49" t="s">
        <v>11709</v>
      </c>
      <c r="E1006" s="30" t="s">
        <v>2998</v>
      </c>
      <c r="F1006" s="30" t="s">
        <v>11592</v>
      </c>
      <c r="G1006" s="30" t="s">
        <v>4574</v>
      </c>
      <c r="H1006" s="30" t="s">
        <v>11626</v>
      </c>
      <c r="I1006" s="30" t="s">
        <v>4261</v>
      </c>
      <c r="J1006" s="30"/>
      <c r="K1006" s="30" t="s">
        <v>1240</v>
      </c>
      <c r="L1006" s="30" t="s">
        <v>3102</v>
      </c>
      <c r="M1006" s="31">
        <v>1132.5</v>
      </c>
      <c r="N1006" s="30">
        <v>5</v>
      </c>
      <c r="O1006" s="30"/>
      <c r="P1006" s="162">
        <v>15</v>
      </c>
      <c r="Q1006" s="30">
        <f t="shared" si="913"/>
        <v>60</v>
      </c>
      <c r="R1006" s="30">
        <f t="shared" si="914"/>
        <v>1826.2110000000002</v>
      </c>
      <c r="S1006" s="30">
        <f t="shared" si="915"/>
        <v>1825</v>
      </c>
      <c r="T1006" s="30" t="s">
        <v>6</v>
      </c>
      <c r="U1006" s="30"/>
      <c r="V1006" s="32">
        <v>43322</v>
      </c>
      <c r="W1006" s="30"/>
      <c r="X1006" s="31">
        <v>1132.5</v>
      </c>
      <c r="Y1006" s="30"/>
      <c r="Z1006" s="31"/>
      <c r="AA1006" s="30"/>
      <c r="AB1006" s="31">
        <f t="shared" si="916"/>
        <v>1132.5</v>
      </c>
      <c r="AC1006" s="33"/>
      <c r="AD1006" s="10"/>
      <c r="AE1006" s="10"/>
      <c r="AF1006" s="11"/>
      <c r="AG1006" s="11"/>
      <c r="AH1006" s="11"/>
      <c r="AI1006" s="11"/>
      <c r="AJ1006" s="11"/>
      <c r="AK1006" s="33"/>
      <c r="AL1006" s="5"/>
      <c r="AM1006" s="11"/>
      <c r="AN1006" s="11"/>
      <c r="AO1006" s="6"/>
      <c r="AP1006" s="6"/>
      <c r="AQ1006" s="6"/>
      <c r="AR1006" s="33"/>
      <c r="AS1006" s="5"/>
      <c r="AT1006" s="11"/>
      <c r="AU1006" s="11"/>
      <c r="AV1006" s="6"/>
      <c r="AW1006" s="6"/>
      <c r="AX1006" s="6"/>
      <c r="AY1006" s="33">
        <v>43191</v>
      </c>
      <c r="AZ1006" s="5">
        <f t="shared" si="930"/>
        <v>43191</v>
      </c>
      <c r="BA1006" s="11"/>
      <c r="BB1006" s="11"/>
      <c r="BC1006" s="6"/>
      <c r="BD1006" s="6"/>
      <c r="BE1006" s="6"/>
      <c r="BF1006" s="8"/>
      <c r="BG1006" s="33">
        <v>43556</v>
      </c>
      <c r="BH1006" s="5">
        <f t="shared" si="934"/>
        <v>43556</v>
      </c>
      <c r="BI1006" s="11">
        <f t="shared" si="935"/>
        <v>234</v>
      </c>
      <c r="BJ1006" s="11"/>
      <c r="BK1006" s="6">
        <f t="shared" si="958"/>
        <v>145.1119284682876</v>
      </c>
      <c r="BL1006" s="6">
        <f t="shared" si="959"/>
        <v>145.1119284682876</v>
      </c>
      <c r="BM1006" s="6">
        <f t="shared" si="960"/>
        <v>987.3880715317124</v>
      </c>
      <c r="BN1006" s="59"/>
      <c r="BO1006" s="58"/>
      <c r="BP1006" s="58"/>
      <c r="BQ1006" s="61">
        <f t="shared" si="938"/>
        <v>760.8880715317124</v>
      </c>
      <c r="BR1006" s="33">
        <v>43922</v>
      </c>
      <c r="BS1006" s="5">
        <f t="shared" si="939"/>
        <v>43922</v>
      </c>
      <c r="BT1006" s="11">
        <f t="shared" si="940"/>
        <v>43922</v>
      </c>
      <c r="BU1006" s="11"/>
      <c r="BV1006" s="6">
        <f t="shared" si="942"/>
        <v>371.6119284682876</v>
      </c>
      <c r="BW1006" s="6">
        <f t="shared" si="961"/>
        <v>226.5</v>
      </c>
      <c r="BX1006" s="73">
        <f t="shared" si="950"/>
        <v>1008.5972602739727</v>
      </c>
      <c r="BY1006" s="6">
        <f t="shared" si="962"/>
        <v>760.8880715317124</v>
      </c>
      <c r="BZ1006" s="33">
        <v>44287</v>
      </c>
      <c r="CA1006" s="5">
        <f t="shared" si="943"/>
        <v>44287</v>
      </c>
      <c r="CB1006" s="11">
        <f t="shared" si="944"/>
        <v>965</v>
      </c>
      <c r="CC1006" s="11"/>
      <c r="CD1006" s="6">
        <f t="shared" si="953"/>
        <v>598.1119284682876</v>
      </c>
      <c r="CE1006" s="62">
        <f t="shared" si="963"/>
        <v>226.5</v>
      </c>
      <c r="CF1006" s="73">
        <f t="shared" si="951"/>
        <v>75.5</v>
      </c>
      <c r="CG1006" s="73">
        <f t="shared" si="911"/>
        <v>933.09726027397267</v>
      </c>
      <c r="CH1006" s="6">
        <f t="shared" si="955"/>
        <v>534.3880715317124</v>
      </c>
      <c r="CI1006" s="6"/>
      <c r="CJ1006" s="33">
        <v>44652</v>
      </c>
      <c r="CK1006" s="5">
        <f t="shared" si="946"/>
        <v>44652</v>
      </c>
      <c r="CL1006" s="11">
        <f t="shared" si="947"/>
        <v>44652</v>
      </c>
      <c r="CM1006" s="11"/>
      <c r="CN1006" s="6">
        <f t="shared" si="956"/>
        <v>824.6119284682876</v>
      </c>
      <c r="CO1006" s="6">
        <f t="shared" si="964"/>
        <v>226.5</v>
      </c>
      <c r="CP1006" s="73">
        <f t="shared" si="952"/>
        <v>75.5</v>
      </c>
      <c r="CQ1006" s="73">
        <f t="shared" si="912"/>
        <v>857.59726027397267</v>
      </c>
      <c r="CR1006" s="6">
        <f t="shared" si="949"/>
        <v>307.8880715317124</v>
      </c>
    </row>
    <row r="1007" spans="1:96">
      <c r="A1007" s="30" t="s">
        <v>11676</v>
      </c>
      <c r="B1007" s="30" t="s">
        <v>11673</v>
      </c>
      <c r="C1007" s="49"/>
      <c r="D1007" s="49" t="s">
        <v>11710</v>
      </c>
      <c r="E1007" s="30" t="s">
        <v>2998</v>
      </c>
      <c r="F1007" s="30" t="s">
        <v>11592</v>
      </c>
      <c r="G1007" s="30" t="s">
        <v>4574</v>
      </c>
      <c r="H1007" s="30" t="s">
        <v>11742</v>
      </c>
      <c r="I1007" s="30" t="s">
        <v>4310</v>
      </c>
      <c r="J1007" s="30"/>
      <c r="K1007" s="30" t="s">
        <v>1240</v>
      </c>
      <c r="L1007" s="30" t="s">
        <v>3102</v>
      </c>
      <c r="M1007" s="31">
        <v>1086.5</v>
      </c>
      <c r="N1007" s="30">
        <v>5</v>
      </c>
      <c r="O1007" s="30"/>
      <c r="P1007" s="162">
        <v>15</v>
      </c>
      <c r="Q1007" s="30">
        <f t="shared" si="913"/>
        <v>60</v>
      </c>
      <c r="R1007" s="30">
        <f t="shared" si="914"/>
        <v>1826.2110000000002</v>
      </c>
      <c r="S1007" s="30">
        <f t="shared" si="915"/>
        <v>1825</v>
      </c>
      <c r="T1007" s="30" t="s">
        <v>6</v>
      </c>
      <c r="U1007" s="30"/>
      <c r="V1007" s="32">
        <v>43322</v>
      </c>
      <c r="W1007" s="30"/>
      <c r="X1007" s="31">
        <v>1086.5</v>
      </c>
      <c r="Y1007" s="30"/>
      <c r="Z1007" s="31"/>
      <c r="AA1007" s="30"/>
      <c r="AB1007" s="31">
        <f t="shared" si="916"/>
        <v>1086.5</v>
      </c>
      <c r="AC1007" s="33"/>
      <c r="AD1007" s="10"/>
      <c r="AE1007" s="10"/>
      <c r="AF1007" s="11"/>
      <c r="AG1007" s="11"/>
      <c r="AH1007" s="11"/>
      <c r="AI1007" s="11"/>
      <c r="AJ1007" s="11"/>
      <c r="AK1007" s="33"/>
      <c r="AL1007" s="5"/>
      <c r="AM1007" s="11"/>
      <c r="AN1007" s="11"/>
      <c r="AO1007" s="6"/>
      <c r="AP1007" s="6"/>
      <c r="AQ1007" s="6"/>
      <c r="AR1007" s="33"/>
      <c r="AS1007" s="5"/>
      <c r="AT1007" s="11"/>
      <c r="AU1007" s="11"/>
      <c r="AV1007" s="6"/>
      <c r="AW1007" s="6"/>
      <c r="AX1007" s="6"/>
      <c r="AY1007" s="33">
        <v>43191</v>
      </c>
      <c r="AZ1007" s="5">
        <f t="shared" si="930"/>
        <v>43191</v>
      </c>
      <c r="BA1007" s="11"/>
      <c r="BB1007" s="11"/>
      <c r="BC1007" s="6"/>
      <c r="BD1007" s="6"/>
      <c r="BE1007" s="6"/>
      <c r="BF1007" s="8"/>
      <c r="BG1007" s="33">
        <v>43556</v>
      </c>
      <c r="BH1007" s="5">
        <f t="shared" si="934"/>
        <v>43556</v>
      </c>
      <c r="BI1007" s="11">
        <f t="shared" si="935"/>
        <v>234</v>
      </c>
      <c r="BJ1007" s="11"/>
      <c r="BK1007" s="6">
        <f t="shared" si="958"/>
        <v>139.21775742233507</v>
      </c>
      <c r="BL1007" s="6">
        <f t="shared" si="959"/>
        <v>139.21775742233507</v>
      </c>
      <c r="BM1007" s="6">
        <f t="shared" si="960"/>
        <v>947.28224257766487</v>
      </c>
      <c r="BN1007" s="59"/>
      <c r="BO1007" s="58"/>
      <c r="BP1007" s="58"/>
      <c r="BQ1007" s="61">
        <f t="shared" si="938"/>
        <v>729.98224257766492</v>
      </c>
      <c r="BR1007" s="33">
        <v>43922</v>
      </c>
      <c r="BS1007" s="5">
        <f t="shared" si="939"/>
        <v>43922</v>
      </c>
      <c r="BT1007" s="11">
        <f t="shared" si="940"/>
        <v>43922</v>
      </c>
      <c r="BU1007" s="11"/>
      <c r="BV1007" s="6">
        <f t="shared" si="942"/>
        <v>356.51775742233508</v>
      </c>
      <c r="BW1007" s="6">
        <f t="shared" si="961"/>
        <v>217.3</v>
      </c>
      <c r="BX1007" s="73">
        <f t="shared" si="950"/>
        <v>967.62995433789945</v>
      </c>
      <c r="BY1007" s="6">
        <f t="shared" si="962"/>
        <v>729.98224257766492</v>
      </c>
      <c r="BZ1007" s="33">
        <v>44287</v>
      </c>
      <c r="CA1007" s="5">
        <f t="shared" si="943"/>
        <v>44287</v>
      </c>
      <c r="CB1007" s="11">
        <f t="shared" si="944"/>
        <v>965</v>
      </c>
      <c r="CC1007" s="11"/>
      <c r="CD1007" s="6">
        <f t="shared" si="953"/>
        <v>573.81775742233503</v>
      </c>
      <c r="CE1007" s="62">
        <f t="shared" si="963"/>
        <v>217.3</v>
      </c>
      <c r="CF1007" s="73">
        <f t="shared" si="951"/>
        <v>72.433333333333337</v>
      </c>
      <c r="CG1007" s="73">
        <f t="shared" si="911"/>
        <v>895.19662100456617</v>
      </c>
      <c r="CH1007" s="6">
        <f t="shared" si="955"/>
        <v>512.68224257766497</v>
      </c>
      <c r="CI1007" s="6"/>
      <c r="CJ1007" s="33">
        <v>44652</v>
      </c>
      <c r="CK1007" s="5">
        <f t="shared" si="946"/>
        <v>44652</v>
      </c>
      <c r="CL1007" s="11">
        <f t="shared" si="947"/>
        <v>44652</v>
      </c>
      <c r="CM1007" s="11"/>
      <c r="CN1007" s="6">
        <f t="shared" si="956"/>
        <v>791.11775742233499</v>
      </c>
      <c r="CO1007" s="6">
        <f t="shared" si="964"/>
        <v>217.3</v>
      </c>
      <c r="CP1007" s="73">
        <f t="shared" si="952"/>
        <v>72.433333333333337</v>
      </c>
      <c r="CQ1007" s="73">
        <f t="shared" si="912"/>
        <v>822.76328767123277</v>
      </c>
      <c r="CR1007" s="6">
        <f t="shared" si="949"/>
        <v>295.38224257766495</v>
      </c>
    </row>
    <row r="1008" spans="1:96">
      <c r="A1008" s="30" t="s">
        <v>11677</v>
      </c>
      <c r="B1008" s="30" t="s">
        <v>11673</v>
      </c>
      <c r="C1008" s="49"/>
      <c r="D1008" s="49" t="s">
        <v>11711</v>
      </c>
      <c r="E1008" s="30" t="s">
        <v>2998</v>
      </c>
      <c r="F1008" s="30" t="s">
        <v>11592</v>
      </c>
      <c r="G1008" s="30" t="s">
        <v>4574</v>
      </c>
      <c r="H1008" s="30" t="s">
        <v>11737</v>
      </c>
      <c r="I1008" s="30" t="s">
        <v>4310</v>
      </c>
      <c r="J1008" s="30"/>
      <c r="K1008" s="30" t="s">
        <v>1240</v>
      </c>
      <c r="L1008" s="30" t="s">
        <v>3102</v>
      </c>
      <c r="M1008" s="31">
        <v>1086.5</v>
      </c>
      <c r="N1008" s="30">
        <v>5</v>
      </c>
      <c r="O1008" s="30"/>
      <c r="P1008" s="162">
        <v>15</v>
      </c>
      <c r="Q1008" s="30">
        <f t="shared" si="913"/>
        <v>60</v>
      </c>
      <c r="R1008" s="30">
        <f t="shared" si="914"/>
        <v>1826.2110000000002</v>
      </c>
      <c r="S1008" s="30">
        <f t="shared" si="915"/>
        <v>1825</v>
      </c>
      <c r="T1008" s="30" t="s">
        <v>6</v>
      </c>
      <c r="U1008" s="30"/>
      <c r="V1008" s="32">
        <v>43322</v>
      </c>
      <c r="W1008" s="30"/>
      <c r="X1008" s="31">
        <v>1086.5</v>
      </c>
      <c r="Y1008" s="30"/>
      <c r="Z1008" s="31"/>
      <c r="AA1008" s="30"/>
      <c r="AB1008" s="31">
        <f t="shared" si="916"/>
        <v>1086.5</v>
      </c>
      <c r="AC1008" s="33"/>
      <c r="AD1008" s="10"/>
      <c r="AE1008" s="10"/>
      <c r="AF1008" s="11"/>
      <c r="AG1008" s="11"/>
      <c r="AH1008" s="11"/>
      <c r="AI1008" s="11"/>
      <c r="AJ1008" s="11"/>
      <c r="AK1008" s="33"/>
      <c r="AL1008" s="5"/>
      <c r="AM1008" s="11"/>
      <c r="AN1008" s="11"/>
      <c r="AO1008" s="6"/>
      <c r="AP1008" s="6"/>
      <c r="AQ1008" s="6"/>
      <c r="AR1008" s="33"/>
      <c r="AS1008" s="5"/>
      <c r="AT1008" s="11"/>
      <c r="AU1008" s="11"/>
      <c r="AV1008" s="6"/>
      <c r="AW1008" s="6"/>
      <c r="AX1008" s="6"/>
      <c r="AY1008" s="33">
        <v>43191</v>
      </c>
      <c r="AZ1008" s="5">
        <f t="shared" si="930"/>
        <v>43191</v>
      </c>
      <c r="BA1008" s="11"/>
      <c r="BB1008" s="11"/>
      <c r="BC1008" s="6"/>
      <c r="BD1008" s="6"/>
      <c r="BE1008" s="6"/>
      <c r="BF1008" s="8"/>
      <c r="BG1008" s="33">
        <v>43556</v>
      </c>
      <c r="BH1008" s="5">
        <f t="shared" si="934"/>
        <v>43556</v>
      </c>
      <c r="BI1008" s="11">
        <f t="shared" si="935"/>
        <v>234</v>
      </c>
      <c r="BJ1008" s="11"/>
      <c r="BK1008" s="6">
        <f t="shared" si="958"/>
        <v>139.21775742233507</v>
      </c>
      <c r="BL1008" s="6">
        <f t="shared" si="959"/>
        <v>139.21775742233507</v>
      </c>
      <c r="BM1008" s="6">
        <f t="shared" si="960"/>
        <v>947.28224257766487</v>
      </c>
      <c r="BN1008" s="59"/>
      <c r="BO1008" s="58"/>
      <c r="BP1008" s="58"/>
      <c r="BQ1008" s="61">
        <f t="shared" si="938"/>
        <v>729.98224257766492</v>
      </c>
      <c r="BR1008" s="33">
        <v>43922</v>
      </c>
      <c r="BS1008" s="5">
        <f t="shared" si="939"/>
        <v>43922</v>
      </c>
      <c r="BT1008" s="11">
        <f t="shared" si="940"/>
        <v>43922</v>
      </c>
      <c r="BU1008" s="11"/>
      <c r="BV1008" s="6">
        <f t="shared" si="942"/>
        <v>356.51775742233508</v>
      </c>
      <c r="BW1008" s="6">
        <f t="shared" si="961"/>
        <v>217.3</v>
      </c>
      <c r="BX1008" s="73">
        <f t="shared" si="950"/>
        <v>967.62995433789945</v>
      </c>
      <c r="BY1008" s="6">
        <f t="shared" si="962"/>
        <v>729.98224257766492</v>
      </c>
      <c r="BZ1008" s="33">
        <v>44287</v>
      </c>
      <c r="CA1008" s="5">
        <f t="shared" si="943"/>
        <v>44287</v>
      </c>
      <c r="CB1008" s="11">
        <f t="shared" si="944"/>
        <v>965</v>
      </c>
      <c r="CC1008" s="11"/>
      <c r="CD1008" s="6">
        <f t="shared" si="953"/>
        <v>573.81775742233503</v>
      </c>
      <c r="CE1008" s="62">
        <f t="shared" si="963"/>
        <v>217.3</v>
      </c>
      <c r="CF1008" s="73">
        <f t="shared" si="951"/>
        <v>72.433333333333337</v>
      </c>
      <c r="CG1008" s="73">
        <f t="shared" si="911"/>
        <v>895.19662100456617</v>
      </c>
      <c r="CH1008" s="6">
        <f t="shared" si="955"/>
        <v>512.68224257766497</v>
      </c>
      <c r="CI1008" s="6"/>
      <c r="CJ1008" s="33">
        <v>44652</v>
      </c>
      <c r="CK1008" s="5">
        <f t="shared" si="946"/>
        <v>44652</v>
      </c>
      <c r="CL1008" s="11">
        <f t="shared" si="947"/>
        <v>44652</v>
      </c>
      <c r="CM1008" s="11"/>
      <c r="CN1008" s="6">
        <f t="shared" si="956"/>
        <v>791.11775742233499</v>
      </c>
      <c r="CO1008" s="6">
        <f t="shared" si="964"/>
        <v>217.3</v>
      </c>
      <c r="CP1008" s="73">
        <f t="shared" si="952"/>
        <v>72.433333333333337</v>
      </c>
      <c r="CQ1008" s="73">
        <f t="shared" si="912"/>
        <v>822.76328767123277</v>
      </c>
      <c r="CR1008" s="6">
        <f t="shared" si="949"/>
        <v>295.38224257766495</v>
      </c>
    </row>
    <row r="1009" spans="1:96">
      <c r="A1009" s="30" t="s">
        <v>11678</v>
      </c>
      <c r="B1009" s="30" t="s">
        <v>11673</v>
      </c>
      <c r="C1009" s="49"/>
      <c r="D1009" s="49" t="s">
        <v>11724</v>
      </c>
      <c r="E1009" s="30" t="s">
        <v>2998</v>
      </c>
      <c r="F1009" s="30" t="s">
        <v>11592</v>
      </c>
      <c r="G1009" s="30" t="s">
        <v>4574</v>
      </c>
      <c r="H1009" s="30" t="s">
        <v>11626</v>
      </c>
      <c r="I1009" s="30" t="s">
        <v>11627</v>
      </c>
      <c r="J1009" s="30"/>
      <c r="K1009" s="30" t="s">
        <v>1240</v>
      </c>
      <c r="L1009" s="30" t="s">
        <v>3102</v>
      </c>
      <c r="M1009" s="31">
        <v>1086.5</v>
      </c>
      <c r="N1009" s="30">
        <v>5</v>
      </c>
      <c r="O1009" s="30"/>
      <c r="P1009" s="162">
        <v>15</v>
      </c>
      <c r="Q1009" s="30">
        <f t="shared" si="913"/>
        <v>60</v>
      </c>
      <c r="R1009" s="30">
        <f t="shared" si="914"/>
        <v>1826.2110000000002</v>
      </c>
      <c r="S1009" s="30">
        <f t="shared" si="915"/>
        <v>1825</v>
      </c>
      <c r="T1009" s="30" t="s">
        <v>6</v>
      </c>
      <c r="U1009" s="30"/>
      <c r="V1009" s="32">
        <v>43322</v>
      </c>
      <c r="W1009" s="30"/>
      <c r="X1009" s="31">
        <v>1086.5</v>
      </c>
      <c r="Y1009" s="30"/>
      <c r="Z1009" s="31"/>
      <c r="AA1009" s="30"/>
      <c r="AB1009" s="31">
        <f t="shared" si="916"/>
        <v>1086.5</v>
      </c>
      <c r="AC1009" s="33"/>
      <c r="AD1009" s="10"/>
      <c r="AE1009" s="10"/>
      <c r="AF1009" s="11"/>
      <c r="AG1009" s="11"/>
      <c r="AH1009" s="11"/>
      <c r="AI1009" s="11"/>
      <c r="AJ1009" s="11"/>
      <c r="AK1009" s="33"/>
      <c r="AL1009" s="5"/>
      <c r="AM1009" s="11"/>
      <c r="AN1009" s="11"/>
      <c r="AO1009" s="6"/>
      <c r="AP1009" s="6"/>
      <c r="AQ1009" s="6"/>
      <c r="AR1009" s="33"/>
      <c r="AS1009" s="5"/>
      <c r="AT1009" s="11"/>
      <c r="AU1009" s="11"/>
      <c r="AV1009" s="6"/>
      <c r="AW1009" s="6"/>
      <c r="AX1009" s="6"/>
      <c r="AY1009" s="33">
        <v>43191</v>
      </c>
      <c r="AZ1009" s="5">
        <f t="shared" si="930"/>
        <v>43191</v>
      </c>
      <c r="BA1009" s="11"/>
      <c r="BB1009" s="11"/>
      <c r="BC1009" s="6"/>
      <c r="BD1009" s="6"/>
      <c r="BE1009" s="6"/>
      <c r="BF1009" s="8"/>
      <c r="BG1009" s="33">
        <v>43556</v>
      </c>
      <c r="BH1009" s="5">
        <f t="shared" si="934"/>
        <v>43556</v>
      </c>
      <c r="BI1009" s="11">
        <f t="shared" si="935"/>
        <v>234</v>
      </c>
      <c r="BJ1009" s="11"/>
      <c r="BK1009" s="6">
        <f t="shared" si="958"/>
        <v>139.21775742233507</v>
      </c>
      <c r="BL1009" s="6">
        <f t="shared" si="959"/>
        <v>139.21775742233507</v>
      </c>
      <c r="BM1009" s="6">
        <f t="shared" si="960"/>
        <v>947.28224257766487</v>
      </c>
      <c r="BN1009" s="59"/>
      <c r="BO1009" s="58"/>
      <c r="BP1009" s="58"/>
      <c r="BQ1009" s="61">
        <f t="shared" si="938"/>
        <v>729.98224257766492</v>
      </c>
      <c r="BR1009" s="33">
        <v>43922</v>
      </c>
      <c r="BS1009" s="5">
        <f t="shared" si="939"/>
        <v>43922</v>
      </c>
      <c r="BT1009" s="11">
        <f t="shared" si="940"/>
        <v>43922</v>
      </c>
      <c r="BU1009" s="11"/>
      <c r="BV1009" s="6">
        <f t="shared" si="942"/>
        <v>356.51775742233508</v>
      </c>
      <c r="BW1009" s="6">
        <f t="shared" si="961"/>
        <v>217.3</v>
      </c>
      <c r="BX1009" s="73">
        <f t="shared" si="950"/>
        <v>967.62995433789945</v>
      </c>
      <c r="BY1009" s="6">
        <f t="shared" si="962"/>
        <v>729.98224257766492</v>
      </c>
      <c r="BZ1009" s="33">
        <v>44287</v>
      </c>
      <c r="CA1009" s="5">
        <f t="shared" si="943"/>
        <v>44287</v>
      </c>
      <c r="CB1009" s="11">
        <f t="shared" si="944"/>
        <v>965</v>
      </c>
      <c r="CC1009" s="11"/>
      <c r="CD1009" s="6">
        <f t="shared" si="953"/>
        <v>573.81775742233503</v>
      </c>
      <c r="CE1009" s="62">
        <f t="shared" si="963"/>
        <v>217.3</v>
      </c>
      <c r="CF1009" s="73">
        <f t="shared" si="951"/>
        <v>72.433333333333337</v>
      </c>
      <c r="CG1009" s="73">
        <f t="shared" si="911"/>
        <v>895.19662100456617</v>
      </c>
      <c r="CH1009" s="6">
        <f t="shared" si="955"/>
        <v>512.68224257766497</v>
      </c>
      <c r="CI1009" s="6"/>
      <c r="CJ1009" s="33">
        <v>44652</v>
      </c>
      <c r="CK1009" s="5">
        <f t="shared" si="946"/>
        <v>44652</v>
      </c>
      <c r="CL1009" s="11">
        <f t="shared" si="947"/>
        <v>44652</v>
      </c>
      <c r="CM1009" s="11"/>
      <c r="CN1009" s="6">
        <f t="shared" si="956"/>
        <v>791.11775742233499</v>
      </c>
      <c r="CO1009" s="6">
        <f t="shared" si="964"/>
        <v>217.3</v>
      </c>
      <c r="CP1009" s="73">
        <f t="shared" si="952"/>
        <v>72.433333333333337</v>
      </c>
      <c r="CQ1009" s="73">
        <f t="shared" si="912"/>
        <v>822.76328767123277</v>
      </c>
      <c r="CR1009" s="6">
        <f t="shared" si="949"/>
        <v>295.38224257766495</v>
      </c>
    </row>
    <row r="1010" spans="1:96">
      <c r="A1010" s="30" t="s">
        <v>11679</v>
      </c>
      <c r="B1010" s="30" t="s">
        <v>11673</v>
      </c>
      <c r="C1010" s="49"/>
      <c r="D1010" s="49" t="s">
        <v>11725</v>
      </c>
      <c r="E1010" s="30" t="s">
        <v>2998</v>
      </c>
      <c r="F1010" s="30" t="s">
        <v>11592</v>
      </c>
      <c r="G1010" s="30" t="s">
        <v>4574</v>
      </c>
      <c r="H1010" s="30" t="s">
        <v>4270</v>
      </c>
      <c r="I1010" s="30" t="s">
        <v>4264</v>
      </c>
      <c r="J1010" s="30"/>
      <c r="K1010" s="30" t="s">
        <v>1240</v>
      </c>
      <c r="L1010" s="30" t="s">
        <v>3102</v>
      </c>
      <c r="M1010" s="31">
        <v>1086.5</v>
      </c>
      <c r="N1010" s="30">
        <v>5</v>
      </c>
      <c r="O1010" s="30"/>
      <c r="P1010" s="162">
        <v>15</v>
      </c>
      <c r="Q1010" s="30">
        <f t="shared" si="913"/>
        <v>60</v>
      </c>
      <c r="R1010" s="30">
        <f t="shared" si="914"/>
        <v>1826.2110000000002</v>
      </c>
      <c r="S1010" s="30">
        <f t="shared" si="915"/>
        <v>1825</v>
      </c>
      <c r="T1010" s="30" t="s">
        <v>6</v>
      </c>
      <c r="U1010" s="30"/>
      <c r="V1010" s="32">
        <v>43322</v>
      </c>
      <c r="W1010" s="30"/>
      <c r="X1010" s="31">
        <v>1086.5</v>
      </c>
      <c r="Y1010" s="30"/>
      <c r="Z1010" s="31"/>
      <c r="AA1010" s="30"/>
      <c r="AB1010" s="31">
        <f t="shared" si="916"/>
        <v>1086.5</v>
      </c>
      <c r="AC1010" s="33"/>
      <c r="AD1010" s="10"/>
      <c r="AE1010" s="10"/>
      <c r="AF1010" s="11"/>
      <c r="AG1010" s="11"/>
      <c r="AH1010" s="11"/>
      <c r="AI1010" s="11"/>
      <c r="AJ1010" s="11"/>
      <c r="AK1010" s="33"/>
      <c r="AL1010" s="5"/>
      <c r="AM1010" s="11"/>
      <c r="AN1010" s="11"/>
      <c r="AO1010" s="6"/>
      <c r="AP1010" s="6"/>
      <c r="AQ1010" s="6"/>
      <c r="AR1010" s="33"/>
      <c r="AS1010" s="5"/>
      <c r="AT1010" s="11"/>
      <c r="AU1010" s="11"/>
      <c r="AV1010" s="6"/>
      <c r="AW1010" s="6"/>
      <c r="AX1010" s="6"/>
      <c r="AY1010" s="33">
        <v>43191</v>
      </c>
      <c r="AZ1010" s="5">
        <f t="shared" si="930"/>
        <v>43191</v>
      </c>
      <c r="BA1010" s="11"/>
      <c r="BB1010" s="11"/>
      <c r="BC1010" s="6"/>
      <c r="BD1010" s="6"/>
      <c r="BE1010" s="6"/>
      <c r="BF1010" s="8"/>
      <c r="BG1010" s="33">
        <v>43556</v>
      </c>
      <c r="BH1010" s="5">
        <f t="shared" si="934"/>
        <v>43556</v>
      </c>
      <c r="BI1010" s="11">
        <f t="shared" si="935"/>
        <v>234</v>
      </c>
      <c r="BJ1010" s="11"/>
      <c r="BK1010" s="6">
        <f t="shared" si="958"/>
        <v>139.21775742233507</v>
      </c>
      <c r="BL1010" s="6">
        <f t="shared" si="959"/>
        <v>139.21775742233507</v>
      </c>
      <c r="BM1010" s="6">
        <f t="shared" si="960"/>
        <v>947.28224257766487</v>
      </c>
      <c r="BN1010" s="59"/>
      <c r="BO1010" s="58"/>
      <c r="BP1010" s="58"/>
      <c r="BQ1010" s="61">
        <f t="shared" si="938"/>
        <v>729.98224257766492</v>
      </c>
      <c r="BR1010" s="33">
        <v>43922</v>
      </c>
      <c r="BS1010" s="5">
        <f t="shared" si="939"/>
        <v>43922</v>
      </c>
      <c r="BT1010" s="11">
        <f t="shared" si="940"/>
        <v>43922</v>
      </c>
      <c r="BU1010" s="11"/>
      <c r="BV1010" s="6">
        <f t="shared" si="942"/>
        <v>356.51775742233508</v>
      </c>
      <c r="BW1010" s="6">
        <f t="shared" si="961"/>
        <v>217.3</v>
      </c>
      <c r="BX1010" s="73">
        <f t="shared" si="950"/>
        <v>967.62995433789945</v>
      </c>
      <c r="BY1010" s="6">
        <f t="shared" si="962"/>
        <v>729.98224257766492</v>
      </c>
      <c r="BZ1010" s="33">
        <v>44287</v>
      </c>
      <c r="CA1010" s="5">
        <f t="shared" si="943"/>
        <v>44287</v>
      </c>
      <c r="CB1010" s="11">
        <f t="shared" si="944"/>
        <v>965</v>
      </c>
      <c r="CC1010" s="11"/>
      <c r="CD1010" s="6">
        <f t="shared" si="953"/>
        <v>573.81775742233503</v>
      </c>
      <c r="CE1010" s="62">
        <f t="shared" si="963"/>
        <v>217.3</v>
      </c>
      <c r="CF1010" s="73">
        <f t="shared" si="951"/>
        <v>72.433333333333337</v>
      </c>
      <c r="CG1010" s="73">
        <f t="shared" si="911"/>
        <v>895.19662100456617</v>
      </c>
      <c r="CH1010" s="6">
        <f t="shared" si="955"/>
        <v>512.68224257766497</v>
      </c>
      <c r="CI1010" s="6"/>
      <c r="CJ1010" s="33">
        <v>44652</v>
      </c>
      <c r="CK1010" s="5">
        <f t="shared" si="946"/>
        <v>44652</v>
      </c>
      <c r="CL1010" s="11">
        <f t="shared" si="947"/>
        <v>44652</v>
      </c>
      <c r="CM1010" s="11"/>
      <c r="CN1010" s="6">
        <f t="shared" si="956"/>
        <v>791.11775742233499</v>
      </c>
      <c r="CO1010" s="6">
        <f t="shared" si="964"/>
        <v>217.3</v>
      </c>
      <c r="CP1010" s="73">
        <f t="shared" si="952"/>
        <v>72.433333333333337</v>
      </c>
      <c r="CQ1010" s="73">
        <f t="shared" si="912"/>
        <v>822.76328767123277</v>
      </c>
      <c r="CR1010" s="6">
        <f t="shared" si="949"/>
        <v>295.38224257766495</v>
      </c>
    </row>
    <row r="1011" spans="1:96">
      <c r="A1011" s="30" t="s">
        <v>11680</v>
      </c>
      <c r="B1011" s="30" t="s">
        <v>11673</v>
      </c>
      <c r="C1011" s="49"/>
      <c r="D1011" s="49" t="s">
        <v>11712</v>
      </c>
      <c r="E1011" s="30" t="s">
        <v>2998</v>
      </c>
      <c r="F1011" s="30" t="s">
        <v>11592</v>
      </c>
      <c r="G1011" s="30" t="s">
        <v>4574</v>
      </c>
      <c r="H1011" s="30" t="s">
        <v>4271</v>
      </c>
      <c r="I1011" s="30" t="s">
        <v>4263</v>
      </c>
      <c r="J1011" s="30"/>
      <c r="K1011" s="30" t="s">
        <v>1240</v>
      </c>
      <c r="L1011" s="30" t="s">
        <v>3102</v>
      </c>
      <c r="M1011" s="31">
        <v>1132.5</v>
      </c>
      <c r="N1011" s="30">
        <v>5</v>
      </c>
      <c r="O1011" s="30"/>
      <c r="P1011" s="162">
        <v>15</v>
      </c>
      <c r="Q1011" s="30">
        <f t="shared" si="913"/>
        <v>60</v>
      </c>
      <c r="R1011" s="30">
        <f t="shared" si="914"/>
        <v>1826.2110000000002</v>
      </c>
      <c r="S1011" s="30">
        <f t="shared" si="915"/>
        <v>1825</v>
      </c>
      <c r="T1011" s="30" t="s">
        <v>6</v>
      </c>
      <c r="U1011" s="30"/>
      <c r="V1011" s="32">
        <v>43322</v>
      </c>
      <c r="W1011" s="30"/>
      <c r="X1011" s="31">
        <v>1132.5</v>
      </c>
      <c r="Y1011" s="30"/>
      <c r="Z1011" s="31"/>
      <c r="AA1011" s="30"/>
      <c r="AB1011" s="31">
        <f t="shared" si="916"/>
        <v>1132.5</v>
      </c>
      <c r="AC1011" s="33"/>
      <c r="AD1011" s="10"/>
      <c r="AE1011" s="10"/>
      <c r="AF1011" s="11"/>
      <c r="AG1011" s="11"/>
      <c r="AH1011" s="11"/>
      <c r="AI1011" s="11"/>
      <c r="AJ1011" s="11"/>
      <c r="AK1011" s="33"/>
      <c r="AL1011" s="5"/>
      <c r="AM1011" s="11"/>
      <c r="AN1011" s="11"/>
      <c r="AO1011" s="6"/>
      <c r="AP1011" s="6"/>
      <c r="AQ1011" s="6"/>
      <c r="AR1011" s="33"/>
      <c r="AS1011" s="5"/>
      <c r="AT1011" s="11"/>
      <c r="AU1011" s="11"/>
      <c r="AV1011" s="6"/>
      <c r="AW1011" s="6"/>
      <c r="AX1011" s="6"/>
      <c r="AY1011" s="33">
        <v>43191</v>
      </c>
      <c r="AZ1011" s="5">
        <f t="shared" si="930"/>
        <v>43191</v>
      </c>
      <c r="BA1011" s="11"/>
      <c r="BB1011" s="11"/>
      <c r="BC1011" s="6"/>
      <c r="BD1011" s="6"/>
      <c r="BE1011" s="6"/>
      <c r="BF1011" s="8"/>
      <c r="BG1011" s="33">
        <v>43556</v>
      </c>
      <c r="BH1011" s="5">
        <f t="shared" si="934"/>
        <v>43556</v>
      </c>
      <c r="BI1011" s="11">
        <f t="shared" si="935"/>
        <v>234</v>
      </c>
      <c r="BJ1011" s="11"/>
      <c r="BK1011" s="6">
        <f t="shared" si="958"/>
        <v>145.1119284682876</v>
      </c>
      <c r="BL1011" s="6">
        <f t="shared" si="959"/>
        <v>145.1119284682876</v>
      </c>
      <c r="BM1011" s="6">
        <f t="shared" si="960"/>
        <v>987.3880715317124</v>
      </c>
      <c r="BN1011" s="59"/>
      <c r="BO1011" s="58"/>
      <c r="BP1011" s="58"/>
      <c r="BQ1011" s="61">
        <f t="shared" si="938"/>
        <v>760.8880715317124</v>
      </c>
      <c r="BR1011" s="33">
        <v>43922</v>
      </c>
      <c r="BS1011" s="5">
        <f t="shared" si="939"/>
        <v>43922</v>
      </c>
      <c r="BT1011" s="11">
        <f t="shared" si="940"/>
        <v>43922</v>
      </c>
      <c r="BU1011" s="11"/>
      <c r="BV1011" s="6">
        <f t="shared" si="942"/>
        <v>371.6119284682876</v>
      </c>
      <c r="BW1011" s="6">
        <f t="shared" si="961"/>
        <v>226.5</v>
      </c>
      <c r="BX1011" s="73">
        <f t="shared" si="950"/>
        <v>1008.5972602739727</v>
      </c>
      <c r="BY1011" s="6">
        <f t="shared" si="962"/>
        <v>760.8880715317124</v>
      </c>
      <c r="BZ1011" s="33">
        <v>44287</v>
      </c>
      <c r="CA1011" s="5">
        <f t="shared" si="943"/>
        <v>44287</v>
      </c>
      <c r="CB1011" s="11">
        <f t="shared" si="944"/>
        <v>965</v>
      </c>
      <c r="CC1011" s="11"/>
      <c r="CD1011" s="6">
        <f t="shared" si="953"/>
        <v>598.1119284682876</v>
      </c>
      <c r="CE1011" s="62">
        <f t="shared" si="963"/>
        <v>226.5</v>
      </c>
      <c r="CF1011" s="73">
        <f t="shared" si="951"/>
        <v>75.5</v>
      </c>
      <c r="CG1011" s="73">
        <f t="shared" si="911"/>
        <v>933.09726027397267</v>
      </c>
      <c r="CH1011" s="6">
        <f t="shared" si="955"/>
        <v>534.3880715317124</v>
      </c>
      <c r="CI1011" s="6"/>
      <c r="CJ1011" s="33">
        <v>44652</v>
      </c>
      <c r="CK1011" s="5">
        <f t="shared" si="946"/>
        <v>44652</v>
      </c>
      <c r="CL1011" s="11">
        <f t="shared" si="947"/>
        <v>44652</v>
      </c>
      <c r="CM1011" s="11"/>
      <c r="CN1011" s="6">
        <f t="shared" si="956"/>
        <v>824.6119284682876</v>
      </c>
      <c r="CO1011" s="6">
        <f t="shared" si="964"/>
        <v>226.5</v>
      </c>
      <c r="CP1011" s="73">
        <f t="shared" si="952"/>
        <v>75.5</v>
      </c>
      <c r="CQ1011" s="73">
        <f t="shared" si="912"/>
        <v>857.59726027397267</v>
      </c>
      <c r="CR1011" s="6">
        <f t="shared" si="949"/>
        <v>307.8880715317124</v>
      </c>
    </row>
    <row r="1012" spans="1:96">
      <c r="A1012" s="30" t="s">
        <v>11681</v>
      </c>
      <c r="B1012" s="30" t="s">
        <v>11682</v>
      </c>
      <c r="C1012" s="49"/>
      <c r="D1012" s="49" t="s">
        <v>11713</v>
      </c>
      <c r="E1012" s="30" t="s">
        <v>2998</v>
      </c>
      <c r="F1012" s="30" t="s">
        <v>11592</v>
      </c>
      <c r="G1012" s="30" t="s">
        <v>4574</v>
      </c>
      <c r="H1012" s="30" t="s">
        <v>11694</v>
      </c>
      <c r="I1012" s="30" t="s">
        <v>4257</v>
      </c>
      <c r="J1012" s="30"/>
      <c r="K1012" s="30" t="s">
        <v>1240</v>
      </c>
      <c r="L1012" s="30" t="s">
        <v>3102</v>
      </c>
      <c r="M1012" s="31">
        <v>1227.5</v>
      </c>
      <c r="N1012" s="30">
        <v>5</v>
      </c>
      <c r="O1012" s="30"/>
      <c r="P1012" s="162">
        <v>15</v>
      </c>
      <c r="Q1012" s="30">
        <f t="shared" si="913"/>
        <v>60</v>
      </c>
      <c r="R1012" s="30">
        <f t="shared" si="914"/>
        <v>1826.2110000000002</v>
      </c>
      <c r="S1012" s="30">
        <f t="shared" si="915"/>
        <v>1825</v>
      </c>
      <c r="T1012" s="30" t="s">
        <v>6</v>
      </c>
      <c r="U1012" s="30"/>
      <c r="V1012" s="32">
        <v>43322</v>
      </c>
      <c r="W1012" s="30"/>
      <c r="X1012" s="31">
        <v>1227.5</v>
      </c>
      <c r="Y1012" s="30"/>
      <c r="Z1012" s="31"/>
      <c r="AA1012" s="30"/>
      <c r="AB1012" s="31">
        <f t="shared" si="916"/>
        <v>1227.5</v>
      </c>
      <c r="AC1012" s="33"/>
      <c r="AD1012" s="10"/>
      <c r="AE1012" s="10"/>
      <c r="AF1012" s="11"/>
      <c r="AG1012" s="11"/>
      <c r="AH1012" s="11"/>
      <c r="AI1012" s="11"/>
      <c r="AJ1012" s="11"/>
      <c r="AK1012" s="33"/>
      <c r="AL1012" s="5"/>
      <c r="AM1012" s="11"/>
      <c r="AN1012" s="11"/>
      <c r="AO1012" s="6"/>
      <c r="AP1012" s="6"/>
      <c r="AQ1012" s="6"/>
      <c r="AR1012" s="33"/>
      <c r="AS1012" s="5"/>
      <c r="AT1012" s="11"/>
      <c r="AU1012" s="11"/>
      <c r="AV1012" s="6"/>
      <c r="AW1012" s="6"/>
      <c r="AX1012" s="6"/>
      <c r="AY1012" s="33">
        <v>43191</v>
      </c>
      <c r="AZ1012" s="5">
        <f t="shared" si="930"/>
        <v>43191</v>
      </c>
      <c r="BA1012" s="11"/>
      <c r="BB1012" s="11"/>
      <c r="BC1012" s="6"/>
      <c r="BD1012" s="6"/>
      <c r="BE1012" s="6"/>
      <c r="BF1012" s="8"/>
      <c r="BG1012" s="33">
        <v>43556</v>
      </c>
      <c r="BH1012" s="5">
        <f t="shared" si="934"/>
        <v>43556</v>
      </c>
      <c r="BI1012" s="11">
        <f t="shared" si="935"/>
        <v>234</v>
      </c>
      <c r="BJ1012" s="11"/>
      <c r="BK1012" s="6">
        <f t="shared" si="958"/>
        <v>157.28467301971128</v>
      </c>
      <c r="BL1012" s="6">
        <f t="shared" si="959"/>
        <v>157.28467301971128</v>
      </c>
      <c r="BM1012" s="6">
        <f t="shared" si="960"/>
        <v>1070.2153269802886</v>
      </c>
      <c r="BN1012" s="59"/>
      <c r="BO1012" s="58"/>
      <c r="BP1012" s="58"/>
      <c r="BQ1012" s="61">
        <f t="shared" si="938"/>
        <v>824.71532698028875</v>
      </c>
      <c r="BR1012" s="33">
        <v>43922</v>
      </c>
      <c r="BS1012" s="5">
        <f t="shared" si="939"/>
        <v>43922</v>
      </c>
      <c r="BT1012" s="11">
        <f t="shared" si="940"/>
        <v>43922</v>
      </c>
      <c r="BU1012" s="11"/>
      <c r="BV1012" s="6">
        <f t="shared" si="942"/>
        <v>402.78467301971125</v>
      </c>
      <c r="BW1012" s="6">
        <f t="shared" si="961"/>
        <v>245.5</v>
      </c>
      <c r="BX1012" s="73">
        <f t="shared" si="950"/>
        <v>1093.2036529680365</v>
      </c>
      <c r="BY1012" s="6">
        <f t="shared" si="962"/>
        <v>824.71532698028875</v>
      </c>
      <c r="BZ1012" s="33">
        <v>44287</v>
      </c>
      <c r="CA1012" s="5">
        <f t="shared" si="943"/>
        <v>44287</v>
      </c>
      <c r="CB1012" s="11">
        <f t="shared" si="944"/>
        <v>965</v>
      </c>
      <c r="CC1012" s="11"/>
      <c r="CD1012" s="6">
        <f t="shared" si="953"/>
        <v>648.28467301971125</v>
      </c>
      <c r="CE1012" s="62">
        <f t="shared" si="963"/>
        <v>245.5</v>
      </c>
      <c r="CF1012" s="73">
        <f t="shared" si="951"/>
        <v>81.833333333333329</v>
      </c>
      <c r="CG1012" s="73">
        <f t="shared" si="911"/>
        <v>1011.3703196347032</v>
      </c>
      <c r="CH1012" s="6">
        <f t="shared" si="955"/>
        <v>579.21532698028875</v>
      </c>
      <c r="CI1012" s="6"/>
      <c r="CJ1012" s="33">
        <v>44652</v>
      </c>
      <c r="CK1012" s="5">
        <f t="shared" si="946"/>
        <v>44652</v>
      </c>
      <c r="CL1012" s="11">
        <f t="shared" si="947"/>
        <v>44652</v>
      </c>
      <c r="CM1012" s="11"/>
      <c r="CN1012" s="6">
        <f t="shared" si="956"/>
        <v>893.78467301971125</v>
      </c>
      <c r="CO1012" s="6">
        <f t="shared" si="964"/>
        <v>245.5</v>
      </c>
      <c r="CP1012" s="73">
        <f t="shared" si="952"/>
        <v>81.833333333333329</v>
      </c>
      <c r="CQ1012" s="73">
        <f t="shared" si="912"/>
        <v>929.53698630136978</v>
      </c>
      <c r="CR1012" s="6">
        <f t="shared" si="949"/>
        <v>333.71532698028875</v>
      </c>
    </row>
    <row r="1013" spans="1:96">
      <c r="A1013" s="30" t="s">
        <v>11683</v>
      </c>
      <c r="B1013" s="30" t="s">
        <v>11682</v>
      </c>
      <c r="C1013" s="49"/>
      <c r="D1013" s="49" t="s">
        <v>11714</v>
      </c>
      <c r="E1013" s="30" t="s">
        <v>2998</v>
      </c>
      <c r="F1013" s="30" t="s">
        <v>11592</v>
      </c>
      <c r="G1013" s="30" t="s">
        <v>4574</v>
      </c>
      <c r="H1013" s="30" t="s">
        <v>11721</v>
      </c>
      <c r="I1013" s="30" t="s">
        <v>4258</v>
      </c>
      <c r="J1013" s="30"/>
      <c r="K1013" s="30" t="s">
        <v>1240</v>
      </c>
      <c r="L1013" s="30" t="s">
        <v>3102</v>
      </c>
      <c r="M1013" s="31">
        <v>1227.5</v>
      </c>
      <c r="N1013" s="30">
        <v>5</v>
      </c>
      <c r="O1013" s="30"/>
      <c r="P1013" s="162">
        <v>15</v>
      </c>
      <c r="Q1013" s="30">
        <f t="shared" si="913"/>
        <v>60</v>
      </c>
      <c r="R1013" s="30">
        <f t="shared" si="914"/>
        <v>1826.2110000000002</v>
      </c>
      <c r="S1013" s="30">
        <f t="shared" si="915"/>
        <v>1825</v>
      </c>
      <c r="T1013" s="30" t="s">
        <v>6</v>
      </c>
      <c r="U1013" s="30"/>
      <c r="V1013" s="32">
        <v>43322</v>
      </c>
      <c r="W1013" s="30"/>
      <c r="X1013" s="31">
        <v>1227.5</v>
      </c>
      <c r="Y1013" s="30"/>
      <c r="Z1013" s="31"/>
      <c r="AA1013" s="30"/>
      <c r="AB1013" s="31">
        <f t="shared" si="916"/>
        <v>1227.5</v>
      </c>
      <c r="AC1013" s="33"/>
      <c r="AD1013" s="10"/>
      <c r="AE1013" s="10"/>
      <c r="AF1013" s="11"/>
      <c r="AG1013" s="11"/>
      <c r="AH1013" s="11"/>
      <c r="AI1013" s="11"/>
      <c r="AJ1013" s="11"/>
      <c r="AK1013" s="33"/>
      <c r="AL1013" s="5"/>
      <c r="AM1013" s="11"/>
      <c r="AN1013" s="11"/>
      <c r="AO1013" s="6"/>
      <c r="AP1013" s="6"/>
      <c r="AQ1013" s="6"/>
      <c r="AR1013" s="33"/>
      <c r="AS1013" s="5"/>
      <c r="AT1013" s="11"/>
      <c r="AU1013" s="11"/>
      <c r="AV1013" s="6"/>
      <c r="AW1013" s="6"/>
      <c r="AX1013" s="6"/>
      <c r="AY1013" s="33">
        <v>43191</v>
      </c>
      <c r="AZ1013" s="5">
        <f t="shared" si="930"/>
        <v>43191</v>
      </c>
      <c r="BA1013" s="11"/>
      <c r="BB1013" s="11"/>
      <c r="BC1013" s="6"/>
      <c r="BD1013" s="6"/>
      <c r="BE1013" s="6"/>
      <c r="BF1013" s="8"/>
      <c r="BG1013" s="33">
        <v>43556</v>
      </c>
      <c r="BH1013" s="5">
        <f t="shared" si="934"/>
        <v>43556</v>
      </c>
      <c r="BI1013" s="11">
        <f t="shared" si="935"/>
        <v>234</v>
      </c>
      <c r="BJ1013" s="11"/>
      <c r="BK1013" s="6">
        <f t="shared" si="958"/>
        <v>157.28467301971128</v>
      </c>
      <c r="BL1013" s="6">
        <f t="shared" si="959"/>
        <v>157.28467301971128</v>
      </c>
      <c r="BM1013" s="6">
        <f t="shared" si="960"/>
        <v>1070.2153269802886</v>
      </c>
      <c r="BN1013" s="59"/>
      <c r="BO1013" s="58"/>
      <c r="BP1013" s="58"/>
      <c r="BQ1013" s="61">
        <f t="shared" si="938"/>
        <v>824.71532698028875</v>
      </c>
      <c r="BR1013" s="33">
        <v>43922</v>
      </c>
      <c r="BS1013" s="5">
        <f t="shared" si="939"/>
        <v>43922</v>
      </c>
      <c r="BT1013" s="11">
        <f t="shared" si="940"/>
        <v>43922</v>
      </c>
      <c r="BU1013" s="11"/>
      <c r="BV1013" s="6">
        <f t="shared" si="942"/>
        <v>402.78467301971125</v>
      </c>
      <c r="BW1013" s="6">
        <f t="shared" si="961"/>
        <v>245.5</v>
      </c>
      <c r="BX1013" s="73">
        <f t="shared" si="950"/>
        <v>1093.2036529680365</v>
      </c>
      <c r="BY1013" s="6">
        <f t="shared" si="962"/>
        <v>824.71532698028875</v>
      </c>
      <c r="BZ1013" s="33">
        <v>44287</v>
      </c>
      <c r="CA1013" s="5">
        <f t="shared" si="943"/>
        <v>44287</v>
      </c>
      <c r="CB1013" s="11">
        <f t="shared" si="944"/>
        <v>965</v>
      </c>
      <c r="CC1013" s="11"/>
      <c r="CD1013" s="6">
        <f t="shared" si="953"/>
        <v>648.28467301971125</v>
      </c>
      <c r="CE1013" s="62">
        <f t="shared" si="963"/>
        <v>245.5</v>
      </c>
      <c r="CF1013" s="73">
        <f t="shared" si="951"/>
        <v>81.833333333333329</v>
      </c>
      <c r="CG1013" s="73">
        <f t="shared" si="911"/>
        <v>1011.3703196347032</v>
      </c>
      <c r="CH1013" s="6">
        <f t="shared" si="955"/>
        <v>579.21532698028875</v>
      </c>
      <c r="CI1013" s="6"/>
      <c r="CJ1013" s="33">
        <v>44652</v>
      </c>
      <c r="CK1013" s="5">
        <f t="shared" si="946"/>
        <v>44652</v>
      </c>
      <c r="CL1013" s="11">
        <f t="shared" si="947"/>
        <v>44652</v>
      </c>
      <c r="CM1013" s="11"/>
      <c r="CN1013" s="6">
        <f t="shared" si="956"/>
        <v>893.78467301971125</v>
      </c>
      <c r="CO1013" s="6">
        <f t="shared" si="964"/>
        <v>245.5</v>
      </c>
      <c r="CP1013" s="73">
        <f t="shared" si="952"/>
        <v>81.833333333333329</v>
      </c>
      <c r="CQ1013" s="73">
        <f t="shared" si="912"/>
        <v>929.53698630136978</v>
      </c>
      <c r="CR1013" s="6">
        <f t="shared" si="949"/>
        <v>333.71532698028875</v>
      </c>
    </row>
    <row r="1014" spans="1:96">
      <c r="A1014" s="30" t="s">
        <v>11684</v>
      </c>
      <c r="B1014" s="30" t="s">
        <v>11685</v>
      </c>
      <c r="C1014" s="49"/>
      <c r="D1014" s="49" t="s">
        <v>11715</v>
      </c>
      <c r="E1014" s="30" t="s">
        <v>2998</v>
      </c>
      <c r="F1014" s="30" t="s">
        <v>11592</v>
      </c>
      <c r="G1014" s="30" t="s">
        <v>4574</v>
      </c>
      <c r="H1014" s="30" t="s">
        <v>11694</v>
      </c>
      <c r="I1014" s="30" t="s">
        <v>4257</v>
      </c>
      <c r="J1014" s="30"/>
      <c r="K1014" s="30" t="s">
        <v>1240</v>
      </c>
      <c r="L1014" s="30" t="s">
        <v>3102</v>
      </c>
      <c r="M1014" s="31">
        <v>3189.57</v>
      </c>
      <c r="N1014" s="30">
        <v>5</v>
      </c>
      <c r="O1014" s="30"/>
      <c r="P1014" s="162">
        <v>15</v>
      </c>
      <c r="Q1014" s="30">
        <f t="shared" si="913"/>
        <v>60</v>
      </c>
      <c r="R1014" s="30">
        <f t="shared" si="914"/>
        <v>1826.2110000000002</v>
      </c>
      <c r="S1014" s="30">
        <f t="shared" si="915"/>
        <v>1825</v>
      </c>
      <c r="T1014" s="30" t="s">
        <v>6</v>
      </c>
      <c r="U1014" s="30"/>
      <c r="V1014" s="32">
        <v>43322</v>
      </c>
      <c r="W1014" s="30"/>
      <c r="X1014" s="31">
        <v>3189.57</v>
      </c>
      <c r="Y1014" s="30"/>
      <c r="Z1014" s="31"/>
      <c r="AA1014" s="30"/>
      <c r="AB1014" s="31">
        <f t="shared" si="916"/>
        <v>3189.57</v>
      </c>
      <c r="AC1014" s="33"/>
      <c r="AD1014" s="10"/>
      <c r="AE1014" s="10"/>
      <c r="AF1014" s="11"/>
      <c r="AG1014" s="11"/>
      <c r="AH1014" s="11"/>
      <c r="AI1014" s="11"/>
      <c r="AJ1014" s="11"/>
      <c r="AK1014" s="33"/>
      <c r="AL1014" s="5"/>
      <c r="AM1014" s="11"/>
      <c r="AN1014" s="11"/>
      <c r="AO1014" s="6"/>
      <c r="AP1014" s="6"/>
      <c r="AQ1014" s="6"/>
      <c r="AR1014" s="33"/>
      <c r="AS1014" s="5"/>
      <c r="AT1014" s="11"/>
      <c r="AU1014" s="11"/>
      <c r="AV1014" s="6"/>
      <c r="AW1014" s="6"/>
      <c r="AX1014" s="6"/>
      <c r="AY1014" s="33">
        <v>43191</v>
      </c>
      <c r="AZ1014" s="5">
        <f t="shared" si="930"/>
        <v>43191</v>
      </c>
      <c r="BA1014" s="11"/>
      <c r="BB1014" s="11"/>
      <c r="BC1014" s="6"/>
      <c r="BD1014" s="6"/>
      <c r="BE1014" s="6"/>
      <c r="BF1014" s="8"/>
      <c r="BG1014" s="33">
        <v>43556</v>
      </c>
      <c r="BH1014" s="5">
        <f t="shared" si="934"/>
        <v>43556</v>
      </c>
      <c r="BI1014" s="11">
        <f t="shared" si="935"/>
        <v>234</v>
      </c>
      <c r="BJ1014" s="11"/>
      <c r="BK1014" s="6">
        <f t="shared" si="958"/>
        <v>408.6928509356257</v>
      </c>
      <c r="BL1014" s="6">
        <f t="shared" si="959"/>
        <v>408.6928509356257</v>
      </c>
      <c r="BM1014" s="6">
        <f t="shared" si="960"/>
        <v>2780.8771490643744</v>
      </c>
      <c r="BN1014" s="59"/>
      <c r="BO1014" s="58"/>
      <c r="BP1014" s="58"/>
      <c r="BQ1014" s="61">
        <f t="shared" si="938"/>
        <v>2142.9631490643742</v>
      </c>
      <c r="BR1014" s="33">
        <v>43922</v>
      </c>
      <c r="BS1014" s="5">
        <f t="shared" si="939"/>
        <v>43922</v>
      </c>
      <c r="BT1014" s="11">
        <f t="shared" si="940"/>
        <v>43922</v>
      </c>
      <c r="BU1014" s="11"/>
      <c r="BV1014" s="6">
        <f t="shared" si="942"/>
        <v>1046.6068509356257</v>
      </c>
      <c r="BW1014" s="6">
        <f t="shared" si="961"/>
        <v>637.91399999999999</v>
      </c>
      <c r="BX1014" s="73">
        <f t="shared" si="950"/>
        <v>2840.6106520547942</v>
      </c>
      <c r="BY1014" s="6">
        <f t="shared" si="962"/>
        <v>2142.9631490643742</v>
      </c>
      <c r="BZ1014" s="33">
        <v>44287</v>
      </c>
      <c r="CA1014" s="5">
        <f t="shared" si="943"/>
        <v>44287</v>
      </c>
      <c r="CB1014" s="11">
        <f t="shared" si="944"/>
        <v>965</v>
      </c>
      <c r="CC1014" s="11"/>
      <c r="CD1014" s="6">
        <f t="shared" si="953"/>
        <v>1684.5208509356257</v>
      </c>
      <c r="CE1014" s="62">
        <f t="shared" si="963"/>
        <v>637.91399999999999</v>
      </c>
      <c r="CF1014" s="73">
        <f t="shared" si="951"/>
        <v>212.63800000000001</v>
      </c>
      <c r="CG1014" s="73">
        <f t="shared" si="911"/>
        <v>2627.9726520547943</v>
      </c>
      <c r="CH1014" s="6">
        <f t="shared" si="955"/>
        <v>1505.0491490643742</v>
      </c>
      <c r="CI1014" s="6"/>
      <c r="CJ1014" s="33">
        <v>44652</v>
      </c>
      <c r="CK1014" s="5">
        <f t="shared" si="946"/>
        <v>44652</v>
      </c>
      <c r="CL1014" s="11">
        <f t="shared" si="947"/>
        <v>44652</v>
      </c>
      <c r="CM1014" s="11"/>
      <c r="CN1014" s="6">
        <f t="shared" si="956"/>
        <v>2322.4348509356259</v>
      </c>
      <c r="CO1014" s="6">
        <f t="shared" si="964"/>
        <v>637.91399999999999</v>
      </c>
      <c r="CP1014" s="73">
        <f t="shared" si="952"/>
        <v>212.63800000000001</v>
      </c>
      <c r="CQ1014" s="73">
        <f t="shared" si="912"/>
        <v>2415.3346520547943</v>
      </c>
      <c r="CR1014" s="6">
        <f t="shared" si="949"/>
        <v>867.13514906437422</v>
      </c>
    </row>
    <row r="1015" spans="1:96">
      <c r="A1015" s="30" t="s">
        <v>11686</v>
      </c>
      <c r="B1015" s="30" t="s">
        <v>11685</v>
      </c>
      <c r="C1015" s="49"/>
      <c r="D1015" s="49" t="s">
        <v>11716</v>
      </c>
      <c r="E1015" s="30" t="s">
        <v>2998</v>
      </c>
      <c r="F1015" s="30" t="s">
        <v>11592</v>
      </c>
      <c r="G1015" s="30" t="s">
        <v>4574</v>
      </c>
      <c r="H1015" s="30" t="s">
        <v>3131</v>
      </c>
      <c r="I1015" s="30" t="s">
        <v>4256</v>
      </c>
      <c r="J1015" s="30"/>
      <c r="K1015" s="30" t="s">
        <v>1240</v>
      </c>
      <c r="L1015" s="30" t="s">
        <v>3102</v>
      </c>
      <c r="M1015" s="31">
        <v>3189.57</v>
      </c>
      <c r="N1015" s="30">
        <v>5</v>
      </c>
      <c r="O1015" s="30"/>
      <c r="P1015" s="162">
        <v>15</v>
      </c>
      <c r="Q1015" s="30">
        <f t="shared" si="913"/>
        <v>60</v>
      </c>
      <c r="R1015" s="30">
        <f t="shared" si="914"/>
        <v>1826.2110000000002</v>
      </c>
      <c r="S1015" s="30">
        <f t="shared" si="915"/>
        <v>1825</v>
      </c>
      <c r="T1015" s="30" t="s">
        <v>6</v>
      </c>
      <c r="U1015" s="30"/>
      <c r="V1015" s="32">
        <v>43322</v>
      </c>
      <c r="W1015" s="30"/>
      <c r="X1015" s="31">
        <v>3189.57</v>
      </c>
      <c r="Y1015" s="30"/>
      <c r="Z1015" s="31"/>
      <c r="AA1015" s="30"/>
      <c r="AB1015" s="31">
        <f t="shared" si="916"/>
        <v>3189.57</v>
      </c>
      <c r="AC1015" s="33"/>
      <c r="AD1015" s="10"/>
      <c r="AE1015" s="10"/>
      <c r="AF1015" s="11"/>
      <c r="AG1015" s="11"/>
      <c r="AH1015" s="11"/>
      <c r="AI1015" s="11"/>
      <c r="AJ1015" s="11"/>
      <c r="AK1015" s="33"/>
      <c r="AL1015" s="5"/>
      <c r="AM1015" s="11"/>
      <c r="AN1015" s="11"/>
      <c r="AO1015" s="6"/>
      <c r="AP1015" s="6"/>
      <c r="AQ1015" s="6"/>
      <c r="AR1015" s="33"/>
      <c r="AS1015" s="5"/>
      <c r="AT1015" s="11"/>
      <c r="AU1015" s="11"/>
      <c r="AV1015" s="6"/>
      <c r="AW1015" s="6"/>
      <c r="AX1015" s="6"/>
      <c r="AY1015" s="33">
        <v>43191</v>
      </c>
      <c r="AZ1015" s="5">
        <f t="shared" si="930"/>
        <v>43191</v>
      </c>
      <c r="BA1015" s="11"/>
      <c r="BB1015" s="11"/>
      <c r="BC1015" s="6"/>
      <c r="BD1015" s="6"/>
      <c r="BE1015" s="6"/>
      <c r="BF1015" s="8"/>
      <c r="BG1015" s="33">
        <v>43556</v>
      </c>
      <c r="BH1015" s="5">
        <f t="shared" si="934"/>
        <v>43556</v>
      </c>
      <c r="BI1015" s="11">
        <f t="shared" si="935"/>
        <v>234</v>
      </c>
      <c r="BJ1015" s="11"/>
      <c r="BK1015" s="6">
        <f t="shared" si="958"/>
        <v>408.6928509356257</v>
      </c>
      <c r="BL1015" s="6">
        <f t="shared" si="959"/>
        <v>408.6928509356257</v>
      </c>
      <c r="BM1015" s="6">
        <f t="shared" si="960"/>
        <v>2780.8771490643744</v>
      </c>
      <c r="BN1015" s="59"/>
      <c r="BO1015" s="58"/>
      <c r="BP1015" s="58"/>
      <c r="BQ1015" s="61">
        <f t="shared" si="938"/>
        <v>2142.9631490643742</v>
      </c>
      <c r="BR1015" s="33">
        <v>43922</v>
      </c>
      <c r="BS1015" s="5">
        <f t="shared" si="939"/>
        <v>43922</v>
      </c>
      <c r="BT1015" s="11">
        <f t="shared" si="940"/>
        <v>43922</v>
      </c>
      <c r="BU1015" s="11"/>
      <c r="BV1015" s="6">
        <f t="shared" si="942"/>
        <v>1046.6068509356257</v>
      </c>
      <c r="BW1015" s="6">
        <f t="shared" si="961"/>
        <v>637.91399999999999</v>
      </c>
      <c r="BX1015" s="73">
        <f t="shared" si="950"/>
        <v>2840.6106520547942</v>
      </c>
      <c r="BY1015" s="6">
        <f t="shared" si="962"/>
        <v>2142.9631490643742</v>
      </c>
      <c r="BZ1015" s="33">
        <v>44287</v>
      </c>
      <c r="CA1015" s="5">
        <f t="shared" si="943"/>
        <v>44287</v>
      </c>
      <c r="CB1015" s="11">
        <f t="shared" si="944"/>
        <v>965</v>
      </c>
      <c r="CC1015" s="11"/>
      <c r="CD1015" s="6">
        <f t="shared" si="953"/>
        <v>1684.5208509356257</v>
      </c>
      <c r="CE1015" s="62">
        <f t="shared" si="963"/>
        <v>637.91399999999999</v>
      </c>
      <c r="CF1015" s="73">
        <f t="shared" si="951"/>
        <v>212.63800000000001</v>
      </c>
      <c r="CG1015" s="73">
        <f t="shared" si="911"/>
        <v>2627.9726520547943</v>
      </c>
      <c r="CH1015" s="6">
        <f t="shared" si="955"/>
        <v>1505.0491490643742</v>
      </c>
      <c r="CI1015" s="6"/>
      <c r="CJ1015" s="33">
        <v>44652</v>
      </c>
      <c r="CK1015" s="5">
        <f t="shared" si="946"/>
        <v>44652</v>
      </c>
      <c r="CL1015" s="11">
        <f t="shared" si="947"/>
        <v>44652</v>
      </c>
      <c r="CM1015" s="11"/>
      <c r="CN1015" s="6">
        <f t="shared" si="956"/>
        <v>2322.4348509356259</v>
      </c>
      <c r="CO1015" s="6">
        <f t="shared" si="964"/>
        <v>637.91399999999999</v>
      </c>
      <c r="CP1015" s="73">
        <f t="shared" si="952"/>
        <v>212.63800000000001</v>
      </c>
      <c r="CQ1015" s="73">
        <f t="shared" si="912"/>
        <v>2415.3346520547943</v>
      </c>
      <c r="CR1015" s="6">
        <f t="shared" si="949"/>
        <v>867.13514906437422</v>
      </c>
    </row>
    <row r="1016" spans="1:96">
      <c r="A1016" s="30" t="s">
        <v>11687</v>
      </c>
      <c r="B1016" s="30" t="s">
        <v>11685</v>
      </c>
      <c r="C1016" s="49"/>
      <c r="D1016" s="49" t="s">
        <v>11717</v>
      </c>
      <c r="E1016" s="30" t="s">
        <v>2998</v>
      </c>
      <c r="F1016" s="30" t="s">
        <v>11592</v>
      </c>
      <c r="G1016" s="30" t="s">
        <v>4574</v>
      </c>
      <c r="H1016" s="30" t="s">
        <v>11721</v>
      </c>
      <c r="I1016" s="30" t="s">
        <v>4258</v>
      </c>
      <c r="J1016" s="30"/>
      <c r="K1016" s="30" t="s">
        <v>1240</v>
      </c>
      <c r="L1016" s="30" t="s">
        <v>3102</v>
      </c>
      <c r="M1016" s="31">
        <v>3189.57</v>
      </c>
      <c r="N1016" s="30">
        <v>5</v>
      </c>
      <c r="O1016" s="30"/>
      <c r="P1016" s="162">
        <v>15</v>
      </c>
      <c r="Q1016" s="30">
        <f t="shared" si="913"/>
        <v>60</v>
      </c>
      <c r="R1016" s="30">
        <f t="shared" si="914"/>
        <v>1826.2110000000002</v>
      </c>
      <c r="S1016" s="30">
        <f t="shared" si="915"/>
        <v>1825</v>
      </c>
      <c r="T1016" s="30" t="s">
        <v>6</v>
      </c>
      <c r="U1016" s="30"/>
      <c r="V1016" s="32">
        <v>43322</v>
      </c>
      <c r="W1016" s="30"/>
      <c r="X1016" s="31">
        <v>3189.57</v>
      </c>
      <c r="Y1016" s="30"/>
      <c r="Z1016" s="31"/>
      <c r="AA1016" s="30"/>
      <c r="AB1016" s="31">
        <f t="shared" si="916"/>
        <v>3189.57</v>
      </c>
      <c r="AC1016" s="33"/>
      <c r="AD1016" s="10"/>
      <c r="AE1016" s="10"/>
      <c r="AF1016" s="11"/>
      <c r="AG1016" s="11"/>
      <c r="AH1016" s="11"/>
      <c r="AI1016" s="11"/>
      <c r="AJ1016" s="11"/>
      <c r="AK1016" s="33"/>
      <c r="AL1016" s="5"/>
      <c r="AM1016" s="11"/>
      <c r="AN1016" s="11"/>
      <c r="AO1016" s="6"/>
      <c r="AP1016" s="6"/>
      <c r="AQ1016" s="6"/>
      <c r="AR1016" s="33"/>
      <c r="AS1016" s="5"/>
      <c r="AT1016" s="11"/>
      <c r="AU1016" s="11"/>
      <c r="AV1016" s="6"/>
      <c r="AW1016" s="6"/>
      <c r="AX1016" s="6"/>
      <c r="AY1016" s="33">
        <v>43191</v>
      </c>
      <c r="AZ1016" s="5">
        <f t="shared" si="930"/>
        <v>43191</v>
      </c>
      <c r="BA1016" s="11"/>
      <c r="BB1016" s="11"/>
      <c r="BC1016" s="6"/>
      <c r="BD1016" s="6"/>
      <c r="BE1016" s="6"/>
      <c r="BF1016" s="8"/>
      <c r="BG1016" s="33">
        <v>43556</v>
      </c>
      <c r="BH1016" s="5">
        <f t="shared" si="934"/>
        <v>43556</v>
      </c>
      <c r="BI1016" s="11">
        <f t="shared" si="935"/>
        <v>234</v>
      </c>
      <c r="BJ1016" s="11"/>
      <c r="BK1016" s="6">
        <f t="shared" si="958"/>
        <v>408.6928509356257</v>
      </c>
      <c r="BL1016" s="6">
        <f t="shared" si="959"/>
        <v>408.6928509356257</v>
      </c>
      <c r="BM1016" s="6">
        <f t="shared" si="960"/>
        <v>2780.8771490643744</v>
      </c>
      <c r="BN1016" s="59"/>
      <c r="BO1016" s="58"/>
      <c r="BP1016" s="58"/>
      <c r="BQ1016" s="61">
        <f t="shared" si="938"/>
        <v>2142.9631490643742</v>
      </c>
      <c r="BR1016" s="33">
        <v>43922</v>
      </c>
      <c r="BS1016" s="5">
        <f t="shared" si="939"/>
        <v>43922</v>
      </c>
      <c r="BT1016" s="11">
        <f t="shared" si="940"/>
        <v>43922</v>
      </c>
      <c r="BU1016" s="11"/>
      <c r="BV1016" s="6">
        <f t="shared" si="942"/>
        <v>1046.6068509356257</v>
      </c>
      <c r="BW1016" s="6">
        <f t="shared" si="961"/>
        <v>637.91399999999999</v>
      </c>
      <c r="BX1016" s="73">
        <f t="shared" si="950"/>
        <v>2840.6106520547942</v>
      </c>
      <c r="BY1016" s="6">
        <f t="shared" si="962"/>
        <v>2142.9631490643742</v>
      </c>
      <c r="BZ1016" s="33">
        <v>44287</v>
      </c>
      <c r="CA1016" s="5">
        <f t="shared" si="943"/>
        <v>44287</v>
      </c>
      <c r="CB1016" s="11">
        <f t="shared" si="944"/>
        <v>965</v>
      </c>
      <c r="CC1016" s="11"/>
      <c r="CD1016" s="6">
        <f t="shared" si="953"/>
        <v>1684.5208509356257</v>
      </c>
      <c r="CE1016" s="62">
        <f t="shared" si="963"/>
        <v>637.91399999999999</v>
      </c>
      <c r="CF1016" s="73">
        <f t="shared" si="951"/>
        <v>212.63800000000001</v>
      </c>
      <c r="CG1016" s="73">
        <f t="shared" si="911"/>
        <v>2627.9726520547943</v>
      </c>
      <c r="CH1016" s="6">
        <f t="shared" si="955"/>
        <v>1505.0491490643742</v>
      </c>
      <c r="CI1016" s="6"/>
      <c r="CJ1016" s="33">
        <v>44652</v>
      </c>
      <c r="CK1016" s="5">
        <f t="shared" si="946"/>
        <v>44652</v>
      </c>
      <c r="CL1016" s="11">
        <f t="shared" si="947"/>
        <v>44652</v>
      </c>
      <c r="CM1016" s="11"/>
      <c r="CN1016" s="6">
        <f t="shared" si="956"/>
        <v>2322.4348509356259</v>
      </c>
      <c r="CO1016" s="6">
        <f t="shared" si="964"/>
        <v>637.91399999999999</v>
      </c>
      <c r="CP1016" s="73">
        <f t="shared" si="952"/>
        <v>212.63800000000001</v>
      </c>
      <c r="CQ1016" s="73">
        <f t="shared" si="912"/>
        <v>2415.3346520547943</v>
      </c>
      <c r="CR1016" s="6">
        <f t="shared" si="949"/>
        <v>867.13514906437422</v>
      </c>
    </row>
    <row r="1017" spans="1:96">
      <c r="A1017" s="30" t="s">
        <v>11688</v>
      </c>
      <c r="B1017" s="30" t="s">
        <v>11689</v>
      </c>
      <c r="C1017" s="49"/>
      <c r="D1017" s="49" t="s">
        <v>11718</v>
      </c>
      <c r="E1017" s="30" t="s">
        <v>2998</v>
      </c>
      <c r="F1017" s="30" t="s">
        <v>11592</v>
      </c>
      <c r="G1017" s="30" t="s">
        <v>4574</v>
      </c>
      <c r="H1017" s="30" t="s">
        <v>3131</v>
      </c>
      <c r="I1017" s="30" t="s">
        <v>4256</v>
      </c>
      <c r="J1017" s="30"/>
      <c r="K1017" s="30" t="s">
        <v>1240</v>
      </c>
      <c r="L1017" s="30" t="s">
        <v>3102</v>
      </c>
      <c r="M1017" s="31">
        <v>12025.55</v>
      </c>
      <c r="N1017" s="30">
        <v>5</v>
      </c>
      <c r="O1017" s="30"/>
      <c r="P1017" s="162">
        <v>15</v>
      </c>
      <c r="Q1017" s="30">
        <f t="shared" si="913"/>
        <v>60</v>
      </c>
      <c r="R1017" s="30">
        <f t="shared" si="914"/>
        <v>1826.2110000000002</v>
      </c>
      <c r="S1017" s="30">
        <f t="shared" si="915"/>
        <v>1825</v>
      </c>
      <c r="T1017" s="30" t="s">
        <v>6</v>
      </c>
      <c r="U1017" s="30"/>
      <c r="V1017" s="32">
        <v>43322</v>
      </c>
      <c r="W1017" s="30"/>
      <c r="X1017" s="31">
        <v>12025.55</v>
      </c>
      <c r="Y1017" s="30"/>
      <c r="Z1017" s="31"/>
      <c r="AA1017" s="30"/>
      <c r="AB1017" s="31">
        <f t="shared" si="916"/>
        <v>12025.55</v>
      </c>
      <c r="AC1017" s="33"/>
      <c r="AD1017" s="10"/>
      <c r="AE1017" s="10"/>
      <c r="AF1017" s="11"/>
      <c r="AG1017" s="11"/>
      <c r="AH1017" s="11"/>
      <c r="AI1017" s="11"/>
      <c r="AJ1017" s="11"/>
      <c r="AK1017" s="33"/>
      <c r="AL1017" s="5"/>
      <c r="AM1017" s="11"/>
      <c r="AN1017" s="11"/>
      <c r="AO1017" s="6"/>
      <c r="AP1017" s="6"/>
      <c r="AQ1017" s="6"/>
      <c r="AR1017" s="33"/>
      <c r="AS1017" s="5"/>
      <c r="AT1017" s="11"/>
      <c r="AU1017" s="11"/>
      <c r="AV1017" s="6"/>
      <c r="AW1017" s="6"/>
      <c r="AX1017" s="6"/>
      <c r="AY1017" s="33">
        <v>43191</v>
      </c>
      <c r="AZ1017" s="5">
        <f t="shared" si="930"/>
        <v>43191</v>
      </c>
      <c r="BA1017" s="11"/>
      <c r="BB1017" s="11"/>
      <c r="BC1017" s="6"/>
      <c r="BD1017" s="6"/>
      <c r="BE1017" s="6"/>
      <c r="BF1017" s="8"/>
      <c r="BG1017" s="33">
        <v>43556</v>
      </c>
      <c r="BH1017" s="5">
        <f t="shared" si="934"/>
        <v>43556</v>
      </c>
      <c r="BI1017" s="11">
        <f t="shared" si="935"/>
        <v>234</v>
      </c>
      <c r="BJ1017" s="11"/>
      <c r="BK1017" s="6">
        <f t="shared" si="958"/>
        <v>1540.8836656881374</v>
      </c>
      <c r="BL1017" s="6">
        <f t="shared" si="959"/>
        <v>1540.8836656881374</v>
      </c>
      <c r="BM1017" s="6">
        <f t="shared" si="960"/>
        <v>10484.666334311862</v>
      </c>
      <c r="BN1017" s="59"/>
      <c r="BO1017" s="58"/>
      <c r="BP1017" s="58"/>
      <c r="BQ1017" s="61">
        <f t="shared" si="938"/>
        <v>8079.556334311862</v>
      </c>
      <c r="BR1017" s="33">
        <v>43922</v>
      </c>
      <c r="BS1017" s="5">
        <f t="shared" si="939"/>
        <v>43922</v>
      </c>
      <c r="BT1017" s="11">
        <f t="shared" si="940"/>
        <v>43922</v>
      </c>
      <c r="BU1017" s="11"/>
      <c r="BV1017" s="6">
        <f t="shared" si="942"/>
        <v>3945.9936656881373</v>
      </c>
      <c r="BW1017" s="6">
        <f t="shared" si="961"/>
        <v>2405.1099999999997</v>
      </c>
      <c r="BX1017" s="73">
        <f t="shared" si="950"/>
        <v>10709.877954337899</v>
      </c>
      <c r="BY1017" s="6">
        <f t="shared" si="962"/>
        <v>8079.556334311862</v>
      </c>
      <c r="BZ1017" s="33">
        <v>44287</v>
      </c>
      <c r="CA1017" s="5">
        <f t="shared" si="943"/>
        <v>44287</v>
      </c>
      <c r="CB1017" s="11">
        <f t="shared" si="944"/>
        <v>965</v>
      </c>
      <c r="CC1017" s="11"/>
      <c r="CD1017" s="6">
        <f t="shared" si="953"/>
        <v>6351.103665688137</v>
      </c>
      <c r="CE1017" s="62">
        <f t="shared" si="963"/>
        <v>2405.1099999999997</v>
      </c>
      <c r="CF1017" s="73">
        <f t="shared" si="951"/>
        <v>801.70333333333326</v>
      </c>
      <c r="CG1017" s="73">
        <f t="shared" si="911"/>
        <v>9908.1746210045658</v>
      </c>
      <c r="CH1017" s="6">
        <f t="shared" si="955"/>
        <v>5674.4463343118623</v>
      </c>
      <c r="CI1017" s="6"/>
      <c r="CJ1017" s="33">
        <v>44652</v>
      </c>
      <c r="CK1017" s="5">
        <f t="shared" si="946"/>
        <v>44652</v>
      </c>
      <c r="CL1017" s="11">
        <f t="shared" si="947"/>
        <v>44652</v>
      </c>
      <c r="CM1017" s="11"/>
      <c r="CN1017" s="6">
        <f t="shared" si="956"/>
        <v>8756.2136656881376</v>
      </c>
      <c r="CO1017" s="6">
        <f t="shared" si="964"/>
        <v>2405.1099999999997</v>
      </c>
      <c r="CP1017" s="73">
        <f t="shared" si="952"/>
        <v>801.70333333333326</v>
      </c>
      <c r="CQ1017" s="73">
        <f t="shared" si="912"/>
        <v>9106.4712876712329</v>
      </c>
      <c r="CR1017" s="6">
        <f t="shared" si="949"/>
        <v>3269.3363343118626</v>
      </c>
    </row>
    <row r="1018" spans="1:96">
      <c r="A1018" s="30" t="s">
        <v>11690</v>
      </c>
      <c r="B1018" s="30" t="s">
        <v>11691</v>
      </c>
      <c r="C1018" s="49"/>
      <c r="D1018" s="49" t="s">
        <v>11719</v>
      </c>
      <c r="E1018" s="30" t="s">
        <v>2998</v>
      </c>
      <c r="F1018" s="30" t="s">
        <v>11592</v>
      </c>
      <c r="G1018" s="30" t="s">
        <v>4574</v>
      </c>
      <c r="H1018" s="30" t="s">
        <v>3131</v>
      </c>
      <c r="I1018" s="30" t="s">
        <v>4256</v>
      </c>
      <c r="J1018" s="30"/>
      <c r="K1018" s="30" t="s">
        <v>1240</v>
      </c>
      <c r="L1018" s="30" t="s">
        <v>3102</v>
      </c>
      <c r="M1018" s="31">
        <v>5124.54</v>
      </c>
      <c r="N1018" s="30">
        <v>5</v>
      </c>
      <c r="O1018" s="30"/>
      <c r="P1018" s="162">
        <v>15</v>
      </c>
      <c r="Q1018" s="30">
        <f t="shared" si="913"/>
        <v>60</v>
      </c>
      <c r="R1018" s="30">
        <f t="shared" si="914"/>
        <v>1826.2110000000002</v>
      </c>
      <c r="S1018" s="30">
        <f t="shared" si="915"/>
        <v>1825</v>
      </c>
      <c r="T1018" s="30" t="s">
        <v>6</v>
      </c>
      <c r="U1018" s="30"/>
      <c r="V1018" s="32">
        <v>43322</v>
      </c>
      <c r="W1018" s="30"/>
      <c r="X1018" s="31">
        <v>5124.54</v>
      </c>
      <c r="Y1018" s="30"/>
      <c r="Z1018" s="31"/>
      <c r="AA1018" s="30"/>
      <c r="AB1018" s="31">
        <f t="shared" si="916"/>
        <v>5124.54</v>
      </c>
      <c r="AC1018" s="33"/>
      <c r="AD1018" s="10"/>
      <c r="AE1018" s="10"/>
      <c r="AF1018" s="11"/>
      <c r="AG1018" s="11"/>
      <c r="AH1018" s="11"/>
      <c r="AI1018" s="11"/>
      <c r="AJ1018" s="11"/>
      <c r="AK1018" s="33"/>
      <c r="AL1018" s="5"/>
      <c r="AM1018" s="11"/>
      <c r="AN1018" s="11"/>
      <c r="AO1018" s="6"/>
      <c r="AP1018" s="6"/>
      <c r="AQ1018" s="6"/>
      <c r="AR1018" s="33"/>
      <c r="AS1018" s="5"/>
      <c r="AT1018" s="11"/>
      <c r="AU1018" s="11"/>
      <c r="AV1018" s="6"/>
      <c r="AW1018" s="6"/>
      <c r="AX1018" s="6"/>
      <c r="AY1018" s="33">
        <v>43191</v>
      </c>
      <c r="AZ1018" s="5">
        <f t="shared" si="930"/>
        <v>43191</v>
      </c>
      <c r="BA1018" s="11"/>
      <c r="BB1018" s="11"/>
      <c r="BC1018" s="6"/>
      <c r="BD1018" s="6"/>
      <c r="BE1018" s="6"/>
      <c r="BF1018" s="8"/>
      <c r="BG1018" s="33">
        <v>43556</v>
      </c>
      <c r="BH1018" s="5">
        <f t="shared" si="934"/>
        <v>43556</v>
      </c>
      <c r="BI1018" s="11">
        <f t="shared" si="935"/>
        <v>234</v>
      </c>
      <c r="BJ1018" s="11"/>
      <c r="BK1018" s="6">
        <f t="shared" si="958"/>
        <v>656.62859330055494</v>
      </c>
      <c r="BL1018" s="6">
        <f t="shared" si="959"/>
        <v>656.62859330055494</v>
      </c>
      <c r="BM1018" s="6">
        <f t="shared" si="960"/>
        <v>4467.9114066994453</v>
      </c>
      <c r="BN1018" s="59"/>
      <c r="BO1018" s="58"/>
      <c r="BP1018" s="58"/>
      <c r="BQ1018" s="61">
        <f t="shared" si="938"/>
        <v>3443.0034066994449</v>
      </c>
      <c r="BR1018" s="33">
        <v>43922</v>
      </c>
      <c r="BS1018" s="5">
        <f t="shared" si="939"/>
        <v>43922</v>
      </c>
      <c r="BT1018" s="11">
        <f t="shared" si="940"/>
        <v>43922</v>
      </c>
      <c r="BU1018" s="11"/>
      <c r="BV1018" s="6">
        <f t="shared" si="942"/>
        <v>1681.5365933005548</v>
      </c>
      <c r="BW1018" s="6">
        <f t="shared" si="961"/>
        <v>1024.9079999999999</v>
      </c>
      <c r="BX1018" s="73">
        <f t="shared" si="950"/>
        <v>4563.8825643835617</v>
      </c>
      <c r="BY1018" s="6">
        <f t="shared" si="962"/>
        <v>3443.0034066994449</v>
      </c>
      <c r="BZ1018" s="33">
        <v>44287</v>
      </c>
      <c r="CA1018" s="5">
        <f t="shared" si="943"/>
        <v>44287</v>
      </c>
      <c r="CB1018" s="11">
        <f t="shared" si="944"/>
        <v>965</v>
      </c>
      <c r="CC1018" s="11"/>
      <c r="CD1018" s="6">
        <f t="shared" si="953"/>
        <v>2706.4445933005545</v>
      </c>
      <c r="CE1018" s="62">
        <f t="shared" si="963"/>
        <v>1024.9079999999999</v>
      </c>
      <c r="CF1018" s="73">
        <f t="shared" si="951"/>
        <v>341.63600000000002</v>
      </c>
      <c r="CG1018" s="73">
        <f t="shared" si="911"/>
        <v>4222.2465643835612</v>
      </c>
      <c r="CH1018" s="6">
        <f t="shared" si="955"/>
        <v>2418.095406699445</v>
      </c>
      <c r="CI1018" s="6"/>
      <c r="CJ1018" s="33">
        <v>44652</v>
      </c>
      <c r="CK1018" s="5">
        <f t="shared" si="946"/>
        <v>44652</v>
      </c>
      <c r="CL1018" s="11">
        <f t="shared" si="947"/>
        <v>44652</v>
      </c>
      <c r="CM1018" s="11"/>
      <c r="CN1018" s="6">
        <f t="shared" si="956"/>
        <v>3731.3525933005544</v>
      </c>
      <c r="CO1018" s="6">
        <f t="shared" si="964"/>
        <v>1024.9079999999999</v>
      </c>
      <c r="CP1018" s="73">
        <f t="shared" si="952"/>
        <v>341.63600000000002</v>
      </c>
      <c r="CQ1018" s="73">
        <f t="shared" si="912"/>
        <v>3880.6105643835613</v>
      </c>
      <c r="CR1018" s="6">
        <f t="shared" si="949"/>
        <v>1393.1874066994451</v>
      </c>
    </row>
    <row r="1019" spans="1:96">
      <c r="A1019" s="30" t="s">
        <v>11692</v>
      </c>
      <c r="B1019" s="30" t="s">
        <v>11693</v>
      </c>
      <c r="C1019" s="49"/>
      <c r="D1019" s="49" t="s">
        <v>11720</v>
      </c>
      <c r="E1019" s="30" t="s">
        <v>2998</v>
      </c>
      <c r="F1019" s="30" t="s">
        <v>11592</v>
      </c>
      <c r="G1019" s="30" t="s">
        <v>4574</v>
      </c>
      <c r="H1019" s="30" t="s">
        <v>3131</v>
      </c>
      <c r="I1019" s="30" t="s">
        <v>4256</v>
      </c>
      <c r="J1019" s="30"/>
      <c r="K1019" s="30" t="s">
        <v>1240</v>
      </c>
      <c r="L1019" s="30" t="s">
        <v>3102</v>
      </c>
      <c r="M1019" s="31">
        <v>3523.31</v>
      </c>
      <c r="N1019" s="30">
        <v>5</v>
      </c>
      <c r="O1019" s="30"/>
      <c r="P1019" s="162">
        <v>15</v>
      </c>
      <c r="Q1019" s="30">
        <f t="shared" si="913"/>
        <v>60</v>
      </c>
      <c r="R1019" s="30">
        <f t="shared" si="914"/>
        <v>1826.2110000000002</v>
      </c>
      <c r="S1019" s="30">
        <f t="shared" si="915"/>
        <v>1825</v>
      </c>
      <c r="T1019" s="30" t="s">
        <v>6</v>
      </c>
      <c r="U1019" s="30"/>
      <c r="V1019" s="32">
        <v>43322</v>
      </c>
      <c r="W1019" s="30"/>
      <c r="X1019" s="31">
        <v>3523.31</v>
      </c>
      <c r="Y1019" s="30"/>
      <c r="Z1019" s="31"/>
      <c r="AA1019" s="30"/>
      <c r="AB1019" s="31">
        <f t="shared" si="916"/>
        <v>3523.31</v>
      </c>
      <c r="AC1019" s="33"/>
      <c r="AD1019" s="10"/>
      <c r="AE1019" s="10"/>
      <c r="AF1019" s="11"/>
      <c r="AG1019" s="11"/>
      <c r="AH1019" s="11"/>
      <c r="AI1019" s="11"/>
      <c r="AJ1019" s="11"/>
      <c r="AK1019" s="33"/>
      <c r="AL1019" s="5"/>
      <c r="AM1019" s="11"/>
      <c r="AN1019" s="11"/>
      <c r="AO1019" s="6"/>
      <c r="AP1019" s="6"/>
      <c r="AQ1019" s="6"/>
      <c r="AR1019" s="33"/>
      <c r="AS1019" s="5"/>
      <c r="AT1019" s="11"/>
      <c r="AU1019" s="11"/>
      <c r="AV1019" s="6"/>
      <c r="AW1019" s="6"/>
      <c r="AX1019" s="6"/>
      <c r="AY1019" s="33">
        <v>43191</v>
      </c>
      <c r="AZ1019" s="5">
        <f t="shared" si="930"/>
        <v>43191</v>
      </c>
      <c r="BA1019" s="11"/>
      <c r="BB1019" s="11"/>
      <c r="BC1019" s="6"/>
      <c r="BD1019" s="6"/>
      <c r="BE1019" s="6"/>
      <c r="BF1019" s="8"/>
      <c r="BG1019" s="33">
        <v>43556</v>
      </c>
      <c r="BH1019" s="5">
        <f t="shared" si="934"/>
        <v>43556</v>
      </c>
      <c r="BI1019" s="11">
        <f t="shared" si="935"/>
        <v>234</v>
      </c>
      <c r="BJ1019" s="11"/>
      <c r="BK1019" s="6">
        <f t="shared" si="958"/>
        <v>451.45634321554292</v>
      </c>
      <c r="BL1019" s="6">
        <f t="shared" si="959"/>
        <v>451.45634321554292</v>
      </c>
      <c r="BM1019" s="6">
        <f t="shared" si="960"/>
        <v>3071.8536567844571</v>
      </c>
      <c r="BN1019" s="59"/>
      <c r="BO1019" s="58"/>
      <c r="BP1019" s="58"/>
      <c r="BQ1019" s="61">
        <f t="shared" si="938"/>
        <v>2367.1916567844569</v>
      </c>
      <c r="BR1019" s="33">
        <v>43922</v>
      </c>
      <c r="BS1019" s="5">
        <f t="shared" si="939"/>
        <v>43922</v>
      </c>
      <c r="BT1019" s="11">
        <f t="shared" si="940"/>
        <v>43922</v>
      </c>
      <c r="BU1019" s="11"/>
      <c r="BV1019" s="6">
        <f t="shared" si="942"/>
        <v>1156.1183432155431</v>
      </c>
      <c r="BW1019" s="6">
        <f t="shared" si="961"/>
        <v>704.66200000000003</v>
      </c>
      <c r="BX1019" s="73">
        <f t="shared" si="950"/>
        <v>3137.8373625570775</v>
      </c>
      <c r="BY1019" s="6">
        <f t="shared" si="962"/>
        <v>2367.1916567844569</v>
      </c>
      <c r="BZ1019" s="33">
        <v>44287</v>
      </c>
      <c r="CA1019" s="5">
        <f t="shared" si="943"/>
        <v>44287</v>
      </c>
      <c r="CB1019" s="11">
        <f t="shared" si="944"/>
        <v>965</v>
      </c>
      <c r="CC1019" s="11"/>
      <c r="CD1019" s="6">
        <f t="shared" si="953"/>
        <v>1860.7803432155431</v>
      </c>
      <c r="CE1019" s="62">
        <f t="shared" si="963"/>
        <v>704.66200000000003</v>
      </c>
      <c r="CF1019" s="73">
        <f t="shared" si="951"/>
        <v>234.88733333333332</v>
      </c>
      <c r="CG1019" s="73">
        <f t="shared" si="911"/>
        <v>2902.9500292237444</v>
      </c>
      <c r="CH1019" s="6">
        <f t="shared" si="955"/>
        <v>1662.5296567844568</v>
      </c>
      <c r="CI1019" s="6"/>
      <c r="CJ1019" s="33">
        <v>44652</v>
      </c>
      <c r="CK1019" s="5">
        <f t="shared" si="946"/>
        <v>44652</v>
      </c>
      <c r="CL1019" s="11">
        <f t="shared" si="947"/>
        <v>44652</v>
      </c>
      <c r="CM1019" s="11"/>
      <c r="CN1019" s="6">
        <f t="shared" si="956"/>
        <v>2565.4423432155431</v>
      </c>
      <c r="CO1019" s="6">
        <f t="shared" si="964"/>
        <v>704.66200000000003</v>
      </c>
      <c r="CP1019" s="73">
        <f t="shared" si="952"/>
        <v>234.88733333333332</v>
      </c>
      <c r="CQ1019" s="73">
        <f t="shared" si="912"/>
        <v>2668.0626958904113</v>
      </c>
      <c r="CR1019" s="6">
        <f t="shared" si="949"/>
        <v>957.86765678445681</v>
      </c>
    </row>
    <row r="1020" spans="1:96">
      <c r="A1020" s="30" t="s">
        <v>11752</v>
      </c>
      <c r="B1020" s="30" t="s">
        <v>11734</v>
      </c>
      <c r="C1020" s="49"/>
      <c r="D1020" s="49" t="s">
        <v>11735</v>
      </c>
      <c r="E1020" s="30" t="s">
        <v>2998</v>
      </c>
      <c r="F1020" s="30" t="s">
        <v>11592</v>
      </c>
      <c r="G1020" s="30" t="s">
        <v>4574</v>
      </c>
      <c r="H1020" s="30" t="s">
        <v>3141</v>
      </c>
      <c r="I1020" s="30" t="s">
        <v>4256</v>
      </c>
      <c r="J1020" s="30"/>
      <c r="K1020" s="30" t="s">
        <v>1240</v>
      </c>
      <c r="L1020" s="30" t="s">
        <v>3102</v>
      </c>
      <c r="M1020" s="31">
        <v>4500</v>
      </c>
      <c r="N1020" s="30">
        <v>5</v>
      </c>
      <c r="O1020" s="30"/>
      <c r="P1020" s="162">
        <v>15</v>
      </c>
      <c r="Q1020" s="30">
        <f t="shared" si="913"/>
        <v>60</v>
      </c>
      <c r="R1020" s="30">
        <f t="shared" si="914"/>
        <v>1826.2110000000002</v>
      </c>
      <c r="S1020" s="30">
        <f t="shared" si="915"/>
        <v>1825</v>
      </c>
      <c r="T1020" s="30" t="s">
        <v>6</v>
      </c>
      <c r="U1020" s="30"/>
      <c r="V1020" s="32">
        <v>43523</v>
      </c>
      <c r="W1020" s="30"/>
      <c r="X1020" s="31">
        <v>4500</v>
      </c>
      <c r="Y1020" s="30"/>
      <c r="Z1020" s="31"/>
      <c r="AA1020" s="30"/>
      <c r="AB1020" s="31">
        <f t="shared" si="916"/>
        <v>4500</v>
      </c>
      <c r="AC1020" s="33"/>
      <c r="AD1020" s="10"/>
      <c r="AE1020" s="10"/>
      <c r="AF1020" s="11"/>
      <c r="AG1020" s="11"/>
      <c r="AH1020" s="11"/>
      <c r="AI1020" s="11"/>
      <c r="AJ1020" s="11"/>
      <c r="AK1020" s="33"/>
      <c r="AL1020" s="5"/>
      <c r="AM1020" s="11"/>
      <c r="AN1020" s="11"/>
      <c r="AO1020" s="6"/>
      <c r="AP1020" s="6"/>
      <c r="AQ1020" s="6"/>
      <c r="AR1020" s="33"/>
      <c r="AS1020" s="5"/>
      <c r="AT1020" s="11"/>
      <c r="AU1020" s="11"/>
      <c r="AV1020" s="6"/>
      <c r="AW1020" s="6"/>
      <c r="AX1020" s="6"/>
      <c r="AY1020" s="33"/>
      <c r="AZ1020" s="5"/>
      <c r="BA1020" s="11"/>
      <c r="BB1020" s="11"/>
      <c r="BC1020" s="6"/>
      <c r="BD1020" s="6"/>
      <c r="BE1020" s="6"/>
      <c r="BF1020" s="8"/>
      <c r="BG1020" s="33">
        <v>43556</v>
      </c>
      <c r="BH1020" s="5">
        <f t="shared" si="934"/>
        <v>43556</v>
      </c>
      <c r="BI1020" s="11">
        <f t="shared" si="935"/>
        <v>33</v>
      </c>
      <c r="BJ1020" s="11"/>
      <c r="BK1020" s="6">
        <f t="shared" si="958"/>
        <v>81.315904898174409</v>
      </c>
      <c r="BL1020" s="6">
        <f t="shared" si="959"/>
        <v>81.315904898174409</v>
      </c>
      <c r="BM1020" s="6">
        <f t="shared" si="960"/>
        <v>4418.6840951018257</v>
      </c>
      <c r="BN1020" s="59"/>
      <c r="BO1020" s="58"/>
      <c r="BP1020" s="58"/>
      <c r="BQ1020" s="61">
        <f t="shared" si="938"/>
        <v>3518.6840951018257</v>
      </c>
      <c r="BR1020" s="33">
        <v>43922</v>
      </c>
      <c r="BS1020" s="5">
        <f t="shared" si="939"/>
        <v>43922</v>
      </c>
      <c r="BT1020" s="11">
        <f t="shared" si="940"/>
        <v>43922</v>
      </c>
      <c r="BU1020" s="11"/>
      <c r="BV1020" s="6">
        <f t="shared" si="942"/>
        <v>981.31590489817438</v>
      </c>
      <c r="BW1020" s="6">
        <f t="shared" si="961"/>
        <v>900</v>
      </c>
      <c r="BX1020" s="73">
        <f t="shared" si="950"/>
        <v>4172.8767123287671</v>
      </c>
      <c r="BY1020" s="6">
        <f t="shared" si="962"/>
        <v>3518.6840951018257</v>
      </c>
      <c r="BZ1020" s="33">
        <v>44287</v>
      </c>
      <c r="CA1020" s="5">
        <f t="shared" si="943"/>
        <v>44287</v>
      </c>
      <c r="CB1020" s="11">
        <f t="shared" si="944"/>
        <v>764</v>
      </c>
      <c r="CC1020" s="11"/>
      <c r="CD1020" s="6">
        <f t="shared" si="953"/>
        <v>1881.3159048981743</v>
      </c>
      <c r="CE1020" s="62">
        <f t="shared" si="963"/>
        <v>900</v>
      </c>
      <c r="CF1020" s="73">
        <f t="shared" si="951"/>
        <v>300</v>
      </c>
      <c r="CG1020" s="73">
        <f t="shared" si="911"/>
        <v>3872.8767123287671</v>
      </c>
      <c r="CH1020" s="6">
        <f t="shared" si="955"/>
        <v>2618.6840951018257</v>
      </c>
      <c r="CI1020" s="6"/>
      <c r="CJ1020" s="33">
        <v>44652</v>
      </c>
      <c r="CK1020" s="5">
        <f t="shared" si="946"/>
        <v>44652</v>
      </c>
      <c r="CL1020" s="11">
        <f t="shared" si="947"/>
        <v>44652</v>
      </c>
      <c r="CM1020" s="11"/>
      <c r="CN1020" s="6">
        <f t="shared" si="956"/>
        <v>2781.3159048981743</v>
      </c>
      <c r="CO1020" s="6">
        <f t="shared" si="964"/>
        <v>900</v>
      </c>
      <c r="CP1020" s="73">
        <f t="shared" si="952"/>
        <v>300</v>
      </c>
      <c r="CQ1020" s="73">
        <f t="shared" si="912"/>
        <v>3572.8767123287671</v>
      </c>
      <c r="CR1020" s="6">
        <f t="shared" si="949"/>
        <v>1718.6840951018257</v>
      </c>
    </row>
    <row r="1021" spans="1:96">
      <c r="A1021" s="30" t="s">
        <v>11753</v>
      </c>
      <c r="B1021" s="30" t="s">
        <v>11734</v>
      </c>
      <c r="C1021" s="49"/>
      <c r="D1021" s="49" t="s">
        <v>11736</v>
      </c>
      <c r="E1021" s="30" t="s">
        <v>2998</v>
      </c>
      <c r="F1021" s="30" t="s">
        <v>11592</v>
      </c>
      <c r="G1021" s="30" t="s">
        <v>4574</v>
      </c>
      <c r="H1021" s="30" t="s">
        <v>3141</v>
      </c>
      <c r="I1021" s="30" t="s">
        <v>4256</v>
      </c>
      <c r="J1021" s="30"/>
      <c r="K1021" s="30" t="s">
        <v>1240</v>
      </c>
      <c r="L1021" s="30" t="s">
        <v>3102</v>
      </c>
      <c r="M1021" s="31">
        <v>4500</v>
      </c>
      <c r="N1021" s="30">
        <v>5</v>
      </c>
      <c r="O1021" s="30"/>
      <c r="P1021" s="162">
        <v>15</v>
      </c>
      <c r="Q1021" s="30">
        <f t="shared" si="913"/>
        <v>60</v>
      </c>
      <c r="R1021" s="30">
        <f t="shared" si="914"/>
        <v>1826.2110000000002</v>
      </c>
      <c r="S1021" s="30">
        <f t="shared" si="915"/>
        <v>1825</v>
      </c>
      <c r="T1021" s="30" t="s">
        <v>6</v>
      </c>
      <c r="U1021" s="30"/>
      <c r="V1021" s="32">
        <v>43523</v>
      </c>
      <c r="W1021" s="30"/>
      <c r="X1021" s="31">
        <v>4500</v>
      </c>
      <c r="Y1021" s="30"/>
      <c r="Z1021" s="31"/>
      <c r="AA1021" s="30"/>
      <c r="AB1021" s="31">
        <f t="shared" si="916"/>
        <v>4500</v>
      </c>
      <c r="AC1021" s="33"/>
      <c r="AD1021" s="10"/>
      <c r="AE1021" s="10"/>
      <c r="AF1021" s="11"/>
      <c r="AG1021" s="11"/>
      <c r="AH1021" s="11"/>
      <c r="AI1021" s="11"/>
      <c r="AJ1021" s="11"/>
      <c r="AK1021" s="33"/>
      <c r="AL1021" s="5"/>
      <c r="AM1021" s="11"/>
      <c r="AN1021" s="11"/>
      <c r="AO1021" s="6"/>
      <c r="AP1021" s="6"/>
      <c r="AQ1021" s="6"/>
      <c r="AR1021" s="33"/>
      <c r="AS1021" s="5"/>
      <c r="AT1021" s="11"/>
      <c r="AU1021" s="11"/>
      <c r="AV1021" s="6"/>
      <c r="AW1021" s="6"/>
      <c r="AX1021" s="6"/>
      <c r="AY1021" s="33"/>
      <c r="AZ1021" s="5"/>
      <c r="BA1021" s="11"/>
      <c r="BB1021" s="11"/>
      <c r="BC1021" s="6"/>
      <c r="BD1021" s="6"/>
      <c r="BE1021" s="6"/>
      <c r="BF1021" s="8"/>
      <c r="BG1021" s="33">
        <v>43556</v>
      </c>
      <c r="BH1021" s="5">
        <f t="shared" si="934"/>
        <v>43556</v>
      </c>
      <c r="BI1021" s="11">
        <f t="shared" si="935"/>
        <v>33</v>
      </c>
      <c r="BJ1021" s="11"/>
      <c r="BK1021" s="6">
        <f t="shared" si="958"/>
        <v>81.315904898174409</v>
      </c>
      <c r="BL1021" s="6">
        <f t="shared" si="959"/>
        <v>81.315904898174409</v>
      </c>
      <c r="BM1021" s="6">
        <f t="shared" si="960"/>
        <v>4418.6840951018257</v>
      </c>
      <c r="BN1021" s="59"/>
      <c r="BO1021" s="58"/>
      <c r="BP1021" s="58"/>
      <c r="BQ1021" s="61">
        <f t="shared" si="938"/>
        <v>3518.6840951018257</v>
      </c>
      <c r="BR1021" s="33">
        <v>43922</v>
      </c>
      <c r="BS1021" s="5">
        <f t="shared" si="939"/>
        <v>43922</v>
      </c>
      <c r="BT1021" s="11">
        <f t="shared" si="940"/>
        <v>43922</v>
      </c>
      <c r="BU1021" s="11"/>
      <c r="BV1021" s="6">
        <f t="shared" si="942"/>
        <v>981.31590489817438</v>
      </c>
      <c r="BW1021" s="6">
        <f t="shared" si="961"/>
        <v>900</v>
      </c>
      <c r="BX1021" s="73">
        <f t="shared" si="950"/>
        <v>4172.8767123287671</v>
      </c>
      <c r="BY1021" s="6">
        <f t="shared" si="962"/>
        <v>3518.6840951018257</v>
      </c>
      <c r="BZ1021" s="33">
        <v>44287</v>
      </c>
      <c r="CA1021" s="5">
        <f t="shared" si="943"/>
        <v>44287</v>
      </c>
      <c r="CB1021" s="11">
        <f t="shared" si="944"/>
        <v>764</v>
      </c>
      <c r="CC1021" s="11"/>
      <c r="CD1021" s="6">
        <f t="shared" si="953"/>
        <v>1881.3159048981743</v>
      </c>
      <c r="CE1021" s="62">
        <f t="shared" si="963"/>
        <v>900</v>
      </c>
      <c r="CF1021" s="73">
        <f t="shared" si="951"/>
        <v>300</v>
      </c>
      <c r="CG1021" s="73">
        <f t="shared" si="911"/>
        <v>3872.8767123287671</v>
      </c>
      <c r="CH1021" s="6">
        <f t="shared" si="955"/>
        <v>2618.6840951018257</v>
      </c>
      <c r="CI1021" s="6"/>
      <c r="CJ1021" s="33">
        <v>44652</v>
      </c>
      <c r="CK1021" s="5">
        <f t="shared" si="946"/>
        <v>44652</v>
      </c>
      <c r="CL1021" s="11">
        <f t="shared" si="947"/>
        <v>44652</v>
      </c>
      <c r="CM1021" s="11"/>
      <c r="CN1021" s="6">
        <f t="shared" si="956"/>
        <v>2781.3159048981743</v>
      </c>
      <c r="CO1021" s="6">
        <f t="shared" si="964"/>
        <v>900</v>
      </c>
      <c r="CP1021" s="73">
        <f t="shared" si="952"/>
        <v>300</v>
      </c>
      <c r="CQ1021" s="73">
        <f t="shared" si="912"/>
        <v>3572.8767123287671</v>
      </c>
      <c r="CR1021" s="6">
        <f t="shared" si="949"/>
        <v>1718.6840951018257</v>
      </c>
    </row>
    <row r="1022" spans="1:96">
      <c r="A1022" s="30" t="s">
        <v>11799</v>
      </c>
      <c r="B1022" s="30" t="s">
        <v>11808</v>
      </c>
      <c r="C1022" s="49"/>
      <c r="D1022" s="49"/>
      <c r="E1022" s="30" t="s">
        <v>3061</v>
      </c>
      <c r="F1022" s="53" t="s">
        <v>3138</v>
      </c>
      <c r="G1022" s="30" t="s">
        <v>3115</v>
      </c>
      <c r="H1022" s="30" t="s">
        <v>4563</v>
      </c>
      <c r="I1022" s="30" t="s">
        <v>4567</v>
      </c>
      <c r="J1022" s="30"/>
      <c r="K1022" s="30" t="s">
        <v>1240</v>
      </c>
      <c r="L1022" s="30" t="s">
        <v>3102</v>
      </c>
      <c r="M1022" s="31">
        <v>5500</v>
      </c>
      <c r="N1022" s="30">
        <v>10</v>
      </c>
      <c r="O1022" s="30"/>
      <c r="P1022" s="162">
        <v>15</v>
      </c>
      <c r="Q1022" s="30">
        <f t="shared" si="913"/>
        <v>120</v>
      </c>
      <c r="R1022" s="30">
        <f t="shared" si="914"/>
        <v>3652.4220000000005</v>
      </c>
      <c r="S1022" s="30"/>
      <c r="T1022" s="30" t="s">
        <v>6</v>
      </c>
      <c r="U1022" s="30"/>
      <c r="V1022" s="32">
        <v>43643</v>
      </c>
      <c r="W1022" s="30"/>
      <c r="X1022" s="31">
        <v>5500</v>
      </c>
      <c r="Y1022" s="30"/>
      <c r="Z1022" s="31"/>
      <c r="AA1022" s="30"/>
      <c r="AB1022" s="31">
        <f t="shared" si="916"/>
        <v>5500</v>
      </c>
      <c r="AC1022" s="33"/>
      <c r="AD1022" s="10"/>
      <c r="AE1022" s="10"/>
      <c r="AF1022" s="11"/>
      <c r="AG1022" s="11"/>
      <c r="AH1022" s="11"/>
      <c r="AI1022" s="11"/>
      <c r="AJ1022" s="11"/>
      <c r="AK1022" s="33"/>
      <c r="AL1022" s="5"/>
      <c r="AM1022" s="11"/>
      <c r="AN1022" s="11"/>
      <c r="AO1022" s="6"/>
      <c r="AP1022" s="6"/>
      <c r="AQ1022" s="6"/>
      <c r="AR1022" s="33"/>
      <c r="AS1022" s="5"/>
      <c r="AT1022" s="11"/>
      <c r="AU1022" s="11"/>
      <c r="AV1022" s="6"/>
      <c r="AW1022" s="6"/>
      <c r="AX1022" s="6"/>
      <c r="AY1022" s="33"/>
      <c r="AZ1022" s="5"/>
      <c r="BA1022" s="11"/>
      <c r="BB1022" s="11"/>
      <c r="BC1022" s="6"/>
      <c r="BD1022" s="6"/>
      <c r="BE1022" s="6"/>
      <c r="BF1022" s="8"/>
      <c r="BG1022" s="33"/>
      <c r="BH1022" s="5"/>
      <c r="BI1022" s="11"/>
      <c r="BJ1022" s="11"/>
      <c r="BK1022" s="6"/>
      <c r="BL1022" s="6"/>
      <c r="BM1022" s="6"/>
      <c r="BN1022" s="59"/>
      <c r="BO1022" s="58"/>
      <c r="BP1022" s="58"/>
      <c r="BQ1022" s="61">
        <f t="shared" si="938"/>
        <v>5079.8678246927657</v>
      </c>
      <c r="BR1022" s="33">
        <v>43922</v>
      </c>
      <c r="BS1022" s="5">
        <f t="shared" si="939"/>
        <v>43922</v>
      </c>
      <c r="BT1022" s="11">
        <f t="shared" ref="BT1022:BT1030" si="965">BR1022-V1022</f>
        <v>279</v>
      </c>
      <c r="BU1022" s="11"/>
      <c r="BV1022" s="6">
        <f t="shared" si="942"/>
        <v>420.13217530723443</v>
      </c>
      <c r="BW1022" s="6">
        <f t="shared" ref="BW1022:BW1030" si="966">(AB1022/R1022)*BT1022</f>
        <v>420.13217530723443</v>
      </c>
      <c r="BX1022" s="73">
        <f t="shared" si="950"/>
        <v>5220.7305936073062</v>
      </c>
      <c r="BY1022" s="6">
        <f t="shared" si="962"/>
        <v>5079.8678246927657</v>
      </c>
      <c r="BZ1022" s="33">
        <v>44287</v>
      </c>
      <c r="CA1022" s="5">
        <f t="shared" si="943"/>
        <v>44287</v>
      </c>
      <c r="CB1022" s="11">
        <f t="shared" si="944"/>
        <v>644</v>
      </c>
      <c r="CC1022" s="11"/>
      <c r="CD1022" s="6">
        <f t="shared" si="953"/>
        <v>970.13217530723443</v>
      </c>
      <c r="CE1022" s="62">
        <f t="shared" si="963"/>
        <v>550</v>
      </c>
      <c r="CF1022" s="73">
        <f t="shared" si="951"/>
        <v>366.66666666666669</v>
      </c>
      <c r="CG1022" s="73">
        <f t="shared" si="911"/>
        <v>4854.0639269406392</v>
      </c>
      <c r="CH1022" s="6">
        <f t="shared" si="955"/>
        <v>4529.8678246927657</v>
      </c>
      <c r="CI1022" s="6"/>
      <c r="CJ1022" s="33">
        <v>44652</v>
      </c>
      <c r="CK1022" s="5">
        <f t="shared" si="946"/>
        <v>44652</v>
      </c>
      <c r="CL1022" s="11">
        <f t="shared" si="947"/>
        <v>44652</v>
      </c>
      <c r="CM1022" s="11"/>
      <c r="CN1022" s="6">
        <f t="shared" si="956"/>
        <v>1520.1321753072343</v>
      </c>
      <c r="CO1022" s="6">
        <f t="shared" si="964"/>
        <v>550</v>
      </c>
      <c r="CP1022" s="73">
        <f t="shared" si="952"/>
        <v>366.66666666666669</v>
      </c>
      <c r="CQ1022" s="73">
        <f t="shared" si="912"/>
        <v>4487.3972602739723</v>
      </c>
      <c r="CR1022" s="6">
        <f t="shared" si="949"/>
        <v>3979.8678246927657</v>
      </c>
    </row>
    <row r="1023" spans="1:96">
      <c r="A1023" s="30" t="s">
        <v>11800</v>
      </c>
      <c r="B1023" s="30" t="s">
        <v>11809</v>
      </c>
      <c r="C1023" s="49"/>
      <c r="D1023" s="49"/>
      <c r="E1023" s="30" t="s">
        <v>3128</v>
      </c>
      <c r="F1023" s="30" t="s">
        <v>3123</v>
      </c>
      <c r="G1023" s="30" t="s">
        <v>4562</v>
      </c>
      <c r="H1023" s="30" t="s">
        <v>4565</v>
      </c>
      <c r="I1023" s="30" t="s">
        <v>4260</v>
      </c>
      <c r="J1023" s="30"/>
      <c r="K1023" s="30" t="s">
        <v>1240</v>
      </c>
      <c r="L1023" s="30" t="s">
        <v>3102</v>
      </c>
      <c r="M1023" s="31">
        <v>3490</v>
      </c>
      <c r="N1023" s="30">
        <v>10</v>
      </c>
      <c r="O1023" s="30"/>
      <c r="P1023" s="162">
        <v>15</v>
      </c>
      <c r="Q1023" s="30">
        <f t="shared" si="913"/>
        <v>120</v>
      </c>
      <c r="R1023" s="30">
        <f t="shared" si="914"/>
        <v>3652.4220000000005</v>
      </c>
      <c r="S1023" s="30"/>
      <c r="T1023" s="30" t="s">
        <v>6</v>
      </c>
      <c r="U1023" s="30"/>
      <c r="V1023" s="32">
        <v>43643</v>
      </c>
      <c r="W1023" s="30"/>
      <c r="X1023" s="31">
        <v>3490</v>
      </c>
      <c r="Y1023" s="30"/>
      <c r="Z1023" s="31"/>
      <c r="AA1023" s="30"/>
      <c r="AB1023" s="31">
        <f t="shared" si="916"/>
        <v>3490</v>
      </c>
      <c r="AC1023" s="33"/>
      <c r="AD1023" s="10"/>
      <c r="AE1023" s="10"/>
      <c r="AF1023" s="11"/>
      <c r="AG1023" s="11"/>
      <c r="AH1023" s="11"/>
      <c r="AI1023" s="11"/>
      <c r="AJ1023" s="11"/>
      <c r="AK1023" s="33"/>
      <c r="AL1023" s="5"/>
      <c r="AM1023" s="11"/>
      <c r="AN1023" s="11"/>
      <c r="AO1023" s="6"/>
      <c r="AP1023" s="6"/>
      <c r="AQ1023" s="6"/>
      <c r="AR1023" s="33"/>
      <c r="AS1023" s="5"/>
      <c r="AT1023" s="11"/>
      <c r="AU1023" s="11"/>
      <c r="AV1023" s="6"/>
      <c r="AW1023" s="6"/>
      <c r="AX1023" s="6"/>
      <c r="AY1023" s="33"/>
      <c r="AZ1023" s="5"/>
      <c r="BA1023" s="11"/>
      <c r="BB1023" s="11"/>
      <c r="BC1023" s="6"/>
      <c r="BD1023" s="6"/>
      <c r="BE1023" s="6"/>
      <c r="BF1023" s="8"/>
      <c r="BG1023" s="33"/>
      <c r="BH1023" s="5"/>
      <c r="BI1023" s="11"/>
      <c r="BJ1023" s="11"/>
      <c r="BK1023" s="6"/>
      <c r="BL1023" s="6"/>
      <c r="BM1023" s="6"/>
      <c r="BN1023" s="59"/>
      <c r="BO1023" s="58"/>
      <c r="BP1023" s="58"/>
      <c r="BQ1023" s="61">
        <f t="shared" si="938"/>
        <v>3223.4070378505003</v>
      </c>
      <c r="BR1023" s="33">
        <v>43922</v>
      </c>
      <c r="BS1023" s="5">
        <f t="shared" si="939"/>
        <v>43922</v>
      </c>
      <c r="BT1023" s="11">
        <f t="shared" si="965"/>
        <v>279</v>
      </c>
      <c r="BU1023" s="11"/>
      <c r="BV1023" s="6">
        <f t="shared" si="942"/>
        <v>266.59296214949967</v>
      </c>
      <c r="BW1023" s="6">
        <f t="shared" si="966"/>
        <v>266.59296214949967</v>
      </c>
      <c r="BX1023" s="73">
        <f t="shared" si="950"/>
        <v>3312.790867579909</v>
      </c>
      <c r="BY1023" s="6">
        <f t="shared" si="962"/>
        <v>3223.4070378505003</v>
      </c>
      <c r="BZ1023" s="33">
        <v>44287</v>
      </c>
      <c r="CA1023" s="5">
        <f t="shared" si="943"/>
        <v>44287</v>
      </c>
      <c r="CB1023" s="11">
        <f t="shared" si="944"/>
        <v>644</v>
      </c>
      <c r="CC1023" s="11"/>
      <c r="CD1023" s="6">
        <f t="shared" si="953"/>
        <v>615.59296214949973</v>
      </c>
      <c r="CE1023" s="62">
        <f t="shared" si="963"/>
        <v>349</v>
      </c>
      <c r="CF1023" s="73">
        <f t="shared" si="951"/>
        <v>232.66666666666666</v>
      </c>
      <c r="CG1023" s="73">
        <f t="shared" si="911"/>
        <v>3080.1242009132425</v>
      </c>
      <c r="CH1023" s="6">
        <f t="shared" si="955"/>
        <v>2874.4070378505003</v>
      </c>
      <c r="CI1023" s="6"/>
      <c r="CJ1023" s="33">
        <v>44652</v>
      </c>
      <c r="CK1023" s="5">
        <f t="shared" si="946"/>
        <v>44652</v>
      </c>
      <c r="CL1023" s="11">
        <f t="shared" si="947"/>
        <v>44652</v>
      </c>
      <c r="CM1023" s="11"/>
      <c r="CN1023" s="6">
        <f t="shared" si="956"/>
        <v>964.59296214949973</v>
      </c>
      <c r="CO1023" s="6">
        <f t="shared" si="964"/>
        <v>349</v>
      </c>
      <c r="CP1023" s="73">
        <f t="shared" si="952"/>
        <v>232.66666666666666</v>
      </c>
      <c r="CQ1023" s="73">
        <f t="shared" si="912"/>
        <v>2847.457534246576</v>
      </c>
      <c r="CR1023" s="6">
        <f t="shared" si="949"/>
        <v>2525.4070378505003</v>
      </c>
    </row>
    <row r="1024" spans="1:96">
      <c r="A1024" s="30" t="s">
        <v>11801</v>
      </c>
      <c r="B1024" s="30" t="s">
        <v>11810</v>
      </c>
      <c r="C1024" s="49"/>
      <c r="D1024" s="49"/>
      <c r="E1024" s="30" t="s">
        <v>3128</v>
      </c>
      <c r="F1024" s="30" t="s">
        <v>3123</v>
      </c>
      <c r="G1024" s="30" t="s">
        <v>4562</v>
      </c>
      <c r="H1024" s="30" t="s">
        <v>4565</v>
      </c>
      <c r="I1024" s="30" t="s">
        <v>4260</v>
      </c>
      <c r="J1024" s="30"/>
      <c r="K1024" s="30" t="s">
        <v>1240</v>
      </c>
      <c r="L1024" s="30" t="s">
        <v>3102</v>
      </c>
      <c r="M1024" s="31">
        <v>3250</v>
      </c>
      <c r="N1024" s="30">
        <v>10</v>
      </c>
      <c r="O1024" s="30"/>
      <c r="P1024" s="162">
        <v>15</v>
      </c>
      <c r="Q1024" s="30">
        <f t="shared" si="913"/>
        <v>120</v>
      </c>
      <c r="R1024" s="30">
        <f t="shared" si="914"/>
        <v>3652.4220000000005</v>
      </c>
      <c r="S1024" s="30"/>
      <c r="T1024" s="30" t="s">
        <v>6</v>
      </c>
      <c r="U1024" s="30"/>
      <c r="V1024" s="32">
        <v>43643</v>
      </c>
      <c r="W1024" s="30"/>
      <c r="X1024" s="31">
        <v>3250</v>
      </c>
      <c r="Y1024" s="30"/>
      <c r="Z1024" s="31"/>
      <c r="AA1024" s="30"/>
      <c r="AB1024" s="31">
        <f t="shared" si="916"/>
        <v>3250</v>
      </c>
      <c r="AC1024" s="33"/>
      <c r="AD1024" s="10"/>
      <c r="AE1024" s="10"/>
      <c r="AF1024" s="11"/>
      <c r="AG1024" s="11"/>
      <c r="AH1024" s="11"/>
      <c r="AI1024" s="11"/>
      <c r="AJ1024" s="11"/>
      <c r="AK1024" s="33"/>
      <c r="AL1024" s="5"/>
      <c r="AM1024" s="11"/>
      <c r="AN1024" s="11"/>
      <c r="AO1024" s="6"/>
      <c r="AP1024" s="6"/>
      <c r="AQ1024" s="6"/>
      <c r="AR1024" s="33"/>
      <c r="AS1024" s="5"/>
      <c r="AT1024" s="11"/>
      <c r="AU1024" s="11"/>
      <c r="AV1024" s="6"/>
      <c r="AW1024" s="6"/>
      <c r="AX1024" s="6"/>
      <c r="AY1024" s="33"/>
      <c r="AZ1024" s="5"/>
      <c r="BA1024" s="11"/>
      <c r="BB1024" s="11"/>
      <c r="BC1024" s="6"/>
      <c r="BD1024" s="6"/>
      <c r="BE1024" s="6"/>
      <c r="BF1024" s="8"/>
      <c r="BG1024" s="33"/>
      <c r="BH1024" s="5"/>
      <c r="BI1024" s="11"/>
      <c r="BJ1024" s="11"/>
      <c r="BK1024" s="6"/>
      <c r="BL1024" s="6"/>
      <c r="BM1024" s="6"/>
      <c r="BN1024" s="59"/>
      <c r="BO1024" s="58"/>
      <c r="BP1024" s="58"/>
      <c r="BQ1024" s="61">
        <f t="shared" si="938"/>
        <v>3001.7400782275431</v>
      </c>
      <c r="BR1024" s="33">
        <v>43922</v>
      </c>
      <c r="BS1024" s="5">
        <f t="shared" si="939"/>
        <v>43922</v>
      </c>
      <c r="BT1024" s="11">
        <f t="shared" si="965"/>
        <v>279</v>
      </c>
      <c r="BU1024" s="11"/>
      <c r="BV1024" s="6">
        <f t="shared" si="942"/>
        <v>248.25992177245672</v>
      </c>
      <c r="BW1024" s="6">
        <f t="shared" si="966"/>
        <v>248.25992177245672</v>
      </c>
      <c r="BX1024" s="73">
        <f t="shared" si="950"/>
        <v>3084.977168949772</v>
      </c>
      <c r="BY1024" s="6">
        <f t="shared" si="962"/>
        <v>3001.7400782275431</v>
      </c>
      <c r="BZ1024" s="33">
        <v>44287</v>
      </c>
      <c r="CA1024" s="5">
        <f t="shared" si="943"/>
        <v>44287</v>
      </c>
      <c r="CB1024" s="11">
        <f t="shared" si="944"/>
        <v>644</v>
      </c>
      <c r="CC1024" s="11"/>
      <c r="CD1024" s="6">
        <f t="shared" si="953"/>
        <v>573.25992177245666</v>
      </c>
      <c r="CE1024" s="62">
        <f t="shared" si="963"/>
        <v>325</v>
      </c>
      <c r="CF1024" s="73">
        <f t="shared" si="951"/>
        <v>216.66666666666666</v>
      </c>
      <c r="CG1024" s="73">
        <f t="shared" si="911"/>
        <v>2868.3105022831055</v>
      </c>
      <c r="CH1024" s="6">
        <f t="shared" si="955"/>
        <v>2676.7400782275431</v>
      </c>
      <c r="CI1024" s="6"/>
      <c r="CJ1024" s="33">
        <v>44652</v>
      </c>
      <c r="CK1024" s="5">
        <f t="shared" si="946"/>
        <v>44652</v>
      </c>
      <c r="CL1024" s="11">
        <f t="shared" si="947"/>
        <v>44652</v>
      </c>
      <c r="CM1024" s="11"/>
      <c r="CN1024" s="6">
        <f t="shared" si="956"/>
        <v>898.25992177245666</v>
      </c>
      <c r="CO1024" s="6">
        <f t="shared" si="964"/>
        <v>325</v>
      </c>
      <c r="CP1024" s="73">
        <f t="shared" si="952"/>
        <v>216.66666666666666</v>
      </c>
      <c r="CQ1024" s="73">
        <f t="shared" si="912"/>
        <v>2651.643835616439</v>
      </c>
      <c r="CR1024" s="6">
        <f t="shared" si="949"/>
        <v>2351.7400782275431</v>
      </c>
    </row>
    <row r="1025" spans="1:96">
      <c r="A1025" s="30" t="s">
        <v>11802</v>
      </c>
      <c r="B1025" s="30" t="s">
        <v>11810</v>
      </c>
      <c r="C1025" s="49"/>
      <c r="D1025" s="49"/>
      <c r="E1025" s="30" t="s">
        <v>3128</v>
      </c>
      <c r="F1025" s="30" t="s">
        <v>3123</v>
      </c>
      <c r="G1025" s="30" t="s">
        <v>4562</v>
      </c>
      <c r="H1025" s="30" t="s">
        <v>4565</v>
      </c>
      <c r="I1025" s="30" t="s">
        <v>4260</v>
      </c>
      <c r="J1025" s="30"/>
      <c r="K1025" s="30" t="s">
        <v>1240</v>
      </c>
      <c r="L1025" s="30" t="s">
        <v>3102</v>
      </c>
      <c r="M1025" s="31">
        <v>3250</v>
      </c>
      <c r="N1025" s="30">
        <v>10</v>
      </c>
      <c r="O1025" s="30"/>
      <c r="P1025" s="162">
        <v>15</v>
      </c>
      <c r="Q1025" s="30">
        <f t="shared" si="913"/>
        <v>120</v>
      </c>
      <c r="R1025" s="30">
        <f t="shared" si="914"/>
        <v>3652.4220000000005</v>
      </c>
      <c r="S1025" s="30"/>
      <c r="T1025" s="30" t="s">
        <v>6</v>
      </c>
      <c r="U1025" s="30"/>
      <c r="V1025" s="32">
        <v>43643</v>
      </c>
      <c r="W1025" s="30"/>
      <c r="X1025" s="31">
        <v>3250</v>
      </c>
      <c r="Y1025" s="30"/>
      <c r="Z1025" s="31"/>
      <c r="AA1025" s="30"/>
      <c r="AB1025" s="31">
        <f t="shared" si="916"/>
        <v>3250</v>
      </c>
      <c r="AC1025" s="33"/>
      <c r="AD1025" s="10"/>
      <c r="AE1025" s="10"/>
      <c r="AF1025" s="11"/>
      <c r="AG1025" s="11"/>
      <c r="AH1025" s="11"/>
      <c r="AI1025" s="11"/>
      <c r="AJ1025" s="11"/>
      <c r="AK1025" s="33"/>
      <c r="AL1025" s="5"/>
      <c r="AM1025" s="11"/>
      <c r="AN1025" s="11"/>
      <c r="AO1025" s="6"/>
      <c r="AP1025" s="6"/>
      <c r="AQ1025" s="6"/>
      <c r="AR1025" s="33"/>
      <c r="AS1025" s="5"/>
      <c r="AT1025" s="11"/>
      <c r="AU1025" s="11"/>
      <c r="AV1025" s="6"/>
      <c r="AW1025" s="6"/>
      <c r="AX1025" s="6"/>
      <c r="AY1025" s="33"/>
      <c r="AZ1025" s="5"/>
      <c r="BA1025" s="11"/>
      <c r="BB1025" s="11"/>
      <c r="BC1025" s="6"/>
      <c r="BD1025" s="6"/>
      <c r="BE1025" s="6"/>
      <c r="BF1025" s="8"/>
      <c r="BG1025" s="33"/>
      <c r="BH1025" s="5"/>
      <c r="BI1025" s="11"/>
      <c r="BJ1025" s="11"/>
      <c r="BK1025" s="6"/>
      <c r="BL1025" s="6"/>
      <c r="BM1025" s="6"/>
      <c r="BN1025" s="59"/>
      <c r="BO1025" s="58"/>
      <c r="BP1025" s="58"/>
      <c r="BQ1025" s="61">
        <f t="shared" si="938"/>
        <v>3001.7400782275431</v>
      </c>
      <c r="BR1025" s="33">
        <v>43922</v>
      </c>
      <c r="BS1025" s="5">
        <f t="shared" si="939"/>
        <v>43922</v>
      </c>
      <c r="BT1025" s="11">
        <f t="shared" si="965"/>
        <v>279</v>
      </c>
      <c r="BU1025" s="11"/>
      <c r="BV1025" s="6">
        <f t="shared" si="942"/>
        <v>248.25992177245672</v>
      </c>
      <c r="BW1025" s="6">
        <f t="shared" si="966"/>
        <v>248.25992177245672</v>
      </c>
      <c r="BX1025" s="73">
        <f t="shared" si="950"/>
        <v>3084.977168949772</v>
      </c>
      <c r="BY1025" s="6">
        <f t="shared" si="962"/>
        <v>3001.7400782275431</v>
      </c>
      <c r="BZ1025" s="33">
        <v>44287</v>
      </c>
      <c r="CA1025" s="5">
        <f t="shared" si="943"/>
        <v>44287</v>
      </c>
      <c r="CB1025" s="11">
        <f t="shared" si="944"/>
        <v>644</v>
      </c>
      <c r="CC1025" s="11"/>
      <c r="CD1025" s="6">
        <f t="shared" si="953"/>
        <v>573.25992177245666</v>
      </c>
      <c r="CE1025" s="62">
        <f t="shared" si="963"/>
        <v>325</v>
      </c>
      <c r="CF1025" s="73">
        <f t="shared" si="951"/>
        <v>216.66666666666666</v>
      </c>
      <c r="CG1025" s="73">
        <f t="shared" si="911"/>
        <v>2868.3105022831055</v>
      </c>
      <c r="CH1025" s="6">
        <f t="shared" si="955"/>
        <v>2676.7400782275431</v>
      </c>
      <c r="CI1025" s="6"/>
      <c r="CJ1025" s="33">
        <v>44652</v>
      </c>
      <c r="CK1025" s="5">
        <f t="shared" si="946"/>
        <v>44652</v>
      </c>
      <c r="CL1025" s="11">
        <f t="shared" si="947"/>
        <v>44652</v>
      </c>
      <c r="CM1025" s="11"/>
      <c r="CN1025" s="6">
        <f t="shared" si="956"/>
        <v>898.25992177245666</v>
      </c>
      <c r="CO1025" s="6">
        <f t="shared" si="964"/>
        <v>325</v>
      </c>
      <c r="CP1025" s="73">
        <f t="shared" si="952"/>
        <v>216.66666666666666</v>
      </c>
      <c r="CQ1025" s="73">
        <f t="shared" si="912"/>
        <v>2651.643835616439</v>
      </c>
      <c r="CR1025" s="6">
        <f t="shared" si="949"/>
        <v>2351.7400782275431</v>
      </c>
    </row>
    <row r="1026" spans="1:96">
      <c r="A1026" s="30" t="s">
        <v>11803</v>
      </c>
      <c r="B1026" s="30" t="s">
        <v>11811</v>
      </c>
      <c r="C1026" s="49"/>
      <c r="D1026" s="49"/>
      <c r="E1026" s="30" t="s">
        <v>3128</v>
      </c>
      <c r="F1026" s="30" t="s">
        <v>3123</v>
      </c>
      <c r="G1026" s="30" t="s">
        <v>4562</v>
      </c>
      <c r="H1026" s="30" t="s">
        <v>4565</v>
      </c>
      <c r="I1026" s="30" t="s">
        <v>4260</v>
      </c>
      <c r="J1026" s="30"/>
      <c r="K1026" s="30" t="s">
        <v>1240</v>
      </c>
      <c r="L1026" s="30" t="s">
        <v>3102</v>
      </c>
      <c r="M1026" s="31">
        <v>1300</v>
      </c>
      <c r="N1026" s="30">
        <v>10</v>
      </c>
      <c r="O1026" s="30"/>
      <c r="P1026" s="162">
        <v>15</v>
      </c>
      <c r="Q1026" s="30">
        <f t="shared" si="913"/>
        <v>120</v>
      </c>
      <c r="R1026" s="30">
        <f t="shared" si="914"/>
        <v>3652.4220000000005</v>
      </c>
      <c r="S1026" s="30"/>
      <c r="T1026" s="30" t="s">
        <v>6</v>
      </c>
      <c r="U1026" s="30"/>
      <c r="V1026" s="32">
        <v>43643</v>
      </c>
      <c r="W1026" s="30"/>
      <c r="X1026" s="31">
        <v>1300</v>
      </c>
      <c r="Y1026" s="30"/>
      <c r="Z1026" s="31"/>
      <c r="AA1026" s="30"/>
      <c r="AB1026" s="31">
        <f t="shared" si="916"/>
        <v>1300</v>
      </c>
      <c r="AC1026" s="33"/>
      <c r="AD1026" s="10"/>
      <c r="AE1026" s="10"/>
      <c r="AF1026" s="11"/>
      <c r="AG1026" s="11"/>
      <c r="AH1026" s="11"/>
      <c r="AI1026" s="11"/>
      <c r="AJ1026" s="11"/>
      <c r="AK1026" s="33"/>
      <c r="AL1026" s="5"/>
      <c r="AM1026" s="11"/>
      <c r="AN1026" s="11"/>
      <c r="AO1026" s="6"/>
      <c r="AP1026" s="6"/>
      <c r="AQ1026" s="6"/>
      <c r="AR1026" s="33"/>
      <c r="AS1026" s="5"/>
      <c r="AT1026" s="11"/>
      <c r="AU1026" s="11"/>
      <c r="AV1026" s="6"/>
      <c r="AW1026" s="6"/>
      <c r="AX1026" s="6"/>
      <c r="AY1026" s="33"/>
      <c r="AZ1026" s="5"/>
      <c r="BA1026" s="11"/>
      <c r="BB1026" s="11"/>
      <c r="BC1026" s="6"/>
      <c r="BD1026" s="6"/>
      <c r="BE1026" s="6"/>
      <c r="BF1026" s="8"/>
      <c r="BG1026" s="33"/>
      <c r="BH1026" s="5"/>
      <c r="BI1026" s="11"/>
      <c r="BJ1026" s="11"/>
      <c r="BK1026" s="6"/>
      <c r="BL1026" s="6"/>
      <c r="BM1026" s="6"/>
      <c r="BN1026" s="59"/>
      <c r="BO1026" s="58"/>
      <c r="BP1026" s="58"/>
      <c r="BQ1026" s="61">
        <f t="shared" si="938"/>
        <v>1200.6960312910173</v>
      </c>
      <c r="BR1026" s="33">
        <v>43922</v>
      </c>
      <c r="BS1026" s="5">
        <f t="shared" si="939"/>
        <v>43922</v>
      </c>
      <c r="BT1026" s="11">
        <f t="shared" si="965"/>
        <v>279</v>
      </c>
      <c r="BU1026" s="11"/>
      <c r="BV1026" s="6">
        <f t="shared" si="942"/>
        <v>99.30396870898268</v>
      </c>
      <c r="BW1026" s="6">
        <f t="shared" si="966"/>
        <v>99.30396870898268</v>
      </c>
      <c r="BX1026" s="73">
        <f t="shared" si="950"/>
        <v>1233.9908675799088</v>
      </c>
      <c r="BY1026" s="6">
        <f t="shared" si="962"/>
        <v>1200.6960312910173</v>
      </c>
      <c r="BZ1026" s="33">
        <v>44287</v>
      </c>
      <c r="CA1026" s="5">
        <f t="shared" si="943"/>
        <v>44287</v>
      </c>
      <c r="CB1026" s="11">
        <f t="shared" si="944"/>
        <v>644</v>
      </c>
      <c r="CC1026" s="11"/>
      <c r="CD1026" s="6">
        <f t="shared" si="953"/>
        <v>229.30396870898267</v>
      </c>
      <c r="CE1026" s="62">
        <f t="shared" si="963"/>
        <v>130</v>
      </c>
      <c r="CF1026" s="73">
        <f t="shared" si="951"/>
        <v>86.666666666666671</v>
      </c>
      <c r="CG1026" s="73">
        <f t="shared" si="911"/>
        <v>1147.3242009132421</v>
      </c>
      <c r="CH1026" s="6">
        <f t="shared" si="955"/>
        <v>1070.6960312910173</v>
      </c>
      <c r="CI1026" s="6"/>
      <c r="CJ1026" s="33">
        <v>44652</v>
      </c>
      <c r="CK1026" s="5">
        <f t="shared" si="946"/>
        <v>44652</v>
      </c>
      <c r="CL1026" s="11">
        <f t="shared" si="947"/>
        <v>44652</v>
      </c>
      <c r="CM1026" s="11"/>
      <c r="CN1026" s="6">
        <f t="shared" si="956"/>
        <v>359.30396870898267</v>
      </c>
      <c r="CO1026" s="6">
        <f t="shared" si="964"/>
        <v>130</v>
      </c>
      <c r="CP1026" s="73">
        <f t="shared" si="952"/>
        <v>86.666666666666671</v>
      </c>
      <c r="CQ1026" s="73">
        <f t="shared" si="912"/>
        <v>1060.6575342465753</v>
      </c>
      <c r="CR1026" s="6">
        <f t="shared" si="949"/>
        <v>940.69603129101733</v>
      </c>
    </row>
    <row r="1027" spans="1:96">
      <c r="A1027" s="30" t="s">
        <v>11804</v>
      </c>
      <c r="B1027" s="30" t="s">
        <v>11811</v>
      </c>
      <c r="C1027" s="49"/>
      <c r="D1027" s="49"/>
      <c r="E1027" s="30" t="s">
        <v>3128</v>
      </c>
      <c r="F1027" s="30" t="s">
        <v>3123</v>
      </c>
      <c r="G1027" s="30" t="s">
        <v>4562</v>
      </c>
      <c r="H1027" s="30" t="s">
        <v>4565</v>
      </c>
      <c r="I1027" s="30" t="s">
        <v>4260</v>
      </c>
      <c r="J1027" s="30"/>
      <c r="K1027" s="30" t="s">
        <v>1240</v>
      </c>
      <c r="L1027" s="30" t="s">
        <v>3102</v>
      </c>
      <c r="M1027" s="31">
        <v>1300</v>
      </c>
      <c r="N1027" s="30">
        <v>10</v>
      </c>
      <c r="O1027" s="30"/>
      <c r="P1027" s="162">
        <v>15</v>
      </c>
      <c r="Q1027" s="30">
        <f t="shared" si="913"/>
        <v>120</v>
      </c>
      <c r="R1027" s="30">
        <f t="shared" si="914"/>
        <v>3652.4220000000005</v>
      </c>
      <c r="S1027" s="30"/>
      <c r="T1027" s="30" t="s">
        <v>6</v>
      </c>
      <c r="U1027" s="30"/>
      <c r="V1027" s="32">
        <v>43643</v>
      </c>
      <c r="W1027" s="30"/>
      <c r="X1027" s="31">
        <v>1300</v>
      </c>
      <c r="Y1027" s="30"/>
      <c r="Z1027" s="31"/>
      <c r="AA1027" s="30"/>
      <c r="AB1027" s="31">
        <f t="shared" si="916"/>
        <v>1300</v>
      </c>
      <c r="AC1027" s="33"/>
      <c r="AD1027" s="10"/>
      <c r="AE1027" s="10"/>
      <c r="AF1027" s="11"/>
      <c r="AG1027" s="11"/>
      <c r="AH1027" s="11"/>
      <c r="AI1027" s="11"/>
      <c r="AJ1027" s="11"/>
      <c r="AK1027" s="33"/>
      <c r="AL1027" s="5"/>
      <c r="AM1027" s="11"/>
      <c r="AN1027" s="11"/>
      <c r="AO1027" s="6"/>
      <c r="AP1027" s="6"/>
      <c r="AQ1027" s="6"/>
      <c r="AR1027" s="33"/>
      <c r="AS1027" s="5"/>
      <c r="AT1027" s="11"/>
      <c r="AU1027" s="11"/>
      <c r="AV1027" s="6"/>
      <c r="AW1027" s="6"/>
      <c r="AX1027" s="6"/>
      <c r="AY1027" s="33"/>
      <c r="AZ1027" s="5"/>
      <c r="BA1027" s="11"/>
      <c r="BB1027" s="11"/>
      <c r="BC1027" s="6"/>
      <c r="BD1027" s="6"/>
      <c r="BE1027" s="6"/>
      <c r="BF1027" s="8"/>
      <c r="BG1027" s="33"/>
      <c r="BH1027" s="5"/>
      <c r="BI1027" s="11"/>
      <c r="BJ1027" s="11"/>
      <c r="BK1027" s="6"/>
      <c r="BL1027" s="6"/>
      <c r="BM1027" s="6"/>
      <c r="BN1027" s="59"/>
      <c r="BO1027" s="58"/>
      <c r="BP1027" s="58"/>
      <c r="BQ1027" s="61">
        <f t="shared" si="938"/>
        <v>1200.6960312910173</v>
      </c>
      <c r="BR1027" s="33">
        <v>43922</v>
      </c>
      <c r="BS1027" s="5">
        <f t="shared" si="939"/>
        <v>43922</v>
      </c>
      <c r="BT1027" s="11">
        <f t="shared" si="965"/>
        <v>279</v>
      </c>
      <c r="BU1027" s="11"/>
      <c r="BV1027" s="6">
        <f t="shared" si="942"/>
        <v>99.30396870898268</v>
      </c>
      <c r="BW1027" s="6">
        <f t="shared" si="966"/>
        <v>99.30396870898268</v>
      </c>
      <c r="BX1027" s="73">
        <f t="shared" si="950"/>
        <v>1233.9908675799088</v>
      </c>
      <c r="BY1027" s="6">
        <f t="shared" si="962"/>
        <v>1200.6960312910173</v>
      </c>
      <c r="BZ1027" s="33">
        <v>44287</v>
      </c>
      <c r="CA1027" s="5">
        <f t="shared" si="943"/>
        <v>44287</v>
      </c>
      <c r="CB1027" s="11">
        <f t="shared" si="944"/>
        <v>644</v>
      </c>
      <c r="CC1027" s="11"/>
      <c r="CD1027" s="6">
        <f t="shared" si="953"/>
        <v>229.30396870898267</v>
      </c>
      <c r="CE1027" s="62">
        <f t="shared" si="963"/>
        <v>130</v>
      </c>
      <c r="CF1027" s="73">
        <f t="shared" si="951"/>
        <v>86.666666666666671</v>
      </c>
      <c r="CG1027" s="73">
        <f t="shared" si="911"/>
        <v>1147.3242009132421</v>
      </c>
      <c r="CH1027" s="6">
        <f t="shared" si="955"/>
        <v>1070.6960312910173</v>
      </c>
      <c r="CI1027" s="6"/>
      <c r="CJ1027" s="33">
        <v>44652</v>
      </c>
      <c r="CK1027" s="5">
        <f t="shared" si="946"/>
        <v>44652</v>
      </c>
      <c r="CL1027" s="11">
        <f t="shared" si="947"/>
        <v>44652</v>
      </c>
      <c r="CM1027" s="11"/>
      <c r="CN1027" s="6">
        <f t="shared" si="956"/>
        <v>359.30396870898267</v>
      </c>
      <c r="CO1027" s="6">
        <f t="shared" si="964"/>
        <v>130</v>
      </c>
      <c r="CP1027" s="73">
        <f t="shared" si="952"/>
        <v>86.666666666666671</v>
      </c>
      <c r="CQ1027" s="73">
        <f t="shared" si="912"/>
        <v>1060.6575342465753</v>
      </c>
      <c r="CR1027" s="6">
        <f t="shared" si="949"/>
        <v>940.69603129101733</v>
      </c>
    </row>
    <row r="1028" spans="1:96">
      <c r="A1028" s="30" t="s">
        <v>11796</v>
      </c>
      <c r="B1028" s="30" t="s">
        <v>11805</v>
      </c>
      <c r="C1028" s="49"/>
      <c r="D1028" s="49" t="s">
        <v>11813</v>
      </c>
      <c r="E1028" s="30" t="s">
        <v>3061</v>
      </c>
      <c r="F1028" s="53" t="s">
        <v>3138</v>
      </c>
      <c r="G1028" s="30" t="s">
        <v>3115</v>
      </c>
      <c r="H1028" s="30" t="s">
        <v>4563</v>
      </c>
      <c r="I1028" s="30" t="s">
        <v>4567</v>
      </c>
      <c r="J1028" s="30"/>
      <c r="K1028" s="30" t="s">
        <v>1240</v>
      </c>
      <c r="L1028" s="30" t="s">
        <v>3102</v>
      </c>
      <c r="M1028" s="31">
        <v>52459.55</v>
      </c>
      <c r="N1028" s="30">
        <v>10</v>
      </c>
      <c r="O1028" s="30"/>
      <c r="P1028" s="162">
        <v>15</v>
      </c>
      <c r="Q1028" s="30">
        <f t="shared" si="913"/>
        <v>120</v>
      </c>
      <c r="R1028" s="30">
        <f t="shared" si="914"/>
        <v>3652.4220000000005</v>
      </c>
      <c r="S1028" s="30">
        <f>N1028*365</f>
        <v>3650</v>
      </c>
      <c r="T1028" s="30" t="s">
        <v>6</v>
      </c>
      <c r="U1028" s="30"/>
      <c r="V1028" s="32">
        <v>43664</v>
      </c>
      <c r="W1028" s="30"/>
      <c r="X1028" s="31">
        <v>52459.55</v>
      </c>
      <c r="Y1028" s="30"/>
      <c r="Z1028" s="31"/>
      <c r="AA1028" s="30"/>
      <c r="AB1028" s="31">
        <f t="shared" si="916"/>
        <v>52459.55</v>
      </c>
      <c r="AC1028" s="33"/>
      <c r="AD1028" s="10"/>
      <c r="AE1028" s="10"/>
      <c r="AF1028" s="11"/>
      <c r="AG1028" s="11"/>
      <c r="AH1028" s="11"/>
      <c r="AI1028" s="11"/>
      <c r="AJ1028" s="11"/>
      <c r="AK1028" s="33"/>
      <c r="AL1028" s="5"/>
      <c r="AM1028" s="11"/>
      <c r="AN1028" s="11"/>
      <c r="AO1028" s="6"/>
      <c r="AP1028" s="6"/>
      <c r="AQ1028" s="6"/>
      <c r="AR1028" s="33"/>
      <c r="AS1028" s="5"/>
      <c r="AT1028" s="11"/>
      <c r="AU1028" s="11"/>
      <c r="AV1028" s="6"/>
      <c r="AW1028" s="6"/>
      <c r="AX1028" s="6"/>
      <c r="AY1028" s="33"/>
      <c r="AZ1028" s="5"/>
      <c r="BA1028" s="11"/>
      <c r="BB1028" s="11"/>
      <c r="BC1028" s="6"/>
      <c r="BD1028" s="6"/>
      <c r="BE1028" s="6"/>
      <c r="BF1028" s="8"/>
      <c r="BG1028" s="33"/>
      <c r="BH1028" s="5"/>
      <c r="BI1028" s="11"/>
      <c r="BJ1028" s="11"/>
      <c r="BK1028" s="6"/>
      <c r="BL1028" s="6"/>
      <c r="BM1028" s="6"/>
      <c r="BN1028" s="59"/>
      <c r="BO1028" s="58"/>
      <c r="BP1028" s="58"/>
      <c r="BQ1028" s="61">
        <f t="shared" si="938"/>
        <v>48753.909222455681</v>
      </c>
      <c r="BR1028" s="33">
        <v>43922</v>
      </c>
      <c r="BS1028" s="5">
        <f t="shared" si="939"/>
        <v>43922</v>
      </c>
      <c r="BT1028" s="11">
        <f t="shared" si="965"/>
        <v>258</v>
      </c>
      <c r="BU1028" s="11"/>
      <c r="BV1028" s="6">
        <f t="shared" si="942"/>
        <v>3705.6407775443254</v>
      </c>
      <c r="BW1028" s="6">
        <f t="shared" si="966"/>
        <v>3705.6407775443254</v>
      </c>
      <c r="BX1028" s="73">
        <f t="shared" si="950"/>
        <v>49997.065187214619</v>
      </c>
      <c r="BY1028" s="6">
        <f t="shared" si="962"/>
        <v>48753.909222455681</v>
      </c>
      <c r="BZ1028" s="33">
        <v>44287</v>
      </c>
      <c r="CA1028" s="5">
        <f t="shared" si="943"/>
        <v>44287</v>
      </c>
      <c r="CB1028" s="11">
        <f t="shared" si="944"/>
        <v>623</v>
      </c>
      <c r="CC1028" s="11"/>
      <c r="CD1028" s="6">
        <f t="shared" si="953"/>
        <v>8951.5957775443258</v>
      </c>
      <c r="CE1028" s="62">
        <f t="shared" si="963"/>
        <v>5245.9549999999999</v>
      </c>
      <c r="CF1028" s="73">
        <f t="shared" si="951"/>
        <v>3497.3033333333337</v>
      </c>
      <c r="CG1028" s="73">
        <f t="shared" si="911"/>
        <v>46499.761853881282</v>
      </c>
      <c r="CH1028" s="6">
        <f t="shared" si="955"/>
        <v>43507.954222455679</v>
      </c>
      <c r="CI1028" s="6"/>
      <c r="CJ1028" s="33">
        <v>44652</v>
      </c>
      <c r="CK1028" s="5">
        <f t="shared" si="946"/>
        <v>44652</v>
      </c>
      <c r="CL1028" s="11">
        <f t="shared" si="947"/>
        <v>44652</v>
      </c>
      <c r="CM1028" s="11"/>
      <c r="CN1028" s="6">
        <f t="shared" si="956"/>
        <v>14197.550777544326</v>
      </c>
      <c r="CO1028" s="6">
        <f t="shared" si="964"/>
        <v>5245.9549999999999</v>
      </c>
      <c r="CP1028" s="73">
        <f t="shared" si="952"/>
        <v>3497.3033333333337</v>
      </c>
      <c r="CQ1028" s="73">
        <f t="shared" si="912"/>
        <v>43002.458520547945</v>
      </c>
      <c r="CR1028" s="6">
        <f t="shared" si="949"/>
        <v>38261.999222455677</v>
      </c>
    </row>
    <row r="1029" spans="1:96">
      <c r="A1029" s="30" t="s">
        <v>11797</v>
      </c>
      <c r="B1029" s="30" t="s">
        <v>11806</v>
      </c>
      <c r="C1029" s="49"/>
      <c r="D1029" s="49" t="s">
        <v>11814</v>
      </c>
      <c r="E1029" s="30" t="s">
        <v>3061</v>
      </c>
      <c r="F1029" s="53" t="s">
        <v>3138</v>
      </c>
      <c r="G1029" s="30" t="s">
        <v>3115</v>
      </c>
      <c r="H1029" s="30" t="s">
        <v>4563</v>
      </c>
      <c r="I1029" s="30" t="s">
        <v>4567</v>
      </c>
      <c r="J1029" s="30"/>
      <c r="K1029" s="30" t="s">
        <v>1240</v>
      </c>
      <c r="L1029" s="30" t="s">
        <v>3102</v>
      </c>
      <c r="M1029" s="31">
        <v>58782.25</v>
      </c>
      <c r="N1029" s="30">
        <v>10</v>
      </c>
      <c r="O1029" s="30"/>
      <c r="P1029" s="162">
        <v>15</v>
      </c>
      <c r="Q1029" s="30">
        <f t="shared" si="913"/>
        <v>120</v>
      </c>
      <c r="R1029" s="30">
        <f t="shared" si="914"/>
        <v>3652.4220000000005</v>
      </c>
      <c r="S1029" s="30"/>
      <c r="T1029" s="30" t="s">
        <v>6</v>
      </c>
      <c r="U1029" s="30"/>
      <c r="V1029" s="32">
        <v>43664</v>
      </c>
      <c r="W1029" s="30"/>
      <c r="X1029" s="31">
        <v>58782.25</v>
      </c>
      <c r="Y1029" s="30"/>
      <c r="Z1029" s="31"/>
      <c r="AA1029" s="30"/>
      <c r="AB1029" s="31">
        <f t="shared" si="916"/>
        <v>58782.25</v>
      </c>
      <c r="AC1029" s="33"/>
      <c r="AD1029" s="10"/>
      <c r="AE1029" s="10"/>
      <c r="AF1029" s="11"/>
      <c r="AG1029" s="11"/>
      <c r="AH1029" s="11"/>
      <c r="AI1029" s="11"/>
      <c r="AJ1029" s="11"/>
      <c r="AK1029" s="33"/>
      <c r="AL1029" s="5"/>
      <c r="AM1029" s="11"/>
      <c r="AN1029" s="11"/>
      <c r="AO1029" s="6"/>
      <c r="AP1029" s="6"/>
      <c r="AQ1029" s="6"/>
      <c r="AR1029" s="33"/>
      <c r="AS1029" s="5"/>
      <c r="AT1029" s="11"/>
      <c r="AU1029" s="11"/>
      <c r="AV1029" s="6"/>
      <c r="AW1029" s="6"/>
      <c r="AX1029" s="6"/>
      <c r="AY1029" s="33"/>
      <c r="AZ1029" s="5"/>
      <c r="BA1029" s="11"/>
      <c r="BB1029" s="11"/>
      <c r="BC1029" s="6"/>
      <c r="BD1029" s="6"/>
      <c r="BE1029" s="6"/>
      <c r="BF1029" s="8"/>
      <c r="BG1029" s="33"/>
      <c r="BH1029" s="5"/>
      <c r="BI1029" s="11"/>
      <c r="BJ1029" s="11"/>
      <c r="BK1029" s="6"/>
      <c r="BL1029" s="6"/>
      <c r="BM1029" s="6"/>
      <c r="BN1029" s="59"/>
      <c r="BO1029" s="58"/>
      <c r="BP1029" s="58"/>
      <c r="BQ1029" s="61">
        <f t="shared" si="938"/>
        <v>54629.985968078166</v>
      </c>
      <c r="BR1029" s="33">
        <v>43922</v>
      </c>
      <c r="BS1029" s="5">
        <f t="shared" si="939"/>
        <v>43922</v>
      </c>
      <c r="BT1029" s="11">
        <f t="shared" si="965"/>
        <v>258</v>
      </c>
      <c r="BU1029" s="11"/>
      <c r="BV1029" s="6">
        <f t="shared" si="942"/>
        <v>4152.2640319218308</v>
      </c>
      <c r="BW1029" s="6">
        <f t="shared" si="966"/>
        <v>4152.2640319218308</v>
      </c>
      <c r="BX1029" s="73">
        <f t="shared" si="950"/>
        <v>56022.973607305932</v>
      </c>
      <c r="BY1029" s="6">
        <f t="shared" si="962"/>
        <v>54629.985968078166</v>
      </c>
      <c r="BZ1029" s="33">
        <v>44287</v>
      </c>
      <c r="CA1029" s="5">
        <f t="shared" si="943"/>
        <v>44287</v>
      </c>
      <c r="CB1029" s="11">
        <f t="shared" si="944"/>
        <v>623</v>
      </c>
      <c r="CC1029" s="11"/>
      <c r="CD1029" s="6">
        <f t="shared" si="953"/>
        <v>10030.489031921832</v>
      </c>
      <c r="CE1029" s="62">
        <f t="shared" si="963"/>
        <v>5878.2250000000004</v>
      </c>
      <c r="CF1029" s="73">
        <f t="shared" si="951"/>
        <v>3918.8166666666666</v>
      </c>
      <c r="CG1029" s="73">
        <f t="shared" si="911"/>
        <v>52104.156940639266</v>
      </c>
      <c r="CH1029" s="6">
        <f t="shared" si="955"/>
        <v>48751.760968078168</v>
      </c>
      <c r="CI1029" s="6"/>
      <c r="CJ1029" s="33">
        <v>44652</v>
      </c>
      <c r="CK1029" s="5">
        <f t="shared" si="946"/>
        <v>44652</v>
      </c>
      <c r="CL1029" s="11">
        <f t="shared" si="947"/>
        <v>44652</v>
      </c>
      <c r="CM1029" s="11"/>
      <c r="CN1029" s="6">
        <f t="shared" si="956"/>
        <v>15908.714031921832</v>
      </c>
      <c r="CO1029" s="6">
        <f t="shared" si="964"/>
        <v>5878.2250000000004</v>
      </c>
      <c r="CP1029" s="73">
        <f t="shared" si="952"/>
        <v>3918.8166666666666</v>
      </c>
      <c r="CQ1029" s="73">
        <f t="shared" si="912"/>
        <v>48185.340273972601</v>
      </c>
      <c r="CR1029" s="6">
        <f t="shared" si="949"/>
        <v>42873.535968078169</v>
      </c>
    </row>
    <row r="1030" spans="1:96">
      <c r="A1030" s="30" t="s">
        <v>11798</v>
      </c>
      <c r="B1030" s="30" t="s">
        <v>11807</v>
      </c>
      <c r="C1030" s="49"/>
      <c r="D1030" s="49" t="s">
        <v>11815</v>
      </c>
      <c r="E1030" s="30" t="s">
        <v>3061</v>
      </c>
      <c r="F1030" s="53" t="s">
        <v>3138</v>
      </c>
      <c r="G1030" s="30" t="s">
        <v>3115</v>
      </c>
      <c r="H1030" s="30" t="s">
        <v>4563</v>
      </c>
      <c r="I1030" s="30" t="s">
        <v>4567</v>
      </c>
      <c r="J1030" s="30"/>
      <c r="K1030" s="30" t="s">
        <v>1240</v>
      </c>
      <c r="L1030" s="30" t="s">
        <v>3102</v>
      </c>
      <c r="M1030" s="31">
        <v>65079.65</v>
      </c>
      <c r="N1030" s="30">
        <v>10</v>
      </c>
      <c r="O1030" s="30"/>
      <c r="P1030" s="162">
        <v>15</v>
      </c>
      <c r="Q1030" s="30">
        <f t="shared" si="913"/>
        <v>120</v>
      </c>
      <c r="R1030" s="30">
        <f t="shared" si="914"/>
        <v>3652.4220000000005</v>
      </c>
      <c r="S1030" s="30"/>
      <c r="T1030" s="30" t="s">
        <v>6</v>
      </c>
      <c r="U1030" s="30"/>
      <c r="V1030" s="32">
        <v>43664</v>
      </c>
      <c r="W1030" s="30"/>
      <c r="X1030" s="31">
        <v>65079.65</v>
      </c>
      <c r="Y1030" s="30"/>
      <c r="Z1030" s="31"/>
      <c r="AA1030" s="30"/>
      <c r="AB1030" s="31">
        <f t="shared" si="916"/>
        <v>65079.65</v>
      </c>
      <c r="AC1030" s="33"/>
      <c r="AD1030" s="10"/>
      <c r="AE1030" s="10"/>
      <c r="AF1030" s="11"/>
      <c r="AG1030" s="11"/>
      <c r="AH1030" s="11"/>
      <c r="AI1030" s="11"/>
      <c r="AJ1030" s="11"/>
      <c r="AK1030" s="33"/>
      <c r="AL1030" s="5"/>
      <c r="AM1030" s="11"/>
      <c r="AN1030" s="11"/>
      <c r="AO1030" s="6"/>
      <c r="AP1030" s="6"/>
      <c r="AQ1030" s="6"/>
      <c r="AR1030" s="33"/>
      <c r="AS1030" s="5"/>
      <c r="AT1030" s="11"/>
      <c r="AU1030" s="11"/>
      <c r="AV1030" s="6"/>
      <c r="AW1030" s="6"/>
      <c r="AX1030" s="6"/>
      <c r="AY1030" s="33"/>
      <c r="AZ1030" s="5"/>
      <c r="BA1030" s="11"/>
      <c r="BB1030" s="11"/>
      <c r="BC1030" s="6"/>
      <c r="BD1030" s="6"/>
      <c r="BE1030" s="6"/>
      <c r="BF1030" s="8"/>
      <c r="BG1030" s="33"/>
      <c r="BH1030" s="5"/>
      <c r="BI1030" s="11"/>
      <c r="BJ1030" s="11"/>
      <c r="BK1030" s="6"/>
      <c r="BL1030" s="6"/>
      <c r="BM1030" s="6"/>
      <c r="BN1030" s="59"/>
      <c r="BO1030" s="58"/>
      <c r="BP1030" s="58"/>
      <c r="BQ1030" s="61">
        <f t="shared" si="938"/>
        <v>60482.549856588317</v>
      </c>
      <c r="BR1030" s="33">
        <v>43922</v>
      </c>
      <c r="BS1030" s="5">
        <f t="shared" si="939"/>
        <v>43922</v>
      </c>
      <c r="BT1030" s="11">
        <f t="shared" si="965"/>
        <v>258</v>
      </c>
      <c r="BU1030" s="11"/>
      <c r="BV1030" s="6">
        <f t="shared" si="942"/>
        <v>4597.1001434116861</v>
      </c>
      <c r="BW1030" s="6">
        <f t="shared" si="966"/>
        <v>4597.1001434116861</v>
      </c>
      <c r="BX1030" s="73">
        <f t="shared" si="950"/>
        <v>62024.769625570778</v>
      </c>
      <c r="BY1030" s="6">
        <f t="shared" si="962"/>
        <v>60482.549856588317</v>
      </c>
      <c r="BZ1030" s="33">
        <v>44287</v>
      </c>
      <c r="CA1030" s="5">
        <f t="shared" si="943"/>
        <v>44287</v>
      </c>
      <c r="CB1030" s="11">
        <f t="shared" si="944"/>
        <v>623</v>
      </c>
      <c r="CC1030" s="11"/>
      <c r="CD1030" s="6">
        <f t="shared" si="953"/>
        <v>11105.065143411686</v>
      </c>
      <c r="CE1030" s="62">
        <f t="shared" si="963"/>
        <v>6507.9650000000001</v>
      </c>
      <c r="CF1030" s="73">
        <f t="shared" si="951"/>
        <v>4338.6433333333334</v>
      </c>
      <c r="CG1030" s="73">
        <f t="shared" si="911"/>
        <v>57686.126292237444</v>
      </c>
      <c r="CH1030" s="6">
        <f t="shared" si="955"/>
        <v>53974.584856588321</v>
      </c>
      <c r="CI1030" s="6"/>
      <c r="CJ1030" s="33">
        <v>44652</v>
      </c>
      <c r="CK1030" s="5">
        <f t="shared" si="946"/>
        <v>44652</v>
      </c>
      <c r="CL1030" s="11">
        <f t="shared" si="947"/>
        <v>44652</v>
      </c>
      <c r="CM1030" s="11"/>
      <c r="CN1030" s="6">
        <f t="shared" si="956"/>
        <v>17613.030143411685</v>
      </c>
      <c r="CO1030" s="6">
        <f t="shared" si="964"/>
        <v>6507.9650000000001</v>
      </c>
      <c r="CP1030" s="73">
        <f t="shared" si="952"/>
        <v>4338.6433333333334</v>
      </c>
      <c r="CQ1030" s="73">
        <f t="shared" si="912"/>
        <v>53347.482958904111</v>
      </c>
      <c r="CR1030" s="6">
        <f t="shared" si="949"/>
        <v>47466.619856588324</v>
      </c>
    </row>
    <row r="1031" spans="1:96">
      <c r="A1031" s="30" t="s">
        <v>11874</v>
      </c>
      <c r="B1031" s="30" t="s">
        <v>11875</v>
      </c>
      <c r="C1031" s="49"/>
      <c r="D1031" s="49" t="s">
        <v>11934</v>
      </c>
      <c r="E1031" s="30" t="s">
        <v>3182</v>
      </c>
      <c r="F1031" s="30" t="s">
        <v>11974</v>
      </c>
      <c r="G1031" s="30" t="s">
        <v>4562</v>
      </c>
      <c r="H1031" s="30" t="s">
        <v>11650</v>
      </c>
      <c r="I1031" s="30" t="s">
        <v>4259</v>
      </c>
      <c r="J1031" s="30"/>
      <c r="K1031" s="30" t="s">
        <v>1240</v>
      </c>
      <c r="L1031" s="30" t="s">
        <v>3102</v>
      </c>
      <c r="M1031" s="31">
        <v>3127.03</v>
      </c>
      <c r="N1031" s="30">
        <v>10</v>
      </c>
      <c r="O1031" s="30"/>
      <c r="P1031" s="162">
        <v>15</v>
      </c>
      <c r="Q1031" s="30">
        <f t="shared" si="913"/>
        <v>120</v>
      </c>
      <c r="R1031" s="30">
        <f t="shared" si="914"/>
        <v>3652.4220000000005</v>
      </c>
      <c r="S1031" s="30"/>
      <c r="T1031" s="30" t="s">
        <v>6</v>
      </c>
      <c r="U1031" s="30"/>
      <c r="V1031" s="32">
        <v>44147</v>
      </c>
      <c r="W1031" s="30"/>
      <c r="X1031" s="31">
        <v>3127.03</v>
      </c>
      <c r="Y1031" s="30"/>
      <c r="Z1031" s="31"/>
      <c r="AA1031" s="30"/>
      <c r="AB1031" s="31">
        <f t="shared" si="916"/>
        <v>3127.03</v>
      </c>
      <c r="AC1031" s="33"/>
      <c r="AD1031" s="10"/>
      <c r="AE1031" s="10"/>
      <c r="AF1031" s="11"/>
      <c r="AG1031" s="11"/>
      <c r="AH1031" s="11"/>
      <c r="AI1031" s="11"/>
      <c r="AJ1031" s="11"/>
      <c r="AK1031" s="33"/>
      <c r="AL1031" s="5"/>
      <c r="AM1031" s="11"/>
      <c r="AN1031" s="11"/>
      <c r="AO1031" s="6"/>
      <c r="AP1031" s="6"/>
      <c r="AQ1031" s="6"/>
      <c r="AR1031" s="33"/>
      <c r="AS1031" s="5"/>
      <c r="AT1031" s="11"/>
      <c r="AU1031" s="11"/>
      <c r="AV1031" s="6"/>
      <c r="AW1031" s="6"/>
      <c r="AX1031" s="6"/>
      <c r="AY1031" s="33"/>
      <c r="AZ1031" s="5"/>
      <c r="BA1031" s="11"/>
      <c r="BB1031" s="11"/>
      <c r="BC1031" s="6"/>
      <c r="BD1031" s="6"/>
      <c r="BE1031" s="6"/>
      <c r="BF1031" s="8"/>
      <c r="BG1031" s="33"/>
      <c r="BH1031" s="5"/>
      <c r="BI1031" s="11"/>
      <c r="BJ1031" s="11"/>
      <c r="BK1031" s="6"/>
      <c r="BL1031" s="6"/>
      <c r="BM1031" s="6"/>
      <c r="BN1031" s="59"/>
      <c r="BO1031" s="58"/>
      <c r="BP1031" s="58"/>
      <c r="BQ1031" s="61">
        <f t="shared" si="938"/>
        <v>3127.03</v>
      </c>
      <c r="BR1031" s="33"/>
      <c r="BS1031" s="5"/>
      <c r="BT1031" s="11"/>
      <c r="BU1031" s="11"/>
      <c r="BV1031" s="6"/>
      <c r="BW1031" s="6"/>
      <c r="BX1031" s="73"/>
      <c r="BY1031" s="6"/>
      <c r="BZ1031" s="33">
        <v>44287</v>
      </c>
      <c r="CA1031" s="5">
        <f t="shared" si="943"/>
        <v>44287</v>
      </c>
      <c r="CB1031" s="11">
        <f t="shared" si="944"/>
        <v>140</v>
      </c>
      <c r="CC1031" s="11"/>
      <c r="CD1031" s="6">
        <f t="shared" ref="CD1031:CD1070" si="967">CE1031</f>
        <v>119.94087671232879</v>
      </c>
      <c r="CE1031" s="62">
        <f t="shared" ref="CE1031:CE1070" si="968">SLN(M1031,J1031,N1031)*CB1031/365</f>
        <v>119.94087671232879</v>
      </c>
      <c r="CF1031" s="73">
        <f>M1031/P1031*139/365</f>
        <v>79.389437442922372</v>
      </c>
      <c r="CG1031" s="73">
        <f>M1031-CF1031</f>
        <v>3047.6405625570778</v>
      </c>
      <c r="CH1031" s="6">
        <f t="shared" ref="CH1031:CH1070" si="969">AB1031-CE1031</f>
        <v>3007.0891232876716</v>
      </c>
      <c r="CI1031" s="6"/>
      <c r="CJ1031" s="33">
        <v>44652</v>
      </c>
      <c r="CK1031" s="5">
        <f t="shared" si="946"/>
        <v>44652</v>
      </c>
      <c r="CL1031" s="11">
        <f t="shared" si="947"/>
        <v>44652</v>
      </c>
      <c r="CM1031" s="11"/>
      <c r="CN1031" s="6">
        <f t="shared" ref="CN1031:CN1070" si="970">CO1031</f>
        <v>312.70300000000003</v>
      </c>
      <c r="CO1031" s="6">
        <f t="shared" si="964"/>
        <v>312.70300000000003</v>
      </c>
      <c r="CP1031" s="73">
        <f t="shared" si="952"/>
        <v>208.46866666666668</v>
      </c>
      <c r="CQ1031" s="73">
        <f t="shared" ref="CQ1031:CQ1070" si="971">CG1031-CP1031</f>
        <v>2839.1718958904112</v>
      </c>
      <c r="CR1031" s="6">
        <f t="shared" si="949"/>
        <v>2694.3861232876716</v>
      </c>
    </row>
    <row r="1032" spans="1:96">
      <c r="A1032" s="30" t="s">
        <v>11876</v>
      </c>
      <c r="B1032" s="30" t="s">
        <v>11877</v>
      </c>
      <c r="C1032" s="49"/>
      <c r="D1032" s="49" t="s">
        <v>11935</v>
      </c>
      <c r="E1032" s="30" t="s">
        <v>3182</v>
      </c>
      <c r="F1032" s="30" t="s">
        <v>11974</v>
      </c>
      <c r="G1032" s="30" t="s">
        <v>4562</v>
      </c>
      <c r="H1032" s="30" t="s">
        <v>11650</v>
      </c>
      <c r="I1032" s="30" t="s">
        <v>4259</v>
      </c>
      <c r="J1032" s="30"/>
      <c r="K1032" s="30" t="s">
        <v>1240</v>
      </c>
      <c r="L1032" s="30" t="s">
        <v>3102</v>
      </c>
      <c r="M1032" s="31">
        <v>1080.03</v>
      </c>
      <c r="N1032" s="30">
        <v>10</v>
      </c>
      <c r="O1032" s="30"/>
      <c r="P1032" s="162">
        <v>15</v>
      </c>
      <c r="Q1032" s="30">
        <f t="shared" si="913"/>
        <v>120</v>
      </c>
      <c r="R1032" s="30">
        <f t="shared" si="914"/>
        <v>3652.4220000000005</v>
      </c>
      <c r="S1032" s="30"/>
      <c r="T1032" s="30" t="s">
        <v>6</v>
      </c>
      <c r="U1032" s="30"/>
      <c r="V1032" s="32">
        <v>44147</v>
      </c>
      <c r="W1032" s="30"/>
      <c r="X1032" s="31">
        <v>1080.03</v>
      </c>
      <c r="Y1032" s="30"/>
      <c r="Z1032" s="31"/>
      <c r="AA1032" s="30"/>
      <c r="AB1032" s="31">
        <f t="shared" si="916"/>
        <v>1080.03</v>
      </c>
      <c r="AC1032" s="33"/>
      <c r="AD1032" s="10"/>
      <c r="AE1032" s="10"/>
      <c r="AF1032" s="11"/>
      <c r="AG1032" s="11"/>
      <c r="AH1032" s="11"/>
      <c r="AI1032" s="11"/>
      <c r="AJ1032" s="11"/>
      <c r="AK1032" s="33"/>
      <c r="AL1032" s="5"/>
      <c r="AM1032" s="11"/>
      <c r="AN1032" s="11"/>
      <c r="AO1032" s="6"/>
      <c r="AP1032" s="6"/>
      <c r="AQ1032" s="6"/>
      <c r="AR1032" s="33"/>
      <c r="AS1032" s="5"/>
      <c r="AT1032" s="11"/>
      <c r="AU1032" s="11"/>
      <c r="AV1032" s="6"/>
      <c r="AW1032" s="6"/>
      <c r="AX1032" s="6"/>
      <c r="AY1032" s="33"/>
      <c r="AZ1032" s="5"/>
      <c r="BA1032" s="11"/>
      <c r="BB1032" s="11"/>
      <c r="BC1032" s="6"/>
      <c r="BD1032" s="6"/>
      <c r="BE1032" s="6"/>
      <c r="BF1032" s="8"/>
      <c r="BG1032" s="33"/>
      <c r="BH1032" s="5"/>
      <c r="BI1032" s="11"/>
      <c r="BJ1032" s="11"/>
      <c r="BK1032" s="6"/>
      <c r="BL1032" s="6"/>
      <c r="BM1032" s="6"/>
      <c r="BN1032" s="59"/>
      <c r="BO1032" s="58"/>
      <c r="BP1032" s="58"/>
      <c r="BQ1032" s="61">
        <f t="shared" si="938"/>
        <v>1080.03</v>
      </c>
      <c r="BR1032" s="33"/>
      <c r="BS1032" s="5"/>
      <c r="BT1032" s="11"/>
      <c r="BU1032" s="11"/>
      <c r="BV1032" s="6"/>
      <c r="BW1032" s="6"/>
      <c r="BX1032" s="73"/>
      <c r="BY1032" s="6"/>
      <c r="BZ1032" s="33">
        <v>44287</v>
      </c>
      <c r="CA1032" s="5">
        <f t="shared" si="943"/>
        <v>44287</v>
      </c>
      <c r="CB1032" s="11">
        <f t="shared" si="944"/>
        <v>140</v>
      </c>
      <c r="CC1032" s="11"/>
      <c r="CD1032" s="6">
        <f t="shared" si="967"/>
        <v>41.42580821917808</v>
      </c>
      <c r="CE1032" s="62">
        <f t="shared" si="968"/>
        <v>41.42580821917808</v>
      </c>
      <c r="CF1032" s="73">
        <f t="shared" ref="CF1032:CF1070" si="972">M1032/P1032*139/365</f>
        <v>27.419939726027398</v>
      </c>
      <c r="CG1032" s="73">
        <f t="shared" ref="CG1032:CG1070" si="973">M1032-CF1032</f>
        <v>1052.6100602739725</v>
      </c>
      <c r="CH1032" s="6">
        <f t="shared" si="969"/>
        <v>1038.6041917808218</v>
      </c>
      <c r="CI1032" s="6"/>
      <c r="CJ1032" s="33">
        <v>44652</v>
      </c>
      <c r="CK1032" s="5">
        <f t="shared" si="946"/>
        <v>44652</v>
      </c>
      <c r="CL1032" s="11">
        <f t="shared" si="947"/>
        <v>44652</v>
      </c>
      <c r="CM1032" s="11"/>
      <c r="CN1032" s="6">
        <f t="shared" si="970"/>
        <v>108.003</v>
      </c>
      <c r="CO1032" s="6">
        <f t="shared" si="964"/>
        <v>108.003</v>
      </c>
      <c r="CP1032" s="73">
        <f t="shared" si="952"/>
        <v>72.001999999999995</v>
      </c>
      <c r="CQ1032" s="73">
        <f t="shared" si="971"/>
        <v>980.60806027397257</v>
      </c>
      <c r="CR1032" s="6">
        <f t="shared" si="949"/>
        <v>930.60119178082175</v>
      </c>
    </row>
    <row r="1033" spans="1:96">
      <c r="A1033" s="30" t="s">
        <v>11878</v>
      </c>
      <c r="B1033" s="30" t="s">
        <v>11879</v>
      </c>
      <c r="C1033" s="49"/>
      <c r="D1033" s="49" t="s">
        <v>11936</v>
      </c>
      <c r="E1033" s="30" t="s">
        <v>3182</v>
      </c>
      <c r="F1033" s="30" t="s">
        <v>11974</v>
      </c>
      <c r="G1033" s="30" t="s">
        <v>4562</v>
      </c>
      <c r="H1033" s="30" t="s">
        <v>11650</v>
      </c>
      <c r="I1033" s="30" t="s">
        <v>4259</v>
      </c>
      <c r="J1033" s="30"/>
      <c r="K1033" s="30" t="s">
        <v>1240</v>
      </c>
      <c r="L1033" s="30" t="s">
        <v>3102</v>
      </c>
      <c r="M1033" s="31">
        <v>2346.1799999999998</v>
      </c>
      <c r="N1033" s="30">
        <v>10</v>
      </c>
      <c r="O1033" s="30"/>
      <c r="P1033" s="162">
        <v>15</v>
      </c>
      <c r="Q1033" s="30">
        <f t="shared" si="913"/>
        <v>120</v>
      </c>
      <c r="R1033" s="30">
        <f t="shared" si="914"/>
        <v>3652.4220000000005</v>
      </c>
      <c r="S1033" s="30"/>
      <c r="T1033" s="30" t="s">
        <v>6</v>
      </c>
      <c r="U1033" s="30"/>
      <c r="V1033" s="32">
        <v>44147</v>
      </c>
      <c r="W1033" s="30"/>
      <c r="X1033" s="31">
        <v>2346.1799999999998</v>
      </c>
      <c r="Y1033" s="30"/>
      <c r="Z1033" s="31"/>
      <c r="AA1033" s="30"/>
      <c r="AB1033" s="31">
        <f t="shared" si="916"/>
        <v>2346.1799999999998</v>
      </c>
      <c r="AC1033" s="33"/>
      <c r="AD1033" s="10"/>
      <c r="AE1033" s="10"/>
      <c r="AF1033" s="11"/>
      <c r="AG1033" s="11"/>
      <c r="AH1033" s="11"/>
      <c r="AI1033" s="11"/>
      <c r="AJ1033" s="11"/>
      <c r="AK1033" s="33"/>
      <c r="AL1033" s="5"/>
      <c r="AM1033" s="11"/>
      <c r="AN1033" s="11"/>
      <c r="AO1033" s="6"/>
      <c r="AP1033" s="6"/>
      <c r="AQ1033" s="6"/>
      <c r="AR1033" s="33"/>
      <c r="AS1033" s="5"/>
      <c r="AT1033" s="11"/>
      <c r="AU1033" s="11"/>
      <c r="AV1033" s="6"/>
      <c r="AW1033" s="6"/>
      <c r="AX1033" s="6"/>
      <c r="AY1033" s="33"/>
      <c r="AZ1033" s="5"/>
      <c r="BA1033" s="11"/>
      <c r="BB1033" s="11"/>
      <c r="BC1033" s="6"/>
      <c r="BD1033" s="6"/>
      <c r="BE1033" s="6"/>
      <c r="BF1033" s="8"/>
      <c r="BG1033" s="33"/>
      <c r="BH1033" s="5"/>
      <c r="BI1033" s="11"/>
      <c r="BJ1033" s="11"/>
      <c r="BK1033" s="6"/>
      <c r="BL1033" s="6"/>
      <c r="BM1033" s="6"/>
      <c r="BN1033" s="59"/>
      <c r="BO1033" s="58"/>
      <c r="BP1033" s="58"/>
      <c r="BQ1033" s="61">
        <f t="shared" si="938"/>
        <v>2346.1799999999998</v>
      </c>
      <c r="BR1033" s="33"/>
      <c r="BS1033" s="5"/>
      <c r="BT1033" s="11"/>
      <c r="BU1033" s="11"/>
      <c r="BV1033" s="6"/>
      <c r="BW1033" s="6"/>
      <c r="BX1033" s="73"/>
      <c r="BY1033" s="6"/>
      <c r="BZ1033" s="33">
        <v>44287</v>
      </c>
      <c r="CA1033" s="5">
        <f t="shared" si="943"/>
        <v>44287</v>
      </c>
      <c r="CB1033" s="11">
        <f t="shared" si="944"/>
        <v>140</v>
      </c>
      <c r="CC1033" s="11"/>
      <c r="CD1033" s="6">
        <f t="shared" si="967"/>
        <v>89.990465753424644</v>
      </c>
      <c r="CE1033" s="62">
        <f t="shared" si="968"/>
        <v>89.990465753424644</v>
      </c>
      <c r="CF1033" s="73">
        <f t="shared" si="972"/>
        <v>59.565117808219171</v>
      </c>
      <c r="CG1033" s="73">
        <f t="shared" si="973"/>
        <v>2286.6148821917805</v>
      </c>
      <c r="CH1033" s="6">
        <f t="shared" si="969"/>
        <v>2256.189534246575</v>
      </c>
      <c r="CI1033" s="6"/>
      <c r="CJ1033" s="33">
        <v>44652</v>
      </c>
      <c r="CK1033" s="5">
        <f t="shared" si="946"/>
        <v>44652</v>
      </c>
      <c r="CL1033" s="11">
        <f t="shared" si="947"/>
        <v>44652</v>
      </c>
      <c r="CM1033" s="11"/>
      <c r="CN1033" s="6">
        <f t="shared" si="970"/>
        <v>234.61799999999999</v>
      </c>
      <c r="CO1033" s="6">
        <f t="shared" si="964"/>
        <v>234.61799999999999</v>
      </c>
      <c r="CP1033" s="73">
        <f t="shared" si="952"/>
        <v>156.41199999999998</v>
      </c>
      <c r="CQ1033" s="73">
        <f t="shared" si="971"/>
        <v>2130.2028821917806</v>
      </c>
      <c r="CR1033" s="6">
        <f t="shared" si="949"/>
        <v>2021.5715342465751</v>
      </c>
    </row>
    <row r="1034" spans="1:96">
      <c r="A1034" s="30" t="s">
        <v>11880</v>
      </c>
      <c r="B1034" s="30" t="s">
        <v>11881</v>
      </c>
      <c r="C1034" s="49"/>
      <c r="D1034" s="49" t="s">
        <v>11937</v>
      </c>
      <c r="E1034" s="30" t="s">
        <v>3182</v>
      </c>
      <c r="F1034" s="30" t="s">
        <v>11974</v>
      </c>
      <c r="G1034" s="30" t="s">
        <v>4562</v>
      </c>
      <c r="H1034" s="30" t="s">
        <v>11650</v>
      </c>
      <c r="I1034" s="30" t="s">
        <v>4259</v>
      </c>
      <c r="J1034" s="30"/>
      <c r="K1034" s="30" t="s">
        <v>1240</v>
      </c>
      <c r="L1034" s="30" t="s">
        <v>3102</v>
      </c>
      <c r="M1034" s="31">
        <v>5957.19</v>
      </c>
      <c r="N1034" s="30">
        <v>10</v>
      </c>
      <c r="O1034" s="30"/>
      <c r="P1034" s="162">
        <v>15</v>
      </c>
      <c r="Q1034" s="30">
        <f t="shared" si="913"/>
        <v>120</v>
      </c>
      <c r="R1034" s="30">
        <f t="shared" si="914"/>
        <v>3652.4220000000005</v>
      </c>
      <c r="S1034" s="30"/>
      <c r="T1034" s="30" t="s">
        <v>6</v>
      </c>
      <c r="U1034" s="30"/>
      <c r="V1034" s="32">
        <v>44147</v>
      </c>
      <c r="W1034" s="30"/>
      <c r="X1034" s="31">
        <v>5957.19</v>
      </c>
      <c r="Y1034" s="30"/>
      <c r="Z1034" s="31"/>
      <c r="AA1034" s="30"/>
      <c r="AB1034" s="31">
        <f t="shared" si="916"/>
        <v>5957.19</v>
      </c>
      <c r="AC1034" s="33"/>
      <c r="AD1034" s="10"/>
      <c r="AE1034" s="10"/>
      <c r="AF1034" s="11"/>
      <c r="AG1034" s="11"/>
      <c r="AH1034" s="11"/>
      <c r="AI1034" s="11"/>
      <c r="AJ1034" s="11"/>
      <c r="AK1034" s="33"/>
      <c r="AL1034" s="5"/>
      <c r="AM1034" s="11"/>
      <c r="AN1034" s="11"/>
      <c r="AO1034" s="6"/>
      <c r="AP1034" s="6"/>
      <c r="AQ1034" s="6"/>
      <c r="AR1034" s="33"/>
      <c r="AS1034" s="5"/>
      <c r="AT1034" s="11"/>
      <c r="AU1034" s="11"/>
      <c r="AV1034" s="6"/>
      <c r="AW1034" s="6"/>
      <c r="AX1034" s="6"/>
      <c r="AY1034" s="33"/>
      <c r="AZ1034" s="5"/>
      <c r="BA1034" s="11"/>
      <c r="BB1034" s="11"/>
      <c r="BC1034" s="6"/>
      <c r="BD1034" s="6"/>
      <c r="BE1034" s="6"/>
      <c r="BF1034" s="8"/>
      <c r="BG1034" s="33"/>
      <c r="BH1034" s="5"/>
      <c r="BI1034" s="11"/>
      <c r="BJ1034" s="11"/>
      <c r="BK1034" s="6"/>
      <c r="BL1034" s="6"/>
      <c r="BM1034" s="6"/>
      <c r="BN1034" s="59"/>
      <c r="BO1034" s="58"/>
      <c r="BP1034" s="58"/>
      <c r="BQ1034" s="61">
        <f t="shared" si="938"/>
        <v>5957.19</v>
      </c>
      <c r="BR1034" s="33"/>
      <c r="BS1034" s="5"/>
      <c r="BT1034" s="11"/>
      <c r="BU1034" s="11"/>
      <c r="BV1034" s="6"/>
      <c r="BW1034" s="6"/>
      <c r="BX1034" s="73"/>
      <c r="BY1034" s="6"/>
      <c r="BZ1034" s="33">
        <v>44287</v>
      </c>
      <c r="CA1034" s="5">
        <f t="shared" si="943"/>
        <v>44287</v>
      </c>
      <c r="CB1034" s="11">
        <f t="shared" si="944"/>
        <v>140</v>
      </c>
      <c r="CC1034" s="11"/>
      <c r="CD1034" s="6">
        <f t="shared" si="967"/>
        <v>228.49495890410955</v>
      </c>
      <c r="CE1034" s="62">
        <f t="shared" si="968"/>
        <v>228.49495890410955</v>
      </c>
      <c r="CF1034" s="73">
        <f t="shared" si="972"/>
        <v>151.241901369863</v>
      </c>
      <c r="CG1034" s="73">
        <f t="shared" si="973"/>
        <v>5805.9480986301369</v>
      </c>
      <c r="CH1034" s="6">
        <f t="shared" si="969"/>
        <v>5728.6950410958898</v>
      </c>
      <c r="CI1034" s="6"/>
      <c r="CJ1034" s="33">
        <v>44652</v>
      </c>
      <c r="CK1034" s="5">
        <f t="shared" si="946"/>
        <v>44652</v>
      </c>
      <c r="CL1034" s="11">
        <f t="shared" si="947"/>
        <v>44652</v>
      </c>
      <c r="CM1034" s="11"/>
      <c r="CN1034" s="6">
        <f t="shared" si="970"/>
        <v>595.71899999999994</v>
      </c>
      <c r="CO1034" s="6">
        <f t="shared" si="964"/>
        <v>595.71899999999994</v>
      </c>
      <c r="CP1034" s="73">
        <f t="shared" si="952"/>
        <v>397.14599999999996</v>
      </c>
      <c r="CQ1034" s="73">
        <f t="shared" si="971"/>
        <v>5408.8020986301372</v>
      </c>
      <c r="CR1034" s="6">
        <f t="shared" si="949"/>
        <v>5132.9760410958897</v>
      </c>
    </row>
    <row r="1035" spans="1:96">
      <c r="A1035" s="30" t="s">
        <v>11882</v>
      </c>
      <c r="B1035" s="30" t="s">
        <v>11883</v>
      </c>
      <c r="C1035" s="49"/>
      <c r="D1035" s="49" t="s">
        <v>11938</v>
      </c>
      <c r="E1035" s="30" t="s">
        <v>3182</v>
      </c>
      <c r="F1035" s="30" t="s">
        <v>11974</v>
      </c>
      <c r="G1035" s="30" t="s">
        <v>4562</v>
      </c>
      <c r="H1035" s="30" t="s">
        <v>11650</v>
      </c>
      <c r="I1035" s="30" t="s">
        <v>4259</v>
      </c>
      <c r="J1035" s="30"/>
      <c r="K1035" s="30" t="s">
        <v>1240</v>
      </c>
      <c r="L1035" s="30" t="s">
        <v>3102</v>
      </c>
      <c r="M1035" s="31">
        <v>4613.6899999999996</v>
      </c>
      <c r="N1035" s="30">
        <v>10</v>
      </c>
      <c r="O1035" s="30"/>
      <c r="P1035" s="162">
        <v>15</v>
      </c>
      <c r="Q1035" s="30">
        <f t="shared" si="913"/>
        <v>120</v>
      </c>
      <c r="R1035" s="30">
        <f t="shared" si="914"/>
        <v>3652.4220000000005</v>
      </c>
      <c r="S1035" s="30"/>
      <c r="T1035" s="30" t="s">
        <v>6</v>
      </c>
      <c r="U1035" s="30"/>
      <c r="V1035" s="32">
        <v>44147</v>
      </c>
      <c r="W1035" s="30"/>
      <c r="X1035" s="31">
        <v>4613.6899999999996</v>
      </c>
      <c r="Y1035" s="30"/>
      <c r="Z1035" s="31"/>
      <c r="AA1035" s="30"/>
      <c r="AB1035" s="31">
        <f t="shared" si="916"/>
        <v>4613.6899999999996</v>
      </c>
      <c r="AC1035" s="33"/>
      <c r="AD1035" s="10"/>
      <c r="AE1035" s="10"/>
      <c r="AF1035" s="11"/>
      <c r="AG1035" s="11"/>
      <c r="AH1035" s="11"/>
      <c r="AI1035" s="11"/>
      <c r="AJ1035" s="11"/>
      <c r="AK1035" s="33"/>
      <c r="AL1035" s="5"/>
      <c r="AM1035" s="11"/>
      <c r="AN1035" s="11"/>
      <c r="AO1035" s="6"/>
      <c r="AP1035" s="6"/>
      <c r="AQ1035" s="6"/>
      <c r="AR1035" s="33"/>
      <c r="AS1035" s="5"/>
      <c r="AT1035" s="11"/>
      <c r="AU1035" s="11"/>
      <c r="AV1035" s="6"/>
      <c r="AW1035" s="6"/>
      <c r="AX1035" s="6"/>
      <c r="AY1035" s="33"/>
      <c r="AZ1035" s="5"/>
      <c r="BA1035" s="11"/>
      <c r="BB1035" s="11"/>
      <c r="BC1035" s="6"/>
      <c r="BD1035" s="6"/>
      <c r="BE1035" s="6"/>
      <c r="BF1035" s="8"/>
      <c r="BG1035" s="33"/>
      <c r="BH1035" s="5"/>
      <c r="BI1035" s="11"/>
      <c r="BJ1035" s="11"/>
      <c r="BK1035" s="6"/>
      <c r="BL1035" s="6"/>
      <c r="BM1035" s="6"/>
      <c r="BN1035" s="59"/>
      <c r="BO1035" s="58"/>
      <c r="BP1035" s="58"/>
      <c r="BQ1035" s="61">
        <f t="shared" si="938"/>
        <v>4613.6899999999996</v>
      </c>
      <c r="BR1035" s="33"/>
      <c r="BS1035" s="5"/>
      <c r="BT1035" s="11"/>
      <c r="BU1035" s="11"/>
      <c r="BV1035" s="6"/>
      <c r="BW1035" s="6"/>
      <c r="BX1035" s="73"/>
      <c r="BY1035" s="6"/>
      <c r="BZ1035" s="33">
        <v>44287</v>
      </c>
      <c r="CA1035" s="5">
        <f t="shared" si="943"/>
        <v>44287</v>
      </c>
      <c r="CB1035" s="11">
        <f t="shared" si="944"/>
        <v>140</v>
      </c>
      <c r="CC1035" s="11"/>
      <c r="CD1035" s="6">
        <f t="shared" si="967"/>
        <v>176.96345205479452</v>
      </c>
      <c r="CE1035" s="62">
        <f t="shared" si="968"/>
        <v>176.96345205479452</v>
      </c>
      <c r="CF1035" s="73">
        <f t="shared" si="972"/>
        <v>117.13295159817351</v>
      </c>
      <c r="CG1035" s="73">
        <f t="shared" si="973"/>
        <v>4496.5570484018263</v>
      </c>
      <c r="CH1035" s="6">
        <f t="shared" si="969"/>
        <v>4436.7265479452053</v>
      </c>
      <c r="CI1035" s="6"/>
      <c r="CJ1035" s="33">
        <v>44652</v>
      </c>
      <c r="CK1035" s="5">
        <f t="shared" si="946"/>
        <v>44652</v>
      </c>
      <c r="CL1035" s="11">
        <f t="shared" si="947"/>
        <v>44652</v>
      </c>
      <c r="CM1035" s="11"/>
      <c r="CN1035" s="6">
        <f t="shared" si="970"/>
        <v>461.36899999999997</v>
      </c>
      <c r="CO1035" s="6">
        <f t="shared" si="964"/>
        <v>461.36899999999997</v>
      </c>
      <c r="CP1035" s="73">
        <f t="shared" si="952"/>
        <v>307.5793333333333</v>
      </c>
      <c r="CQ1035" s="73">
        <f t="shared" si="971"/>
        <v>4188.9777150684931</v>
      </c>
      <c r="CR1035" s="6">
        <f t="shared" si="949"/>
        <v>3975.3575479452052</v>
      </c>
    </row>
    <row r="1036" spans="1:96">
      <c r="A1036" s="30" t="s">
        <v>11884</v>
      </c>
      <c r="B1036" s="30" t="s">
        <v>11885</v>
      </c>
      <c r="C1036" s="49"/>
      <c r="D1036" s="49" t="s">
        <v>11939</v>
      </c>
      <c r="E1036" s="30" t="s">
        <v>3182</v>
      </c>
      <c r="F1036" s="30" t="s">
        <v>11974</v>
      </c>
      <c r="G1036" s="30" t="s">
        <v>4562</v>
      </c>
      <c r="H1036" s="30" t="s">
        <v>11650</v>
      </c>
      <c r="I1036" s="30" t="s">
        <v>4259</v>
      </c>
      <c r="J1036" s="30"/>
      <c r="K1036" s="30" t="s">
        <v>1240</v>
      </c>
      <c r="L1036" s="30" t="s">
        <v>3102</v>
      </c>
      <c r="M1036" s="31">
        <v>1103.68</v>
      </c>
      <c r="N1036" s="30">
        <v>10</v>
      </c>
      <c r="O1036" s="30"/>
      <c r="P1036" s="162">
        <v>15</v>
      </c>
      <c r="Q1036" s="30">
        <f t="shared" si="913"/>
        <v>120</v>
      </c>
      <c r="R1036" s="30">
        <f t="shared" si="914"/>
        <v>3652.4220000000005</v>
      </c>
      <c r="S1036" s="30"/>
      <c r="T1036" s="30" t="s">
        <v>6</v>
      </c>
      <c r="U1036" s="30"/>
      <c r="V1036" s="32">
        <v>44147</v>
      </c>
      <c r="W1036" s="30"/>
      <c r="X1036" s="31">
        <v>1103.68</v>
      </c>
      <c r="Y1036" s="30"/>
      <c r="Z1036" s="31"/>
      <c r="AA1036" s="30"/>
      <c r="AB1036" s="31">
        <f t="shared" si="916"/>
        <v>1103.68</v>
      </c>
      <c r="AC1036" s="33"/>
      <c r="AD1036" s="10"/>
      <c r="AE1036" s="10"/>
      <c r="AF1036" s="11"/>
      <c r="AG1036" s="11"/>
      <c r="AH1036" s="11"/>
      <c r="AI1036" s="11"/>
      <c r="AJ1036" s="11"/>
      <c r="AK1036" s="33"/>
      <c r="AL1036" s="5"/>
      <c r="AM1036" s="11"/>
      <c r="AN1036" s="11"/>
      <c r="AO1036" s="6"/>
      <c r="AP1036" s="6"/>
      <c r="AQ1036" s="6"/>
      <c r="AR1036" s="33"/>
      <c r="AS1036" s="5"/>
      <c r="AT1036" s="11"/>
      <c r="AU1036" s="11"/>
      <c r="AV1036" s="6"/>
      <c r="AW1036" s="6"/>
      <c r="AX1036" s="6"/>
      <c r="AY1036" s="33"/>
      <c r="AZ1036" s="5"/>
      <c r="BA1036" s="11"/>
      <c r="BB1036" s="11"/>
      <c r="BC1036" s="6"/>
      <c r="BD1036" s="6"/>
      <c r="BE1036" s="6"/>
      <c r="BF1036" s="8"/>
      <c r="BG1036" s="33"/>
      <c r="BH1036" s="5"/>
      <c r="BI1036" s="11"/>
      <c r="BJ1036" s="11"/>
      <c r="BK1036" s="6"/>
      <c r="BL1036" s="6"/>
      <c r="BM1036" s="6"/>
      <c r="BN1036" s="59"/>
      <c r="BO1036" s="58"/>
      <c r="BP1036" s="58"/>
      <c r="BQ1036" s="61">
        <f t="shared" si="938"/>
        <v>1103.68</v>
      </c>
      <c r="BR1036" s="33"/>
      <c r="BS1036" s="5"/>
      <c r="BT1036" s="11"/>
      <c r="BU1036" s="11"/>
      <c r="BV1036" s="6"/>
      <c r="BW1036" s="6"/>
      <c r="BX1036" s="73"/>
      <c r="BY1036" s="6"/>
      <c r="BZ1036" s="33">
        <v>44287</v>
      </c>
      <c r="CA1036" s="5">
        <f t="shared" si="943"/>
        <v>44287</v>
      </c>
      <c r="CB1036" s="11">
        <f t="shared" si="944"/>
        <v>140</v>
      </c>
      <c r="CC1036" s="11"/>
      <c r="CD1036" s="6">
        <f t="shared" si="967"/>
        <v>42.332931506849313</v>
      </c>
      <c r="CE1036" s="62">
        <f t="shared" si="968"/>
        <v>42.332931506849313</v>
      </c>
      <c r="CF1036" s="73">
        <f t="shared" si="972"/>
        <v>28.020368949771694</v>
      </c>
      <c r="CG1036" s="73">
        <f t="shared" si="973"/>
        <v>1075.6596310502284</v>
      </c>
      <c r="CH1036" s="6">
        <f t="shared" si="969"/>
        <v>1061.3470684931508</v>
      </c>
      <c r="CI1036" s="6"/>
      <c r="CJ1036" s="33">
        <v>44652</v>
      </c>
      <c r="CK1036" s="5">
        <f t="shared" si="946"/>
        <v>44652</v>
      </c>
      <c r="CL1036" s="11">
        <f t="shared" si="947"/>
        <v>44652</v>
      </c>
      <c r="CM1036" s="11"/>
      <c r="CN1036" s="6">
        <f t="shared" si="970"/>
        <v>110.36800000000001</v>
      </c>
      <c r="CO1036" s="6">
        <f t="shared" si="964"/>
        <v>110.36800000000001</v>
      </c>
      <c r="CP1036" s="73">
        <f t="shared" si="952"/>
        <v>73.578666666666678</v>
      </c>
      <c r="CQ1036" s="73">
        <f t="shared" si="971"/>
        <v>1002.0809643835618</v>
      </c>
      <c r="CR1036" s="6">
        <f t="shared" si="949"/>
        <v>950.97906849315075</v>
      </c>
    </row>
    <row r="1037" spans="1:96">
      <c r="A1037" s="30" t="s">
        <v>11886</v>
      </c>
      <c r="B1037" s="30" t="s">
        <v>11885</v>
      </c>
      <c r="C1037" s="49"/>
      <c r="D1037" s="49" t="s">
        <v>11940</v>
      </c>
      <c r="E1037" s="30" t="s">
        <v>3182</v>
      </c>
      <c r="F1037" s="30" t="s">
        <v>11974</v>
      </c>
      <c r="G1037" s="30" t="s">
        <v>4562</v>
      </c>
      <c r="H1037" s="30" t="s">
        <v>11650</v>
      </c>
      <c r="I1037" s="30" t="s">
        <v>4259</v>
      </c>
      <c r="J1037" s="30"/>
      <c r="K1037" s="30" t="s">
        <v>1240</v>
      </c>
      <c r="L1037" s="30" t="s">
        <v>3102</v>
      </c>
      <c r="M1037" s="31">
        <v>1103.68</v>
      </c>
      <c r="N1037" s="30">
        <v>10</v>
      </c>
      <c r="O1037" s="30"/>
      <c r="P1037" s="162">
        <v>15</v>
      </c>
      <c r="Q1037" s="30">
        <f t="shared" si="913"/>
        <v>120</v>
      </c>
      <c r="R1037" s="30">
        <f t="shared" si="914"/>
        <v>3652.4220000000005</v>
      </c>
      <c r="S1037" s="30"/>
      <c r="T1037" s="30" t="s">
        <v>6</v>
      </c>
      <c r="U1037" s="30"/>
      <c r="V1037" s="32">
        <v>44147</v>
      </c>
      <c r="W1037" s="30"/>
      <c r="X1037" s="31">
        <v>1103.68</v>
      </c>
      <c r="Y1037" s="30"/>
      <c r="Z1037" s="31"/>
      <c r="AA1037" s="30"/>
      <c r="AB1037" s="31">
        <f t="shared" si="916"/>
        <v>1103.68</v>
      </c>
      <c r="AC1037" s="33"/>
      <c r="AD1037" s="10"/>
      <c r="AE1037" s="10"/>
      <c r="AF1037" s="11"/>
      <c r="AG1037" s="11"/>
      <c r="AH1037" s="11"/>
      <c r="AI1037" s="11"/>
      <c r="AJ1037" s="11"/>
      <c r="AK1037" s="33"/>
      <c r="AL1037" s="5"/>
      <c r="AM1037" s="11"/>
      <c r="AN1037" s="11"/>
      <c r="AO1037" s="6"/>
      <c r="AP1037" s="6"/>
      <c r="AQ1037" s="6"/>
      <c r="AR1037" s="33"/>
      <c r="AS1037" s="5"/>
      <c r="AT1037" s="11"/>
      <c r="AU1037" s="11"/>
      <c r="AV1037" s="6"/>
      <c r="AW1037" s="6"/>
      <c r="AX1037" s="6"/>
      <c r="AY1037" s="33"/>
      <c r="AZ1037" s="5"/>
      <c r="BA1037" s="11"/>
      <c r="BB1037" s="11"/>
      <c r="BC1037" s="6"/>
      <c r="BD1037" s="6"/>
      <c r="BE1037" s="6"/>
      <c r="BF1037" s="8"/>
      <c r="BG1037" s="33"/>
      <c r="BH1037" s="5"/>
      <c r="BI1037" s="11"/>
      <c r="BJ1037" s="11"/>
      <c r="BK1037" s="6"/>
      <c r="BL1037" s="6"/>
      <c r="BM1037" s="6"/>
      <c r="BN1037" s="59"/>
      <c r="BO1037" s="58"/>
      <c r="BP1037" s="58"/>
      <c r="BQ1037" s="61">
        <f t="shared" si="938"/>
        <v>1103.68</v>
      </c>
      <c r="BR1037" s="33"/>
      <c r="BS1037" s="5"/>
      <c r="BT1037" s="11"/>
      <c r="BU1037" s="11"/>
      <c r="BV1037" s="6"/>
      <c r="BW1037" s="6"/>
      <c r="BX1037" s="73"/>
      <c r="BY1037" s="6"/>
      <c r="BZ1037" s="33">
        <v>44287</v>
      </c>
      <c r="CA1037" s="5">
        <f t="shared" si="943"/>
        <v>44287</v>
      </c>
      <c r="CB1037" s="11">
        <f t="shared" si="944"/>
        <v>140</v>
      </c>
      <c r="CC1037" s="11"/>
      <c r="CD1037" s="6">
        <f t="shared" si="967"/>
        <v>42.332931506849313</v>
      </c>
      <c r="CE1037" s="62">
        <f t="shared" si="968"/>
        <v>42.332931506849313</v>
      </c>
      <c r="CF1037" s="73">
        <f t="shared" si="972"/>
        <v>28.020368949771694</v>
      </c>
      <c r="CG1037" s="73">
        <f t="shared" si="973"/>
        <v>1075.6596310502284</v>
      </c>
      <c r="CH1037" s="6">
        <f t="shared" si="969"/>
        <v>1061.3470684931508</v>
      </c>
      <c r="CI1037" s="6"/>
      <c r="CJ1037" s="33">
        <v>44652</v>
      </c>
      <c r="CK1037" s="5">
        <f t="shared" si="946"/>
        <v>44652</v>
      </c>
      <c r="CL1037" s="11">
        <f t="shared" si="947"/>
        <v>44652</v>
      </c>
      <c r="CM1037" s="11"/>
      <c r="CN1037" s="6">
        <f t="shared" si="970"/>
        <v>110.36800000000001</v>
      </c>
      <c r="CO1037" s="6">
        <f t="shared" si="964"/>
        <v>110.36800000000001</v>
      </c>
      <c r="CP1037" s="73">
        <f t="shared" si="952"/>
        <v>73.578666666666678</v>
      </c>
      <c r="CQ1037" s="73">
        <f t="shared" si="971"/>
        <v>1002.0809643835618</v>
      </c>
      <c r="CR1037" s="6">
        <f t="shared" si="949"/>
        <v>950.97906849315075</v>
      </c>
    </row>
    <row r="1038" spans="1:96">
      <c r="A1038" s="30" t="s">
        <v>11887</v>
      </c>
      <c r="B1038" s="30" t="s">
        <v>11885</v>
      </c>
      <c r="C1038" s="49"/>
      <c r="D1038" s="49" t="s">
        <v>11941</v>
      </c>
      <c r="E1038" s="30" t="s">
        <v>3182</v>
      </c>
      <c r="F1038" s="30" t="s">
        <v>11974</v>
      </c>
      <c r="G1038" s="30" t="s">
        <v>4562</v>
      </c>
      <c r="H1038" s="30" t="s">
        <v>11650</v>
      </c>
      <c r="I1038" s="30" t="s">
        <v>4259</v>
      </c>
      <c r="J1038" s="30"/>
      <c r="K1038" s="30" t="s">
        <v>1240</v>
      </c>
      <c r="L1038" s="30" t="s">
        <v>3102</v>
      </c>
      <c r="M1038" s="31">
        <v>1103.68</v>
      </c>
      <c r="N1038" s="30">
        <v>10</v>
      </c>
      <c r="O1038" s="30"/>
      <c r="P1038" s="162">
        <v>15</v>
      </c>
      <c r="Q1038" s="30">
        <f t="shared" si="913"/>
        <v>120</v>
      </c>
      <c r="R1038" s="30">
        <f t="shared" si="914"/>
        <v>3652.4220000000005</v>
      </c>
      <c r="S1038" s="30"/>
      <c r="T1038" s="30" t="s">
        <v>6</v>
      </c>
      <c r="U1038" s="30"/>
      <c r="V1038" s="32">
        <v>44147</v>
      </c>
      <c r="W1038" s="30"/>
      <c r="X1038" s="31">
        <v>1103.68</v>
      </c>
      <c r="Y1038" s="30"/>
      <c r="Z1038" s="31"/>
      <c r="AA1038" s="30"/>
      <c r="AB1038" s="31">
        <f t="shared" si="916"/>
        <v>1103.68</v>
      </c>
      <c r="AC1038" s="33"/>
      <c r="AD1038" s="10"/>
      <c r="AE1038" s="10"/>
      <c r="AF1038" s="11"/>
      <c r="AG1038" s="11"/>
      <c r="AH1038" s="11"/>
      <c r="AI1038" s="11"/>
      <c r="AJ1038" s="11"/>
      <c r="AK1038" s="33"/>
      <c r="AL1038" s="5"/>
      <c r="AM1038" s="11"/>
      <c r="AN1038" s="11"/>
      <c r="AO1038" s="6"/>
      <c r="AP1038" s="6"/>
      <c r="AQ1038" s="6"/>
      <c r="AR1038" s="33"/>
      <c r="AS1038" s="5"/>
      <c r="AT1038" s="11"/>
      <c r="AU1038" s="11"/>
      <c r="AV1038" s="6"/>
      <c r="AW1038" s="6"/>
      <c r="AX1038" s="6"/>
      <c r="AY1038" s="33"/>
      <c r="AZ1038" s="5"/>
      <c r="BA1038" s="11"/>
      <c r="BB1038" s="11"/>
      <c r="BC1038" s="6"/>
      <c r="BD1038" s="6"/>
      <c r="BE1038" s="6"/>
      <c r="BF1038" s="8"/>
      <c r="BG1038" s="33"/>
      <c r="BH1038" s="5"/>
      <c r="BI1038" s="11"/>
      <c r="BJ1038" s="11"/>
      <c r="BK1038" s="6"/>
      <c r="BL1038" s="6"/>
      <c r="BM1038" s="6"/>
      <c r="BN1038" s="59"/>
      <c r="BO1038" s="58"/>
      <c r="BP1038" s="58"/>
      <c r="BQ1038" s="61">
        <f t="shared" si="938"/>
        <v>1103.68</v>
      </c>
      <c r="BR1038" s="33"/>
      <c r="BS1038" s="5"/>
      <c r="BT1038" s="11"/>
      <c r="BU1038" s="11"/>
      <c r="BV1038" s="6"/>
      <c r="BW1038" s="6"/>
      <c r="BX1038" s="73"/>
      <c r="BY1038" s="6"/>
      <c r="BZ1038" s="33">
        <v>44287</v>
      </c>
      <c r="CA1038" s="5">
        <f t="shared" si="943"/>
        <v>44287</v>
      </c>
      <c r="CB1038" s="11">
        <f t="shared" si="944"/>
        <v>140</v>
      </c>
      <c r="CC1038" s="11"/>
      <c r="CD1038" s="6">
        <f t="shared" si="967"/>
        <v>42.332931506849313</v>
      </c>
      <c r="CE1038" s="62">
        <f t="shared" si="968"/>
        <v>42.332931506849313</v>
      </c>
      <c r="CF1038" s="73">
        <f t="shared" si="972"/>
        <v>28.020368949771694</v>
      </c>
      <c r="CG1038" s="73">
        <f t="shared" si="973"/>
        <v>1075.6596310502284</v>
      </c>
      <c r="CH1038" s="6">
        <f t="shared" si="969"/>
        <v>1061.3470684931508</v>
      </c>
      <c r="CI1038" s="6"/>
      <c r="CJ1038" s="33">
        <v>44652</v>
      </c>
      <c r="CK1038" s="5">
        <f t="shared" si="946"/>
        <v>44652</v>
      </c>
      <c r="CL1038" s="11">
        <f t="shared" si="947"/>
        <v>44652</v>
      </c>
      <c r="CM1038" s="11"/>
      <c r="CN1038" s="6">
        <f t="shared" si="970"/>
        <v>110.36800000000001</v>
      </c>
      <c r="CO1038" s="6">
        <f t="shared" si="964"/>
        <v>110.36800000000001</v>
      </c>
      <c r="CP1038" s="73">
        <f t="shared" si="952"/>
        <v>73.578666666666678</v>
      </c>
      <c r="CQ1038" s="73">
        <f t="shared" si="971"/>
        <v>1002.0809643835618</v>
      </c>
      <c r="CR1038" s="6">
        <f t="shared" si="949"/>
        <v>950.97906849315075</v>
      </c>
    </row>
    <row r="1039" spans="1:96">
      <c r="A1039" s="30" t="s">
        <v>11888</v>
      </c>
      <c r="B1039" s="30" t="s">
        <v>11885</v>
      </c>
      <c r="C1039" s="49"/>
      <c r="D1039" s="49" t="s">
        <v>11942</v>
      </c>
      <c r="E1039" s="30" t="s">
        <v>3182</v>
      </c>
      <c r="F1039" s="30" t="s">
        <v>11974</v>
      </c>
      <c r="G1039" s="30" t="s">
        <v>4562</v>
      </c>
      <c r="H1039" s="30" t="s">
        <v>11650</v>
      </c>
      <c r="I1039" s="30" t="s">
        <v>4259</v>
      </c>
      <c r="J1039" s="30"/>
      <c r="K1039" s="30" t="s">
        <v>1240</v>
      </c>
      <c r="L1039" s="30" t="s">
        <v>3102</v>
      </c>
      <c r="M1039" s="31">
        <v>1103.68</v>
      </c>
      <c r="N1039" s="30">
        <v>10</v>
      </c>
      <c r="O1039" s="30"/>
      <c r="P1039" s="162">
        <v>15</v>
      </c>
      <c r="Q1039" s="30">
        <f t="shared" si="913"/>
        <v>120</v>
      </c>
      <c r="R1039" s="30">
        <f t="shared" si="914"/>
        <v>3652.4220000000005</v>
      </c>
      <c r="S1039" s="30"/>
      <c r="T1039" s="30" t="s">
        <v>6</v>
      </c>
      <c r="U1039" s="30"/>
      <c r="V1039" s="32">
        <v>44147</v>
      </c>
      <c r="W1039" s="30"/>
      <c r="X1039" s="31">
        <v>1103.68</v>
      </c>
      <c r="Y1039" s="30"/>
      <c r="Z1039" s="31"/>
      <c r="AA1039" s="30"/>
      <c r="AB1039" s="31">
        <f t="shared" si="916"/>
        <v>1103.68</v>
      </c>
      <c r="AC1039" s="33"/>
      <c r="AD1039" s="10"/>
      <c r="AE1039" s="10"/>
      <c r="AF1039" s="11"/>
      <c r="AG1039" s="11"/>
      <c r="AH1039" s="11"/>
      <c r="AI1039" s="11"/>
      <c r="AJ1039" s="11"/>
      <c r="AK1039" s="33"/>
      <c r="AL1039" s="5"/>
      <c r="AM1039" s="11"/>
      <c r="AN1039" s="11"/>
      <c r="AO1039" s="6"/>
      <c r="AP1039" s="6"/>
      <c r="AQ1039" s="6"/>
      <c r="AR1039" s="33"/>
      <c r="AS1039" s="5"/>
      <c r="AT1039" s="11"/>
      <c r="AU1039" s="11"/>
      <c r="AV1039" s="6"/>
      <c r="AW1039" s="6"/>
      <c r="AX1039" s="6"/>
      <c r="AY1039" s="33"/>
      <c r="AZ1039" s="5"/>
      <c r="BA1039" s="11"/>
      <c r="BB1039" s="11"/>
      <c r="BC1039" s="6"/>
      <c r="BD1039" s="6"/>
      <c r="BE1039" s="6"/>
      <c r="BF1039" s="8"/>
      <c r="BG1039" s="33"/>
      <c r="BH1039" s="5"/>
      <c r="BI1039" s="11"/>
      <c r="BJ1039" s="11"/>
      <c r="BK1039" s="6"/>
      <c r="BL1039" s="6"/>
      <c r="BM1039" s="6"/>
      <c r="BN1039" s="59"/>
      <c r="BO1039" s="58"/>
      <c r="BP1039" s="58"/>
      <c r="BQ1039" s="61">
        <f t="shared" si="938"/>
        <v>1103.68</v>
      </c>
      <c r="BR1039" s="33"/>
      <c r="BS1039" s="5"/>
      <c r="BT1039" s="11"/>
      <c r="BU1039" s="11"/>
      <c r="BV1039" s="6"/>
      <c r="BW1039" s="6"/>
      <c r="BX1039" s="73"/>
      <c r="BY1039" s="6"/>
      <c r="BZ1039" s="33">
        <v>44287</v>
      </c>
      <c r="CA1039" s="5">
        <f t="shared" si="943"/>
        <v>44287</v>
      </c>
      <c r="CB1039" s="11">
        <f t="shared" si="944"/>
        <v>140</v>
      </c>
      <c r="CC1039" s="11"/>
      <c r="CD1039" s="6">
        <f t="shared" si="967"/>
        <v>42.332931506849313</v>
      </c>
      <c r="CE1039" s="62">
        <f t="shared" si="968"/>
        <v>42.332931506849313</v>
      </c>
      <c r="CF1039" s="73">
        <f t="shared" si="972"/>
        <v>28.020368949771694</v>
      </c>
      <c r="CG1039" s="73">
        <f t="shared" si="973"/>
        <v>1075.6596310502284</v>
      </c>
      <c r="CH1039" s="6">
        <f t="shared" si="969"/>
        <v>1061.3470684931508</v>
      </c>
      <c r="CI1039" s="6"/>
      <c r="CJ1039" s="33">
        <v>44652</v>
      </c>
      <c r="CK1039" s="5">
        <f t="shared" si="946"/>
        <v>44652</v>
      </c>
      <c r="CL1039" s="11">
        <f t="shared" si="947"/>
        <v>44652</v>
      </c>
      <c r="CM1039" s="11"/>
      <c r="CN1039" s="6">
        <f t="shared" si="970"/>
        <v>110.36800000000001</v>
      </c>
      <c r="CO1039" s="6">
        <f t="shared" si="964"/>
        <v>110.36800000000001</v>
      </c>
      <c r="CP1039" s="73">
        <f t="shared" si="952"/>
        <v>73.578666666666678</v>
      </c>
      <c r="CQ1039" s="73">
        <f t="shared" si="971"/>
        <v>1002.0809643835618</v>
      </c>
      <c r="CR1039" s="6">
        <f t="shared" si="949"/>
        <v>950.97906849315075</v>
      </c>
    </row>
    <row r="1040" spans="1:96">
      <c r="A1040" s="30" t="s">
        <v>11889</v>
      </c>
      <c r="B1040" s="30" t="s">
        <v>11890</v>
      </c>
      <c r="C1040" s="49"/>
      <c r="D1040" s="49" t="s">
        <v>11943</v>
      </c>
      <c r="E1040" s="30" t="s">
        <v>3182</v>
      </c>
      <c r="F1040" s="30" t="s">
        <v>11974</v>
      </c>
      <c r="G1040" s="30" t="s">
        <v>4562</v>
      </c>
      <c r="H1040" s="30" t="s">
        <v>11650</v>
      </c>
      <c r="I1040" s="30" t="s">
        <v>4259</v>
      </c>
      <c r="J1040" s="30"/>
      <c r="K1040" s="30" t="s">
        <v>1240</v>
      </c>
      <c r="L1040" s="30" t="s">
        <v>3102</v>
      </c>
      <c r="M1040" s="31">
        <v>2346.19</v>
      </c>
      <c r="N1040" s="30">
        <v>10</v>
      </c>
      <c r="O1040" s="30"/>
      <c r="P1040" s="162">
        <v>15</v>
      </c>
      <c r="Q1040" s="30">
        <f t="shared" si="913"/>
        <v>120</v>
      </c>
      <c r="R1040" s="30">
        <f t="shared" si="914"/>
        <v>3652.4220000000005</v>
      </c>
      <c r="S1040" s="30"/>
      <c r="T1040" s="30" t="s">
        <v>6</v>
      </c>
      <c r="U1040" s="30"/>
      <c r="V1040" s="32">
        <v>44147</v>
      </c>
      <c r="W1040" s="30"/>
      <c r="X1040" s="31">
        <v>2346.19</v>
      </c>
      <c r="Y1040" s="30"/>
      <c r="Z1040" s="31"/>
      <c r="AA1040" s="30"/>
      <c r="AB1040" s="31">
        <f t="shared" si="916"/>
        <v>2346.19</v>
      </c>
      <c r="AC1040" s="33"/>
      <c r="AD1040" s="10"/>
      <c r="AE1040" s="10"/>
      <c r="AF1040" s="11"/>
      <c r="AG1040" s="11"/>
      <c r="AH1040" s="11"/>
      <c r="AI1040" s="11"/>
      <c r="AJ1040" s="11"/>
      <c r="AK1040" s="33"/>
      <c r="AL1040" s="5"/>
      <c r="AM1040" s="11"/>
      <c r="AN1040" s="11"/>
      <c r="AO1040" s="6"/>
      <c r="AP1040" s="6"/>
      <c r="AQ1040" s="6"/>
      <c r="AR1040" s="33"/>
      <c r="AS1040" s="5"/>
      <c r="AT1040" s="11"/>
      <c r="AU1040" s="11"/>
      <c r="AV1040" s="6"/>
      <c r="AW1040" s="6"/>
      <c r="AX1040" s="6"/>
      <c r="AY1040" s="33"/>
      <c r="AZ1040" s="5"/>
      <c r="BA1040" s="11"/>
      <c r="BB1040" s="11"/>
      <c r="BC1040" s="6"/>
      <c r="BD1040" s="6"/>
      <c r="BE1040" s="6"/>
      <c r="BF1040" s="8"/>
      <c r="BG1040" s="33"/>
      <c r="BH1040" s="5"/>
      <c r="BI1040" s="11"/>
      <c r="BJ1040" s="11"/>
      <c r="BK1040" s="6"/>
      <c r="BL1040" s="6"/>
      <c r="BM1040" s="6"/>
      <c r="BN1040" s="59"/>
      <c r="BO1040" s="58"/>
      <c r="BP1040" s="58"/>
      <c r="BQ1040" s="61">
        <f t="shared" si="938"/>
        <v>2346.19</v>
      </c>
      <c r="BR1040" s="33"/>
      <c r="BS1040" s="5"/>
      <c r="BT1040" s="11"/>
      <c r="BU1040" s="11"/>
      <c r="BV1040" s="6"/>
      <c r="BW1040" s="6"/>
      <c r="BX1040" s="73"/>
      <c r="BY1040" s="6"/>
      <c r="BZ1040" s="33">
        <v>44287</v>
      </c>
      <c r="CA1040" s="5">
        <f t="shared" si="943"/>
        <v>44287</v>
      </c>
      <c r="CB1040" s="11">
        <f t="shared" si="944"/>
        <v>140</v>
      </c>
      <c r="CC1040" s="11"/>
      <c r="CD1040" s="6">
        <f t="shared" si="967"/>
        <v>89.990849315068502</v>
      </c>
      <c r="CE1040" s="62">
        <f t="shared" si="968"/>
        <v>89.990849315068502</v>
      </c>
      <c r="CF1040" s="73">
        <f t="shared" si="972"/>
        <v>59.565371689497717</v>
      </c>
      <c r="CG1040" s="73">
        <f t="shared" si="973"/>
        <v>2286.6246283105024</v>
      </c>
      <c r="CH1040" s="6">
        <f t="shared" si="969"/>
        <v>2256.1991506849317</v>
      </c>
      <c r="CI1040" s="6"/>
      <c r="CJ1040" s="33">
        <v>44652</v>
      </c>
      <c r="CK1040" s="5">
        <f t="shared" si="946"/>
        <v>44652</v>
      </c>
      <c r="CL1040" s="11">
        <f t="shared" si="947"/>
        <v>44652</v>
      </c>
      <c r="CM1040" s="11"/>
      <c r="CN1040" s="6">
        <f t="shared" si="970"/>
        <v>234.619</v>
      </c>
      <c r="CO1040" s="6">
        <f t="shared" si="964"/>
        <v>234.619</v>
      </c>
      <c r="CP1040" s="73">
        <f t="shared" si="952"/>
        <v>156.41266666666667</v>
      </c>
      <c r="CQ1040" s="73">
        <f t="shared" si="971"/>
        <v>2130.2119616438358</v>
      </c>
      <c r="CR1040" s="6">
        <f t="shared" si="949"/>
        <v>2021.5801506849318</v>
      </c>
    </row>
    <row r="1041" spans="1:96">
      <c r="A1041" s="30" t="s">
        <v>11891</v>
      </c>
      <c r="B1041" s="30" t="s">
        <v>11892</v>
      </c>
      <c r="C1041" s="49"/>
      <c r="D1041" s="49" t="s">
        <v>11944</v>
      </c>
      <c r="E1041" s="30" t="s">
        <v>3182</v>
      </c>
      <c r="F1041" s="30" t="s">
        <v>11974</v>
      </c>
      <c r="G1041" s="30" t="s">
        <v>4562</v>
      </c>
      <c r="H1041" s="30" t="s">
        <v>11650</v>
      </c>
      <c r="I1041" s="30" t="s">
        <v>4259</v>
      </c>
      <c r="J1041" s="30"/>
      <c r="K1041" s="30" t="s">
        <v>1240</v>
      </c>
      <c r="L1041" s="30" t="s">
        <v>3102</v>
      </c>
      <c r="M1041" s="31">
        <v>6946.57</v>
      </c>
      <c r="N1041" s="30">
        <v>10</v>
      </c>
      <c r="O1041" s="30"/>
      <c r="P1041" s="162">
        <v>15</v>
      </c>
      <c r="Q1041" s="30">
        <f t="shared" ref="Q1041:Q1070" si="974">N1041*12</f>
        <v>120</v>
      </c>
      <c r="R1041" s="30">
        <f t="shared" ref="R1041:R1070" si="975">N1041*365.2422</f>
        <v>3652.4220000000005</v>
      </c>
      <c r="S1041" s="30"/>
      <c r="T1041" s="30" t="s">
        <v>6</v>
      </c>
      <c r="U1041" s="30"/>
      <c r="V1041" s="32">
        <v>44147</v>
      </c>
      <c r="W1041" s="30"/>
      <c r="X1041" s="31">
        <v>6946.57</v>
      </c>
      <c r="Y1041" s="30"/>
      <c r="Z1041" s="31"/>
      <c r="AA1041" s="30"/>
      <c r="AB1041" s="31">
        <f t="shared" ref="AB1041:AB1070" si="976">SUBTOTAL(9,X1041:AA1041)</f>
        <v>6946.57</v>
      </c>
      <c r="AC1041" s="33"/>
      <c r="AD1041" s="10"/>
      <c r="AE1041" s="10"/>
      <c r="AF1041" s="11"/>
      <c r="AG1041" s="11"/>
      <c r="AH1041" s="11"/>
      <c r="AI1041" s="11"/>
      <c r="AJ1041" s="11"/>
      <c r="AK1041" s="33"/>
      <c r="AL1041" s="5"/>
      <c r="AM1041" s="11"/>
      <c r="AN1041" s="11"/>
      <c r="AO1041" s="6"/>
      <c r="AP1041" s="6"/>
      <c r="AQ1041" s="6"/>
      <c r="AR1041" s="33"/>
      <c r="AS1041" s="5"/>
      <c r="AT1041" s="11"/>
      <c r="AU1041" s="11"/>
      <c r="AV1041" s="6"/>
      <c r="AW1041" s="6"/>
      <c r="AX1041" s="6"/>
      <c r="AY1041" s="33"/>
      <c r="AZ1041" s="5"/>
      <c r="BA1041" s="11"/>
      <c r="BB1041" s="11"/>
      <c r="BC1041" s="6"/>
      <c r="BD1041" s="6"/>
      <c r="BE1041" s="6"/>
      <c r="BF1041" s="8"/>
      <c r="BG1041" s="33"/>
      <c r="BH1041" s="5"/>
      <c r="BI1041" s="11"/>
      <c r="BJ1041" s="11"/>
      <c r="BK1041" s="6"/>
      <c r="BL1041" s="6"/>
      <c r="BM1041" s="6"/>
      <c r="BN1041" s="59"/>
      <c r="BO1041" s="58"/>
      <c r="BP1041" s="58"/>
      <c r="BQ1041" s="61">
        <f t="shared" ref="BQ1041:BQ1070" si="977">AB1041-BV1041</f>
        <v>6946.57</v>
      </c>
      <c r="BR1041" s="33"/>
      <c r="BS1041" s="5"/>
      <c r="BT1041" s="11"/>
      <c r="BU1041" s="11"/>
      <c r="BV1041" s="6"/>
      <c r="BW1041" s="6"/>
      <c r="BX1041" s="73"/>
      <c r="BY1041" s="6"/>
      <c r="BZ1041" s="33">
        <v>44287</v>
      </c>
      <c r="CA1041" s="5">
        <f t="shared" ref="CA1041:CA1070" si="978">BZ1041</f>
        <v>44287</v>
      </c>
      <c r="CB1041" s="11">
        <f t="shared" ref="CB1041:CB1070" si="979">BZ1041-V1041</f>
        <v>140</v>
      </c>
      <c r="CC1041" s="11"/>
      <c r="CD1041" s="6">
        <f t="shared" si="967"/>
        <v>266.44378082191781</v>
      </c>
      <c r="CE1041" s="62">
        <f t="shared" si="968"/>
        <v>266.44378082191781</v>
      </c>
      <c r="CF1041" s="73">
        <f t="shared" si="972"/>
        <v>176.36040730593609</v>
      </c>
      <c r="CG1041" s="73">
        <f t="shared" si="973"/>
        <v>6770.2095926940638</v>
      </c>
      <c r="CH1041" s="6">
        <f t="shared" si="969"/>
        <v>6680.1262191780816</v>
      </c>
      <c r="CI1041" s="6"/>
      <c r="CJ1041" s="33">
        <v>44652</v>
      </c>
      <c r="CK1041" s="5">
        <f t="shared" ref="CK1041:CK1070" si="980">CJ1041</f>
        <v>44652</v>
      </c>
      <c r="CL1041" s="11">
        <f t="shared" ref="CL1041:CL1070" si="981">CJ1041-AC1041</f>
        <v>44652</v>
      </c>
      <c r="CM1041" s="11"/>
      <c r="CN1041" s="6">
        <f t="shared" si="970"/>
        <v>694.65699999999993</v>
      </c>
      <c r="CO1041" s="6">
        <f t="shared" si="964"/>
        <v>694.65699999999993</v>
      </c>
      <c r="CP1041" s="73">
        <f t="shared" si="952"/>
        <v>463.10466666666667</v>
      </c>
      <c r="CQ1041" s="73">
        <f t="shared" si="971"/>
        <v>6307.1049260273967</v>
      </c>
      <c r="CR1041" s="6">
        <f t="shared" ref="CR1041:CR1070" si="982">CH1041-CO1041</f>
        <v>5985.4692191780814</v>
      </c>
    </row>
    <row r="1042" spans="1:96">
      <c r="A1042" s="30" t="s">
        <v>11893</v>
      </c>
      <c r="B1042" s="30" t="s">
        <v>11892</v>
      </c>
      <c r="C1042" s="49"/>
      <c r="D1042" s="49" t="s">
        <v>11945</v>
      </c>
      <c r="E1042" s="30" t="s">
        <v>3182</v>
      </c>
      <c r="F1042" s="30" t="s">
        <v>11974</v>
      </c>
      <c r="G1042" s="30" t="s">
        <v>4562</v>
      </c>
      <c r="H1042" s="30" t="s">
        <v>11650</v>
      </c>
      <c r="I1042" s="30" t="s">
        <v>4259</v>
      </c>
      <c r="J1042" s="30"/>
      <c r="K1042" s="30" t="s">
        <v>1240</v>
      </c>
      <c r="L1042" s="30" t="s">
        <v>3102</v>
      </c>
      <c r="M1042" s="31">
        <v>6946.57</v>
      </c>
      <c r="N1042" s="30">
        <v>10</v>
      </c>
      <c r="O1042" s="30"/>
      <c r="P1042" s="162">
        <v>15</v>
      </c>
      <c r="Q1042" s="30">
        <f t="shared" si="974"/>
        <v>120</v>
      </c>
      <c r="R1042" s="30">
        <f t="shared" si="975"/>
        <v>3652.4220000000005</v>
      </c>
      <c r="S1042" s="30"/>
      <c r="T1042" s="30" t="s">
        <v>6</v>
      </c>
      <c r="U1042" s="30"/>
      <c r="V1042" s="32">
        <v>44147</v>
      </c>
      <c r="W1042" s="30"/>
      <c r="X1042" s="31">
        <v>6946.57</v>
      </c>
      <c r="Y1042" s="30"/>
      <c r="Z1042" s="31"/>
      <c r="AA1042" s="30"/>
      <c r="AB1042" s="31">
        <f t="shared" si="976"/>
        <v>6946.57</v>
      </c>
      <c r="AC1042" s="33"/>
      <c r="AD1042" s="10"/>
      <c r="AE1042" s="10"/>
      <c r="AF1042" s="11"/>
      <c r="AG1042" s="11"/>
      <c r="AH1042" s="11"/>
      <c r="AI1042" s="11"/>
      <c r="AJ1042" s="11"/>
      <c r="AK1042" s="33"/>
      <c r="AL1042" s="5"/>
      <c r="AM1042" s="11"/>
      <c r="AN1042" s="11"/>
      <c r="AO1042" s="6"/>
      <c r="AP1042" s="6"/>
      <c r="AQ1042" s="6"/>
      <c r="AR1042" s="33"/>
      <c r="AS1042" s="5"/>
      <c r="AT1042" s="11"/>
      <c r="AU1042" s="11"/>
      <c r="AV1042" s="6"/>
      <c r="AW1042" s="6"/>
      <c r="AX1042" s="6"/>
      <c r="AY1042" s="33"/>
      <c r="AZ1042" s="5"/>
      <c r="BA1042" s="11"/>
      <c r="BB1042" s="11"/>
      <c r="BC1042" s="6"/>
      <c r="BD1042" s="6"/>
      <c r="BE1042" s="6"/>
      <c r="BF1042" s="8"/>
      <c r="BG1042" s="33"/>
      <c r="BH1042" s="5"/>
      <c r="BI1042" s="11"/>
      <c r="BJ1042" s="11"/>
      <c r="BK1042" s="6"/>
      <c r="BL1042" s="6"/>
      <c r="BM1042" s="6"/>
      <c r="BN1042" s="59"/>
      <c r="BO1042" s="58"/>
      <c r="BP1042" s="58"/>
      <c r="BQ1042" s="61">
        <f t="shared" si="977"/>
        <v>6946.57</v>
      </c>
      <c r="BR1042" s="33"/>
      <c r="BS1042" s="5"/>
      <c r="BT1042" s="11"/>
      <c r="BU1042" s="11"/>
      <c r="BV1042" s="6"/>
      <c r="BW1042" s="6"/>
      <c r="BX1042" s="73"/>
      <c r="BY1042" s="6"/>
      <c r="BZ1042" s="33">
        <v>44287</v>
      </c>
      <c r="CA1042" s="5">
        <f t="shared" si="978"/>
        <v>44287</v>
      </c>
      <c r="CB1042" s="11">
        <f t="shared" si="979"/>
        <v>140</v>
      </c>
      <c r="CC1042" s="11"/>
      <c r="CD1042" s="6">
        <f t="shared" si="967"/>
        <v>266.44378082191781</v>
      </c>
      <c r="CE1042" s="62">
        <f t="shared" si="968"/>
        <v>266.44378082191781</v>
      </c>
      <c r="CF1042" s="73">
        <f t="shared" si="972"/>
        <v>176.36040730593609</v>
      </c>
      <c r="CG1042" s="73">
        <f t="shared" si="973"/>
        <v>6770.2095926940638</v>
      </c>
      <c r="CH1042" s="6">
        <f t="shared" si="969"/>
        <v>6680.1262191780816</v>
      </c>
      <c r="CI1042" s="6"/>
      <c r="CJ1042" s="33">
        <v>44652</v>
      </c>
      <c r="CK1042" s="5">
        <f t="shared" si="980"/>
        <v>44652</v>
      </c>
      <c r="CL1042" s="11">
        <f t="shared" si="981"/>
        <v>44652</v>
      </c>
      <c r="CM1042" s="11"/>
      <c r="CN1042" s="6">
        <f t="shared" si="970"/>
        <v>694.65699999999993</v>
      </c>
      <c r="CO1042" s="6">
        <f t="shared" si="964"/>
        <v>694.65699999999993</v>
      </c>
      <c r="CP1042" s="73">
        <f t="shared" ref="CP1042:CP1070" si="983">M1042/P1042</f>
        <v>463.10466666666667</v>
      </c>
      <c r="CQ1042" s="73">
        <f t="shared" si="971"/>
        <v>6307.1049260273967</v>
      </c>
      <c r="CR1042" s="6">
        <f t="shared" si="982"/>
        <v>5985.4692191780814</v>
      </c>
    </row>
    <row r="1043" spans="1:96">
      <c r="A1043" s="30" t="s">
        <v>11894</v>
      </c>
      <c r="B1043" s="30" t="s">
        <v>11895</v>
      </c>
      <c r="C1043" s="49"/>
      <c r="D1043" s="49" t="s">
        <v>11946</v>
      </c>
      <c r="E1043" s="30" t="s">
        <v>3182</v>
      </c>
      <c r="F1043" s="30" t="s">
        <v>11974</v>
      </c>
      <c r="G1043" s="30" t="s">
        <v>4562</v>
      </c>
      <c r="H1043" s="30" t="s">
        <v>11650</v>
      </c>
      <c r="I1043" s="30" t="s">
        <v>4259</v>
      </c>
      <c r="J1043" s="30"/>
      <c r="K1043" s="30" t="s">
        <v>1240</v>
      </c>
      <c r="L1043" s="30" t="s">
        <v>3102</v>
      </c>
      <c r="M1043" s="31">
        <v>2184.04</v>
      </c>
      <c r="N1043" s="30">
        <v>10</v>
      </c>
      <c r="O1043" s="30"/>
      <c r="P1043" s="162">
        <v>15</v>
      </c>
      <c r="Q1043" s="30">
        <f t="shared" si="974"/>
        <v>120</v>
      </c>
      <c r="R1043" s="30">
        <f t="shared" si="975"/>
        <v>3652.4220000000005</v>
      </c>
      <c r="S1043" s="30"/>
      <c r="T1043" s="30" t="s">
        <v>6</v>
      </c>
      <c r="U1043" s="30"/>
      <c r="V1043" s="32">
        <v>44147</v>
      </c>
      <c r="W1043" s="30"/>
      <c r="X1043" s="31">
        <v>2184.04</v>
      </c>
      <c r="Y1043" s="30"/>
      <c r="Z1043" s="31"/>
      <c r="AA1043" s="30"/>
      <c r="AB1043" s="31">
        <f t="shared" si="976"/>
        <v>2184.04</v>
      </c>
      <c r="AC1043" s="33"/>
      <c r="AD1043" s="10"/>
      <c r="AE1043" s="10"/>
      <c r="AF1043" s="11"/>
      <c r="AG1043" s="11"/>
      <c r="AH1043" s="11"/>
      <c r="AI1043" s="11"/>
      <c r="AJ1043" s="11"/>
      <c r="AK1043" s="33"/>
      <c r="AL1043" s="5"/>
      <c r="AM1043" s="11"/>
      <c r="AN1043" s="11"/>
      <c r="AO1043" s="6"/>
      <c r="AP1043" s="6"/>
      <c r="AQ1043" s="6"/>
      <c r="AR1043" s="33"/>
      <c r="AS1043" s="5"/>
      <c r="AT1043" s="11"/>
      <c r="AU1043" s="11"/>
      <c r="AV1043" s="6"/>
      <c r="AW1043" s="6"/>
      <c r="AX1043" s="6"/>
      <c r="AY1043" s="33"/>
      <c r="AZ1043" s="5"/>
      <c r="BA1043" s="11"/>
      <c r="BB1043" s="11"/>
      <c r="BC1043" s="6"/>
      <c r="BD1043" s="6"/>
      <c r="BE1043" s="6"/>
      <c r="BF1043" s="8"/>
      <c r="BG1043" s="33"/>
      <c r="BH1043" s="5"/>
      <c r="BI1043" s="11"/>
      <c r="BJ1043" s="11"/>
      <c r="BK1043" s="6"/>
      <c r="BL1043" s="6"/>
      <c r="BM1043" s="6"/>
      <c r="BN1043" s="59"/>
      <c r="BO1043" s="58"/>
      <c r="BP1043" s="58"/>
      <c r="BQ1043" s="61">
        <f t="shared" si="977"/>
        <v>2184.04</v>
      </c>
      <c r="BR1043" s="33"/>
      <c r="BS1043" s="5"/>
      <c r="BT1043" s="11"/>
      <c r="BU1043" s="11"/>
      <c r="BV1043" s="6"/>
      <c r="BW1043" s="6"/>
      <c r="BX1043" s="73"/>
      <c r="BY1043" s="6"/>
      <c r="BZ1043" s="33">
        <v>44287</v>
      </c>
      <c r="CA1043" s="5">
        <f t="shared" si="978"/>
        <v>44287</v>
      </c>
      <c r="CB1043" s="11">
        <f t="shared" si="979"/>
        <v>140</v>
      </c>
      <c r="CC1043" s="11"/>
      <c r="CD1043" s="6">
        <f t="shared" si="967"/>
        <v>83.771397260273972</v>
      </c>
      <c r="CE1043" s="62">
        <f t="shared" si="968"/>
        <v>83.771397260273972</v>
      </c>
      <c r="CF1043" s="73">
        <f t="shared" si="972"/>
        <v>55.44868675799087</v>
      </c>
      <c r="CG1043" s="73">
        <f t="shared" si="973"/>
        <v>2128.5913132420092</v>
      </c>
      <c r="CH1043" s="6">
        <f t="shared" si="969"/>
        <v>2100.2686027397258</v>
      </c>
      <c r="CI1043" s="6"/>
      <c r="CJ1043" s="33">
        <v>44652</v>
      </c>
      <c r="CK1043" s="5">
        <f t="shared" si="980"/>
        <v>44652</v>
      </c>
      <c r="CL1043" s="11">
        <f t="shared" si="981"/>
        <v>44652</v>
      </c>
      <c r="CM1043" s="11"/>
      <c r="CN1043" s="6">
        <f t="shared" si="970"/>
        <v>218.404</v>
      </c>
      <c r="CO1043" s="6">
        <f t="shared" si="964"/>
        <v>218.404</v>
      </c>
      <c r="CP1043" s="73">
        <f t="shared" si="983"/>
        <v>145.60266666666666</v>
      </c>
      <c r="CQ1043" s="73">
        <f t="shared" si="971"/>
        <v>1982.9886465753425</v>
      </c>
      <c r="CR1043" s="6">
        <f t="shared" si="982"/>
        <v>1881.8646027397258</v>
      </c>
    </row>
    <row r="1044" spans="1:96">
      <c r="A1044" s="30" t="s">
        <v>11896</v>
      </c>
      <c r="B1044" s="30" t="s">
        <v>11897</v>
      </c>
      <c r="C1044" s="49"/>
      <c r="D1044" s="49" t="s">
        <v>11947</v>
      </c>
      <c r="E1044" s="30" t="s">
        <v>3182</v>
      </c>
      <c r="F1044" s="30" t="s">
        <v>11974</v>
      </c>
      <c r="G1044" s="30" t="s">
        <v>4562</v>
      </c>
      <c r="H1044" s="30" t="s">
        <v>11650</v>
      </c>
      <c r="I1044" s="30" t="s">
        <v>4259</v>
      </c>
      <c r="J1044" s="30"/>
      <c r="K1044" s="30" t="s">
        <v>1240</v>
      </c>
      <c r="L1044" s="30" t="s">
        <v>3102</v>
      </c>
      <c r="M1044" s="31">
        <v>1080.04</v>
      </c>
      <c r="N1044" s="30">
        <v>10</v>
      </c>
      <c r="O1044" s="30"/>
      <c r="P1044" s="162">
        <v>15</v>
      </c>
      <c r="Q1044" s="30">
        <f t="shared" si="974"/>
        <v>120</v>
      </c>
      <c r="R1044" s="30">
        <f t="shared" si="975"/>
        <v>3652.4220000000005</v>
      </c>
      <c r="S1044" s="30"/>
      <c r="T1044" s="30" t="s">
        <v>6</v>
      </c>
      <c r="U1044" s="30"/>
      <c r="V1044" s="32">
        <v>44147</v>
      </c>
      <c r="W1044" s="30"/>
      <c r="X1044" s="31">
        <v>1080.04</v>
      </c>
      <c r="Y1044" s="30"/>
      <c r="Z1044" s="31"/>
      <c r="AA1044" s="30"/>
      <c r="AB1044" s="31">
        <f t="shared" si="976"/>
        <v>1080.04</v>
      </c>
      <c r="AC1044" s="33"/>
      <c r="AD1044" s="10"/>
      <c r="AE1044" s="10"/>
      <c r="AF1044" s="11"/>
      <c r="AG1044" s="11"/>
      <c r="AH1044" s="11"/>
      <c r="AI1044" s="11"/>
      <c r="AJ1044" s="11"/>
      <c r="AK1044" s="33"/>
      <c r="AL1044" s="5"/>
      <c r="AM1044" s="11"/>
      <c r="AN1044" s="11"/>
      <c r="AO1044" s="6"/>
      <c r="AP1044" s="6"/>
      <c r="AQ1044" s="6"/>
      <c r="AR1044" s="33"/>
      <c r="AS1044" s="5"/>
      <c r="AT1044" s="11"/>
      <c r="AU1044" s="11"/>
      <c r="AV1044" s="6"/>
      <c r="AW1044" s="6"/>
      <c r="AX1044" s="6"/>
      <c r="AY1044" s="33"/>
      <c r="AZ1044" s="5"/>
      <c r="BA1044" s="11"/>
      <c r="BB1044" s="11"/>
      <c r="BC1044" s="6"/>
      <c r="BD1044" s="6"/>
      <c r="BE1044" s="6"/>
      <c r="BF1044" s="8"/>
      <c r="BG1044" s="33"/>
      <c r="BH1044" s="5"/>
      <c r="BI1044" s="11"/>
      <c r="BJ1044" s="11"/>
      <c r="BK1044" s="6"/>
      <c r="BL1044" s="6"/>
      <c r="BM1044" s="6"/>
      <c r="BN1044" s="59"/>
      <c r="BO1044" s="58"/>
      <c r="BP1044" s="58"/>
      <c r="BQ1044" s="61">
        <f t="shared" si="977"/>
        <v>1080.04</v>
      </c>
      <c r="BR1044" s="33"/>
      <c r="BS1044" s="5"/>
      <c r="BT1044" s="11"/>
      <c r="BU1044" s="11"/>
      <c r="BV1044" s="6"/>
      <c r="BW1044" s="6"/>
      <c r="BX1044" s="73"/>
      <c r="BY1044" s="6"/>
      <c r="BZ1044" s="33">
        <v>44287</v>
      </c>
      <c r="CA1044" s="5">
        <f t="shared" si="978"/>
        <v>44287</v>
      </c>
      <c r="CB1044" s="11">
        <f t="shared" si="979"/>
        <v>140</v>
      </c>
      <c r="CC1044" s="11"/>
      <c r="CD1044" s="6">
        <f t="shared" si="967"/>
        <v>41.426191780821917</v>
      </c>
      <c r="CE1044" s="62">
        <f t="shared" si="968"/>
        <v>41.426191780821917</v>
      </c>
      <c r="CF1044" s="73">
        <f t="shared" si="972"/>
        <v>27.42019360730594</v>
      </c>
      <c r="CG1044" s="73">
        <f t="shared" si="973"/>
        <v>1052.619806392694</v>
      </c>
      <c r="CH1044" s="6">
        <f t="shared" si="969"/>
        <v>1038.6138082191781</v>
      </c>
      <c r="CI1044" s="6"/>
      <c r="CJ1044" s="33">
        <v>44652</v>
      </c>
      <c r="CK1044" s="5">
        <f t="shared" si="980"/>
        <v>44652</v>
      </c>
      <c r="CL1044" s="11">
        <f t="shared" si="981"/>
        <v>44652</v>
      </c>
      <c r="CM1044" s="11"/>
      <c r="CN1044" s="6">
        <f t="shared" si="970"/>
        <v>108.00399999999999</v>
      </c>
      <c r="CO1044" s="6">
        <f t="shared" si="964"/>
        <v>108.00399999999999</v>
      </c>
      <c r="CP1044" s="73">
        <f t="shared" si="983"/>
        <v>72.00266666666667</v>
      </c>
      <c r="CQ1044" s="73">
        <f t="shared" si="971"/>
        <v>980.6171397260274</v>
      </c>
      <c r="CR1044" s="6">
        <f t="shared" si="982"/>
        <v>930.60980821917803</v>
      </c>
    </row>
    <row r="1045" spans="1:96">
      <c r="A1045" s="30" t="s">
        <v>11898</v>
      </c>
      <c r="B1045" s="30" t="s">
        <v>11899</v>
      </c>
      <c r="C1045" s="49"/>
      <c r="D1045" s="49" t="s">
        <v>11948</v>
      </c>
      <c r="E1045" s="30" t="s">
        <v>3182</v>
      </c>
      <c r="F1045" s="30" t="s">
        <v>11974</v>
      </c>
      <c r="G1045" s="30" t="s">
        <v>4562</v>
      </c>
      <c r="H1045" s="30" t="s">
        <v>11650</v>
      </c>
      <c r="I1045" s="30" t="s">
        <v>4259</v>
      </c>
      <c r="J1045" s="30"/>
      <c r="K1045" s="30" t="s">
        <v>1240</v>
      </c>
      <c r="L1045" s="30" t="s">
        <v>3102</v>
      </c>
      <c r="M1045" s="31">
        <v>2346.19</v>
      </c>
      <c r="N1045" s="30">
        <v>10</v>
      </c>
      <c r="O1045" s="30"/>
      <c r="P1045" s="162">
        <v>15</v>
      </c>
      <c r="Q1045" s="30">
        <f t="shared" si="974"/>
        <v>120</v>
      </c>
      <c r="R1045" s="30">
        <f t="shared" si="975"/>
        <v>3652.4220000000005</v>
      </c>
      <c r="S1045" s="30"/>
      <c r="T1045" s="30" t="s">
        <v>6</v>
      </c>
      <c r="U1045" s="30"/>
      <c r="V1045" s="32">
        <v>44147</v>
      </c>
      <c r="W1045" s="30"/>
      <c r="X1045" s="31">
        <v>2346.19</v>
      </c>
      <c r="Y1045" s="30"/>
      <c r="Z1045" s="31"/>
      <c r="AA1045" s="30"/>
      <c r="AB1045" s="31">
        <f t="shared" si="976"/>
        <v>2346.19</v>
      </c>
      <c r="AC1045" s="33"/>
      <c r="AD1045" s="10"/>
      <c r="AE1045" s="10"/>
      <c r="AF1045" s="11"/>
      <c r="AG1045" s="11"/>
      <c r="AH1045" s="11"/>
      <c r="AI1045" s="11"/>
      <c r="AJ1045" s="11"/>
      <c r="AK1045" s="33"/>
      <c r="AL1045" s="5"/>
      <c r="AM1045" s="11"/>
      <c r="AN1045" s="11"/>
      <c r="AO1045" s="6"/>
      <c r="AP1045" s="6"/>
      <c r="AQ1045" s="6"/>
      <c r="AR1045" s="33"/>
      <c r="AS1045" s="5"/>
      <c r="AT1045" s="11"/>
      <c r="AU1045" s="11"/>
      <c r="AV1045" s="6"/>
      <c r="AW1045" s="6"/>
      <c r="AX1045" s="6"/>
      <c r="AY1045" s="33"/>
      <c r="AZ1045" s="5"/>
      <c r="BA1045" s="11"/>
      <c r="BB1045" s="11"/>
      <c r="BC1045" s="6"/>
      <c r="BD1045" s="6"/>
      <c r="BE1045" s="6"/>
      <c r="BF1045" s="8"/>
      <c r="BG1045" s="33"/>
      <c r="BH1045" s="5"/>
      <c r="BI1045" s="11"/>
      <c r="BJ1045" s="11"/>
      <c r="BK1045" s="6"/>
      <c r="BL1045" s="6"/>
      <c r="BM1045" s="6"/>
      <c r="BN1045" s="59"/>
      <c r="BO1045" s="58"/>
      <c r="BP1045" s="58"/>
      <c r="BQ1045" s="61">
        <f t="shared" si="977"/>
        <v>2346.19</v>
      </c>
      <c r="BR1045" s="33"/>
      <c r="BS1045" s="5"/>
      <c r="BT1045" s="11"/>
      <c r="BU1045" s="11"/>
      <c r="BV1045" s="6"/>
      <c r="BW1045" s="6"/>
      <c r="BX1045" s="73"/>
      <c r="BY1045" s="6"/>
      <c r="BZ1045" s="33">
        <v>44287</v>
      </c>
      <c r="CA1045" s="5">
        <f t="shared" si="978"/>
        <v>44287</v>
      </c>
      <c r="CB1045" s="11">
        <f t="shared" si="979"/>
        <v>140</v>
      </c>
      <c r="CC1045" s="11"/>
      <c r="CD1045" s="6">
        <f t="shared" si="967"/>
        <v>89.990849315068502</v>
      </c>
      <c r="CE1045" s="62">
        <f t="shared" si="968"/>
        <v>89.990849315068502</v>
      </c>
      <c r="CF1045" s="73">
        <f t="shared" si="972"/>
        <v>59.565371689497717</v>
      </c>
      <c r="CG1045" s="73">
        <f t="shared" si="973"/>
        <v>2286.6246283105024</v>
      </c>
      <c r="CH1045" s="6">
        <f t="shared" si="969"/>
        <v>2256.1991506849317</v>
      </c>
      <c r="CI1045" s="6"/>
      <c r="CJ1045" s="33">
        <v>44652</v>
      </c>
      <c r="CK1045" s="5">
        <f t="shared" si="980"/>
        <v>44652</v>
      </c>
      <c r="CL1045" s="11">
        <f t="shared" si="981"/>
        <v>44652</v>
      </c>
      <c r="CM1045" s="11"/>
      <c r="CN1045" s="6">
        <f t="shared" si="970"/>
        <v>234.619</v>
      </c>
      <c r="CO1045" s="6">
        <f t="shared" si="964"/>
        <v>234.619</v>
      </c>
      <c r="CP1045" s="73">
        <f t="shared" si="983"/>
        <v>156.41266666666667</v>
      </c>
      <c r="CQ1045" s="73">
        <f t="shared" si="971"/>
        <v>2130.2119616438358</v>
      </c>
      <c r="CR1045" s="6">
        <f t="shared" si="982"/>
        <v>2021.5801506849318</v>
      </c>
    </row>
    <row r="1046" spans="1:96">
      <c r="A1046" s="30" t="s">
        <v>11900</v>
      </c>
      <c r="B1046" s="30" t="s">
        <v>11892</v>
      </c>
      <c r="C1046" s="49"/>
      <c r="D1046" s="49" t="s">
        <v>11949</v>
      </c>
      <c r="E1046" s="30" t="s">
        <v>3182</v>
      </c>
      <c r="F1046" s="30" t="s">
        <v>11974</v>
      </c>
      <c r="G1046" s="30" t="s">
        <v>4562</v>
      </c>
      <c r="H1046" s="30" t="s">
        <v>11650</v>
      </c>
      <c r="I1046" s="30" t="s">
        <v>4259</v>
      </c>
      <c r="J1046" s="30"/>
      <c r="K1046" s="30" t="s">
        <v>1240</v>
      </c>
      <c r="L1046" s="30" t="s">
        <v>3102</v>
      </c>
      <c r="M1046" s="31">
        <v>6946.57</v>
      </c>
      <c r="N1046" s="30">
        <v>10</v>
      </c>
      <c r="O1046" s="30"/>
      <c r="P1046" s="162">
        <v>15</v>
      </c>
      <c r="Q1046" s="30">
        <f t="shared" si="974"/>
        <v>120</v>
      </c>
      <c r="R1046" s="30">
        <f t="shared" si="975"/>
        <v>3652.4220000000005</v>
      </c>
      <c r="S1046" s="30"/>
      <c r="T1046" s="30" t="s">
        <v>6</v>
      </c>
      <c r="U1046" s="30"/>
      <c r="V1046" s="32">
        <v>44147</v>
      </c>
      <c r="W1046" s="30"/>
      <c r="X1046" s="31">
        <v>6946.57</v>
      </c>
      <c r="Y1046" s="30"/>
      <c r="Z1046" s="31"/>
      <c r="AA1046" s="30"/>
      <c r="AB1046" s="31">
        <f t="shared" si="976"/>
        <v>6946.57</v>
      </c>
      <c r="AC1046" s="33"/>
      <c r="AD1046" s="10"/>
      <c r="AE1046" s="10"/>
      <c r="AF1046" s="11"/>
      <c r="AG1046" s="11"/>
      <c r="AH1046" s="11"/>
      <c r="AI1046" s="11"/>
      <c r="AJ1046" s="11"/>
      <c r="AK1046" s="33"/>
      <c r="AL1046" s="5"/>
      <c r="AM1046" s="11"/>
      <c r="AN1046" s="11"/>
      <c r="AO1046" s="6"/>
      <c r="AP1046" s="6"/>
      <c r="AQ1046" s="6"/>
      <c r="AR1046" s="33"/>
      <c r="AS1046" s="5"/>
      <c r="AT1046" s="11"/>
      <c r="AU1046" s="11"/>
      <c r="AV1046" s="6"/>
      <c r="AW1046" s="6"/>
      <c r="AX1046" s="6"/>
      <c r="AY1046" s="33"/>
      <c r="AZ1046" s="5"/>
      <c r="BA1046" s="11"/>
      <c r="BB1046" s="11"/>
      <c r="BC1046" s="6"/>
      <c r="BD1046" s="6"/>
      <c r="BE1046" s="6"/>
      <c r="BF1046" s="8"/>
      <c r="BG1046" s="33"/>
      <c r="BH1046" s="5"/>
      <c r="BI1046" s="11"/>
      <c r="BJ1046" s="11"/>
      <c r="BK1046" s="6"/>
      <c r="BL1046" s="6"/>
      <c r="BM1046" s="6"/>
      <c r="BN1046" s="59"/>
      <c r="BO1046" s="58"/>
      <c r="BP1046" s="58"/>
      <c r="BQ1046" s="61">
        <f t="shared" si="977"/>
        <v>6946.57</v>
      </c>
      <c r="BR1046" s="33"/>
      <c r="BS1046" s="5"/>
      <c r="BT1046" s="11"/>
      <c r="BU1046" s="11"/>
      <c r="BV1046" s="6"/>
      <c r="BW1046" s="6"/>
      <c r="BX1046" s="73"/>
      <c r="BY1046" s="6"/>
      <c r="BZ1046" s="33">
        <v>44287</v>
      </c>
      <c r="CA1046" s="5">
        <f t="shared" si="978"/>
        <v>44287</v>
      </c>
      <c r="CB1046" s="11">
        <f t="shared" si="979"/>
        <v>140</v>
      </c>
      <c r="CC1046" s="11"/>
      <c r="CD1046" s="6">
        <f t="shared" si="967"/>
        <v>266.44378082191781</v>
      </c>
      <c r="CE1046" s="62">
        <f t="shared" si="968"/>
        <v>266.44378082191781</v>
      </c>
      <c r="CF1046" s="73">
        <f t="shared" si="972"/>
        <v>176.36040730593609</v>
      </c>
      <c r="CG1046" s="73">
        <f t="shared" si="973"/>
        <v>6770.2095926940638</v>
      </c>
      <c r="CH1046" s="6">
        <f t="shared" si="969"/>
        <v>6680.1262191780816</v>
      </c>
      <c r="CI1046" s="6"/>
      <c r="CJ1046" s="33">
        <v>44652</v>
      </c>
      <c r="CK1046" s="5">
        <f t="shared" si="980"/>
        <v>44652</v>
      </c>
      <c r="CL1046" s="11">
        <f t="shared" si="981"/>
        <v>44652</v>
      </c>
      <c r="CM1046" s="11"/>
      <c r="CN1046" s="6">
        <f t="shared" si="970"/>
        <v>694.65699999999993</v>
      </c>
      <c r="CO1046" s="6">
        <f t="shared" si="964"/>
        <v>694.65699999999993</v>
      </c>
      <c r="CP1046" s="73">
        <f t="shared" si="983"/>
        <v>463.10466666666667</v>
      </c>
      <c r="CQ1046" s="73">
        <f t="shared" si="971"/>
        <v>6307.1049260273967</v>
      </c>
      <c r="CR1046" s="6">
        <f t="shared" si="982"/>
        <v>5985.4692191780814</v>
      </c>
    </row>
    <row r="1047" spans="1:96">
      <c r="A1047" s="30" t="s">
        <v>11901</v>
      </c>
      <c r="B1047" s="30" t="s">
        <v>11902</v>
      </c>
      <c r="C1047" s="49"/>
      <c r="D1047" s="49" t="s">
        <v>11950</v>
      </c>
      <c r="E1047" s="30" t="s">
        <v>3182</v>
      </c>
      <c r="F1047" s="30" t="s">
        <v>11974</v>
      </c>
      <c r="G1047" s="30" t="s">
        <v>4562</v>
      </c>
      <c r="H1047" s="30" t="s">
        <v>11650</v>
      </c>
      <c r="I1047" s="30" t="s">
        <v>4259</v>
      </c>
      <c r="J1047" s="30"/>
      <c r="K1047" s="30" t="s">
        <v>1240</v>
      </c>
      <c r="L1047" s="30" t="s">
        <v>3102</v>
      </c>
      <c r="M1047" s="31">
        <v>2897.04</v>
      </c>
      <c r="N1047" s="30">
        <v>10</v>
      </c>
      <c r="O1047" s="30"/>
      <c r="P1047" s="162">
        <v>15</v>
      </c>
      <c r="Q1047" s="30">
        <f t="shared" si="974"/>
        <v>120</v>
      </c>
      <c r="R1047" s="30">
        <f t="shared" si="975"/>
        <v>3652.4220000000005</v>
      </c>
      <c r="S1047" s="30"/>
      <c r="T1047" s="30" t="s">
        <v>6</v>
      </c>
      <c r="U1047" s="30"/>
      <c r="V1047" s="32">
        <v>44147</v>
      </c>
      <c r="W1047" s="30"/>
      <c r="X1047" s="31">
        <v>2897.04</v>
      </c>
      <c r="Y1047" s="30"/>
      <c r="Z1047" s="31"/>
      <c r="AA1047" s="30"/>
      <c r="AB1047" s="31">
        <f t="shared" si="976"/>
        <v>2897.04</v>
      </c>
      <c r="AC1047" s="33"/>
      <c r="AD1047" s="10"/>
      <c r="AE1047" s="10"/>
      <c r="AF1047" s="11"/>
      <c r="AG1047" s="11"/>
      <c r="AH1047" s="11"/>
      <c r="AI1047" s="11"/>
      <c r="AJ1047" s="11"/>
      <c r="AK1047" s="33"/>
      <c r="AL1047" s="5"/>
      <c r="AM1047" s="11"/>
      <c r="AN1047" s="11"/>
      <c r="AO1047" s="6"/>
      <c r="AP1047" s="6"/>
      <c r="AQ1047" s="6"/>
      <c r="AR1047" s="33"/>
      <c r="AS1047" s="5"/>
      <c r="AT1047" s="11"/>
      <c r="AU1047" s="11"/>
      <c r="AV1047" s="6"/>
      <c r="AW1047" s="6"/>
      <c r="AX1047" s="6"/>
      <c r="AY1047" s="33"/>
      <c r="AZ1047" s="5"/>
      <c r="BA1047" s="11"/>
      <c r="BB1047" s="11"/>
      <c r="BC1047" s="6"/>
      <c r="BD1047" s="6"/>
      <c r="BE1047" s="6"/>
      <c r="BF1047" s="8"/>
      <c r="BG1047" s="33"/>
      <c r="BH1047" s="5"/>
      <c r="BI1047" s="11"/>
      <c r="BJ1047" s="11"/>
      <c r="BK1047" s="6"/>
      <c r="BL1047" s="6"/>
      <c r="BM1047" s="6"/>
      <c r="BN1047" s="59"/>
      <c r="BO1047" s="58"/>
      <c r="BP1047" s="58"/>
      <c r="BQ1047" s="61">
        <f t="shared" si="977"/>
        <v>2897.04</v>
      </c>
      <c r="BR1047" s="33"/>
      <c r="BS1047" s="5"/>
      <c r="BT1047" s="11"/>
      <c r="BU1047" s="11"/>
      <c r="BV1047" s="6"/>
      <c r="BW1047" s="6"/>
      <c r="BX1047" s="73"/>
      <c r="BY1047" s="6"/>
      <c r="BZ1047" s="33">
        <v>44287</v>
      </c>
      <c r="CA1047" s="5">
        <f t="shared" si="978"/>
        <v>44287</v>
      </c>
      <c r="CB1047" s="11">
        <f t="shared" si="979"/>
        <v>140</v>
      </c>
      <c r="CC1047" s="11"/>
      <c r="CD1047" s="6">
        <f t="shared" si="967"/>
        <v>111.11934246575342</v>
      </c>
      <c r="CE1047" s="62">
        <f t="shared" si="968"/>
        <v>111.11934246575342</v>
      </c>
      <c r="CF1047" s="73">
        <f t="shared" si="972"/>
        <v>73.550421917808222</v>
      </c>
      <c r="CG1047" s="73">
        <f t="shared" si="973"/>
        <v>2823.4895780821917</v>
      </c>
      <c r="CH1047" s="6">
        <f t="shared" si="969"/>
        <v>2785.9206575342464</v>
      </c>
      <c r="CI1047" s="6"/>
      <c r="CJ1047" s="33">
        <v>44652</v>
      </c>
      <c r="CK1047" s="5">
        <f t="shared" si="980"/>
        <v>44652</v>
      </c>
      <c r="CL1047" s="11">
        <f t="shared" si="981"/>
        <v>44652</v>
      </c>
      <c r="CM1047" s="11"/>
      <c r="CN1047" s="6">
        <f t="shared" si="970"/>
        <v>289.70400000000001</v>
      </c>
      <c r="CO1047" s="6">
        <f t="shared" si="964"/>
        <v>289.70400000000001</v>
      </c>
      <c r="CP1047" s="73">
        <f t="shared" si="983"/>
        <v>193.136</v>
      </c>
      <c r="CQ1047" s="73">
        <f t="shared" si="971"/>
        <v>2630.3535780821917</v>
      </c>
      <c r="CR1047" s="6">
        <f t="shared" si="982"/>
        <v>2496.2166575342462</v>
      </c>
    </row>
    <row r="1048" spans="1:96">
      <c r="A1048" s="30" t="s">
        <v>11903</v>
      </c>
      <c r="B1048" s="30" t="s">
        <v>11904</v>
      </c>
      <c r="C1048" s="49"/>
      <c r="D1048" s="49" t="s">
        <v>11951</v>
      </c>
      <c r="E1048" s="30" t="s">
        <v>3182</v>
      </c>
      <c r="F1048" s="30" t="s">
        <v>11974</v>
      </c>
      <c r="G1048" s="30" t="s">
        <v>4562</v>
      </c>
      <c r="H1048" s="30" t="s">
        <v>11650</v>
      </c>
      <c r="I1048" s="30" t="s">
        <v>4259</v>
      </c>
      <c r="J1048" s="30"/>
      <c r="K1048" s="30" t="s">
        <v>1240</v>
      </c>
      <c r="L1048" s="30" t="s">
        <v>3102</v>
      </c>
      <c r="M1048" s="31">
        <v>4357.54</v>
      </c>
      <c r="N1048" s="30">
        <v>10</v>
      </c>
      <c r="O1048" s="30"/>
      <c r="P1048" s="162">
        <v>15</v>
      </c>
      <c r="Q1048" s="30">
        <f t="shared" si="974"/>
        <v>120</v>
      </c>
      <c r="R1048" s="30">
        <f t="shared" si="975"/>
        <v>3652.4220000000005</v>
      </c>
      <c r="S1048" s="30"/>
      <c r="T1048" s="30" t="s">
        <v>6</v>
      </c>
      <c r="U1048" s="30"/>
      <c r="V1048" s="32">
        <v>44147</v>
      </c>
      <c r="W1048" s="30"/>
      <c r="X1048" s="31">
        <v>4357.54</v>
      </c>
      <c r="Y1048" s="30"/>
      <c r="Z1048" s="31"/>
      <c r="AA1048" s="30"/>
      <c r="AB1048" s="31">
        <f t="shared" si="976"/>
        <v>4357.54</v>
      </c>
      <c r="AC1048" s="33"/>
      <c r="AD1048" s="10"/>
      <c r="AE1048" s="10"/>
      <c r="AF1048" s="11"/>
      <c r="AG1048" s="11"/>
      <c r="AH1048" s="11"/>
      <c r="AI1048" s="11"/>
      <c r="AJ1048" s="11"/>
      <c r="AK1048" s="33"/>
      <c r="AL1048" s="5"/>
      <c r="AM1048" s="11"/>
      <c r="AN1048" s="11"/>
      <c r="AO1048" s="6"/>
      <c r="AP1048" s="6"/>
      <c r="AQ1048" s="6"/>
      <c r="AR1048" s="33"/>
      <c r="AS1048" s="5"/>
      <c r="AT1048" s="11"/>
      <c r="AU1048" s="11"/>
      <c r="AV1048" s="6"/>
      <c r="AW1048" s="6"/>
      <c r="AX1048" s="6"/>
      <c r="AY1048" s="33"/>
      <c r="AZ1048" s="5"/>
      <c r="BA1048" s="11"/>
      <c r="BB1048" s="11"/>
      <c r="BC1048" s="6"/>
      <c r="BD1048" s="6"/>
      <c r="BE1048" s="6"/>
      <c r="BF1048" s="8"/>
      <c r="BG1048" s="33"/>
      <c r="BH1048" s="5"/>
      <c r="BI1048" s="11"/>
      <c r="BJ1048" s="11"/>
      <c r="BK1048" s="6"/>
      <c r="BL1048" s="6"/>
      <c r="BM1048" s="6"/>
      <c r="BN1048" s="59"/>
      <c r="BO1048" s="58"/>
      <c r="BP1048" s="58"/>
      <c r="BQ1048" s="61">
        <f t="shared" si="977"/>
        <v>4357.54</v>
      </c>
      <c r="BR1048" s="33"/>
      <c r="BS1048" s="5"/>
      <c r="BT1048" s="11"/>
      <c r="BU1048" s="11"/>
      <c r="BV1048" s="6"/>
      <c r="BW1048" s="6"/>
      <c r="BX1048" s="73"/>
      <c r="BY1048" s="6"/>
      <c r="BZ1048" s="33">
        <v>44287</v>
      </c>
      <c r="CA1048" s="5">
        <f t="shared" si="978"/>
        <v>44287</v>
      </c>
      <c r="CB1048" s="11">
        <f t="shared" si="979"/>
        <v>140</v>
      </c>
      <c r="CC1048" s="11"/>
      <c r="CD1048" s="6">
        <f t="shared" si="967"/>
        <v>167.13852054794521</v>
      </c>
      <c r="CE1048" s="62">
        <f t="shared" si="968"/>
        <v>167.13852054794521</v>
      </c>
      <c r="CF1048" s="73">
        <f t="shared" si="972"/>
        <v>110.62978264840181</v>
      </c>
      <c r="CG1048" s="73">
        <f t="shared" si="973"/>
        <v>4246.9102173515985</v>
      </c>
      <c r="CH1048" s="6">
        <f t="shared" si="969"/>
        <v>4190.4014794520544</v>
      </c>
      <c r="CI1048" s="6"/>
      <c r="CJ1048" s="33">
        <v>44652</v>
      </c>
      <c r="CK1048" s="5">
        <f t="shared" si="980"/>
        <v>44652</v>
      </c>
      <c r="CL1048" s="11">
        <f t="shared" si="981"/>
        <v>44652</v>
      </c>
      <c r="CM1048" s="11"/>
      <c r="CN1048" s="6">
        <f t="shared" si="970"/>
        <v>435.75400000000002</v>
      </c>
      <c r="CO1048" s="6">
        <f t="shared" si="964"/>
        <v>435.75400000000002</v>
      </c>
      <c r="CP1048" s="73">
        <f t="shared" si="983"/>
        <v>290.50266666666664</v>
      </c>
      <c r="CQ1048" s="73">
        <f t="shared" si="971"/>
        <v>3956.4075506849317</v>
      </c>
      <c r="CR1048" s="6">
        <f t="shared" si="982"/>
        <v>3754.6474794520545</v>
      </c>
    </row>
    <row r="1049" spans="1:96">
      <c r="A1049" s="30" t="s">
        <v>11905</v>
      </c>
      <c r="B1049" s="30" t="s">
        <v>11906</v>
      </c>
      <c r="C1049" s="49"/>
      <c r="D1049" s="49" t="s">
        <v>11952</v>
      </c>
      <c r="E1049" s="30" t="s">
        <v>3182</v>
      </c>
      <c r="F1049" s="30" t="s">
        <v>11974</v>
      </c>
      <c r="G1049" s="30" t="s">
        <v>4562</v>
      </c>
      <c r="H1049" s="30" t="s">
        <v>11650</v>
      </c>
      <c r="I1049" s="30" t="s">
        <v>4259</v>
      </c>
      <c r="J1049" s="30"/>
      <c r="K1049" s="30" t="s">
        <v>1240</v>
      </c>
      <c r="L1049" s="30" t="s">
        <v>3102</v>
      </c>
      <c r="M1049" s="31">
        <v>1812.58</v>
      </c>
      <c r="N1049" s="30">
        <v>10</v>
      </c>
      <c r="O1049" s="30"/>
      <c r="P1049" s="162">
        <v>15</v>
      </c>
      <c r="Q1049" s="30">
        <f t="shared" si="974"/>
        <v>120</v>
      </c>
      <c r="R1049" s="30">
        <f t="shared" si="975"/>
        <v>3652.4220000000005</v>
      </c>
      <c r="S1049" s="30"/>
      <c r="T1049" s="30" t="s">
        <v>6</v>
      </c>
      <c r="U1049" s="30"/>
      <c r="V1049" s="32">
        <v>44147</v>
      </c>
      <c r="W1049" s="30"/>
      <c r="X1049" s="31">
        <v>1812.58</v>
      </c>
      <c r="Y1049" s="30"/>
      <c r="Z1049" s="31"/>
      <c r="AA1049" s="30"/>
      <c r="AB1049" s="31">
        <f t="shared" si="976"/>
        <v>1812.58</v>
      </c>
      <c r="AC1049" s="33"/>
      <c r="AD1049" s="10"/>
      <c r="AE1049" s="10"/>
      <c r="AF1049" s="11"/>
      <c r="AG1049" s="11"/>
      <c r="AH1049" s="11"/>
      <c r="AI1049" s="11"/>
      <c r="AJ1049" s="11"/>
      <c r="AK1049" s="33"/>
      <c r="AL1049" s="5"/>
      <c r="AM1049" s="11"/>
      <c r="AN1049" s="11"/>
      <c r="AO1049" s="6"/>
      <c r="AP1049" s="6"/>
      <c r="AQ1049" s="6"/>
      <c r="AR1049" s="33"/>
      <c r="AS1049" s="5"/>
      <c r="AT1049" s="11"/>
      <c r="AU1049" s="11"/>
      <c r="AV1049" s="6"/>
      <c r="AW1049" s="6"/>
      <c r="AX1049" s="6"/>
      <c r="AY1049" s="33"/>
      <c r="AZ1049" s="5"/>
      <c r="BA1049" s="11"/>
      <c r="BB1049" s="11"/>
      <c r="BC1049" s="6"/>
      <c r="BD1049" s="6"/>
      <c r="BE1049" s="6"/>
      <c r="BF1049" s="8"/>
      <c r="BG1049" s="33"/>
      <c r="BH1049" s="5"/>
      <c r="BI1049" s="11"/>
      <c r="BJ1049" s="11"/>
      <c r="BK1049" s="6"/>
      <c r="BL1049" s="6"/>
      <c r="BM1049" s="6"/>
      <c r="BN1049" s="59"/>
      <c r="BO1049" s="58"/>
      <c r="BP1049" s="58"/>
      <c r="BQ1049" s="61">
        <f t="shared" si="977"/>
        <v>1812.58</v>
      </c>
      <c r="BR1049" s="33"/>
      <c r="BS1049" s="5"/>
      <c r="BT1049" s="11"/>
      <c r="BU1049" s="11"/>
      <c r="BV1049" s="6"/>
      <c r="BW1049" s="6"/>
      <c r="BX1049" s="73"/>
      <c r="BY1049" s="6"/>
      <c r="BZ1049" s="33">
        <v>44287</v>
      </c>
      <c r="CA1049" s="5">
        <f t="shared" si="978"/>
        <v>44287</v>
      </c>
      <c r="CB1049" s="11">
        <f t="shared" si="979"/>
        <v>140</v>
      </c>
      <c r="CC1049" s="11"/>
      <c r="CD1049" s="6">
        <f t="shared" si="967"/>
        <v>69.523616438356157</v>
      </c>
      <c r="CE1049" s="62">
        <f t="shared" si="968"/>
        <v>69.523616438356157</v>
      </c>
      <c r="CF1049" s="73">
        <f t="shared" si="972"/>
        <v>46.01801278538813</v>
      </c>
      <c r="CG1049" s="73">
        <f t="shared" si="973"/>
        <v>1766.5619872146117</v>
      </c>
      <c r="CH1049" s="6">
        <f t="shared" si="969"/>
        <v>1743.0563835616438</v>
      </c>
      <c r="CI1049" s="6"/>
      <c r="CJ1049" s="33">
        <v>44652</v>
      </c>
      <c r="CK1049" s="5">
        <f t="shared" si="980"/>
        <v>44652</v>
      </c>
      <c r="CL1049" s="11">
        <f t="shared" si="981"/>
        <v>44652</v>
      </c>
      <c r="CM1049" s="11"/>
      <c r="CN1049" s="6">
        <f t="shared" si="970"/>
        <v>181.25799999999998</v>
      </c>
      <c r="CO1049" s="6">
        <f t="shared" si="964"/>
        <v>181.25799999999998</v>
      </c>
      <c r="CP1049" s="73">
        <f t="shared" si="983"/>
        <v>120.83866666666667</v>
      </c>
      <c r="CQ1049" s="73">
        <f t="shared" si="971"/>
        <v>1645.7233205479449</v>
      </c>
      <c r="CR1049" s="6">
        <f t="shared" si="982"/>
        <v>1561.7983835616437</v>
      </c>
    </row>
    <row r="1050" spans="1:96">
      <c r="A1050" s="30" t="s">
        <v>11907</v>
      </c>
      <c r="B1050" s="30" t="s">
        <v>11908</v>
      </c>
      <c r="C1050" s="49"/>
      <c r="D1050" s="49" t="s">
        <v>11953</v>
      </c>
      <c r="E1050" s="30" t="s">
        <v>3182</v>
      </c>
      <c r="F1050" s="30" t="s">
        <v>11974</v>
      </c>
      <c r="G1050" s="30" t="s">
        <v>4562</v>
      </c>
      <c r="H1050" s="30" t="s">
        <v>11650</v>
      </c>
      <c r="I1050" s="30" t="s">
        <v>4259</v>
      </c>
      <c r="J1050" s="30"/>
      <c r="K1050" s="30" t="s">
        <v>1240</v>
      </c>
      <c r="L1050" s="30" t="s">
        <v>3102</v>
      </c>
      <c r="M1050" s="31">
        <v>18032.189999999999</v>
      </c>
      <c r="N1050" s="30">
        <v>10</v>
      </c>
      <c r="O1050" s="30"/>
      <c r="P1050" s="162">
        <v>15</v>
      </c>
      <c r="Q1050" s="30">
        <f t="shared" si="974"/>
        <v>120</v>
      </c>
      <c r="R1050" s="30">
        <f t="shared" si="975"/>
        <v>3652.4220000000005</v>
      </c>
      <c r="S1050" s="30"/>
      <c r="T1050" s="30" t="s">
        <v>6</v>
      </c>
      <c r="U1050" s="30"/>
      <c r="V1050" s="32">
        <v>44147</v>
      </c>
      <c r="W1050" s="30"/>
      <c r="X1050" s="31">
        <v>18032.189999999999</v>
      </c>
      <c r="Y1050" s="30"/>
      <c r="Z1050" s="31"/>
      <c r="AA1050" s="30"/>
      <c r="AB1050" s="31">
        <f t="shared" si="976"/>
        <v>18032.189999999999</v>
      </c>
      <c r="AC1050" s="33"/>
      <c r="AD1050" s="10"/>
      <c r="AE1050" s="10"/>
      <c r="AF1050" s="11"/>
      <c r="AG1050" s="11"/>
      <c r="AH1050" s="11"/>
      <c r="AI1050" s="11"/>
      <c r="AJ1050" s="11"/>
      <c r="AK1050" s="33"/>
      <c r="AL1050" s="5"/>
      <c r="AM1050" s="11"/>
      <c r="AN1050" s="11"/>
      <c r="AO1050" s="6"/>
      <c r="AP1050" s="6"/>
      <c r="AQ1050" s="6"/>
      <c r="AR1050" s="33"/>
      <c r="AS1050" s="5"/>
      <c r="AT1050" s="11"/>
      <c r="AU1050" s="11"/>
      <c r="AV1050" s="6"/>
      <c r="AW1050" s="6"/>
      <c r="AX1050" s="6"/>
      <c r="AY1050" s="33"/>
      <c r="AZ1050" s="5"/>
      <c r="BA1050" s="11"/>
      <c r="BB1050" s="11"/>
      <c r="BC1050" s="6"/>
      <c r="BD1050" s="6"/>
      <c r="BE1050" s="6"/>
      <c r="BF1050" s="8"/>
      <c r="BG1050" s="33"/>
      <c r="BH1050" s="5"/>
      <c r="BI1050" s="11"/>
      <c r="BJ1050" s="11"/>
      <c r="BK1050" s="6"/>
      <c r="BL1050" s="6"/>
      <c r="BM1050" s="6"/>
      <c r="BN1050" s="59"/>
      <c r="BO1050" s="58"/>
      <c r="BP1050" s="58"/>
      <c r="BQ1050" s="61">
        <f t="shared" si="977"/>
        <v>18032.189999999999</v>
      </c>
      <c r="BR1050" s="33"/>
      <c r="BS1050" s="5"/>
      <c r="BT1050" s="11"/>
      <c r="BU1050" s="11"/>
      <c r="BV1050" s="6"/>
      <c r="BW1050" s="6"/>
      <c r="BX1050" s="73"/>
      <c r="BY1050" s="6"/>
      <c r="BZ1050" s="33">
        <v>44287</v>
      </c>
      <c r="CA1050" s="5">
        <f t="shared" si="978"/>
        <v>44287</v>
      </c>
      <c r="CB1050" s="11">
        <f t="shared" si="979"/>
        <v>140</v>
      </c>
      <c r="CC1050" s="11"/>
      <c r="CD1050" s="6">
        <f t="shared" si="967"/>
        <v>691.6456438356164</v>
      </c>
      <c r="CE1050" s="62">
        <f t="shared" si="968"/>
        <v>691.6456438356164</v>
      </c>
      <c r="CF1050" s="73">
        <f t="shared" si="972"/>
        <v>457.80354520547945</v>
      </c>
      <c r="CG1050" s="73">
        <f t="shared" si="973"/>
        <v>17574.38645479452</v>
      </c>
      <c r="CH1050" s="6">
        <f t="shared" si="969"/>
        <v>17340.544356164381</v>
      </c>
      <c r="CI1050" s="6"/>
      <c r="CJ1050" s="33">
        <v>44652</v>
      </c>
      <c r="CK1050" s="5">
        <f t="shared" si="980"/>
        <v>44652</v>
      </c>
      <c r="CL1050" s="11">
        <f t="shared" si="981"/>
        <v>44652</v>
      </c>
      <c r="CM1050" s="11"/>
      <c r="CN1050" s="6">
        <f t="shared" si="970"/>
        <v>1803.2189999999998</v>
      </c>
      <c r="CO1050" s="6">
        <f t="shared" si="964"/>
        <v>1803.2189999999998</v>
      </c>
      <c r="CP1050" s="73">
        <f t="shared" si="983"/>
        <v>1202.146</v>
      </c>
      <c r="CQ1050" s="73">
        <f t="shared" si="971"/>
        <v>16372.240454794519</v>
      </c>
      <c r="CR1050" s="6">
        <f t="shared" si="982"/>
        <v>15537.325356164381</v>
      </c>
    </row>
    <row r="1051" spans="1:96">
      <c r="A1051" s="30" t="s">
        <v>11909</v>
      </c>
      <c r="B1051" s="30" t="s">
        <v>11910</v>
      </c>
      <c r="C1051" s="49"/>
      <c r="D1051" s="49" t="s">
        <v>11954</v>
      </c>
      <c r="E1051" s="30" t="s">
        <v>3182</v>
      </c>
      <c r="F1051" s="30" t="s">
        <v>11974</v>
      </c>
      <c r="G1051" s="30" t="s">
        <v>4562</v>
      </c>
      <c r="H1051" s="30" t="s">
        <v>11650</v>
      </c>
      <c r="I1051" s="30" t="s">
        <v>4259</v>
      </c>
      <c r="J1051" s="30"/>
      <c r="K1051" s="30" t="s">
        <v>1240</v>
      </c>
      <c r="L1051" s="30" t="s">
        <v>3102</v>
      </c>
      <c r="M1051" s="31">
        <v>2346.19</v>
      </c>
      <c r="N1051" s="30">
        <v>10</v>
      </c>
      <c r="O1051" s="30"/>
      <c r="P1051" s="162">
        <v>15</v>
      </c>
      <c r="Q1051" s="30">
        <f t="shared" si="974"/>
        <v>120</v>
      </c>
      <c r="R1051" s="30">
        <f t="shared" si="975"/>
        <v>3652.4220000000005</v>
      </c>
      <c r="S1051" s="30"/>
      <c r="T1051" s="30" t="s">
        <v>6</v>
      </c>
      <c r="U1051" s="30"/>
      <c r="V1051" s="32">
        <v>44147</v>
      </c>
      <c r="W1051" s="30"/>
      <c r="X1051" s="31">
        <v>2346.19</v>
      </c>
      <c r="Y1051" s="30"/>
      <c r="Z1051" s="31"/>
      <c r="AA1051" s="30"/>
      <c r="AB1051" s="31">
        <f t="shared" si="976"/>
        <v>2346.19</v>
      </c>
      <c r="AC1051" s="33"/>
      <c r="AD1051" s="10"/>
      <c r="AE1051" s="10"/>
      <c r="AF1051" s="11"/>
      <c r="AG1051" s="11"/>
      <c r="AH1051" s="11"/>
      <c r="AI1051" s="11"/>
      <c r="AJ1051" s="11"/>
      <c r="AK1051" s="33"/>
      <c r="AL1051" s="5"/>
      <c r="AM1051" s="11"/>
      <c r="AN1051" s="11"/>
      <c r="AO1051" s="6"/>
      <c r="AP1051" s="6"/>
      <c r="AQ1051" s="6"/>
      <c r="AR1051" s="33"/>
      <c r="AS1051" s="5"/>
      <c r="AT1051" s="11"/>
      <c r="AU1051" s="11"/>
      <c r="AV1051" s="6"/>
      <c r="AW1051" s="6"/>
      <c r="AX1051" s="6"/>
      <c r="AY1051" s="33"/>
      <c r="AZ1051" s="5"/>
      <c r="BA1051" s="11"/>
      <c r="BB1051" s="11"/>
      <c r="BC1051" s="6"/>
      <c r="BD1051" s="6"/>
      <c r="BE1051" s="6"/>
      <c r="BF1051" s="8"/>
      <c r="BG1051" s="33"/>
      <c r="BH1051" s="5"/>
      <c r="BI1051" s="11"/>
      <c r="BJ1051" s="11"/>
      <c r="BK1051" s="6"/>
      <c r="BL1051" s="6"/>
      <c r="BM1051" s="6"/>
      <c r="BN1051" s="59"/>
      <c r="BO1051" s="58"/>
      <c r="BP1051" s="58"/>
      <c r="BQ1051" s="61">
        <f t="shared" si="977"/>
        <v>2346.19</v>
      </c>
      <c r="BR1051" s="33"/>
      <c r="BS1051" s="5"/>
      <c r="BT1051" s="11"/>
      <c r="BU1051" s="11"/>
      <c r="BV1051" s="6"/>
      <c r="BW1051" s="6"/>
      <c r="BX1051" s="73"/>
      <c r="BY1051" s="6"/>
      <c r="BZ1051" s="33">
        <v>44287</v>
      </c>
      <c r="CA1051" s="5">
        <f t="shared" si="978"/>
        <v>44287</v>
      </c>
      <c r="CB1051" s="11">
        <f t="shared" si="979"/>
        <v>140</v>
      </c>
      <c r="CC1051" s="11"/>
      <c r="CD1051" s="6">
        <f t="shared" si="967"/>
        <v>89.990849315068502</v>
      </c>
      <c r="CE1051" s="62">
        <f t="shared" si="968"/>
        <v>89.990849315068502</v>
      </c>
      <c r="CF1051" s="73">
        <f t="shared" si="972"/>
        <v>59.565371689497717</v>
      </c>
      <c r="CG1051" s="73">
        <f t="shared" si="973"/>
        <v>2286.6246283105024</v>
      </c>
      <c r="CH1051" s="6">
        <f t="shared" si="969"/>
        <v>2256.1991506849317</v>
      </c>
      <c r="CI1051" s="6"/>
      <c r="CJ1051" s="33">
        <v>44652</v>
      </c>
      <c r="CK1051" s="5">
        <f t="shared" si="980"/>
        <v>44652</v>
      </c>
      <c r="CL1051" s="11">
        <f t="shared" si="981"/>
        <v>44652</v>
      </c>
      <c r="CM1051" s="11"/>
      <c r="CN1051" s="6">
        <f t="shared" si="970"/>
        <v>234.619</v>
      </c>
      <c r="CO1051" s="6">
        <f t="shared" ref="CO1051:CO1070" si="984">SLN(M1051,J1051,N1051)</f>
        <v>234.619</v>
      </c>
      <c r="CP1051" s="73">
        <f t="shared" si="983"/>
        <v>156.41266666666667</v>
      </c>
      <c r="CQ1051" s="73">
        <f t="shared" si="971"/>
        <v>2130.2119616438358</v>
      </c>
      <c r="CR1051" s="6">
        <f t="shared" si="982"/>
        <v>2021.5801506849318</v>
      </c>
    </row>
    <row r="1052" spans="1:96">
      <c r="A1052" s="30" t="s">
        <v>11911</v>
      </c>
      <c r="B1052" s="30" t="s">
        <v>11908</v>
      </c>
      <c r="C1052" s="49"/>
      <c r="D1052" s="49" t="s">
        <v>11955</v>
      </c>
      <c r="E1052" s="30" t="s">
        <v>3182</v>
      </c>
      <c r="F1052" s="30" t="s">
        <v>11974</v>
      </c>
      <c r="G1052" s="30" t="s">
        <v>4562</v>
      </c>
      <c r="H1052" s="30" t="s">
        <v>11650</v>
      </c>
      <c r="I1052" s="30" t="s">
        <v>4259</v>
      </c>
      <c r="J1052" s="30"/>
      <c r="K1052" s="30" t="s">
        <v>1240</v>
      </c>
      <c r="L1052" s="30" t="s">
        <v>3102</v>
      </c>
      <c r="M1052" s="31">
        <v>18032.189999999999</v>
      </c>
      <c r="N1052" s="30">
        <v>10</v>
      </c>
      <c r="O1052" s="30"/>
      <c r="P1052" s="162">
        <v>15</v>
      </c>
      <c r="Q1052" s="30">
        <f t="shared" si="974"/>
        <v>120</v>
      </c>
      <c r="R1052" s="30">
        <f t="shared" si="975"/>
        <v>3652.4220000000005</v>
      </c>
      <c r="S1052" s="30"/>
      <c r="T1052" s="30" t="s">
        <v>6</v>
      </c>
      <c r="U1052" s="30"/>
      <c r="V1052" s="32">
        <v>44147</v>
      </c>
      <c r="W1052" s="30"/>
      <c r="X1052" s="31">
        <v>18032.189999999999</v>
      </c>
      <c r="Y1052" s="30"/>
      <c r="Z1052" s="31"/>
      <c r="AA1052" s="30"/>
      <c r="AB1052" s="31">
        <f t="shared" si="976"/>
        <v>18032.189999999999</v>
      </c>
      <c r="AC1052" s="33"/>
      <c r="AD1052" s="10"/>
      <c r="AE1052" s="10"/>
      <c r="AF1052" s="11"/>
      <c r="AG1052" s="11"/>
      <c r="AH1052" s="11"/>
      <c r="AI1052" s="11"/>
      <c r="AJ1052" s="11"/>
      <c r="AK1052" s="33"/>
      <c r="AL1052" s="5"/>
      <c r="AM1052" s="11"/>
      <c r="AN1052" s="11"/>
      <c r="AO1052" s="6"/>
      <c r="AP1052" s="6"/>
      <c r="AQ1052" s="6"/>
      <c r="AR1052" s="33"/>
      <c r="AS1052" s="5"/>
      <c r="AT1052" s="11"/>
      <c r="AU1052" s="11"/>
      <c r="AV1052" s="6"/>
      <c r="AW1052" s="6"/>
      <c r="AX1052" s="6"/>
      <c r="AY1052" s="33"/>
      <c r="AZ1052" s="5"/>
      <c r="BA1052" s="11"/>
      <c r="BB1052" s="11"/>
      <c r="BC1052" s="6"/>
      <c r="BD1052" s="6"/>
      <c r="BE1052" s="6"/>
      <c r="BF1052" s="8"/>
      <c r="BG1052" s="33"/>
      <c r="BH1052" s="5"/>
      <c r="BI1052" s="11"/>
      <c r="BJ1052" s="11"/>
      <c r="BK1052" s="6"/>
      <c r="BL1052" s="6"/>
      <c r="BM1052" s="6"/>
      <c r="BN1052" s="59"/>
      <c r="BO1052" s="58"/>
      <c r="BP1052" s="58"/>
      <c r="BQ1052" s="61">
        <f t="shared" si="977"/>
        <v>18032.189999999999</v>
      </c>
      <c r="BR1052" s="33"/>
      <c r="BS1052" s="5"/>
      <c r="BT1052" s="11"/>
      <c r="BU1052" s="11"/>
      <c r="BV1052" s="6"/>
      <c r="BW1052" s="6"/>
      <c r="BX1052" s="73"/>
      <c r="BY1052" s="6"/>
      <c r="BZ1052" s="33">
        <v>44287</v>
      </c>
      <c r="CA1052" s="5">
        <f t="shared" si="978"/>
        <v>44287</v>
      </c>
      <c r="CB1052" s="11">
        <f t="shared" si="979"/>
        <v>140</v>
      </c>
      <c r="CC1052" s="11"/>
      <c r="CD1052" s="6">
        <f t="shared" si="967"/>
        <v>691.6456438356164</v>
      </c>
      <c r="CE1052" s="62">
        <f t="shared" si="968"/>
        <v>691.6456438356164</v>
      </c>
      <c r="CF1052" s="73">
        <f t="shared" si="972"/>
        <v>457.80354520547945</v>
      </c>
      <c r="CG1052" s="73">
        <f t="shared" si="973"/>
        <v>17574.38645479452</v>
      </c>
      <c r="CH1052" s="6">
        <f t="shared" si="969"/>
        <v>17340.544356164381</v>
      </c>
      <c r="CI1052" s="6"/>
      <c r="CJ1052" s="33">
        <v>44652</v>
      </c>
      <c r="CK1052" s="5">
        <f t="shared" si="980"/>
        <v>44652</v>
      </c>
      <c r="CL1052" s="11">
        <f t="shared" si="981"/>
        <v>44652</v>
      </c>
      <c r="CM1052" s="11"/>
      <c r="CN1052" s="6">
        <f t="shared" si="970"/>
        <v>1803.2189999999998</v>
      </c>
      <c r="CO1052" s="6">
        <f t="shared" si="984"/>
        <v>1803.2189999999998</v>
      </c>
      <c r="CP1052" s="73">
        <f t="shared" si="983"/>
        <v>1202.146</v>
      </c>
      <c r="CQ1052" s="73">
        <f t="shared" si="971"/>
        <v>16372.240454794519</v>
      </c>
      <c r="CR1052" s="6">
        <f t="shared" si="982"/>
        <v>15537.325356164381</v>
      </c>
    </row>
    <row r="1053" spans="1:96">
      <c r="A1053" s="30" t="s">
        <v>11912</v>
      </c>
      <c r="B1053" s="30" t="s">
        <v>11913</v>
      </c>
      <c r="C1053" s="49"/>
      <c r="D1053" s="49" t="s">
        <v>11956</v>
      </c>
      <c r="E1053" s="30" t="s">
        <v>3182</v>
      </c>
      <c r="F1053" s="30" t="s">
        <v>11974</v>
      </c>
      <c r="G1053" s="30" t="s">
        <v>4562</v>
      </c>
      <c r="H1053" s="30" t="s">
        <v>11650</v>
      </c>
      <c r="I1053" s="30" t="s">
        <v>4259</v>
      </c>
      <c r="J1053" s="30"/>
      <c r="K1053" s="30" t="s">
        <v>1240</v>
      </c>
      <c r="L1053" s="30" t="s">
        <v>3102</v>
      </c>
      <c r="M1053" s="31">
        <v>8142.19</v>
      </c>
      <c r="N1053" s="30">
        <v>10</v>
      </c>
      <c r="O1053" s="30"/>
      <c r="P1053" s="162">
        <v>15</v>
      </c>
      <c r="Q1053" s="30">
        <f t="shared" si="974"/>
        <v>120</v>
      </c>
      <c r="R1053" s="30">
        <f t="shared" si="975"/>
        <v>3652.4220000000005</v>
      </c>
      <c r="S1053" s="30"/>
      <c r="T1053" s="30" t="s">
        <v>6</v>
      </c>
      <c r="U1053" s="30"/>
      <c r="V1053" s="32">
        <v>44147</v>
      </c>
      <c r="W1053" s="30"/>
      <c r="X1053" s="31">
        <v>8142.19</v>
      </c>
      <c r="Y1053" s="30"/>
      <c r="Z1053" s="31"/>
      <c r="AA1053" s="30"/>
      <c r="AB1053" s="31">
        <f t="shared" si="976"/>
        <v>8142.19</v>
      </c>
      <c r="AC1053" s="33"/>
      <c r="AD1053" s="10"/>
      <c r="AE1053" s="10"/>
      <c r="AF1053" s="11"/>
      <c r="AG1053" s="11"/>
      <c r="AH1053" s="11"/>
      <c r="AI1053" s="11"/>
      <c r="AJ1053" s="11"/>
      <c r="AK1053" s="33"/>
      <c r="AL1053" s="5"/>
      <c r="AM1053" s="11"/>
      <c r="AN1053" s="11"/>
      <c r="AO1053" s="6"/>
      <c r="AP1053" s="6"/>
      <c r="AQ1053" s="6"/>
      <c r="AR1053" s="33"/>
      <c r="AS1053" s="5"/>
      <c r="AT1053" s="11"/>
      <c r="AU1053" s="11"/>
      <c r="AV1053" s="6"/>
      <c r="AW1053" s="6"/>
      <c r="AX1053" s="6"/>
      <c r="AY1053" s="33"/>
      <c r="AZ1053" s="5"/>
      <c r="BA1053" s="11"/>
      <c r="BB1053" s="11"/>
      <c r="BC1053" s="6"/>
      <c r="BD1053" s="6"/>
      <c r="BE1053" s="6"/>
      <c r="BF1053" s="8"/>
      <c r="BG1053" s="33"/>
      <c r="BH1053" s="5"/>
      <c r="BI1053" s="11"/>
      <c r="BJ1053" s="11"/>
      <c r="BK1053" s="6"/>
      <c r="BL1053" s="6"/>
      <c r="BM1053" s="6"/>
      <c r="BN1053" s="59"/>
      <c r="BO1053" s="58"/>
      <c r="BP1053" s="58"/>
      <c r="BQ1053" s="61">
        <f t="shared" si="977"/>
        <v>8142.19</v>
      </c>
      <c r="BR1053" s="33"/>
      <c r="BS1053" s="5"/>
      <c r="BT1053" s="11"/>
      <c r="BU1053" s="11"/>
      <c r="BV1053" s="6"/>
      <c r="BW1053" s="6"/>
      <c r="BX1053" s="73"/>
      <c r="BY1053" s="6"/>
      <c r="BZ1053" s="33">
        <v>44287</v>
      </c>
      <c r="CA1053" s="5">
        <f t="shared" si="978"/>
        <v>44287</v>
      </c>
      <c r="CB1053" s="11">
        <f t="shared" si="979"/>
        <v>140</v>
      </c>
      <c r="CC1053" s="11"/>
      <c r="CD1053" s="6">
        <f t="shared" si="967"/>
        <v>312.30317808219178</v>
      </c>
      <c r="CE1053" s="62">
        <f t="shared" si="968"/>
        <v>312.30317808219178</v>
      </c>
      <c r="CF1053" s="73">
        <f t="shared" si="972"/>
        <v>206.71496073059356</v>
      </c>
      <c r="CG1053" s="73">
        <f t="shared" si="973"/>
        <v>7935.4750392694059</v>
      </c>
      <c r="CH1053" s="6">
        <f t="shared" si="969"/>
        <v>7829.8868219178075</v>
      </c>
      <c r="CI1053" s="6"/>
      <c r="CJ1053" s="33">
        <v>44652</v>
      </c>
      <c r="CK1053" s="5">
        <f t="shared" si="980"/>
        <v>44652</v>
      </c>
      <c r="CL1053" s="11">
        <f t="shared" si="981"/>
        <v>44652</v>
      </c>
      <c r="CM1053" s="11"/>
      <c r="CN1053" s="6">
        <f t="shared" si="970"/>
        <v>814.21899999999994</v>
      </c>
      <c r="CO1053" s="6">
        <f t="shared" si="984"/>
        <v>814.21899999999994</v>
      </c>
      <c r="CP1053" s="73">
        <f t="shared" si="983"/>
        <v>542.81266666666659</v>
      </c>
      <c r="CQ1053" s="73">
        <f t="shared" si="971"/>
        <v>7392.6623726027392</v>
      </c>
      <c r="CR1053" s="6">
        <f t="shared" si="982"/>
        <v>7015.6678219178075</v>
      </c>
    </row>
    <row r="1054" spans="1:96">
      <c r="A1054" s="30" t="s">
        <v>11914</v>
      </c>
      <c r="B1054" s="30" t="s">
        <v>11915</v>
      </c>
      <c r="C1054" s="49"/>
      <c r="D1054" s="49" t="s">
        <v>11957</v>
      </c>
      <c r="E1054" s="30" t="s">
        <v>3182</v>
      </c>
      <c r="F1054" s="30" t="s">
        <v>11974</v>
      </c>
      <c r="G1054" s="30" t="s">
        <v>4562</v>
      </c>
      <c r="H1054" s="30" t="s">
        <v>11650</v>
      </c>
      <c r="I1054" s="30" t="s">
        <v>4259</v>
      </c>
      <c r="J1054" s="30"/>
      <c r="K1054" s="30" t="s">
        <v>1240</v>
      </c>
      <c r="L1054" s="30" t="s">
        <v>3102</v>
      </c>
      <c r="M1054" s="31">
        <v>9478.69</v>
      </c>
      <c r="N1054" s="30">
        <v>10</v>
      </c>
      <c r="O1054" s="30"/>
      <c r="P1054" s="162">
        <v>15</v>
      </c>
      <c r="Q1054" s="30">
        <f t="shared" si="974"/>
        <v>120</v>
      </c>
      <c r="R1054" s="30">
        <f t="shared" si="975"/>
        <v>3652.4220000000005</v>
      </c>
      <c r="S1054" s="30"/>
      <c r="T1054" s="30" t="s">
        <v>6</v>
      </c>
      <c r="U1054" s="30"/>
      <c r="V1054" s="32">
        <v>44147</v>
      </c>
      <c r="W1054" s="30"/>
      <c r="X1054" s="31">
        <v>9478.69</v>
      </c>
      <c r="Y1054" s="30"/>
      <c r="Z1054" s="31"/>
      <c r="AA1054" s="30"/>
      <c r="AB1054" s="31">
        <f t="shared" si="976"/>
        <v>9478.69</v>
      </c>
      <c r="AC1054" s="33"/>
      <c r="AD1054" s="10"/>
      <c r="AE1054" s="10"/>
      <c r="AF1054" s="11"/>
      <c r="AG1054" s="11"/>
      <c r="AH1054" s="11"/>
      <c r="AI1054" s="11"/>
      <c r="AJ1054" s="11"/>
      <c r="AK1054" s="33"/>
      <c r="AL1054" s="5"/>
      <c r="AM1054" s="11"/>
      <c r="AN1054" s="11"/>
      <c r="AO1054" s="6"/>
      <c r="AP1054" s="6"/>
      <c r="AQ1054" s="6"/>
      <c r="AR1054" s="33"/>
      <c r="AS1054" s="5"/>
      <c r="AT1054" s="11"/>
      <c r="AU1054" s="11"/>
      <c r="AV1054" s="6"/>
      <c r="AW1054" s="6"/>
      <c r="AX1054" s="6"/>
      <c r="AY1054" s="33"/>
      <c r="AZ1054" s="5"/>
      <c r="BA1054" s="11"/>
      <c r="BB1054" s="11"/>
      <c r="BC1054" s="6"/>
      <c r="BD1054" s="6"/>
      <c r="BE1054" s="6"/>
      <c r="BF1054" s="8"/>
      <c r="BG1054" s="33"/>
      <c r="BH1054" s="5"/>
      <c r="BI1054" s="11"/>
      <c r="BJ1054" s="11"/>
      <c r="BK1054" s="6"/>
      <c r="BL1054" s="6"/>
      <c r="BM1054" s="6"/>
      <c r="BN1054" s="59"/>
      <c r="BO1054" s="58"/>
      <c r="BP1054" s="58"/>
      <c r="BQ1054" s="61">
        <f t="shared" si="977"/>
        <v>9478.69</v>
      </c>
      <c r="BR1054" s="33"/>
      <c r="BS1054" s="5"/>
      <c r="BT1054" s="11"/>
      <c r="BU1054" s="11"/>
      <c r="BV1054" s="6"/>
      <c r="BW1054" s="6"/>
      <c r="BX1054" s="73"/>
      <c r="BY1054" s="6"/>
      <c r="BZ1054" s="33">
        <v>44287</v>
      </c>
      <c r="CA1054" s="5">
        <f t="shared" si="978"/>
        <v>44287</v>
      </c>
      <c r="CB1054" s="11">
        <f t="shared" si="979"/>
        <v>140</v>
      </c>
      <c r="CC1054" s="11"/>
      <c r="CD1054" s="6">
        <f t="shared" si="967"/>
        <v>363.56619178082195</v>
      </c>
      <c r="CE1054" s="62">
        <f t="shared" si="968"/>
        <v>363.56619178082195</v>
      </c>
      <c r="CF1054" s="73">
        <f t="shared" si="972"/>
        <v>240.64619360730595</v>
      </c>
      <c r="CG1054" s="73">
        <f t="shared" si="973"/>
        <v>9238.043806392694</v>
      </c>
      <c r="CH1054" s="6">
        <f t="shared" si="969"/>
        <v>9115.1238082191794</v>
      </c>
      <c r="CI1054" s="6"/>
      <c r="CJ1054" s="33">
        <v>44652</v>
      </c>
      <c r="CK1054" s="5">
        <f t="shared" si="980"/>
        <v>44652</v>
      </c>
      <c r="CL1054" s="11">
        <f t="shared" si="981"/>
        <v>44652</v>
      </c>
      <c r="CM1054" s="11"/>
      <c r="CN1054" s="6">
        <f t="shared" si="970"/>
        <v>947.86900000000003</v>
      </c>
      <c r="CO1054" s="6">
        <f t="shared" si="984"/>
        <v>947.86900000000003</v>
      </c>
      <c r="CP1054" s="73">
        <f t="shared" si="983"/>
        <v>631.91266666666672</v>
      </c>
      <c r="CQ1054" s="73">
        <f t="shared" si="971"/>
        <v>8606.131139726027</v>
      </c>
      <c r="CR1054" s="6">
        <f t="shared" si="982"/>
        <v>8167.2548082191797</v>
      </c>
    </row>
    <row r="1055" spans="1:96">
      <c r="A1055" s="30" t="s">
        <v>11916</v>
      </c>
      <c r="B1055" s="30" t="s">
        <v>11917</v>
      </c>
      <c r="C1055" s="49"/>
      <c r="D1055" s="49" t="s">
        <v>11958</v>
      </c>
      <c r="E1055" s="30" t="s">
        <v>3182</v>
      </c>
      <c r="F1055" s="30" t="s">
        <v>11974</v>
      </c>
      <c r="G1055" s="30" t="s">
        <v>4562</v>
      </c>
      <c r="H1055" s="30" t="s">
        <v>11650</v>
      </c>
      <c r="I1055" s="30" t="s">
        <v>4259</v>
      </c>
      <c r="J1055" s="30"/>
      <c r="K1055" s="30" t="s">
        <v>1240</v>
      </c>
      <c r="L1055" s="30" t="s">
        <v>3102</v>
      </c>
      <c r="M1055" s="31">
        <v>1703.69</v>
      </c>
      <c r="N1055" s="30">
        <v>10</v>
      </c>
      <c r="O1055" s="30"/>
      <c r="P1055" s="162">
        <v>15</v>
      </c>
      <c r="Q1055" s="30">
        <f t="shared" si="974"/>
        <v>120</v>
      </c>
      <c r="R1055" s="30">
        <f t="shared" si="975"/>
        <v>3652.4220000000005</v>
      </c>
      <c r="S1055" s="30"/>
      <c r="T1055" s="30" t="s">
        <v>6</v>
      </c>
      <c r="U1055" s="30"/>
      <c r="V1055" s="32">
        <v>44147</v>
      </c>
      <c r="W1055" s="30"/>
      <c r="X1055" s="31">
        <v>1703.69</v>
      </c>
      <c r="Y1055" s="30"/>
      <c r="Z1055" s="31"/>
      <c r="AA1055" s="30"/>
      <c r="AB1055" s="31">
        <f t="shared" si="976"/>
        <v>1703.69</v>
      </c>
      <c r="AC1055" s="33"/>
      <c r="AD1055" s="10"/>
      <c r="AE1055" s="10"/>
      <c r="AF1055" s="11"/>
      <c r="AG1055" s="11"/>
      <c r="AH1055" s="11"/>
      <c r="AI1055" s="11"/>
      <c r="AJ1055" s="11"/>
      <c r="AK1055" s="33"/>
      <c r="AL1055" s="5"/>
      <c r="AM1055" s="11"/>
      <c r="AN1055" s="11"/>
      <c r="AO1055" s="6"/>
      <c r="AP1055" s="6"/>
      <c r="AQ1055" s="6"/>
      <c r="AR1055" s="33"/>
      <c r="AS1055" s="5"/>
      <c r="AT1055" s="11"/>
      <c r="AU1055" s="11"/>
      <c r="AV1055" s="6"/>
      <c r="AW1055" s="6"/>
      <c r="AX1055" s="6"/>
      <c r="AY1055" s="33"/>
      <c r="AZ1055" s="5"/>
      <c r="BA1055" s="11"/>
      <c r="BB1055" s="11"/>
      <c r="BC1055" s="6"/>
      <c r="BD1055" s="6"/>
      <c r="BE1055" s="6"/>
      <c r="BF1055" s="8"/>
      <c r="BG1055" s="33"/>
      <c r="BH1055" s="5"/>
      <c r="BI1055" s="11"/>
      <c r="BJ1055" s="11"/>
      <c r="BK1055" s="6"/>
      <c r="BL1055" s="6"/>
      <c r="BM1055" s="6"/>
      <c r="BN1055" s="59"/>
      <c r="BO1055" s="58"/>
      <c r="BP1055" s="58"/>
      <c r="BQ1055" s="61">
        <f t="shared" si="977"/>
        <v>1703.69</v>
      </c>
      <c r="BR1055" s="33"/>
      <c r="BS1055" s="5"/>
      <c r="BT1055" s="11"/>
      <c r="BU1055" s="11"/>
      <c r="BV1055" s="6"/>
      <c r="BW1055" s="6"/>
      <c r="BX1055" s="73"/>
      <c r="BY1055" s="6"/>
      <c r="BZ1055" s="33">
        <v>44287</v>
      </c>
      <c r="CA1055" s="5">
        <f t="shared" si="978"/>
        <v>44287</v>
      </c>
      <c r="CB1055" s="11">
        <f t="shared" si="979"/>
        <v>140</v>
      </c>
      <c r="CC1055" s="11"/>
      <c r="CD1055" s="6">
        <f t="shared" si="967"/>
        <v>65.347013698630136</v>
      </c>
      <c r="CE1055" s="62">
        <f t="shared" si="968"/>
        <v>65.347013698630136</v>
      </c>
      <c r="CF1055" s="73">
        <f t="shared" si="972"/>
        <v>43.253499543378993</v>
      </c>
      <c r="CG1055" s="73">
        <f t="shared" si="973"/>
        <v>1660.4365004566212</v>
      </c>
      <c r="CH1055" s="6">
        <f t="shared" si="969"/>
        <v>1638.3429863013698</v>
      </c>
      <c r="CI1055" s="6"/>
      <c r="CJ1055" s="33">
        <v>44652</v>
      </c>
      <c r="CK1055" s="5">
        <f t="shared" si="980"/>
        <v>44652</v>
      </c>
      <c r="CL1055" s="11">
        <f t="shared" si="981"/>
        <v>44652</v>
      </c>
      <c r="CM1055" s="11"/>
      <c r="CN1055" s="6">
        <f t="shared" si="970"/>
        <v>170.369</v>
      </c>
      <c r="CO1055" s="6">
        <f t="shared" si="984"/>
        <v>170.369</v>
      </c>
      <c r="CP1055" s="73">
        <f t="shared" si="983"/>
        <v>113.57933333333334</v>
      </c>
      <c r="CQ1055" s="73">
        <f t="shared" si="971"/>
        <v>1546.8571671232878</v>
      </c>
      <c r="CR1055" s="6">
        <f t="shared" si="982"/>
        <v>1467.9739863013699</v>
      </c>
    </row>
    <row r="1056" spans="1:96">
      <c r="A1056" s="30" t="s">
        <v>11918</v>
      </c>
      <c r="B1056" s="30" t="s">
        <v>11917</v>
      </c>
      <c r="C1056" s="49"/>
      <c r="D1056" s="49" t="s">
        <v>11959</v>
      </c>
      <c r="E1056" s="30" t="s">
        <v>3182</v>
      </c>
      <c r="F1056" s="30" t="s">
        <v>11974</v>
      </c>
      <c r="G1056" s="30" t="s">
        <v>4562</v>
      </c>
      <c r="H1056" s="30" t="s">
        <v>11650</v>
      </c>
      <c r="I1056" s="30" t="s">
        <v>4259</v>
      </c>
      <c r="J1056" s="30"/>
      <c r="K1056" s="30" t="s">
        <v>1240</v>
      </c>
      <c r="L1056" s="30" t="s">
        <v>3102</v>
      </c>
      <c r="M1056" s="31">
        <v>1703.69</v>
      </c>
      <c r="N1056" s="30">
        <v>10</v>
      </c>
      <c r="O1056" s="30"/>
      <c r="P1056" s="162">
        <v>15</v>
      </c>
      <c r="Q1056" s="30">
        <f t="shared" si="974"/>
        <v>120</v>
      </c>
      <c r="R1056" s="30">
        <f t="shared" si="975"/>
        <v>3652.4220000000005</v>
      </c>
      <c r="S1056" s="30"/>
      <c r="T1056" s="30" t="s">
        <v>6</v>
      </c>
      <c r="U1056" s="30"/>
      <c r="V1056" s="32">
        <v>44147</v>
      </c>
      <c r="W1056" s="30"/>
      <c r="X1056" s="31">
        <v>1703.69</v>
      </c>
      <c r="Y1056" s="30"/>
      <c r="Z1056" s="31"/>
      <c r="AA1056" s="30"/>
      <c r="AB1056" s="31">
        <f t="shared" si="976"/>
        <v>1703.69</v>
      </c>
      <c r="AC1056" s="33"/>
      <c r="AD1056" s="10"/>
      <c r="AE1056" s="10"/>
      <c r="AF1056" s="11"/>
      <c r="AG1056" s="11"/>
      <c r="AH1056" s="11"/>
      <c r="AI1056" s="11"/>
      <c r="AJ1056" s="11"/>
      <c r="AK1056" s="33"/>
      <c r="AL1056" s="5"/>
      <c r="AM1056" s="11"/>
      <c r="AN1056" s="11"/>
      <c r="AO1056" s="6"/>
      <c r="AP1056" s="6"/>
      <c r="AQ1056" s="6"/>
      <c r="AR1056" s="33"/>
      <c r="AS1056" s="5"/>
      <c r="AT1056" s="11"/>
      <c r="AU1056" s="11"/>
      <c r="AV1056" s="6"/>
      <c r="AW1056" s="6"/>
      <c r="AX1056" s="6"/>
      <c r="AY1056" s="33"/>
      <c r="AZ1056" s="5"/>
      <c r="BA1056" s="11"/>
      <c r="BB1056" s="11"/>
      <c r="BC1056" s="6"/>
      <c r="BD1056" s="6"/>
      <c r="BE1056" s="6"/>
      <c r="BF1056" s="8"/>
      <c r="BG1056" s="33"/>
      <c r="BH1056" s="5"/>
      <c r="BI1056" s="11"/>
      <c r="BJ1056" s="11"/>
      <c r="BK1056" s="6"/>
      <c r="BL1056" s="6"/>
      <c r="BM1056" s="6"/>
      <c r="BN1056" s="59"/>
      <c r="BO1056" s="58"/>
      <c r="BP1056" s="58"/>
      <c r="BQ1056" s="61">
        <f t="shared" si="977"/>
        <v>1703.69</v>
      </c>
      <c r="BR1056" s="33"/>
      <c r="BS1056" s="5"/>
      <c r="BT1056" s="11"/>
      <c r="BU1056" s="11"/>
      <c r="BV1056" s="6"/>
      <c r="BW1056" s="6"/>
      <c r="BX1056" s="73"/>
      <c r="BY1056" s="6"/>
      <c r="BZ1056" s="33">
        <v>44287</v>
      </c>
      <c r="CA1056" s="5">
        <f t="shared" si="978"/>
        <v>44287</v>
      </c>
      <c r="CB1056" s="11">
        <f t="shared" si="979"/>
        <v>140</v>
      </c>
      <c r="CC1056" s="11"/>
      <c r="CD1056" s="6">
        <f t="shared" si="967"/>
        <v>65.347013698630136</v>
      </c>
      <c r="CE1056" s="62">
        <f t="shared" si="968"/>
        <v>65.347013698630136</v>
      </c>
      <c r="CF1056" s="73">
        <f t="shared" si="972"/>
        <v>43.253499543378993</v>
      </c>
      <c r="CG1056" s="73">
        <f t="shared" si="973"/>
        <v>1660.4365004566212</v>
      </c>
      <c r="CH1056" s="6">
        <f t="shared" si="969"/>
        <v>1638.3429863013698</v>
      </c>
      <c r="CI1056" s="6"/>
      <c r="CJ1056" s="33">
        <v>44652</v>
      </c>
      <c r="CK1056" s="5">
        <f t="shared" si="980"/>
        <v>44652</v>
      </c>
      <c r="CL1056" s="11">
        <f t="shared" si="981"/>
        <v>44652</v>
      </c>
      <c r="CM1056" s="11"/>
      <c r="CN1056" s="6">
        <f t="shared" si="970"/>
        <v>170.369</v>
      </c>
      <c r="CO1056" s="6">
        <f t="shared" si="984"/>
        <v>170.369</v>
      </c>
      <c r="CP1056" s="73">
        <f t="shared" si="983"/>
        <v>113.57933333333334</v>
      </c>
      <c r="CQ1056" s="73">
        <f t="shared" si="971"/>
        <v>1546.8571671232878</v>
      </c>
      <c r="CR1056" s="6">
        <f t="shared" si="982"/>
        <v>1467.9739863013699</v>
      </c>
    </row>
    <row r="1057" spans="1:96">
      <c r="A1057" s="30" t="s">
        <v>11919</v>
      </c>
      <c r="B1057" s="30" t="s">
        <v>11917</v>
      </c>
      <c r="C1057" s="49"/>
      <c r="D1057" s="49" t="s">
        <v>11960</v>
      </c>
      <c r="E1057" s="30" t="s">
        <v>3182</v>
      </c>
      <c r="F1057" s="30" t="s">
        <v>11974</v>
      </c>
      <c r="G1057" s="30" t="s">
        <v>4562</v>
      </c>
      <c r="H1057" s="30" t="s">
        <v>11650</v>
      </c>
      <c r="I1057" s="30" t="s">
        <v>4259</v>
      </c>
      <c r="J1057" s="30"/>
      <c r="K1057" s="30" t="s">
        <v>1240</v>
      </c>
      <c r="L1057" s="30" t="s">
        <v>3102</v>
      </c>
      <c r="M1057" s="31">
        <v>1703.69</v>
      </c>
      <c r="N1057" s="30">
        <v>10</v>
      </c>
      <c r="O1057" s="30"/>
      <c r="P1057" s="162">
        <v>15</v>
      </c>
      <c r="Q1057" s="30">
        <f t="shared" si="974"/>
        <v>120</v>
      </c>
      <c r="R1057" s="30">
        <f t="shared" si="975"/>
        <v>3652.4220000000005</v>
      </c>
      <c r="S1057" s="30"/>
      <c r="T1057" s="30" t="s">
        <v>6</v>
      </c>
      <c r="U1057" s="30"/>
      <c r="V1057" s="32">
        <v>44147</v>
      </c>
      <c r="W1057" s="30"/>
      <c r="X1057" s="31">
        <v>1703.69</v>
      </c>
      <c r="Y1057" s="30"/>
      <c r="Z1057" s="31"/>
      <c r="AA1057" s="30"/>
      <c r="AB1057" s="31">
        <f t="shared" si="976"/>
        <v>1703.69</v>
      </c>
      <c r="AC1057" s="33"/>
      <c r="AD1057" s="10"/>
      <c r="AE1057" s="10"/>
      <c r="AF1057" s="11"/>
      <c r="AG1057" s="11"/>
      <c r="AH1057" s="11"/>
      <c r="AI1057" s="11"/>
      <c r="AJ1057" s="11"/>
      <c r="AK1057" s="33"/>
      <c r="AL1057" s="5"/>
      <c r="AM1057" s="11"/>
      <c r="AN1057" s="11"/>
      <c r="AO1057" s="6"/>
      <c r="AP1057" s="6"/>
      <c r="AQ1057" s="6"/>
      <c r="AR1057" s="33"/>
      <c r="AS1057" s="5"/>
      <c r="AT1057" s="11"/>
      <c r="AU1057" s="11"/>
      <c r="AV1057" s="6"/>
      <c r="AW1057" s="6"/>
      <c r="AX1057" s="6"/>
      <c r="AY1057" s="33"/>
      <c r="AZ1057" s="5"/>
      <c r="BA1057" s="11"/>
      <c r="BB1057" s="11"/>
      <c r="BC1057" s="6"/>
      <c r="BD1057" s="6"/>
      <c r="BE1057" s="6"/>
      <c r="BF1057" s="8"/>
      <c r="BG1057" s="33"/>
      <c r="BH1057" s="5"/>
      <c r="BI1057" s="11"/>
      <c r="BJ1057" s="11"/>
      <c r="BK1057" s="6"/>
      <c r="BL1057" s="6"/>
      <c r="BM1057" s="6"/>
      <c r="BN1057" s="59"/>
      <c r="BO1057" s="58"/>
      <c r="BP1057" s="58"/>
      <c r="BQ1057" s="61">
        <f t="shared" si="977"/>
        <v>1703.69</v>
      </c>
      <c r="BR1057" s="33"/>
      <c r="BS1057" s="5"/>
      <c r="BT1057" s="11"/>
      <c r="BU1057" s="11"/>
      <c r="BV1057" s="6"/>
      <c r="BW1057" s="6"/>
      <c r="BX1057" s="73"/>
      <c r="BY1057" s="6"/>
      <c r="BZ1057" s="33">
        <v>44287</v>
      </c>
      <c r="CA1057" s="5">
        <f t="shared" si="978"/>
        <v>44287</v>
      </c>
      <c r="CB1057" s="11">
        <f t="shared" si="979"/>
        <v>140</v>
      </c>
      <c r="CC1057" s="11"/>
      <c r="CD1057" s="6">
        <f t="shared" si="967"/>
        <v>65.347013698630136</v>
      </c>
      <c r="CE1057" s="62">
        <f t="shared" si="968"/>
        <v>65.347013698630136</v>
      </c>
      <c r="CF1057" s="73">
        <f t="shared" si="972"/>
        <v>43.253499543378993</v>
      </c>
      <c r="CG1057" s="73">
        <f t="shared" si="973"/>
        <v>1660.4365004566212</v>
      </c>
      <c r="CH1057" s="6">
        <f t="shared" si="969"/>
        <v>1638.3429863013698</v>
      </c>
      <c r="CI1057" s="6"/>
      <c r="CJ1057" s="33">
        <v>44652</v>
      </c>
      <c r="CK1057" s="5">
        <f t="shared" si="980"/>
        <v>44652</v>
      </c>
      <c r="CL1057" s="11">
        <f t="shared" si="981"/>
        <v>44652</v>
      </c>
      <c r="CM1057" s="11"/>
      <c r="CN1057" s="6">
        <f t="shared" si="970"/>
        <v>170.369</v>
      </c>
      <c r="CO1057" s="6">
        <f t="shared" si="984"/>
        <v>170.369</v>
      </c>
      <c r="CP1057" s="73">
        <f t="shared" si="983"/>
        <v>113.57933333333334</v>
      </c>
      <c r="CQ1057" s="73">
        <f t="shared" si="971"/>
        <v>1546.8571671232878</v>
      </c>
      <c r="CR1057" s="6">
        <f t="shared" si="982"/>
        <v>1467.9739863013699</v>
      </c>
    </row>
    <row r="1058" spans="1:96">
      <c r="A1058" s="30" t="s">
        <v>11920</v>
      </c>
      <c r="B1058" s="30" t="s">
        <v>11917</v>
      </c>
      <c r="C1058" s="49"/>
      <c r="D1058" s="49" t="s">
        <v>11961</v>
      </c>
      <c r="E1058" s="30" t="s">
        <v>3182</v>
      </c>
      <c r="F1058" s="30" t="s">
        <v>11974</v>
      </c>
      <c r="G1058" s="30" t="s">
        <v>4562</v>
      </c>
      <c r="H1058" s="30" t="s">
        <v>11650</v>
      </c>
      <c r="I1058" s="30" t="s">
        <v>4259</v>
      </c>
      <c r="J1058" s="30"/>
      <c r="K1058" s="30" t="s">
        <v>1240</v>
      </c>
      <c r="L1058" s="30" t="s">
        <v>3102</v>
      </c>
      <c r="M1058" s="31">
        <v>1703.69</v>
      </c>
      <c r="N1058" s="30">
        <v>10</v>
      </c>
      <c r="O1058" s="30"/>
      <c r="P1058" s="162">
        <v>15</v>
      </c>
      <c r="Q1058" s="30">
        <f t="shared" si="974"/>
        <v>120</v>
      </c>
      <c r="R1058" s="30">
        <f t="shared" si="975"/>
        <v>3652.4220000000005</v>
      </c>
      <c r="S1058" s="30"/>
      <c r="T1058" s="30" t="s">
        <v>6</v>
      </c>
      <c r="U1058" s="30"/>
      <c r="V1058" s="32">
        <v>44147</v>
      </c>
      <c r="W1058" s="30"/>
      <c r="X1058" s="31">
        <v>1703.69</v>
      </c>
      <c r="Y1058" s="30"/>
      <c r="Z1058" s="31"/>
      <c r="AA1058" s="30"/>
      <c r="AB1058" s="31">
        <f t="shared" si="976"/>
        <v>1703.69</v>
      </c>
      <c r="AC1058" s="33"/>
      <c r="AD1058" s="10"/>
      <c r="AE1058" s="10"/>
      <c r="AF1058" s="11"/>
      <c r="AG1058" s="11"/>
      <c r="AH1058" s="11"/>
      <c r="AI1058" s="11"/>
      <c r="AJ1058" s="11"/>
      <c r="AK1058" s="33"/>
      <c r="AL1058" s="5"/>
      <c r="AM1058" s="11"/>
      <c r="AN1058" s="11"/>
      <c r="AO1058" s="6"/>
      <c r="AP1058" s="6"/>
      <c r="AQ1058" s="6"/>
      <c r="AR1058" s="33"/>
      <c r="AS1058" s="5"/>
      <c r="AT1058" s="11"/>
      <c r="AU1058" s="11"/>
      <c r="AV1058" s="6"/>
      <c r="AW1058" s="6"/>
      <c r="AX1058" s="6"/>
      <c r="AY1058" s="33"/>
      <c r="AZ1058" s="5"/>
      <c r="BA1058" s="11"/>
      <c r="BB1058" s="11"/>
      <c r="BC1058" s="6"/>
      <c r="BD1058" s="6"/>
      <c r="BE1058" s="6"/>
      <c r="BF1058" s="8"/>
      <c r="BG1058" s="33"/>
      <c r="BH1058" s="5"/>
      <c r="BI1058" s="11"/>
      <c r="BJ1058" s="11"/>
      <c r="BK1058" s="6"/>
      <c r="BL1058" s="6"/>
      <c r="BM1058" s="6"/>
      <c r="BN1058" s="59"/>
      <c r="BO1058" s="58"/>
      <c r="BP1058" s="58"/>
      <c r="BQ1058" s="61">
        <f t="shared" si="977"/>
        <v>1703.69</v>
      </c>
      <c r="BR1058" s="33"/>
      <c r="BS1058" s="5"/>
      <c r="BT1058" s="11"/>
      <c r="BU1058" s="11"/>
      <c r="BV1058" s="6"/>
      <c r="BW1058" s="6"/>
      <c r="BX1058" s="73"/>
      <c r="BY1058" s="6"/>
      <c r="BZ1058" s="33">
        <v>44287</v>
      </c>
      <c r="CA1058" s="5">
        <f t="shared" si="978"/>
        <v>44287</v>
      </c>
      <c r="CB1058" s="11">
        <f t="shared" si="979"/>
        <v>140</v>
      </c>
      <c r="CC1058" s="11"/>
      <c r="CD1058" s="6">
        <f t="shared" si="967"/>
        <v>65.347013698630136</v>
      </c>
      <c r="CE1058" s="62">
        <f t="shared" si="968"/>
        <v>65.347013698630136</v>
      </c>
      <c r="CF1058" s="73">
        <f t="shared" si="972"/>
        <v>43.253499543378993</v>
      </c>
      <c r="CG1058" s="73">
        <f t="shared" si="973"/>
        <v>1660.4365004566212</v>
      </c>
      <c r="CH1058" s="6">
        <f t="shared" si="969"/>
        <v>1638.3429863013698</v>
      </c>
      <c r="CI1058" s="6"/>
      <c r="CJ1058" s="33">
        <v>44652</v>
      </c>
      <c r="CK1058" s="5">
        <f t="shared" si="980"/>
        <v>44652</v>
      </c>
      <c r="CL1058" s="11">
        <f t="shared" si="981"/>
        <v>44652</v>
      </c>
      <c r="CM1058" s="11"/>
      <c r="CN1058" s="6">
        <f t="shared" si="970"/>
        <v>170.369</v>
      </c>
      <c r="CO1058" s="6">
        <f t="shared" si="984"/>
        <v>170.369</v>
      </c>
      <c r="CP1058" s="73">
        <f t="shared" si="983"/>
        <v>113.57933333333334</v>
      </c>
      <c r="CQ1058" s="73">
        <f t="shared" si="971"/>
        <v>1546.8571671232878</v>
      </c>
      <c r="CR1058" s="6">
        <f t="shared" si="982"/>
        <v>1467.9739863013699</v>
      </c>
    </row>
    <row r="1059" spans="1:96">
      <c r="A1059" s="30" t="s">
        <v>11921</v>
      </c>
      <c r="B1059" s="30" t="s">
        <v>11917</v>
      </c>
      <c r="C1059" s="49"/>
      <c r="D1059" s="49" t="s">
        <v>11962</v>
      </c>
      <c r="E1059" s="30" t="s">
        <v>3182</v>
      </c>
      <c r="F1059" s="30" t="s">
        <v>11974</v>
      </c>
      <c r="G1059" s="30" t="s">
        <v>4562</v>
      </c>
      <c r="H1059" s="30" t="s">
        <v>11650</v>
      </c>
      <c r="I1059" s="30" t="s">
        <v>4259</v>
      </c>
      <c r="J1059" s="30"/>
      <c r="K1059" s="30" t="s">
        <v>1240</v>
      </c>
      <c r="L1059" s="30" t="s">
        <v>3102</v>
      </c>
      <c r="M1059" s="31">
        <v>1703.69</v>
      </c>
      <c r="N1059" s="30">
        <v>10</v>
      </c>
      <c r="O1059" s="30"/>
      <c r="P1059" s="162">
        <v>15</v>
      </c>
      <c r="Q1059" s="30">
        <f t="shared" si="974"/>
        <v>120</v>
      </c>
      <c r="R1059" s="30">
        <f t="shared" si="975"/>
        <v>3652.4220000000005</v>
      </c>
      <c r="S1059" s="30"/>
      <c r="T1059" s="30" t="s">
        <v>6</v>
      </c>
      <c r="U1059" s="30"/>
      <c r="V1059" s="32">
        <v>44147</v>
      </c>
      <c r="W1059" s="30"/>
      <c r="X1059" s="31">
        <v>1703.69</v>
      </c>
      <c r="Y1059" s="30"/>
      <c r="Z1059" s="31"/>
      <c r="AA1059" s="30"/>
      <c r="AB1059" s="31">
        <f t="shared" si="976"/>
        <v>1703.69</v>
      </c>
      <c r="AC1059" s="33"/>
      <c r="AD1059" s="10"/>
      <c r="AE1059" s="10"/>
      <c r="AF1059" s="11"/>
      <c r="AG1059" s="11"/>
      <c r="AH1059" s="11"/>
      <c r="AI1059" s="11"/>
      <c r="AJ1059" s="11"/>
      <c r="AK1059" s="33"/>
      <c r="AL1059" s="5"/>
      <c r="AM1059" s="11"/>
      <c r="AN1059" s="11"/>
      <c r="AO1059" s="6"/>
      <c r="AP1059" s="6"/>
      <c r="AQ1059" s="6"/>
      <c r="AR1059" s="33"/>
      <c r="AS1059" s="5"/>
      <c r="AT1059" s="11"/>
      <c r="AU1059" s="11"/>
      <c r="AV1059" s="6"/>
      <c r="AW1059" s="6"/>
      <c r="AX1059" s="6"/>
      <c r="AY1059" s="33"/>
      <c r="AZ1059" s="5"/>
      <c r="BA1059" s="11"/>
      <c r="BB1059" s="11"/>
      <c r="BC1059" s="6"/>
      <c r="BD1059" s="6"/>
      <c r="BE1059" s="6"/>
      <c r="BF1059" s="8"/>
      <c r="BG1059" s="33"/>
      <c r="BH1059" s="5"/>
      <c r="BI1059" s="11"/>
      <c r="BJ1059" s="11"/>
      <c r="BK1059" s="6"/>
      <c r="BL1059" s="6"/>
      <c r="BM1059" s="6"/>
      <c r="BN1059" s="59"/>
      <c r="BO1059" s="58"/>
      <c r="BP1059" s="58"/>
      <c r="BQ1059" s="61">
        <f t="shared" si="977"/>
        <v>1703.69</v>
      </c>
      <c r="BR1059" s="33"/>
      <c r="BS1059" s="5"/>
      <c r="BT1059" s="11"/>
      <c r="BU1059" s="11"/>
      <c r="BV1059" s="6"/>
      <c r="BW1059" s="6"/>
      <c r="BX1059" s="73"/>
      <c r="BY1059" s="6"/>
      <c r="BZ1059" s="33">
        <v>44287</v>
      </c>
      <c r="CA1059" s="5">
        <f t="shared" si="978"/>
        <v>44287</v>
      </c>
      <c r="CB1059" s="11">
        <f t="shared" si="979"/>
        <v>140</v>
      </c>
      <c r="CC1059" s="11"/>
      <c r="CD1059" s="6">
        <f t="shared" si="967"/>
        <v>65.347013698630136</v>
      </c>
      <c r="CE1059" s="62">
        <f t="shared" si="968"/>
        <v>65.347013698630136</v>
      </c>
      <c r="CF1059" s="73">
        <f t="shared" si="972"/>
        <v>43.253499543378993</v>
      </c>
      <c r="CG1059" s="73">
        <f t="shared" si="973"/>
        <v>1660.4365004566212</v>
      </c>
      <c r="CH1059" s="6">
        <f t="shared" si="969"/>
        <v>1638.3429863013698</v>
      </c>
      <c r="CI1059" s="6"/>
      <c r="CJ1059" s="33">
        <v>44652</v>
      </c>
      <c r="CK1059" s="5">
        <f t="shared" si="980"/>
        <v>44652</v>
      </c>
      <c r="CL1059" s="11">
        <f t="shared" si="981"/>
        <v>44652</v>
      </c>
      <c r="CM1059" s="11"/>
      <c r="CN1059" s="6">
        <f t="shared" si="970"/>
        <v>170.369</v>
      </c>
      <c r="CO1059" s="6">
        <f t="shared" si="984"/>
        <v>170.369</v>
      </c>
      <c r="CP1059" s="73">
        <f t="shared" si="983"/>
        <v>113.57933333333334</v>
      </c>
      <c r="CQ1059" s="73">
        <f t="shared" si="971"/>
        <v>1546.8571671232878</v>
      </c>
      <c r="CR1059" s="6">
        <f t="shared" si="982"/>
        <v>1467.9739863013699</v>
      </c>
    </row>
    <row r="1060" spans="1:96">
      <c r="A1060" s="30" t="s">
        <v>11922</v>
      </c>
      <c r="B1060" s="30" t="s">
        <v>11917</v>
      </c>
      <c r="C1060" s="49"/>
      <c r="D1060" s="49" t="s">
        <v>11963</v>
      </c>
      <c r="E1060" s="30" t="s">
        <v>3182</v>
      </c>
      <c r="F1060" s="30" t="s">
        <v>11974</v>
      </c>
      <c r="G1060" s="30" t="s">
        <v>4562</v>
      </c>
      <c r="H1060" s="30" t="s">
        <v>11650</v>
      </c>
      <c r="I1060" s="30" t="s">
        <v>4259</v>
      </c>
      <c r="J1060" s="30"/>
      <c r="K1060" s="30" t="s">
        <v>1240</v>
      </c>
      <c r="L1060" s="30" t="s">
        <v>3102</v>
      </c>
      <c r="M1060" s="31">
        <v>1703.69</v>
      </c>
      <c r="N1060" s="30">
        <v>10</v>
      </c>
      <c r="O1060" s="30"/>
      <c r="P1060" s="162">
        <v>15</v>
      </c>
      <c r="Q1060" s="30">
        <f t="shared" si="974"/>
        <v>120</v>
      </c>
      <c r="R1060" s="30">
        <f t="shared" si="975"/>
        <v>3652.4220000000005</v>
      </c>
      <c r="S1060" s="30"/>
      <c r="T1060" s="30" t="s">
        <v>6</v>
      </c>
      <c r="U1060" s="30"/>
      <c r="V1060" s="32">
        <v>44147</v>
      </c>
      <c r="W1060" s="30"/>
      <c r="X1060" s="31">
        <v>1703.69</v>
      </c>
      <c r="Y1060" s="30"/>
      <c r="Z1060" s="31"/>
      <c r="AA1060" s="30"/>
      <c r="AB1060" s="31">
        <f t="shared" si="976"/>
        <v>1703.69</v>
      </c>
      <c r="AC1060" s="33"/>
      <c r="AD1060" s="10"/>
      <c r="AE1060" s="10"/>
      <c r="AF1060" s="11"/>
      <c r="AG1060" s="11"/>
      <c r="AH1060" s="11"/>
      <c r="AI1060" s="11"/>
      <c r="AJ1060" s="11"/>
      <c r="AK1060" s="33"/>
      <c r="AL1060" s="5"/>
      <c r="AM1060" s="11"/>
      <c r="AN1060" s="11"/>
      <c r="AO1060" s="6"/>
      <c r="AP1060" s="6"/>
      <c r="AQ1060" s="6"/>
      <c r="AR1060" s="33"/>
      <c r="AS1060" s="5"/>
      <c r="AT1060" s="11"/>
      <c r="AU1060" s="11"/>
      <c r="AV1060" s="6"/>
      <c r="AW1060" s="6"/>
      <c r="AX1060" s="6"/>
      <c r="AY1060" s="33"/>
      <c r="AZ1060" s="5"/>
      <c r="BA1060" s="11"/>
      <c r="BB1060" s="11"/>
      <c r="BC1060" s="6"/>
      <c r="BD1060" s="6"/>
      <c r="BE1060" s="6"/>
      <c r="BF1060" s="8"/>
      <c r="BG1060" s="33"/>
      <c r="BH1060" s="5"/>
      <c r="BI1060" s="11"/>
      <c r="BJ1060" s="11"/>
      <c r="BK1060" s="6"/>
      <c r="BL1060" s="6"/>
      <c r="BM1060" s="6"/>
      <c r="BN1060" s="59"/>
      <c r="BO1060" s="58"/>
      <c r="BP1060" s="58"/>
      <c r="BQ1060" s="61">
        <f t="shared" si="977"/>
        <v>1703.69</v>
      </c>
      <c r="BR1060" s="33"/>
      <c r="BS1060" s="5"/>
      <c r="BT1060" s="11"/>
      <c r="BU1060" s="11"/>
      <c r="BV1060" s="6"/>
      <c r="BW1060" s="6"/>
      <c r="BX1060" s="73"/>
      <c r="BY1060" s="6"/>
      <c r="BZ1060" s="33">
        <v>44287</v>
      </c>
      <c r="CA1060" s="5">
        <f t="shared" si="978"/>
        <v>44287</v>
      </c>
      <c r="CB1060" s="11">
        <f t="shared" si="979"/>
        <v>140</v>
      </c>
      <c r="CC1060" s="11"/>
      <c r="CD1060" s="6">
        <f t="shared" si="967"/>
        <v>65.347013698630136</v>
      </c>
      <c r="CE1060" s="62">
        <f t="shared" si="968"/>
        <v>65.347013698630136</v>
      </c>
      <c r="CF1060" s="73">
        <f t="shared" si="972"/>
        <v>43.253499543378993</v>
      </c>
      <c r="CG1060" s="73">
        <f t="shared" si="973"/>
        <v>1660.4365004566212</v>
      </c>
      <c r="CH1060" s="6">
        <f t="shared" si="969"/>
        <v>1638.3429863013698</v>
      </c>
      <c r="CI1060" s="6"/>
      <c r="CJ1060" s="33">
        <v>44652</v>
      </c>
      <c r="CK1060" s="5">
        <f t="shared" si="980"/>
        <v>44652</v>
      </c>
      <c r="CL1060" s="11">
        <f t="shared" si="981"/>
        <v>44652</v>
      </c>
      <c r="CM1060" s="11"/>
      <c r="CN1060" s="6">
        <f t="shared" si="970"/>
        <v>170.369</v>
      </c>
      <c r="CO1060" s="6">
        <f t="shared" si="984"/>
        <v>170.369</v>
      </c>
      <c r="CP1060" s="73">
        <f t="shared" si="983"/>
        <v>113.57933333333334</v>
      </c>
      <c r="CQ1060" s="73">
        <f t="shared" si="971"/>
        <v>1546.8571671232878</v>
      </c>
      <c r="CR1060" s="6">
        <f t="shared" si="982"/>
        <v>1467.9739863013699</v>
      </c>
    </row>
    <row r="1061" spans="1:96">
      <c r="A1061" s="30" t="s">
        <v>11923</v>
      </c>
      <c r="B1061" s="30" t="s">
        <v>11899</v>
      </c>
      <c r="C1061" s="49"/>
      <c r="D1061" s="49" t="s">
        <v>11964</v>
      </c>
      <c r="E1061" s="30" t="s">
        <v>3182</v>
      </c>
      <c r="F1061" s="30" t="s">
        <v>11974</v>
      </c>
      <c r="G1061" s="30" t="s">
        <v>4562</v>
      </c>
      <c r="H1061" s="30" t="s">
        <v>11650</v>
      </c>
      <c r="I1061" s="30" t="s">
        <v>4259</v>
      </c>
      <c r="J1061" s="30"/>
      <c r="K1061" s="30" t="s">
        <v>1240</v>
      </c>
      <c r="L1061" s="30" t="s">
        <v>3102</v>
      </c>
      <c r="M1061" s="31">
        <v>2346.19</v>
      </c>
      <c r="N1061" s="30">
        <v>10</v>
      </c>
      <c r="O1061" s="30"/>
      <c r="P1061" s="162">
        <v>15</v>
      </c>
      <c r="Q1061" s="30">
        <f t="shared" si="974"/>
        <v>120</v>
      </c>
      <c r="R1061" s="30">
        <f t="shared" si="975"/>
        <v>3652.4220000000005</v>
      </c>
      <c r="S1061" s="30"/>
      <c r="T1061" s="30" t="s">
        <v>6</v>
      </c>
      <c r="U1061" s="30"/>
      <c r="V1061" s="32">
        <v>44147</v>
      </c>
      <c r="W1061" s="30"/>
      <c r="X1061" s="31">
        <v>2346.19</v>
      </c>
      <c r="Y1061" s="30"/>
      <c r="Z1061" s="31"/>
      <c r="AA1061" s="30"/>
      <c r="AB1061" s="31">
        <f t="shared" si="976"/>
        <v>2346.19</v>
      </c>
      <c r="AC1061" s="33"/>
      <c r="AD1061" s="10"/>
      <c r="AE1061" s="10"/>
      <c r="AF1061" s="11"/>
      <c r="AG1061" s="11"/>
      <c r="AH1061" s="11"/>
      <c r="AI1061" s="11"/>
      <c r="AJ1061" s="11"/>
      <c r="AK1061" s="33"/>
      <c r="AL1061" s="5"/>
      <c r="AM1061" s="11"/>
      <c r="AN1061" s="11"/>
      <c r="AO1061" s="6"/>
      <c r="AP1061" s="6"/>
      <c r="AQ1061" s="6"/>
      <c r="AR1061" s="33"/>
      <c r="AS1061" s="5"/>
      <c r="AT1061" s="11"/>
      <c r="AU1061" s="11"/>
      <c r="AV1061" s="6"/>
      <c r="AW1061" s="6"/>
      <c r="AX1061" s="6"/>
      <c r="AY1061" s="33"/>
      <c r="AZ1061" s="5"/>
      <c r="BA1061" s="11"/>
      <c r="BB1061" s="11"/>
      <c r="BC1061" s="6"/>
      <c r="BD1061" s="6"/>
      <c r="BE1061" s="6"/>
      <c r="BF1061" s="8"/>
      <c r="BG1061" s="33"/>
      <c r="BH1061" s="5"/>
      <c r="BI1061" s="11"/>
      <c r="BJ1061" s="11"/>
      <c r="BK1061" s="6"/>
      <c r="BL1061" s="6"/>
      <c r="BM1061" s="6"/>
      <c r="BN1061" s="59"/>
      <c r="BO1061" s="58"/>
      <c r="BP1061" s="58"/>
      <c r="BQ1061" s="61">
        <f t="shared" si="977"/>
        <v>2346.19</v>
      </c>
      <c r="BR1061" s="33"/>
      <c r="BS1061" s="5"/>
      <c r="BT1061" s="11"/>
      <c r="BU1061" s="11"/>
      <c r="BV1061" s="6"/>
      <c r="BW1061" s="6"/>
      <c r="BX1061" s="73"/>
      <c r="BY1061" s="6"/>
      <c r="BZ1061" s="33">
        <v>44287</v>
      </c>
      <c r="CA1061" s="5">
        <f t="shared" si="978"/>
        <v>44287</v>
      </c>
      <c r="CB1061" s="11">
        <f t="shared" si="979"/>
        <v>140</v>
      </c>
      <c r="CC1061" s="11"/>
      <c r="CD1061" s="6">
        <f t="shared" si="967"/>
        <v>89.990849315068502</v>
      </c>
      <c r="CE1061" s="62">
        <f t="shared" si="968"/>
        <v>89.990849315068502</v>
      </c>
      <c r="CF1061" s="73">
        <f t="shared" si="972"/>
        <v>59.565371689497717</v>
      </c>
      <c r="CG1061" s="73">
        <f t="shared" si="973"/>
        <v>2286.6246283105024</v>
      </c>
      <c r="CH1061" s="6">
        <f t="shared" si="969"/>
        <v>2256.1991506849317</v>
      </c>
      <c r="CI1061" s="6"/>
      <c r="CJ1061" s="33">
        <v>44652</v>
      </c>
      <c r="CK1061" s="5">
        <f t="shared" si="980"/>
        <v>44652</v>
      </c>
      <c r="CL1061" s="11">
        <f t="shared" si="981"/>
        <v>44652</v>
      </c>
      <c r="CM1061" s="11"/>
      <c r="CN1061" s="6">
        <f t="shared" si="970"/>
        <v>234.619</v>
      </c>
      <c r="CO1061" s="6">
        <f t="shared" si="984"/>
        <v>234.619</v>
      </c>
      <c r="CP1061" s="73">
        <f t="shared" si="983"/>
        <v>156.41266666666667</v>
      </c>
      <c r="CQ1061" s="73">
        <f t="shared" si="971"/>
        <v>2130.2119616438358</v>
      </c>
      <c r="CR1061" s="6">
        <f t="shared" si="982"/>
        <v>2021.5801506849318</v>
      </c>
    </row>
    <row r="1062" spans="1:96">
      <c r="A1062" s="30" t="s">
        <v>11924</v>
      </c>
      <c r="B1062" s="30" t="s">
        <v>11899</v>
      </c>
      <c r="C1062" s="49"/>
      <c r="D1062" s="49" t="s">
        <v>11965</v>
      </c>
      <c r="E1062" s="30" t="s">
        <v>3182</v>
      </c>
      <c r="F1062" s="30" t="s">
        <v>11974</v>
      </c>
      <c r="G1062" s="30" t="s">
        <v>4562</v>
      </c>
      <c r="H1062" s="30" t="s">
        <v>11650</v>
      </c>
      <c r="I1062" s="30" t="s">
        <v>4259</v>
      </c>
      <c r="J1062" s="30"/>
      <c r="K1062" s="30" t="s">
        <v>1240</v>
      </c>
      <c r="L1062" s="30" t="s">
        <v>3102</v>
      </c>
      <c r="M1062" s="31">
        <v>2346.19</v>
      </c>
      <c r="N1062" s="30">
        <v>10</v>
      </c>
      <c r="O1062" s="30"/>
      <c r="P1062" s="162">
        <v>15</v>
      </c>
      <c r="Q1062" s="30">
        <f t="shared" si="974"/>
        <v>120</v>
      </c>
      <c r="R1062" s="30">
        <f t="shared" si="975"/>
        <v>3652.4220000000005</v>
      </c>
      <c r="S1062" s="30"/>
      <c r="T1062" s="30" t="s">
        <v>6</v>
      </c>
      <c r="U1062" s="30"/>
      <c r="V1062" s="32">
        <v>44147</v>
      </c>
      <c r="W1062" s="30"/>
      <c r="X1062" s="31">
        <v>2346.19</v>
      </c>
      <c r="Y1062" s="30"/>
      <c r="Z1062" s="31"/>
      <c r="AA1062" s="30"/>
      <c r="AB1062" s="31">
        <f t="shared" si="976"/>
        <v>2346.19</v>
      </c>
      <c r="AC1062" s="33"/>
      <c r="AD1062" s="10"/>
      <c r="AE1062" s="10"/>
      <c r="AF1062" s="11"/>
      <c r="AG1062" s="11"/>
      <c r="AH1062" s="11"/>
      <c r="AI1062" s="11"/>
      <c r="AJ1062" s="11"/>
      <c r="AK1062" s="33"/>
      <c r="AL1062" s="5"/>
      <c r="AM1062" s="11"/>
      <c r="AN1062" s="11"/>
      <c r="AO1062" s="6"/>
      <c r="AP1062" s="6"/>
      <c r="AQ1062" s="6"/>
      <c r="AR1062" s="33"/>
      <c r="AS1062" s="5"/>
      <c r="AT1062" s="11"/>
      <c r="AU1062" s="11"/>
      <c r="AV1062" s="6"/>
      <c r="AW1062" s="6"/>
      <c r="AX1062" s="6"/>
      <c r="AY1062" s="33"/>
      <c r="AZ1062" s="5"/>
      <c r="BA1062" s="11"/>
      <c r="BB1062" s="11"/>
      <c r="BC1062" s="6"/>
      <c r="BD1062" s="6"/>
      <c r="BE1062" s="6"/>
      <c r="BF1062" s="8"/>
      <c r="BG1062" s="33"/>
      <c r="BH1062" s="5"/>
      <c r="BI1062" s="11"/>
      <c r="BJ1062" s="11"/>
      <c r="BK1062" s="6"/>
      <c r="BL1062" s="6"/>
      <c r="BM1062" s="6"/>
      <c r="BN1062" s="59"/>
      <c r="BO1062" s="58"/>
      <c r="BP1062" s="58"/>
      <c r="BQ1062" s="61">
        <f t="shared" si="977"/>
        <v>2346.19</v>
      </c>
      <c r="BR1062" s="33"/>
      <c r="BS1062" s="5"/>
      <c r="BT1062" s="11"/>
      <c r="BU1062" s="11"/>
      <c r="BV1062" s="6"/>
      <c r="BW1062" s="6"/>
      <c r="BX1062" s="73"/>
      <c r="BY1062" s="6"/>
      <c r="BZ1062" s="33">
        <v>44287</v>
      </c>
      <c r="CA1062" s="5">
        <f t="shared" si="978"/>
        <v>44287</v>
      </c>
      <c r="CB1062" s="11">
        <f t="shared" si="979"/>
        <v>140</v>
      </c>
      <c r="CC1062" s="11"/>
      <c r="CD1062" s="6">
        <f t="shared" si="967"/>
        <v>89.990849315068502</v>
      </c>
      <c r="CE1062" s="62">
        <f t="shared" si="968"/>
        <v>89.990849315068502</v>
      </c>
      <c r="CF1062" s="73">
        <f t="shared" si="972"/>
        <v>59.565371689497717</v>
      </c>
      <c r="CG1062" s="73">
        <f t="shared" si="973"/>
        <v>2286.6246283105024</v>
      </c>
      <c r="CH1062" s="6">
        <f t="shared" si="969"/>
        <v>2256.1991506849317</v>
      </c>
      <c r="CI1062" s="6"/>
      <c r="CJ1062" s="33">
        <v>44652</v>
      </c>
      <c r="CK1062" s="5">
        <f t="shared" si="980"/>
        <v>44652</v>
      </c>
      <c r="CL1062" s="11">
        <f t="shared" si="981"/>
        <v>44652</v>
      </c>
      <c r="CM1062" s="11"/>
      <c r="CN1062" s="6">
        <f t="shared" si="970"/>
        <v>234.619</v>
      </c>
      <c r="CO1062" s="6">
        <f t="shared" si="984"/>
        <v>234.619</v>
      </c>
      <c r="CP1062" s="73">
        <f t="shared" si="983"/>
        <v>156.41266666666667</v>
      </c>
      <c r="CQ1062" s="73">
        <f t="shared" si="971"/>
        <v>2130.2119616438358</v>
      </c>
      <c r="CR1062" s="6">
        <f t="shared" si="982"/>
        <v>2021.5801506849318</v>
      </c>
    </row>
    <row r="1063" spans="1:96">
      <c r="A1063" s="30" t="s">
        <v>11925</v>
      </c>
      <c r="B1063" s="30" t="s">
        <v>11899</v>
      </c>
      <c r="C1063" s="49"/>
      <c r="D1063" s="49" t="s">
        <v>11966</v>
      </c>
      <c r="E1063" s="30" t="s">
        <v>3182</v>
      </c>
      <c r="F1063" s="30" t="s">
        <v>11974</v>
      </c>
      <c r="G1063" s="30" t="s">
        <v>4562</v>
      </c>
      <c r="H1063" s="30" t="s">
        <v>11650</v>
      </c>
      <c r="I1063" s="30" t="s">
        <v>4259</v>
      </c>
      <c r="J1063" s="30"/>
      <c r="K1063" s="30" t="s">
        <v>1240</v>
      </c>
      <c r="L1063" s="30" t="s">
        <v>3102</v>
      </c>
      <c r="M1063" s="31">
        <v>2346.19</v>
      </c>
      <c r="N1063" s="30">
        <v>10</v>
      </c>
      <c r="O1063" s="30"/>
      <c r="P1063" s="162">
        <v>15</v>
      </c>
      <c r="Q1063" s="30">
        <f t="shared" si="974"/>
        <v>120</v>
      </c>
      <c r="R1063" s="30">
        <f t="shared" si="975"/>
        <v>3652.4220000000005</v>
      </c>
      <c r="S1063" s="30"/>
      <c r="T1063" s="30" t="s">
        <v>6</v>
      </c>
      <c r="U1063" s="30"/>
      <c r="V1063" s="32">
        <v>44147</v>
      </c>
      <c r="W1063" s="30"/>
      <c r="X1063" s="31">
        <v>2346.19</v>
      </c>
      <c r="Y1063" s="30"/>
      <c r="Z1063" s="31"/>
      <c r="AA1063" s="30"/>
      <c r="AB1063" s="31">
        <f t="shared" si="976"/>
        <v>2346.19</v>
      </c>
      <c r="AC1063" s="33"/>
      <c r="AD1063" s="10"/>
      <c r="AE1063" s="10"/>
      <c r="AF1063" s="11"/>
      <c r="AG1063" s="11"/>
      <c r="AH1063" s="11"/>
      <c r="AI1063" s="11"/>
      <c r="AJ1063" s="11"/>
      <c r="AK1063" s="33"/>
      <c r="AL1063" s="5"/>
      <c r="AM1063" s="11"/>
      <c r="AN1063" s="11"/>
      <c r="AO1063" s="6"/>
      <c r="AP1063" s="6"/>
      <c r="AQ1063" s="6"/>
      <c r="AR1063" s="33"/>
      <c r="AS1063" s="5"/>
      <c r="AT1063" s="11"/>
      <c r="AU1063" s="11"/>
      <c r="AV1063" s="6"/>
      <c r="AW1063" s="6"/>
      <c r="AX1063" s="6"/>
      <c r="AY1063" s="33"/>
      <c r="AZ1063" s="5"/>
      <c r="BA1063" s="11"/>
      <c r="BB1063" s="11"/>
      <c r="BC1063" s="6"/>
      <c r="BD1063" s="6"/>
      <c r="BE1063" s="6"/>
      <c r="BF1063" s="8"/>
      <c r="BG1063" s="33"/>
      <c r="BH1063" s="5"/>
      <c r="BI1063" s="11"/>
      <c r="BJ1063" s="11"/>
      <c r="BK1063" s="6"/>
      <c r="BL1063" s="6"/>
      <c r="BM1063" s="6"/>
      <c r="BN1063" s="59"/>
      <c r="BO1063" s="58"/>
      <c r="BP1063" s="58"/>
      <c r="BQ1063" s="61">
        <f t="shared" si="977"/>
        <v>2346.19</v>
      </c>
      <c r="BR1063" s="33"/>
      <c r="BS1063" s="5"/>
      <c r="BT1063" s="11"/>
      <c r="BU1063" s="11"/>
      <c r="BV1063" s="6"/>
      <c r="BW1063" s="6"/>
      <c r="BX1063" s="73"/>
      <c r="BY1063" s="6"/>
      <c r="BZ1063" s="33">
        <v>44287</v>
      </c>
      <c r="CA1063" s="5">
        <f t="shared" si="978"/>
        <v>44287</v>
      </c>
      <c r="CB1063" s="11">
        <f t="shared" si="979"/>
        <v>140</v>
      </c>
      <c r="CC1063" s="11"/>
      <c r="CD1063" s="6">
        <f t="shared" si="967"/>
        <v>89.990849315068502</v>
      </c>
      <c r="CE1063" s="62">
        <f t="shared" si="968"/>
        <v>89.990849315068502</v>
      </c>
      <c r="CF1063" s="73">
        <f t="shared" si="972"/>
        <v>59.565371689497717</v>
      </c>
      <c r="CG1063" s="73">
        <f t="shared" si="973"/>
        <v>2286.6246283105024</v>
      </c>
      <c r="CH1063" s="6">
        <f t="shared" si="969"/>
        <v>2256.1991506849317</v>
      </c>
      <c r="CI1063" s="6"/>
      <c r="CJ1063" s="33">
        <v>44652</v>
      </c>
      <c r="CK1063" s="5">
        <f t="shared" si="980"/>
        <v>44652</v>
      </c>
      <c r="CL1063" s="11">
        <f t="shared" si="981"/>
        <v>44652</v>
      </c>
      <c r="CM1063" s="11"/>
      <c r="CN1063" s="6">
        <f t="shared" si="970"/>
        <v>234.619</v>
      </c>
      <c r="CO1063" s="6">
        <f t="shared" si="984"/>
        <v>234.619</v>
      </c>
      <c r="CP1063" s="73">
        <f t="shared" si="983"/>
        <v>156.41266666666667</v>
      </c>
      <c r="CQ1063" s="73">
        <f t="shared" si="971"/>
        <v>2130.2119616438358</v>
      </c>
      <c r="CR1063" s="6">
        <f t="shared" si="982"/>
        <v>2021.5801506849318</v>
      </c>
    </row>
    <row r="1064" spans="1:96">
      <c r="A1064" s="30" t="s">
        <v>11926</v>
      </c>
      <c r="B1064" s="30" t="s">
        <v>11892</v>
      </c>
      <c r="C1064" s="49"/>
      <c r="D1064" s="49" t="s">
        <v>11967</v>
      </c>
      <c r="E1064" s="30" t="s">
        <v>3182</v>
      </c>
      <c r="F1064" s="30" t="s">
        <v>11974</v>
      </c>
      <c r="G1064" s="30" t="s">
        <v>4562</v>
      </c>
      <c r="H1064" s="30" t="s">
        <v>11650</v>
      </c>
      <c r="I1064" s="30" t="s">
        <v>4259</v>
      </c>
      <c r="J1064" s="30"/>
      <c r="K1064" s="30" t="s">
        <v>1240</v>
      </c>
      <c r="L1064" s="30" t="s">
        <v>3102</v>
      </c>
      <c r="M1064" s="31">
        <v>6946.57</v>
      </c>
      <c r="N1064" s="30">
        <v>10</v>
      </c>
      <c r="O1064" s="30"/>
      <c r="P1064" s="162">
        <v>15</v>
      </c>
      <c r="Q1064" s="30">
        <f t="shared" si="974"/>
        <v>120</v>
      </c>
      <c r="R1064" s="30">
        <f t="shared" si="975"/>
        <v>3652.4220000000005</v>
      </c>
      <c r="S1064" s="30"/>
      <c r="T1064" s="30" t="s">
        <v>6</v>
      </c>
      <c r="U1064" s="30"/>
      <c r="V1064" s="32">
        <v>44147</v>
      </c>
      <c r="W1064" s="30"/>
      <c r="X1064" s="31">
        <v>6946.57</v>
      </c>
      <c r="Y1064" s="30"/>
      <c r="Z1064" s="31"/>
      <c r="AA1064" s="30"/>
      <c r="AB1064" s="31">
        <f t="shared" si="976"/>
        <v>6946.57</v>
      </c>
      <c r="AC1064" s="33"/>
      <c r="AD1064" s="10"/>
      <c r="AE1064" s="10"/>
      <c r="AF1064" s="11"/>
      <c r="AG1064" s="11"/>
      <c r="AH1064" s="11"/>
      <c r="AI1064" s="11"/>
      <c r="AJ1064" s="11"/>
      <c r="AK1064" s="33"/>
      <c r="AL1064" s="5"/>
      <c r="AM1064" s="11"/>
      <c r="AN1064" s="11"/>
      <c r="AO1064" s="6"/>
      <c r="AP1064" s="6"/>
      <c r="AQ1064" s="6"/>
      <c r="AR1064" s="33"/>
      <c r="AS1064" s="5"/>
      <c r="AT1064" s="11"/>
      <c r="AU1064" s="11"/>
      <c r="AV1064" s="6"/>
      <c r="AW1064" s="6"/>
      <c r="AX1064" s="6"/>
      <c r="AY1064" s="33"/>
      <c r="AZ1064" s="5"/>
      <c r="BA1064" s="11"/>
      <c r="BB1064" s="11"/>
      <c r="BC1064" s="6"/>
      <c r="BD1064" s="6"/>
      <c r="BE1064" s="6"/>
      <c r="BF1064" s="8"/>
      <c r="BG1064" s="33"/>
      <c r="BH1064" s="5"/>
      <c r="BI1064" s="11"/>
      <c r="BJ1064" s="11"/>
      <c r="BK1064" s="6"/>
      <c r="BL1064" s="6"/>
      <c r="BM1064" s="6"/>
      <c r="BN1064" s="59"/>
      <c r="BO1064" s="58"/>
      <c r="BP1064" s="58"/>
      <c r="BQ1064" s="61">
        <f t="shared" si="977"/>
        <v>6946.57</v>
      </c>
      <c r="BR1064" s="33"/>
      <c r="BS1064" s="5"/>
      <c r="BT1064" s="11"/>
      <c r="BU1064" s="11"/>
      <c r="BV1064" s="6"/>
      <c r="BW1064" s="6"/>
      <c r="BX1064" s="73"/>
      <c r="BY1064" s="6"/>
      <c r="BZ1064" s="33">
        <v>44287</v>
      </c>
      <c r="CA1064" s="5">
        <f t="shared" si="978"/>
        <v>44287</v>
      </c>
      <c r="CB1064" s="11">
        <f t="shared" si="979"/>
        <v>140</v>
      </c>
      <c r="CC1064" s="11"/>
      <c r="CD1064" s="6">
        <f t="shared" si="967"/>
        <v>266.44378082191781</v>
      </c>
      <c r="CE1064" s="62">
        <f t="shared" si="968"/>
        <v>266.44378082191781</v>
      </c>
      <c r="CF1064" s="73">
        <f t="shared" si="972"/>
        <v>176.36040730593609</v>
      </c>
      <c r="CG1064" s="73">
        <f t="shared" si="973"/>
        <v>6770.2095926940638</v>
      </c>
      <c r="CH1064" s="6">
        <f t="shared" si="969"/>
        <v>6680.1262191780816</v>
      </c>
      <c r="CI1064" s="6"/>
      <c r="CJ1064" s="33">
        <v>44652</v>
      </c>
      <c r="CK1064" s="5">
        <f t="shared" si="980"/>
        <v>44652</v>
      </c>
      <c r="CL1064" s="11">
        <f t="shared" si="981"/>
        <v>44652</v>
      </c>
      <c r="CM1064" s="11"/>
      <c r="CN1064" s="6">
        <f t="shared" si="970"/>
        <v>694.65699999999993</v>
      </c>
      <c r="CO1064" s="6">
        <f t="shared" si="984"/>
        <v>694.65699999999993</v>
      </c>
      <c r="CP1064" s="73">
        <f t="shared" si="983"/>
        <v>463.10466666666667</v>
      </c>
      <c r="CQ1064" s="73">
        <f t="shared" si="971"/>
        <v>6307.1049260273967</v>
      </c>
      <c r="CR1064" s="6">
        <f t="shared" si="982"/>
        <v>5985.4692191780814</v>
      </c>
    </row>
    <row r="1065" spans="1:96">
      <c r="A1065" s="30" t="s">
        <v>11927</v>
      </c>
      <c r="B1065" s="30" t="s">
        <v>11892</v>
      </c>
      <c r="C1065" s="49"/>
      <c r="D1065" s="49" t="s">
        <v>11968</v>
      </c>
      <c r="E1065" s="30" t="s">
        <v>3182</v>
      </c>
      <c r="F1065" s="30" t="s">
        <v>11974</v>
      </c>
      <c r="G1065" s="30" t="s">
        <v>4562</v>
      </c>
      <c r="H1065" s="30" t="s">
        <v>11650</v>
      </c>
      <c r="I1065" s="30" t="s">
        <v>4259</v>
      </c>
      <c r="J1065" s="30"/>
      <c r="K1065" s="30" t="s">
        <v>1240</v>
      </c>
      <c r="L1065" s="30" t="s">
        <v>3102</v>
      </c>
      <c r="M1065" s="31">
        <v>6946.57</v>
      </c>
      <c r="N1065" s="30">
        <v>10</v>
      </c>
      <c r="O1065" s="30"/>
      <c r="P1065" s="162">
        <v>15</v>
      </c>
      <c r="Q1065" s="30">
        <f t="shared" si="974"/>
        <v>120</v>
      </c>
      <c r="R1065" s="30">
        <f t="shared" si="975"/>
        <v>3652.4220000000005</v>
      </c>
      <c r="S1065" s="30"/>
      <c r="T1065" s="30" t="s">
        <v>6</v>
      </c>
      <c r="U1065" s="30"/>
      <c r="V1065" s="32">
        <v>44147</v>
      </c>
      <c r="W1065" s="30"/>
      <c r="X1065" s="31">
        <v>6946.57</v>
      </c>
      <c r="Y1065" s="30"/>
      <c r="Z1065" s="31"/>
      <c r="AA1065" s="30"/>
      <c r="AB1065" s="31">
        <f t="shared" si="976"/>
        <v>6946.57</v>
      </c>
      <c r="AC1065" s="33"/>
      <c r="AD1065" s="10"/>
      <c r="AE1065" s="10"/>
      <c r="AF1065" s="11"/>
      <c r="AG1065" s="11"/>
      <c r="AH1065" s="11"/>
      <c r="AI1065" s="11"/>
      <c r="AJ1065" s="11"/>
      <c r="AK1065" s="33"/>
      <c r="AL1065" s="5"/>
      <c r="AM1065" s="11"/>
      <c r="AN1065" s="11"/>
      <c r="AO1065" s="6"/>
      <c r="AP1065" s="6"/>
      <c r="AQ1065" s="6"/>
      <c r="AR1065" s="33"/>
      <c r="AS1065" s="5"/>
      <c r="AT1065" s="11"/>
      <c r="AU1065" s="11"/>
      <c r="AV1065" s="6"/>
      <c r="AW1065" s="6"/>
      <c r="AX1065" s="6"/>
      <c r="AY1065" s="33"/>
      <c r="AZ1065" s="5"/>
      <c r="BA1065" s="11"/>
      <c r="BB1065" s="11"/>
      <c r="BC1065" s="6"/>
      <c r="BD1065" s="6"/>
      <c r="BE1065" s="6"/>
      <c r="BF1065" s="8"/>
      <c r="BG1065" s="33"/>
      <c r="BH1065" s="5"/>
      <c r="BI1065" s="11"/>
      <c r="BJ1065" s="11"/>
      <c r="BK1065" s="6"/>
      <c r="BL1065" s="6"/>
      <c r="BM1065" s="6"/>
      <c r="BN1065" s="59"/>
      <c r="BO1065" s="58"/>
      <c r="BP1065" s="58"/>
      <c r="BQ1065" s="61">
        <f t="shared" si="977"/>
        <v>6946.57</v>
      </c>
      <c r="BR1065" s="33"/>
      <c r="BS1065" s="5"/>
      <c r="BT1065" s="11"/>
      <c r="BU1065" s="11"/>
      <c r="BV1065" s="6"/>
      <c r="BW1065" s="6"/>
      <c r="BX1065" s="73"/>
      <c r="BY1065" s="6"/>
      <c r="BZ1065" s="33">
        <v>44287</v>
      </c>
      <c r="CA1065" s="5">
        <f t="shared" si="978"/>
        <v>44287</v>
      </c>
      <c r="CB1065" s="11">
        <f t="shared" si="979"/>
        <v>140</v>
      </c>
      <c r="CC1065" s="11"/>
      <c r="CD1065" s="6">
        <f t="shared" si="967"/>
        <v>266.44378082191781</v>
      </c>
      <c r="CE1065" s="62">
        <f t="shared" si="968"/>
        <v>266.44378082191781</v>
      </c>
      <c r="CF1065" s="73">
        <f t="shared" si="972"/>
        <v>176.36040730593609</v>
      </c>
      <c r="CG1065" s="73">
        <f t="shared" si="973"/>
        <v>6770.2095926940638</v>
      </c>
      <c r="CH1065" s="6">
        <f t="shared" si="969"/>
        <v>6680.1262191780816</v>
      </c>
      <c r="CI1065" s="6"/>
      <c r="CJ1065" s="33">
        <v>44652</v>
      </c>
      <c r="CK1065" s="5">
        <f t="shared" si="980"/>
        <v>44652</v>
      </c>
      <c r="CL1065" s="11">
        <f t="shared" si="981"/>
        <v>44652</v>
      </c>
      <c r="CM1065" s="11"/>
      <c r="CN1065" s="6">
        <f t="shared" si="970"/>
        <v>694.65699999999993</v>
      </c>
      <c r="CO1065" s="6">
        <f t="shared" si="984"/>
        <v>694.65699999999993</v>
      </c>
      <c r="CP1065" s="73">
        <f t="shared" si="983"/>
        <v>463.10466666666667</v>
      </c>
      <c r="CQ1065" s="73">
        <f t="shared" si="971"/>
        <v>6307.1049260273967</v>
      </c>
      <c r="CR1065" s="6">
        <f t="shared" si="982"/>
        <v>5985.4692191780814</v>
      </c>
    </row>
    <row r="1066" spans="1:96">
      <c r="A1066" s="30" t="s">
        <v>11928</v>
      </c>
      <c r="B1066" s="30" t="s">
        <v>11892</v>
      </c>
      <c r="C1066" s="49"/>
      <c r="D1066" s="49" t="s">
        <v>11969</v>
      </c>
      <c r="E1066" s="30" t="s">
        <v>3182</v>
      </c>
      <c r="F1066" s="30" t="s">
        <v>11974</v>
      </c>
      <c r="G1066" s="30" t="s">
        <v>4562</v>
      </c>
      <c r="H1066" s="30" t="s">
        <v>11650</v>
      </c>
      <c r="I1066" s="30" t="s">
        <v>4259</v>
      </c>
      <c r="J1066" s="30"/>
      <c r="K1066" s="30" t="s">
        <v>1240</v>
      </c>
      <c r="L1066" s="30" t="s">
        <v>3102</v>
      </c>
      <c r="M1066" s="31">
        <v>6946.57</v>
      </c>
      <c r="N1066" s="30">
        <v>10</v>
      </c>
      <c r="O1066" s="30"/>
      <c r="P1066" s="162">
        <v>15</v>
      </c>
      <c r="Q1066" s="30">
        <f t="shared" si="974"/>
        <v>120</v>
      </c>
      <c r="R1066" s="30">
        <f t="shared" si="975"/>
        <v>3652.4220000000005</v>
      </c>
      <c r="S1066" s="30"/>
      <c r="T1066" s="30" t="s">
        <v>6</v>
      </c>
      <c r="U1066" s="30"/>
      <c r="V1066" s="32">
        <v>44147</v>
      </c>
      <c r="W1066" s="30"/>
      <c r="X1066" s="31">
        <v>6946.57</v>
      </c>
      <c r="Y1066" s="30"/>
      <c r="Z1066" s="31"/>
      <c r="AA1066" s="30"/>
      <c r="AB1066" s="31">
        <f t="shared" si="976"/>
        <v>6946.57</v>
      </c>
      <c r="AC1066" s="33"/>
      <c r="AD1066" s="10"/>
      <c r="AE1066" s="10"/>
      <c r="AF1066" s="11"/>
      <c r="AG1066" s="11"/>
      <c r="AH1066" s="11"/>
      <c r="AI1066" s="11"/>
      <c r="AJ1066" s="11"/>
      <c r="AK1066" s="33"/>
      <c r="AL1066" s="5"/>
      <c r="AM1066" s="11"/>
      <c r="AN1066" s="11"/>
      <c r="AO1066" s="6"/>
      <c r="AP1066" s="6"/>
      <c r="AQ1066" s="6"/>
      <c r="AR1066" s="33"/>
      <c r="AS1066" s="5"/>
      <c r="AT1066" s="11"/>
      <c r="AU1066" s="11"/>
      <c r="AV1066" s="6"/>
      <c r="AW1066" s="6"/>
      <c r="AX1066" s="6"/>
      <c r="AY1066" s="33"/>
      <c r="AZ1066" s="5"/>
      <c r="BA1066" s="11"/>
      <c r="BB1066" s="11"/>
      <c r="BC1066" s="6"/>
      <c r="BD1066" s="6"/>
      <c r="BE1066" s="6"/>
      <c r="BF1066" s="8"/>
      <c r="BG1066" s="33"/>
      <c r="BH1066" s="5"/>
      <c r="BI1066" s="11"/>
      <c r="BJ1066" s="11"/>
      <c r="BK1066" s="6"/>
      <c r="BL1066" s="6"/>
      <c r="BM1066" s="6"/>
      <c r="BN1066" s="59"/>
      <c r="BO1066" s="58"/>
      <c r="BP1066" s="58"/>
      <c r="BQ1066" s="61">
        <f t="shared" si="977"/>
        <v>6946.57</v>
      </c>
      <c r="BR1066" s="33"/>
      <c r="BS1066" s="5"/>
      <c r="BT1066" s="11"/>
      <c r="BU1066" s="11"/>
      <c r="BV1066" s="6"/>
      <c r="BW1066" s="6"/>
      <c r="BX1066" s="73"/>
      <c r="BY1066" s="6"/>
      <c r="BZ1066" s="33">
        <v>44287</v>
      </c>
      <c r="CA1066" s="5">
        <f t="shared" si="978"/>
        <v>44287</v>
      </c>
      <c r="CB1066" s="11">
        <f t="shared" si="979"/>
        <v>140</v>
      </c>
      <c r="CC1066" s="11"/>
      <c r="CD1066" s="6">
        <f t="shared" si="967"/>
        <v>266.44378082191781</v>
      </c>
      <c r="CE1066" s="62">
        <f t="shared" si="968"/>
        <v>266.44378082191781</v>
      </c>
      <c r="CF1066" s="73">
        <f t="shared" si="972"/>
        <v>176.36040730593609</v>
      </c>
      <c r="CG1066" s="73">
        <f t="shared" si="973"/>
        <v>6770.2095926940638</v>
      </c>
      <c r="CH1066" s="6">
        <f t="shared" si="969"/>
        <v>6680.1262191780816</v>
      </c>
      <c r="CI1066" s="6"/>
      <c r="CJ1066" s="33">
        <v>44652</v>
      </c>
      <c r="CK1066" s="5">
        <f t="shared" si="980"/>
        <v>44652</v>
      </c>
      <c r="CL1066" s="11">
        <f t="shared" si="981"/>
        <v>44652</v>
      </c>
      <c r="CM1066" s="11"/>
      <c r="CN1066" s="6">
        <f t="shared" si="970"/>
        <v>694.65699999999993</v>
      </c>
      <c r="CO1066" s="6">
        <f t="shared" si="984"/>
        <v>694.65699999999993</v>
      </c>
      <c r="CP1066" s="73">
        <f t="shared" si="983"/>
        <v>463.10466666666667</v>
      </c>
      <c r="CQ1066" s="73">
        <f t="shared" si="971"/>
        <v>6307.1049260273967</v>
      </c>
      <c r="CR1066" s="6">
        <f t="shared" si="982"/>
        <v>5985.4692191780814</v>
      </c>
    </row>
    <row r="1067" spans="1:96">
      <c r="A1067" s="30" t="s">
        <v>11929</v>
      </c>
      <c r="B1067" s="30" t="s">
        <v>11892</v>
      </c>
      <c r="C1067" s="49"/>
      <c r="D1067" s="49" t="s">
        <v>11970</v>
      </c>
      <c r="E1067" s="30" t="s">
        <v>3182</v>
      </c>
      <c r="F1067" s="30" t="s">
        <v>11974</v>
      </c>
      <c r="G1067" s="30" t="s">
        <v>4562</v>
      </c>
      <c r="H1067" s="30" t="s">
        <v>11650</v>
      </c>
      <c r="I1067" s="30" t="s">
        <v>4259</v>
      </c>
      <c r="J1067" s="30"/>
      <c r="K1067" s="30" t="s">
        <v>1240</v>
      </c>
      <c r="L1067" s="30" t="s">
        <v>3102</v>
      </c>
      <c r="M1067" s="31">
        <v>6946.57</v>
      </c>
      <c r="N1067" s="30">
        <v>10</v>
      </c>
      <c r="O1067" s="30"/>
      <c r="P1067" s="162">
        <v>15</v>
      </c>
      <c r="Q1067" s="30">
        <f t="shared" si="974"/>
        <v>120</v>
      </c>
      <c r="R1067" s="30">
        <f t="shared" si="975"/>
        <v>3652.4220000000005</v>
      </c>
      <c r="S1067" s="30"/>
      <c r="T1067" s="30" t="s">
        <v>6</v>
      </c>
      <c r="U1067" s="30"/>
      <c r="V1067" s="32">
        <v>44147</v>
      </c>
      <c r="W1067" s="30"/>
      <c r="X1067" s="31">
        <v>6946.57</v>
      </c>
      <c r="Y1067" s="30"/>
      <c r="Z1067" s="31"/>
      <c r="AA1067" s="30"/>
      <c r="AB1067" s="31">
        <f t="shared" si="976"/>
        <v>6946.57</v>
      </c>
      <c r="AC1067" s="33"/>
      <c r="AD1067" s="10"/>
      <c r="AE1067" s="10"/>
      <c r="AF1067" s="11"/>
      <c r="AG1067" s="11"/>
      <c r="AH1067" s="11"/>
      <c r="AI1067" s="11"/>
      <c r="AJ1067" s="11"/>
      <c r="AK1067" s="33"/>
      <c r="AL1067" s="5"/>
      <c r="AM1067" s="11"/>
      <c r="AN1067" s="11"/>
      <c r="AO1067" s="6"/>
      <c r="AP1067" s="6"/>
      <c r="AQ1067" s="6"/>
      <c r="AR1067" s="33"/>
      <c r="AS1067" s="5"/>
      <c r="AT1067" s="11"/>
      <c r="AU1067" s="11"/>
      <c r="AV1067" s="6"/>
      <c r="AW1067" s="6"/>
      <c r="AX1067" s="6"/>
      <c r="AY1067" s="33"/>
      <c r="AZ1067" s="5"/>
      <c r="BA1067" s="11"/>
      <c r="BB1067" s="11"/>
      <c r="BC1067" s="6"/>
      <c r="BD1067" s="6"/>
      <c r="BE1067" s="6"/>
      <c r="BF1067" s="8"/>
      <c r="BG1067" s="33"/>
      <c r="BH1067" s="5"/>
      <c r="BI1067" s="11"/>
      <c r="BJ1067" s="11"/>
      <c r="BK1067" s="6"/>
      <c r="BL1067" s="6"/>
      <c r="BM1067" s="6"/>
      <c r="BN1067" s="59"/>
      <c r="BO1067" s="58"/>
      <c r="BP1067" s="58"/>
      <c r="BQ1067" s="61">
        <f t="shared" si="977"/>
        <v>6946.57</v>
      </c>
      <c r="BR1067" s="33"/>
      <c r="BS1067" s="5"/>
      <c r="BT1067" s="11"/>
      <c r="BU1067" s="11"/>
      <c r="BV1067" s="6"/>
      <c r="BW1067" s="6"/>
      <c r="BX1067" s="73"/>
      <c r="BY1067" s="6"/>
      <c r="BZ1067" s="33">
        <v>44287</v>
      </c>
      <c r="CA1067" s="5">
        <f t="shared" si="978"/>
        <v>44287</v>
      </c>
      <c r="CB1067" s="11">
        <f t="shared" si="979"/>
        <v>140</v>
      </c>
      <c r="CC1067" s="11"/>
      <c r="CD1067" s="6">
        <f t="shared" si="967"/>
        <v>266.44378082191781</v>
      </c>
      <c r="CE1067" s="62">
        <f t="shared" si="968"/>
        <v>266.44378082191781</v>
      </c>
      <c r="CF1067" s="73">
        <f t="shared" si="972"/>
        <v>176.36040730593609</v>
      </c>
      <c r="CG1067" s="73">
        <f t="shared" si="973"/>
        <v>6770.2095926940638</v>
      </c>
      <c r="CH1067" s="6">
        <f t="shared" si="969"/>
        <v>6680.1262191780816</v>
      </c>
      <c r="CI1067" s="6"/>
      <c r="CJ1067" s="33">
        <v>44652</v>
      </c>
      <c r="CK1067" s="5">
        <f t="shared" si="980"/>
        <v>44652</v>
      </c>
      <c r="CL1067" s="11">
        <f t="shared" si="981"/>
        <v>44652</v>
      </c>
      <c r="CM1067" s="11"/>
      <c r="CN1067" s="6">
        <f t="shared" si="970"/>
        <v>694.65699999999993</v>
      </c>
      <c r="CO1067" s="6">
        <f t="shared" si="984"/>
        <v>694.65699999999993</v>
      </c>
      <c r="CP1067" s="73">
        <f t="shared" si="983"/>
        <v>463.10466666666667</v>
      </c>
      <c r="CQ1067" s="73">
        <f t="shared" si="971"/>
        <v>6307.1049260273967</v>
      </c>
      <c r="CR1067" s="6">
        <f t="shared" si="982"/>
        <v>5985.4692191780814</v>
      </c>
    </row>
    <row r="1068" spans="1:96">
      <c r="A1068" s="30" t="s">
        <v>11930</v>
      </c>
      <c r="B1068" s="30" t="s">
        <v>11892</v>
      </c>
      <c r="C1068" s="49"/>
      <c r="D1068" s="49" t="s">
        <v>11971</v>
      </c>
      <c r="E1068" s="30" t="s">
        <v>3182</v>
      </c>
      <c r="F1068" s="30" t="s">
        <v>11974</v>
      </c>
      <c r="G1068" s="30" t="s">
        <v>4562</v>
      </c>
      <c r="H1068" s="30" t="s">
        <v>11650</v>
      </c>
      <c r="I1068" s="30" t="s">
        <v>4259</v>
      </c>
      <c r="J1068" s="30"/>
      <c r="K1068" s="30" t="s">
        <v>1240</v>
      </c>
      <c r="L1068" s="30" t="s">
        <v>3102</v>
      </c>
      <c r="M1068" s="31">
        <v>6946.57</v>
      </c>
      <c r="N1068" s="30">
        <v>10</v>
      </c>
      <c r="O1068" s="30"/>
      <c r="P1068" s="162">
        <v>15</v>
      </c>
      <c r="Q1068" s="30">
        <f t="shared" si="974"/>
        <v>120</v>
      </c>
      <c r="R1068" s="30">
        <f t="shared" si="975"/>
        <v>3652.4220000000005</v>
      </c>
      <c r="S1068" s="30"/>
      <c r="T1068" s="30" t="s">
        <v>6</v>
      </c>
      <c r="U1068" s="30"/>
      <c r="V1068" s="32">
        <v>44147</v>
      </c>
      <c r="W1068" s="30"/>
      <c r="X1068" s="31">
        <v>6946.57</v>
      </c>
      <c r="Y1068" s="30"/>
      <c r="Z1068" s="31"/>
      <c r="AA1068" s="30"/>
      <c r="AB1068" s="31">
        <f t="shared" si="976"/>
        <v>6946.57</v>
      </c>
      <c r="AC1068" s="33"/>
      <c r="AD1068" s="10"/>
      <c r="AE1068" s="10"/>
      <c r="AF1068" s="11"/>
      <c r="AG1068" s="11"/>
      <c r="AH1068" s="11"/>
      <c r="AI1068" s="11"/>
      <c r="AJ1068" s="11"/>
      <c r="AK1068" s="33"/>
      <c r="AL1068" s="5"/>
      <c r="AM1068" s="11"/>
      <c r="AN1068" s="11"/>
      <c r="AO1068" s="6"/>
      <c r="AP1068" s="6"/>
      <c r="AQ1068" s="6"/>
      <c r="AR1068" s="33"/>
      <c r="AS1068" s="5"/>
      <c r="AT1068" s="11"/>
      <c r="AU1068" s="11"/>
      <c r="AV1068" s="6"/>
      <c r="AW1068" s="6"/>
      <c r="AX1068" s="6"/>
      <c r="AY1068" s="33"/>
      <c r="AZ1068" s="5"/>
      <c r="BA1068" s="11"/>
      <c r="BB1068" s="11"/>
      <c r="BC1068" s="6"/>
      <c r="BD1068" s="6"/>
      <c r="BE1068" s="6"/>
      <c r="BF1068" s="8"/>
      <c r="BG1068" s="33"/>
      <c r="BH1068" s="5"/>
      <c r="BI1068" s="11"/>
      <c r="BJ1068" s="11"/>
      <c r="BK1068" s="6"/>
      <c r="BL1068" s="6"/>
      <c r="BM1068" s="6"/>
      <c r="BN1068" s="59"/>
      <c r="BO1068" s="58"/>
      <c r="BP1068" s="58"/>
      <c r="BQ1068" s="61">
        <f t="shared" si="977"/>
        <v>6946.57</v>
      </c>
      <c r="BR1068" s="33"/>
      <c r="BS1068" s="5"/>
      <c r="BT1068" s="11"/>
      <c r="BU1068" s="11"/>
      <c r="BV1068" s="6"/>
      <c r="BW1068" s="6"/>
      <c r="BX1068" s="73"/>
      <c r="BY1068" s="6"/>
      <c r="BZ1068" s="33">
        <v>44287</v>
      </c>
      <c r="CA1068" s="5">
        <f t="shared" si="978"/>
        <v>44287</v>
      </c>
      <c r="CB1068" s="11">
        <f t="shared" si="979"/>
        <v>140</v>
      </c>
      <c r="CC1068" s="11"/>
      <c r="CD1068" s="6">
        <f t="shared" si="967"/>
        <v>266.44378082191781</v>
      </c>
      <c r="CE1068" s="62">
        <f t="shared" si="968"/>
        <v>266.44378082191781</v>
      </c>
      <c r="CF1068" s="73">
        <f t="shared" si="972"/>
        <v>176.36040730593609</v>
      </c>
      <c r="CG1068" s="73">
        <f t="shared" si="973"/>
        <v>6770.2095926940638</v>
      </c>
      <c r="CH1068" s="6">
        <f t="shared" si="969"/>
        <v>6680.1262191780816</v>
      </c>
      <c r="CI1068" s="6"/>
      <c r="CJ1068" s="33">
        <v>44652</v>
      </c>
      <c r="CK1068" s="5">
        <f t="shared" si="980"/>
        <v>44652</v>
      </c>
      <c r="CL1068" s="11">
        <f t="shared" si="981"/>
        <v>44652</v>
      </c>
      <c r="CM1068" s="11"/>
      <c r="CN1068" s="6">
        <f t="shared" si="970"/>
        <v>694.65699999999993</v>
      </c>
      <c r="CO1068" s="6">
        <f t="shared" si="984"/>
        <v>694.65699999999993</v>
      </c>
      <c r="CP1068" s="73">
        <f t="shared" si="983"/>
        <v>463.10466666666667</v>
      </c>
      <c r="CQ1068" s="73">
        <f t="shared" si="971"/>
        <v>6307.1049260273967</v>
      </c>
      <c r="CR1068" s="6">
        <f t="shared" si="982"/>
        <v>5985.4692191780814</v>
      </c>
    </row>
    <row r="1069" spans="1:96">
      <c r="A1069" s="30" t="s">
        <v>11931</v>
      </c>
      <c r="B1069" s="30" t="s">
        <v>11892</v>
      </c>
      <c r="C1069" s="49"/>
      <c r="D1069" s="49" t="s">
        <v>11972</v>
      </c>
      <c r="E1069" s="30" t="s">
        <v>3182</v>
      </c>
      <c r="F1069" s="30" t="s">
        <v>11974</v>
      </c>
      <c r="G1069" s="30" t="s">
        <v>4562</v>
      </c>
      <c r="H1069" s="30" t="s">
        <v>11650</v>
      </c>
      <c r="I1069" s="30" t="s">
        <v>4259</v>
      </c>
      <c r="J1069" s="30"/>
      <c r="K1069" s="30" t="s">
        <v>1240</v>
      </c>
      <c r="L1069" s="30" t="s">
        <v>3102</v>
      </c>
      <c r="M1069" s="31">
        <v>6946.57</v>
      </c>
      <c r="N1069" s="30">
        <v>10</v>
      </c>
      <c r="O1069" s="30"/>
      <c r="P1069" s="162">
        <v>15</v>
      </c>
      <c r="Q1069" s="30">
        <f t="shared" si="974"/>
        <v>120</v>
      </c>
      <c r="R1069" s="30">
        <f t="shared" si="975"/>
        <v>3652.4220000000005</v>
      </c>
      <c r="S1069" s="30"/>
      <c r="T1069" s="30" t="s">
        <v>6</v>
      </c>
      <c r="U1069" s="30"/>
      <c r="V1069" s="32">
        <v>44147</v>
      </c>
      <c r="W1069" s="30"/>
      <c r="X1069" s="31">
        <v>6946.57</v>
      </c>
      <c r="Y1069" s="30"/>
      <c r="Z1069" s="31"/>
      <c r="AA1069" s="30"/>
      <c r="AB1069" s="31">
        <f t="shared" si="976"/>
        <v>6946.57</v>
      </c>
      <c r="AC1069" s="33"/>
      <c r="AD1069" s="10"/>
      <c r="AE1069" s="10"/>
      <c r="AF1069" s="11"/>
      <c r="AG1069" s="11"/>
      <c r="AH1069" s="11"/>
      <c r="AI1069" s="11"/>
      <c r="AJ1069" s="11"/>
      <c r="AK1069" s="33"/>
      <c r="AL1069" s="5"/>
      <c r="AM1069" s="11"/>
      <c r="AN1069" s="11"/>
      <c r="AO1069" s="6"/>
      <c r="AP1069" s="6"/>
      <c r="AQ1069" s="6"/>
      <c r="AR1069" s="33"/>
      <c r="AS1069" s="5"/>
      <c r="AT1069" s="11"/>
      <c r="AU1069" s="11"/>
      <c r="AV1069" s="6"/>
      <c r="AW1069" s="6"/>
      <c r="AX1069" s="6"/>
      <c r="AY1069" s="33"/>
      <c r="AZ1069" s="5"/>
      <c r="BA1069" s="11"/>
      <c r="BB1069" s="11"/>
      <c r="BC1069" s="6"/>
      <c r="BD1069" s="6"/>
      <c r="BE1069" s="6"/>
      <c r="BF1069" s="8"/>
      <c r="BG1069" s="33"/>
      <c r="BH1069" s="5"/>
      <c r="BI1069" s="11"/>
      <c r="BJ1069" s="11"/>
      <c r="BK1069" s="6"/>
      <c r="BL1069" s="6"/>
      <c r="BM1069" s="6"/>
      <c r="BN1069" s="59"/>
      <c r="BO1069" s="58"/>
      <c r="BP1069" s="58"/>
      <c r="BQ1069" s="61">
        <f t="shared" si="977"/>
        <v>6946.57</v>
      </c>
      <c r="BR1069" s="33"/>
      <c r="BS1069" s="5"/>
      <c r="BT1069" s="11"/>
      <c r="BU1069" s="11"/>
      <c r="BV1069" s="6"/>
      <c r="BW1069" s="6"/>
      <c r="BX1069" s="73"/>
      <c r="BY1069" s="6"/>
      <c r="BZ1069" s="33">
        <v>44287</v>
      </c>
      <c r="CA1069" s="5">
        <f t="shared" si="978"/>
        <v>44287</v>
      </c>
      <c r="CB1069" s="11">
        <f t="shared" si="979"/>
        <v>140</v>
      </c>
      <c r="CC1069" s="11"/>
      <c r="CD1069" s="6">
        <f t="shared" si="967"/>
        <v>266.44378082191781</v>
      </c>
      <c r="CE1069" s="62">
        <f t="shared" si="968"/>
        <v>266.44378082191781</v>
      </c>
      <c r="CF1069" s="73">
        <f t="shared" si="972"/>
        <v>176.36040730593609</v>
      </c>
      <c r="CG1069" s="73">
        <f t="shared" si="973"/>
        <v>6770.2095926940638</v>
      </c>
      <c r="CH1069" s="6">
        <f t="shared" si="969"/>
        <v>6680.1262191780816</v>
      </c>
      <c r="CI1069" s="6"/>
      <c r="CJ1069" s="33">
        <v>44652</v>
      </c>
      <c r="CK1069" s="5">
        <f t="shared" si="980"/>
        <v>44652</v>
      </c>
      <c r="CL1069" s="11">
        <f t="shared" si="981"/>
        <v>44652</v>
      </c>
      <c r="CM1069" s="11"/>
      <c r="CN1069" s="6">
        <f t="shared" si="970"/>
        <v>694.65699999999993</v>
      </c>
      <c r="CO1069" s="6">
        <f t="shared" si="984"/>
        <v>694.65699999999993</v>
      </c>
      <c r="CP1069" s="73">
        <f t="shared" si="983"/>
        <v>463.10466666666667</v>
      </c>
      <c r="CQ1069" s="73">
        <f t="shared" si="971"/>
        <v>6307.1049260273967</v>
      </c>
      <c r="CR1069" s="6">
        <f t="shared" si="982"/>
        <v>5985.4692191780814</v>
      </c>
    </row>
    <row r="1070" spans="1:96">
      <c r="A1070" s="30" t="s">
        <v>11932</v>
      </c>
      <c r="B1070" s="30" t="s">
        <v>11933</v>
      </c>
      <c r="C1070" s="49"/>
      <c r="D1070" s="49" t="s">
        <v>11973</v>
      </c>
      <c r="E1070" s="30" t="s">
        <v>3182</v>
      </c>
      <c r="F1070" s="30" t="s">
        <v>11974</v>
      </c>
      <c r="G1070" s="30" t="s">
        <v>4562</v>
      </c>
      <c r="H1070" s="30" t="s">
        <v>11650</v>
      </c>
      <c r="I1070" s="30" t="s">
        <v>4259</v>
      </c>
      <c r="J1070" s="30"/>
      <c r="K1070" s="30" t="s">
        <v>1240</v>
      </c>
      <c r="L1070" s="30" t="s">
        <v>3102</v>
      </c>
      <c r="M1070" s="31">
        <v>8142.19</v>
      </c>
      <c r="N1070" s="30">
        <v>10</v>
      </c>
      <c r="O1070" s="30"/>
      <c r="P1070" s="162">
        <v>15</v>
      </c>
      <c r="Q1070" s="30">
        <f t="shared" si="974"/>
        <v>120</v>
      </c>
      <c r="R1070" s="30">
        <f t="shared" si="975"/>
        <v>3652.4220000000005</v>
      </c>
      <c r="S1070" s="30"/>
      <c r="T1070" s="30" t="s">
        <v>6</v>
      </c>
      <c r="U1070" s="30"/>
      <c r="V1070" s="32">
        <v>44147</v>
      </c>
      <c r="W1070" s="30"/>
      <c r="X1070" s="31">
        <v>8142.19</v>
      </c>
      <c r="Y1070" s="30"/>
      <c r="Z1070" s="31"/>
      <c r="AA1070" s="30"/>
      <c r="AB1070" s="31">
        <f t="shared" si="976"/>
        <v>8142.19</v>
      </c>
      <c r="AC1070" s="33"/>
      <c r="AD1070" s="10"/>
      <c r="AE1070" s="10"/>
      <c r="AF1070" s="11"/>
      <c r="AG1070" s="11"/>
      <c r="AH1070" s="11"/>
      <c r="AI1070" s="11"/>
      <c r="AJ1070" s="11"/>
      <c r="AK1070" s="33"/>
      <c r="AL1070" s="5"/>
      <c r="AM1070" s="11"/>
      <c r="AN1070" s="11"/>
      <c r="AO1070" s="6"/>
      <c r="AP1070" s="6"/>
      <c r="AQ1070" s="6"/>
      <c r="AR1070" s="33"/>
      <c r="AS1070" s="5"/>
      <c r="AT1070" s="11"/>
      <c r="AU1070" s="11"/>
      <c r="AV1070" s="6"/>
      <c r="AW1070" s="6"/>
      <c r="AX1070" s="6"/>
      <c r="AY1070" s="33"/>
      <c r="AZ1070" s="5"/>
      <c r="BA1070" s="11"/>
      <c r="BB1070" s="11"/>
      <c r="BC1070" s="6"/>
      <c r="BD1070" s="6"/>
      <c r="BE1070" s="6"/>
      <c r="BF1070" s="8"/>
      <c r="BG1070" s="33"/>
      <c r="BH1070" s="5"/>
      <c r="BI1070" s="11"/>
      <c r="BJ1070" s="11"/>
      <c r="BK1070" s="6"/>
      <c r="BL1070" s="6"/>
      <c r="BM1070" s="6"/>
      <c r="BN1070" s="59"/>
      <c r="BO1070" s="58"/>
      <c r="BP1070" s="58"/>
      <c r="BQ1070" s="61">
        <f t="shared" si="977"/>
        <v>8142.19</v>
      </c>
      <c r="BR1070" s="33"/>
      <c r="BS1070" s="5"/>
      <c r="BT1070" s="11"/>
      <c r="BU1070" s="11"/>
      <c r="BV1070" s="6"/>
      <c r="BW1070" s="6"/>
      <c r="BX1070" s="73"/>
      <c r="BY1070" s="6"/>
      <c r="BZ1070" s="33">
        <v>44287</v>
      </c>
      <c r="CA1070" s="5">
        <f t="shared" si="978"/>
        <v>44287</v>
      </c>
      <c r="CB1070" s="11">
        <f t="shared" si="979"/>
        <v>140</v>
      </c>
      <c r="CC1070" s="11"/>
      <c r="CD1070" s="6">
        <f t="shared" si="967"/>
        <v>312.30317808219178</v>
      </c>
      <c r="CE1070" s="62">
        <f t="shared" si="968"/>
        <v>312.30317808219178</v>
      </c>
      <c r="CF1070" s="73">
        <f t="shared" si="972"/>
        <v>206.71496073059356</v>
      </c>
      <c r="CG1070" s="73">
        <f t="shared" si="973"/>
        <v>7935.4750392694059</v>
      </c>
      <c r="CH1070" s="6">
        <f t="shared" si="969"/>
        <v>7829.8868219178075</v>
      </c>
      <c r="CI1070" s="6"/>
      <c r="CJ1070" s="33">
        <v>44652</v>
      </c>
      <c r="CK1070" s="5">
        <f t="shared" si="980"/>
        <v>44652</v>
      </c>
      <c r="CL1070" s="11">
        <f t="shared" si="981"/>
        <v>44652</v>
      </c>
      <c r="CM1070" s="11"/>
      <c r="CN1070" s="6">
        <f t="shared" si="970"/>
        <v>814.21899999999994</v>
      </c>
      <c r="CO1070" s="6">
        <f t="shared" si="984"/>
        <v>814.21899999999994</v>
      </c>
      <c r="CP1070" s="73">
        <f t="shared" si="983"/>
        <v>542.81266666666659</v>
      </c>
      <c r="CQ1070" s="73">
        <f t="shared" si="971"/>
        <v>7392.6623726027392</v>
      </c>
      <c r="CR1070" s="6">
        <f t="shared" si="982"/>
        <v>7015.6678219178075</v>
      </c>
    </row>
    <row r="1071" spans="1:96">
      <c r="C1071" s="2"/>
      <c r="D1071" s="2"/>
      <c r="M1071" s="230"/>
      <c r="V1071" s="231"/>
      <c r="X1071" s="230"/>
      <c r="Z1071" s="230"/>
      <c r="AB1071" s="230"/>
      <c r="AC1071" s="232"/>
      <c r="AD1071" s="233"/>
      <c r="AE1071" s="233"/>
      <c r="AF1071" s="74"/>
      <c r="AG1071" s="74"/>
      <c r="AH1071" s="74"/>
      <c r="AI1071" s="74"/>
      <c r="AJ1071" s="74"/>
      <c r="AK1071" s="232"/>
      <c r="AL1071" s="234"/>
      <c r="AM1071" s="74"/>
      <c r="AN1071" s="74"/>
      <c r="AO1071" s="58"/>
      <c r="AP1071" s="58"/>
      <c r="AQ1071" s="58"/>
      <c r="AR1071" s="232"/>
      <c r="AS1071" s="234"/>
      <c r="AT1071" s="74"/>
      <c r="AU1071" s="74"/>
      <c r="AV1071" s="58"/>
      <c r="AW1071" s="58"/>
      <c r="AX1071" s="58"/>
      <c r="AY1071" s="232"/>
      <c r="AZ1071" s="234"/>
      <c r="BA1071" s="74"/>
      <c r="BB1071" s="74"/>
      <c r="BC1071" s="58"/>
      <c r="BD1071" s="58"/>
      <c r="BE1071" s="58"/>
      <c r="BF1071" s="8"/>
      <c r="BG1071" s="232"/>
      <c r="BH1071" s="234"/>
      <c r="BI1071" s="74"/>
      <c r="BJ1071" s="74"/>
      <c r="BK1071" s="58"/>
      <c r="BL1071" s="58"/>
      <c r="BM1071" s="58"/>
      <c r="BN1071" s="59"/>
      <c r="BO1071" s="58"/>
      <c r="BP1071" s="58"/>
      <c r="BQ1071" s="61"/>
      <c r="BR1071" s="232"/>
      <c r="BS1071" s="234"/>
      <c r="BT1071" s="74"/>
      <c r="BU1071" s="74"/>
      <c r="BV1071" s="58"/>
      <c r="BW1071" s="58"/>
      <c r="BX1071" s="163"/>
      <c r="BY1071" s="58"/>
      <c r="BZ1071" s="232"/>
      <c r="CA1071" s="234"/>
      <c r="CB1071" s="74"/>
      <c r="CC1071" s="74"/>
      <c r="CD1071" s="58"/>
      <c r="CE1071" s="235"/>
      <c r="CF1071" s="163"/>
      <c r="CG1071" s="163"/>
      <c r="CH1071" s="58"/>
      <c r="CI1071" s="58"/>
      <c r="CJ1071" s="232"/>
      <c r="CK1071" s="234"/>
      <c r="CL1071" s="74"/>
      <c r="CM1071" s="74"/>
      <c r="CN1071" s="58"/>
      <c r="CO1071" s="58"/>
      <c r="CP1071" s="163"/>
      <c r="CQ1071" s="163"/>
      <c r="CR1071" s="58"/>
    </row>
    <row r="1072" spans="1:96">
      <c r="C1072" s="2"/>
      <c r="D1072" s="2"/>
      <c r="M1072" s="236">
        <f>SUM(M6:M1071)</f>
        <v>2453918.6099999901</v>
      </c>
      <c r="V1072" s="231"/>
      <c r="X1072" s="230"/>
      <c r="Z1072" s="230"/>
      <c r="AB1072" s="230"/>
      <c r="AC1072" s="232"/>
      <c r="AD1072" s="233"/>
      <c r="AE1072" s="233"/>
      <c r="AF1072" s="74"/>
      <c r="AG1072" s="74"/>
      <c r="AH1072" s="74"/>
      <c r="AI1072" s="74"/>
      <c r="AJ1072" s="74"/>
      <c r="AK1072" s="232"/>
      <c r="AL1072" s="234"/>
      <c r="AM1072" s="74"/>
      <c r="AN1072" s="74"/>
      <c r="AO1072" s="58"/>
      <c r="AP1072" s="58"/>
      <c r="AQ1072" s="58"/>
      <c r="AR1072" s="232"/>
      <c r="AS1072" s="234"/>
      <c r="AT1072" s="74"/>
      <c r="AU1072" s="74"/>
      <c r="AV1072" s="58"/>
      <c r="AW1072" s="58"/>
      <c r="AX1072" s="58"/>
      <c r="AY1072" s="232"/>
      <c r="AZ1072" s="234"/>
      <c r="BA1072" s="74"/>
      <c r="BB1072" s="74"/>
      <c r="BC1072" s="58"/>
      <c r="BD1072" s="58"/>
      <c r="BE1072" s="58"/>
      <c r="BF1072" s="8"/>
      <c r="BG1072" s="232"/>
      <c r="BH1072" s="234"/>
      <c r="BI1072" s="74"/>
      <c r="BJ1072" s="74"/>
      <c r="BK1072" s="58"/>
      <c r="BL1072" s="58"/>
      <c r="BM1072" s="58"/>
      <c r="BN1072" s="59"/>
      <c r="BO1072" s="58"/>
      <c r="BP1072" s="58"/>
      <c r="BQ1072" s="61"/>
      <c r="BR1072" s="232"/>
      <c r="BS1072" s="234"/>
      <c r="BT1072" s="74"/>
      <c r="BU1072" s="74"/>
      <c r="BV1072" s="236">
        <f t="shared" ref="BV1072:CQ1072" si="985">SUM(BV6:BV1071)</f>
        <v>1662603.883567651</v>
      </c>
      <c r="BW1072" s="236">
        <f t="shared" si="985"/>
        <v>112590.14117944751</v>
      </c>
      <c r="BX1072" s="237">
        <f t="shared" si="985"/>
        <v>1237315.003878573</v>
      </c>
      <c r="BY1072" s="236">
        <f t="shared" si="985"/>
        <v>485139.78684149106</v>
      </c>
      <c r="BZ1072" s="236">
        <f t="shared" si="985"/>
        <v>47084503</v>
      </c>
      <c r="CA1072" s="236">
        <f t="shared" si="985"/>
        <v>47084503</v>
      </c>
      <c r="CB1072" s="236">
        <f t="shared" si="985"/>
        <v>4545625</v>
      </c>
      <c r="CC1072" s="236">
        <f t="shared" si="985"/>
        <v>0</v>
      </c>
      <c r="CD1072" s="236">
        <f t="shared" si="985"/>
        <v>1839638.8914794417</v>
      </c>
      <c r="CE1072" s="236">
        <f t="shared" si="985"/>
        <v>177248.00791179322</v>
      </c>
      <c r="CF1072" s="237">
        <f t="shared" si="985"/>
        <v>134596.06405923751</v>
      </c>
      <c r="CG1072" s="237">
        <f t="shared" si="985"/>
        <v>1285234.8798193384</v>
      </c>
      <c r="CH1072" s="236">
        <f t="shared" si="985"/>
        <v>491308.07892969809</v>
      </c>
      <c r="CI1072" s="236">
        <f t="shared" si="985"/>
        <v>0</v>
      </c>
      <c r="CJ1072" s="236">
        <f t="shared" si="985"/>
        <v>47509728</v>
      </c>
      <c r="CK1072" s="236">
        <f t="shared" si="985"/>
        <v>47509728</v>
      </c>
      <c r="CL1072" s="236">
        <f t="shared" si="985"/>
        <v>6256628</v>
      </c>
      <c r="CM1072" s="236">
        <f t="shared" si="985"/>
        <v>2505860</v>
      </c>
      <c r="CN1072" s="236">
        <f t="shared" si="985"/>
        <v>1912046.1679035169</v>
      </c>
      <c r="CO1072" s="236">
        <f t="shared" si="985"/>
        <v>79620.887821339027</v>
      </c>
      <c r="CP1072" s="237">
        <f t="shared" si="985"/>
        <v>138479.58558093253</v>
      </c>
      <c r="CQ1072" s="237">
        <f t="shared" si="985"/>
        <v>1146755.2942384044</v>
      </c>
      <c r="CR1072" s="236">
        <f>SUM(CR6:CR1071)</f>
        <v>411687.19110835943</v>
      </c>
    </row>
    <row r="1073" spans="1:97" ht="6.6" customHeight="1">
      <c r="C1073" s="2"/>
      <c r="D1073" s="2"/>
      <c r="M1073" s="236"/>
      <c r="V1073" s="231"/>
      <c r="X1073" s="230"/>
      <c r="Z1073" s="230"/>
      <c r="AB1073" s="230"/>
      <c r="AC1073" s="232"/>
      <c r="AD1073" s="233"/>
      <c r="AE1073" s="233"/>
      <c r="AF1073" s="74"/>
      <c r="AG1073" s="74"/>
      <c r="AH1073" s="74"/>
      <c r="AI1073" s="74"/>
      <c r="AJ1073" s="74"/>
      <c r="AK1073" s="232"/>
      <c r="AL1073" s="234"/>
      <c r="AM1073" s="74"/>
      <c r="AN1073" s="74"/>
      <c r="AO1073" s="58"/>
      <c r="AP1073" s="58"/>
      <c r="AQ1073" s="58"/>
      <c r="AR1073" s="232"/>
      <c r="AS1073" s="234"/>
      <c r="AT1073" s="74"/>
      <c r="AU1073" s="74"/>
      <c r="AV1073" s="58"/>
      <c r="AW1073" s="58"/>
      <c r="AX1073" s="58"/>
      <c r="AY1073" s="232"/>
      <c r="AZ1073" s="234"/>
      <c r="BA1073" s="74"/>
      <c r="BB1073" s="74"/>
      <c r="BC1073" s="58"/>
      <c r="BD1073" s="58"/>
      <c r="BE1073" s="58"/>
      <c r="BF1073" s="8"/>
      <c r="BG1073" s="232"/>
      <c r="BH1073" s="234"/>
      <c r="BI1073" s="74"/>
      <c r="BJ1073" s="74"/>
      <c r="BK1073" s="58"/>
      <c r="BL1073" s="58"/>
      <c r="BM1073" s="58"/>
      <c r="BN1073" s="59"/>
      <c r="BO1073" s="58"/>
      <c r="BP1073" s="58"/>
      <c r="BQ1073" s="61"/>
      <c r="BR1073" s="232"/>
      <c r="BS1073" s="234"/>
      <c r="BT1073" s="74"/>
      <c r="BU1073" s="74"/>
      <c r="BV1073" s="236"/>
      <c r="BW1073" s="236"/>
      <c r="BX1073" s="237"/>
      <c r="BY1073" s="236"/>
      <c r="BZ1073" s="236"/>
      <c r="CA1073" s="236"/>
      <c r="CB1073" s="236"/>
      <c r="CC1073" s="236"/>
      <c r="CD1073" s="236"/>
      <c r="CE1073" s="236"/>
      <c r="CF1073" s="237"/>
      <c r="CG1073" s="237"/>
      <c r="CH1073" s="236"/>
      <c r="CI1073" s="236"/>
      <c r="CJ1073" s="236"/>
      <c r="CK1073" s="236"/>
      <c r="CL1073" s="236"/>
      <c r="CM1073" s="236"/>
      <c r="CN1073" s="236"/>
      <c r="CO1073" s="236"/>
      <c r="CP1073" s="237"/>
      <c r="CQ1073" s="237"/>
      <c r="CR1073" s="236"/>
    </row>
    <row r="1074" spans="1:97">
      <c r="C1074" s="2"/>
      <c r="D1074" s="2"/>
      <c r="M1074" s="236"/>
      <c r="V1074" s="231"/>
      <c r="X1074" s="230"/>
      <c r="Z1074" s="230"/>
      <c r="AB1074" s="230"/>
      <c r="AC1074" s="232"/>
      <c r="AD1074" s="233"/>
      <c r="AE1074" s="233"/>
      <c r="AF1074" s="74"/>
      <c r="AG1074" s="74"/>
      <c r="AH1074" s="74"/>
      <c r="AI1074" s="74"/>
      <c r="AJ1074" s="74"/>
      <c r="AK1074" s="232"/>
      <c r="AL1074" s="234"/>
      <c r="AM1074" s="74"/>
      <c r="AN1074" s="74"/>
      <c r="AO1074" s="58"/>
      <c r="AP1074" s="58"/>
      <c r="AQ1074" s="58"/>
      <c r="AR1074" s="232"/>
      <c r="AS1074" s="234"/>
      <c r="AT1074" s="74"/>
      <c r="AU1074" s="74"/>
      <c r="AV1074" s="58"/>
      <c r="AW1074" s="58"/>
      <c r="AX1074" s="58"/>
      <c r="AY1074" s="232"/>
      <c r="AZ1074" s="234"/>
      <c r="BA1074" s="74"/>
      <c r="BB1074" s="74"/>
      <c r="BC1074" s="58"/>
      <c r="BD1074" s="58"/>
      <c r="BE1074" s="58"/>
      <c r="BF1074" s="8"/>
      <c r="BG1074" s="232"/>
      <c r="BH1074" s="234"/>
      <c r="BI1074" s="74"/>
      <c r="BJ1074" s="74"/>
      <c r="BK1074" s="58"/>
      <c r="BL1074" s="58"/>
      <c r="BM1074" s="58"/>
      <c r="BN1074" s="59"/>
      <c r="BO1074" s="58"/>
      <c r="BP1074" s="58"/>
      <c r="BQ1074" s="61"/>
      <c r="BR1074" s="232"/>
      <c r="BS1074" s="234"/>
      <c r="BT1074" s="74"/>
      <c r="BU1074" s="74"/>
      <c r="BV1074" s="236"/>
      <c r="BW1074" s="236"/>
      <c r="BX1074" s="238">
        <f>BX1072-BY1072</f>
        <v>752175.21703708195</v>
      </c>
      <c r="BY1074" s="236"/>
      <c r="BZ1074" s="236"/>
      <c r="CA1074" s="236"/>
      <c r="CB1074" s="236"/>
      <c r="CC1074" s="236"/>
      <c r="CD1074" s="236"/>
      <c r="CE1074" s="236"/>
      <c r="CF1074" s="238">
        <f>CF1072-CE1072</f>
        <v>-42651.943852555705</v>
      </c>
      <c r="CG1074" s="238">
        <f>CG1072-CH1072</f>
        <v>793926.80088964035</v>
      </c>
      <c r="CH1074" s="236"/>
      <c r="CI1074" s="236"/>
      <c r="CJ1074" s="236"/>
      <c r="CK1074" s="236"/>
      <c r="CL1074" s="236"/>
      <c r="CM1074" s="236"/>
      <c r="CN1074" s="236"/>
      <c r="CO1074" s="236"/>
      <c r="CP1074" s="238">
        <f>CP1072-CO1072</f>
        <v>58858.697759593502</v>
      </c>
      <c r="CQ1074" s="238">
        <f>CQ1072-CR1072</f>
        <v>735068.10313004488</v>
      </c>
      <c r="CR1074" s="236"/>
    </row>
    <row r="1075" spans="1:97">
      <c r="C1075" s="2"/>
      <c r="D1075" s="2"/>
      <c r="M1075" s="236"/>
      <c r="V1075" s="231"/>
      <c r="X1075" s="230"/>
      <c r="Z1075" s="230"/>
      <c r="AB1075" s="230"/>
      <c r="AC1075" s="232"/>
      <c r="AD1075" s="233"/>
      <c r="AE1075" s="233"/>
      <c r="AF1075" s="74"/>
      <c r="AG1075" s="74"/>
      <c r="AH1075" s="74"/>
      <c r="AI1075" s="74"/>
      <c r="AJ1075" s="74"/>
      <c r="AK1075" s="232"/>
      <c r="AL1075" s="234"/>
      <c r="AM1075" s="74"/>
      <c r="AN1075" s="74"/>
      <c r="AO1075" s="58"/>
      <c r="AP1075" s="58"/>
      <c r="AQ1075" s="58"/>
      <c r="AR1075" s="232"/>
      <c r="AS1075" s="234"/>
      <c r="AT1075" s="74"/>
      <c r="AU1075" s="74"/>
      <c r="AV1075" s="58"/>
      <c r="AW1075" s="58"/>
      <c r="AX1075" s="58"/>
      <c r="AY1075" s="232"/>
      <c r="AZ1075" s="234"/>
      <c r="BA1075" s="74"/>
      <c r="BB1075" s="74"/>
      <c r="BC1075" s="58"/>
      <c r="BD1075" s="58"/>
      <c r="BE1075" s="58"/>
      <c r="BF1075" s="8"/>
      <c r="BG1075" s="232"/>
      <c r="BH1075" s="234"/>
      <c r="BI1075" s="74"/>
      <c r="BJ1075" s="74"/>
      <c r="BK1075" s="58"/>
      <c r="BL1075" s="58"/>
      <c r="BM1075" s="58"/>
      <c r="BN1075" s="59"/>
      <c r="BO1075" s="58"/>
      <c r="BP1075" s="58"/>
      <c r="BQ1075" s="61"/>
      <c r="BR1075" s="232"/>
      <c r="BS1075" s="234"/>
      <c r="BT1075" s="74"/>
      <c r="BU1075" s="74"/>
      <c r="BV1075" s="236"/>
      <c r="BW1075" s="236"/>
      <c r="BX1075" s="236"/>
      <c r="BY1075" s="236"/>
      <c r="BZ1075" s="236"/>
      <c r="CA1075" s="236"/>
      <c r="CB1075" s="236"/>
      <c r="CC1075" s="236"/>
      <c r="CD1075" s="236"/>
      <c r="CE1075" s="236"/>
      <c r="CF1075" s="236"/>
      <c r="CG1075" s="236"/>
      <c r="CH1075" s="236"/>
      <c r="CI1075" s="236"/>
      <c r="CJ1075" s="236"/>
      <c r="CK1075" s="236"/>
      <c r="CL1075" s="236"/>
      <c r="CM1075" s="236"/>
      <c r="CN1075" s="236"/>
      <c r="CO1075" s="236"/>
      <c r="CP1075" s="236"/>
      <c r="CQ1075" s="236"/>
      <c r="CR1075" s="236"/>
    </row>
    <row r="1076" spans="1:97">
      <c r="B1076" s="239" t="s">
        <v>12482</v>
      </c>
      <c r="C1076" s="240"/>
      <c r="D1076" s="240"/>
      <c r="E1076" s="241"/>
      <c r="F1076" s="241"/>
      <c r="G1076" s="241"/>
      <c r="H1076" s="241"/>
      <c r="I1076" s="241"/>
      <c r="J1076" s="241"/>
      <c r="K1076" s="241"/>
      <c r="L1076" s="241"/>
      <c r="M1076" s="242"/>
      <c r="N1076" s="241"/>
      <c r="O1076" s="241"/>
      <c r="P1076" s="241"/>
      <c r="Q1076" s="241"/>
      <c r="R1076" s="241"/>
      <c r="S1076" s="241"/>
      <c r="T1076" s="241"/>
      <c r="U1076" s="241"/>
      <c r="V1076" s="243"/>
      <c r="W1076" s="241"/>
      <c r="X1076" s="244"/>
      <c r="Y1076" s="241"/>
      <c r="Z1076" s="244"/>
      <c r="AA1076" s="241"/>
      <c r="AB1076" s="244"/>
      <c r="AC1076" s="245"/>
      <c r="AD1076" s="246"/>
      <c r="AE1076" s="246"/>
      <c r="AF1076" s="247"/>
      <c r="AG1076" s="247"/>
      <c r="AH1076" s="247"/>
      <c r="AI1076" s="247"/>
      <c r="AJ1076" s="247"/>
      <c r="AK1076" s="245"/>
      <c r="AL1076" s="248"/>
      <c r="AM1076" s="247"/>
      <c r="AN1076" s="247"/>
      <c r="AO1076" s="226"/>
      <c r="AP1076" s="226"/>
      <c r="AQ1076" s="226"/>
      <c r="AR1076" s="245"/>
      <c r="AS1076" s="248"/>
      <c r="AT1076" s="247"/>
      <c r="AU1076" s="247"/>
      <c r="AV1076" s="226"/>
      <c r="AW1076" s="226"/>
      <c r="AX1076" s="226"/>
      <c r="AY1076" s="245"/>
      <c r="AZ1076" s="248"/>
      <c r="BA1076" s="247"/>
      <c r="BB1076" s="247"/>
      <c r="BC1076" s="226"/>
      <c r="BD1076" s="226"/>
      <c r="BE1076" s="226"/>
      <c r="BF1076" s="224"/>
      <c r="BG1076" s="245"/>
      <c r="BH1076" s="248"/>
      <c r="BI1076" s="247"/>
      <c r="BJ1076" s="247"/>
      <c r="BK1076" s="226"/>
      <c r="BL1076" s="226"/>
      <c r="BM1076" s="226"/>
      <c r="BN1076" s="225"/>
      <c r="BO1076" s="226"/>
      <c r="BP1076" s="226"/>
      <c r="BQ1076" s="227"/>
      <c r="BR1076" s="245"/>
      <c r="BS1076" s="248"/>
      <c r="BT1076" s="247"/>
      <c r="BU1076" s="247"/>
      <c r="BV1076" s="242"/>
      <c r="BW1076" s="242"/>
      <c r="BX1076" s="242">
        <v>1254142.6599999999</v>
      </c>
      <c r="BY1076" s="242"/>
      <c r="BZ1076" s="242"/>
      <c r="CA1076" s="242"/>
      <c r="CB1076" s="242"/>
      <c r="CC1076" s="242"/>
      <c r="CD1076" s="242"/>
      <c r="CE1076" s="242"/>
      <c r="CF1076" s="242">
        <v>140347.54999999999</v>
      </c>
      <c r="CG1076" s="242">
        <v>1296311.0499999998</v>
      </c>
      <c r="CH1076" s="242">
        <v>1254142.6599999999</v>
      </c>
      <c r="CI1076" s="242">
        <v>1254142.6599999999</v>
      </c>
      <c r="CJ1076" s="242">
        <v>1254142.6599999999</v>
      </c>
      <c r="CK1076" s="242">
        <v>1254142.6599999999</v>
      </c>
      <c r="CL1076" s="242">
        <v>1254142.6599999999</v>
      </c>
      <c r="CM1076" s="242">
        <v>1254142.6599999999</v>
      </c>
      <c r="CN1076" s="242">
        <v>1254142.6599999999</v>
      </c>
      <c r="CO1076" s="242">
        <v>1254142.6599999999</v>
      </c>
      <c r="CP1076" s="242">
        <v>138502.753203717</v>
      </c>
      <c r="CQ1076" s="242">
        <v>1152080.6294526907</v>
      </c>
      <c r="CR1076" s="236"/>
      <c r="CS1076" s="61"/>
    </row>
    <row r="1077" spans="1:97">
      <c r="B1077" s="239"/>
      <c r="C1077" s="240"/>
      <c r="D1077" s="240"/>
      <c r="E1077" s="241"/>
      <c r="F1077" s="241"/>
      <c r="G1077" s="241"/>
      <c r="H1077" s="241"/>
      <c r="I1077" s="241"/>
      <c r="J1077" s="241"/>
      <c r="K1077" s="241"/>
      <c r="L1077" s="241"/>
      <c r="M1077" s="242"/>
      <c r="N1077" s="241"/>
      <c r="O1077" s="241"/>
      <c r="P1077" s="241"/>
      <c r="Q1077" s="241"/>
      <c r="R1077" s="241"/>
      <c r="S1077" s="241"/>
      <c r="T1077" s="241"/>
      <c r="U1077" s="241"/>
      <c r="V1077" s="243"/>
      <c r="W1077" s="241"/>
      <c r="X1077" s="244"/>
      <c r="Y1077" s="241"/>
      <c r="Z1077" s="244"/>
      <c r="AA1077" s="241"/>
      <c r="AB1077" s="244"/>
      <c r="AC1077" s="245"/>
      <c r="AD1077" s="246"/>
      <c r="AE1077" s="246"/>
      <c r="AF1077" s="247"/>
      <c r="AG1077" s="247"/>
      <c r="AH1077" s="247"/>
      <c r="AI1077" s="247"/>
      <c r="AJ1077" s="247"/>
      <c r="AK1077" s="245"/>
      <c r="AL1077" s="248"/>
      <c r="AM1077" s="247"/>
      <c r="AN1077" s="247"/>
      <c r="AO1077" s="226"/>
      <c r="AP1077" s="226"/>
      <c r="AQ1077" s="226"/>
      <c r="AR1077" s="245"/>
      <c r="AS1077" s="248"/>
      <c r="AT1077" s="247"/>
      <c r="AU1077" s="247"/>
      <c r="AV1077" s="226"/>
      <c r="AW1077" s="226"/>
      <c r="AX1077" s="226"/>
      <c r="AY1077" s="245"/>
      <c r="AZ1077" s="248"/>
      <c r="BA1077" s="247"/>
      <c r="BB1077" s="247"/>
      <c r="BC1077" s="226"/>
      <c r="BD1077" s="226"/>
      <c r="BE1077" s="226"/>
      <c r="BF1077" s="224"/>
      <c r="BG1077" s="245"/>
      <c r="BH1077" s="248"/>
      <c r="BI1077" s="247"/>
      <c r="BJ1077" s="247"/>
      <c r="BK1077" s="226"/>
      <c r="BL1077" s="226"/>
      <c r="BM1077" s="226"/>
      <c r="BN1077" s="225"/>
      <c r="BO1077" s="226"/>
      <c r="BP1077" s="226"/>
      <c r="BQ1077" s="227"/>
      <c r="BR1077" s="245"/>
      <c r="BS1077" s="248"/>
      <c r="BT1077" s="247"/>
      <c r="BU1077" s="247"/>
      <c r="BV1077" s="242"/>
      <c r="BW1077" s="242"/>
      <c r="BX1077" s="242"/>
      <c r="BY1077" s="242"/>
      <c r="BZ1077" s="242"/>
      <c r="CA1077" s="242"/>
      <c r="CB1077" s="242"/>
      <c r="CC1077" s="242"/>
      <c r="CD1077" s="242"/>
      <c r="CE1077" s="242"/>
      <c r="CF1077" s="242"/>
      <c r="CG1077" s="242"/>
      <c r="CH1077" s="242"/>
      <c r="CI1077" s="242"/>
      <c r="CJ1077" s="242"/>
      <c r="CK1077" s="242"/>
      <c r="CL1077" s="242"/>
      <c r="CM1077" s="242"/>
      <c r="CN1077" s="242"/>
      <c r="CO1077" s="242"/>
      <c r="CP1077" s="242"/>
      <c r="CQ1077" s="242"/>
      <c r="CR1077" s="236"/>
      <c r="CS1077" s="61"/>
    </row>
    <row r="1078" spans="1:97">
      <c r="B1078" s="239" t="s">
        <v>12483</v>
      </c>
      <c r="C1078" s="240"/>
      <c r="D1078" s="240"/>
      <c r="E1078" s="241"/>
      <c r="F1078" s="241"/>
      <c r="G1078" s="241"/>
      <c r="H1078" s="241"/>
      <c r="I1078" s="241"/>
      <c r="J1078" s="241"/>
      <c r="K1078" s="241"/>
      <c r="L1078" s="241"/>
      <c r="M1078" s="242"/>
      <c r="N1078" s="241"/>
      <c r="O1078" s="241"/>
      <c r="P1078" s="241"/>
      <c r="Q1078" s="241"/>
      <c r="R1078" s="241"/>
      <c r="S1078" s="241"/>
      <c r="T1078" s="241"/>
      <c r="U1078" s="241"/>
      <c r="V1078" s="243"/>
      <c r="W1078" s="241"/>
      <c r="X1078" s="244"/>
      <c r="Y1078" s="241"/>
      <c r="Z1078" s="244"/>
      <c r="AA1078" s="241"/>
      <c r="AB1078" s="244"/>
      <c r="AC1078" s="245"/>
      <c r="AD1078" s="246"/>
      <c r="AE1078" s="246"/>
      <c r="AF1078" s="247"/>
      <c r="AG1078" s="247"/>
      <c r="AH1078" s="247"/>
      <c r="AI1078" s="247"/>
      <c r="AJ1078" s="247"/>
      <c r="AK1078" s="245"/>
      <c r="AL1078" s="248"/>
      <c r="AM1078" s="247"/>
      <c r="AN1078" s="247"/>
      <c r="AO1078" s="226"/>
      <c r="AP1078" s="226"/>
      <c r="AQ1078" s="226"/>
      <c r="AR1078" s="245"/>
      <c r="AS1078" s="248"/>
      <c r="AT1078" s="247"/>
      <c r="AU1078" s="247"/>
      <c r="AV1078" s="226"/>
      <c r="AW1078" s="226"/>
      <c r="AX1078" s="226"/>
      <c r="AY1078" s="245"/>
      <c r="AZ1078" s="248"/>
      <c r="BA1078" s="247"/>
      <c r="BB1078" s="247"/>
      <c r="BC1078" s="226"/>
      <c r="BD1078" s="226"/>
      <c r="BE1078" s="226"/>
      <c r="BF1078" s="224"/>
      <c r="BG1078" s="245"/>
      <c r="BH1078" s="248"/>
      <c r="BI1078" s="247"/>
      <c r="BJ1078" s="247"/>
      <c r="BK1078" s="226"/>
      <c r="BL1078" s="226"/>
      <c r="BM1078" s="226"/>
      <c r="BN1078" s="225"/>
      <c r="BO1078" s="226"/>
      <c r="BP1078" s="226"/>
      <c r="BQ1078" s="227"/>
      <c r="BR1078" s="245"/>
      <c r="BS1078" s="248"/>
      <c r="BT1078" s="247"/>
      <c r="BU1078" s="247"/>
      <c r="BV1078" s="242"/>
      <c r="BW1078" s="242"/>
      <c r="BX1078" s="242">
        <f>BX1072-BX1076</f>
        <v>-16827.65612142696</v>
      </c>
      <c r="BY1078" s="242"/>
      <c r="BZ1078" s="242"/>
      <c r="CA1078" s="242"/>
      <c r="CB1078" s="242"/>
      <c r="CC1078" s="242"/>
      <c r="CD1078" s="242"/>
      <c r="CE1078" s="242"/>
      <c r="CF1078" s="242">
        <f>CF1072-CF1076</f>
        <v>-5751.4859407624754</v>
      </c>
      <c r="CG1078" s="242">
        <f>CG1072-CG1076</f>
        <v>-11076.170180661371</v>
      </c>
      <c r="CH1078" s="242">
        <f t="shared" ref="CH1078:CO1078" si="986">CH1072-CH1076</f>
        <v>-762834.58107030182</v>
      </c>
      <c r="CI1078" s="242">
        <f t="shared" si="986"/>
        <v>-1254142.6599999999</v>
      </c>
      <c r="CJ1078" s="242">
        <f t="shared" si="986"/>
        <v>46255585.340000004</v>
      </c>
      <c r="CK1078" s="242">
        <f t="shared" si="986"/>
        <v>46255585.340000004</v>
      </c>
      <c r="CL1078" s="242">
        <f t="shared" si="986"/>
        <v>5002485.34</v>
      </c>
      <c r="CM1078" s="242">
        <f t="shared" si="986"/>
        <v>1251717.3400000001</v>
      </c>
      <c r="CN1078" s="242">
        <f t="shared" si="986"/>
        <v>657903.50790351699</v>
      </c>
      <c r="CO1078" s="242">
        <f t="shared" si="986"/>
        <v>-1174521.7721786608</v>
      </c>
      <c r="CP1078" s="242">
        <f>CP1072-CP1076</f>
        <v>-23.167622784472769</v>
      </c>
      <c r="CQ1078" s="242">
        <f>CQ1072-CQ1076</f>
        <v>-5325.3352142863441</v>
      </c>
      <c r="CR1078" s="236"/>
    </row>
    <row r="1080" spans="1:97">
      <c r="A1080" s="30" t="s">
        <v>3028</v>
      </c>
      <c r="B1080" s="34" t="s">
        <v>3056</v>
      </c>
      <c r="C1080" s="52" t="s">
        <v>3068</v>
      </c>
      <c r="D1080" s="52" t="s">
        <v>3068</v>
      </c>
      <c r="E1080" s="34" t="s">
        <v>3067</v>
      </c>
      <c r="F1080" s="34" t="s">
        <v>3119</v>
      </c>
      <c r="G1080" s="34" t="s">
        <v>4562</v>
      </c>
      <c r="H1080" s="34" t="s">
        <v>3118</v>
      </c>
      <c r="I1080" s="34" t="s">
        <v>3117</v>
      </c>
      <c r="J1080" s="30"/>
      <c r="K1080" s="30" t="s">
        <v>3059</v>
      </c>
      <c r="L1080" s="30" t="s">
        <v>3102</v>
      </c>
      <c r="M1080" s="30">
        <v>17.680000000000007</v>
      </c>
      <c r="N1080" s="30">
        <v>0</v>
      </c>
      <c r="O1080" s="30"/>
      <c r="P1080" s="30"/>
      <c r="Q1080" s="35">
        <f t="shared" ref="Q1080:Q1107" si="987">N1080*12</f>
        <v>0</v>
      </c>
      <c r="R1080" s="30">
        <f t="shared" ref="R1080:R1107" si="988">N1080*365.2422</f>
        <v>0</v>
      </c>
      <c r="S1080" s="30">
        <f t="shared" ref="S1080:S1107" si="989">N1080*365</f>
        <v>0</v>
      </c>
      <c r="T1080" s="30" t="s">
        <v>3062</v>
      </c>
      <c r="U1080" s="30"/>
      <c r="V1080" s="49" t="s">
        <v>3062</v>
      </c>
      <c r="W1080" s="30"/>
      <c r="X1080" s="31"/>
      <c r="Y1080" s="31"/>
      <c r="Z1080" s="31"/>
      <c r="AA1080" s="31">
        <v>450</v>
      </c>
      <c r="AB1080" s="31">
        <f t="shared" ref="AB1080:AB1107" si="990">SUBTOTAL(9,X1080:AA1080)</f>
        <v>450</v>
      </c>
      <c r="AC1080" s="33">
        <v>42095</v>
      </c>
      <c r="AD1080" s="10" t="str">
        <f t="shared" ref="AD1080:AD1107" si="991">V1080</f>
        <v>n/a</v>
      </c>
      <c r="AE1080" s="10">
        <f t="shared" ref="AE1080:AE1107" si="992">AC1080</f>
        <v>42095</v>
      </c>
      <c r="AF1080" s="11">
        <v>0</v>
      </c>
      <c r="AG1080" s="11">
        <f t="shared" ref="AG1080:AG1107" si="993">+N1080*365.25</f>
        <v>0</v>
      </c>
      <c r="AH1080" s="11">
        <f t="shared" ref="AH1080:AH1107" si="994">IF(AG1080&lt;AF1080,AG1080,AF1080)</f>
        <v>0</v>
      </c>
      <c r="AI1080" s="11">
        <f t="shared" ref="AI1080:AI1107" si="995">ROUND(IF(AH1080&gt;0,IF(AH1080&lt;AG1080,AH1080/AG1080*(X1080+Y1080),(X1080+Y1080)),0),2)</f>
        <v>0</v>
      </c>
      <c r="AJ1080" s="11">
        <f t="shared" ref="AJ1080:AJ1107" si="996">X1080</f>
        <v>0</v>
      </c>
      <c r="AK1080" s="33">
        <v>42461</v>
      </c>
      <c r="AL1080" s="5">
        <f t="shared" ref="AL1080:AL1107" si="997">AK1080</f>
        <v>42461</v>
      </c>
      <c r="AM1080" s="11">
        <f t="shared" ref="AM1080:AM1107" si="998">IF(AD1080 &lt;&gt; "N/a",IF(AL1080&lt;AD1080,0,AL1080-AD1080),0)</f>
        <v>0</v>
      </c>
      <c r="AN1080" s="11">
        <f t="shared" ref="AN1080:AN1107" si="999">IF(AG1080&lt;AM1080,AH1080,AM1080)</f>
        <v>0</v>
      </c>
      <c r="AO1080" s="11">
        <v>0</v>
      </c>
      <c r="AP1080" s="6">
        <v>0</v>
      </c>
      <c r="AQ1080" s="6">
        <f t="shared" ref="AQ1080:AQ1107" si="1000">AJ1080</f>
        <v>0</v>
      </c>
      <c r="AR1080" s="33">
        <v>42826</v>
      </c>
      <c r="AS1080" s="5">
        <f t="shared" ref="AS1080:AS1107" si="1001">AR1080</f>
        <v>42826</v>
      </c>
      <c r="AT1080" s="11">
        <f t="shared" ref="AT1080:AT1107" si="1002">IF(AD1080 &lt;&gt; "N/a",IF(AS1080&lt;W1080,0,AS1080-W1080),0)</f>
        <v>0</v>
      </c>
      <c r="AU1080" s="11">
        <f t="shared" ref="AU1080:AU1107" si="1003">IF(AK1080 &lt;&gt; "N/a",IF(AT1080&lt;AK1080,0,AT1080-AK1080),0)</f>
        <v>0</v>
      </c>
      <c r="AV1080" s="6">
        <v>0</v>
      </c>
      <c r="AW1080" s="6">
        <v>0</v>
      </c>
      <c r="AX1080" s="6">
        <f t="shared" ref="AX1080:AX1107" si="1004">AQ1080-Y1080</f>
        <v>0</v>
      </c>
      <c r="AY1080" s="33">
        <v>43191</v>
      </c>
      <c r="AZ1080" s="5">
        <f t="shared" ref="AZ1080:AZ1107" si="1005">AY1080</f>
        <v>43191</v>
      </c>
      <c r="BA1080" s="11">
        <f t="shared" ref="BA1080:BA1107" si="1006">IF(AJ1080 &lt;&gt; "N/a",IF(AZ1080&lt;AD1080,0,AZ1080-AD1080),0)</f>
        <v>0</v>
      </c>
      <c r="BB1080" s="11">
        <f t="shared" ref="BB1080:BB1107" si="1007">IF(AR1080 &lt;&gt; "N/a",IF(BA1080&lt;AR1080,0,BA1080-AR1080),0)</f>
        <v>0</v>
      </c>
      <c r="BC1080" s="6">
        <v>0</v>
      </c>
      <c r="BD1080" s="6">
        <f t="shared" ref="BD1080:BD1107" si="1008">BC1080-AV1080</f>
        <v>0</v>
      </c>
      <c r="BE1080" s="6">
        <f t="shared" ref="BE1080:BE1107" si="1009">AB1080-BC1080</f>
        <v>450</v>
      </c>
      <c r="BG1080" s="33">
        <v>43556</v>
      </c>
      <c r="BH1080" s="5">
        <f t="shared" ref="BH1080:BH1107" si="1010">BG1080</f>
        <v>43556</v>
      </c>
      <c r="BI1080" s="11">
        <f t="shared" ref="BI1080:BI1107" si="1011">IF(AR1080 &lt;&gt; "N/a",IF(BH1080&lt;AL1080,0,BH1080-AL1080),0)</f>
        <v>1095</v>
      </c>
      <c r="BJ1080" s="11">
        <f t="shared" ref="BJ1080:BJ1107" si="1012">IF(AZ1080 &lt;&gt; "N/a",IF(BI1080&lt;AZ1080,0,BI1080-AZ1080),0)</f>
        <v>0</v>
      </c>
      <c r="BK1080" s="6">
        <v>0</v>
      </c>
      <c r="BL1080" s="6">
        <f t="shared" ref="BL1080:BL1107" si="1013">BK1080-BC1080</f>
        <v>0</v>
      </c>
      <c r="BM1080" s="6">
        <f t="shared" ref="BM1080:BM1107" si="1014">BE1080-BL1080</f>
        <v>450</v>
      </c>
      <c r="BN1080" s="58"/>
      <c r="BO1080" s="58"/>
      <c r="BP1080" s="58"/>
      <c r="BR1080" s="33">
        <v>43922</v>
      </c>
      <c r="BS1080" s="5">
        <f t="shared" ref="BS1080:BS1106" si="1015">BR1080</f>
        <v>43922</v>
      </c>
      <c r="BT1080" s="11">
        <f t="shared" ref="BT1080:BT1107" si="1016">IF(AZ1080 &lt;&gt; "N/a",IF(BS1080&lt;AT1080,0,BS1080-AT1080),0)</f>
        <v>43922</v>
      </c>
      <c r="BU1080" s="11">
        <f t="shared" ref="BU1080:BU1107" si="1017">IF(BH1080 &lt;&gt; "N/a",IF(BT1080&lt;BH1080,0,BT1080-BH1080),0)</f>
        <v>366</v>
      </c>
      <c r="BV1080" s="6">
        <f t="shared" ref="BV1080:BV1107" si="1018">BK1080+BW1080</f>
        <v>0</v>
      </c>
      <c r="BW1080" s="6">
        <v>0</v>
      </c>
      <c r="BX1080" s="6"/>
      <c r="BY1080" s="6">
        <f t="shared" ref="BY1080:BY1107" si="1019">BM1080-BW1080</f>
        <v>450</v>
      </c>
      <c r="BZ1080" s="33">
        <v>44287</v>
      </c>
      <c r="CA1080" s="5">
        <f t="shared" ref="CA1080:CA1106" si="1020">BZ1080</f>
        <v>44287</v>
      </c>
      <c r="CB1080" s="11">
        <f t="shared" ref="CB1080:CB1107" si="1021">IF(BG1080 &lt;&gt; "N/a",IF(CA1080&lt;BA1080,0,CA1080-BA1080),0)</f>
        <v>44287</v>
      </c>
      <c r="CC1080" s="11">
        <f t="shared" ref="CC1080:CC1107" si="1022">IF(BO1080 &lt;&gt; "N/a",IF(CB1080&lt;BO1080,0,CB1080-BO1080),0)</f>
        <v>44287</v>
      </c>
      <c r="CD1080" s="6">
        <v>0</v>
      </c>
      <c r="CE1080" s="6">
        <v>0</v>
      </c>
      <c r="CF1080" s="6"/>
      <c r="CG1080" s="6"/>
      <c r="CH1080" s="6">
        <v>0</v>
      </c>
      <c r="CI1080" s="6"/>
      <c r="CJ1080" s="33">
        <v>44652</v>
      </c>
      <c r="CK1080" s="5">
        <f t="shared" ref="CK1080:CK1106" si="1023">CJ1080</f>
        <v>44652</v>
      </c>
      <c r="CL1080" s="11">
        <f t="shared" ref="CL1080:CL1107" si="1024">IF(BN1080 &lt;&gt; "N/a",IF(CK1080&lt;BH1080,0,CK1080-BH1080),0)</f>
        <v>1096</v>
      </c>
      <c r="CM1080" s="11">
        <f t="shared" ref="CM1080:CM1107" si="1025">IF(BV1080 &lt;&gt; "N/a",IF(CL1080&lt;BV1080,0,CL1080-BV1080),0)</f>
        <v>1096</v>
      </c>
      <c r="CN1080" s="6">
        <v>432.32</v>
      </c>
      <c r="CO1080" s="6"/>
      <c r="CP1080" s="6"/>
      <c r="CQ1080" s="6"/>
      <c r="CR1080" s="6">
        <f t="shared" ref="CR1080:CR1106" si="1026">AA1080-CN1080</f>
        <v>17.680000000000007</v>
      </c>
      <c r="CS1080" s="61"/>
    </row>
    <row r="1081" spans="1:97">
      <c r="A1081" s="30" t="s">
        <v>3029</v>
      </c>
      <c r="B1081" s="34" t="s">
        <v>3057</v>
      </c>
      <c r="C1081" s="52" t="s">
        <v>3069</v>
      </c>
      <c r="D1081" s="52" t="s">
        <v>3069</v>
      </c>
      <c r="E1081" s="34" t="s">
        <v>3067</v>
      </c>
      <c r="F1081" s="34" t="s">
        <v>3119</v>
      </c>
      <c r="G1081" s="34" t="s">
        <v>4562</v>
      </c>
      <c r="H1081" s="34" t="s">
        <v>3118</v>
      </c>
      <c r="I1081" s="34" t="s">
        <v>3117</v>
      </c>
      <c r="J1081" s="30"/>
      <c r="K1081" s="30" t="s">
        <v>3059</v>
      </c>
      <c r="L1081" s="30" t="s">
        <v>3102</v>
      </c>
      <c r="M1081" s="30">
        <v>15.660000000000025</v>
      </c>
      <c r="N1081" s="30">
        <v>0</v>
      </c>
      <c r="O1081" s="30"/>
      <c r="P1081" s="30"/>
      <c r="Q1081" s="35">
        <f t="shared" si="987"/>
        <v>0</v>
      </c>
      <c r="R1081" s="30">
        <f t="shared" si="988"/>
        <v>0</v>
      </c>
      <c r="S1081" s="30">
        <f t="shared" si="989"/>
        <v>0</v>
      </c>
      <c r="T1081" s="30" t="s">
        <v>3062</v>
      </c>
      <c r="U1081" s="30"/>
      <c r="V1081" s="49" t="s">
        <v>3062</v>
      </c>
      <c r="W1081" s="30"/>
      <c r="X1081" s="31"/>
      <c r="Y1081" s="31"/>
      <c r="Z1081" s="31"/>
      <c r="AA1081" s="31">
        <v>450</v>
      </c>
      <c r="AB1081" s="31">
        <f t="shared" si="990"/>
        <v>450</v>
      </c>
      <c r="AC1081" s="33">
        <v>42095</v>
      </c>
      <c r="AD1081" s="10" t="str">
        <f t="shared" si="991"/>
        <v>n/a</v>
      </c>
      <c r="AE1081" s="10">
        <f t="shared" si="992"/>
        <v>42095</v>
      </c>
      <c r="AF1081" s="11">
        <v>0</v>
      </c>
      <c r="AG1081" s="11">
        <f t="shared" si="993"/>
        <v>0</v>
      </c>
      <c r="AH1081" s="11">
        <f t="shared" si="994"/>
        <v>0</v>
      </c>
      <c r="AI1081" s="11">
        <f t="shared" si="995"/>
        <v>0</v>
      </c>
      <c r="AJ1081" s="11">
        <f t="shared" si="996"/>
        <v>0</v>
      </c>
      <c r="AK1081" s="33">
        <v>42461</v>
      </c>
      <c r="AL1081" s="5">
        <f t="shared" si="997"/>
        <v>42461</v>
      </c>
      <c r="AM1081" s="11">
        <f t="shared" si="998"/>
        <v>0</v>
      </c>
      <c r="AN1081" s="11">
        <f t="shared" si="999"/>
        <v>0</v>
      </c>
      <c r="AO1081" s="11">
        <v>0</v>
      </c>
      <c r="AP1081" s="6">
        <v>0</v>
      </c>
      <c r="AQ1081" s="6">
        <f t="shared" si="1000"/>
        <v>0</v>
      </c>
      <c r="AR1081" s="33">
        <v>42826</v>
      </c>
      <c r="AS1081" s="5">
        <f t="shared" si="1001"/>
        <v>42826</v>
      </c>
      <c r="AT1081" s="11">
        <f t="shared" si="1002"/>
        <v>0</v>
      </c>
      <c r="AU1081" s="11">
        <f t="shared" si="1003"/>
        <v>0</v>
      </c>
      <c r="AV1081" s="6">
        <v>0</v>
      </c>
      <c r="AW1081" s="6">
        <v>0</v>
      </c>
      <c r="AX1081" s="6">
        <f t="shared" si="1004"/>
        <v>0</v>
      </c>
      <c r="AY1081" s="33">
        <v>43191</v>
      </c>
      <c r="AZ1081" s="5">
        <f t="shared" si="1005"/>
        <v>43191</v>
      </c>
      <c r="BA1081" s="11">
        <f t="shared" si="1006"/>
        <v>0</v>
      </c>
      <c r="BB1081" s="11">
        <f t="shared" si="1007"/>
        <v>0</v>
      </c>
      <c r="BC1081" s="6">
        <v>0</v>
      </c>
      <c r="BD1081" s="6">
        <f t="shared" si="1008"/>
        <v>0</v>
      </c>
      <c r="BE1081" s="6">
        <f t="shared" si="1009"/>
        <v>450</v>
      </c>
      <c r="BG1081" s="33">
        <v>43556</v>
      </c>
      <c r="BH1081" s="5">
        <f t="shared" si="1010"/>
        <v>43556</v>
      </c>
      <c r="BI1081" s="11">
        <f t="shared" si="1011"/>
        <v>1095</v>
      </c>
      <c r="BJ1081" s="11">
        <f t="shared" si="1012"/>
        <v>0</v>
      </c>
      <c r="BK1081" s="6">
        <v>0</v>
      </c>
      <c r="BL1081" s="6">
        <f t="shared" si="1013"/>
        <v>0</v>
      </c>
      <c r="BM1081" s="6">
        <f t="shared" si="1014"/>
        <v>450</v>
      </c>
      <c r="BN1081" s="58"/>
      <c r="BO1081" s="58"/>
      <c r="BP1081" s="58"/>
      <c r="BR1081" s="33">
        <v>43922</v>
      </c>
      <c r="BS1081" s="5">
        <f t="shared" si="1015"/>
        <v>43922</v>
      </c>
      <c r="BT1081" s="11">
        <f t="shared" si="1016"/>
        <v>43922</v>
      </c>
      <c r="BU1081" s="11">
        <f t="shared" si="1017"/>
        <v>366</v>
      </c>
      <c r="BV1081" s="6">
        <f t="shared" si="1018"/>
        <v>0</v>
      </c>
      <c r="BW1081" s="6">
        <v>0</v>
      </c>
      <c r="BX1081" s="6"/>
      <c r="BY1081" s="6">
        <f t="shared" si="1019"/>
        <v>450</v>
      </c>
      <c r="BZ1081" s="33">
        <v>44287</v>
      </c>
      <c r="CA1081" s="5">
        <f t="shared" si="1020"/>
        <v>44287</v>
      </c>
      <c r="CB1081" s="11">
        <f t="shared" si="1021"/>
        <v>44287</v>
      </c>
      <c r="CC1081" s="11">
        <f t="shared" si="1022"/>
        <v>44287</v>
      </c>
      <c r="CD1081" s="6">
        <v>0</v>
      </c>
      <c r="CE1081" s="6">
        <v>0</v>
      </c>
      <c r="CF1081" s="6"/>
      <c r="CG1081" s="6"/>
      <c r="CH1081" s="6">
        <v>0</v>
      </c>
      <c r="CI1081" s="6"/>
      <c r="CJ1081" s="33">
        <v>44652</v>
      </c>
      <c r="CK1081" s="5">
        <f t="shared" si="1023"/>
        <v>44652</v>
      </c>
      <c r="CL1081" s="11">
        <f t="shared" si="1024"/>
        <v>1096</v>
      </c>
      <c r="CM1081" s="11">
        <f t="shared" si="1025"/>
        <v>1096</v>
      </c>
      <c r="CN1081" s="6">
        <v>434.34</v>
      </c>
      <c r="CO1081" s="6"/>
      <c r="CP1081" s="6"/>
      <c r="CQ1081" s="6"/>
      <c r="CR1081" s="6">
        <f t="shared" si="1026"/>
        <v>15.660000000000025</v>
      </c>
      <c r="CS1081" s="61"/>
    </row>
    <row r="1082" spans="1:97">
      <c r="A1082" s="30" t="s">
        <v>3030</v>
      </c>
      <c r="B1082" s="34" t="s">
        <v>3056</v>
      </c>
      <c r="C1082" s="52" t="s">
        <v>3070</v>
      </c>
      <c r="D1082" s="52" t="s">
        <v>3070</v>
      </c>
      <c r="E1082" s="34" t="s">
        <v>3067</v>
      </c>
      <c r="F1082" s="34" t="s">
        <v>3119</v>
      </c>
      <c r="G1082" s="34" t="s">
        <v>4562</v>
      </c>
      <c r="H1082" s="34" t="s">
        <v>3118</v>
      </c>
      <c r="I1082" s="34" t="s">
        <v>3117</v>
      </c>
      <c r="J1082" s="30"/>
      <c r="K1082" s="30" t="s">
        <v>3059</v>
      </c>
      <c r="L1082" s="30" t="s">
        <v>3102</v>
      </c>
      <c r="M1082" s="30">
        <v>25.300000000000011</v>
      </c>
      <c r="N1082" s="30">
        <v>0</v>
      </c>
      <c r="O1082" s="30"/>
      <c r="P1082" s="30"/>
      <c r="Q1082" s="35">
        <f t="shared" si="987"/>
        <v>0</v>
      </c>
      <c r="R1082" s="30">
        <f t="shared" si="988"/>
        <v>0</v>
      </c>
      <c r="S1082" s="30">
        <f t="shared" si="989"/>
        <v>0</v>
      </c>
      <c r="T1082" s="30" t="s">
        <v>3062</v>
      </c>
      <c r="U1082" s="30"/>
      <c r="V1082" s="49" t="s">
        <v>3062</v>
      </c>
      <c r="W1082" s="30"/>
      <c r="X1082" s="31"/>
      <c r="Y1082" s="31"/>
      <c r="Z1082" s="31"/>
      <c r="AA1082" s="31">
        <v>450</v>
      </c>
      <c r="AB1082" s="31">
        <f t="shared" si="990"/>
        <v>450</v>
      </c>
      <c r="AC1082" s="33">
        <v>42095</v>
      </c>
      <c r="AD1082" s="10" t="str">
        <f t="shared" si="991"/>
        <v>n/a</v>
      </c>
      <c r="AE1082" s="10">
        <f t="shared" si="992"/>
        <v>42095</v>
      </c>
      <c r="AF1082" s="11">
        <v>0</v>
      </c>
      <c r="AG1082" s="11">
        <f t="shared" si="993"/>
        <v>0</v>
      </c>
      <c r="AH1082" s="11">
        <f t="shared" si="994"/>
        <v>0</v>
      </c>
      <c r="AI1082" s="11">
        <f t="shared" si="995"/>
        <v>0</v>
      </c>
      <c r="AJ1082" s="11">
        <f t="shared" si="996"/>
        <v>0</v>
      </c>
      <c r="AK1082" s="33">
        <v>42461</v>
      </c>
      <c r="AL1082" s="5">
        <f t="shared" si="997"/>
        <v>42461</v>
      </c>
      <c r="AM1082" s="11">
        <f t="shared" si="998"/>
        <v>0</v>
      </c>
      <c r="AN1082" s="11">
        <f t="shared" si="999"/>
        <v>0</v>
      </c>
      <c r="AO1082" s="11">
        <v>0</v>
      </c>
      <c r="AP1082" s="6">
        <v>0</v>
      </c>
      <c r="AQ1082" s="6">
        <f t="shared" si="1000"/>
        <v>0</v>
      </c>
      <c r="AR1082" s="33">
        <v>42826</v>
      </c>
      <c r="AS1082" s="5">
        <f t="shared" si="1001"/>
        <v>42826</v>
      </c>
      <c r="AT1082" s="11">
        <f t="shared" si="1002"/>
        <v>0</v>
      </c>
      <c r="AU1082" s="11">
        <f t="shared" si="1003"/>
        <v>0</v>
      </c>
      <c r="AV1082" s="6">
        <v>0</v>
      </c>
      <c r="AW1082" s="6">
        <v>0</v>
      </c>
      <c r="AX1082" s="6">
        <f t="shared" si="1004"/>
        <v>0</v>
      </c>
      <c r="AY1082" s="33">
        <v>43191</v>
      </c>
      <c r="AZ1082" s="5">
        <f t="shared" si="1005"/>
        <v>43191</v>
      </c>
      <c r="BA1082" s="11">
        <f t="shared" si="1006"/>
        <v>0</v>
      </c>
      <c r="BB1082" s="11">
        <f t="shared" si="1007"/>
        <v>0</v>
      </c>
      <c r="BC1082" s="6">
        <v>0</v>
      </c>
      <c r="BD1082" s="6">
        <f t="shared" si="1008"/>
        <v>0</v>
      </c>
      <c r="BE1082" s="6">
        <f t="shared" si="1009"/>
        <v>450</v>
      </c>
      <c r="BG1082" s="33">
        <v>43556</v>
      </c>
      <c r="BH1082" s="5">
        <f t="shared" si="1010"/>
        <v>43556</v>
      </c>
      <c r="BI1082" s="11">
        <f t="shared" si="1011"/>
        <v>1095</v>
      </c>
      <c r="BJ1082" s="11">
        <f t="shared" si="1012"/>
        <v>0</v>
      </c>
      <c r="BK1082" s="6">
        <v>0</v>
      </c>
      <c r="BL1082" s="6">
        <f t="shared" si="1013"/>
        <v>0</v>
      </c>
      <c r="BM1082" s="6">
        <f t="shared" si="1014"/>
        <v>450</v>
      </c>
      <c r="BN1082" s="58"/>
      <c r="BO1082" s="58"/>
      <c r="BP1082" s="58"/>
      <c r="BR1082" s="33">
        <v>43922</v>
      </c>
      <c r="BS1082" s="5">
        <f t="shared" si="1015"/>
        <v>43922</v>
      </c>
      <c r="BT1082" s="11">
        <f t="shared" si="1016"/>
        <v>43922</v>
      </c>
      <c r="BU1082" s="11">
        <f t="shared" si="1017"/>
        <v>366</v>
      </c>
      <c r="BV1082" s="6">
        <f t="shared" si="1018"/>
        <v>0</v>
      </c>
      <c r="BW1082" s="6">
        <v>0</v>
      </c>
      <c r="BX1082" s="6"/>
      <c r="BY1082" s="6">
        <f t="shared" si="1019"/>
        <v>450</v>
      </c>
      <c r="BZ1082" s="33">
        <v>44287</v>
      </c>
      <c r="CA1082" s="5">
        <f t="shared" si="1020"/>
        <v>44287</v>
      </c>
      <c r="CB1082" s="11">
        <f t="shared" si="1021"/>
        <v>44287</v>
      </c>
      <c r="CC1082" s="11">
        <f t="shared" si="1022"/>
        <v>44287</v>
      </c>
      <c r="CD1082" s="6">
        <v>0</v>
      </c>
      <c r="CE1082" s="6">
        <v>0</v>
      </c>
      <c r="CF1082" s="6"/>
      <c r="CG1082" s="6"/>
      <c r="CH1082" s="6">
        <v>0</v>
      </c>
      <c r="CI1082" s="6"/>
      <c r="CJ1082" s="33">
        <v>44652</v>
      </c>
      <c r="CK1082" s="5">
        <f t="shared" si="1023"/>
        <v>44652</v>
      </c>
      <c r="CL1082" s="11">
        <f t="shared" si="1024"/>
        <v>1096</v>
      </c>
      <c r="CM1082" s="11">
        <f t="shared" si="1025"/>
        <v>1096</v>
      </c>
      <c r="CN1082" s="6">
        <v>424.7</v>
      </c>
      <c r="CO1082" s="6"/>
      <c r="CP1082" s="6"/>
      <c r="CQ1082" s="6"/>
      <c r="CR1082" s="6">
        <f t="shared" si="1026"/>
        <v>25.300000000000011</v>
      </c>
    </row>
    <row r="1083" spans="1:97">
      <c r="A1083" s="30" t="s">
        <v>3031</v>
      </c>
      <c r="B1083" s="34" t="s">
        <v>3056</v>
      </c>
      <c r="C1083" s="52" t="s">
        <v>3071</v>
      </c>
      <c r="D1083" s="52" t="s">
        <v>3071</v>
      </c>
      <c r="E1083" s="34" t="s">
        <v>3067</v>
      </c>
      <c r="F1083" s="34" t="s">
        <v>3119</v>
      </c>
      <c r="G1083" s="34" t="s">
        <v>4562</v>
      </c>
      <c r="H1083" s="34" t="s">
        <v>3118</v>
      </c>
      <c r="I1083" s="34" t="s">
        <v>3117</v>
      </c>
      <c r="J1083" s="30"/>
      <c r="K1083" s="30" t="s">
        <v>3059</v>
      </c>
      <c r="L1083" s="30" t="s">
        <v>3102</v>
      </c>
      <c r="M1083" s="30">
        <v>15.680000000000007</v>
      </c>
      <c r="N1083" s="30">
        <v>0</v>
      </c>
      <c r="O1083" s="30"/>
      <c r="P1083" s="30"/>
      <c r="Q1083" s="35">
        <f t="shared" si="987"/>
        <v>0</v>
      </c>
      <c r="R1083" s="30">
        <f t="shared" si="988"/>
        <v>0</v>
      </c>
      <c r="S1083" s="30">
        <f t="shared" si="989"/>
        <v>0</v>
      </c>
      <c r="T1083" s="30" t="s">
        <v>3062</v>
      </c>
      <c r="U1083" s="30"/>
      <c r="V1083" s="49" t="s">
        <v>3062</v>
      </c>
      <c r="W1083" s="30"/>
      <c r="X1083" s="31"/>
      <c r="Y1083" s="31"/>
      <c r="Z1083" s="31"/>
      <c r="AA1083" s="31">
        <v>450</v>
      </c>
      <c r="AB1083" s="31">
        <f t="shared" si="990"/>
        <v>450</v>
      </c>
      <c r="AC1083" s="33">
        <v>42095</v>
      </c>
      <c r="AD1083" s="10" t="str">
        <f t="shared" si="991"/>
        <v>n/a</v>
      </c>
      <c r="AE1083" s="10">
        <f t="shared" si="992"/>
        <v>42095</v>
      </c>
      <c r="AF1083" s="11">
        <v>0</v>
      </c>
      <c r="AG1083" s="11">
        <f t="shared" si="993"/>
        <v>0</v>
      </c>
      <c r="AH1083" s="11">
        <f t="shared" si="994"/>
        <v>0</v>
      </c>
      <c r="AI1083" s="11">
        <f t="shared" si="995"/>
        <v>0</v>
      </c>
      <c r="AJ1083" s="11">
        <f t="shared" si="996"/>
        <v>0</v>
      </c>
      <c r="AK1083" s="33">
        <v>42461</v>
      </c>
      <c r="AL1083" s="5">
        <f t="shared" si="997"/>
        <v>42461</v>
      </c>
      <c r="AM1083" s="11">
        <f t="shared" si="998"/>
        <v>0</v>
      </c>
      <c r="AN1083" s="11">
        <f t="shared" si="999"/>
        <v>0</v>
      </c>
      <c r="AO1083" s="11">
        <v>0</v>
      </c>
      <c r="AP1083" s="6">
        <v>0</v>
      </c>
      <c r="AQ1083" s="6">
        <f t="shared" si="1000"/>
        <v>0</v>
      </c>
      <c r="AR1083" s="33">
        <v>42826</v>
      </c>
      <c r="AS1083" s="5">
        <f t="shared" si="1001"/>
        <v>42826</v>
      </c>
      <c r="AT1083" s="11">
        <f t="shared" si="1002"/>
        <v>0</v>
      </c>
      <c r="AU1083" s="11">
        <f t="shared" si="1003"/>
        <v>0</v>
      </c>
      <c r="AV1083" s="6">
        <v>0</v>
      </c>
      <c r="AW1083" s="6">
        <v>0</v>
      </c>
      <c r="AX1083" s="6">
        <f t="shared" si="1004"/>
        <v>0</v>
      </c>
      <c r="AY1083" s="33">
        <v>43191</v>
      </c>
      <c r="AZ1083" s="5">
        <f t="shared" si="1005"/>
        <v>43191</v>
      </c>
      <c r="BA1083" s="11">
        <f t="shared" si="1006"/>
        <v>0</v>
      </c>
      <c r="BB1083" s="11">
        <f t="shared" si="1007"/>
        <v>0</v>
      </c>
      <c r="BC1083" s="6">
        <v>0</v>
      </c>
      <c r="BD1083" s="6">
        <f t="shared" si="1008"/>
        <v>0</v>
      </c>
      <c r="BE1083" s="6">
        <f t="shared" si="1009"/>
        <v>450</v>
      </c>
      <c r="BG1083" s="33">
        <v>43556</v>
      </c>
      <c r="BH1083" s="5">
        <f t="shared" si="1010"/>
        <v>43556</v>
      </c>
      <c r="BI1083" s="11">
        <f t="shared" si="1011"/>
        <v>1095</v>
      </c>
      <c r="BJ1083" s="11">
        <f t="shared" si="1012"/>
        <v>0</v>
      </c>
      <c r="BK1083" s="6">
        <v>0</v>
      </c>
      <c r="BL1083" s="6">
        <f t="shared" si="1013"/>
        <v>0</v>
      </c>
      <c r="BM1083" s="6">
        <f t="shared" si="1014"/>
        <v>450</v>
      </c>
      <c r="BN1083" s="58"/>
      <c r="BO1083" s="58"/>
      <c r="BP1083" s="58"/>
      <c r="BR1083" s="33">
        <v>43922</v>
      </c>
      <c r="BS1083" s="5">
        <f t="shared" si="1015"/>
        <v>43922</v>
      </c>
      <c r="BT1083" s="11">
        <f t="shared" si="1016"/>
        <v>43922</v>
      </c>
      <c r="BU1083" s="11">
        <f t="shared" si="1017"/>
        <v>366</v>
      </c>
      <c r="BV1083" s="6">
        <f t="shared" si="1018"/>
        <v>0</v>
      </c>
      <c r="BW1083" s="6">
        <v>0</v>
      </c>
      <c r="BX1083" s="6"/>
      <c r="BY1083" s="6">
        <f t="shared" si="1019"/>
        <v>450</v>
      </c>
      <c r="BZ1083" s="33">
        <v>44287</v>
      </c>
      <c r="CA1083" s="5">
        <f t="shared" si="1020"/>
        <v>44287</v>
      </c>
      <c r="CB1083" s="11">
        <f t="shared" si="1021"/>
        <v>44287</v>
      </c>
      <c r="CC1083" s="11">
        <f t="shared" si="1022"/>
        <v>44287</v>
      </c>
      <c r="CD1083" s="6">
        <v>0</v>
      </c>
      <c r="CE1083" s="6">
        <v>0</v>
      </c>
      <c r="CF1083" s="6"/>
      <c r="CG1083" s="6"/>
      <c r="CH1083" s="6">
        <v>0</v>
      </c>
      <c r="CI1083" s="6"/>
      <c r="CJ1083" s="33">
        <v>44652</v>
      </c>
      <c r="CK1083" s="5">
        <f t="shared" si="1023"/>
        <v>44652</v>
      </c>
      <c r="CL1083" s="11">
        <f t="shared" si="1024"/>
        <v>1096</v>
      </c>
      <c r="CM1083" s="11">
        <f t="shared" si="1025"/>
        <v>1096</v>
      </c>
      <c r="CN1083" s="6">
        <v>434.32</v>
      </c>
      <c r="CO1083" s="6"/>
      <c r="CP1083" s="6"/>
      <c r="CQ1083" s="6"/>
      <c r="CR1083" s="6">
        <f t="shared" si="1026"/>
        <v>15.680000000000007</v>
      </c>
    </row>
    <row r="1084" spans="1:97">
      <c r="A1084" s="30" t="s">
        <v>3032</v>
      </c>
      <c r="B1084" s="34" t="s">
        <v>3056</v>
      </c>
      <c r="C1084" s="52" t="s">
        <v>3072</v>
      </c>
      <c r="D1084" s="52" t="s">
        <v>3072</v>
      </c>
      <c r="E1084" s="34" t="s">
        <v>3067</v>
      </c>
      <c r="F1084" s="34" t="s">
        <v>3119</v>
      </c>
      <c r="G1084" s="34" t="s">
        <v>4562</v>
      </c>
      <c r="H1084" s="34" t="s">
        <v>3118</v>
      </c>
      <c r="I1084" s="34" t="s">
        <v>3117</v>
      </c>
      <c r="J1084" s="30"/>
      <c r="K1084" s="30" t="s">
        <v>3059</v>
      </c>
      <c r="L1084" s="30" t="s">
        <v>3102</v>
      </c>
      <c r="M1084" s="30">
        <v>15.680000000000007</v>
      </c>
      <c r="N1084" s="30">
        <v>0</v>
      </c>
      <c r="O1084" s="30"/>
      <c r="P1084" s="30"/>
      <c r="Q1084" s="35">
        <f t="shared" si="987"/>
        <v>0</v>
      </c>
      <c r="R1084" s="30">
        <f t="shared" si="988"/>
        <v>0</v>
      </c>
      <c r="S1084" s="30">
        <f t="shared" si="989"/>
        <v>0</v>
      </c>
      <c r="T1084" s="30" t="s">
        <v>3062</v>
      </c>
      <c r="U1084" s="30"/>
      <c r="V1084" s="49" t="s">
        <v>3062</v>
      </c>
      <c r="W1084" s="30"/>
      <c r="X1084" s="31"/>
      <c r="Y1084" s="31"/>
      <c r="Z1084" s="31"/>
      <c r="AA1084" s="31">
        <v>450</v>
      </c>
      <c r="AB1084" s="31">
        <f t="shared" si="990"/>
        <v>450</v>
      </c>
      <c r="AC1084" s="33">
        <v>42095</v>
      </c>
      <c r="AD1084" s="10" t="str">
        <f t="shared" si="991"/>
        <v>n/a</v>
      </c>
      <c r="AE1084" s="10">
        <f t="shared" si="992"/>
        <v>42095</v>
      </c>
      <c r="AF1084" s="11">
        <v>0</v>
      </c>
      <c r="AG1084" s="11">
        <f t="shared" si="993"/>
        <v>0</v>
      </c>
      <c r="AH1084" s="11">
        <f t="shared" si="994"/>
        <v>0</v>
      </c>
      <c r="AI1084" s="11">
        <f t="shared" si="995"/>
        <v>0</v>
      </c>
      <c r="AJ1084" s="11">
        <f t="shared" si="996"/>
        <v>0</v>
      </c>
      <c r="AK1084" s="33">
        <v>42461</v>
      </c>
      <c r="AL1084" s="5">
        <f t="shared" si="997"/>
        <v>42461</v>
      </c>
      <c r="AM1084" s="11">
        <f t="shared" si="998"/>
        <v>0</v>
      </c>
      <c r="AN1084" s="11">
        <f t="shared" si="999"/>
        <v>0</v>
      </c>
      <c r="AO1084" s="11">
        <v>0</v>
      </c>
      <c r="AP1084" s="6">
        <v>0</v>
      </c>
      <c r="AQ1084" s="6">
        <f t="shared" si="1000"/>
        <v>0</v>
      </c>
      <c r="AR1084" s="33">
        <v>42826</v>
      </c>
      <c r="AS1084" s="5">
        <f t="shared" si="1001"/>
        <v>42826</v>
      </c>
      <c r="AT1084" s="11">
        <f t="shared" si="1002"/>
        <v>0</v>
      </c>
      <c r="AU1084" s="11">
        <f t="shared" si="1003"/>
        <v>0</v>
      </c>
      <c r="AV1084" s="6">
        <v>0</v>
      </c>
      <c r="AW1084" s="6">
        <v>0</v>
      </c>
      <c r="AX1084" s="6">
        <f t="shared" si="1004"/>
        <v>0</v>
      </c>
      <c r="AY1084" s="33">
        <v>43191</v>
      </c>
      <c r="AZ1084" s="5">
        <f t="shared" si="1005"/>
        <v>43191</v>
      </c>
      <c r="BA1084" s="11">
        <f t="shared" si="1006"/>
        <v>0</v>
      </c>
      <c r="BB1084" s="11">
        <f t="shared" si="1007"/>
        <v>0</v>
      </c>
      <c r="BC1084" s="6">
        <v>0</v>
      </c>
      <c r="BD1084" s="6">
        <f t="shared" si="1008"/>
        <v>0</v>
      </c>
      <c r="BE1084" s="6">
        <f t="shared" si="1009"/>
        <v>450</v>
      </c>
      <c r="BG1084" s="33">
        <v>43556</v>
      </c>
      <c r="BH1084" s="5">
        <f t="shared" si="1010"/>
        <v>43556</v>
      </c>
      <c r="BI1084" s="11">
        <f t="shared" si="1011"/>
        <v>1095</v>
      </c>
      <c r="BJ1084" s="11">
        <f t="shared" si="1012"/>
        <v>0</v>
      </c>
      <c r="BK1084" s="6">
        <v>0</v>
      </c>
      <c r="BL1084" s="6">
        <f t="shared" si="1013"/>
        <v>0</v>
      </c>
      <c r="BM1084" s="6">
        <f t="shared" si="1014"/>
        <v>450</v>
      </c>
      <c r="BN1084" s="58"/>
      <c r="BO1084" s="58"/>
      <c r="BP1084" s="58"/>
      <c r="BR1084" s="33">
        <v>43922</v>
      </c>
      <c r="BS1084" s="5">
        <f t="shared" si="1015"/>
        <v>43922</v>
      </c>
      <c r="BT1084" s="11">
        <f t="shared" si="1016"/>
        <v>43922</v>
      </c>
      <c r="BU1084" s="11">
        <f t="shared" si="1017"/>
        <v>366</v>
      </c>
      <c r="BV1084" s="6">
        <f t="shared" si="1018"/>
        <v>0</v>
      </c>
      <c r="BW1084" s="6">
        <v>0</v>
      </c>
      <c r="BX1084" s="6"/>
      <c r="BY1084" s="6">
        <f t="shared" si="1019"/>
        <v>450</v>
      </c>
      <c r="BZ1084" s="33">
        <v>44287</v>
      </c>
      <c r="CA1084" s="5">
        <f t="shared" si="1020"/>
        <v>44287</v>
      </c>
      <c r="CB1084" s="11">
        <f t="shared" si="1021"/>
        <v>44287</v>
      </c>
      <c r="CC1084" s="11">
        <f t="shared" si="1022"/>
        <v>44287</v>
      </c>
      <c r="CD1084" s="6">
        <v>0</v>
      </c>
      <c r="CE1084" s="6">
        <v>0</v>
      </c>
      <c r="CF1084" s="6"/>
      <c r="CG1084" s="6"/>
      <c r="CH1084" s="6">
        <v>0</v>
      </c>
      <c r="CI1084" s="6"/>
      <c r="CJ1084" s="33">
        <v>44652</v>
      </c>
      <c r="CK1084" s="5">
        <f t="shared" si="1023"/>
        <v>44652</v>
      </c>
      <c r="CL1084" s="11">
        <f t="shared" si="1024"/>
        <v>1096</v>
      </c>
      <c r="CM1084" s="11">
        <f t="shared" si="1025"/>
        <v>1096</v>
      </c>
      <c r="CN1084" s="6">
        <v>434.32</v>
      </c>
      <c r="CO1084" s="6"/>
      <c r="CP1084" s="6"/>
      <c r="CQ1084" s="6"/>
      <c r="CR1084" s="6">
        <f t="shared" si="1026"/>
        <v>15.680000000000007</v>
      </c>
    </row>
    <row r="1085" spans="1:97">
      <c r="A1085" s="30" t="s">
        <v>3033</v>
      </c>
      <c r="B1085" s="34" t="s">
        <v>3056</v>
      </c>
      <c r="C1085" s="52" t="s">
        <v>3073</v>
      </c>
      <c r="D1085" s="52" t="s">
        <v>3073</v>
      </c>
      <c r="E1085" s="34" t="s">
        <v>3067</v>
      </c>
      <c r="F1085" s="34" t="s">
        <v>3119</v>
      </c>
      <c r="G1085" s="34" t="s">
        <v>4562</v>
      </c>
      <c r="H1085" s="34" t="s">
        <v>3118</v>
      </c>
      <c r="I1085" s="34" t="s">
        <v>3117</v>
      </c>
      <c r="J1085" s="30"/>
      <c r="K1085" s="30" t="s">
        <v>3059</v>
      </c>
      <c r="L1085" s="30" t="s">
        <v>3102</v>
      </c>
      <c r="M1085" s="30">
        <v>15.680000000000007</v>
      </c>
      <c r="N1085" s="30">
        <v>0</v>
      </c>
      <c r="O1085" s="30"/>
      <c r="P1085" s="30"/>
      <c r="Q1085" s="35">
        <f t="shared" si="987"/>
        <v>0</v>
      </c>
      <c r="R1085" s="30">
        <f t="shared" si="988"/>
        <v>0</v>
      </c>
      <c r="S1085" s="30">
        <f t="shared" si="989"/>
        <v>0</v>
      </c>
      <c r="T1085" s="30" t="s">
        <v>3062</v>
      </c>
      <c r="U1085" s="30"/>
      <c r="V1085" s="49" t="s">
        <v>3062</v>
      </c>
      <c r="W1085" s="30"/>
      <c r="X1085" s="31"/>
      <c r="Y1085" s="31"/>
      <c r="Z1085" s="31"/>
      <c r="AA1085" s="31">
        <v>450</v>
      </c>
      <c r="AB1085" s="31">
        <f t="shared" si="990"/>
        <v>450</v>
      </c>
      <c r="AC1085" s="33">
        <v>42095</v>
      </c>
      <c r="AD1085" s="10" t="str">
        <f t="shared" si="991"/>
        <v>n/a</v>
      </c>
      <c r="AE1085" s="10">
        <f t="shared" si="992"/>
        <v>42095</v>
      </c>
      <c r="AF1085" s="11">
        <v>0</v>
      </c>
      <c r="AG1085" s="11">
        <f t="shared" si="993"/>
        <v>0</v>
      </c>
      <c r="AH1085" s="11">
        <f t="shared" si="994"/>
        <v>0</v>
      </c>
      <c r="AI1085" s="11">
        <f t="shared" si="995"/>
        <v>0</v>
      </c>
      <c r="AJ1085" s="11">
        <f t="shared" si="996"/>
        <v>0</v>
      </c>
      <c r="AK1085" s="33">
        <v>42461</v>
      </c>
      <c r="AL1085" s="5">
        <f t="shared" si="997"/>
        <v>42461</v>
      </c>
      <c r="AM1085" s="11">
        <f t="shared" si="998"/>
        <v>0</v>
      </c>
      <c r="AN1085" s="11">
        <f t="shared" si="999"/>
        <v>0</v>
      </c>
      <c r="AO1085" s="11">
        <v>0</v>
      </c>
      <c r="AP1085" s="6">
        <v>0</v>
      </c>
      <c r="AQ1085" s="6">
        <f t="shared" si="1000"/>
        <v>0</v>
      </c>
      <c r="AR1085" s="33">
        <v>42826</v>
      </c>
      <c r="AS1085" s="5">
        <f t="shared" si="1001"/>
        <v>42826</v>
      </c>
      <c r="AT1085" s="11">
        <f t="shared" si="1002"/>
        <v>0</v>
      </c>
      <c r="AU1085" s="11">
        <f t="shared" si="1003"/>
        <v>0</v>
      </c>
      <c r="AV1085" s="6">
        <v>0</v>
      </c>
      <c r="AW1085" s="6">
        <v>0</v>
      </c>
      <c r="AX1085" s="6">
        <f t="shared" si="1004"/>
        <v>0</v>
      </c>
      <c r="AY1085" s="33">
        <v>43191</v>
      </c>
      <c r="AZ1085" s="5">
        <f t="shared" si="1005"/>
        <v>43191</v>
      </c>
      <c r="BA1085" s="11">
        <f t="shared" si="1006"/>
        <v>0</v>
      </c>
      <c r="BB1085" s="11">
        <f t="shared" si="1007"/>
        <v>0</v>
      </c>
      <c r="BC1085" s="6">
        <v>0</v>
      </c>
      <c r="BD1085" s="6">
        <f t="shared" si="1008"/>
        <v>0</v>
      </c>
      <c r="BE1085" s="6">
        <f t="shared" si="1009"/>
        <v>450</v>
      </c>
      <c r="BG1085" s="33">
        <v>43556</v>
      </c>
      <c r="BH1085" s="5">
        <f t="shared" si="1010"/>
        <v>43556</v>
      </c>
      <c r="BI1085" s="11">
        <f t="shared" si="1011"/>
        <v>1095</v>
      </c>
      <c r="BJ1085" s="11">
        <f t="shared" si="1012"/>
        <v>0</v>
      </c>
      <c r="BK1085" s="6">
        <v>0</v>
      </c>
      <c r="BL1085" s="6">
        <f t="shared" si="1013"/>
        <v>0</v>
      </c>
      <c r="BM1085" s="6">
        <f t="shared" si="1014"/>
        <v>450</v>
      </c>
      <c r="BN1085" s="58"/>
      <c r="BO1085" s="58"/>
      <c r="BP1085" s="58"/>
      <c r="BR1085" s="33">
        <v>43922</v>
      </c>
      <c r="BS1085" s="5">
        <f t="shared" si="1015"/>
        <v>43922</v>
      </c>
      <c r="BT1085" s="11">
        <f t="shared" si="1016"/>
        <v>43922</v>
      </c>
      <c r="BU1085" s="11">
        <f t="shared" si="1017"/>
        <v>366</v>
      </c>
      <c r="BV1085" s="6">
        <f t="shared" si="1018"/>
        <v>0</v>
      </c>
      <c r="BW1085" s="6">
        <v>0</v>
      </c>
      <c r="BX1085" s="6"/>
      <c r="BY1085" s="6">
        <f t="shared" si="1019"/>
        <v>450</v>
      </c>
      <c r="BZ1085" s="33">
        <v>44287</v>
      </c>
      <c r="CA1085" s="5">
        <f t="shared" si="1020"/>
        <v>44287</v>
      </c>
      <c r="CB1085" s="11">
        <f t="shared" si="1021"/>
        <v>44287</v>
      </c>
      <c r="CC1085" s="11">
        <f t="shared" si="1022"/>
        <v>44287</v>
      </c>
      <c r="CD1085" s="6">
        <v>0</v>
      </c>
      <c r="CE1085" s="6">
        <v>0</v>
      </c>
      <c r="CF1085" s="6"/>
      <c r="CG1085" s="6"/>
      <c r="CH1085" s="6">
        <v>0</v>
      </c>
      <c r="CI1085" s="6"/>
      <c r="CJ1085" s="33">
        <v>44652</v>
      </c>
      <c r="CK1085" s="5">
        <f t="shared" si="1023"/>
        <v>44652</v>
      </c>
      <c r="CL1085" s="11">
        <f t="shared" si="1024"/>
        <v>1096</v>
      </c>
      <c r="CM1085" s="11">
        <f t="shared" si="1025"/>
        <v>1096</v>
      </c>
      <c r="CN1085" s="6">
        <v>434.32</v>
      </c>
      <c r="CO1085" s="6"/>
      <c r="CP1085" s="6"/>
      <c r="CQ1085" s="6"/>
      <c r="CR1085" s="6">
        <f t="shared" si="1026"/>
        <v>15.680000000000007</v>
      </c>
    </row>
    <row r="1086" spans="1:97">
      <c r="A1086" s="30" t="s">
        <v>3034</v>
      </c>
      <c r="B1086" s="34" t="s">
        <v>3056</v>
      </c>
      <c r="C1086" s="52" t="s">
        <v>3074</v>
      </c>
      <c r="D1086" s="52" t="s">
        <v>3074</v>
      </c>
      <c r="E1086" s="34" t="s">
        <v>3067</v>
      </c>
      <c r="F1086" s="34" t="s">
        <v>3119</v>
      </c>
      <c r="G1086" s="34" t="s">
        <v>4562</v>
      </c>
      <c r="H1086" s="34" t="s">
        <v>3118</v>
      </c>
      <c r="I1086" s="34" t="s">
        <v>3117</v>
      </c>
      <c r="J1086" s="30"/>
      <c r="K1086" s="30" t="s">
        <v>3059</v>
      </c>
      <c r="L1086" s="30" t="s">
        <v>3102</v>
      </c>
      <c r="M1086" s="30">
        <v>15.680000000000007</v>
      </c>
      <c r="N1086" s="30">
        <v>0</v>
      </c>
      <c r="O1086" s="30"/>
      <c r="P1086" s="30"/>
      <c r="Q1086" s="35">
        <f t="shared" si="987"/>
        <v>0</v>
      </c>
      <c r="R1086" s="30">
        <f t="shared" si="988"/>
        <v>0</v>
      </c>
      <c r="S1086" s="30">
        <f t="shared" si="989"/>
        <v>0</v>
      </c>
      <c r="T1086" s="30" t="s">
        <v>3062</v>
      </c>
      <c r="U1086" s="30"/>
      <c r="V1086" s="49" t="s">
        <v>3062</v>
      </c>
      <c r="W1086" s="30"/>
      <c r="X1086" s="31"/>
      <c r="Y1086" s="31"/>
      <c r="Z1086" s="31"/>
      <c r="AA1086" s="31">
        <v>450</v>
      </c>
      <c r="AB1086" s="31">
        <f t="shared" si="990"/>
        <v>450</v>
      </c>
      <c r="AC1086" s="33">
        <v>42095</v>
      </c>
      <c r="AD1086" s="10" t="str">
        <f t="shared" si="991"/>
        <v>n/a</v>
      </c>
      <c r="AE1086" s="10">
        <f t="shared" si="992"/>
        <v>42095</v>
      </c>
      <c r="AF1086" s="11">
        <v>0</v>
      </c>
      <c r="AG1086" s="11">
        <f t="shared" si="993"/>
        <v>0</v>
      </c>
      <c r="AH1086" s="11">
        <f t="shared" si="994"/>
        <v>0</v>
      </c>
      <c r="AI1086" s="11">
        <f t="shared" si="995"/>
        <v>0</v>
      </c>
      <c r="AJ1086" s="11">
        <f t="shared" si="996"/>
        <v>0</v>
      </c>
      <c r="AK1086" s="33">
        <v>42461</v>
      </c>
      <c r="AL1086" s="5">
        <f t="shared" si="997"/>
        <v>42461</v>
      </c>
      <c r="AM1086" s="11">
        <f t="shared" si="998"/>
        <v>0</v>
      </c>
      <c r="AN1086" s="11">
        <f t="shared" si="999"/>
        <v>0</v>
      </c>
      <c r="AO1086" s="11">
        <v>0</v>
      </c>
      <c r="AP1086" s="6">
        <v>0</v>
      </c>
      <c r="AQ1086" s="6">
        <f t="shared" si="1000"/>
        <v>0</v>
      </c>
      <c r="AR1086" s="33">
        <v>42826</v>
      </c>
      <c r="AS1086" s="5">
        <f t="shared" si="1001"/>
        <v>42826</v>
      </c>
      <c r="AT1086" s="11">
        <f t="shared" si="1002"/>
        <v>0</v>
      </c>
      <c r="AU1086" s="11">
        <f t="shared" si="1003"/>
        <v>0</v>
      </c>
      <c r="AV1086" s="6">
        <v>0</v>
      </c>
      <c r="AW1086" s="6">
        <v>0</v>
      </c>
      <c r="AX1086" s="6">
        <f t="shared" si="1004"/>
        <v>0</v>
      </c>
      <c r="AY1086" s="33">
        <v>43191</v>
      </c>
      <c r="AZ1086" s="5">
        <f t="shared" si="1005"/>
        <v>43191</v>
      </c>
      <c r="BA1086" s="11">
        <f t="shared" si="1006"/>
        <v>0</v>
      </c>
      <c r="BB1086" s="11">
        <f t="shared" si="1007"/>
        <v>0</v>
      </c>
      <c r="BC1086" s="6">
        <v>0</v>
      </c>
      <c r="BD1086" s="6">
        <f t="shared" si="1008"/>
        <v>0</v>
      </c>
      <c r="BE1086" s="6">
        <f t="shared" si="1009"/>
        <v>450</v>
      </c>
      <c r="BG1086" s="33">
        <v>43556</v>
      </c>
      <c r="BH1086" s="5">
        <f t="shared" si="1010"/>
        <v>43556</v>
      </c>
      <c r="BI1086" s="11">
        <f t="shared" si="1011"/>
        <v>1095</v>
      </c>
      <c r="BJ1086" s="11">
        <f t="shared" si="1012"/>
        <v>0</v>
      </c>
      <c r="BK1086" s="6">
        <v>0</v>
      </c>
      <c r="BL1086" s="6">
        <f t="shared" si="1013"/>
        <v>0</v>
      </c>
      <c r="BM1086" s="6">
        <f t="shared" si="1014"/>
        <v>450</v>
      </c>
      <c r="BN1086" s="58"/>
      <c r="BO1086" s="58"/>
      <c r="BP1086" s="58"/>
      <c r="BR1086" s="33">
        <v>43922</v>
      </c>
      <c r="BS1086" s="5">
        <f t="shared" si="1015"/>
        <v>43922</v>
      </c>
      <c r="BT1086" s="11">
        <f t="shared" si="1016"/>
        <v>43922</v>
      </c>
      <c r="BU1086" s="11">
        <f t="shared" si="1017"/>
        <v>366</v>
      </c>
      <c r="BV1086" s="6">
        <f t="shared" si="1018"/>
        <v>0</v>
      </c>
      <c r="BW1086" s="6">
        <v>0</v>
      </c>
      <c r="BX1086" s="6"/>
      <c r="BY1086" s="6">
        <f t="shared" si="1019"/>
        <v>450</v>
      </c>
      <c r="BZ1086" s="33">
        <v>44287</v>
      </c>
      <c r="CA1086" s="5">
        <f t="shared" si="1020"/>
        <v>44287</v>
      </c>
      <c r="CB1086" s="11">
        <f t="shared" si="1021"/>
        <v>44287</v>
      </c>
      <c r="CC1086" s="11">
        <f t="shared" si="1022"/>
        <v>44287</v>
      </c>
      <c r="CD1086" s="6">
        <v>0</v>
      </c>
      <c r="CE1086" s="6">
        <v>0</v>
      </c>
      <c r="CF1086" s="6"/>
      <c r="CG1086" s="6"/>
      <c r="CH1086" s="6">
        <v>0</v>
      </c>
      <c r="CI1086" s="6"/>
      <c r="CJ1086" s="33">
        <v>44652</v>
      </c>
      <c r="CK1086" s="5">
        <f t="shared" si="1023"/>
        <v>44652</v>
      </c>
      <c r="CL1086" s="11">
        <f t="shared" si="1024"/>
        <v>1096</v>
      </c>
      <c r="CM1086" s="11">
        <f t="shared" si="1025"/>
        <v>1096</v>
      </c>
      <c r="CN1086" s="6">
        <v>434.32</v>
      </c>
      <c r="CO1086" s="6"/>
      <c r="CP1086" s="6"/>
      <c r="CQ1086" s="6"/>
      <c r="CR1086" s="6">
        <f t="shared" si="1026"/>
        <v>15.680000000000007</v>
      </c>
    </row>
    <row r="1087" spans="1:97">
      <c r="A1087" s="30" t="s">
        <v>3035</v>
      </c>
      <c r="B1087" s="34" t="s">
        <v>3056</v>
      </c>
      <c r="C1087" s="52" t="s">
        <v>3075</v>
      </c>
      <c r="D1087" s="52" t="s">
        <v>3075</v>
      </c>
      <c r="E1087" s="34" t="s">
        <v>3067</v>
      </c>
      <c r="F1087" s="34" t="s">
        <v>3119</v>
      </c>
      <c r="G1087" s="34" t="s">
        <v>4562</v>
      </c>
      <c r="H1087" s="34" t="s">
        <v>3118</v>
      </c>
      <c r="I1087" s="34" t="s">
        <v>3117</v>
      </c>
      <c r="J1087" s="30"/>
      <c r="K1087" s="30" t="s">
        <v>3059</v>
      </c>
      <c r="L1087" s="30" t="s">
        <v>3102</v>
      </c>
      <c r="M1087" s="30">
        <v>15.680000000000007</v>
      </c>
      <c r="N1087" s="30">
        <v>0</v>
      </c>
      <c r="O1087" s="30"/>
      <c r="P1087" s="30"/>
      <c r="Q1087" s="35">
        <f t="shared" si="987"/>
        <v>0</v>
      </c>
      <c r="R1087" s="30">
        <f t="shared" si="988"/>
        <v>0</v>
      </c>
      <c r="S1087" s="30">
        <f t="shared" si="989"/>
        <v>0</v>
      </c>
      <c r="T1087" s="30" t="s">
        <v>3062</v>
      </c>
      <c r="U1087" s="30"/>
      <c r="V1087" s="49" t="s">
        <v>3062</v>
      </c>
      <c r="W1087" s="30"/>
      <c r="X1087" s="31"/>
      <c r="Y1087" s="31"/>
      <c r="Z1087" s="31"/>
      <c r="AA1087" s="31">
        <v>450</v>
      </c>
      <c r="AB1087" s="31">
        <f t="shared" si="990"/>
        <v>450</v>
      </c>
      <c r="AC1087" s="33">
        <v>42095</v>
      </c>
      <c r="AD1087" s="10" t="str">
        <f t="shared" si="991"/>
        <v>n/a</v>
      </c>
      <c r="AE1087" s="10">
        <f t="shared" si="992"/>
        <v>42095</v>
      </c>
      <c r="AF1087" s="11">
        <v>0</v>
      </c>
      <c r="AG1087" s="11">
        <f t="shared" si="993"/>
        <v>0</v>
      </c>
      <c r="AH1087" s="11">
        <f t="shared" si="994"/>
        <v>0</v>
      </c>
      <c r="AI1087" s="11">
        <f t="shared" si="995"/>
        <v>0</v>
      </c>
      <c r="AJ1087" s="11">
        <f t="shared" si="996"/>
        <v>0</v>
      </c>
      <c r="AK1087" s="33">
        <v>42461</v>
      </c>
      <c r="AL1087" s="5">
        <f t="shared" si="997"/>
        <v>42461</v>
      </c>
      <c r="AM1087" s="11">
        <f t="shared" si="998"/>
        <v>0</v>
      </c>
      <c r="AN1087" s="11">
        <f t="shared" si="999"/>
        <v>0</v>
      </c>
      <c r="AO1087" s="11">
        <v>0</v>
      </c>
      <c r="AP1087" s="6">
        <v>0</v>
      </c>
      <c r="AQ1087" s="6">
        <f t="shared" si="1000"/>
        <v>0</v>
      </c>
      <c r="AR1087" s="33">
        <v>42826</v>
      </c>
      <c r="AS1087" s="5">
        <f t="shared" si="1001"/>
        <v>42826</v>
      </c>
      <c r="AT1087" s="11">
        <f t="shared" si="1002"/>
        <v>0</v>
      </c>
      <c r="AU1087" s="11">
        <f t="shared" si="1003"/>
        <v>0</v>
      </c>
      <c r="AV1087" s="6">
        <v>0</v>
      </c>
      <c r="AW1087" s="6">
        <v>0</v>
      </c>
      <c r="AX1087" s="6">
        <f t="shared" si="1004"/>
        <v>0</v>
      </c>
      <c r="AY1087" s="33">
        <v>43191</v>
      </c>
      <c r="AZ1087" s="5">
        <f t="shared" si="1005"/>
        <v>43191</v>
      </c>
      <c r="BA1087" s="11">
        <f t="shared" si="1006"/>
        <v>0</v>
      </c>
      <c r="BB1087" s="11">
        <f t="shared" si="1007"/>
        <v>0</v>
      </c>
      <c r="BC1087" s="6">
        <v>0</v>
      </c>
      <c r="BD1087" s="6">
        <f t="shared" si="1008"/>
        <v>0</v>
      </c>
      <c r="BE1087" s="6">
        <f t="shared" si="1009"/>
        <v>450</v>
      </c>
      <c r="BG1087" s="33">
        <v>43556</v>
      </c>
      <c r="BH1087" s="5">
        <f t="shared" si="1010"/>
        <v>43556</v>
      </c>
      <c r="BI1087" s="11">
        <f t="shared" si="1011"/>
        <v>1095</v>
      </c>
      <c r="BJ1087" s="11">
        <f t="shared" si="1012"/>
        <v>0</v>
      </c>
      <c r="BK1087" s="6">
        <v>0</v>
      </c>
      <c r="BL1087" s="6">
        <f t="shared" si="1013"/>
        <v>0</v>
      </c>
      <c r="BM1087" s="6">
        <f t="shared" si="1014"/>
        <v>450</v>
      </c>
      <c r="BN1087" s="58"/>
      <c r="BO1087" s="58"/>
      <c r="BP1087" s="58"/>
      <c r="BR1087" s="33">
        <v>43922</v>
      </c>
      <c r="BS1087" s="5">
        <f t="shared" si="1015"/>
        <v>43922</v>
      </c>
      <c r="BT1087" s="11">
        <f t="shared" si="1016"/>
        <v>43922</v>
      </c>
      <c r="BU1087" s="11">
        <f t="shared" si="1017"/>
        <v>366</v>
      </c>
      <c r="BV1087" s="6">
        <f t="shared" si="1018"/>
        <v>0</v>
      </c>
      <c r="BW1087" s="6">
        <v>0</v>
      </c>
      <c r="BX1087" s="6"/>
      <c r="BY1087" s="6">
        <f t="shared" si="1019"/>
        <v>450</v>
      </c>
      <c r="BZ1087" s="33">
        <v>44287</v>
      </c>
      <c r="CA1087" s="5">
        <f t="shared" si="1020"/>
        <v>44287</v>
      </c>
      <c r="CB1087" s="11">
        <f t="shared" si="1021"/>
        <v>44287</v>
      </c>
      <c r="CC1087" s="11">
        <f t="shared" si="1022"/>
        <v>44287</v>
      </c>
      <c r="CD1087" s="6">
        <v>0</v>
      </c>
      <c r="CE1087" s="6">
        <v>0</v>
      </c>
      <c r="CF1087" s="6"/>
      <c r="CG1087" s="6"/>
      <c r="CH1087" s="6">
        <v>0</v>
      </c>
      <c r="CI1087" s="6"/>
      <c r="CJ1087" s="33">
        <v>44652</v>
      </c>
      <c r="CK1087" s="5">
        <f t="shared" si="1023"/>
        <v>44652</v>
      </c>
      <c r="CL1087" s="11">
        <f t="shared" si="1024"/>
        <v>1096</v>
      </c>
      <c r="CM1087" s="11">
        <f t="shared" si="1025"/>
        <v>1096</v>
      </c>
      <c r="CN1087" s="6">
        <v>434.32</v>
      </c>
      <c r="CO1087" s="6"/>
      <c r="CP1087" s="6"/>
      <c r="CQ1087" s="6"/>
      <c r="CR1087" s="6">
        <f t="shared" si="1026"/>
        <v>15.680000000000007</v>
      </c>
    </row>
    <row r="1088" spans="1:97">
      <c r="A1088" s="30" t="s">
        <v>3036</v>
      </c>
      <c r="B1088" s="34" t="s">
        <v>3056</v>
      </c>
      <c r="C1088" s="52" t="s">
        <v>3076</v>
      </c>
      <c r="D1088" s="52" t="s">
        <v>3076</v>
      </c>
      <c r="E1088" s="34" t="s">
        <v>3067</v>
      </c>
      <c r="F1088" s="34" t="s">
        <v>3119</v>
      </c>
      <c r="G1088" s="34" t="s">
        <v>4562</v>
      </c>
      <c r="H1088" s="34" t="s">
        <v>3118</v>
      </c>
      <c r="I1088" s="34" t="s">
        <v>3117</v>
      </c>
      <c r="J1088" s="30"/>
      <c r="K1088" s="30" t="s">
        <v>3059</v>
      </c>
      <c r="L1088" s="30" t="s">
        <v>3102</v>
      </c>
      <c r="M1088" s="30">
        <v>15.680000000000007</v>
      </c>
      <c r="N1088" s="30">
        <v>0</v>
      </c>
      <c r="O1088" s="30"/>
      <c r="P1088" s="30"/>
      <c r="Q1088" s="35">
        <f t="shared" si="987"/>
        <v>0</v>
      </c>
      <c r="R1088" s="30">
        <f t="shared" si="988"/>
        <v>0</v>
      </c>
      <c r="S1088" s="30">
        <f t="shared" si="989"/>
        <v>0</v>
      </c>
      <c r="T1088" s="30" t="s">
        <v>3062</v>
      </c>
      <c r="U1088" s="30"/>
      <c r="V1088" s="49" t="s">
        <v>3062</v>
      </c>
      <c r="W1088" s="30"/>
      <c r="X1088" s="31"/>
      <c r="Y1088" s="31"/>
      <c r="Z1088" s="31"/>
      <c r="AA1088" s="31">
        <v>450</v>
      </c>
      <c r="AB1088" s="31">
        <f t="shared" si="990"/>
        <v>450</v>
      </c>
      <c r="AC1088" s="33">
        <v>42095</v>
      </c>
      <c r="AD1088" s="10" t="str">
        <f t="shared" si="991"/>
        <v>n/a</v>
      </c>
      <c r="AE1088" s="10">
        <f t="shared" si="992"/>
        <v>42095</v>
      </c>
      <c r="AF1088" s="11">
        <v>0</v>
      </c>
      <c r="AG1088" s="11">
        <f t="shared" si="993"/>
        <v>0</v>
      </c>
      <c r="AH1088" s="11">
        <f t="shared" si="994"/>
        <v>0</v>
      </c>
      <c r="AI1088" s="11">
        <f t="shared" si="995"/>
        <v>0</v>
      </c>
      <c r="AJ1088" s="11">
        <f t="shared" si="996"/>
        <v>0</v>
      </c>
      <c r="AK1088" s="33">
        <v>42461</v>
      </c>
      <c r="AL1088" s="5">
        <f t="shared" si="997"/>
        <v>42461</v>
      </c>
      <c r="AM1088" s="11">
        <f t="shared" si="998"/>
        <v>0</v>
      </c>
      <c r="AN1088" s="11">
        <f t="shared" si="999"/>
        <v>0</v>
      </c>
      <c r="AO1088" s="11">
        <v>0</v>
      </c>
      <c r="AP1088" s="6">
        <v>0</v>
      </c>
      <c r="AQ1088" s="6">
        <f t="shared" si="1000"/>
        <v>0</v>
      </c>
      <c r="AR1088" s="33">
        <v>42826</v>
      </c>
      <c r="AS1088" s="5">
        <f t="shared" si="1001"/>
        <v>42826</v>
      </c>
      <c r="AT1088" s="11">
        <f t="shared" si="1002"/>
        <v>0</v>
      </c>
      <c r="AU1088" s="11">
        <f t="shared" si="1003"/>
        <v>0</v>
      </c>
      <c r="AV1088" s="6">
        <v>0</v>
      </c>
      <c r="AW1088" s="6">
        <v>0</v>
      </c>
      <c r="AX1088" s="6">
        <f t="shared" si="1004"/>
        <v>0</v>
      </c>
      <c r="AY1088" s="33">
        <v>43191</v>
      </c>
      <c r="AZ1088" s="5">
        <f t="shared" si="1005"/>
        <v>43191</v>
      </c>
      <c r="BA1088" s="11">
        <f t="shared" si="1006"/>
        <v>0</v>
      </c>
      <c r="BB1088" s="11">
        <f t="shared" si="1007"/>
        <v>0</v>
      </c>
      <c r="BC1088" s="6">
        <v>0</v>
      </c>
      <c r="BD1088" s="6">
        <f t="shared" si="1008"/>
        <v>0</v>
      </c>
      <c r="BE1088" s="6">
        <f t="shared" si="1009"/>
        <v>450</v>
      </c>
      <c r="BG1088" s="33">
        <v>43556</v>
      </c>
      <c r="BH1088" s="5">
        <f t="shared" si="1010"/>
        <v>43556</v>
      </c>
      <c r="BI1088" s="11">
        <f t="shared" si="1011"/>
        <v>1095</v>
      </c>
      <c r="BJ1088" s="11">
        <f t="shared" si="1012"/>
        <v>0</v>
      </c>
      <c r="BK1088" s="6">
        <v>0</v>
      </c>
      <c r="BL1088" s="6">
        <f t="shared" si="1013"/>
        <v>0</v>
      </c>
      <c r="BM1088" s="6">
        <f t="shared" si="1014"/>
        <v>450</v>
      </c>
      <c r="BN1088" s="58"/>
      <c r="BO1088" s="58"/>
      <c r="BP1088" s="58"/>
      <c r="BR1088" s="33">
        <v>43922</v>
      </c>
      <c r="BS1088" s="5">
        <f t="shared" si="1015"/>
        <v>43922</v>
      </c>
      <c r="BT1088" s="11">
        <f t="shared" si="1016"/>
        <v>43922</v>
      </c>
      <c r="BU1088" s="11">
        <f t="shared" si="1017"/>
        <v>366</v>
      </c>
      <c r="BV1088" s="6">
        <f t="shared" si="1018"/>
        <v>0</v>
      </c>
      <c r="BW1088" s="6">
        <v>0</v>
      </c>
      <c r="BX1088" s="6"/>
      <c r="BY1088" s="6">
        <f t="shared" si="1019"/>
        <v>450</v>
      </c>
      <c r="BZ1088" s="33">
        <v>44287</v>
      </c>
      <c r="CA1088" s="5">
        <f t="shared" si="1020"/>
        <v>44287</v>
      </c>
      <c r="CB1088" s="11">
        <f t="shared" si="1021"/>
        <v>44287</v>
      </c>
      <c r="CC1088" s="11">
        <f t="shared" si="1022"/>
        <v>44287</v>
      </c>
      <c r="CD1088" s="6">
        <v>0</v>
      </c>
      <c r="CE1088" s="6">
        <v>0</v>
      </c>
      <c r="CF1088" s="6"/>
      <c r="CG1088" s="6"/>
      <c r="CH1088" s="6">
        <v>0</v>
      </c>
      <c r="CI1088" s="6"/>
      <c r="CJ1088" s="33">
        <v>44652</v>
      </c>
      <c r="CK1088" s="5">
        <f t="shared" si="1023"/>
        <v>44652</v>
      </c>
      <c r="CL1088" s="11">
        <f t="shared" si="1024"/>
        <v>1096</v>
      </c>
      <c r="CM1088" s="11">
        <f t="shared" si="1025"/>
        <v>1096</v>
      </c>
      <c r="CN1088" s="6">
        <v>434.32</v>
      </c>
      <c r="CO1088" s="6"/>
      <c r="CP1088" s="6"/>
      <c r="CQ1088" s="6"/>
      <c r="CR1088" s="6">
        <f t="shared" si="1026"/>
        <v>15.680000000000007</v>
      </c>
    </row>
    <row r="1089" spans="1:96">
      <c r="A1089" s="30" t="s">
        <v>3037</v>
      </c>
      <c r="B1089" s="34" t="s">
        <v>3056</v>
      </c>
      <c r="C1089" s="52" t="s">
        <v>3077</v>
      </c>
      <c r="D1089" s="52" t="s">
        <v>3077</v>
      </c>
      <c r="E1089" s="34" t="s">
        <v>3067</v>
      </c>
      <c r="F1089" s="34" t="s">
        <v>3119</v>
      </c>
      <c r="G1089" s="34" t="s">
        <v>4562</v>
      </c>
      <c r="H1089" s="34" t="s">
        <v>3118</v>
      </c>
      <c r="I1089" s="34" t="s">
        <v>3117</v>
      </c>
      <c r="J1089" s="30"/>
      <c r="K1089" s="30" t="s">
        <v>3059</v>
      </c>
      <c r="L1089" s="30" t="s">
        <v>3102</v>
      </c>
      <c r="M1089" s="30">
        <v>15.680000000000007</v>
      </c>
      <c r="N1089" s="30">
        <v>0</v>
      </c>
      <c r="O1089" s="30"/>
      <c r="P1089" s="30"/>
      <c r="Q1089" s="35">
        <f t="shared" si="987"/>
        <v>0</v>
      </c>
      <c r="R1089" s="30">
        <f t="shared" si="988"/>
        <v>0</v>
      </c>
      <c r="S1089" s="30">
        <f t="shared" si="989"/>
        <v>0</v>
      </c>
      <c r="T1089" s="30" t="s">
        <v>3062</v>
      </c>
      <c r="U1089" s="30"/>
      <c r="V1089" s="49" t="s">
        <v>3062</v>
      </c>
      <c r="W1089" s="30"/>
      <c r="X1089" s="31"/>
      <c r="Y1089" s="31"/>
      <c r="Z1089" s="31"/>
      <c r="AA1089" s="31">
        <v>450</v>
      </c>
      <c r="AB1089" s="31">
        <f t="shared" si="990"/>
        <v>450</v>
      </c>
      <c r="AC1089" s="33">
        <v>42095</v>
      </c>
      <c r="AD1089" s="10" t="str">
        <f t="shared" si="991"/>
        <v>n/a</v>
      </c>
      <c r="AE1089" s="10">
        <f t="shared" si="992"/>
        <v>42095</v>
      </c>
      <c r="AF1089" s="11">
        <v>0</v>
      </c>
      <c r="AG1089" s="11">
        <f t="shared" si="993"/>
        <v>0</v>
      </c>
      <c r="AH1089" s="11">
        <f t="shared" si="994"/>
        <v>0</v>
      </c>
      <c r="AI1089" s="11">
        <f t="shared" si="995"/>
        <v>0</v>
      </c>
      <c r="AJ1089" s="11">
        <f t="shared" si="996"/>
        <v>0</v>
      </c>
      <c r="AK1089" s="33">
        <v>42461</v>
      </c>
      <c r="AL1089" s="5">
        <f t="shared" si="997"/>
        <v>42461</v>
      </c>
      <c r="AM1089" s="11">
        <f t="shared" si="998"/>
        <v>0</v>
      </c>
      <c r="AN1089" s="11">
        <f t="shared" si="999"/>
        <v>0</v>
      </c>
      <c r="AO1089" s="11">
        <v>0</v>
      </c>
      <c r="AP1089" s="6">
        <v>0</v>
      </c>
      <c r="AQ1089" s="6">
        <f t="shared" si="1000"/>
        <v>0</v>
      </c>
      <c r="AR1089" s="33">
        <v>42826</v>
      </c>
      <c r="AS1089" s="5">
        <f t="shared" si="1001"/>
        <v>42826</v>
      </c>
      <c r="AT1089" s="11">
        <f t="shared" si="1002"/>
        <v>0</v>
      </c>
      <c r="AU1089" s="11">
        <f t="shared" si="1003"/>
        <v>0</v>
      </c>
      <c r="AV1089" s="6">
        <v>0</v>
      </c>
      <c r="AW1089" s="6">
        <v>0</v>
      </c>
      <c r="AX1089" s="6">
        <f t="shared" si="1004"/>
        <v>0</v>
      </c>
      <c r="AY1089" s="33">
        <v>43191</v>
      </c>
      <c r="AZ1089" s="5">
        <f t="shared" si="1005"/>
        <v>43191</v>
      </c>
      <c r="BA1089" s="11">
        <f t="shared" si="1006"/>
        <v>0</v>
      </c>
      <c r="BB1089" s="11">
        <f t="shared" si="1007"/>
        <v>0</v>
      </c>
      <c r="BC1089" s="6">
        <v>0</v>
      </c>
      <c r="BD1089" s="6">
        <f t="shared" si="1008"/>
        <v>0</v>
      </c>
      <c r="BE1089" s="6">
        <f t="shared" si="1009"/>
        <v>450</v>
      </c>
      <c r="BG1089" s="33">
        <v>43556</v>
      </c>
      <c r="BH1089" s="5">
        <f t="shared" si="1010"/>
        <v>43556</v>
      </c>
      <c r="BI1089" s="11">
        <f t="shared" si="1011"/>
        <v>1095</v>
      </c>
      <c r="BJ1089" s="11">
        <f t="shared" si="1012"/>
        <v>0</v>
      </c>
      <c r="BK1089" s="6">
        <v>0</v>
      </c>
      <c r="BL1089" s="6">
        <f t="shared" si="1013"/>
        <v>0</v>
      </c>
      <c r="BM1089" s="6">
        <f t="shared" si="1014"/>
        <v>450</v>
      </c>
      <c r="BN1089" s="58"/>
      <c r="BO1089" s="58"/>
      <c r="BP1089" s="58"/>
      <c r="BR1089" s="33">
        <v>43922</v>
      </c>
      <c r="BS1089" s="5">
        <f t="shared" si="1015"/>
        <v>43922</v>
      </c>
      <c r="BT1089" s="11">
        <f t="shared" si="1016"/>
        <v>43922</v>
      </c>
      <c r="BU1089" s="11">
        <f t="shared" si="1017"/>
        <v>366</v>
      </c>
      <c r="BV1089" s="6">
        <f t="shared" si="1018"/>
        <v>0</v>
      </c>
      <c r="BW1089" s="6">
        <v>0</v>
      </c>
      <c r="BX1089" s="6"/>
      <c r="BY1089" s="6">
        <f t="shared" si="1019"/>
        <v>450</v>
      </c>
      <c r="BZ1089" s="33">
        <v>44287</v>
      </c>
      <c r="CA1089" s="5">
        <f t="shared" si="1020"/>
        <v>44287</v>
      </c>
      <c r="CB1089" s="11">
        <f t="shared" si="1021"/>
        <v>44287</v>
      </c>
      <c r="CC1089" s="11">
        <f t="shared" si="1022"/>
        <v>44287</v>
      </c>
      <c r="CD1089" s="6">
        <v>0</v>
      </c>
      <c r="CE1089" s="6">
        <v>0</v>
      </c>
      <c r="CF1089" s="6"/>
      <c r="CG1089" s="6"/>
      <c r="CH1089" s="6">
        <v>0</v>
      </c>
      <c r="CI1089" s="6"/>
      <c r="CJ1089" s="33">
        <v>44652</v>
      </c>
      <c r="CK1089" s="5">
        <f t="shared" si="1023"/>
        <v>44652</v>
      </c>
      <c r="CL1089" s="11">
        <f t="shared" si="1024"/>
        <v>1096</v>
      </c>
      <c r="CM1089" s="11">
        <f t="shared" si="1025"/>
        <v>1096</v>
      </c>
      <c r="CN1089" s="6">
        <v>434.32</v>
      </c>
      <c r="CO1089" s="6"/>
      <c r="CP1089" s="6"/>
      <c r="CQ1089" s="6"/>
      <c r="CR1089" s="6">
        <f t="shared" si="1026"/>
        <v>15.680000000000007</v>
      </c>
    </row>
    <row r="1090" spans="1:96">
      <c r="A1090" s="30" t="s">
        <v>3038</v>
      </c>
      <c r="B1090" s="34" t="s">
        <v>3056</v>
      </c>
      <c r="C1090" s="52" t="s">
        <v>3078</v>
      </c>
      <c r="D1090" s="52" t="s">
        <v>3078</v>
      </c>
      <c r="E1090" s="34" t="s">
        <v>3067</v>
      </c>
      <c r="F1090" s="34" t="s">
        <v>3119</v>
      </c>
      <c r="G1090" s="34" t="s">
        <v>4562</v>
      </c>
      <c r="H1090" s="34" t="s">
        <v>3118</v>
      </c>
      <c r="I1090" s="34" t="s">
        <v>3117</v>
      </c>
      <c r="J1090" s="30"/>
      <c r="K1090" s="30" t="s">
        <v>3059</v>
      </c>
      <c r="L1090" s="30" t="s">
        <v>3102</v>
      </c>
      <c r="M1090" s="30">
        <v>15.680000000000007</v>
      </c>
      <c r="N1090" s="30">
        <v>0</v>
      </c>
      <c r="O1090" s="30"/>
      <c r="P1090" s="30"/>
      <c r="Q1090" s="35">
        <f t="shared" si="987"/>
        <v>0</v>
      </c>
      <c r="R1090" s="30">
        <f t="shared" si="988"/>
        <v>0</v>
      </c>
      <c r="S1090" s="30">
        <f t="shared" si="989"/>
        <v>0</v>
      </c>
      <c r="T1090" s="30" t="s">
        <v>3062</v>
      </c>
      <c r="U1090" s="30"/>
      <c r="V1090" s="49" t="s">
        <v>3062</v>
      </c>
      <c r="W1090" s="30"/>
      <c r="X1090" s="31"/>
      <c r="Y1090" s="31"/>
      <c r="Z1090" s="31"/>
      <c r="AA1090" s="31">
        <v>450</v>
      </c>
      <c r="AB1090" s="31">
        <f t="shared" si="990"/>
        <v>450</v>
      </c>
      <c r="AC1090" s="33">
        <v>42095</v>
      </c>
      <c r="AD1090" s="10" t="str">
        <f t="shared" si="991"/>
        <v>n/a</v>
      </c>
      <c r="AE1090" s="10">
        <f t="shared" si="992"/>
        <v>42095</v>
      </c>
      <c r="AF1090" s="11">
        <v>0</v>
      </c>
      <c r="AG1090" s="11">
        <f t="shared" si="993"/>
        <v>0</v>
      </c>
      <c r="AH1090" s="11">
        <f t="shared" si="994"/>
        <v>0</v>
      </c>
      <c r="AI1090" s="11">
        <f t="shared" si="995"/>
        <v>0</v>
      </c>
      <c r="AJ1090" s="11">
        <f t="shared" si="996"/>
        <v>0</v>
      </c>
      <c r="AK1090" s="33">
        <v>42461</v>
      </c>
      <c r="AL1090" s="5">
        <f t="shared" si="997"/>
        <v>42461</v>
      </c>
      <c r="AM1090" s="11">
        <f t="shared" si="998"/>
        <v>0</v>
      </c>
      <c r="AN1090" s="11">
        <f t="shared" si="999"/>
        <v>0</v>
      </c>
      <c r="AO1090" s="11">
        <v>0</v>
      </c>
      <c r="AP1090" s="6">
        <v>0</v>
      </c>
      <c r="AQ1090" s="6">
        <f t="shared" si="1000"/>
        <v>0</v>
      </c>
      <c r="AR1090" s="33">
        <v>42826</v>
      </c>
      <c r="AS1090" s="5">
        <f t="shared" si="1001"/>
        <v>42826</v>
      </c>
      <c r="AT1090" s="11">
        <f t="shared" si="1002"/>
        <v>0</v>
      </c>
      <c r="AU1090" s="11">
        <f t="shared" si="1003"/>
        <v>0</v>
      </c>
      <c r="AV1090" s="6">
        <v>0</v>
      </c>
      <c r="AW1090" s="6">
        <v>0</v>
      </c>
      <c r="AX1090" s="6">
        <f t="shared" si="1004"/>
        <v>0</v>
      </c>
      <c r="AY1090" s="33">
        <v>43191</v>
      </c>
      <c r="AZ1090" s="5">
        <f t="shared" si="1005"/>
        <v>43191</v>
      </c>
      <c r="BA1090" s="11">
        <f t="shared" si="1006"/>
        <v>0</v>
      </c>
      <c r="BB1090" s="11">
        <f t="shared" si="1007"/>
        <v>0</v>
      </c>
      <c r="BC1090" s="6">
        <v>0</v>
      </c>
      <c r="BD1090" s="6">
        <f t="shared" si="1008"/>
        <v>0</v>
      </c>
      <c r="BE1090" s="6">
        <f t="shared" si="1009"/>
        <v>450</v>
      </c>
      <c r="BG1090" s="33">
        <v>43556</v>
      </c>
      <c r="BH1090" s="5">
        <f t="shared" si="1010"/>
        <v>43556</v>
      </c>
      <c r="BI1090" s="11">
        <f t="shared" si="1011"/>
        <v>1095</v>
      </c>
      <c r="BJ1090" s="11">
        <f t="shared" si="1012"/>
        <v>0</v>
      </c>
      <c r="BK1090" s="6">
        <v>0</v>
      </c>
      <c r="BL1090" s="6">
        <f t="shared" si="1013"/>
        <v>0</v>
      </c>
      <c r="BM1090" s="6">
        <f t="shared" si="1014"/>
        <v>450</v>
      </c>
      <c r="BN1090" s="58"/>
      <c r="BO1090" s="58"/>
      <c r="BP1090" s="58"/>
      <c r="BR1090" s="33">
        <v>43922</v>
      </c>
      <c r="BS1090" s="5">
        <f t="shared" si="1015"/>
        <v>43922</v>
      </c>
      <c r="BT1090" s="11">
        <f t="shared" si="1016"/>
        <v>43922</v>
      </c>
      <c r="BU1090" s="11">
        <f t="shared" si="1017"/>
        <v>366</v>
      </c>
      <c r="BV1090" s="6">
        <f t="shared" si="1018"/>
        <v>0</v>
      </c>
      <c r="BW1090" s="6">
        <v>0</v>
      </c>
      <c r="BX1090" s="6"/>
      <c r="BY1090" s="6">
        <f t="shared" si="1019"/>
        <v>450</v>
      </c>
      <c r="BZ1090" s="33">
        <v>44287</v>
      </c>
      <c r="CA1090" s="5">
        <f t="shared" si="1020"/>
        <v>44287</v>
      </c>
      <c r="CB1090" s="11">
        <f t="shared" si="1021"/>
        <v>44287</v>
      </c>
      <c r="CC1090" s="11">
        <f t="shared" si="1022"/>
        <v>44287</v>
      </c>
      <c r="CD1090" s="6">
        <v>0</v>
      </c>
      <c r="CE1090" s="6">
        <v>0</v>
      </c>
      <c r="CF1090" s="6"/>
      <c r="CG1090" s="6"/>
      <c r="CH1090" s="6">
        <v>0</v>
      </c>
      <c r="CI1090" s="6"/>
      <c r="CJ1090" s="33">
        <v>44652</v>
      </c>
      <c r="CK1090" s="5">
        <f t="shared" si="1023"/>
        <v>44652</v>
      </c>
      <c r="CL1090" s="11">
        <f t="shared" si="1024"/>
        <v>1096</v>
      </c>
      <c r="CM1090" s="11">
        <f t="shared" si="1025"/>
        <v>1096</v>
      </c>
      <c r="CN1090" s="6">
        <v>434.32</v>
      </c>
      <c r="CO1090" s="6"/>
      <c r="CP1090" s="6"/>
      <c r="CQ1090" s="6"/>
      <c r="CR1090" s="6">
        <f t="shared" si="1026"/>
        <v>15.680000000000007</v>
      </c>
    </row>
    <row r="1091" spans="1:96">
      <c r="A1091" s="30" t="s">
        <v>3039</v>
      </c>
      <c r="B1091" s="34" t="s">
        <v>3056</v>
      </c>
      <c r="C1091" s="52" t="s">
        <v>3079</v>
      </c>
      <c r="D1091" s="52" t="s">
        <v>3079</v>
      </c>
      <c r="E1091" s="34" t="s">
        <v>3067</v>
      </c>
      <c r="F1091" s="34" t="s">
        <v>3119</v>
      </c>
      <c r="G1091" s="34" t="s">
        <v>4562</v>
      </c>
      <c r="H1091" s="34" t="s">
        <v>3118</v>
      </c>
      <c r="I1091" s="34" t="s">
        <v>3117</v>
      </c>
      <c r="J1091" s="30"/>
      <c r="K1091" s="30" t="s">
        <v>3059</v>
      </c>
      <c r="L1091" s="30" t="s">
        <v>3102</v>
      </c>
      <c r="M1091" s="30">
        <v>15.680000000000007</v>
      </c>
      <c r="N1091" s="30">
        <v>0</v>
      </c>
      <c r="O1091" s="30"/>
      <c r="P1091" s="30"/>
      <c r="Q1091" s="35">
        <f t="shared" si="987"/>
        <v>0</v>
      </c>
      <c r="R1091" s="30">
        <f t="shared" si="988"/>
        <v>0</v>
      </c>
      <c r="S1091" s="30">
        <f t="shared" si="989"/>
        <v>0</v>
      </c>
      <c r="T1091" s="30" t="s">
        <v>3062</v>
      </c>
      <c r="U1091" s="30"/>
      <c r="V1091" s="49" t="s">
        <v>3062</v>
      </c>
      <c r="W1091" s="30"/>
      <c r="X1091" s="31"/>
      <c r="Y1091" s="31"/>
      <c r="Z1091" s="31"/>
      <c r="AA1091" s="31">
        <v>450</v>
      </c>
      <c r="AB1091" s="31">
        <f t="shared" si="990"/>
        <v>450</v>
      </c>
      <c r="AC1091" s="33">
        <v>42095</v>
      </c>
      <c r="AD1091" s="10" t="str">
        <f t="shared" si="991"/>
        <v>n/a</v>
      </c>
      <c r="AE1091" s="10">
        <f t="shared" si="992"/>
        <v>42095</v>
      </c>
      <c r="AF1091" s="11">
        <v>0</v>
      </c>
      <c r="AG1091" s="11">
        <f t="shared" si="993"/>
        <v>0</v>
      </c>
      <c r="AH1091" s="11">
        <f t="shared" si="994"/>
        <v>0</v>
      </c>
      <c r="AI1091" s="11">
        <f t="shared" si="995"/>
        <v>0</v>
      </c>
      <c r="AJ1091" s="11">
        <f t="shared" si="996"/>
        <v>0</v>
      </c>
      <c r="AK1091" s="33">
        <v>42461</v>
      </c>
      <c r="AL1091" s="5">
        <f t="shared" si="997"/>
        <v>42461</v>
      </c>
      <c r="AM1091" s="11">
        <f t="shared" si="998"/>
        <v>0</v>
      </c>
      <c r="AN1091" s="11">
        <f t="shared" si="999"/>
        <v>0</v>
      </c>
      <c r="AO1091" s="11">
        <v>0</v>
      </c>
      <c r="AP1091" s="6">
        <v>0</v>
      </c>
      <c r="AQ1091" s="6">
        <f t="shared" si="1000"/>
        <v>0</v>
      </c>
      <c r="AR1091" s="33">
        <v>42826</v>
      </c>
      <c r="AS1091" s="5">
        <f t="shared" si="1001"/>
        <v>42826</v>
      </c>
      <c r="AT1091" s="11">
        <f t="shared" si="1002"/>
        <v>0</v>
      </c>
      <c r="AU1091" s="11">
        <f t="shared" si="1003"/>
        <v>0</v>
      </c>
      <c r="AV1091" s="6">
        <v>0</v>
      </c>
      <c r="AW1091" s="6">
        <v>0</v>
      </c>
      <c r="AX1091" s="6">
        <f t="shared" si="1004"/>
        <v>0</v>
      </c>
      <c r="AY1091" s="33">
        <v>43191</v>
      </c>
      <c r="AZ1091" s="5">
        <f t="shared" si="1005"/>
        <v>43191</v>
      </c>
      <c r="BA1091" s="11">
        <f t="shared" si="1006"/>
        <v>0</v>
      </c>
      <c r="BB1091" s="11">
        <f t="shared" si="1007"/>
        <v>0</v>
      </c>
      <c r="BC1091" s="6">
        <v>0</v>
      </c>
      <c r="BD1091" s="6">
        <f t="shared" si="1008"/>
        <v>0</v>
      </c>
      <c r="BE1091" s="6">
        <f t="shared" si="1009"/>
        <v>450</v>
      </c>
      <c r="BG1091" s="33">
        <v>43556</v>
      </c>
      <c r="BH1091" s="5">
        <f t="shared" si="1010"/>
        <v>43556</v>
      </c>
      <c r="BI1091" s="11">
        <f t="shared" si="1011"/>
        <v>1095</v>
      </c>
      <c r="BJ1091" s="11">
        <f t="shared" si="1012"/>
        <v>0</v>
      </c>
      <c r="BK1091" s="6">
        <v>0</v>
      </c>
      <c r="BL1091" s="6">
        <f t="shared" si="1013"/>
        <v>0</v>
      </c>
      <c r="BM1091" s="6">
        <f t="shared" si="1014"/>
        <v>450</v>
      </c>
      <c r="BN1091" s="58"/>
      <c r="BO1091" s="58"/>
      <c r="BP1091" s="58"/>
      <c r="BR1091" s="33">
        <v>43922</v>
      </c>
      <c r="BS1091" s="5">
        <f t="shared" si="1015"/>
        <v>43922</v>
      </c>
      <c r="BT1091" s="11">
        <f t="shared" si="1016"/>
        <v>43922</v>
      </c>
      <c r="BU1091" s="11">
        <f t="shared" si="1017"/>
        <v>366</v>
      </c>
      <c r="BV1091" s="6">
        <f t="shared" si="1018"/>
        <v>0</v>
      </c>
      <c r="BW1091" s="6">
        <v>0</v>
      </c>
      <c r="BX1091" s="6"/>
      <c r="BY1091" s="6">
        <f t="shared" si="1019"/>
        <v>450</v>
      </c>
      <c r="BZ1091" s="33">
        <v>44287</v>
      </c>
      <c r="CA1091" s="5">
        <f t="shared" si="1020"/>
        <v>44287</v>
      </c>
      <c r="CB1091" s="11">
        <f t="shared" si="1021"/>
        <v>44287</v>
      </c>
      <c r="CC1091" s="11">
        <f t="shared" si="1022"/>
        <v>44287</v>
      </c>
      <c r="CD1091" s="6">
        <v>0</v>
      </c>
      <c r="CE1091" s="6">
        <v>0</v>
      </c>
      <c r="CF1091" s="6"/>
      <c r="CG1091" s="6"/>
      <c r="CH1091" s="6">
        <v>0</v>
      </c>
      <c r="CI1091" s="6"/>
      <c r="CJ1091" s="33">
        <v>44652</v>
      </c>
      <c r="CK1091" s="5">
        <f t="shared" si="1023"/>
        <v>44652</v>
      </c>
      <c r="CL1091" s="11">
        <f t="shared" si="1024"/>
        <v>1096</v>
      </c>
      <c r="CM1091" s="11">
        <f t="shared" si="1025"/>
        <v>1096</v>
      </c>
      <c r="CN1091" s="6">
        <v>434.32</v>
      </c>
      <c r="CO1091" s="6"/>
      <c r="CP1091" s="6"/>
      <c r="CQ1091" s="6"/>
      <c r="CR1091" s="6">
        <f t="shared" si="1026"/>
        <v>15.680000000000007</v>
      </c>
    </row>
    <row r="1092" spans="1:96">
      <c r="A1092" s="30" t="s">
        <v>3040</v>
      </c>
      <c r="B1092" s="34" t="s">
        <v>3056</v>
      </c>
      <c r="C1092" s="52" t="s">
        <v>3080</v>
      </c>
      <c r="D1092" s="52" t="s">
        <v>3080</v>
      </c>
      <c r="E1092" s="34" t="s">
        <v>3067</v>
      </c>
      <c r="F1092" s="34" t="s">
        <v>3119</v>
      </c>
      <c r="G1092" s="34" t="s">
        <v>4562</v>
      </c>
      <c r="H1092" s="34" t="s">
        <v>3118</v>
      </c>
      <c r="I1092" s="34" t="s">
        <v>3117</v>
      </c>
      <c r="J1092" s="30"/>
      <c r="K1092" s="30" t="s">
        <v>3059</v>
      </c>
      <c r="L1092" s="30" t="s">
        <v>3102</v>
      </c>
      <c r="M1092" s="30">
        <v>15.680000000000007</v>
      </c>
      <c r="N1092" s="30">
        <v>0</v>
      </c>
      <c r="O1092" s="30"/>
      <c r="P1092" s="30"/>
      <c r="Q1092" s="35">
        <f t="shared" si="987"/>
        <v>0</v>
      </c>
      <c r="R1092" s="30">
        <f t="shared" si="988"/>
        <v>0</v>
      </c>
      <c r="S1092" s="30">
        <f t="shared" si="989"/>
        <v>0</v>
      </c>
      <c r="T1092" s="30" t="s">
        <v>3062</v>
      </c>
      <c r="U1092" s="30"/>
      <c r="V1092" s="49" t="s">
        <v>3062</v>
      </c>
      <c r="W1092" s="30"/>
      <c r="X1092" s="31"/>
      <c r="Y1092" s="31"/>
      <c r="Z1092" s="31"/>
      <c r="AA1092" s="31">
        <v>450</v>
      </c>
      <c r="AB1092" s="31">
        <f t="shared" si="990"/>
        <v>450</v>
      </c>
      <c r="AC1092" s="33">
        <v>42095</v>
      </c>
      <c r="AD1092" s="10" t="str">
        <f t="shared" si="991"/>
        <v>n/a</v>
      </c>
      <c r="AE1092" s="10">
        <f t="shared" si="992"/>
        <v>42095</v>
      </c>
      <c r="AF1092" s="11">
        <v>0</v>
      </c>
      <c r="AG1092" s="11">
        <f t="shared" si="993"/>
        <v>0</v>
      </c>
      <c r="AH1092" s="11">
        <f t="shared" si="994"/>
        <v>0</v>
      </c>
      <c r="AI1092" s="11">
        <f t="shared" si="995"/>
        <v>0</v>
      </c>
      <c r="AJ1092" s="11">
        <f t="shared" si="996"/>
        <v>0</v>
      </c>
      <c r="AK1092" s="33">
        <v>42461</v>
      </c>
      <c r="AL1092" s="5">
        <f t="shared" si="997"/>
        <v>42461</v>
      </c>
      <c r="AM1092" s="11">
        <f t="shared" si="998"/>
        <v>0</v>
      </c>
      <c r="AN1092" s="11">
        <f t="shared" si="999"/>
        <v>0</v>
      </c>
      <c r="AO1092" s="11">
        <v>0</v>
      </c>
      <c r="AP1092" s="6">
        <v>0</v>
      </c>
      <c r="AQ1092" s="6">
        <f t="shared" si="1000"/>
        <v>0</v>
      </c>
      <c r="AR1092" s="33">
        <v>42826</v>
      </c>
      <c r="AS1092" s="5">
        <f t="shared" si="1001"/>
        <v>42826</v>
      </c>
      <c r="AT1092" s="11">
        <f t="shared" si="1002"/>
        <v>0</v>
      </c>
      <c r="AU1092" s="11">
        <f t="shared" si="1003"/>
        <v>0</v>
      </c>
      <c r="AV1092" s="6">
        <v>0</v>
      </c>
      <c r="AW1092" s="6">
        <v>0</v>
      </c>
      <c r="AX1092" s="6">
        <f t="shared" si="1004"/>
        <v>0</v>
      </c>
      <c r="AY1092" s="33">
        <v>43191</v>
      </c>
      <c r="AZ1092" s="5">
        <f t="shared" si="1005"/>
        <v>43191</v>
      </c>
      <c r="BA1092" s="11">
        <f t="shared" si="1006"/>
        <v>0</v>
      </c>
      <c r="BB1092" s="11">
        <f t="shared" si="1007"/>
        <v>0</v>
      </c>
      <c r="BC1092" s="6">
        <v>0</v>
      </c>
      <c r="BD1092" s="6">
        <f t="shared" si="1008"/>
        <v>0</v>
      </c>
      <c r="BE1092" s="6">
        <f t="shared" si="1009"/>
        <v>450</v>
      </c>
      <c r="BG1092" s="33">
        <v>43556</v>
      </c>
      <c r="BH1092" s="5">
        <f t="shared" si="1010"/>
        <v>43556</v>
      </c>
      <c r="BI1092" s="11">
        <f t="shared" si="1011"/>
        <v>1095</v>
      </c>
      <c r="BJ1092" s="11">
        <f t="shared" si="1012"/>
        <v>0</v>
      </c>
      <c r="BK1092" s="6">
        <v>0</v>
      </c>
      <c r="BL1092" s="6">
        <f t="shared" si="1013"/>
        <v>0</v>
      </c>
      <c r="BM1092" s="6">
        <f t="shared" si="1014"/>
        <v>450</v>
      </c>
      <c r="BN1092" s="58"/>
      <c r="BO1092" s="58"/>
      <c r="BP1092" s="58"/>
      <c r="BR1092" s="33">
        <v>43922</v>
      </c>
      <c r="BS1092" s="5">
        <f t="shared" si="1015"/>
        <v>43922</v>
      </c>
      <c r="BT1092" s="11">
        <f t="shared" si="1016"/>
        <v>43922</v>
      </c>
      <c r="BU1092" s="11">
        <f t="shared" si="1017"/>
        <v>366</v>
      </c>
      <c r="BV1092" s="6">
        <f t="shared" si="1018"/>
        <v>0</v>
      </c>
      <c r="BW1092" s="6">
        <v>0</v>
      </c>
      <c r="BX1092" s="6"/>
      <c r="BY1092" s="6">
        <f t="shared" si="1019"/>
        <v>450</v>
      </c>
      <c r="BZ1092" s="33">
        <v>44287</v>
      </c>
      <c r="CA1092" s="5">
        <f t="shared" si="1020"/>
        <v>44287</v>
      </c>
      <c r="CB1092" s="11">
        <f t="shared" si="1021"/>
        <v>44287</v>
      </c>
      <c r="CC1092" s="11">
        <f t="shared" si="1022"/>
        <v>44287</v>
      </c>
      <c r="CD1092" s="6">
        <v>0</v>
      </c>
      <c r="CE1092" s="6">
        <v>0</v>
      </c>
      <c r="CF1092" s="6"/>
      <c r="CG1092" s="6"/>
      <c r="CH1092" s="6">
        <v>0</v>
      </c>
      <c r="CI1092" s="6"/>
      <c r="CJ1092" s="33">
        <v>44652</v>
      </c>
      <c r="CK1092" s="5">
        <f t="shared" si="1023"/>
        <v>44652</v>
      </c>
      <c r="CL1092" s="11">
        <f t="shared" si="1024"/>
        <v>1096</v>
      </c>
      <c r="CM1092" s="11">
        <f t="shared" si="1025"/>
        <v>1096</v>
      </c>
      <c r="CN1092" s="6">
        <v>434.32</v>
      </c>
      <c r="CO1092" s="6"/>
      <c r="CP1092" s="6"/>
      <c r="CQ1092" s="6"/>
      <c r="CR1092" s="6">
        <f t="shared" si="1026"/>
        <v>15.680000000000007</v>
      </c>
    </row>
    <row r="1093" spans="1:96">
      <c r="A1093" s="30" t="s">
        <v>3041</v>
      </c>
      <c r="B1093" s="34" t="s">
        <v>3056</v>
      </c>
      <c r="C1093" s="52" t="s">
        <v>3081</v>
      </c>
      <c r="D1093" s="52" t="s">
        <v>3081</v>
      </c>
      <c r="E1093" s="34" t="s">
        <v>3067</v>
      </c>
      <c r="F1093" s="34" t="s">
        <v>3119</v>
      </c>
      <c r="G1093" s="34" t="s">
        <v>4562</v>
      </c>
      <c r="H1093" s="34" t="s">
        <v>3118</v>
      </c>
      <c r="I1093" s="34" t="s">
        <v>3117</v>
      </c>
      <c r="J1093" s="30"/>
      <c r="K1093" s="30" t="s">
        <v>3059</v>
      </c>
      <c r="L1093" s="30" t="s">
        <v>3102</v>
      </c>
      <c r="M1093" s="30">
        <v>15.649999999999977</v>
      </c>
      <c r="N1093" s="30">
        <v>0</v>
      </c>
      <c r="O1093" s="30"/>
      <c r="P1093" s="30"/>
      <c r="Q1093" s="35">
        <f t="shared" si="987"/>
        <v>0</v>
      </c>
      <c r="R1093" s="30">
        <f t="shared" si="988"/>
        <v>0</v>
      </c>
      <c r="S1093" s="30">
        <f t="shared" si="989"/>
        <v>0</v>
      </c>
      <c r="T1093" s="30" t="s">
        <v>3062</v>
      </c>
      <c r="U1093" s="30"/>
      <c r="V1093" s="49" t="s">
        <v>3062</v>
      </c>
      <c r="W1093" s="30"/>
      <c r="X1093" s="31"/>
      <c r="Y1093" s="31"/>
      <c r="Z1093" s="31"/>
      <c r="AA1093" s="31">
        <v>450</v>
      </c>
      <c r="AB1093" s="31">
        <f t="shared" si="990"/>
        <v>450</v>
      </c>
      <c r="AC1093" s="33">
        <v>42095</v>
      </c>
      <c r="AD1093" s="10" t="str">
        <f t="shared" si="991"/>
        <v>n/a</v>
      </c>
      <c r="AE1093" s="10">
        <f t="shared" si="992"/>
        <v>42095</v>
      </c>
      <c r="AF1093" s="11">
        <v>0</v>
      </c>
      <c r="AG1093" s="11">
        <f t="shared" si="993"/>
        <v>0</v>
      </c>
      <c r="AH1093" s="11">
        <f t="shared" si="994"/>
        <v>0</v>
      </c>
      <c r="AI1093" s="11">
        <f t="shared" si="995"/>
        <v>0</v>
      </c>
      <c r="AJ1093" s="11">
        <f t="shared" si="996"/>
        <v>0</v>
      </c>
      <c r="AK1093" s="33">
        <v>42461</v>
      </c>
      <c r="AL1093" s="5">
        <f t="shared" si="997"/>
        <v>42461</v>
      </c>
      <c r="AM1093" s="11">
        <f t="shared" si="998"/>
        <v>0</v>
      </c>
      <c r="AN1093" s="11">
        <f t="shared" si="999"/>
        <v>0</v>
      </c>
      <c r="AO1093" s="11">
        <v>0</v>
      </c>
      <c r="AP1093" s="6">
        <v>0</v>
      </c>
      <c r="AQ1093" s="6">
        <f t="shared" si="1000"/>
        <v>0</v>
      </c>
      <c r="AR1093" s="33">
        <v>42826</v>
      </c>
      <c r="AS1093" s="5">
        <f t="shared" si="1001"/>
        <v>42826</v>
      </c>
      <c r="AT1093" s="11">
        <f t="shared" si="1002"/>
        <v>0</v>
      </c>
      <c r="AU1093" s="11">
        <f t="shared" si="1003"/>
        <v>0</v>
      </c>
      <c r="AV1093" s="6">
        <v>0</v>
      </c>
      <c r="AW1093" s="6">
        <v>0</v>
      </c>
      <c r="AX1093" s="6">
        <f t="shared" si="1004"/>
        <v>0</v>
      </c>
      <c r="AY1093" s="33">
        <v>43191</v>
      </c>
      <c r="AZ1093" s="5">
        <f t="shared" si="1005"/>
        <v>43191</v>
      </c>
      <c r="BA1093" s="11">
        <f t="shared" si="1006"/>
        <v>0</v>
      </c>
      <c r="BB1093" s="11">
        <f t="shared" si="1007"/>
        <v>0</v>
      </c>
      <c r="BC1093" s="6">
        <v>0</v>
      </c>
      <c r="BD1093" s="6">
        <f t="shared" si="1008"/>
        <v>0</v>
      </c>
      <c r="BE1093" s="6">
        <f t="shared" si="1009"/>
        <v>450</v>
      </c>
      <c r="BG1093" s="33">
        <v>43556</v>
      </c>
      <c r="BH1093" s="5">
        <f t="shared" si="1010"/>
        <v>43556</v>
      </c>
      <c r="BI1093" s="11">
        <f t="shared" si="1011"/>
        <v>1095</v>
      </c>
      <c r="BJ1093" s="11">
        <f t="shared" si="1012"/>
        <v>0</v>
      </c>
      <c r="BK1093" s="6">
        <v>0</v>
      </c>
      <c r="BL1093" s="6">
        <f t="shared" si="1013"/>
        <v>0</v>
      </c>
      <c r="BM1093" s="6">
        <f t="shared" si="1014"/>
        <v>450</v>
      </c>
      <c r="BN1093" s="58"/>
      <c r="BO1093" s="58"/>
      <c r="BP1093" s="58"/>
      <c r="BR1093" s="33">
        <v>43922</v>
      </c>
      <c r="BS1093" s="5">
        <f t="shared" si="1015"/>
        <v>43922</v>
      </c>
      <c r="BT1093" s="11">
        <f t="shared" si="1016"/>
        <v>43922</v>
      </c>
      <c r="BU1093" s="11">
        <f t="shared" si="1017"/>
        <v>366</v>
      </c>
      <c r="BV1093" s="6">
        <f t="shared" si="1018"/>
        <v>0</v>
      </c>
      <c r="BW1093" s="6">
        <v>0</v>
      </c>
      <c r="BX1093" s="6"/>
      <c r="BY1093" s="6">
        <f t="shared" si="1019"/>
        <v>450</v>
      </c>
      <c r="BZ1093" s="33">
        <v>44287</v>
      </c>
      <c r="CA1093" s="5">
        <f t="shared" si="1020"/>
        <v>44287</v>
      </c>
      <c r="CB1093" s="11">
        <f t="shared" si="1021"/>
        <v>44287</v>
      </c>
      <c r="CC1093" s="11">
        <f t="shared" si="1022"/>
        <v>44287</v>
      </c>
      <c r="CD1093" s="6">
        <v>0</v>
      </c>
      <c r="CE1093" s="6">
        <v>0</v>
      </c>
      <c r="CF1093" s="6"/>
      <c r="CG1093" s="6"/>
      <c r="CH1093" s="6">
        <v>0</v>
      </c>
      <c r="CI1093" s="6"/>
      <c r="CJ1093" s="33">
        <v>44652</v>
      </c>
      <c r="CK1093" s="5">
        <f t="shared" si="1023"/>
        <v>44652</v>
      </c>
      <c r="CL1093" s="11">
        <f t="shared" si="1024"/>
        <v>1096</v>
      </c>
      <c r="CM1093" s="11">
        <f t="shared" si="1025"/>
        <v>1096</v>
      </c>
      <c r="CN1093" s="6">
        <v>434.32</v>
      </c>
      <c r="CO1093" s="6"/>
      <c r="CP1093" s="6"/>
      <c r="CQ1093" s="6"/>
      <c r="CR1093" s="6">
        <f t="shared" si="1026"/>
        <v>15.680000000000007</v>
      </c>
    </row>
    <row r="1094" spans="1:96">
      <c r="A1094" s="30" t="s">
        <v>3042</v>
      </c>
      <c r="B1094" s="34" t="s">
        <v>3057</v>
      </c>
      <c r="C1094" s="52" t="s">
        <v>3082</v>
      </c>
      <c r="D1094" s="52" t="s">
        <v>3082</v>
      </c>
      <c r="E1094" s="34" t="s">
        <v>3067</v>
      </c>
      <c r="F1094" s="34" t="s">
        <v>3119</v>
      </c>
      <c r="G1094" s="34" t="s">
        <v>4562</v>
      </c>
      <c r="H1094" s="34" t="s">
        <v>3118</v>
      </c>
      <c r="I1094" s="34" t="s">
        <v>3117</v>
      </c>
      <c r="J1094" s="30"/>
      <c r="K1094" s="30" t="s">
        <v>3059</v>
      </c>
      <c r="L1094" s="30" t="s">
        <v>3102</v>
      </c>
      <c r="M1094" s="30">
        <v>15.660000000000025</v>
      </c>
      <c r="N1094" s="30">
        <v>0</v>
      </c>
      <c r="O1094" s="30"/>
      <c r="P1094" s="30"/>
      <c r="Q1094" s="35">
        <f t="shared" si="987"/>
        <v>0</v>
      </c>
      <c r="R1094" s="30">
        <f t="shared" si="988"/>
        <v>0</v>
      </c>
      <c r="S1094" s="30">
        <f t="shared" si="989"/>
        <v>0</v>
      </c>
      <c r="T1094" s="30" t="s">
        <v>3062</v>
      </c>
      <c r="U1094" s="30"/>
      <c r="V1094" s="49" t="s">
        <v>3062</v>
      </c>
      <c r="W1094" s="30"/>
      <c r="X1094" s="31"/>
      <c r="Y1094" s="31"/>
      <c r="Z1094" s="31"/>
      <c r="AA1094" s="31">
        <v>450</v>
      </c>
      <c r="AB1094" s="31">
        <f t="shared" si="990"/>
        <v>450</v>
      </c>
      <c r="AC1094" s="33">
        <v>42095</v>
      </c>
      <c r="AD1094" s="10" t="str">
        <f t="shared" si="991"/>
        <v>n/a</v>
      </c>
      <c r="AE1094" s="10">
        <f t="shared" si="992"/>
        <v>42095</v>
      </c>
      <c r="AF1094" s="11">
        <v>0</v>
      </c>
      <c r="AG1094" s="11">
        <f t="shared" si="993"/>
        <v>0</v>
      </c>
      <c r="AH1094" s="11">
        <f t="shared" si="994"/>
        <v>0</v>
      </c>
      <c r="AI1094" s="11">
        <f t="shared" si="995"/>
        <v>0</v>
      </c>
      <c r="AJ1094" s="11">
        <f t="shared" si="996"/>
        <v>0</v>
      </c>
      <c r="AK1094" s="33">
        <v>42461</v>
      </c>
      <c r="AL1094" s="5">
        <f t="shared" si="997"/>
        <v>42461</v>
      </c>
      <c r="AM1094" s="11">
        <f t="shared" si="998"/>
        <v>0</v>
      </c>
      <c r="AN1094" s="11">
        <f t="shared" si="999"/>
        <v>0</v>
      </c>
      <c r="AO1094" s="11">
        <v>0</v>
      </c>
      <c r="AP1094" s="6">
        <v>0</v>
      </c>
      <c r="AQ1094" s="6">
        <f t="shared" si="1000"/>
        <v>0</v>
      </c>
      <c r="AR1094" s="33">
        <v>42826</v>
      </c>
      <c r="AS1094" s="5">
        <f t="shared" si="1001"/>
        <v>42826</v>
      </c>
      <c r="AT1094" s="11">
        <f t="shared" si="1002"/>
        <v>0</v>
      </c>
      <c r="AU1094" s="11">
        <f t="shared" si="1003"/>
        <v>0</v>
      </c>
      <c r="AV1094" s="6">
        <v>0</v>
      </c>
      <c r="AW1094" s="6">
        <v>0</v>
      </c>
      <c r="AX1094" s="6">
        <f t="shared" si="1004"/>
        <v>0</v>
      </c>
      <c r="AY1094" s="33">
        <v>43191</v>
      </c>
      <c r="AZ1094" s="5">
        <f t="shared" si="1005"/>
        <v>43191</v>
      </c>
      <c r="BA1094" s="11">
        <f t="shared" si="1006"/>
        <v>0</v>
      </c>
      <c r="BB1094" s="11">
        <f t="shared" si="1007"/>
        <v>0</v>
      </c>
      <c r="BC1094" s="6">
        <v>0</v>
      </c>
      <c r="BD1094" s="6">
        <f t="shared" si="1008"/>
        <v>0</v>
      </c>
      <c r="BE1094" s="6">
        <f t="shared" si="1009"/>
        <v>450</v>
      </c>
      <c r="BG1094" s="33">
        <v>43556</v>
      </c>
      <c r="BH1094" s="5">
        <f t="shared" si="1010"/>
        <v>43556</v>
      </c>
      <c r="BI1094" s="11">
        <f t="shared" si="1011"/>
        <v>1095</v>
      </c>
      <c r="BJ1094" s="11">
        <f t="shared" si="1012"/>
        <v>0</v>
      </c>
      <c r="BK1094" s="6">
        <v>0</v>
      </c>
      <c r="BL1094" s="6">
        <f t="shared" si="1013"/>
        <v>0</v>
      </c>
      <c r="BM1094" s="6">
        <f t="shared" si="1014"/>
        <v>450</v>
      </c>
      <c r="BN1094" s="58"/>
      <c r="BO1094" s="58"/>
      <c r="BP1094" s="58"/>
      <c r="BR1094" s="33">
        <v>43922</v>
      </c>
      <c r="BS1094" s="5">
        <f t="shared" si="1015"/>
        <v>43922</v>
      </c>
      <c r="BT1094" s="11">
        <f t="shared" si="1016"/>
        <v>43922</v>
      </c>
      <c r="BU1094" s="11">
        <f t="shared" si="1017"/>
        <v>366</v>
      </c>
      <c r="BV1094" s="6">
        <f t="shared" si="1018"/>
        <v>0</v>
      </c>
      <c r="BW1094" s="6">
        <v>0</v>
      </c>
      <c r="BX1094" s="6"/>
      <c r="BY1094" s="6">
        <f t="shared" si="1019"/>
        <v>450</v>
      </c>
      <c r="BZ1094" s="33">
        <v>44287</v>
      </c>
      <c r="CA1094" s="5">
        <f t="shared" si="1020"/>
        <v>44287</v>
      </c>
      <c r="CB1094" s="11">
        <f t="shared" si="1021"/>
        <v>44287</v>
      </c>
      <c r="CC1094" s="11">
        <f t="shared" si="1022"/>
        <v>44287</v>
      </c>
      <c r="CD1094" s="6">
        <v>0</v>
      </c>
      <c r="CE1094" s="6">
        <v>0</v>
      </c>
      <c r="CF1094" s="6"/>
      <c r="CG1094" s="6"/>
      <c r="CH1094" s="6">
        <v>0</v>
      </c>
      <c r="CI1094" s="6"/>
      <c r="CJ1094" s="33">
        <v>44652</v>
      </c>
      <c r="CK1094" s="5">
        <f t="shared" si="1023"/>
        <v>44652</v>
      </c>
      <c r="CL1094" s="11">
        <f t="shared" si="1024"/>
        <v>1096</v>
      </c>
      <c r="CM1094" s="11">
        <f t="shared" si="1025"/>
        <v>1096</v>
      </c>
      <c r="CN1094" s="6">
        <v>434.35</v>
      </c>
      <c r="CO1094" s="6"/>
      <c r="CP1094" s="6"/>
      <c r="CQ1094" s="6"/>
      <c r="CR1094" s="6">
        <f t="shared" si="1026"/>
        <v>15.649999999999977</v>
      </c>
    </row>
    <row r="1095" spans="1:96">
      <c r="A1095" s="30" t="s">
        <v>3043</v>
      </c>
      <c r="B1095" s="34" t="s">
        <v>3057</v>
      </c>
      <c r="C1095" s="52" t="s">
        <v>3083</v>
      </c>
      <c r="D1095" s="52" t="s">
        <v>3083</v>
      </c>
      <c r="E1095" s="34" t="s">
        <v>3067</v>
      </c>
      <c r="F1095" s="34" t="s">
        <v>3119</v>
      </c>
      <c r="G1095" s="34" t="s">
        <v>4562</v>
      </c>
      <c r="H1095" s="34" t="s">
        <v>3118</v>
      </c>
      <c r="I1095" s="34" t="s">
        <v>3117</v>
      </c>
      <c r="J1095" s="30"/>
      <c r="K1095" s="30" t="s">
        <v>3059</v>
      </c>
      <c r="L1095" s="30" t="s">
        <v>3102</v>
      </c>
      <c r="M1095" s="30">
        <v>15.660000000000025</v>
      </c>
      <c r="N1095" s="30">
        <v>0</v>
      </c>
      <c r="O1095" s="30"/>
      <c r="P1095" s="30"/>
      <c r="Q1095" s="35">
        <f t="shared" si="987"/>
        <v>0</v>
      </c>
      <c r="R1095" s="30">
        <f t="shared" si="988"/>
        <v>0</v>
      </c>
      <c r="S1095" s="30">
        <f t="shared" si="989"/>
        <v>0</v>
      </c>
      <c r="T1095" s="30" t="s">
        <v>3062</v>
      </c>
      <c r="U1095" s="30"/>
      <c r="V1095" s="49" t="s">
        <v>3062</v>
      </c>
      <c r="W1095" s="30"/>
      <c r="X1095" s="31"/>
      <c r="Y1095" s="31"/>
      <c r="Z1095" s="31"/>
      <c r="AA1095" s="31">
        <v>450</v>
      </c>
      <c r="AB1095" s="31">
        <f t="shared" si="990"/>
        <v>450</v>
      </c>
      <c r="AC1095" s="33">
        <v>42095</v>
      </c>
      <c r="AD1095" s="10" t="str">
        <f t="shared" si="991"/>
        <v>n/a</v>
      </c>
      <c r="AE1095" s="10">
        <f t="shared" si="992"/>
        <v>42095</v>
      </c>
      <c r="AF1095" s="11">
        <v>0</v>
      </c>
      <c r="AG1095" s="11">
        <f t="shared" si="993"/>
        <v>0</v>
      </c>
      <c r="AH1095" s="11">
        <f t="shared" si="994"/>
        <v>0</v>
      </c>
      <c r="AI1095" s="11">
        <f t="shared" si="995"/>
        <v>0</v>
      </c>
      <c r="AJ1095" s="11">
        <f t="shared" si="996"/>
        <v>0</v>
      </c>
      <c r="AK1095" s="33">
        <v>42461</v>
      </c>
      <c r="AL1095" s="5">
        <f t="shared" si="997"/>
        <v>42461</v>
      </c>
      <c r="AM1095" s="11">
        <f t="shared" si="998"/>
        <v>0</v>
      </c>
      <c r="AN1095" s="11">
        <f t="shared" si="999"/>
        <v>0</v>
      </c>
      <c r="AO1095" s="11">
        <v>0</v>
      </c>
      <c r="AP1095" s="6">
        <v>0</v>
      </c>
      <c r="AQ1095" s="6">
        <f t="shared" si="1000"/>
        <v>0</v>
      </c>
      <c r="AR1095" s="33">
        <v>42826</v>
      </c>
      <c r="AS1095" s="5">
        <f t="shared" si="1001"/>
        <v>42826</v>
      </c>
      <c r="AT1095" s="11">
        <f t="shared" si="1002"/>
        <v>0</v>
      </c>
      <c r="AU1095" s="11">
        <f t="shared" si="1003"/>
        <v>0</v>
      </c>
      <c r="AV1095" s="6">
        <v>0</v>
      </c>
      <c r="AW1095" s="6">
        <v>0</v>
      </c>
      <c r="AX1095" s="6">
        <f t="shared" si="1004"/>
        <v>0</v>
      </c>
      <c r="AY1095" s="33">
        <v>43191</v>
      </c>
      <c r="AZ1095" s="5">
        <f t="shared" si="1005"/>
        <v>43191</v>
      </c>
      <c r="BA1095" s="11">
        <f t="shared" si="1006"/>
        <v>0</v>
      </c>
      <c r="BB1095" s="11">
        <f t="shared" si="1007"/>
        <v>0</v>
      </c>
      <c r="BC1095" s="6">
        <v>0</v>
      </c>
      <c r="BD1095" s="6">
        <f t="shared" si="1008"/>
        <v>0</v>
      </c>
      <c r="BE1095" s="6">
        <f t="shared" si="1009"/>
        <v>450</v>
      </c>
      <c r="BG1095" s="33">
        <v>43556</v>
      </c>
      <c r="BH1095" s="5">
        <f t="shared" si="1010"/>
        <v>43556</v>
      </c>
      <c r="BI1095" s="11">
        <f t="shared" si="1011"/>
        <v>1095</v>
      </c>
      <c r="BJ1095" s="11">
        <f t="shared" si="1012"/>
        <v>0</v>
      </c>
      <c r="BK1095" s="6">
        <v>0</v>
      </c>
      <c r="BL1095" s="6">
        <f t="shared" si="1013"/>
        <v>0</v>
      </c>
      <c r="BM1095" s="6">
        <f t="shared" si="1014"/>
        <v>450</v>
      </c>
      <c r="BN1095" s="58"/>
      <c r="BO1095" s="58"/>
      <c r="BP1095" s="58"/>
      <c r="BR1095" s="33">
        <v>43922</v>
      </c>
      <c r="BS1095" s="5">
        <f t="shared" si="1015"/>
        <v>43922</v>
      </c>
      <c r="BT1095" s="11">
        <f t="shared" si="1016"/>
        <v>43922</v>
      </c>
      <c r="BU1095" s="11">
        <f t="shared" si="1017"/>
        <v>366</v>
      </c>
      <c r="BV1095" s="6">
        <f t="shared" si="1018"/>
        <v>0</v>
      </c>
      <c r="BW1095" s="6">
        <v>0</v>
      </c>
      <c r="BX1095" s="6"/>
      <c r="BY1095" s="6">
        <f t="shared" si="1019"/>
        <v>450</v>
      </c>
      <c r="BZ1095" s="33">
        <v>44287</v>
      </c>
      <c r="CA1095" s="5">
        <f t="shared" si="1020"/>
        <v>44287</v>
      </c>
      <c r="CB1095" s="11">
        <f t="shared" si="1021"/>
        <v>44287</v>
      </c>
      <c r="CC1095" s="11">
        <f t="shared" si="1022"/>
        <v>44287</v>
      </c>
      <c r="CD1095" s="6">
        <v>0</v>
      </c>
      <c r="CE1095" s="6">
        <v>0</v>
      </c>
      <c r="CF1095" s="6"/>
      <c r="CG1095" s="6"/>
      <c r="CH1095" s="6">
        <v>0</v>
      </c>
      <c r="CI1095" s="6"/>
      <c r="CJ1095" s="33">
        <v>44652</v>
      </c>
      <c r="CK1095" s="5">
        <f t="shared" si="1023"/>
        <v>44652</v>
      </c>
      <c r="CL1095" s="11">
        <f t="shared" si="1024"/>
        <v>1096</v>
      </c>
      <c r="CM1095" s="11">
        <f t="shared" si="1025"/>
        <v>1096</v>
      </c>
      <c r="CN1095" s="6">
        <v>434.34</v>
      </c>
      <c r="CO1095" s="6"/>
      <c r="CP1095" s="6"/>
      <c r="CQ1095" s="6"/>
      <c r="CR1095" s="6">
        <f t="shared" si="1026"/>
        <v>15.660000000000025</v>
      </c>
    </row>
    <row r="1096" spans="1:96">
      <c r="A1096" s="30" t="s">
        <v>3044</v>
      </c>
      <c r="B1096" s="34" t="s">
        <v>3057</v>
      </c>
      <c r="C1096" s="52" t="s">
        <v>3084</v>
      </c>
      <c r="D1096" s="52" t="s">
        <v>3084</v>
      </c>
      <c r="E1096" s="34" t="s">
        <v>3067</v>
      </c>
      <c r="F1096" s="34" t="s">
        <v>3119</v>
      </c>
      <c r="G1096" s="34" t="s">
        <v>4562</v>
      </c>
      <c r="H1096" s="34" t="s">
        <v>3118</v>
      </c>
      <c r="I1096" s="34" t="s">
        <v>3117</v>
      </c>
      <c r="J1096" s="30"/>
      <c r="K1096" s="30" t="s">
        <v>3059</v>
      </c>
      <c r="L1096" s="30" t="s">
        <v>3102</v>
      </c>
      <c r="M1096" s="30">
        <v>15.660000000000025</v>
      </c>
      <c r="N1096" s="30">
        <v>0</v>
      </c>
      <c r="O1096" s="30"/>
      <c r="P1096" s="30"/>
      <c r="Q1096" s="35">
        <f t="shared" si="987"/>
        <v>0</v>
      </c>
      <c r="R1096" s="30">
        <f t="shared" si="988"/>
        <v>0</v>
      </c>
      <c r="S1096" s="30">
        <f t="shared" si="989"/>
        <v>0</v>
      </c>
      <c r="T1096" s="30" t="s">
        <v>3062</v>
      </c>
      <c r="U1096" s="30"/>
      <c r="V1096" s="49" t="s">
        <v>3062</v>
      </c>
      <c r="W1096" s="30"/>
      <c r="X1096" s="31"/>
      <c r="Y1096" s="31"/>
      <c r="Z1096" s="31"/>
      <c r="AA1096" s="31">
        <v>450</v>
      </c>
      <c r="AB1096" s="31">
        <f t="shared" si="990"/>
        <v>450</v>
      </c>
      <c r="AC1096" s="33">
        <v>42095</v>
      </c>
      <c r="AD1096" s="10" t="str">
        <f t="shared" si="991"/>
        <v>n/a</v>
      </c>
      <c r="AE1096" s="10">
        <f t="shared" si="992"/>
        <v>42095</v>
      </c>
      <c r="AF1096" s="11">
        <v>0</v>
      </c>
      <c r="AG1096" s="11">
        <f t="shared" si="993"/>
        <v>0</v>
      </c>
      <c r="AH1096" s="11">
        <f t="shared" si="994"/>
        <v>0</v>
      </c>
      <c r="AI1096" s="11">
        <f t="shared" si="995"/>
        <v>0</v>
      </c>
      <c r="AJ1096" s="11">
        <f t="shared" si="996"/>
        <v>0</v>
      </c>
      <c r="AK1096" s="33">
        <v>42461</v>
      </c>
      <c r="AL1096" s="5">
        <f t="shared" si="997"/>
        <v>42461</v>
      </c>
      <c r="AM1096" s="11">
        <f t="shared" si="998"/>
        <v>0</v>
      </c>
      <c r="AN1096" s="11">
        <f t="shared" si="999"/>
        <v>0</v>
      </c>
      <c r="AO1096" s="11">
        <v>0</v>
      </c>
      <c r="AP1096" s="6">
        <v>0</v>
      </c>
      <c r="AQ1096" s="6">
        <f t="shared" si="1000"/>
        <v>0</v>
      </c>
      <c r="AR1096" s="33">
        <v>42826</v>
      </c>
      <c r="AS1096" s="5">
        <f t="shared" si="1001"/>
        <v>42826</v>
      </c>
      <c r="AT1096" s="11">
        <f t="shared" si="1002"/>
        <v>0</v>
      </c>
      <c r="AU1096" s="11">
        <f t="shared" si="1003"/>
        <v>0</v>
      </c>
      <c r="AV1096" s="6">
        <v>0</v>
      </c>
      <c r="AW1096" s="6">
        <v>0</v>
      </c>
      <c r="AX1096" s="6">
        <f t="shared" si="1004"/>
        <v>0</v>
      </c>
      <c r="AY1096" s="33">
        <v>43191</v>
      </c>
      <c r="AZ1096" s="5">
        <f t="shared" si="1005"/>
        <v>43191</v>
      </c>
      <c r="BA1096" s="11">
        <f t="shared" si="1006"/>
        <v>0</v>
      </c>
      <c r="BB1096" s="11">
        <f t="shared" si="1007"/>
        <v>0</v>
      </c>
      <c r="BC1096" s="6">
        <v>0</v>
      </c>
      <c r="BD1096" s="6">
        <f t="shared" si="1008"/>
        <v>0</v>
      </c>
      <c r="BE1096" s="6">
        <f t="shared" si="1009"/>
        <v>450</v>
      </c>
      <c r="BG1096" s="33">
        <v>43556</v>
      </c>
      <c r="BH1096" s="5">
        <f t="shared" si="1010"/>
        <v>43556</v>
      </c>
      <c r="BI1096" s="11">
        <f t="shared" si="1011"/>
        <v>1095</v>
      </c>
      <c r="BJ1096" s="11">
        <f t="shared" si="1012"/>
        <v>0</v>
      </c>
      <c r="BK1096" s="6">
        <v>0</v>
      </c>
      <c r="BL1096" s="6">
        <f t="shared" si="1013"/>
        <v>0</v>
      </c>
      <c r="BM1096" s="6">
        <f t="shared" si="1014"/>
        <v>450</v>
      </c>
      <c r="BN1096" s="58"/>
      <c r="BO1096" s="58"/>
      <c r="BP1096" s="58"/>
      <c r="BR1096" s="33">
        <v>43922</v>
      </c>
      <c r="BS1096" s="5">
        <f t="shared" si="1015"/>
        <v>43922</v>
      </c>
      <c r="BT1096" s="11">
        <f t="shared" si="1016"/>
        <v>43922</v>
      </c>
      <c r="BU1096" s="11">
        <f t="shared" si="1017"/>
        <v>366</v>
      </c>
      <c r="BV1096" s="6">
        <f t="shared" si="1018"/>
        <v>0</v>
      </c>
      <c r="BW1096" s="6">
        <v>0</v>
      </c>
      <c r="BX1096" s="6"/>
      <c r="BY1096" s="6">
        <f t="shared" si="1019"/>
        <v>450</v>
      </c>
      <c r="BZ1096" s="33">
        <v>44287</v>
      </c>
      <c r="CA1096" s="5">
        <f t="shared" si="1020"/>
        <v>44287</v>
      </c>
      <c r="CB1096" s="11">
        <f t="shared" si="1021"/>
        <v>44287</v>
      </c>
      <c r="CC1096" s="11">
        <f t="shared" si="1022"/>
        <v>44287</v>
      </c>
      <c r="CD1096" s="6">
        <v>0</v>
      </c>
      <c r="CE1096" s="6">
        <v>0</v>
      </c>
      <c r="CF1096" s="6"/>
      <c r="CG1096" s="6"/>
      <c r="CH1096" s="6">
        <v>0</v>
      </c>
      <c r="CI1096" s="6"/>
      <c r="CJ1096" s="33">
        <v>44652</v>
      </c>
      <c r="CK1096" s="5">
        <f t="shared" si="1023"/>
        <v>44652</v>
      </c>
      <c r="CL1096" s="11">
        <f t="shared" si="1024"/>
        <v>1096</v>
      </c>
      <c r="CM1096" s="11">
        <f t="shared" si="1025"/>
        <v>1096</v>
      </c>
      <c r="CN1096" s="6">
        <v>434.34</v>
      </c>
      <c r="CO1096" s="6"/>
      <c r="CP1096" s="6"/>
      <c r="CQ1096" s="6"/>
      <c r="CR1096" s="6">
        <f t="shared" si="1026"/>
        <v>15.660000000000025</v>
      </c>
    </row>
    <row r="1097" spans="1:96">
      <c r="A1097" s="30" t="s">
        <v>3045</v>
      </c>
      <c r="B1097" s="34" t="s">
        <v>3057</v>
      </c>
      <c r="C1097" s="52" t="s">
        <v>3085</v>
      </c>
      <c r="D1097" s="52" t="s">
        <v>3085</v>
      </c>
      <c r="E1097" s="34" t="s">
        <v>3067</v>
      </c>
      <c r="F1097" s="34" t="s">
        <v>3119</v>
      </c>
      <c r="G1097" s="34" t="s">
        <v>4562</v>
      </c>
      <c r="H1097" s="34" t="s">
        <v>3118</v>
      </c>
      <c r="I1097" s="34" t="s">
        <v>3117</v>
      </c>
      <c r="J1097" s="30"/>
      <c r="K1097" s="30" t="s">
        <v>3059</v>
      </c>
      <c r="L1097" s="30" t="s">
        <v>3102</v>
      </c>
      <c r="M1097" s="30">
        <v>15.660000000000025</v>
      </c>
      <c r="N1097" s="30">
        <v>0</v>
      </c>
      <c r="O1097" s="30"/>
      <c r="P1097" s="30"/>
      <c r="Q1097" s="35">
        <f t="shared" si="987"/>
        <v>0</v>
      </c>
      <c r="R1097" s="30">
        <f t="shared" si="988"/>
        <v>0</v>
      </c>
      <c r="S1097" s="30">
        <f t="shared" si="989"/>
        <v>0</v>
      </c>
      <c r="T1097" s="30" t="s">
        <v>3062</v>
      </c>
      <c r="U1097" s="30"/>
      <c r="V1097" s="49" t="s">
        <v>3062</v>
      </c>
      <c r="W1097" s="30"/>
      <c r="X1097" s="31"/>
      <c r="Y1097" s="31"/>
      <c r="Z1097" s="31"/>
      <c r="AA1097" s="31">
        <v>450</v>
      </c>
      <c r="AB1097" s="31">
        <f t="shared" si="990"/>
        <v>450</v>
      </c>
      <c r="AC1097" s="33">
        <v>42095</v>
      </c>
      <c r="AD1097" s="10" t="str">
        <f t="shared" si="991"/>
        <v>n/a</v>
      </c>
      <c r="AE1097" s="10">
        <f t="shared" si="992"/>
        <v>42095</v>
      </c>
      <c r="AF1097" s="11">
        <v>0</v>
      </c>
      <c r="AG1097" s="11">
        <f t="shared" si="993"/>
        <v>0</v>
      </c>
      <c r="AH1097" s="11">
        <f t="shared" si="994"/>
        <v>0</v>
      </c>
      <c r="AI1097" s="11">
        <f t="shared" si="995"/>
        <v>0</v>
      </c>
      <c r="AJ1097" s="11">
        <f t="shared" si="996"/>
        <v>0</v>
      </c>
      <c r="AK1097" s="33">
        <v>42461</v>
      </c>
      <c r="AL1097" s="5">
        <f t="shared" si="997"/>
        <v>42461</v>
      </c>
      <c r="AM1097" s="11">
        <f t="shared" si="998"/>
        <v>0</v>
      </c>
      <c r="AN1097" s="11">
        <f t="shared" si="999"/>
        <v>0</v>
      </c>
      <c r="AO1097" s="11">
        <v>0</v>
      </c>
      <c r="AP1097" s="6">
        <v>0</v>
      </c>
      <c r="AQ1097" s="6">
        <f t="shared" si="1000"/>
        <v>0</v>
      </c>
      <c r="AR1097" s="33">
        <v>42826</v>
      </c>
      <c r="AS1097" s="5">
        <f t="shared" si="1001"/>
        <v>42826</v>
      </c>
      <c r="AT1097" s="11">
        <f t="shared" si="1002"/>
        <v>0</v>
      </c>
      <c r="AU1097" s="11">
        <f t="shared" si="1003"/>
        <v>0</v>
      </c>
      <c r="AV1097" s="6">
        <v>0</v>
      </c>
      <c r="AW1097" s="6">
        <v>0</v>
      </c>
      <c r="AX1097" s="6">
        <f t="shared" si="1004"/>
        <v>0</v>
      </c>
      <c r="AY1097" s="33">
        <v>43191</v>
      </c>
      <c r="AZ1097" s="5">
        <f t="shared" si="1005"/>
        <v>43191</v>
      </c>
      <c r="BA1097" s="11">
        <f t="shared" si="1006"/>
        <v>0</v>
      </c>
      <c r="BB1097" s="11">
        <f t="shared" si="1007"/>
        <v>0</v>
      </c>
      <c r="BC1097" s="6">
        <v>0</v>
      </c>
      <c r="BD1097" s="6">
        <f t="shared" si="1008"/>
        <v>0</v>
      </c>
      <c r="BE1097" s="6">
        <f t="shared" si="1009"/>
        <v>450</v>
      </c>
      <c r="BG1097" s="33">
        <v>43556</v>
      </c>
      <c r="BH1097" s="5">
        <f t="shared" si="1010"/>
        <v>43556</v>
      </c>
      <c r="BI1097" s="11">
        <f t="shared" si="1011"/>
        <v>1095</v>
      </c>
      <c r="BJ1097" s="11">
        <f t="shared" si="1012"/>
        <v>0</v>
      </c>
      <c r="BK1097" s="6">
        <v>0</v>
      </c>
      <c r="BL1097" s="6">
        <f t="shared" si="1013"/>
        <v>0</v>
      </c>
      <c r="BM1097" s="6">
        <f t="shared" si="1014"/>
        <v>450</v>
      </c>
      <c r="BN1097" s="58"/>
      <c r="BO1097" s="58"/>
      <c r="BP1097" s="58"/>
      <c r="BR1097" s="33">
        <v>43922</v>
      </c>
      <c r="BS1097" s="5">
        <f t="shared" si="1015"/>
        <v>43922</v>
      </c>
      <c r="BT1097" s="11">
        <f t="shared" si="1016"/>
        <v>43922</v>
      </c>
      <c r="BU1097" s="11">
        <f t="shared" si="1017"/>
        <v>366</v>
      </c>
      <c r="BV1097" s="6">
        <f t="shared" si="1018"/>
        <v>0</v>
      </c>
      <c r="BW1097" s="6">
        <v>0</v>
      </c>
      <c r="BX1097" s="6"/>
      <c r="BY1097" s="6">
        <f t="shared" si="1019"/>
        <v>450</v>
      </c>
      <c r="BZ1097" s="33">
        <v>44287</v>
      </c>
      <c r="CA1097" s="5">
        <f t="shared" si="1020"/>
        <v>44287</v>
      </c>
      <c r="CB1097" s="11">
        <f t="shared" si="1021"/>
        <v>44287</v>
      </c>
      <c r="CC1097" s="11">
        <f t="shared" si="1022"/>
        <v>44287</v>
      </c>
      <c r="CD1097" s="6">
        <v>0</v>
      </c>
      <c r="CE1097" s="6">
        <v>0</v>
      </c>
      <c r="CF1097" s="6"/>
      <c r="CG1097" s="6"/>
      <c r="CH1097" s="6">
        <v>0</v>
      </c>
      <c r="CI1097" s="6"/>
      <c r="CJ1097" s="33">
        <v>44652</v>
      </c>
      <c r="CK1097" s="5">
        <f t="shared" si="1023"/>
        <v>44652</v>
      </c>
      <c r="CL1097" s="11">
        <f t="shared" si="1024"/>
        <v>1096</v>
      </c>
      <c r="CM1097" s="11">
        <f t="shared" si="1025"/>
        <v>1096</v>
      </c>
      <c r="CN1097" s="6">
        <v>434.34</v>
      </c>
      <c r="CO1097" s="6"/>
      <c r="CP1097" s="6"/>
      <c r="CQ1097" s="6"/>
      <c r="CR1097" s="6">
        <f t="shared" si="1026"/>
        <v>15.660000000000025</v>
      </c>
    </row>
    <row r="1098" spans="1:96">
      <c r="A1098" s="30" t="s">
        <v>3046</v>
      </c>
      <c r="B1098" s="34" t="s">
        <v>3057</v>
      </c>
      <c r="C1098" s="52" t="s">
        <v>3086</v>
      </c>
      <c r="D1098" s="52" t="s">
        <v>3086</v>
      </c>
      <c r="E1098" s="34" t="s">
        <v>3067</v>
      </c>
      <c r="F1098" s="34" t="s">
        <v>3119</v>
      </c>
      <c r="G1098" s="34" t="s">
        <v>4562</v>
      </c>
      <c r="H1098" s="34" t="s">
        <v>3118</v>
      </c>
      <c r="I1098" s="34" t="s">
        <v>3117</v>
      </c>
      <c r="J1098" s="30"/>
      <c r="K1098" s="30" t="s">
        <v>3059</v>
      </c>
      <c r="L1098" s="30" t="s">
        <v>3102</v>
      </c>
      <c r="M1098" s="30">
        <v>15.660000000000025</v>
      </c>
      <c r="N1098" s="30">
        <v>0</v>
      </c>
      <c r="O1098" s="30"/>
      <c r="P1098" s="30"/>
      <c r="Q1098" s="35">
        <f t="shared" si="987"/>
        <v>0</v>
      </c>
      <c r="R1098" s="30">
        <f t="shared" si="988"/>
        <v>0</v>
      </c>
      <c r="S1098" s="30">
        <f t="shared" si="989"/>
        <v>0</v>
      </c>
      <c r="T1098" s="30" t="s">
        <v>3062</v>
      </c>
      <c r="U1098" s="30"/>
      <c r="V1098" s="49" t="s">
        <v>3062</v>
      </c>
      <c r="W1098" s="30"/>
      <c r="X1098" s="31"/>
      <c r="Y1098" s="31"/>
      <c r="Z1098" s="31"/>
      <c r="AA1098" s="31">
        <v>450</v>
      </c>
      <c r="AB1098" s="31">
        <f t="shared" si="990"/>
        <v>450</v>
      </c>
      <c r="AC1098" s="33">
        <v>42095</v>
      </c>
      <c r="AD1098" s="10" t="str">
        <f t="shared" si="991"/>
        <v>n/a</v>
      </c>
      <c r="AE1098" s="10">
        <f t="shared" si="992"/>
        <v>42095</v>
      </c>
      <c r="AF1098" s="11">
        <v>0</v>
      </c>
      <c r="AG1098" s="11">
        <f t="shared" si="993"/>
        <v>0</v>
      </c>
      <c r="AH1098" s="11">
        <f t="shared" si="994"/>
        <v>0</v>
      </c>
      <c r="AI1098" s="11">
        <f t="shared" si="995"/>
        <v>0</v>
      </c>
      <c r="AJ1098" s="11">
        <f t="shared" si="996"/>
        <v>0</v>
      </c>
      <c r="AK1098" s="33">
        <v>42461</v>
      </c>
      <c r="AL1098" s="5">
        <f t="shared" si="997"/>
        <v>42461</v>
      </c>
      <c r="AM1098" s="11">
        <f t="shared" si="998"/>
        <v>0</v>
      </c>
      <c r="AN1098" s="11">
        <f t="shared" si="999"/>
        <v>0</v>
      </c>
      <c r="AO1098" s="11">
        <v>0</v>
      </c>
      <c r="AP1098" s="6">
        <v>0</v>
      </c>
      <c r="AQ1098" s="6">
        <f t="shared" si="1000"/>
        <v>0</v>
      </c>
      <c r="AR1098" s="33">
        <v>42826</v>
      </c>
      <c r="AS1098" s="5">
        <f t="shared" si="1001"/>
        <v>42826</v>
      </c>
      <c r="AT1098" s="11">
        <f t="shared" si="1002"/>
        <v>0</v>
      </c>
      <c r="AU1098" s="11">
        <f t="shared" si="1003"/>
        <v>0</v>
      </c>
      <c r="AV1098" s="6">
        <v>0</v>
      </c>
      <c r="AW1098" s="6">
        <v>0</v>
      </c>
      <c r="AX1098" s="6">
        <f t="shared" si="1004"/>
        <v>0</v>
      </c>
      <c r="AY1098" s="33">
        <v>43191</v>
      </c>
      <c r="AZ1098" s="5">
        <f t="shared" si="1005"/>
        <v>43191</v>
      </c>
      <c r="BA1098" s="11">
        <f t="shared" si="1006"/>
        <v>0</v>
      </c>
      <c r="BB1098" s="11">
        <f t="shared" si="1007"/>
        <v>0</v>
      </c>
      <c r="BC1098" s="6">
        <v>0</v>
      </c>
      <c r="BD1098" s="6">
        <f t="shared" si="1008"/>
        <v>0</v>
      </c>
      <c r="BE1098" s="6">
        <f t="shared" si="1009"/>
        <v>450</v>
      </c>
      <c r="BG1098" s="33">
        <v>43556</v>
      </c>
      <c r="BH1098" s="5">
        <f t="shared" si="1010"/>
        <v>43556</v>
      </c>
      <c r="BI1098" s="11">
        <f t="shared" si="1011"/>
        <v>1095</v>
      </c>
      <c r="BJ1098" s="11">
        <f t="shared" si="1012"/>
        <v>0</v>
      </c>
      <c r="BK1098" s="6">
        <v>0</v>
      </c>
      <c r="BL1098" s="6">
        <f t="shared" si="1013"/>
        <v>0</v>
      </c>
      <c r="BM1098" s="6">
        <f t="shared" si="1014"/>
        <v>450</v>
      </c>
      <c r="BN1098" s="58"/>
      <c r="BO1098" s="58"/>
      <c r="BP1098" s="58"/>
      <c r="BR1098" s="33">
        <v>43922</v>
      </c>
      <c r="BS1098" s="5">
        <f t="shared" si="1015"/>
        <v>43922</v>
      </c>
      <c r="BT1098" s="11">
        <f t="shared" si="1016"/>
        <v>43922</v>
      </c>
      <c r="BU1098" s="11">
        <f t="shared" si="1017"/>
        <v>366</v>
      </c>
      <c r="BV1098" s="6">
        <f t="shared" si="1018"/>
        <v>0</v>
      </c>
      <c r="BW1098" s="6">
        <v>0</v>
      </c>
      <c r="BX1098" s="6"/>
      <c r="BY1098" s="6">
        <f t="shared" si="1019"/>
        <v>450</v>
      </c>
      <c r="BZ1098" s="33">
        <v>44287</v>
      </c>
      <c r="CA1098" s="5">
        <f t="shared" si="1020"/>
        <v>44287</v>
      </c>
      <c r="CB1098" s="11">
        <f t="shared" si="1021"/>
        <v>44287</v>
      </c>
      <c r="CC1098" s="11">
        <f t="shared" si="1022"/>
        <v>44287</v>
      </c>
      <c r="CD1098" s="6">
        <v>0</v>
      </c>
      <c r="CE1098" s="6">
        <v>0</v>
      </c>
      <c r="CF1098" s="6"/>
      <c r="CG1098" s="6"/>
      <c r="CH1098" s="6">
        <v>0</v>
      </c>
      <c r="CI1098" s="6"/>
      <c r="CJ1098" s="33">
        <v>44652</v>
      </c>
      <c r="CK1098" s="5">
        <f t="shared" si="1023"/>
        <v>44652</v>
      </c>
      <c r="CL1098" s="11">
        <f t="shared" si="1024"/>
        <v>1096</v>
      </c>
      <c r="CM1098" s="11">
        <f t="shared" si="1025"/>
        <v>1096</v>
      </c>
      <c r="CN1098" s="6">
        <v>434.34</v>
      </c>
      <c r="CO1098" s="6"/>
      <c r="CP1098" s="6"/>
      <c r="CQ1098" s="6"/>
      <c r="CR1098" s="6">
        <f t="shared" si="1026"/>
        <v>15.660000000000025</v>
      </c>
    </row>
    <row r="1099" spans="1:96">
      <c r="A1099" s="30" t="s">
        <v>3047</v>
      </c>
      <c r="B1099" s="34" t="s">
        <v>3057</v>
      </c>
      <c r="C1099" s="52" t="s">
        <v>3087</v>
      </c>
      <c r="D1099" s="52" t="s">
        <v>3087</v>
      </c>
      <c r="E1099" s="34" t="s">
        <v>3067</v>
      </c>
      <c r="F1099" s="34" t="s">
        <v>3119</v>
      </c>
      <c r="G1099" s="34" t="s">
        <v>4562</v>
      </c>
      <c r="H1099" s="34" t="s">
        <v>3118</v>
      </c>
      <c r="I1099" s="34" t="s">
        <v>3117</v>
      </c>
      <c r="J1099" s="30"/>
      <c r="K1099" s="30" t="s">
        <v>3059</v>
      </c>
      <c r="L1099" s="30" t="s">
        <v>3102</v>
      </c>
      <c r="M1099" s="30">
        <v>15.660000000000025</v>
      </c>
      <c r="N1099" s="30">
        <v>0</v>
      </c>
      <c r="O1099" s="30"/>
      <c r="P1099" s="30"/>
      <c r="Q1099" s="35">
        <f t="shared" si="987"/>
        <v>0</v>
      </c>
      <c r="R1099" s="30">
        <f t="shared" si="988"/>
        <v>0</v>
      </c>
      <c r="S1099" s="30">
        <f t="shared" si="989"/>
        <v>0</v>
      </c>
      <c r="T1099" s="30" t="s">
        <v>3062</v>
      </c>
      <c r="U1099" s="30"/>
      <c r="V1099" s="49" t="s">
        <v>3062</v>
      </c>
      <c r="W1099" s="30"/>
      <c r="X1099" s="31"/>
      <c r="Y1099" s="31"/>
      <c r="Z1099" s="31"/>
      <c r="AA1099" s="31">
        <v>450</v>
      </c>
      <c r="AB1099" s="31">
        <f t="shared" si="990"/>
        <v>450</v>
      </c>
      <c r="AC1099" s="33">
        <v>42095</v>
      </c>
      <c r="AD1099" s="10" t="str">
        <f t="shared" si="991"/>
        <v>n/a</v>
      </c>
      <c r="AE1099" s="10">
        <f t="shared" si="992"/>
        <v>42095</v>
      </c>
      <c r="AF1099" s="11">
        <v>0</v>
      </c>
      <c r="AG1099" s="11">
        <f t="shared" si="993"/>
        <v>0</v>
      </c>
      <c r="AH1099" s="11">
        <f t="shared" si="994"/>
        <v>0</v>
      </c>
      <c r="AI1099" s="11">
        <f t="shared" si="995"/>
        <v>0</v>
      </c>
      <c r="AJ1099" s="11">
        <f t="shared" si="996"/>
        <v>0</v>
      </c>
      <c r="AK1099" s="33">
        <v>42461</v>
      </c>
      <c r="AL1099" s="5">
        <f t="shared" si="997"/>
        <v>42461</v>
      </c>
      <c r="AM1099" s="11">
        <f t="shared" si="998"/>
        <v>0</v>
      </c>
      <c r="AN1099" s="11">
        <f t="shared" si="999"/>
        <v>0</v>
      </c>
      <c r="AO1099" s="11">
        <v>0</v>
      </c>
      <c r="AP1099" s="6">
        <v>0</v>
      </c>
      <c r="AQ1099" s="6">
        <f t="shared" si="1000"/>
        <v>0</v>
      </c>
      <c r="AR1099" s="33">
        <v>42826</v>
      </c>
      <c r="AS1099" s="5">
        <f t="shared" si="1001"/>
        <v>42826</v>
      </c>
      <c r="AT1099" s="11">
        <f t="shared" si="1002"/>
        <v>0</v>
      </c>
      <c r="AU1099" s="11">
        <f t="shared" si="1003"/>
        <v>0</v>
      </c>
      <c r="AV1099" s="6">
        <v>0</v>
      </c>
      <c r="AW1099" s="6">
        <v>0</v>
      </c>
      <c r="AX1099" s="6">
        <f t="shared" si="1004"/>
        <v>0</v>
      </c>
      <c r="AY1099" s="33">
        <v>43191</v>
      </c>
      <c r="AZ1099" s="5">
        <f t="shared" si="1005"/>
        <v>43191</v>
      </c>
      <c r="BA1099" s="11">
        <f t="shared" si="1006"/>
        <v>0</v>
      </c>
      <c r="BB1099" s="11">
        <f t="shared" si="1007"/>
        <v>0</v>
      </c>
      <c r="BC1099" s="6">
        <v>0</v>
      </c>
      <c r="BD1099" s="6">
        <f t="shared" si="1008"/>
        <v>0</v>
      </c>
      <c r="BE1099" s="6">
        <f t="shared" si="1009"/>
        <v>450</v>
      </c>
      <c r="BG1099" s="33">
        <v>43556</v>
      </c>
      <c r="BH1099" s="5">
        <f t="shared" si="1010"/>
        <v>43556</v>
      </c>
      <c r="BI1099" s="11">
        <f t="shared" si="1011"/>
        <v>1095</v>
      </c>
      <c r="BJ1099" s="11">
        <f t="shared" si="1012"/>
        <v>0</v>
      </c>
      <c r="BK1099" s="6">
        <v>0</v>
      </c>
      <c r="BL1099" s="6">
        <f t="shared" si="1013"/>
        <v>0</v>
      </c>
      <c r="BM1099" s="6">
        <f t="shared" si="1014"/>
        <v>450</v>
      </c>
      <c r="BN1099" s="58"/>
      <c r="BO1099" s="58"/>
      <c r="BP1099" s="58"/>
      <c r="BR1099" s="33">
        <v>43922</v>
      </c>
      <c r="BS1099" s="5">
        <f t="shared" si="1015"/>
        <v>43922</v>
      </c>
      <c r="BT1099" s="11">
        <f t="shared" si="1016"/>
        <v>43922</v>
      </c>
      <c r="BU1099" s="11">
        <f t="shared" si="1017"/>
        <v>366</v>
      </c>
      <c r="BV1099" s="6">
        <f t="shared" si="1018"/>
        <v>0</v>
      </c>
      <c r="BW1099" s="6">
        <v>0</v>
      </c>
      <c r="BX1099" s="6"/>
      <c r="BY1099" s="6">
        <f t="shared" si="1019"/>
        <v>450</v>
      </c>
      <c r="BZ1099" s="33">
        <v>44287</v>
      </c>
      <c r="CA1099" s="5">
        <f t="shared" si="1020"/>
        <v>44287</v>
      </c>
      <c r="CB1099" s="11">
        <f t="shared" si="1021"/>
        <v>44287</v>
      </c>
      <c r="CC1099" s="11">
        <f t="shared" si="1022"/>
        <v>44287</v>
      </c>
      <c r="CD1099" s="6">
        <v>0</v>
      </c>
      <c r="CE1099" s="6">
        <v>0</v>
      </c>
      <c r="CF1099" s="6"/>
      <c r="CG1099" s="6"/>
      <c r="CH1099" s="6">
        <v>0</v>
      </c>
      <c r="CI1099" s="6"/>
      <c r="CJ1099" s="33">
        <v>44652</v>
      </c>
      <c r="CK1099" s="5">
        <f t="shared" si="1023"/>
        <v>44652</v>
      </c>
      <c r="CL1099" s="11">
        <f t="shared" si="1024"/>
        <v>1096</v>
      </c>
      <c r="CM1099" s="11">
        <f t="shared" si="1025"/>
        <v>1096</v>
      </c>
      <c r="CN1099" s="6">
        <v>434.34</v>
      </c>
      <c r="CO1099" s="6"/>
      <c r="CP1099" s="6"/>
      <c r="CQ1099" s="6"/>
      <c r="CR1099" s="6">
        <f t="shared" si="1026"/>
        <v>15.660000000000025</v>
      </c>
    </row>
    <row r="1100" spans="1:96">
      <c r="A1100" s="30" t="s">
        <v>3048</v>
      </c>
      <c r="B1100" s="34" t="s">
        <v>3057</v>
      </c>
      <c r="C1100" s="52" t="s">
        <v>3088</v>
      </c>
      <c r="D1100" s="52" t="s">
        <v>3088</v>
      </c>
      <c r="E1100" s="34" t="s">
        <v>3067</v>
      </c>
      <c r="F1100" s="34" t="s">
        <v>3119</v>
      </c>
      <c r="G1100" s="34" t="s">
        <v>4562</v>
      </c>
      <c r="H1100" s="34" t="s">
        <v>3118</v>
      </c>
      <c r="I1100" s="34" t="s">
        <v>3117</v>
      </c>
      <c r="J1100" s="30"/>
      <c r="K1100" s="30" t="s">
        <v>3059</v>
      </c>
      <c r="L1100" s="30" t="s">
        <v>3102</v>
      </c>
      <c r="M1100" s="30">
        <v>15.680000000000007</v>
      </c>
      <c r="N1100" s="30">
        <v>0</v>
      </c>
      <c r="O1100" s="30"/>
      <c r="P1100" s="30"/>
      <c r="Q1100" s="35">
        <f t="shared" si="987"/>
        <v>0</v>
      </c>
      <c r="R1100" s="30">
        <f t="shared" si="988"/>
        <v>0</v>
      </c>
      <c r="S1100" s="30">
        <f t="shared" si="989"/>
        <v>0</v>
      </c>
      <c r="T1100" s="30" t="s">
        <v>3062</v>
      </c>
      <c r="U1100" s="30"/>
      <c r="V1100" s="49" t="s">
        <v>3062</v>
      </c>
      <c r="W1100" s="30"/>
      <c r="X1100" s="31"/>
      <c r="Y1100" s="31"/>
      <c r="Z1100" s="31"/>
      <c r="AA1100" s="31">
        <v>450</v>
      </c>
      <c r="AB1100" s="31">
        <f t="shared" si="990"/>
        <v>450</v>
      </c>
      <c r="AC1100" s="33">
        <v>42095</v>
      </c>
      <c r="AD1100" s="10" t="str">
        <f t="shared" si="991"/>
        <v>n/a</v>
      </c>
      <c r="AE1100" s="10">
        <f t="shared" si="992"/>
        <v>42095</v>
      </c>
      <c r="AF1100" s="11">
        <v>0</v>
      </c>
      <c r="AG1100" s="11">
        <f t="shared" si="993"/>
        <v>0</v>
      </c>
      <c r="AH1100" s="11">
        <f t="shared" si="994"/>
        <v>0</v>
      </c>
      <c r="AI1100" s="11">
        <f t="shared" si="995"/>
        <v>0</v>
      </c>
      <c r="AJ1100" s="11">
        <f t="shared" si="996"/>
        <v>0</v>
      </c>
      <c r="AK1100" s="33">
        <v>42461</v>
      </c>
      <c r="AL1100" s="5">
        <f t="shared" si="997"/>
        <v>42461</v>
      </c>
      <c r="AM1100" s="11">
        <f t="shared" si="998"/>
        <v>0</v>
      </c>
      <c r="AN1100" s="11">
        <f t="shared" si="999"/>
        <v>0</v>
      </c>
      <c r="AO1100" s="11">
        <v>0</v>
      </c>
      <c r="AP1100" s="6">
        <v>0</v>
      </c>
      <c r="AQ1100" s="6">
        <f t="shared" si="1000"/>
        <v>0</v>
      </c>
      <c r="AR1100" s="33">
        <v>42826</v>
      </c>
      <c r="AS1100" s="5">
        <f t="shared" si="1001"/>
        <v>42826</v>
      </c>
      <c r="AT1100" s="11">
        <f t="shared" si="1002"/>
        <v>0</v>
      </c>
      <c r="AU1100" s="11">
        <f t="shared" si="1003"/>
        <v>0</v>
      </c>
      <c r="AV1100" s="6">
        <v>0</v>
      </c>
      <c r="AW1100" s="6">
        <v>0</v>
      </c>
      <c r="AX1100" s="6">
        <f t="shared" si="1004"/>
        <v>0</v>
      </c>
      <c r="AY1100" s="33">
        <v>43191</v>
      </c>
      <c r="AZ1100" s="5">
        <f t="shared" si="1005"/>
        <v>43191</v>
      </c>
      <c r="BA1100" s="11">
        <f t="shared" si="1006"/>
        <v>0</v>
      </c>
      <c r="BB1100" s="11">
        <f t="shared" si="1007"/>
        <v>0</v>
      </c>
      <c r="BC1100" s="6">
        <v>0</v>
      </c>
      <c r="BD1100" s="6">
        <f t="shared" si="1008"/>
        <v>0</v>
      </c>
      <c r="BE1100" s="6">
        <f t="shared" si="1009"/>
        <v>450</v>
      </c>
      <c r="BG1100" s="33">
        <v>43556</v>
      </c>
      <c r="BH1100" s="5">
        <f t="shared" si="1010"/>
        <v>43556</v>
      </c>
      <c r="BI1100" s="11">
        <f t="shared" si="1011"/>
        <v>1095</v>
      </c>
      <c r="BJ1100" s="11">
        <f t="shared" si="1012"/>
        <v>0</v>
      </c>
      <c r="BK1100" s="6">
        <v>0</v>
      </c>
      <c r="BL1100" s="6">
        <f t="shared" si="1013"/>
        <v>0</v>
      </c>
      <c r="BM1100" s="6">
        <f t="shared" si="1014"/>
        <v>450</v>
      </c>
      <c r="BN1100" s="58"/>
      <c r="BO1100" s="58"/>
      <c r="BP1100" s="58"/>
      <c r="BR1100" s="33">
        <v>43922</v>
      </c>
      <c r="BS1100" s="5">
        <f t="shared" si="1015"/>
        <v>43922</v>
      </c>
      <c r="BT1100" s="11">
        <f t="shared" si="1016"/>
        <v>43922</v>
      </c>
      <c r="BU1100" s="11">
        <f t="shared" si="1017"/>
        <v>366</v>
      </c>
      <c r="BV1100" s="6">
        <f t="shared" si="1018"/>
        <v>0</v>
      </c>
      <c r="BW1100" s="6">
        <v>0</v>
      </c>
      <c r="BX1100" s="6"/>
      <c r="BY1100" s="6">
        <f t="shared" si="1019"/>
        <v>450</v>
      </c>
      <c r="BZ1100" s="33">
        <v>44287</v>
      </c>
      <c r="CA1100" s="5">
        <f t="shared" si="1020"/>
        <v>44287</v>
      </c>
      <c r="CB1100" s="11">
        <f t="shared" si="1021"/>
        <v>44287</v>
      </c>
      <c r="CC1100" s="11">
        <f t="shared" si="1022"/>
        <v>44287</v>
      </c>
      <c r="CD1100" s="6">
        <v>0</v>
      </c>
      <c r="CE1100" s="6">
        <v>0</v>
      </c>
      <c r="CF1100" s="6"/>
      <c r="CG1100" s="6"/>
      <c r="CH1100" s="6">
        <v>0</v>
      </c>
      <c r="CI1100" s="6"/>
      <c r="CJ1100" s="33">
        <v>44652</v>
      </c>
      <c r="CK1100" s="5">
        <f t="shared" si="1023"/>
        <v>44652</v>
      </c>
      <c r="CL1100" s="11">
        <f t="shared" si="1024"/>
        <v>1096</v>
      </c>
      <c r="CM1100" s="11">
        <f t="shared" si="1025"/>
        <v>1096</v>
      </c>
      <c r="CN1100" s="6">
        <v>434.34</v>
      </c>
      <c r="CO1100" s="6"/>
      <c r="CP1100" s="6"/>
      <c r="CQ1100" s="6"/>
      <c r="CR1100" s="6">
        <f t="shared" si="1026"/>
        <v>15.660000000000025</v>
      </c>
    </row>
    <row r="1101" spans="1:96">
      <c r="A1101" s="30" t="s">
        <v>3049</v>
      </c>
      <c r="B1101" s="34" t="s">
        <v>3056</v>
      </c>
      <c r="C1101" s="52" t="s">
        <v>3089</v>
      </c>
      <c r="D1101" s="52" t="s">
        <v>3089</v>
      </c>
      <c r="E1101" s="34" t="s">
        <v>3067</v>
      </c>
      <c r="F1101" s="34" t="s">
        <v>3119</v>
      </c>
      <c r="G1101" s="34" t="s">
        <v>4562</v>
      </c>
      <c r="H1101" s="34" t="s">
        <v>3118</v>
      </c>
      <c r="I1101" s="34" t="s">
        <v>3117</v>
      </c>
      <c r="J1101" s="30"/>
      <c r="K1101" s="30" t="s">
        <v>3059</v>
      </c>
      <c r="L1101" s="30" t="s">
        <v>3102</v>
      </c>
      <c r="M1101" s="30">
        <v>25.300000000000011</v>
      </c>
      <c r="N1101" s="30">
        <v>0</v>
      </c>
      <c r="O1101" s="30"/>
      <c r="P1101" s="30"/>
      <c r="Q1101" s="35">
        <f t="shared" si="987"/>
        <v>0</v>
      </c>
      <c r="R1101" s="30">
        <f t="shared" si="988"/>
        <v>0</v>
      </c>
      <c r="S1101" s="30">
        <f t="shared" si="989"/>
        <v>0</v>
      </c>
      <c r="T1101" s="30" t="s">
        <v>3062</v>
      </c>
      <c r="U1101" s="30"/>
      <c r="V1101" s="49" t="s">
        <v>3062</v>
      </c>
      <c r="W1101" s="30"/>
      <c r="X1101" s="31"/>
      <c r="Y1101" s="31"/>
      <c r="Z1101" s="31"/>
      <c r="AA1101" s="31">
        <v>450</v>
      </c>
      <c r="AB1101" s="31">
        <f t="shared" si="990"/>
        <v>450</v>
      </c>
      <c r="AC1101" s="33">
        <v>42095</v>
      </c>
      <c r="AD1101" s="10" t="str">
        <f t="shared" si="991"/>
        <v>n/a</v>
      </c>
      <c r="AE1101" s="10">
        <f t="shared" si="992"/>
        <v>42095</v>
      </c>
      <c r="AF1101" s="11">
        <v>0</v>
      </c>
      <c r="AG1101" s="11">
        <f t="shared" si="993"/>
        <v>0</v>
      </c>
      <c r="AH1101" s="11">
        <f t="shared" si="994"/>
        <v>0</v>
      </c>
      <c r="AI1101" s="11">
        <f t="shared" si="995"/>
        <v>0</v>
      </c>
      <c r="AJ1101" s="11">
        <f t="shared" si="996"/>
        <v>0</v>
      </c>
      <c r="AK1101" s="33">
        <v>42461</v>
      </c>
      <c r="AL1101" s="5">
        <f t="shared" si="997"/>
        <v>42461</v>
      </c>
      <c r="AM1101" s="11">
        <f t="shared" si="998"/>
        <v>0</v>
      </c>
      <c r="AN1101" s="11">
        <f t="shared" si="999"/>
        <v>0</v>
      </c>
      <c r="AO1101" s="11">
        <v>0</v>
      </c>
      <c r="AP1101" s="6">
        <v>0</v>
      </c>
      <c r="AQ1101" s="6">
        <f t="shared" si="1000"/>
        <v>0</v>
      </c>
      <c r="AR1101" s="33">
        <v>42826</v>
      </c>
      <c r="AS1101" s="5">
        <f t="shared" si="1001"/>
        <v>42826</v>
      </c>
      <c r="AT1101" s="11">
        <f t="shared" si="1002"/>
        <v>0</v>
      </c>
      <c r="AU1101" s="11">
        <f t="shared" si="1003"/>
        <v>0</v>
      </c>
      <c r="AV1101" s="6">
        <v>0</v>
      </c>
      <c r="AW1101" s="6">
        <v>0</v>
      </c>
      <c r="AX1101" s="6">
        <f t="shared" si="1004"/>
        <v>0</v>
      </c>
      <c r="AY1101" s="33">
        <v>43191</v>
      </c>
      <c r="AZ1101" s="5">
        <f t="shared" si="1005"/>
        <v>43191</v>
      </c>
      <c r="BA1101" s="11">
        <f t="shared" si="1006"/>
        <v>0</v>
      </c>
      <c r="BB1101" s="11">
        <f t="shared" si="1007"/>
        <v>0</v>
      </c>
      <c r="BC1101" s="6">
        <v>0</v>
      </c>
      <c r="BD1101" s="6">
        <f t="shared" si="1008"/>
        <v>0</v>
      </c>
      <c r="BE1101" s="6">
        <f t="shared" si="1009"/>
        <v>450</v>
      </c>
      <c r="BG1101" s="33">
        <v>43556</v>
      </c>
      <c r="BH1101" s="5">
        <f t="shared" si="1010"/>
        <v>43556</v>
      </c>
      <c r="BI1101" s="11">
        <f t="shared" si="1011"/>
        <v>1095</v>
      </c>
      <c r="BJ1101" s="11">
        <f t="shared" si="1012"/>
        <v>0</v>
      </c>
      <c r="BK1101" s="6">
        <v>0</v>
      </c>
      <c r="BL1101" s="6">
        <f t="shared" si="1013"/>
        <v>0</v>
      </c>
      <c r="BM1101" s="6">
        <f t="shared" si="1014"/>
        <v>450</v>
      </c>
      <c r="BN1101" s="58"/>
      <c r="BO1101" s="58"/>
      <c r="BP1101" s="58"/>
      <c r="BR1101" s="33">
        <v>43922</v>
      </c>
      <c r="BS1101" s="5">
        <f t="shared" si="1015"/>
        <v>43922</v>
      </c>
      <c r="BT1101" s="11">
        <f t="shared" si="1016"/>
        <v>43922</v>
      </c>
      <c r="BU1101" s="11">
        <f t="shared" si="1017"/>
        <v>366</v>
      </c>
      <c r="BV1101" s="6">
        <f t="shared" si="1018"/>
        <v>0</v>
      </c>
      <c r="BW1101" s="6">
        <v>0</v>
      </c>
      <c r="BX1101" s="6"/>
      <c r="BY1101" s="6">
        <f t="shared" si="1019"/>
        <v>450</v>
      </c>
      <c r="BZ1101" s="33">
        <v>44287</v>
      </c>
      <c r="CA1101" s="5">
        <f t="shared" si="1020"/>
        <v>44287</v>
      </c>
      <c r="CB1101" s="11">
        <f t="shared" si="1021"/>
        <v>44287</v>
      </c>
      <c r="CC1101" s="11">
        <f t="shared" si="1022"/>
        <v>44287</v>
      </c>
      <c r="CD1101" s="6">
        <v>0</v>
      </c>
      <c r="CE1101" s="6">
        <v>0</v>
      </c>
      <c r="CF1101" s="6"/>
      <c r="CG1101" s="6"/>
      <c r="CH1101" s="6">
        <v>0</v>
      </c>
      <c r="CI1101" s="6"/>
      <c r="CJ1101" s="33">
        <v>44652</v>
      </c>
      <c r="CK1101" s="5">
        <f t="shared" si="1023"/>
        <v>44652</v>
      </c>
      <c r="CL1101" s="11">
        <f t="shared" si="1024"/>
        <v>1096</v>
      </c>
      <c r="CM1101" s="11">
        <f t="shared" si="1025"/>
        <v>1096</v>
      </c>
      <c r="CN1101" s="6">
        <v>434.32</v>
      </c>
      <c r="CO1101" s="6"/>
      <c r="CP1101" s="6"/>
      <c r="CQ1101" s="6"/>
      <c r="CR1101" s="6">
        <f t="shared" si="1026"/>
        <v>15.680000000000007</v>
      </c>
    </row>
    <row r="1102" spans="1:96">
      <c r="A1102" s="30" t="s">
        <v>3050</v>
      </c>
      <c r="B1102" s="34" t="s">
        <v>3056</v>
      </c>
      <c r="C1102" s="52" t="s">
        <v>3090</v>
      </c>
      <c r="D1102" s="52" t="s">
        <v>3090</v>
      </c>
      <c r="E1102" s="34" t="s">
        <v>3067</v>
      </c>
      <c r="F1102" s="34" t="s">
        <v>3119</v>
      </c>
      <c r="G1102" s="34" t="s">
        <v>4562</v>
      </c>
      <c r="H1102" s="34" t="s">
        <v>3118</v>
      </c>
      <c r="I1102" s="34" t="s">
        <v>3117</v>
      </c>
      <c r="J1102" s="30"/>
      <c r="K1102" s="30" t="s">
        <v>3059</v>
      </c>
      <c r="L1102" s="30" t="s">
        <v>3102</v>
      </c>
      <c r="M1102" s="30">
        <v>25.300000000000011</v>
      </c>
      <c r="N1102" s="30">
        <v>0</v>
      </c>
      <c r="O1102" s="30"/>
      <c r="P1102" s="30"/>
      <c r="Q1102" s="35">
        <f t="shared" si="987"/>
        <v>0</v>
      </c>
      <c r="R1102" s="30">
        <f t="shared" si="988"/>
        <v>0</v>
      </c>
      <c r="S1102" s="30">
        <f t="shared" si="989"/>
        <v>0</v>
      </c>
      <c r="T1102" s="30" t="s">
        <v>3062</v>
      </c>
      <c r="U1102" s="30"/>
      <c r="V1102" s="49" t="s">
        <v>3062</v>
      </c>
      <c r="W1102" s="30"/>
      <c r="X1102" s="31"/>
      <c r="Y1102" s="31"/>
      <c r="Z1102" s="31"/>
      <c r="AA1102" s="31">
        <v>450</v>
      </c>
      <c r="AB1102" s="31">
        <f t="shared" si="990"/>
        <v>450</v>
      </c>
      <c r="AC1102" s="33">
        <v>42095</v>
      </c>
      <c r="AD1102" s="10" t="str">
        <f t="shared" si="991"/>
        <v>n/a</v>
      </c>
      <c r="AE1102" s="10">
        <f t="shared" si="992"/>
        <v>42095</v>
      </c>
      <c r="AF1102" s="11">
        <v>0</v>
      </c>
      <c r="AG1102" s="11">
        <f t="shared" si="993"/>
        <v>0</v>
      </c>
      <c r="AH1102" s="11">
        <f t="shared" si="994"/>
        <v>0</v>
      </c>
      <c r="AI1102" s="11">
        <f t="shared" si="995"/>
        <v>0</v>
      </c>
      <c r="AJ1102" s="11">
        <f t="shared" si="996"/>
        <v>0</v>
      </c>
      <c r="AK1102" s="33">
        <v>42461</v>
      </c>
      <c r="AL1102" s="5">
        <f t="shared" si="997"/>
        <v>42461</v>
      </c>
      <c r="AM1102" s="11">
        <f t="shared" si="998"/>
        <v>0</v>
      </c>
      <c r="AN1102" s="11">
        <f t="shared" si="999"/>
        <v>0</v>
      </c>
      <c r="AO1102" s="11">
        <v>0</v>
      </c>
      <c r="AP1102" s="6">
        <v>0</v>
      </c>
      <c r="AQ1102" s="6">
        <f t="shared" si="1000"/>
        <v>0</v>
      </c>
      <c r="AR1102" s="33">
        <v>42826</v>
      </c>
      <c r="AS1102" s="5">
        <f t="shared" si="1001"/>
        <v>42826</v>
      </c>
      <c r="AT1102" s="11">
        <f t="shared" si="1002"/>
        <v>0</v>
      </c>
      <c r="AU1102" s="11">
        <f t="shared" si="1003"/>
        <v>0</v>
      </c>
      <c r="AV1102" s="6">
        <v>0</v>
      </c>
      <c r="AW1102" s="6">
        <v>0</v>
      </c>
      <c r="AX1102" s="6">
        <f t="shared" si="1004"/>
        <v>0</v>
      </c>
      <c r="AY1102" s="33">
        <v>43191</v>
      </c>
      <c r="AZ1102" s="5">
        <f t="shared" si="1005"/>
        <v>43191</v>
      </c>
      <c r="BA1102" s="11">
        <f t="shared" si="1006"/>
        <v>0</v>
      </c>
      <c r="BB1102" s="11">
        <f t="shared" si="1007"/>
        <v>0</v>
      </c>
      <c r="BC1102" s="6">
        <v>0</v>
      </c>
      <c r="BD1102" s="6">
        <f t="shared" si="1008"/>
        <v>0</v>
      </c>
      <c r="BE1102" s="6">
        <f t="shared" si="1009"/>
        <v>450</v>
      </c>
      <c r="BG1102" s="33">
        <v>43556</v>
      </c>
      <c r="BH1102" s="5">
        <f t="shared" si="1010"/>
        <v>43556</v>
      </c>
      <c r="BI1102" s="11">
        <f t="shared" si="1011"/>
        <v>1095</v>
      </c>
      <c r="BJ1102" s="11">
        <f t="shared" si="1012"/>
        <v>0</v>
      </c>
      <c r="BK1102" s="6">
        <v>0</v>
      </c>
      <c r="BL1102" s="6">
        <f t="shared" si="1013"/>
        <v>0</v>
      </c>
      <c r="BM1102" s="6">
        <f t="shared" si="1014"/>
        <v>450</v>
      </c>
      <c r="BN1102" s="58"/>
      <c r="BO1102" s="58"/>
      <c r="BP1102" s="58"/>
      <c r="BR1102" s="33">
        <v>43922</v>
      </c>
      <c r="BS1102" s="5">
        <f t="shared" si="1015"/>
        <v>43922</v>
      </c>
      <c r="BT1102" s="11">
        <f t="shared" si="1016"/>
        <v>43922</v>
      </c>
      <c r="BU1102" s="11">
        <f t="shared" si="1017"/>
        <v>366</v>
      </c>
      <c r="BV1102" s="6">
        <f t="shared" si="1018"/>
        <v>0</v>
      </c>
      <c r="BW1102" s="6">
        <v>0</v>
      </c>
      <c r="BX1102" s="6"/>
      <c r="BY1102" s="6">
        <f t="shared" si="1019"/>
        <v>450</v>
      </c>
      <c r="BZ1102" s="33">
        <v>44287</v>
      </c>
      <c r="CA1102" s="5">
        <f t="shared" si="1020"/>
        <v>44287</v>
      </c>
      <c r="CB1102" s="11">
        <f t="shared" si="1021"/>
        <v>44287</v>
      </c>
      <c r="CC1102" s="11">
        <f t="shared" si="1022"/>
        <v>44287</v>
      </c>
      <c r="CD1102" s="6">
        <v>0</v>
      </c>
      <c r="CE1102" s="6">
        <v>0</v>
      </c>
      <c r="CF1102" s="6"/>
      <c r="CG1102" s="6"/>
      <c r="CH1102" s="6">
        <v>0</v>
      </c>
      <c r="CI1102" s="6"/>
      <c r="CJ1102" s="33">
        <v>44652</v>
      </c>
      <c r="CK1102" s="5">
        <f t="shared" si="1023"/>
        <v>44652</v>
      </c>
      <c r="CL1102" s="11">
        <f t="shared" si="1024"/>
        <v>1096</v>
      </c>
      <c r="CM1102" s="11">
        <f t="shared" si="1025"/>
        <v>1096</v>
      </c>
      <c r="CN1102" s="6">
        <v>424.7</v>
      </c>
      <c r="CO1102" s="6"/>
      <c r="CP1102" s="6"/>
      <c r="CQ1102" s="6"/>
      <c r="CR1102" s="6">
        <f t="shared" si="1026"/>
        <v>25.300000000000011</v>
      </c>
    </row>
    <row r="1103" spans="1:96">
      <c r="A1103" s="30" t="s">
        <v>3051</v>
      </c>
      <c r="B1103" s="34" t="s">
        <v>3056</v>
      </c>
      <c r="C1103" s="52" t="s">
        <v>3091</v>
      </c>
      <c r="D1103" s="52" t="s">
        <v>3091</v>
      </c>
      <c r="E1103" s="34" t="s">
        <v>3067</v>
      </c>
      <c r="F1103" s="34" t="s">
        <v>3119</v>
      </c>
      <c r="G1103" s="34" t="s">
        <v>4562</v>
      </c>
      <c r="H1103" s="34" t="s">
        <v>3118</v>
      </c>
      <c r="I1103" s="34" t="s">
        <v>3117</v>
      </c>
      <c r="J1103" s="30"/>
      <c r="K1103" s="30" t="s">
        <v>3059</v>
      </c>
      <c r="L1103" s="30" t="s">
        <v>3102</v>
      </c>
      <c r="M1103" s="30">
        <v>25.300000000000011</v>
      </c>
      <c r="N1103" s="30">
        <v>0</v>
      </c>
      <c r="O1103" s="30"/>
      <c r="P1103" s="30"/>
      <c r="Q1103" s="35">
        <f t="shared" si="987"/>
        <v>0</v>
      </c>
      <c r="R1103" s="30">
        <f t="shared" si="988"/>
        <v>0</v>
      </c>
      <c r="S1103" s="30">
        <f t="shared" si="989"/>
        <v>0</v>
      </c>
      <c r="T1103" s="30" t="s">
        <v>3062</v>
      </c>
      <c r="U1103" s="30"/>
      <c r="V1103" s="49" t="s">
        <v>3062</v>
      </c>
      <c r="W1103" s="30"/>
      <c r="X1103" s="31"/>
      <c r="Y1103" s="31"/>
      <c r="Z1103" s="31"/>
      <c r="AA1103" s="31">
        <v>450</v>
      </c>
      <c r="AB1103" s="31">
        <f t="shared" si="990"/>
        <v>450</v>
      </c>
      <c r="AC1103" s="33">
        <v>42095</v>
      </c>
      <c r="AD1103" s="10" t="str">
        <f t="shared" si="991"/>
        <v>n/a</v>
      </c>
      <c r="AE1103" s="10">
        <f t="shared" si="992"/>
        <v>42095</v>
      </c>
      <c r="AF1103" s="11">
        <v>0</v>
      </c>
      <c r="AG1103" s="11">
        <f t="shared" si="993"/>
        <v>0</v>
      </c>
      <c r="AH1103" s="11">
        <f t="shared" si="994"/>
        <v>0</v>
      </c>
      <c r="AI1103" s="11">
        <f t="shared" si="995"/>
        <v>0</v>
      </c>
      <c r="AJ1103" s="11">
        <f t="shared" si="996"/>
        <v>0</v>
      </c>
      <c r="AK1103" s="33">
        <v>42461</v>
      </c>
      <c r="AL1103" s="5">
        <f t="shared" si="997"/>
        <v>42461</v>
      </c>
      <c r="AM1103" s="11">
        <f t="shared" si="998"/>
        <v>0</v>
      </c>
      <c r="AN1103" s="11">
        <f t="shared" si="999"/>
        <v>0</v>
      </c>
      <c r="AO1103" s="11">
        <v>0</v>
      </c>
      <c r="AP1103" s="6">
        <v>0</v>
      </c>
      <c r="AQ1103" s="6">
        <f t="shared" si="1000"/>
        <v>0</v>
      </c>
      <c r="AR1103" s="33">
        <v>42826</v>
      </c>
      <c r="AS1103" s="5">
        <f t="shared" si="1001"/>
        <v>42826</v>
      </c>
      <c r="AT1103" s="11">
        <f t="shared" si="1002"/>
        <v>0</v>
      </c>
      <c r="AU1103" s="11">
        <f t="shared" si="1003"/>
        <v>0</v>
      </c>
      <c r="AV1103" s="6">
        <v>0</v>
      </c>
      <c r="AW1103" s="6">
        <v>0</v>
      </c>
      <c r="AX1103" s="6">
        <f t="shared" si="1004"/>
        <v>0</v>
      </c>
      <c r="AY1103" s="33">
        <v>43191</v>
      </c>
      <c r="AZ1103" s="5">
        <f t="shared" si="1005"/>
        <v>43191</v>
      </c>
      <c r="BA1103" s="11">
        <f t="shared" si="1006"/>
        <v>0</v>
      </c>
      <c r="BB1103" s="11">
        <f t="shared" si="1007"/>
        <v>0</v>
      </c>
      <c r="BC1103" s="6">
        <v>0</v>
      </c>
      <c r="BD1103" s="6">
        <f t="shared" si="1008"/>
        <v>0</v>
      </c>
      <c r="BE1103" s="6">
        <f t="shared" si="1009"/>
        <v>450</v>
      </c>
      <c r="BG1103" s="33">
        <v>43556</v>
      </c>
      <c r="BH1103" s="5">
        <f t="shared" si="1010"/>
        <v>43556</v>
      </c>
      <c r="BI1103" s="11">
        <f t="shared" si="1011"/>
        <v>1095</v>
      </c>
      <c r="BJ1103" s="11">
        <f t="shared" si="1012"/>
        <v>0</v>
      </c>
      <c r="BK1103" s="6">
        <v>0</v>
      </c>
      <c r="BL1103" s="6">
        <f t="shared" si="1013"/>
        <v>0</v>
      </c>
      <c r="BM1103" s="6">
        <f t="shared" si="1014"/>
        <v>450</v>
      </c>
      <c r="BN1103" s="58"/>
      <c r="BO1103" s="58"/>
      <c r="BP1103" s="58"/>
      <c r="BR1103" s="33">
        <v>43922</v>
      </c>
      <c r="BS1103" s="5">
        <f t="shared" si="1015"/>
        <v>43922</v>
      </c>
      <c r="BT1103" s="11">
        <f t="shared" si="1016"/>
        <v>43922</v>
      </c>
      <c r="BU1103" s="11">
        <f t="shared" si="1017"/>
        <v>366</v>
      </c>
      <c r="BV1103" s="6">
        <f t="shared" si="1018"/>
        <v>0</v>
      </c>
      <c r="BW1103" s="6">
        <v>0</v>
      </c>
      <c r="BX1103" s="6"/>
      <c r="BY1103" s="6">
        <f t="shared" si="1019"/>
        <v>450</v>
      </c>
      <c r="BZ1103" s="33">
        <v>44287</v>
      </c>
      <c r="CA1103" s="5">
        <f t="shared" si="1020"/>
        <v>44287</v>
      </c>
      <c r="CB1103" s="11">
        <f t="shared" si="1021"/>
        <v>44287</v>
      </c>
      <c r="CC1103" s="11">
        <f t="shared" si="1022"/>
        <v>44287</v>
      </c>
      <c r="CD1103" s="6">
        <v>0</v>
      </c>
      <c r="CE1103" s="6">
        <v>0</v>
      </c>
      <c r="CF1103" s="6"/>
      <c r="CG1103" s="6"/>
      <c r="CH1103" s="6">
        <v>0</v>
      </c>
      <c r="CI1103" s="6"/>
      <c r="CJ1103" s="33">
        <v>44652</v>
      </c>
      <c r="CK1103" s="5">
        <f t="shared" si="1023"/>
        <v>44652</v>
      </c>
      <c r="CL1103" s="11">
        <f t="shared" si="1024"/>
        <v>1096</v>
      </c>
      <c r="CM1103" s="11">
        <f t="shared" si="1025"/>
        <v>1096</v>
      </c>
      <c r="CN1103" s="6">
        <v>424.7</v>
      </c>
      <c r="CO1103" s="6"/>
      <c r="CP1103" s="6"/>
      <c r="CQ1103" s="6"/>
      <c r="CR1103" s="6">
        <f t="shared" si="1026"/>
        <v>25.300000000000011</v>
      </c>
    </row>
    <row r="1104" spans="1:96">
      <c r="A1104" s="30" t="s">
        <v>3052</v>
      </c>
      <c r="B1104" s="34" t="s">
        <v>3056</v>
      </c>
      <c r="C1104" s="52" t="s">
        <v>3092</v>
      </c>
      <c r="D1104" s="52" t="s">
        <v>3092</v>
      </c>
      <c r="E1104" s="34" t="s">
        <v>3067</v>
      </c>
      <c r="F1104" s="34" t="s">
        <v>3119</v>
      </c>
      <c r="G1104" s="34" t="s">
        <v>4562</v>
      </c>
      <c r="H1104" s="34" t="s">
        <v>3118</v>
      </c>
      <c r="I1104" s="34" t="s">
        <v>3117</v>
      </c>
      <c r="J1104" s="30"/>
      <c r="K1104" s="30" t="s">
        <v>3059</v>
      </c>
      <c r="L1104" s="30" t="s">
        <v>3102</v>
      </c>
      <c r="M1104" s="30">
        <v>25.300000000000011</v>
      </c>
      <c r="N1104" s="30">
        <v>0</v>
      </c>
      <c r="O1104" s="30"/>
      <c r="P1104" s="30"/>
      <c r="Q1104" s="35">
        <f t="shared" si="987"/>
        <v>0</v>
      </c>
      <c r="R1104" s="30">
        <f t="shared" si="988"/>
        <v>0</v>
      </c>
      <c r="S1104" s="30">
        <f t="shared" si="989"/>
        <v>0</v>
      </c>
      <c r="T1104" s="30" t="s">
        <v>3062</v>
      </c>
      <c r="U1104" s="30"/>
      <c r="V1104" s="49" t="s">
        <v>3062</v>
      </c>
      <c r="W1104" s="30"/>
      <c r="X1104" s="31"/>
      <c r="Y1104" s="31"/>
      <c r="Z1104" s="31"/>
      <c r="AA1104" s="31">
        <v>450</v>
      </c>
      <c r="AB1104" s="31">
        <f t="shared" si="990"/>
        <v>450</v>
      </c>
      <c r="AC1104" s="33">
        <v>42095</v>
      </c>
      <c r="AD1104" s="10" t="str">
        <f t="shared" si="991"/>
        <v>n/a</v>
      </c>
      <c r="AE1104" s="10">
        <f t="shared" si="992"/>
        <v>42095</v>
      </c>
      <c r="AF1104" s="11">
        <v>0</v>
      </c>
      <c r="AG1104" s="11">
        <f t="shared" si="993"/>
        <v>0</v>
      </c>
      <c r="AH1104" s="11">
        <f t="shared" si="994"/>
        <v>0</v>
      </c>
      <c r="AI1104" s="11">
        <f t="shared" si="995"/>
        <v>0</v>
      </c>
      <c r="AJ1104" s="11">
        <f t="shared" si="996"/>
        <v>0</v>
      </c>
      <c r="AK1104" s="33">
        <v>42461</v>
      </c>
      <c r="AL1104" s="5">
        <f t="shared" si="997"/>
        <v>42461</v>
      </c>
      <c r="AM1104" s="11">
        <f t="shared" si="998"/>
        <v>0</v>
      </c>
      <c r="AN1104" s="11">
        <f t="shared" si="999"/>
        <v>0</v>
      </c>
      <c r="AO1104" s="11">
        <v>0</v>
      </c>
      <c r="AP1104" s="6">
        <v>0</v>
      </c>
      <c r="AQ1104" s="6">
        <f t="shared" si="1000"/>
        <v>0</v>
      </c>
      <c r="AR1104" s="33">
        <v>42826</v>
      </c>
      <c r="AS1104" s="5">
        <f t="shared" si="1001"/>
        <v>42826</v>
      </c>
      <c r="AT1104" s="11">
        <f t="shared" si="1002"/>
        <v>0</v>
      </c>
      <c r="AU1104" s="11">
        <f t="shared" si="1003"/>
        <v>0</v>
      </c>
      <c r="AV1104" s="6">
        <v>0</v>
      </c>
      <c r="AW1104" s="6">
        <v>0</v>
      </c>
      <c r="AX1104" s="6">
        <f t="shared" si="1004"/>
        <v>0</v>
      </c>
      <c r="AY1104" s="33">
        <v>43191</v>
      </c>
      <c r="AZ1104" s="5">
        <f t="shared" si="1005"/>
        <v>43191</v>
      </c>
      <c r="BA1104" s="11">
        <f t="shared" si="1006"/>
        <v>0</v>
      </c>
      <c r="BB1104" s="11">
        <f t="shared" si="1007"/>
        <v>0</v>
      </c>
      <c r="BC1104" s="6">
        <v>0</v>
      </c>
      <c r="BD1104" s="6">
        <f t="shared" si="1008"/>
        <v>0</v>
      </c>
      <c r="BE1104" s="6">
        <f t="shared" si="1009"/>
        <v>450</v>
      </c>
      <c r="BG1104" s="33">
        <v>43556</v>
      </c>
      <c r="BH1104" s="5">
        <f t="shared" si="1010"/>
        <v>43556</v>
      </c>
      <c r="BI1104" s="11">
        <f t="shared" si="1011"/>
        <v>1095</v>
      </c>
      <c r="BJ1104" s="11">
        <f t="shared" si="1012"/>
        <v>0</v>
      </c>
      <c r="BK1104" s="6">
        <v>0</v>
      </c>
      <c r="BL1104" s="6">
        <f t="shared" si="1013"/>
        <v>0</v>
      </c>
      <c r="BM1104" s="6">
        <f t="shared" si="1014"/>
        <v>450</v>
      </c>
      <c r="BN1104" s="58"/>
      <c r="BO1104" s="58"/>
      <c r="BP1104" s="58"/>
      <c r="BR1104" s="33">
        <v>43922</v>
      </c>
      <c r="BS1104" s="5">
        <f t="shared" si="1015"/>
        <v>43922</v>
      </c>
      <c r="BT1104" s="11">
        <f t="shared" si="1016"/>
        <v>43922</v>
      </c>
      <c r="BU1104" s="11">
        <f t="shared" si="1017"/>
        <v>366</v>
      </c>
      <c r="BV1104" s="6">
        <f t="shared" si="1018"/>
        <v>0</v>
      </c>
      <c r="BW1104" s="6">
        <v>0</v>
      </c>
      <c r="BX1104" s="6"/>
      <c r="BY1104" s="6">
        <f t="shared" si="1019"/>
        <v>450</v>
      </c>
      <c r="BZ1104" s="33">
        <v>44287</v>
      </c>
      <c r="CA1104" s="5">
        <f t="shared" si="1020"/>
        <v>44287</v>
      </c>
      <c r="CB1104" s="11">
        <f t="shared" si="1021"/>
        <v>44287</v>
      </c>
      <c r="CC1104" s="11">
        <f t="shared" si="1022"/>
        <v>44287</v>
      </c>
      <c r="CD1104" s="6">
        <v>0</v>
      </c>
      <c r="CE1104" s="6">
        <v>0</v>
      </c>
      <c r="CF1104" s="6"/>
      <c r="CG1104" s="6"/>
      <c r="CH1104" s="6">
        <v>0</v>
      </c>
      <c r="CI1104" s="6"/>
      <c r="CJ1104" s="33">
        <v>44652</v>
      </c>
      <c r="CK1104" s="5">
        <f t="shared" si="1023"/>
        <v>44652</v>
      </c>
      <c r="CL1104" s="11">
        <f t="shared" si="1024"/>
        <v>1096</v>
      </c>
      <c r="CM1104" s="11">
        <f t="shared" si="1025"/>
        <v>1096</v>
      </c>
      <c r="CN1104" s="6">
        <v>424.7</v>
      </c>
      <c r="CO1104" s="6"/>
      <c r="CP1104" s="6"/>
      <c r="CQ1104" s="6"/>
      <c r="CR1104" s="6">
        <f t="shared" si="1026"/>
        <v>25.300000000000011</v>
      </c>
    </row>
    <row r="1105" spans="1:98">
      <c r="A1105" s="30" t="s">
        <v>3053</v>
      </c>
      <c r="B1105" s="34" t="s">
        <v>3056</v>
      </c>
      <c r="C1105" s="52" t="s">
        <v>3093</v>
      </c>
      <c r="D1105" s="52" t="s">
        <v>3093</v>
      </c>
      <c r="E1105" s="34" t="s">
        <v>3067</v>
      </c>
      <c r="F1105" s="34" t="s">
        <v>3119</v>
      </c>
      <c r="G1105" s="34" t="s">
        <v>4562</v>
      </c>
      <c r="H1105" s="34" t="s">
        <v>3118</v>
      </c>
      <c r="I1105" s="34" t="s">
        <v>3117</v>
      </c>
      <c r="J1105" s="30"/>
      <c r="K1105" s="30" t="s">
        <v>3059</v>
      </c>
      <c r="L1105" s="30" t="s">
        <v>3102</v>
      </c>
      <c r="M1105" s="30">
        <v>25.300000000000011</v>
      </c>
      <c r="N1105" s="30">
        <v>0</v>
      </c>
      <c r="O1105" s="30"/>
      <c r="P1105" s="30"/>
      <c r="Q1105" s="35">
        <f t="shared" si="987"/>
        <v>0</v>
      </c>
      <c r="R1105" s="30">
        <f t="shared" si="988"/>
        <v>0</v>
      </c>
      <c r="S1105" s="30">
        <f t="shared" si="989"/>
        <v>0</v>
      </c>
      <c r="T1105" s="30" t="s">
        <v>3062</v>
      </c>
      <c r="U1105" s="30"/>
      <c r="V1105" s="49" t="s">
        <v>3062</v>
      </c>
      <c r="W1105" s="30"/>
      <c r="X1105" s="31"/>
      <c r="Y1105" s="31"/>
      <c r="Z1105" s="31"/>
      <c r="AA1105" s="31">
        <v>450</v>
      </c>
      <c r="AB1105" s="31">
        <f t="shared" si="990"/>
        <v>450</v>
      </c>
      <c r="AC1105" s="33">
        <v>42095</v>
      </c>
      <c r="AD1105" s="10" t="str">
        <f t="shared" si="991"/>
        <v>n/a</v>
      </c>
      <c r="AE1105" s="10">
        <f t="shared" si="992"/>
        <v>42095</v>
      </c>
      <c r="AF1105" s="11">
        <v>0</v>
      </c>
      <c r="AG1105" s="11">
        <f t="shared" si="993"/>
        <v>0</v>
      </c>
      <c r="AH1105" s="11">
        <f t="shared" si="994"/>
        <v>0</v>
      </c>
      <c r="AI1105" s="11">
        <f t="shared" si="995"/>
        <v>0</v>
      </c>
      <c r="AJ1105" s="11">
        <f t="shared" si="996"/>
        <v>0</v>
      </c>
      <c r="AK1105" s="33">
        <v>42461</v>
      </c>
      <c r="AL1105" s="5">
        <f t="shared" si="997"/>
        <v>42461</v>
      </c>
      <c r="AM1105" s="11">
        <f t="shared" si="998"/>
        <v>0</v>
      </c>
      <c r="AN1105" s="11">
        <f t="shared" si="999"/>
        <v>0</v>
      </c>
      <c r="AO1105" s="11">
        <v>0</v>
      </c>
      <c r="AP1105" s="6">
        <v>0</v>
      </c>
      <c r="AQ1105" s="6">
        <f t="shared" si="1000"/>
        <v>0</v>
      </c>
      <c r="AR1105" s="33">
        <v>42826</v>
      </c>
      <c r="AS1105" s="5">
        <f t="shared" si="1001"/>
        <v>42826</v>
      </c>
      <c r="AT1105" s="11">
        <f t="shared" si="1002"/>
        <v>0</v>
      </c>
      <c r="AU1105" s="11">
        <f t="shared" si="1003"/>
        <v>0</v>
      </c>
      <c r="AV1105" s="6">
        <v>0</v>
      </c>
      <c r="AW1105" s="6">
        <v>0</v>
      </c>
      <c r="AX1105" s="6">
        <f t="shared" si="1004"/>
        <v>0</v>
      </c>
      <c r="AY1105" s="33">
        <v>43191</v>
      </c>
      <c r="AZ1105" s="5">
        <f t="shared" si="1005"/>
        <v>43191</v>
      </c>
      <c r="BA1105" s="11">
        <f t="shared" si="1006"/>
        <v>0</v>
      </c>
      <c r="BB1105" s="11">
        <f t="shared" si="1007"/>
        <v>0</v>
      </c>
      <c r="BC1105" s="6">
        <v>0</v>
      </c>
      <c r="BD1105" s="6">
        <f t="shared" si="1008"/>
        <v>0</v>
      </c>
      <c r="BE1105" s="6">
        <f t="shared" si="1009"/>
        <v>450</v>
      </c>
      <c r="BG1105" s="33">
        <v>43556</v>
      </c>
      <c r="BH1105" s="5">
        <f t="shared" si="1010"/>
        <v>43556</v>
      </c>
      <c r="BI1105" s="11">
        <f t="shared" si="1011"/>
        <v>1095</v>
      </c>
      <c r="BJ1105" s="11">
        <f t="shared" si="1012"/>
        <v>0</v>
      </c>
      <c r="BK1105" s="6">
        <v>0</v>
      </c>
      <c r="BL1105" s="6">
        <f t="shared" si="1013"/>
        <v>0</v>
      </c>
      <c r="BM1105" s="6">
        <f t="shared" si="1014"/>
        <v>450</v>
      </c>
      <c r="BN1105" s="58"/>
      <c r="BO1105" s="58"/>
      <c r="BP1105" s="58"/>
      <c r="BR1105" s="33">
        <v>43922</v>
      </c>
      <c r="BS1105" s="5">
        <f t="shared" si="1015"/>
        <v>43922</v>
      </c>
      <c r="BT1105" s="11">
        <f t="shared" si="1016"/>
        <v>43922</v>
      </c>
      <c r="BU1105" s="11">
        <f t="shared" si="1017"/>
        <v>366</v>
      </c>
      <c r="BV1105" s="6">
        <f t="shared" si="1018"/>
        <v>0</v>
      </c>
      <c r="BW1105" s="6">
        <v>0</v>
      </c>
      <c r="BX1105" s="6"/>
      <c r="BY1105" s="6">
        <f t="shared" si="1019"/>
        <v>450</v>
      </c>
      <c r="BZ1105" s="33">
        <v>44287</v>
      </c>
      <c r="CA1105" s="5">
        <f t="shared" si="1020"/>
        <v>44287</v>
      </c>
      <c r="CB1105" s="11">
        <f t="shared" si="1021"/>
        <v>44287</v>
      </c>
      <c r="CC1105" s="11">
        <f t="shared" si="1022"/>
        <v>44287</v>
      </c>
      <c r="CD1105" s="6">
        <v>0</v>
      </c>
      <c r="CE1105" s="6">
        <v>0</v>
      </c>
      <c r="CF1105" s="6"/>
      <c r="CG1105" s="6"/>
      <c r="CH1105" s="6">
        <v>0</v>
      </c>
      <c r="CI1105" s="6"/>
      <c r="CJ1105" s="33">
        <v>44652</v>
      </c>
      <c r="CK1105" s="5">
        <f t="shared" si="1023"/>
        <v>44652</v>
      </c>
      <c r="CL1105" s="11">
        <f t="shared" si="1024"/>
        <v>1096</v>
      </c>
      <c r="CM1105" s="11">
        <f t="shared" si="1025"/>
        <v>1096</v>
      </c>
      <c r="CN1105" s="6">
        <v>424.7</v>
      </c>
      <c r="CO1105" s="6"/>
      <c r="CP1105" s="6"/>
      <c r="CQ1105" s="6"/>
      <c r="CR1105" s="6">
        <f t="shared" si="1026"/>
        <v>25.300000000000011</v>
      </c>
    </row>
    <row r="1106" spans="1:98">
      <c r="A1106" s="30" t="s">
        <v>3054</v>
      </c>
      <c r="B1106" s="34" t="s">
        <v>3056</v>
      </c>
      <c r="C1106" s="52" t="s">
        <v>3094</v>
      </c>
      <c r="D1106" s="52" t="s">
        <v>3094</v>
      </c>
      <c r="E1106" s="34" t="s">
        <v>3067</v>
      </c>
      <c r="F1106" s="34" t="s">
        <v>3119</v>
      </c>
      <c r="G1106" s="34" t="s">
        <v>4562</v>
      </c>
      <c r="H1106" s="34" t="s">
        <v>3118</v>
      </c>
      <c r="I1106" s="34" t="s">
        <v>3117</v>
      </c>
      <c r="J1106" s="30"/>
      <c r="K1106" s="30" t="s">
        <v>3059</v>
      </c>
      <c r="L1106" s="30" t="s">
        <v>3102</v>
      </c>
      <c r="M1106" s="30">
        <v>25.300000000000011</v>
      </c>
      <c r="N1106" s="30">
        <v>0</v>
      </c>
      <c r="O1106" s="30"/>
      <c r="P1106" s="30"/>
      <c r="Q1106" s="35">
        <f t="shared" si="987"/>
        <v>0</v>
      </c>
      <c r="R1106" s="30">
        <f t="shared" si="988"/>
        <v>0</v>
      </c>
      <c r="S1106" s="30">
        <f t="shared" si="989"/>
        <v>0</v>
      </c>
      <c r="T1106" s="30" t="s">
        <v>3062</v>
      </c>
      <c r="U1106" s="30"/>
      <c r="V1106" s="49" t="s">
        <v>3062</v>
      </c>
      <c r="W1106" s="30"/>
      <c r="X1106" s="31"/>
      <c r="Y1106" s="31"/>
      <c r="Z1106" s="31"/>
      <c r="AA1106" s="31">
        <v>450</v>
      </c>
      <c r="AB1106" s="31">
        <f t="shared" si="990"/>
        <v>450</v>
      </c>
      <c r="AC1106" s="33">
        <v>42095</v>
      </c>
      <c r="AD1106" s="10" t="str">
        <f t="shared" si="991"/>
        <v>n/a</v>
      </c>
      <c r="AE1106" s="10">
        <f t="shared" si="992"/>
        <v>42095</v>
      </c>
      <c r="AF1106" s="11">
        <v>0</v>
      </c>
      <c r="AG1106" s="11">
        <f t="shared" si="993"/>
        <v>0</v>
      </c>
      <c r="AH1106" s="11">
        <f t="shared" si="994"/>
        <v>0</v>
      </c>
      <c r="AI1106" s="11">
        <f t="shared" si="995"/>
        <v>0</v>
      </c>
      <c r="AJ1106" s="11">
        <f t="shared" si="996"/>
        <v>0</v>
      </c>
      <c r="AK1106" s="33">
        <v>42461</v>
      </c>
      <c r="AL1106" s="5">
        <f t="shared" si="997"/>
        <v>42461</v>
      </c>
      <c r="AM1106" s="11">
        <f t="shared" si="998"/>
        <v>0</v>
      </c>
      <c r="AN1106" s="11">
        <f t="shared" si="999"/>
        <v>0</v>
      </c>
      <c r="AO1106" s="11">
        <v>0</v>
      </c>
      <c r="AP1106" s="6">
        <v>0</v>
      </c>
      <c r="AQ1106" s="6">
        <f t="shared" si="1000"/>
        <v>0</v>
      </c>
      <c r="AR1106" s="33">
        <v>42826</v>
      </c>
      <c r="AS1106" s="5">
        <f t="shared" si="1001"/>
        <v>42826</v>
      </c>
      <c r="AT1106" s="11">
        <f t="shared" si="1002"/>
        <v>0</v>
      </c>
      <c r="AU1106" s="11">
        <f t="shared" si="1003"/>
        <v>0</v>
      </c>
      <c r="AV1106" s="6">
        <v>0</v>
      </c>
      <c r="AW1106" s="6">
        <v>0</v>
      </c>
      <c r="AX1106" s="6">
        <f t="shared" si="1004"/>
        <v>0</v>
      </c>
      <c r="AY1106" s="33">
        <v>43191</v>
      </c>
      <c r="AZ1106" s="5">
        <f t="shared" si="1005"/>
        <v>43191</v>
      </c>
      <c r="BA1106" s="11">
        <f t="shared" si="1006"/>
        <v>0</v>
      </c>
      <c r="BB1106" s="11">
        <f t="shared" si="1007"/>
        <v>0</v>
      </c>
      <c r="BC1106" s="6">
        <v>0</v>
      </c>
      <c r="BD1106" s="6">
        <f t="shared" si="1008"/>
        <v>0</v>
      </c>
      <c r="BE1106" s="6">
        <f t="shared" si="1009"/>
        <v>450</v>
      </c>
      <c r="BG1106" s="33">
        <v>43556</v>
      </c>
      <c r="BH1106" s="5">
        <f t="shared" si="1010"/>
        <v>43556</v>
      </c>
      <c r="BI1106" s="11">
        <f t="shared" si="1011"/>
        <v>1095</v>
      </c>
      <c r="BJ1106" s="11">
        <f t="shared" si="1012"/>
        <v>0</v>
      </c>
      <c r="BK1106" s="6">
        <v>0</v>
      </c>
      <c r="BL1106" s="6">
        <f t="shared" si="1013"/>
        <v>0</v>
      </c>
      <c r="BM1106" s="6">
        <f t="shared" si="1014"/>
        <v>450</v>
      </c>
      <c r="BN1106" s="58"/>
      <c r="BO1106" s="58"/>
      <c r="BP1106" s="58"/>
      <c r="BR1106" s="33">
        <v>43922</v>
      </c>
      <c r="BS1106" s="5">
        <f t="shared" si="1015"/>
        <v>43922</v>
      </c>
      <c r="BT1106" s="11">
        <f t="shared" si="1016"/>
        <v>43922</v>
      </c>
      <c r="BU1106" s="11">
        <f t="shared" si="1017"/>
        <v>366</v>
      </c>
      <c r="BV1106" s="6">
        <f t="shared" si="1018"/>
        <v>0</v>
      </c>
      <c r="BW1106" s="6">
        <v>0</v>
      </c>
      <c r="BX1106" s="6"/>
      <c r="BY1106" s="6">
        <f t="shared" si="1019"/>
        <v>450</v>
      </c>
      <c r="BZ1106" s="33">
        <v>44287</v>
      </c>
      <c r="CA1106" s="5">
        <f t="shared" si="1020"/>
        <v>44287</v>
      </c>
      <c r="CB1106" s="11">
        <f t="shared" si="1021"/>
        <v>44287</v>
      </c>
      <c r="CC1106" s="11">
        <f t="shared" si="1022"/>
        <v>44287</v>
      </c>
      <c r="CD1106" s="6">
        <v>0</v>
      </c>
      <c r="CE1106" s="6">
        <v>0</v>
      </c>
      <c r="CF1106" s="6"/>
      <c r="CG1106" s="6"/>
      <c r="CH1106" s="6">
        <v>0</v>
      </c>
      <c r="CI1106" s="6"/>
      <c r="CJ1106" s="33">
        <v>44652</v>
      </c>
      <c r="CK1106" s="5">
        <f t="shared" si="1023"/>
        <v>44652</v>
      </c>
      <c r="CL1106" s="11">
        <f t="shared" si="1024"/>
        <v>1096</v>
      </c>
      <c r="CM1106" s="11">
        <f t="shared" si="1025"/>
        <v>1096</v>
      </c>
      <c r="CN1106" s="6">
        <v>424.7</v>
      </c>
      <c r="CO1106" s="6"/>
      <c r="CP1106" s="6"/>
      <c r="CQ1106" s="6"/>
      <c r="CR1106" s="6">
        <f t="shared" si="1026"/>
        <v>25.300000000000011</v>
      </c>
    </row>
    <row r="1107" spans="1:98">
      <c r="A1107" s="30" t="s">
        <v>3055</v>
      </c>
      <c r="B1107" s="34" t="s">
        <v>3058</v>
      </c>
      <c r="C1107" s="52" t="s">
        <v>3095</v>
      </c>
      <c r="D1107" s="52" t="s">
        <v>3095</v>
      </c>
      <c r="E1107" s="34" t="s">
        <v>3067</v>
      </c>
      <c r="F1107" s="30" t="s">
        <v>3119</v>
      </c>
      <c r="G1107" s="34" t="s">
        <v>4562</v>
      </c>
      <c r="H1107" s="34" t="s">
        <v>3118</v>
      </c>
      <c r="I1107" s="34" t="s">
        <v>3117</v>
      </c>
      <c r="J1107" s="30"/>
      <c r="K1107" s="30" t="s">
        <v>3059</v>
      </c>
      <c r="L1107" s="30" t="s">
        <v>3102</v>
      </c>
      <c r="M1107" s="31">
        <v>0</v>
      </c>
      <c r="N1107" s="30">
        <v>0</v>
      </c>
      <c r="O1107" s="30"/>
      <c r="P1107" s="30"/>
      <c r="Q1107" s="35">
        <f t="shared" si="987"/>
        <v>0</v>
      </c>
      <c r="R1107" s="30">
        <f t="shared" si="988"/>
        <v>0</v>
      </c>
      <c r="S1107" s="30">
        <f t="shared" si="989"/>
        <v>0</v>
      </c>
      <c r="T1107" s="30" t="s">
        <v>3062</v>
      </c>
      <c r="U1107" s="30"/>
      <c r="V1107" s="49" t="s">
        <v>3062</v>
      </c>
      <c r="W1107" s="30"/>
      <c r="X1107" s="31">
        <v>0</v>
      </c>
      <c r="Y1107" s="30">
        <v>0</v>
      </c>
      <c r="Z1107" s="30">
        <v>0</v>
      </c>
      <c r="AA1107" s="30">
        <v>1026</v>
      </c>
      <c r="AB1107" s="31">
        <f t="shared" si="990"/>
        <v>1026</v>
      </c>
      <c r="AC1107" s="75">
        <v>42095</v>
      </c>
      <c r="AD1107" s="76" t="str">
        <f t="shared" si="991"/>
        <v>n/a</v>
      </c>
      <c r="AE1107" s="76">
        <f t="shared" si="992"/>
        <v>42095</v>
      </c>
      <c r="AF1107" s="77">
        <v>0</v>
      </c>
      <c r="AG1107" s="77">
        <f t="shared" si="993"/>
        <v>0</v>
      </c>
      <c r="AH1107" s="77">
        <f t="shared" si="994"/>
        <v>0</v>
      </c>
      <c r="AI1107" s="77">
        <f t="shared" si="995"/>
        <v>0</v>
      </c>
      <c r="AJ1107" s="77">
        <f t="shared" si="996"/>
        <v>0</v>
      </c>
      <c r="AK1107" s="75">
        <v>42461</v>
      </c>
      <c r="AL1107" s="78">
        <f t="shared" si="997"/>
        <v>42461</v>
      </c>
      <c r="AM1107" s="77">
        <f t="shared" si="998"/>
        <v>0</v>
      </c>
      <c r="AN1107" s="77">
        <f t="shared" si="999"/>
        <v>0</v>
      </c>
      <c r="AO1107" s="77">
        <v>0</v>
      </c>
      <c r="AP1107" s="79">
        <v>0</v>
      </c>
      <c r="AQ1107" s="79">
        <f t="shared" si="1000"/>
        <v>0</v>
      </c>
      <c r="AR1107" s="75">
        <v>42826</v>
      </c>
      <c r="AS1107" s="78">
        <f t="shared" si="1001"/>
        <v>42826</v>
      </c>
      <c r="AT1107" s="77">
        <f t="shared" si="1002"/>
        <v>0</v>
      </c>
      <c r="AU1107" s="77">
        <f t="shared" si="1003"/>
        <v>0</v>
      </c>
      <c r="AV1107" s="79">
        <v>0</v>
      </c>
      <c r="AW1107" s="79">
        <v>0</v>
      </c>
      <c r="AX1107" s="79">
        <f t="shared" si="1004"/>
        <v>0</v>
      </c>
      <c r="AY1107" s="75">
        <v>43191</v>
      </c>
      <c r="AZ1107" s="78">
        <f t="shared" si="1005"/>
        <v>43191</v>
      </c>
      <c r="BA1107" s="77">
        <f t="shared" si="1006"/>
        <v>0</v>
      </c>
      <c r="BB1107" s="77">
        <f t="shared" si="1007"/>
        <v>0</v>
      </c>
      <c r="BC1107" s="79">
        <v>0</v>
      </c>
      <c r="BD1107" s="79">
        <f t="shared" si="1008"/>
        <v>0</v>
      </c>
      <c r="BE1107" s="79">
        <f t="shared" si="1009"/>
        <v>1026</v>
      </c>
      <c r="BG1107" s="75">
        <v>43556</v>
      </c>
      <c r="BH1107" s="78">
        <f t="shared" si="1010"/>
        <v>43556</v>
      </c>
      <c r="BI1107" s="77">
        <f t="shared" si="1011"/>
        <v>1095</v>
      </c>
      <c r="BJ1107" s="77">
        <f t="shared" si="1012"/>
        <v>0</v>
      </c>
      <c r="BK1107" s="79">
        <v>0</v>
      </c>
      <c r="BL1107" s="79">
        <f t="shared" si="1013"/>
        <v>0</v>
      </c>
      <c r="BM1107" s="79">
        <f t="shared" si="1014"/>
        <v>1026</v>
      </c>
      <c r="BN1107" s="58"/>
      <c r="BO1107" s="58"/>
      <c r="BP1107" s="58"/>
      <c r="BR1107" s="75">
        <v>43922</v>
      </c>
      <c r="BS1107" s="78">
        <f>BR1107</f>
        <v>43922</v>
      </c>
      <c r="BT1107" s="77">
        <f t="shared" si="1016"/>
        <v>43922</v>
      </c>
      <c r="BU1107" s="11">
        <f t="shared" si="1017"/>
        <v>366</v>
      </c>
      <c r="BV1107" s="6">
        <f t="shared" si="1018"/>
        <v>0</v>
      </c>
      <c r="BW1107" s="6">
        <v>0</v>
      </c>
      <c r="BX1107" s="6"/>
      <c r="BY1107" s="6">
        <f t="shared" si="1019"/>
        <v>1026</v>
      </c>
      <c r="BZ1107" s="33">
        <v>44287</v>
      </c>
      <c r="CA1107" s="5">
        <f>BZ1107</f>
        <v>44287</v>
      </c>
      <c r="CB1107" s="11">
        <f t="shared" si="1021"/>
        <v>44287</v>
      </c>
      <c r="CC1107" s="11">
        <f t="shared" si="1022"/>
        <v>44287</v>
      </c>
      <c r="CD1107" s="6">
        <v>0</v>
      </c>
      <c r="CE1107" s="6">
        <v>0</v>
      </c>
      <c r="CF1107" s="6"/>
      <c r="CG1107" s="6"/>
      <c r="CH1107" s="6">
        <v>0</v>
      </c>
      <c r="CI1107" s="6"/>
      <c r="CJ1107" s="33">
        <v>44652</v>
      </c>
      <c r="CK1107" s="5">
        <f>CJ1107</f>
        <v>44652</v>
      </c>
      <c r="CL1107" s="11">
        <f t="shared" si="1024"/>
        <v>1096</v>
      </c>
      <c r="CM1107" s="11">
        <f t="shared" si="1025"/>
        <v>1096</v>
      </c>
      <c r="CN1107" s="6">
        <v>1026</v>
      </c>
      <c r="CO1107" s="6"/>
      <c r="CP1107" s="6"/>
      <c r="CQ1107" s="6"/>
      <c r="CR1107" s="6">
        <f>AA1107-CN1107</f>
        <v>0</v>
      </c>
    </row>
    <row r="1109" spans="1:98">
      <c r="CR1109" s="8">
        <f>SUM(CR1080:CR1108)</f>
        <v>482.91000000000031</v>
      </c>
    </row>
    <row r="1111" spans="1:98" s="9" customFormat="1">
      <c r="CR1111" s="249">
        <f>CR1109+CR1072</f>
        <v>412170.10110835941</v>
      </c>
      <c r="CS1111" s="250">
        <v>412179.19</v>
      </c>
      <c r="CT1111" s="25" t="s">
        <v>12484</v>
      </c>
    </row>
  </sheetData>
  <mergeCells count="10">
    <mergeCell ref="BN1:BQ1"/>
    <mergeCell ref="BR1:BY1"/>
    <mergeCell ref="BZ1:CH1"/>
    <mergeCell ref="CI1:CR1"/>
    <mergeCell ref="X1:AB1"/>
    <mergeCell ref="AC1:AJ1"/>
    <mergeCell ref="AK1:AQ1"/>
    <mergeCell ref="AR1:AX1"/>
    <mergeCell ref="AY1:BE1"/>
    <mergeCell ref="BG1:BM1"/>
  </mergeCells>
  <conditionalFormatting sqref="A2:A4">
    <cfRule type="duplicateValues" dxfId="6" priority="1"/>
  </conditionalFormatting>
  <conditionalFormatting sqref="A6:A1078">
    <cfRule type="duplicateValues" dxfId="5" priority="7"/>
  </conditionalFormatting>
  <conditionalFormatting sqref="A1080:A1107">
    <cfRule type="duplicateValues" dxfId="4" priority="2"/>
  </conditionalFormatting>
  <conditionalFormatting sqref="C1080:C1107">
    <cfRule type="duplicateValues" dxfId="3" priority="6"/>
  </conditionalFormatting>
  <conditionalFormatting sqref="C1107">
    <cfRule type="duplicateValues" dxfId="2" priority="4"/>
  </conditionalFormatting>
  <conditionalFormatting sqref="D1080:D1107">
    <cfRule type="duplicateValues" dxfId="1" priority="5"/>
  </conditionalFormatting>
  <conditionalFormatting sqref="D1107">
    <cfRule type="duplicateValues" dxfId="0" priority="3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F5A6-F2B0-4FFA-8943-D7042D34F061}">
  <dimension ref="B2:N41"/>
  <sheetViews>
    <sheetView topLeftCell="B1" zoomScale="90" zoomScaleNormal="90" workbookViewId="0">
      <selection activeCell="G12" sqref="G12"/>
    </sheetView>
  </sheetViews>
  <sheetFormatPr defaultRowHeight="12.6"/>
  <cols>
    <col min="2" max="2" width="30.77734375" customWidth="1"/>
    <col min="3" max="3" width="13.77734375" customWidth="1"/>
    <col min="4" max="4" width="14.44140625" customWidth="1"/>
    <col min="5" max="13" width="13.109375" customWidth="1"/>
    <col min="14" max="14" width="12.109375" customWidth="1"/>
  </cols>
  <sheetData>
    <row r="2" spans="2:14" ht="13.2">
      <c r="B2" s="1" t="s">
        <v>12363</v>
      </c>
      <c r="C2" s="13">
        <v>2012</v>
      </c>
      <c r="D2" s="13">
        <v>2013</v>
      </c>
      <c r="E2" s="13">
        <v>2014</v>
      </c>
      <c r="F2" s="13">
        <v>2015</v>
      </c>
      <c r="G2" s="13">
        <v>2016</v>
      </c>
      <c r="H2" s="13">
        <v>2017</v>
      </c>
      <c r="I2" s="13">
        <v>2018</v>
      </c>
      <c r="J2" s="13">
        <v>2019</v>
      </c>
      <c r="K2" s="13">
        <v>2020</v>
      </c>
      <c r="L2" s="13">
        <v>2021</v>
      </c>
      <c r="M2" s="13">
        <v>2022</v>
      </c>
      <c r="N2" s="13">
        <v>2013</v>
      </c>
    </row>
    <row r="3" spans="2:14" ht="13.2">
      <c r="B3" s="1" t="s">
        <v>3097</v>
      </c>
      <c r="C3" s="144">
        <v>0</v>
      </c>
      <c r="D3" s="144"/>
      <c r="E3" s="145"/>
      <c r="F3" s="145"/>
      <c r="G3" s="145">
        <f>2300000</f>
        <v>2300000</v>
      </c>
      <c r="H3" s="145">
        <f>G3</f>
        <v>2300000</v>
      </c>
      <c r="I3" s="145">
        <f>H3</f>
        <v>2300000</v>
      </c>
      <c r="J3" s="145">
        <f>I3</f>
        <v>2300000</v>
      </c>
      <c r="K3" s="145">
        <f>J3</f>
        <v>2300000</v>
      </c>
      <c r="L3" s="145">
        <f>K3+700000</f>
        <v>3000000</v>
      </c>
      <c r="M3" s="145"/>
    </row>
    <row r="4" spans="2:14" ht="13.2">
      <c r="B4" s="1" t="s">
        <v>3098</v>
      </c>
      <c r="C4" s="144">
        <f>9500000+500000</f>
        <v>10000000</v>
      </c>
      <c r="D4" s="144">
        <f>C4+3800000</f>
        <v>13800000</v>
      </c>
      <c r="E4" s="144">
        <f>D4+3422581-222581</f>
        <v>17000000</v>
      </c>
      <c r="F4" s="144">
        <f>E4+278689</f>
        <v>17278689</v>
      </c>
      <c r="G4" s="144">
        <f>17700000-2300000</f>
        <v>15400000</v>
      </c>
      <c r="H4" s="144">
        <f>G4-205334</f>
        <v>15194666</v>
      </c>
      <c r="I4" s="144">
        <f>H4-205333</f>
        <v>14989333</v>
      </c>
      <c r="J4" s="144">
        <f>I4-205333</f>
        <v>14784000</v>
      </c>
      <c r="K4" s="144">
        <f>J4-205333</f>
        <v>14578667</v>
      </c>
      <c r="L4" s="144">
        <f>K4+2626667-205334</f>
        <v>17000000</v>
      </c>
      <c r="M4" s="144">
        <f>L4+3800000</f>
        <v>20800000</v>
      </c>
    </row>
    <row r="5" spans="2:14" ht="13.2">
      <c r="B5" s="1"/>
      <c r="C5" s="144"/>
      <c r="D5" s="144">
        <v>0</v>
      </c>
      <c r="E5" s="145"/>
      <c r="F5" s="145"/>
      <c r="G5" s="145"/>
      <c r="H5" s="145"/>
      <c r="I5" s="145"/>
      <c r="J5" s="145"/>
      <c r="K5" s="145"/>
      <c r="L5" s="145"/>
      <c r="M5" s="145"/>
    </row>
    <row r="6" spans="2:14" ht="13.2">
      <c r="B6" s="1" t="s">
        <v>12357</v>
      </c>
      <c r="C6" s="144"/>
      <c r="D6" s="144"/>
      <c r="E6" s="145"/>
      <c r="F6" s="145"/>
      <c r="G6" s="145"/>
      <c r="H6" s="145"/>
      <c r="I6" s="145"/>
      <c r="J6" s="145"/>
      <c r="K6" s="145"/>
      <c r="L6" s="145"/>
      <c r="M6" s="145"/>
    </row>
    <row r="7" spans="2:14" ht="13.2">
      <c r="B7" s="1" t="s">
        <v>3097</v>
      </c>
      <c r="C7" s="144"/>
      <c r="D7" s="144"/>
      <c r="E7" s="145"/>
      <c r="F7" s="145"/>
      <c r="G7" s="145">
        <v>9687562</v>
      </c>
      <c r="H7" s="145">
        <f>G7+7090000-1653840</f>
        <v>15123722</v>
      </c>
      <c r="I7" s="145">
        <v>15123722</v>
      </c>
      <c r="J7" s="145">
        <f>I7-0</f>
        <v>15123722</v>
      </c>
      <c r="K7" s="145">
        <f>J7</f>
        <v>15123722</v>
      </c>
      <c r="L7" s="145"/>
      <c r="M7" s="145"/>
    </row>
    <row r="8" spans="2:14" ht="13.2">
      <c r="B8" s="1" t="s">
        <v>3098</v>
      </c>
      <c r="C8" s="144"/>
      <c r="D8" s="144"/>
      <c r="E8" s="145">
        <v>16700000</v>
      </c>
      <c r="F8" s="145">
        <v>16700000</v>
      </c>
      <c r="G8" s="145">
        <v>6731941</v>
      </c>
      <c r="H8" s="145">
        <f>6731941+1653840-110425-1</f>
        <v>8275355</v>
      </c>
      <c r="I8" s="145">
        <f>H8-115472</f>
        <v>8159883</v>
      </c>
      <c r="J8" s="145">
        <f>I8-115550</f>
        <v>8044333</v>
      </c>
      <c r="K8" s="145">
        <f>J8-115550</f>
        <v>7928783</v>
      </c>
      <c r="L8" s="145"/>
      <c r="M8" s="145"/>
    </row>
    <row r="9" spans="2:14" ht="13.2">
      <c r="B9" s="1"/>
      <c r="C9" s="144"/>
      <c r="D9" s="144"/>
      <c r="E9" s="145"/>
      <c r="F9" s="145"/>
      <c r="G9" s="145"/>
      <c r="H9" s="145"/>
      <c r="I9" s="145"/>
      <c r="J9" s="145"/>
      <c r="K9" s="145"/>
      <c r="L9" s="145"/>
      <c r="M9" s="145"/>
    </row>
    <row r="10" spans="2:14" ht="13.2">
      <c r="B10" s="1" t="s">
        <v>12355</v>
      </c>
      <c r="C10" s="144"/>
      <c r="D10" s="144"/>
      <c r="E10" s="145"/>
      <c r="F10" s="145"/>
      <c r="G10" s="145"/>
      <c r="H10" s="145"/>
      <c r="I10" s="145"/>
      <c r="J10" s="145"/>
      <c r="K10" s="145"/>
      <c r="L10" s="145"/>
      <c r="M10" s="145"/>
    </row>
    <row r="11" spans="2:14" ht="13.2">
      <c r="B11" s="1" t="s">
        <v>3097</v>
      </c>
      <c r="C11" s="144"/>
      <c r="D11" s="144"/>
      <c r="E11" s="145"/>
      <c r="F11" s="145"/>
      <c r="G11" s="145"/>
      <c r="H11" s="145"/>
      <c r="I11" s="145"/>
      <c r="J11" s="145"/>
      <c r="K11" s="145"/>
      <c r="L11" s="145">
        <f>K7</f>
        <v>15123722</v>
      </c>
      <c r="M11" s="145"/>
    </row>
    <row r="12" spans="2:14" ht="13.2">
      <c r="B12" s="1" t="s">
        <v>3098</v>
      </c>
      <c r="C12" s="144"/>
      <c r="D12" s="144"/>
      <c r="E12" s="145"/>
      <c r="F12" s="145">
        <v>17355200</v>
      </c>
      <c r="G12" s="145">
        <f>F12</f>
        <v>17355200</v>
      </c>
      <c r="H12" s="145">
        <f>G12-7090000</f>
        <v>10265200</v>
      </c>
      <c r="I12" s="145">
        <f>H12</f>
        <v>10265200</v>
      </c>
      <c r="J12" s="145">
        <f>I12</f>
        <v>10265200</v>
      </c>
      <c r="K12" s="145">
        <f>J12</f>
        <v>10265200</v>
      </c>
      <c r="L12" s="145">
        <f>K12+K8</f>
        <v>18193983</v>
      </c>
      <c r="M12" s="145"/>
    </row>
    <row r="13" spans="2:14" ht="13.2">
      <c r="B13" s="1"/>
      <c r="C13" s="144"/>
      <c r="D13" s="144"/>
      <c r="E13" s="145"/>
      <c r="F13" s="145"/>
      <c r="G13" s="145"/>
      <c r="H13" s="145"/>
      <c r="I13" s="145"/>
      <c r="J13" s="145"/>
      <c r="K13" s="145"/>
      <c r="L13" s="145"/>
      <c r="M13" s="145"/>
    </row>
    <row r="14" spans="2:14" ht="13.8" thickBot="1">
      <c r="B14" s="1" t="s">
        <v>12356</v>
      </c>
      <c r="C14" s="144">
        <f>SUM(C15:C16)</f>
        <v>10148438</v>
      </c>
      <c r="D14" s="144">
        <f t="shared" ref="D14:M14" si="0">SUM(D15:D16)</f>
        <v>14107168</v>
      </c>
      <c r="E14" s="144">
        <f t="shared" si="0"/>
        <v>17529749</v>
      </c>
      <c r="F14" s="144">
        <f t="shared" si="0"/>
        <v>18189749</v>
      </c>
      <c r="G14" s="144">
        <f t="shared" si="0"/>
        <v>18189749</v>
      </c>
      <c r="H14" s="144">
        <f t="shared" si="0"/>
        <v>18189749</v>
      </c>
      <c r="I14" s="144">
        <f t="shared" si="0"/>
        <v>18189749</v>
      </c>
      <c r="J14" s="144">
        <f t="shared" si="0"/>
        <v>18189749</v>
      </c>
      <c r="K14" s="144">
        <f t="shared" si="0"/>
        <v>18189749</v>
      </c>
      <c r="L14" s="144">
        <f t="shared" si="0"/>
        <v>21516416</v>
      </c>
      <c r="M14" s="144">
        <f t="shared" si="0"/>
        <v>21516416</v>
      </c>
    </row>
    <row r="15" spans="2:14" ht="13.2">
      <c r="B15" s="1" t="s">
        <v>3097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</row>
    <row r="16" spans="2:14" ht="13.8" thickBot="1">
      <c r="B16" s="1" t="s">
        <v>12354</v>
      </c>
      <c r="C16" s="147">
        <f>10148438</f>
        <v>10148438</v>
      </c>
      <c r="D16" s="147">
        <f>10148438+3958730</f>
        <v>14107168</v>
      </c>
      <c r="E16" s="147">
        <f>D16+3422581</f>
        <v>17529749</v>
      </c>
      <c r="F16" s="147">
        <f>E16+381311+278689</f>
        <v>18189749</v>
      </c>
      <c r="G16" s="147">
        <f>F16</f>
        <v>18189749</v>
      </c>
      <c r="H16" s="147">
        <f>G16</f>
        <v>18189749</v>
      </c>
      <c r="I16" s="147">
        <f>H16</f>
        <v>18189749</v>
      </c>
      <c r="J16" s="147">
        <f>I16</f>
        <v>18189749</v>
      </c>
      <c r="K16" s="147">
        <f>J16</f>
        <v>18189749</v>
      </c>
      <c r="L16" s="147">
        <f>K16+700000+2626667</f>
        <v>21516416</v>
      </c>
      <c r="M16" s="147">
        <f>L16</f>
        <v>21516416</v>
      </c>
    </row>
    <row r="17" spans="2:13"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</row>
    <row r="18" spans="2:13" ht="13.8" thickBot="1">
      <c r="B18" s="1" t="s">
        <v>12366</v>
      </c>
      <c r="C18" s="144">
        <f t="shared" ref="C18:M18" si="1">SUM(C19:C20)</f>
        <v>0</v>
      </c>
      <c r="D18" s="144">
        <f t="shared" si="1"/>
        <v>0</v>
      </c>
      <c r="E18" s="144">
        <f t="shared" si="1"/>
        <v>0</v>
      </c>
      <c r="F18" s="144">
        <f t="shared" si="1"/>
        <v>0</v>
      </c>
      <c r="G18" s="144">
        <f t="shared" si="1"/>
        <v>0</v>
      </c>
      <c r="H18" s="144">
        <f t="shared" si="1"/>
        <v>7200425</v>
      </c>
      <c r="I18" s="144">
        <f t="shared" si="1"/>
        <v>7200425</v>
      </c>
      <c r="J18" s="144">
        <f t="shared" si="1"/>
        <v>7200425</v>
      </c>
      <c r="K18" s="144">
        <f t="shared" si="1"/>
        <v>0</v>
      </c>
      <c r="L18" s="144">
        <f t="shared" si="1"/>
        <v>0</v>
      </c>
      <c r="M18" s="144">
        <f t="shared" si="1"/>
        <v>0</v>
      </c>
    </row>
    <row r="19" spans="2:13" ht="13.2">
      <c r="B19" s="1" t="s">
        <v>3097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</row>
    <row r="20" spans="2:13" ht="13.8" thickBot="1">
      <c r="B20" s="1" t="s">
        <v>12354</v>
      </c>
      <c r="C20" s="147"/>
      <c r="D20" s="147"/>
      <c r="E20" s="147"/>
      <c r="F20" s="147"/>
      <c r="G20" s="147"/>
      <c r="H20" s="147">
        <f>7090000+110425</f>
        <v>7200425</v>
      </c>
      <c r="I20" s="147">
        <f>H20</f>
        <v>7200425</v>
      </c>
      <c r="J20" s="147">
        <f>I20</f>
        <v>7200425</v>
      </c>
      <c r="K20" s="147"/>
      <c r="L20" s="147">
        <f>K20</f>
        <v>0</v>
      </c>
      <c r="M20" s="147">
        <f>L20</f>
        <v>0</v>
      </c>
    </row>
    <row r="21" spans="2:13"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</row>
    <row r="22" spans="2:13" ht="13.8" thickBot="1">
      <c r="B22" s="1" t="s">
        <v>12365</v>
      </c>
      <c r="C22" s="144">
        <f>SUM(C23:C24)</f>
        <v>0</v>
      </c>
      <c r="D22" s="144">
        <f t="shared" ref="D22:M22" si="2">SUM(D23:D24)</f>
        <v>0</v>
      </c>
      <c r="E22" s="144">
        <f t="shared" si="2"/>
        <v>0</v>
      </c>
      <c r="F22" s="144">
        <f t="shared" si="2"/>
        <v>0</v>
      </c>
      <c r="G22" s="144">
        <f t="shared" si="2"/>
        <v>0</v>
      </c>
      <c r="H22" s="144">
        <f t="shared" si="2"/>
        <v>0</v>
      </c>
      <c r="I22" s="144">
        <f t="shared" si="2"/>
        <v>0</v>
      </c>
      <c r="J22" s="144">
        <f t="shared" si="2"/>
        <v>0</v>
      </c>
      <c r="K22" s="144">
        <f t="shared" si="2"/>
        <v>7200425</v>
      </c>
      <c r="L22" s="144">
        <f t="shared" si="2"/>
        <v>21759549</v>
      </c>
      <c r="M22" s="144">
        <f t="shared" si="2"/>
        <v>0</v>
      </c>
    </row>
    <row r="23" spans="2:13" ht="13.2">
      <c r="B23" s="1" t="s">
        <v>12367</v>
      </c>
      <c r="C23" s="146"/>
      <c r="D23" s="146"/>
      <c r="E23" s="146">
        <v>0</v>
      </c>
      <c r="F23" s="149">
        <v>0</v>
      </c>
      <c r="G23" s="146">
        <f>F23</f>
        <v>0</v>
      </c>
      <c r="H23" s="146"/>
      <c r="I23" s="146"/>
      <c r="J23" s="146"/>
      <c r="K23" s="146"/>
      <c r="L23" s="146">
        <v>123833</v>
      </c>
      <c r="M23" s="146"/>
    </row>
    <row r="24" spans="2:13" ht="13.8" thickBot="1">
      <c r="B24" s="1" t="s">
        <v>12364</v>
      </c>
      <c r="C24" s="147"/>
      <c r="D24" s="147"/>
      <c r="E24" s="147"/>
      <c r="F24" s="147"/>
      <c r="G24" s="147"/>
      <c r="H24" s="147"/>
      <c r="I24" s="147"/>
      <c r="J24" s="147"/>
      <c r="K24" s="147">
        <f>J20</f>
        <v>7200425</v>
      </c>
      <c r="L24" s="147">
        <f>K24+14435291</f>
        <v>21635716</v>
      </c>
      <c r="M24" s="147"/>
    </row>
    <row r="25" spans="2:13"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</row>
    <row r="26" spans="2:13"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</row>
    <row r="27" spans="2:13" ht="13.2">
      <c r="B27" s="1" t="s">
        <v>12359</v>
      </c>
      <c r="C27" s="145">
        <f t="shared" ref="C27:M27" si="3">C14+C18+C22</f>
        <v>10148438</v>
      </c>
      <c r="D27" s="145">
        <f t="shared" si="3"/>
        <v>14107168</v>
      </c>
      <c r="E27" s="145">
        <f t="shared" si="3"/>
        <v>17529749</v>
      </c>
      <c r="F27" s="145">
        <f t="shared" si="3"/>
        <v>18189749</v>
      </c>
      <c r="G27" s="145">
        <f t="shared" si="3"/>
        <v>18189749</v>
      </c>
      <c r="H27" s="145">
        <f t="shared" si="3"/>
        <v>25390174</v>
      </c>
      <c r="I27" s="145">
        <f t="shared" si="3"/>
        <v>25390174</v>
      </c>
      <c r="J27" s="145">
        <f t="shared" si="3"/>
        <v>25390174</v>
      </c>
      <c r="K27" s="145">
        <f t="shared" si="3"/>
        <v>25390174</v>
      </c>
      <c r="L27" s="145">
        <f t="shared" si="3"/>
        <v>43275965</v>
      </c>
      <c r="M27" s="145">
        <f t="shared" si="3"/>
        <v>21516416</v>
      </c>
    </row>
    <row r="28" spans="2:13"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2:13" ht="13.2">
      <c r="B29" s="1" t="s">
        <v>12358</v>
      </c>
      <c r="C29" s="148">
        <v>10148438</v>
      </c>
      <c r="D29" s="148">
        <v>14107168</v>
      </c>
      <c r="E29" s="148">
        <v>17529749</v>
      </c>
      <c r="F29" s="148">
        <v>17808437</v>
      </c>
      <c r="G29" s="148">
        <f>F29</f>
        <v>17808437</v>
      </c>
      <c r="H29" s="148">
        <v>25530604</v>
      </c>
      <c r="I29" s="148">
        <v>25530604</v>
      </c>
      <c r="J29" s="148">
        <v>25530604</v>
      </c>
      <c r="K29" s="145">
        <v>26040888</v>
      </c>
      <c r="L29" s="148">
        <v>43926679</v>
      </c>
      <c r="M29" s="148">
        <v>14107168</v>
      </c>
    </row>
    <row r="31" spans="2:13">
      <c r="B31" t="s">
        <v>12360</v>
      </c>
      <c r="C31" s="145">
        <f>C27-C29</f>
        <v>0</v>
      </c>
      <c r="D31" s="145">
        <f t="shared" ref="D31:M31" si="4">D27-D29</f>
        <v>0</v>
      </c>
      <c r="E31" s="145">
        <f t="shared" si="4"/>
        <v>0</v>
      </c>
      <c r="F31" s="145">
        <f t="shared" si="4"/>
        <v>381312</v>
      </c>
      <c r="G31" s="145">
        <f t="shared" si="4"/>
        <v>381312</v>
      </c>
      <c r="H31" s="145">
        <f>H27-H29</f>
        <v>-140430</v>
      </c>
      <c r="I31" s="145">
        <f t="shared" si="4"/>
        <v>-140430</v>
      </c>
      <c r="J31" s="145">
        <f t="shared" si="4"/>
        <v>-140430</v>
      </c>
      <c r="K31" s="145">
        <f t="shared" si="4"/>
        <v>-650714</v>
      </c>
      <c r="L31" s="145">
        <f t="shared" si="4"/>
        <v>-650714</v>
      </c>
      <c r="M31" s="145">
        <f t="shared" si="4"/>
        <v>7409248</v>
      </c>
    </row>
    <row r="33" spans="2:13">
      <c r="B33" t="s">
        <v>12362</v>
      </c>
      <c r="C33" s="145">
        <f>C29-C4</f>
        <v>148438</v>
      </c>
      <c r="D33" s="145">
        <f>D29-D4</f>
        <v>307168</v>
      </c>
      <c r="E33" s="145">
        <f>E29-E4</f>
        <v>529749</v>
      </c>
      <c r="F33" s="145">
        <f>F29-F4</f>
        <v>529748</v>
      </c>
      <c r="G33" s="145">
        <f>+G29-G4-G3</f>
        <v>108437</v>
      </c>
      <c r="H33" s="145">
        <f t="shared" ref="H33:M33" si="5">+H29-H4-H3-H8</f>
        <v>-239417</v>
      </c>
      <c r="I33" s="145">
        <f t="shared" si="5"/>
        <v>81388</v>
      </c>
      <c r="J33" s="145">
        <f t="shared" si="5"/>
        <v>402271</v>
      </c>
      <c r="K33" s="145">
        <f t="shared" si="5"/>
        <v>1233438</v>
      </c>
      <c r="L33" s="145">
        <f t="shared" si="5"/>
        <v>23926679</v>
      </c>
      <c r="M33" s="145">
        <f t="shared" si="5"/>
        <v>-6692832</v>
      </c>
    </row>
    <row r="35" spans="2:13">
      <c r="B35" t="s">
        <v>12361</v>
      </c>
      <c r="C35" s="145">
        <f>C33</f>
        <v>148438</v>
      </c>
      <c r="D35" s="145">
        <f>D33-C33</f>
        <v>158730</v>
      </c>
      <c r="E35" s="145">
        <f t="shared" ref="E35:M35" si="6">E33-D33</f>
        <v>222581</v>
      </c>
      <c r="F35" s="145">
        <f>F33-E33</f>
        <v>-1</v>
      </c>
      <c r="G35" s="145">
        <f>G33-F33</f>
        <v>-421311</v>
      </c>
      <c r="H35" s="145">
        <f t="shared" si="6"/>
        <v>-347854</v>
      </c>
      <c r="I35" s="145">
        <f>I33-H33</f>
        <v>320805</v>
      </c>
      <c r="J35" s="145">
        <f t="shared" si="6"/>
        <v>320883</v>
      </c>
      <c r="K35" s="145">
        <f t="shared" si="6"/>
        <v>831167</v>
      </c>
      <c r="L35" s="145">
        <f t="shared" si="6"/>
        <v>22693241</v>
      </c>
      <c r="M35" s="145">
        <f t="shared" si="6"/>
        <v>-30619511</v>
      </c>
    </row>
    <row r="39" spans="2:13">
      <c r="H39" s="145">
        <f>H3+H4+H8</f>
        <v>25770021</v>
      </c>
    </row>
    <row r="41" spans="2:13">
      <c r="H41" s="145">
        <f>H39-H29</f>
        <v>239417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 filterMode="1"/>
  <dimension ref="A2:AD2286"/>
  <sheetViews>
    <sheetView topLeftCell="G1" workbookViewId="0">
      <pane ySplit="5" topLeftCell="A6" activePane="bottomLeft" state="frozen"/>
      <selection activeCell="K1" sqref="K1"/>
      <selection pane="bottomLeft" activeCell="N26" sqref="N26"/>
    </sheetView>
  </sheetViews>
  <sheetFormatPr defaultColWidth="9.21875" defaultRowHeight="13.2"/>
  <cols>
    <col min="1" max="1" width="10" style="1" bestFit="1" customWidth="1"/>
    <col min="2" max="2" width="74.21875" style="1" bestFit="1" customWidth="1"/>
    <col min="3" max="3" width="9.21875" style="1" bestFit="1" customWidth="1"/>
    <col min="4" max="7" width="9.21875" style="1"/>
    <col min="8" max="8" width="9.21875" style="1" bestFit="1" customWidth="1"/>
    <col min="9" max="9" width="11.44140625" style="1" bestFit="1" customWidth="1"/>
    <col min="10" max="10" width="11.77734375" style="1" bestFit="1" customWidth="1"/>
    <col min="11" max="11" width="14" style="1" bestFit="1" customWidth="1"/>
    <col min="12" max="12" width="12.77734375" style="1" bestFit="1" customWidth="1"/>
    <col min="13" max="13" width="14" style="1" bestFit="1" customWidth="1"/>
    <col min="14" max="15" width="11.21875" style="1" bestFit="1" customWidth="1"/>
    <col min="16" max="16" width="12.77734375" style="1" bestFit="1" customWidth="1"/>
    <col min="17" max="17" width="11.21875" style="1" bestFit="1" customWidth="1"/>
    <col min="18" max="19" width="12.77734375" style="1" bestFit="1" customWidth="1"/>
    <col min="20" max="21" width="14" style="1" bestFit="1" customWidth="1"/>
    <col min="22" max="22" width="11.21875" style="1" bestFit="1" customWidth="1"/>
    <col min="23" max="23" width="12.77734375" style="1" bestFit="1" customWidth="1"/>
    <col min="24" max="24" width="11.21875" style="1" bestFit="1" customWidth="1"/>
    <col min="25" max="26" width="12.77734375" style="1" bestFit="1" customWidth="1"/>
    <col min="27" max="27" width="14" style="1" bestFit="1" customWidth="1"/>
    <col min="28" max="29" width="11.21875" style="1" bestFit="1" customWidth="1"/>
    <col min="30" max="30" width="11.77734375" style="1" bestFit="1" customWidth="1"/>
    <col min="31" max="16384" width="9.21875" style="1"/>
  </cols>
  <sheetData>
    <row r="2" spans="1:30">
      <c r="M2" s="37">
        <f>SUBTOTAL(9,M6:M2286)</f>
        <v>2997350.0099999947</v>
      </c>
      <c r="N2" s="37">
        <f t="shared" ref="N2:AD2" si="0">SUBTOTAL(9,N6:N2286)</f>
        <v>0</v>
      </c>
      <c r="O2" s="37">
        <f t="shared" si="0"/>
        <v>45155.530000000093</v>
      </c>
      <c r="P2" s="37">
        <f t="shared" si="0"/>
        <v>449307.56999999972</v>
      </c>
      <c r="Q2" s="37">
        <f t="shared" si="0"/>
        <v>42926.299999999981</v>
      </c>
      <c r="R2" s="37">
        <f t="shared" si="0"/>
        <v>471751.18999999994</v>
      </c>
      <c r="S2" s="37">
        <f t="shared" si="0"/>
        <v>2589610.5899999901</v>
      </c>
      <c r="T2" s="37">
        <f t="shared" si="0"/>
        <v>407739.41999999993</v>
      </c>
      <c r="U2" s="37">
        <f t="shared" si="0"/>
        <v>407739.41999999993</v>
      </c>
      <c r="V2" s="37">
        <f t="shared" si="0"/>
        <v>45155.530000000093</v>
      </c>
      <c r="W2" s="37">
        <f t="shared" si="0"/>
        <v>449307.56999999972</v>
      </c>
      <c r="X2" s="37">
        <f t="shared" si="0"/>
        <v>42926.299999999981</v>
      </c>
      <c r="Y2" s="37">
        <f t="shared" si="0"/>
        <v>471751.18999999994</v>
      </c>
      <c r="Z2" s="37">
        <f t="shared" si="0"/>
        <v>2589610.5899999901</v>
      </c>
      <c r="AA2" s="37">
        <f t="shared" si="0"/>
        <v>1356026.2400000026</v>
      </c>
      <c r="AB2" s="37">
        <f t="shared" si="0"/>
        <v>0</v>
      </c>
      <c r="AC2" s="37">
        <f t="shared" si="0"/>
        <v>0</v>
      </c>
      <c r="AD2" s="37">
        <f t="shared" si="0"/>
        <v>0</v>
      </c>
    </row>
    <row r="3" spans="1:30"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</row>
    <row r="5" spans="1:30">
      <c r="A5" s="30" t="s">
        <v>0</v>
      </c>
      <c r="B5" s="30" t="s">
        <v>1</v>
      </c>
      <c r="C5" s="30" t="s">
        <v>10403</v>
      </c>
      <c r="D5" s="30" t="s">
        <v>10404</v>
      </c>
      <c r="E5" s="30" t="s">
        <v>10405</v>
      </c>
      <c r="F5" s="30" t="s">
        <v>2</v>
      </c>
      <c r="G5" s="30" t="s">
        <v>10406</v>
      </c>
      <c r="H5" s="30" t="s">
        <v>10407</v>
      </c>
      <c r="I5" s="30" t="s">
        <v>10408</v>
      </c>
      <c r="J5" s="30" t="s">
        <v>10409</v>
      </c>
      <c r="K5" s="30" t="s">
        <v>10410</v>
      </c>
      <c r="L5" s="30" t="s">
        <v>10411</v>
      </c>
      <c r="M5" s="30" t="s">
        <v>10412</v>
      </c>
      <c r="N5" s="30" t="s">
        <v>10413</v>
      </c>
      <c r="O5" s="30" t="s">
        <v>10414</v>
      </c>
      <c r="P5" s="30" t="s">
        <v>10415</v>
      </c>
      <c r="Q5" s="30" t="s">
        <v>10416</v>
      </c>
      <c r="R5" s="30" t="s">
        <v>10417</v>
      </c>
      <c r="S5" s="30" t="s">
        <v>10418</v>
      </c>
      <c r="T5" s="30" t="s">
        <v>10419</v>
      </c>
      <c r="U5" s="30" t="s">
        <v>10420</v>
      </c>
      <c r="V5" s="30" t="s">
        <v>10421</v>
      </c>
      <c r="W5" s="30" t="s">
        <v>10422</v>
      </c>
      <c r="X5" s="30" t="s">
        <v>10423</v>
      </c>
      <c r="Y5" s="30" t="s">
        <v>10424</v>
      </c>
      <c r="Z5" s="30" t="s">
        <v>10425</v>
      </c>
      <c r="AA5" s="30" t="s">
        <v>10426</v>
      </c>
      <c r="AB5" s="30" t="s">
        <v>10427</v>
      </c>
      <c r="AC5" s="30" t="s">
        <v>10428</v>
      </c>
      <c r="AD5" s="30" t="s">
        <v>10429</v>
      </c>
    </row>
    <row r="6" spans="1:30">
      <c r="A6" s="30" t="s">
        <v>3</v>
      </c>
      <c r="B6" s="30" t="s">
        <v>4</v>
      </c>
      <c r="C6" s="30" t="b">
        <v>1</v>
      </c>
      <c r="D6" s="30" t="s">
        <v>5</v>
      </c>
      <c r="E6" s="30" t="s">
        <v>10430</v>
      </c>
      <c r="F6" s="30"/>
      <c r="G6" s="30" t="s">
        <v>10431</v>
      </c>
      <c r="H6" s="30">
        <v>0</v>
      </c>
      <c r="I6" s="32">
        <v>43190</v>
      </c>
      <c r="J6" s="32">
        <v>42388</v>
      </c>
      <c r="K6" s="30"/>
      <c r="L6" s="32">
        <v>41904</v>
      </c>
      <c r="M6" s="30">
        <v>1005.48</v>
      </c>
      <c r="N6" s="30">
        <v>0</v>
      </c>
      <c r="O6" s="30">
        <v>16.760000000000002</v>
      </c>
      <c r="P6" s="30">
        <v>201.12</v>
      </c>
      <c r="Q6" s="30">
        <v>16.760000000000002</v>
      </c>
      <c r="R6" s="30">
        <v>201.12</v>
      </c>
      <c r="S6" s="30">
        <v>708.59</v>
      </c>
      <c r="T6" s="30">
        <v>296.89</v>
      </c>
      <c r="U6" s="30">
        <v>296.89</v>
      </c>
      <c r="V6" s="30">
        <v>16.760000000000002</v>
      </c>
      <c r="W6" s="30">
        <v>201.12</v>
      </c>
      <c r="X6" s="30">
        <v>16.760000000000002</v>
      </c>
      <c r="Y6" s="30">
        <v>201.12</v>
      </c>
      <c r="Z6" s="30">
        <v>708.59</v>
      </c>
      <c r="AA6" s="30">
        <v>615.33000000000004</v>
      </c>
      <c r="AB6" s="30">
        <v>0</v>
      </c>
      <c r="AC6" s="30">
        <v>0</v>
      </c>
      <c r="AD6" s="30">
        <v>0</v>
      </c>
    </row>
    <row r="7" spans="1:30">
      <c r="A7" s="30" t="s">
        <v>7</v>
      </c>
      <c r="B7" s="30" t="s">
        <v>8</v>
      </c>
      <c r="C7" s="30" t="b">
        <v>1</v>
      </c>
      <c r="D7" s="30" t="s">
        <v>5</v>
      </c>
      <c r="E7" s="30" t="s">
        <v>10430</v>
      </c>
      <c r="F7" s="30"/>
      <c r="G7" s="30" t="s">
        <v>10431</v>
      </c>
      <c r="H7" s="30">
        <v>0</v>
      </c>
      <c r="I7" s="32">
        <v>43190</v>
      </c>
      <c r="J7" s="32">
        <v>42388</v>
      </c>
      <c r="K7" s="30"/>
      <c r="L7" s="32">
        <v>41904</v>
      </c>
      <c r="M7" s="30">
        <v>1005.48</v>
      </c>
      <c r="N7" s="30">
        <v>0</v>
      </c>
      <c r="O7" s="30">
        <v>16.760000000000002</v>
      </c>
      <c r="P7" s="30">
        <v>201.12</v>
      </c>
      <c r="Q7" s="30">
        <v>16.760000000000002</v>
      </c>
      <c r="R7" s="30">
        <v>201.12</v>
      </c>
      <c r="S7" s="30">
        <v>708.59</v>
      </c>
      <c r="T7" s="30">
        <v>296.89</v>
      </c>
      <c r="U7" s="30">
        <v>296.89</v>
      </c>
      <c r="V7" s="30">
        <v>16.760000000000002</v>
      </c>
      <c r="W7" s="30">
        <v>201.12</v>
      </c>
      <c r="X7" s="30">
        <v>16.760000000000002</v>
      </c>
      <c r="Y7" s="30">
        <v>201.12</v>
      </c>
      <c r="Z7" s="30">
        <v>708.59</v>
      </c>
      <c r="AA7" s="30">
        <v>615.33000000000004</v>
      </c>
      <c r="AB7" s="30">
        <v>0</v>
      </c>
      <c r="AC7" s="30">
        <v>0</v>
      </c>
      <c r="AD7" s="30">
        <v>0</v>
      </c>
    </row>
    <row r="8" spans="1:30">
      <c r="A8" s="30" t="s">
        <v>9</v>
      </c>
      <c r="B8" s="30" t="s">
        <v>10</v>
      </c>
      <c r="C8" s="30" t="b">
        <v>1</v>
      </c>
      <c r="D8" s="30" t="s">
        <v>5</v>
      </c>
      <c r="E8" s="30" t="s">
        <v>10430</v>
      </c>
      <c r="F8" s="30"/>
      <c r="G8" s="30" t="s">
        <v>10431</v>
      </c>
      <c r="H8" s="30">
        <v>0</v>
      </c>
      <c r="I8" s="32">
        <v>43190</v>
      </c>
      <c r="J8" s="32">
        <v>42388</v>
      </c>
      <c r="K8" s="30"/>
      <c r="L8" s="32">
        <v>41904</v>
      </c>
      <c r="M8" s="30">
        <v>1005.48</v>
      </c>
      <c r="N8" s="30">
        <v>0</v>
      </c>
      <c r="O8" s="30">
        <v>16.760000000000002</v>
      </c>
      <c r="P8" s="30">
        <v>201.12</v>
      </c>
      <c r="Q8" s="30">
        <v>16.760000000000002</v>
      </c>
      <c r="R8" s="30">
        <v>201.12</v>
      </c>
      <c r="S8" s="30">
        <v>708.59</v>
      </c>
      <c r="T8" s="30">
        <v>296.89</v>
      </c>
      <c r="U8" s="30">
        <v>296.89</v>
      </c>
      <c r="V8" s="30">
        <v>16.760000000000002</v>
      </c>
      <c r="W8" s="30">
        <v>201.12</v>
      </c>
      <c r="X8" s="30">
        <v>16.760000000000002</v>
      </c>
      <c r="Y8" s="30">
        <v>201.12</v>
      </c>
      <c r="Z8" s="30">
        <v>708.59</v>
      </c>
      <c r="AA8" s="30">
        <v>615.33000000000004</v>
      </c>
      <c r="AB8" s="30">
        <v>0</v>
      </c>
      <c r="AC8" s="30">
        <v>0</v>
      </c>
      <c r="AD8" s="30">
        <v>0</v>
      </c>
    </row>
    <row r="9" spans="1:30">
      <c r="A9" s="30" t="s">
        <v>11</v>
      </c>
      <c r="B9" s="30" t="s">
        <v>12</v>
      </c>
      <c r="C9" s="30" t="b">
        <v>1</v>
      </c>
      <c r="D9" s="30" t="s">
        <v>5</v>
      </c>
      <c r="E9" s="30" t="s">
        <v>10430</v>
      </c>
      <c r="F9" s="30"/>
      <c r="G9" s="30" t="s">
        <v>10431</v>
      </c>
      <c r="H9" s="30">
        <v>0</v>
      </c>
      <c r="I9" s="32">
        <v>43190</v>
      </c>
      <c r="J9" s="32">
        <v>42388</v>
      </c>
      <c r="K9" s="30"/>
      <c r="L9" s="32">
        <v>41904</v>
      </c>
      <c r="M9" s="30">
        <v>1005.48</v>
      </c>
      <c r="N9" s="30">
        <v>0</v>
      </c>
      <c r="O9" s="30">
        <v>16.760000000000002</v>
      </c>
      <c r="P9" s="30">
        <v>201.12</v>
      </c>
      <c r="Q9" s="30">
        <v>16.760000000000002</v>
      </c>
      <c r="R9" s="30">
        <v>201.12</v>
      </c>
      <c r="S9" s="30">
        <v>708.59</v>
      </c>
      <c r="T9" s="30">
        <v>296.89</v>
      </c>
      <c r="U9" s="30">
        <v>296.89</v>
      </c>
      <c r="V9" s="30">
        <v>16.760000000000002</v>
      </c>
      <c r="W9" s="30">
        <v>201.12</v>
      </c>
      <c r="X9" s="30">
        <v>16.760000000000002</v>
      </c>
      <c r="Y9" s="30">
        <v>201.12</v>
      </c>
      <c r="Z9" s="30">
        <v>708.59</v>
      </c>
      <c r="AA9" s="30">
        <v>615.33000000000004</v>
      </c>
      <c r="AB9" s="30">
        <v>0</v>
      </c>
      <c r="AC9" s="30">
        <v>0</v>
      </c>
      <c r="AD9" s="30">
        <v>0</v>
      </c>
    </row>
    <row r="10" spans="1:30">
      <c r="A10" s="30" t="s">
        <v>13</v>
      </c>
      <c r="B10" s="30" t="s">
        <v>14</v>
      </c>
      <c r="C10" s="30" t="b">
        <v>1</v>
      </c>
      <c r="D10" s="30" t="s">
        <v>5</v>
      </c>
      <c r="E10" s="30" t="s">
        <v>10430</v>
      </c>
      <c r="F10" s="30"/>
      <c r="G10" s="30" t="s">
        <v>10431</v>
      </c>
      <c r="H10" s="30">
        <v>0</v>
      </c>
      <c r="I10" s="32">
        <v>43190</v>
      </c>
      <c r="J10" s="32">
        <v>42388</v>
      </c>
      <c r="K10" s="30"/>
      <c r="L10" s="32">
        <v>41904</v>
      </c>
      <c r="M10" s="30">
        <v>1005.48</v>
      </c>
      <c r="N10" s="30">
        <v>0</v>
      </c>
      <c r="O10" s="30">
        <v>16.760000000000002</v>
      </c>
      <c r="P10" s="30">
        <v>201.12</v>
      </c>
      <c r="Q10" s="30">
        <v>16.760000000000002</v>
      </c>
      <c r="R10" s="30">
        <v>201.12</v>
      </c>
      <c r="S10" s="30">
        <v>708.59</v>
      </c>
      <c r="T10" s="30">
        <v>296.89</v>
      </c>
      <c r="U10" s="30">
        <v>296.89</v>
      </c>
      <c r="V10" s="30">
        <v>16.760000000000002</v>
      </c>
      <c r="W10" s="30">
        <v>201.12</v>
      </c>
      <c r="X10" s="30">
        <v>16.760000000000002</v>
      </c>
      <c r="Y10" s="30">
        <v>201.12</v>
      </c>
      <c r="Z10" s="30">
        <v>708.59</v>
      </c>
      <c r="AA10" s="30">
        <v>615.33000000000004</v>
      </c>
      <c r="AB10" s="30">
        <v>0</v>
      </c>
      <c r="AC10" s="30">
        <v>0</v>
      </c>
      <c r="AD10" s="30">
        <v>0</v>
      </c>
    </row>
    <row r="11" spans="1:30">
      <c r="A11" s="30" t="s">
        <v>15</v>
      </c>
      <c r="B11" s="30" t="s">
        <v>16</v>
      </c>
      <c r="C11" s="30" t="b">
        <v>1</v>
      </c>
      <c r="D11" s="30" t="s">
        <v>5</v>
      </c>
      <c r="E11" s="30" t="s">
        <v>10430</v>
      </c>
      <c r="F11" s="30"/>
      <c r="G11" s="30" t="s">
        <v>10431</v>
      </c>
      <c r="H11" s="30">
        <v>0</v>
      </c>
      <c r="I11" s="32">
        <v>43190</v>
      </c>
      <c r="J11" s="32">
        <v>42388</v>
      </c>
      <c r="K11" s="30"/>
      <c r="L11" s="32">
        <v>41904</v>
      </c>
      <c r="M11" s="30">
        <v>1005.48</v>
      </c>
      <c r="N11" s="30">
        <v>0</v>
      </c>
      <c r="O11" s="30">
        <v>16.760000000000002</v>
      </c>
      <c r="P11" s="30">
        <v>201.12</v>
      </c>
      <c r="Q11" s="30">
        <v>16.760000000000002</v>
      </c>
      <c r="R11" s="30">
        <v>201.12</v>
      </c>
      <c r="S11" s="30">
        <v>708.59</v>
      </c>
      <c r="T11" s="30">
        <v>296.89</v>
      </c>
      <c r="U11" s="30">
        <v>296.89</v>
      </c>
      <c r="V11" s="30">
        <v>16.760000000000002</v>
      </c>
      <c r="W11" s="30">
        <v>201.12</v>
      </c>
      <c r="X11" s="30">
        <v>16.760000000000002</v>
      </c>
      <c r="Y11" s="30">
        <v>201.12</v>
      </c>
      <c r="Z11" s="30">
        <v>708.59</v>
      </c>
      <c r="AA11" s="30">
        <v>615.33000000000004</v>
      </c>
      <c r="AB11" s="30">
        <v>0</v>
      </c>
      <c r="AC11" s="30">
        <v>0</v>
      </c>
      <c r="AD11" s="30">
        <v>0</v>
      </c>
    </row>
    <row r="12" spans="1:30">
      <c r="A12" s="30" t="s">
        <v>17</v>
      </c>
      <c r="B12" s="30" t="s">
        <v>18</v>
      </c>
      <c r="C12" s="30" t="b">
        <v>1</v>
      </c>
      <c r="D12" s="30" t="s">
        <v>5</v>
      </c>
      <c r="E12" s="30" t="s">
        <v>10430</v>
      </c>
      <c r="F12" s="30"/>
      <c r="G12" s="30" t="s">
        <v>10431</v>
      </c>
      <c r="H12" s="30">
        <v>0</v>
      </c>
      <c r="I12" s="32">
        <v>43190</v>
      </c>
      <c r="J12" s="32">
        <v>42388</v>
      </c>
      <c r="K12" s="30"/>
      <c r="L12" s="32">
        <v>41904</v>
      </c>
      <c r="M12" s="30">
        <v>1005.48</v>
      </c>
      <c r="N12" s="30">
        <v>0</v>
      </c>
      <c r="O12" s="30">
        <v>16.760000000000002</v>
      </c>
      <c r="P12" s="30">
        <v>201.12</v>
      </c>
      <c r="Q12" s="30">
        <v>16.760000000000002</v>
      </c>
      <c r="R12" s="30">
        <v>201.12</v>
      </c>
      <c r="S12" s="30">
        <v>708.59</v>
      </c>
      <c r="T12" s="30">
        <v>296.89</v>
      </c>
      <c r="U12" s="30">
        <v>296.89</v>
      </c>
      <c r="V12" s="30">
        <v>16.760000000000002</v>
      </c>
      <c r="W12" s="30">
        <v>201.12</v>
      </c>
      <c r="X12" s="30">
        <v>16.760000000000002</v>
      </c>
      <c r="Y12" s="30">
        <v>201.12</v>
      </c>
      <c r="Z12" s="30">
        <v>708.59</v>
      </c>
      <c r="AA12" s="30">
        <v>615.33000000000004</v>
      </c>
      <c r="AB12" s="30">
        <v>0</v>
      </c>
      <c r="AC12" s="30">
        <v>0</v>
      </c>
      <c r="AD12" s="30">
        <v>0</v>
      </c>
    </row>
    <row r="13" spans="1:30">
      <c r="A13" s="30" t="s">
        <v>19</v>
      </c>
      <c r="B13" s="30" t="s">
        <v>20</v>
      </c>
      <c r="C13" s="30" t="b">
        <v>1</v>
      </c>
      <c r="D13" s="30" t="s">
        <v>5</v>
      </c>
      <c r="E13" s="30" t="s">
        <v>10430</v>
      </c>
      <c r="F13" s="30"/>
      <c r="G13" s="30" t="s">
        <v>10431</v>
      </c>
      <c r="H13" s="30">
        <v>0</v>
      </c>
      <c r="I13" s="32">
        <v>43190</v>
      </c>
      <c r="J13" s="32">
        <v>42388</v>
      </c>
      <c r="K13" s="30"/>
      <c r="L13" s="32">
        <v>41904</v>
      </c>
      <c r="M13" s="30">
        <v>2487.48</v>
      </c>
      <c r="N13" s="30">
        <v>0</v>
      </c>
      <c r="O13" s="30">
        <v>41.46</v>
      </c>
      <c r="P13" s="30">
        <v>497.52</v>
      </c>
      <c r="Q13" s="30">
        <v>41.46</v>
      </c>
      <c r="R13" s="30">
        <v>497.52</v>
      </c>
      <c r="S13" s="30">
        <v>1752.89</v>
      </c>
      <c r="T13" s="30">
        <v>734.59</v>
      </c>
      <c r="U13" s="30">
        <v>734.59</v>
      </c>
      <c r="V13" s="30">
        <v>41.46</v>
      </c>
      <c r="W13" s="30">
        <v>497.52</v>
      </c>
      <c r="X13" s="30">
        <v>41.46</v>
      </c>
      <c r="Y13" s="30">
        <v>497.52</v>
      </c>
      <c r="Z13" s="30">
        <v>1752.89</v>
      </c>
      <c r="AA13" s="30">
        <v>1522.33</v>
      </c>
      <c r="AB13" s="30">
        <v>0</v>
      </c>
      <c r="AC13" s="30">
        <v>0</v>
      </c>
      <c r="AD13" s="30">
        <v>0</v>
      </c>
    </row>
    <row r="14" spans="1:30">
      <c r="A14" s="30" t="s">
        <v>21</v>
      </c>
      <c r="B14" s="30" t="s">
        <v>22</v>
      </c>
      <c r="C14" s="30" t="b">
        <v>1</v>
      </c>
      <c r="D14" s="30" t="s">
        <v>5</v>
      </c>
      <c r="E14" s="30" t="s">
        <v>10430</v>
      </c>
      <c r="F14" s="30"/>
      <c r="G14" s="30" t="s">
        <v>10431</v>
      </c>
      <c r="H14" s="30">
        <v>0</v>
      </c>
      <c r="I14" s="32">
        <v>43190</v>
      </c>
      <c r="J14" s="32">
        <v>42388</v>
      </c>
      <c r="K14" s="30"/>
      <c r="L14" s="32">
        <v>41904</v>
      </c>
      <c r="M14" s="30">
        <v>1005.48</v>
      </c>
      <c r="N14" s="30">
        <v>0</v>
      </c>
      <c r="O14" s="30">
        <v>16.760000000000002</v>
      </c>
      <c r="P14" s="30">
        <v>201.12</v>
      </c>
      <c r="Q14" s="30">
        <v>16.760000000000002</v>
      </c>
      <c r="R14" s="30">
        <v>201.12</v>
      </c>
      <c r="S14" s="30">
        <v>708.59</v>
      </c>
      <c r="T14" s="30">
        <v>296.89</v>
      </c>
      <c r="U14" s="30">
        <v>296.89</v>
      </c>
      <c r="V14" s="30">
        <v>16.760000000000002</v>
      </c>
      <c r="W14" s="30">
        <v>201.12</v>
      </c>
      <c r="X14" s="30">
        <v>16.760000000000002</v>
      </c>
      <c r="Y14" s="30">
        <v>201.12</v>
      </c>
      <c r="Z14" s="30">
        <v>708.59</v>
      </c>
      <c r="AA14" s="30">
        <v>615.33000000000004</v>
      </c>
      <c r="AB14" s="30">
        <v>0</v>
      </c>
      <c r="AC14" s="30">
        <v>0</v>
      </c>
      <c r="AD14" s="30">
        <v>0</v>
      </c>
    </row>
    <row r="15" spans="1:30">
      <c r="A15" s="30" t="s">
        <v>23</v>
      </c>
      <c r="B15" s="30" t="s">
        <v>24</v>
      </c>
      <c r="C15" s="30" t="b">
        <v>1</v>
      </c>
      <c r="D15" s="30" t="s">
        <v>5</v>
      </c>
      <c r="E15" s="30" t="s">
        <v>10430</v>
      </c>
      <c r="F15" s="30"/>
      <c r="G15" s="30" t="s">
        <v>10431</v>
      </c>
      <c r="H15" s="30">
        <v>0</v>
      </c>
      <c r="I15" s="32">
        <v>43190</v>
      </c>
      <c r="J15" s="32">
        <v>42388</v>
      </c>
      <c r="K15" s="30"/>
      <c r="L15" s="32">
        <v>41904</v>
      </c>
      <c r="M15" s="30">
        <v>1005.48</v>
      </c>
      <c r="N15" s="30">
        <v>0</v>
      </c>
      <c r="O15" s="30">
        <v>16.760000000000002</v>
      </c>
      <c r="P15" s="30">
        <v>201.12</v>
      </c>
      <c r="Q15" s="30">
        <v>16.760000000000002</v>
      </c>
      <c r="R15" s="30">
        <v>201.12</v>
      </c>
      <c r="S15" s="30">
        <v>708.59</v>
      </c>
      <c r="T15" s="30">
        <v>296.89</v>
      </c>
      <c r="U15" s="30">
        <v>296.89</v>
      </c>
      <c r="V15" s="30">
        <v>16.760000000000002</v>
      </c>
      <c r="W15" s="30">
        <v>201.12</v>
      </c>
      <c r="X15" s="30">
        <v>16.760000000000002</v>
      </c>
      <c r="Y15" s="30">
        <v>201.12</v>
      </c>
      <c r="Z15" s="30">
        <v>708.59</v>
      </c>
      <c r="AA15" s="30">
        <v>615.33000000000004</v>
      </c>
      <c r="AB15" s="30">
        <v>0</v>
      </c>
      <c r="AC15" s="30">
        <v>0</v>
      </c>
      <c r="AD15" s="30">
        <v>0</v>
      </c>
    </row>
    <row r="16" spans="1:30">
      <c r="A16" s="30" t="s">
        <v>25</v>
      </c>
      <c r="B16" s="30" t="s">
        <v>26</v>
      </c>
      <c r="C16" s="30" t="b">
        <v>1</v>
      </c>
      <c r="D16" s="30" t="s">
        <v>5</v>
      </c>
      <c r="E16" s="30" t="s">
        <v>10430</v>
      </c>
      <c r="F16" s="30"/>
      <c r="G16" s="30" t="s">
        <v>10431</v>
      </c>
      <c r="H16" s="30">
        <v>0</v>
      </c>
      <c r="I16" s="32">
        <v>43190</v>
      </c>
      <c r="J16" s="32">
        <v>42388</v>
      </c>
      <c r="K16" s="30"/>
      <c r="L16" s="32">
        <v>41904</v>
      </c>
      <c r="M16" s="30">
        <v>2487.48</v>
      </c>
      <c r="N16" s="30">
        <v>0</v>
      </c>
      <c r="O16" s="30">
        <v>41.46</v>
      </c>
      <c r="P16" s="30">
        <v>497.52</v>
      </c>
      <c r="Q16" s="30">
        <v>41.46</v>
      </c>
      <c r="R16" s="30">
        <v>497.52</v>
      </c>
      <c r="S16" s="30">
        <v>1752.89</v>
      </c>
      <c r="T16" s="30">
        <v>734.59</v>
      </c>
      <c r="U16" s="30">
        <v>734.59</v>
      </c>
      <c r="V16" s="30">
        <v>41.46</v>
      </c>
      <c r="W16" s="30">
        <v>497.52</v>
      </c>
      <c r="X16" s="30">
        <v>41.46</v>
      </c>
      <c r="Y16" s="30">
        <v>497.52</v>
      </c>
      <c r="Z16" s="30">
        <v>1752.89</v>
      </c>
      <c r="AA16" s="30">
        <v>1522.33</v>
      </c>
      <c r="AB16" s="30">
        <v>0</v>
      </c>
      <c r="AC16" s="30">
        <v>0</v>
      </c>
      <c r="AD16" s="30">
        <v>0</v>
      </c>
    </row>
    <row r="17" spans="1:30">
      <c r="A17" s="30" t="s">
        <v>27</v>
      </c>
      <c r="B17" s="30" t="s">
        <v>28</v>
      </c>
      <c r="C17" s="30" t="b">
        <v>1</v>
      </c>
      <c r="D17" s="30" t="s">
        <v>5</v>
      </c>
      <c r="E17" s="30" t="s">
        <v>10430</v>
      </c>
      <c r="F17" s="30"/>
      <c r="G17" s="30" t="s">
        <v>10431</v>
      </c>
      <c r="H17" s="30">
        <v>0</v>
      </c>
      <c r="I17" s="32">
        <v>43190</v>
      </c>
      <c r="J17" s="32">
        <v>42388</v>
      </c>
      <c r="K17" s="30"/>
      <c r="L17" s="32">
        <v>41904</v>
      </c>
      <c r="M17" s="30">
        <v>1005.48</v>
      </c>
      <c r="N17" s="30">
        <v>0</v>
      </c>
      <c r="O17" s="30">
        <v>16.760000000000002</v>
      </c>
      <c r="P17" s="30">
        <v>201.12</v>
      </c>
      <c r="Q17" s="30">
        <v>16.760000000000002</v>
      </c>
      <c r="R17" s="30">
        <v>201.12</v>
      </c>
      <c r="S17" s="30">
        <v>708.59</v>
      </c>
      <c r="T17" s="30">
        <v>296.89</v>
      </c>
      <c r="U17" s="30">
        <v>296.89</v>
      </c>
      <c r="V17" s="30">
        <v>16.760000000000002</v>
      </c>
      <c r="W17" s="30">
        <v>201.12</v>
      </c>
      <c r="X17" s="30">
        <v>16.760000000000002</v>
      </c>
      <c r="Y17" s="30">
        <v>201.12</v>
      </c>
      <c r="Z17" s="30">
        <v>708.59</v>
      </c>
      <c r="AA17" s="30">
        <v>615.33000000000004</v>
      </c>
      <c r="AB17" s="30">
        <v>0</v>
      </c>
      <c r="AC17" s="30">
        <v>0</v>
      </c>
      <c r="AD17" s="30">
        <v>0</v>
      </c>
    </row>
    <row r="18" spans="1:30">
      <c r="A18" s="30" t="s">
        <v>29</v>
      </c>
      <c r="B18" s="30" t="s">
        <v>30</v>
      </c>
      <c r="C18" s="30" t="b">
        <v>1</v>
      </c>
      <c r="D18" s="30" t="s">
        <v>5</v>
      </c>
      <c r="E18" s="30" t="s">
        <v>10430</v>
      </c>
      <c r="F18" s="30"/>
      <c r="G18" s="30" t="s">
        <v>10431</v>
      </c>
      <c r="H18" s="30">
        <v>0</v>
      </c>
      <c r="I18" s="32">
        <v>43190</v>
      </c>
      <c r="J18" s="32">
        <v>42388</v>
      </c>
      <c r="K18" s="30"/>
      <c r="L18" s="32">
        <v>41904</v>
      </c>
      <c r="M18" s="30">
        <v>1005.48</v>
      </c>
      <c r="N18" s="30">
        <v>0</v>
      </c>
      <c r="O18" s="30">
        <v>16.760000000000002</v>
      </c>
      <c r="P18" s="30">
        <v>201.12</v>
      </c>
      <c r="Q18" s="30">
        <v>16.760000000000002</v>
      </c>
      <c r="R18" s="30">
        <v>201.12</v>
      </c>
      <c r="S18" s="30">
        <v>708.59</v>
      </c>
      <c r="T18" s="30">
        <v>296.89</v>
      </c>
      <c r="U18" s="30">
        <v>296.89</v>
      </c>
      <c r="V18" s="30">
        <v>16.760000000000002</v>
      </c>
      <c r="W18" s="30">
        <v>201.12</v>
      </c>
      <c r="X18" s="30">
        <v>16.760000000000002</v>
      </c>
      <c r="Y18" s="30">
        <v>201.12</v>
      </c>
      <c r="Z18" s="30">
        <v>708.59</v>
      </c>
      <c r="AA18" s="30">
        <v>615.33000000000004</v>
      </c>
      <c r="AB18" s="30">
        <v>0</v>
      </c>
      <c r="AC18" s="30">
        <v>0</v>
      </c>
      <c r="AD18" s="30">
        <v>0</v>
      </c>
    </row>
    <row r="19" spans="1:30">
      <c r="A19" s="30" t="s">
        <v>31</v>
      </c>
      <c r="B19" s="30" t="s">
        <v>32</v>
      </c>
      <c r="C19" s="30" t="b">
        <v>1</v>
      </c>
      <c r="D19" s="30" t="s">
        <v>5</v>
      </c>
      <c r="E19" s="30" t="s">
        <v>10430</v>
      </c>
      <c r="F19" s="30"/>
      <c r="G19" s="30" t="s">
        <v>10431</v>
      </c>
      <c r="H19" s="30">
        <v>0</v>
      </c>
      <c r="I19" s="32">
        <v>43190</v>
      </c>
      <c r="J19" s="32">
        <v>42388</v>
      </c>
      <c r="K19" s="30"/>
      <c r="L19" s="32">
        <v>41904</v>
      </c>
      <c r="M19" s="30">
        <v>1005.48</v>
      </c>
      <c r="N19" s="30">
        <v>0</v>
      </c>
      <c r="O19" s="30">
        <v>16.760000000000002</v>
      </c>
      <c r="P19" s="30">
        <v>201.12</v>
      </c>
      <c r="Q19" s="30">
        <v>16.760000000000002</v>
      </c>
      <c r="R19" s="30">
        <v>201.12</v>
      </c>
      <c r="S19" s="30">
        <v>708.59</v>
      </c>
      <c r="T19" s="30">
        <v>296.89</v>
      </c>
      <c r="U19" s="30">
        <v>296.89</v>
      </c>
      <c r="V19" s="30">
        <v>16.760000000000002</v>
      </c>
      <c r="W19" s="30">
        <v>201.12</v>
      </c>
      <c r="X19" s="30">
        <v>16.760000000000002</v>
      </c>
      <c r="Y19" s="30">
        <v>201.12</v>
      </c>
      <c r="Z19" s="30">
        <v>708.59</v>
      </c>
      <c r="AA19" s="30">
        <v>615.33000000000004</v>
      </c>
      <c r="AB19" s="30">
        <v>0</v>
      </c>
      <c r="AC19" s="30">
        <v>0</v>
      </c>
      <c r="AD19" s="30">
        <v>0</v>
      </c>
    </row>
    <row r="20" spans="1:30">
      <c r="A20" s="30" t="s">
        <v>33</v>
      </c>
      <c r="B20" s="30" t="s">
        <v>34</v>
      </c>
      <c r="C20" s="30" t="b">
        <v>1</v>
      </c>
      <c r="D20" s="30" t="s">
        <v>5</v>
      </c>
      <c r="E20" s="30" t="s">
        <v>10430</v>
      </c>
      <c r="F20" s="30"/>
      <c r="G20" s="30" t="s">
        <v>10431</v>
      </c>
      <c r="H20" s="30">
        <v>0</v>
      </c>
      <c r="I20" s="32">
        <v>43190</v>
      </c>
      <c r="J20" s="32">
        <v>42388</v>
      </c>
      <c r="K20" s="30"/>
      <c r="L20" s="32">
        <v>41904</v>
      </c>
      <c r="M20" s="30">
        <v>1005.48</v>
      </c>
      <c r="N20" s="30">
        <v>0</v>
      </c>
      <c r="O20" s="30">
        <v>16.760000000000002</v>
      </c>
      <c r="P20" s="30">
        <v>201.12</v>
      </c>
      <c r="Q20" s="30">
        <v>16.760000000000002</v>
      </c>
      <c r="R20" s="30">
        <v>201.12</v>
      </c>
      <c r="S20" s="30">
        <v>708.59</v>
      </c>
      <c r="T20" s="30">
        <v>296.89</v>
      </c>
      <c r="U20" s="30">
        <v>296.89</v>
      </c>
      <c r="V20" s="30">
        <v>16.760000000000002</v>
      </c>
      <c r="W20" s="30">
        <v>201.12</v>
      </c>
      <c r="X20" s="30">
        <v>16.760000000000002</v>
      </c>
      <c r="Y20" s="30">
        <v>201.12</v>
      </c>
      <c r="Z20" s="30">
        <v>708.59</v>
      </c>
      <c r="AA20" s="30">
        <v>615.33000000000004</v>
      </c>
      <c r="AB20" s="30">
        <v>0</v>
      </c>
      <c r="AC20" s="30">
        <v>0</v>
      </c>
      <c r="AD20" s="30">
        <v>0</v>
      </c>
    </row>
    <row r="21" spans="1:30">
      <c r="A21" s="30" t="s">
        <v>35</v>
      </c>
      <c r="B21" s="30" t="s">
        <v>36</v>
      </c>
      <c r="C21" s="30" t="b">
        <v>1</v>
      </c>
      <c r="D21" s="30" t="s">
        <v>5</v>
      </c>
      <c r="E21" s="30" t="s">
        <v>10430</v>
      </c>
      <c r="F21" s="30"/>
      <c r="G21" s="30" t="s">
        <v>10431</v>
      </c>
      <c r="H21" s="30">
        <v>0</v>
      </c>
      <c r="I21" s="32">
        <v>43190</v>
      </c>
      <c r="J21" s="32">
        <v>42388</v>
      </c>
      <c r="K21" s="30"/>
      <c r="L21" s="32">
        <v>41904</v>
      </c>
      <c r="M21" s="30">
        <v>1005.48</v>
      </c>
      <c r="N21" s="30">
        <v>0</v>
      </c>
      <c r="O21" s="30">
        <v>16.760000000000002</v>
      </c>
      <c r="P21" s="30">
        <v>201.12</v>
      </c>
      <c r="Q21" s="30">
        <v>16.760000000000002</v>
      </c>
      <c r="R21" s="30">
        <v>201.12</v>
      </c>
      <c r="S21" s="30">
        <v>708.59</v>
      </c>
      <c r="T21" s="30">
        <v>296.89</v>
      </c>
      <c r="U21" s="30">
        <v>296.89</v>
      </c>
      <c r="V21" s="30">
        <v>16.760000000000002</v>
      </c>
      <c r="W21" s="30">
        <v>201.12</v>
      </c>
      <c r="X21" s="30">
        <v>16.760000000000002</v>
      </c>
      <c r="Y21" s="30">
        <v>201.12</v>
      </c>
      <c r="Z21" s="30">
        <v>708.59</v>
      </c>
      <c r="AA21" s="30">
        <v>615.33000000000004</v>
      </c>
      <c r="AB21" s="30">
        <v>0</v>
      </c>
      <c r="AC21" s="30">
        <v>0</v>
      </c>
      <c r="AD21" s="30">
        <v>0</v>
      </c>
    </row>
    <row r="22" spans="1:30">
      <c r="A22" s="30" t="s">
        <v>37</v>
      </c>
      <c r="B22" s="30" t="s">
        <v>38</v>
      </c>
      <c r="C22" s="30" t="b">
        <v>1</v>
      </c>
      <c r="D22" s="30" t="s">
        <v>5</v>
      </c>
      <c r="E22" s="30" t="s">
        <v>10430</v>
      </c>
      <c r="F22" s="30"/>
      <c r="G22" s="30" t="s">
        <v>10431</v>
      </c>
      <c r="H22" s="30">
        <v>0</v>
      </c>
      <c r="I22" s="32">
        <v>43190</v>
      </c>
      <c r="J22" s="32">
        <v>42388</v>
      </c>
      <c r="K22" s="30"/>
      <c r="L22" s="32">
        <v>41904</v>
      </c>
      <c r="M22" s="30">
        <v>1005.48</v>
      </c>
      <c r="N22" s="30">
        <v>0</v>
      </c>
      <c r="O22" s="30">
        <v>16.760000000000002</v>
      </c>
      <c r="P22" s="30">
        <v>201.12</v>
      </c>
      <c r="Q22" s="30">
        <v>16.760000000000002</v>
      </c>
      <c r="R22" s="30">
        <v>201.12</v>
      </c>
      <c r="S22" s="30">
        <v>708.59</v>
      </c>
      <c r="T22" s="30">
        <v>296.89</v>
      </c>
      <c r="U22" s="30">
        <v>296.89</v>
      </c>
      <c r="V22" s="30">
        <v>16.760000000000002</v>
      </c>
      <c r="W22" s="30">
        <v>201.12</v>
      </c>
      <c r="X22" s="30">
        <v>16.760000000000002</v>
      </c>
      <c r="Y22" s="30">
        <v>201.12</v>
      </c>
      <c r="Z22" s="30">
        <v>708.59</v>
      </c>
      <c r="AA22" s="30">
        <v>615.33000000000004</v>
      </c>
      <c r="AB22" s="30">
        <v>0</v>
      </c>
      <c r="AC22" s="30">
        <v>0</v>
      </c>
      <c r="AD22" s="30">
        <v>0</v>
      </c>
    </row>
    <row r="23" spans="1:30">
      <c r="A23" s="30" t="s">
        <v>39</v>
      </c>
      <c r="B23" s="30" t="s">
        <v>40</v>
      </c>
      <c r="C23" s="30" t="b">
        <v>1</v>
      </c>
      <c r="D23" s="30" t="s">
        <v>5</v>
      </c>
      <c r="E23" s="30" t="s">
        <v>10430</v>
      </c>
      <c r="F23" s="30"/>
      <c r="G23" s="30" t="s">
        <v>10431</v>
      </c>
      <c r="H23" s="30">
        <v>0</v>
      </c>
      <c r="I23" s="32">
        <v>43190</v>
      </c>
      <c r="J23" s="32">
        <v>42388</v>
      </c>
      <c r="K23" s="30"/>
      <c r="L23" s="32">
        <v>41904</v>
      </c>
      <c r="M23" s="30">
        <v>2487.48</v>
      </c>
      <c r="N23" s="30">
        <v>0</v>
      </c>
      <c r="O23" s="30">
        <v>41.46</v>
      </c>
      <c r="P23" s="30">
        <v>497.52</v>
      </c>
      <c r="Q23" s="30">
        <v>41.46</v>
      </c>
      <c r="R23" s="30">
        <v>497.52</v>
      </c>
      <c r="S23" s="30">
        <v>1752.89</v>
      </c>
      <c r="T23" s="30">
        <v>734.59</v>
      </c>
      <c r="U23" s="30">
        <v>734.59</v>
      </c>
      <c r="V23" s="30">
        <v>41.46</v>
      </c>
      <c r="W23" s="30">
        <v>497.52</v>
      </c>
      <c r="X23" s="30">
        <v>41.46</v>
      </c>
      <c r="Y23" s="30">
        <v>497.52</v>
      </c>
      <c r="Z23" s="30">
        <v>1752.89</v>
      </c>
      <c r="AA23" s="30">
        <v>1522.33</v>
      </c>
      <c r="AB23" s="30">
        <v>0</v>
      </c>
      <c r="AC23" s="30">
        <v>0</v>
      </c>
      <c r="AD23" s="30">
        <v>0</v>
      </c>
    </row>
    <row r="24" spans="1:30">
      <c r="A24" s="30" t="s">
        <v>41</v>
      </c>
      <c r="B24" s="30" t="s">
        <v>42</v>
      </c>
      <c r="C24" s="30" t="b">
        <v>1</v>
      </c>
      <c r="D24" s="30" t="s">
        <v>5</v>
      </c>
      <c r="E24" s="30" t="s">
        <v>10430</v>
      </c>
      <c r="F24" s="30"/>
      <c r="G24" s="30" t="s">
        <v>10431</v>
      </c>
      <c r="H24" s="30">
        <v>0</v>
      </c>
      <c r="I24" s="32">
        <v>43190</v>
      </c>
      <c r="J24" s="32">
        <v>42388</v>
      </c>
      <c r="K24" s="30"/>
      <c r="L24" s="32">
        <v>41904</v>
      </c>
      <c r="M24" s="30">
        <v>1005.48</v>
      </c>
      <c r="N24" s="30">
        <v>0</v>
      </c>
      <c r="O24" s="30">
        <v>16.760000000000002</v>
      </c>
      <c r="P24" s="30">
        <v>201.12</v>
      </c>
      <c r="Q24" s="30">
        <v>16.760000000000002</v>
      </c>
      <c r="R24" s="30">
        <v>201.12</v>
      </c>
      <c r="S24" s="30">
        <v>708.59</v>
      </c>
      <c r="T24" s="30">
        <v>296.89</v>
      </c>
      <c r="U24" s="30">
        <v>296.89</v>
      </c>
      <c r="V24" s="30">
        <v>16.760000000000002</v>
      </c>
      <c r="W24" s="30">
        <v>201.12</v>
      </c>
      <c r="X24" s="30">
        <v>16.760000000000002</v>
      </c>
      <c r="Y24" s="30">
        <v>201.12</v>
      </c>
      <c r="Z24" s="30">
        <v>708.59</v>
      </c>
      <c r="AA24" s="30">
        <v>615.33000000000004</v>
      </c>
      <c r="AB24" s="30">
        <v>0</v>
      </c>
      <c r="AC24" s="30">
        <v>0</v>
      </c>
      <c r="AD24" s="30">
        <v>0</v>
      </c>
    </row>
    <row r="25" spans="1:30" hidden="1">
      <c r="A25" s="30" t="s">
        <v>43</v>
      </c>
      <c r="B25" s="30" t="s">
        <v>44</v>
      </c>
      <c r="C25" s="30" t="b">
        <v>1</v>
      </c>
      <c r="D25" s="30" t="s">
        <v>5</v>
      </c>
      <c r="E25" s="30" t="s">
        <v>10430</v>
      </c>
      <c r="F25" s="30"/>
      <c r="G25" s="30" t="s">
        <v>10431</v>
      </c>
      <c r="H25" s="30">
        <v>10</v>
      </c>
      <c r="I25" s="32">
        <v>42825</v>
      </c>
      <c r="J25" s="32">
        <v>42388</v>
      </c>
      <c r="K25" s="32">
        <v>42825</v>
      </c>
      <c r="L25" s="32">
        <v>41904</v>
      </c>
      <c r="M25" s="30">
        <v>1005.48</v>
      </c>
      <c r="N25" s="30">
        <v>0</v>
      </c>
      <c r="O25" s="30">
        <v>16.760000000000002</v>
      </c>
      <c r="P25" s="30">
        <v>201.12</v>
      </c>
      <c r="Q25" s="30">
        <v>16.760000000000002</v>
      </c>
      <c r="R25" s="30">
        <v>201.12</v>
      </c>
      <c r="S25" s="30">
        <v>507.47</v>
      </c>
      <c r="T25" s="30">
        <v>498.01</v>
      </c>
      <c r="U25" s="30">
        <v>498.01</v>
      </c>
      <c r="V25" s="30">
        <v>16.760000000000002</v>
      </c>
      <c r="W25" s="30">
        <v>201.12</v>
      </c>
      <c r="X25" s="30">
        <v>16.760000000000002</v>
      </c>
      <c r="Y25" s="30">
        <v>201.12</v>
      </c>
      <c r="Z25" s="30">
        <v>507.47</v>
      </c>
      <c r="AA25" s="30">
        <v>615.33000000000004</v>
      </c>
      <c r="AB25" s="30">
        <v>498.01</v>
      </c>
      <c r="AC25" s="30">
        <v>0</v>
      </c>
      <c r="AD25" s="30">
        <v>-498.01</v>
      </c>
    </row>
    <row r="26" spans="1:30">
      <c r="A26" s="30" t="s">
        <v>45</v>
      </c>
      <c r="B26" s="30" t="s">
        <v>46</v>
      </c>
      <c r="C26" s="30" t="b">
        <v>1</v>
      </c>
      <c r="D26" s="30" t="s">
        <v>5</v>
      </c>
      <c r="E26" s="30" t="s">
        <v>10430</v>
      </c>
      <c r="F26" s="30"/>
      <c r="G26" s="30" t="s">
        <v>10431</v>
      </c>
      <c r="H26" s="30">
        <v>0</v>
      </c>
      <c r="I26" s="32">
        <v>43190</v>
      </c>
      <c r="J26" s="32">
        <v>42388</v>
      </c>
      <c r="K26" s="30"/>
      <c r="L26" s="32">
        <v>41904</v>
      </c>
      <c r="M26" s="30">
        <v>1005.48</v>
      </c>
      <c r="N26" s="30">
        <v>0</v>
      </c>
      <c r="O26" s="30">
        <v>16.760000000000002</v>
      </c>
      <c r="P26" s="30">
        <v>201.12</v>
      </c>
      <c r="Q26" s="30">
        <v>16.760000000000002</v>
      </c>
      <c r="R26" s="30">
        <v>201.12</v>
      </c>
      <c r="S26" s="30">
        <v>708.59</v>
      </c>
      <c r="T26" s="30">
        <v>296.89</v>
      </c>
      <c r="U26" s="30">
        <v>296.89</v>
      </c>
      <c r="V26" s="30">
        <v>16.760000000000002</v>
      </c>
      <c r="W26" s="30">
        <v>201.12</v>
      </c>
      <c r="X26" s="30">
        <v>16.760000000000002</v>
      </c>
      <c r="Y26" s="30">
        <v>201.12</v>
      </c>
      <c r="Z26" s="30">
        <v>708.59</v>
      </c>
      <c r="AA26" s="30">
        <v>615.33000000000004</v>
      </c>
      <c r="AB26" s="30">
        <v>0</v>
      </c>
      <c r="AC26" s="30">
        <v>0</v>
      </c>
      <c r="AD26" s="30">
        <v>0</v>
      </c>
    </row>
    <row r="27" spans="1:30">
      <c r="A27" s="30" t="s">
        <v>47</v>
      </c>
      <c r="B27" s="30" t="s">
        <v>48</v>
      </c>
      <c r="C27" s="30" t="b">
        <v>1</v>
      </c>
      <c r="D27" s="30" t="s">
        <v>5</v>
      </c>
      <c r="E27" s="30" t="s">
        <v>10430</v>
      </c>
      <c r="F27" s="30"/>
      <c r="G27" s="30" t="s">
        <v>10431</v>
      </c>
      <c r="H27" s="30">
        <v>0</v>
      </c>
      <c r="I27" s="32">
        <v>43190</v>
      </c>
      <c r="J27" s="32">
        <v>42388</v>
      </c>
      <c r="K27" s="30"/>
      <c r="L27" s="32">
        <v>41904</v>
      </c>
      <c r="M27" s="30">
        <v>1005.48</v>
      </c>
      <c r="N27" s="30">
        <v>0</v>
      </c>
      <c r="O27" s="30">
        <v>16.760000000000002</v>
      </c>
      <c r="P27" s="30">
        <v>201.12</v>
      </c>
      <c r="Q27" s="30">
        <v>16.760000000000002</v>
      </c>
      <c r="R27" s="30">
        <v>201.12</v>
      </c>
      <c r="S27" s="30">
        <v>708.59</v>
      </c>
      <c r="T27" s="30">
        <v>296.89</v>
      </c>
      <c r="U27" s="30">
        <v>296.89</v>
      </c>
      <c r="V27" s="30">
        <v>16.760000000000002</v>
      </c>
      <c r="W27" s="30">
        <v>201.12</v>
      </c>
      <c r="X27" s="30">
        <v>16.760000000000002</v>
      </c>
      <c r="Y27" s="30">
        <v>201.12</v>
      </c>
      <c r="Z27" s="30">
        <v>708.59</v>
      </c>
      <c r="AA27" s="30">
        <v>615.33000000000004</v>
      </c>
      <c r="AB27" s="30">
        <v>0</v>
      </c>
      <c r="AC27" s="30">
        <v>0</v>
      </c>
      <c r="AD27" s="30">
        <v>0</v>
      </c>
    </row>
    <row r="28" spans="1:30">
      <c r="A28" s="30" t="s">
        <v>49</v>
      </c>
      <c r="B28" s="30" t="s">
        <v>50</v>
      </c>
      <c r="C28" s="30" t="b">
        <v>1</v>
      </c>
      <c r="D28" s="30" t="s">
        <v>5</v>
      </c>
      <c r="E28" s="30" t="s">
        <v>10430</v>
      </c>
      <c r="F28" s="30"/>
      <c r="G28" s="30" t="s">
        <v>10431</v>
      </c>
      <c r="H28" s="30">
        <v>0</v>
      </c>
      <c r="I28" s="32">
        <v>43190</v>
      </c>
      <c r="J28" s="32">
        <v>42388</v>
      </c>
      <c r="K28" s="30"/>
      <c r="L28" s="32">
        <v>41904</v>
      </c>
      <c r="M28" s="30">
        <v>1005.48</v>
      </c>
      <c r="N28" s="30">
        <v>0</v>
      </c>
      <c r="O28" s="30">
        <v>16.760000000000002</v>
      </c>
      <c r="P28" s="30">
        <v>201.12</v>
      </c>
      <c r="Q28" s="30">
        <v>16.760000000000002</v>
      </c>
      <c r="R28" s="30">
        <v>201.12</v>
      </c>
      <c r="S28" s="30">
        <v>708.59</v>
      </c>
      <c r="T28" s="30">
        <v>296.89</v>
      </c>
      <c r="U28" s="30">
        <v>296.89</v>
      </c>
      <c r="V28" s="30">
        <v>16.760000000000002</v>
      </c>
      <c r="W28" s="30">
        <v>201.12</v>
      </c>
      <c r="X28" s="30">
        <v>16.760000000000002</v>
      </c>
      <c r="Y28" s="30">
        <v>201.12</v>
      </c>
      <c r="Z28" s="30">
        <v>708.59</v>
      </c>
      <c r="AA28" s="30">
        <v>615.33000000000004</v>
      </c>
      <c r="AB28" s="30">
        <v>0</v>
      </c>
      <c r="AC28" s="30">
        <v>0</v>
      </c>
      <c r="AD28" s="30">
        <v>0</v>
      </c>
    </row>
    <row r="29" spans="1:30">
      <c r="A29" s="30" t="s">
        <v>51</v>
      </c>
      <c r="B29" s="30" t="s">
        <v>52</v>
      </c>
      <c r="C29" s="30" t="b">
        <v>1</v>
      </c>
      <c r="D29" s="30" t="s">
        <v>5</v>
      </c>
      <c r="E29" s="30" t="s">
        <v>10430</v>
      </c>
      <c r="F29" s="30"/>
      <c r="G29" s="30" t="s">
        <v>10431</v>
      </c>
      <c r="H29" s="30">
        <v>0</v>
      </c>
      <c r="I29" s="32">
        <v>43190</v>
      </c>
      <c r="J29" s="32">
        <v>42388</v>
      </c>
      <c r="K29" s="30"/>
      <c r="L29" s="32">
        <v>41904</v>
      </c>
      <c r="M29" s="30">
        <v>1005.48</v>
      </c>
      <c r="N29" s="30">
        <v>0</v>
      </c>
      <c r="O29" s="30">
        <v>16.760000000000002</v>
      </c>
      <c r="P29" s="30">
        <v>201.12</v>
      </c>
      <c r="Q29" s="30">
        <v>16.760000000000002</v>
      </c>
      <c r="R29" s="30">
        <v>201.12</v>
      </c>
      <c r="S29" s="30">
        <v>708.59</v>
      </c>
      <c r="T29" s="30">
        <v>296.89</v>
      </c>
      <c r="U29" s="30">
        <v>296.89</v>
      </c>
      <c r="V29" s="30">
        <v>16.760000000000002</v>
      </c>
      <c r="W29" s="30">
        <v>201.12</v>
      </c>
      <c r="X29" s="30">
        <v>16.760000000000002</v>
      </c>
      <c r="Y29" s="30">
        <v>201.12</v>
      </c>
      <c r="Z29" s="30">
        <v>708.59</v>
      </c>
      <c r="AA29" s="30">
        <v>615.33000000000004</v>
      </c>
      <c r="AB29" s="30">
        <v>0</v>
      </c>
      <c r="AC29" s="30">
        <v>0</v>
      </c>
      <c r="AD29" s="30">
        <v>0</v>
      </c>
    </row>
    <row r="30" spans="1:30">
      <c r="A30" s="30" t="s">
        <v>53</v>
      </c>
      <c r="B30" s="30" t="s">
        <v>54</v>
      </c>
      <c r="C30" s="30" t="b">
        <v>1</v>
      </c>
      <c r="D30" s="30" t="s">
        <v>5</v>
      </c>
      <c r="E30" s="30" t="s">
        <v>10430</v>
      </c>
      <c r="F30" s="30"/>
      <c r="G30" s="30" t="s">
        <v>10431</v>
      </c>
      <c r="H30" s="30">
        <v>0</v>
      </c>
      <c r="I30" s="32">
        <v>43190</v>
      </c>
      <c r="J30" s="32">
        <v>42388</v>
      </c>
      <c r="K30" s="30"/>
      <c r="L30" s="32">
        <v>41904</v>
      </c>
      <c r="M30" s="30">
        <v>1704.3</v>
      </c>
      <c r="N30" s="30">
        <v>0</v>
      </c>
      <c r="O30" s="30">
        <v>28.41</v>
      </c>
      <c r="P30" s="30">
        <v>340.92</v>
      </c>
      <c r="Q30" s="30">
        <v>28.41</v>
      </c>
      <c r="R30" s="30">
        <v>340.92</v>
      </c>
      <c r="S30" s="30">
        <v>1201.1199999999999</v>
      </c>
      <c r="T30" s="30">
        <v>503.18</v>
      </c>
      <c r="U30" s="30">
        <v>503.18</v>
      </c>
      <c r="V30" s="30">
        <v>28.41</v>
      </c>
      <c r="W30" s="30">
        <v>340.92</v>
      </c>
      <c r="X30" s="30">
        <v>28.41</v>
      </c>
      <c r="Y30" s="30">
        <v>340.92</v>
      </c>
      <c r="Z30" s="30">
        <v>1201.1199999999999</v>
      </c>
      <c r="AA30" s="30">
        <v>1042.97</v>
      </c>
      <c r="AB30" s="30">
        <v>0</v>
      </c>
      <c r="AC30" s="30">
        <v>0</v>
      </c>
      <c r="AD30" s="30">
        <v>0</v>
      </c>
    </row>
    <row r="31" spans="1:30">
      <c r="A31" s="30" t="s">
        <v>55</v>
      </c>
      <c r="B31" s="30" t="s">
        <v>56</v>
      </c>
      <c r="C31" s="30" t="b">
        <v>1</v>
      </c>
      <c r="D31" s="30" t="s">
        <v>5</v>
      </c>
      <c r="E31" s="30" t="s">
        <v>10430</v>
      </c>
      <c r="F31" s="30"/>
      <c r="G31" s="30" t="s">
        <v>10431</v>
      </c>
      <c r="H31" s="30">
        <v>0</v>
      </c>
      <c r="I31" s="32">
        <v>43190</v>
      </c>
      <c r="J31" s="32">
        <v>42388</v>
      </c>
      <c r="K31" s="30"/>
      <c r="L31" s="32">
        <v>41904</v>
      </c>
      <c r="M31" s="30">
        <v>1005.48</v>
      </c>
      <c r="N31" s="30">
        <v>0</v>
      </c>
      <c r="O31" s="30">
        <v>16.760000000000002</v>
      </c>
      <c r="P31" s="30">
        <v>201.12</v>
      </c>
      <c r="Q31" s="30">
        <v>16.760000000000002</v>
      </c>
      <c r="R31" s="30">
        <v>201.12</v>
      </c>
      <c r="S31" s="30">
        <v>708.59</v>
      </c>
      <c r="T31" s="30">
        <v>296.89</v>
      </c>
      <c r="U31" s="30">
        <v>296.89</v>
      </c>
      <c r="V31" s="30">
        <v>16.760000000000002</v>
      </c>
      <c r="W31" s="30">
        <v>201.12</v>
      </c>
      <c r="X31" s="30">
        <v>16.760000000000002</v>
      </c>
      <c r="Y31" s="30">
        <v>201.12</v>
      </c>
      <c r="Z31" s="30">
        <v>708.59</v>
      </c>
      <c r="AA31" s="30">
        <v>615.33000000000004</v>
      </c>
      <c r="AB31" s="30">
        <v>0</v>
      </c>
      <c r="AC31" s="30">
        <v>0</v>
      </c>
      <c r="AD31" s="30">
        <v>0</v>
      </c>
    </row>
    <row r="32" spans="1:30">
      <c r="A32" s="30" t="s">
        <v>57</v>
      </c>
      <c r="B32" s="30" t="s">
        <v>58</v>
      </c>
      <c r="C32" s="30" t="b">
        <v>1</v>
      </c>
      <c r="D32" s="30" t="s">
        <v>5</v>
      </c>
      <c r="E32" s="30" t="s">
        <v>10430</v>
      </c>
      <c r="F32" s="30"/>
      <c r="G32" s="30" t="s">
        <v>10431</v>
      </c>
      <c r="H32" s="30">
        <v>0</v>
      </c>
      <c r="I32" s="32">
        <v>43190</v>
      </c>
      <c r="J32" s="32">
        <v>42388</v>
      </c>
      <c r="K32" s="30"/>
      <c r="L32" s="32">
        <v>41904</v>
      </c>
      <c r="M32" s="30">
        <v>1005.48</v>
      </c>
      <c r="N32" s="30">
        <v>0</v>
      </c>
      <c r="O32" s="30">
        <v>16.760000000000002</v>
      </c>
      <c r="P32" s="30">
        <v>201.12</v>
      </c>
      <c r="Q32" s="30">
        <v>16.760000000000002</v>
      </c>
      <c r="R32" s="30">
        <v>201.12</v>
      </c>
      <c r="S32" s="30">
        <v>708.59</v>
      </c>
      <c r="T32" s="30">
        <v>296.89</v>
      </c>
      <c r="U32" s="30">
        <v>296.89</v>
      </c>
      <c r="V32" s="30">
        <v>16.760000000000002</v>
      </c>
      <c r="W32" s="30">
        <v>201.12</v>
      </c>
      <c r="X32" s="30">
        <v>16.760000000000002</v>
      </c>
      <c r="Y32" s="30">
        <v>201.12</v>
      </c>
      <c r="Z32" s="30">
        <v>708.59</v>
      </c>
      <c r="AA32" s="30">
        <v>615.33000000000004</v>
      </c>
      <c r="AB32" s="30">
        <v>0</v>
      </c>
      <c r="AC32" s="30">
        <v>0</v>
      </c>
      <c r="AD32" s="30">
        <v>0</v>
      </c>
    </row>
    <row r="33" spans="1:30">
      <c r="A33" s="30" t="s">
        <v>59</v>
      </c>
      <c r="B33" s="30" t="s">
        <v>60</v>
      </c>
      <c r="C33" s="30" t="b">
        <v>1</v>
      </c>
      <c r="D33" s="30" t="s">
        <v>5</v>
      </c>
      <c r="E33" s="30" t="s">
        <v>10430</v>
      </c>
      <c r="F33" s="30"/>
      <c r="G33" s="30" t="s">
        <v>10431</v>
      </c>
      <c r="H33" s="30">
        <v>0</v>
      </c>
      <c r="I33" s="32">
        <v>43190</v>
      </c>
      <c r="J33" s="32">
        <v>42388</v>
      </c>
      <c r="K33" s="30"/>
      <c r="L33" s="32">
        <v>41904</v>
      </c>
      <c r="M33" s="30">
        <v>1005.48</v>
      </c>
      <c r="N33" s="30">
        <v>0</v>
      </c>
      <c r="O33" s="30">
        <v>16.760000000000002</v>
      </c>
      <c r="P33" s="30">
        <v>201.12</v>
      </c>
      <c r="Q33" s="30">
        <v>16.760000000000002</v>
      </c>
      <c r="R33" s="30">
        <v>201.12</v>
      </c>
      <c r="S33" s="30">
        <v>708.59</v>
      </c>
      <c r="T33" s="30">
        <v>296.89</v>
      </c>
      <c r="U33" s="30">
        <v>296.89</v>
      </c>
      <c r="V33" s="30">
        <v>16.760000000000002</v>
      </c>
      <c r="W33" s="30">
        <v>201.12</v>
      </c>
      <c r="X33" s="30">
        <v>16.760000000000002</v>
      </c>
      <c r="Y33" s="30">
        <v>201.12</v>
      </c>
      <c r="Z33" s="30">
        <v>708.59</v>
      </c>
      <c r="AA33" s="30">
        <v>615.33000000000004</v>
      </c>
      <c r="AB33" s="30">
        <v>0</v>
      </c>
      <c r="AC33" s="30">
        <v>0</v>
      </c>
      <c r="AD33" s="30">
        <v>0</v>
      </c>
    </row>
    <row r="34" spans="1:30">
      <c r="A34" s="30" t="s">
        <v>61</v>
      </c>
      <c r="B34" s="30" t="s">
        <v>62</v>
      </c>
      <c r="C34" s="30" t="b">
        <v>1</v>
      </c>
      <c r="D34" s="30" t="s">
        <v>5</v>
      </c>
      <c r="E34" s="30" t="s">
        <v>10430</v>
      </c>
      <c r="F34" s="30"/>
      <c r="G34" s="30" t="s">
        <v>10431</v>
      </c>
      <c r="H34" s="30">
        <v>0</v>
      </c>
      <c r="I34" s="32">
        <v>43190</v>
      </c>
      <c r="J34" s="32">
        <v>42388</v>
      </c>
      <c r="K34" s="30"/>
      <c r="L34" s="32">
        <v>41904</v>
      </c>
      <c r="M34" s="30">
        <v>1005.48</v>
      </c>
      <c r="N34" s="30">
        <v>0</v>
      </c>
      <c r="O34" s="30">
        <v>16.760000000000002</v>
      </c>
      <c r="P34" s="30">
        <v>201.12</v>
      </c>
      <c r="Q34" s="30">
        <v>16.760000000000002</v>
      </c>
      <c r="R34" s="30">
        <v>201.12</v>
      </c>
      <c r="S34" s="30">
        <v>708.59</v>
      </c>
      <c r="T34" s="30">
        <v>296.89</v>
      </c>
      <c r="U34" s="30">
        <v>296.89</v>
      </c>
      <c r="V34" s="30">
        <v>16.760000000000002</v>
      </c>
      <c r="W34" s="30">
        <v>201.12</v>
      </c>
      <c r="X34" s="30">
        <v>16.760000000000002</v>
      </c>
      <c r="Y34" s="30">
        <v>201.12</v>
      </c>
      <c r="Z34" s="30">
        <v>708.59</v>
      </c>
      <c r="AA34" s="30">
        <v>615.33000000000004</v>
      </c>
      <c r="AB34" s="30">
        <v>0</v>
      </c>
      <c r="AC34" s="30">
        <v>0</v>
      </c>
      <c r="AD34" s="30">
        <v>0</v>
      </c>
    </row>
    <row r="35" spans="1:30">
      <c r="A35" s="30" t="s">
        <v>63</v>
      </c>
      <c r="B35" s="30" t="s">
        <v>64</v>
      </c>
      <c r="C35" s="30" t="b">
        <v>1</v>
      </c>
      <c r="D35" s="30" t="s">
        <v>5</v>
      </c>
      <c r="E35" s="30" t="s">
        <v>10430</v>
      </c>
      <c r="F35" s="30"/>
      <c r="G35" s="30" t="s">
        <v>10431</v>
      </c>
      <c r="H35" s="30">
        <v>0</v>
      </c>
      <c r="I35" s="32">
        <v>43190</v>
      </c>
      <c r="J35" s="32">
        <v>42388</v>
      </c>
      <c r="K35" s="30"/>
      <c r="L35" s="32">
        <v>41904</v>
      </c>
      <c r="M35" s="30">
        <v>1005.48</v>
      </c>
      <c r="N35" s="30">
        <v>0</v>
      </c>
      <c r="O35" s="30">
        <v>16.760000000000002</v>
      </c>
      <c r="P35" s="30">
        <v>201.12</v>
      </c>
      <c r="Q35" s="30">
        <v>16.760000000000002</v>
      </c>
      <c r="R35" s="30">
        <v>201.12</v>
      </c>
      <c r="S35" s="30">
        <v>708.59</v>
      </c>
      <c r="T35" s="30">
        <v>296.89</v>
      </c>
      <c r="U35" s="30">
        <v>296.89</v>
      </c>
      <c r="V35" s="30">
        <v>16.760000000000002</v>
      </c>
      <c r="W35" s="30">
        <v>201.12</v>
      </c>
      <c r="X35" s="30">
        <v>16.760000000000002</v>
      </c>
      <c r="Y35" s="30">
        <v>201.12</v>
      </c>
      <c r="Z35" s="30">
        <v>708.59</v>
      </c>
      <c r="AA35" s="30">
        <v>615.33000000000004</v>
      </c>
      <c r="AB35" s="30">
        <v>0</v>
      </c>
      <c r="AC35" s="30">
        <v>0</v>
      </c>
      <c r="AD35" s="30">
        <v>0</v>
      </c>
    </row>
    <row r="36" spans="1:30">
      <c r="A36" s="30" t="s">
        <v>65</v>
      </c>
      <c r="B36" s="30" t="s">
        <v>66</v>
      </c>
      <c r="C36" s="30" t="b">
        <v>1</v>
      </c>
      <c r="D36" s="30" t="s">
        <v>5</v>
      </c>
      <c r="E36" s="30" t="s">
        <v>10430</v>
      </c>
      <c r="F36" s="30"/>
      <c r="G36" s="30" t="s">
        <v>10431</v>
      </c>
      <c r="H36" s="30">
        <v>0</v>
      </c>
      <c r="I36" s="32">
        <v>43190</v>
      </c>
      <c r="J36" s="32">
        <v>42388</v>
      </c>
      <c r="K36" s="30"/>
      <c r="L36" s="32">
        <v>41904</v>
      </c>
      <c r="M36" s="30">
        <v>1005.48</v>
      </c>
      <c r="N36" s="30">
        <v>0</v>
      </c>
      <c r="O36" s="30">
        <v>16.760000000000002</v>
      </c>
      <c r="P36" s="30">
        <v>201.12</v>
      </c>
      <c r="Q36" s="30">
        <v>16.760000000000002</v>
      </c>
      <c r="R36" s="30">
        <v>201.12</v>
      </c>
      <c r="S36" s="30">
        <v>708.59</v>
      </c>
      <c r="T36" s="30">
        <v>296.89</v>
      </c>
      <c r="U36" s="30">
        <v>296.89</v>
      </c>
      <c r="V36" s="30">
        <v>16.760000000000002</v>
      </c>
      <c r="W36" s="30">
        <v>201.12</v>
      </c>
      <c r="X36" s="30">
        <v>16.760000000000002</v>
      </c>
      <c r="Y36" s="30">
        <v>201.12</v>
      </c>
      <c r="Z36" s="30">
        <v>708.59</v>
      </c>
      <c r="AA36" s="30">
        <v>615.33000000000004</v>
      </c>
      <c r="AB36" s="30">
        <v>0</v>
      </c>
      <c r="AC36" s="30">
        <v>0</v>
      </c>
      <c r="AD36" s="30">
        <v>0</v>
      </c>
    </row>
    <row r="37" spans="1:30">
      <c r="A37" s="30" t="s">
        <v>67</v>
      </c>
      <c r="B37" s="30" t="s">
        <v>68</v>
      </c>
      <c r="C37" s="30" t="b">
        <v>1</v>
      </c>
      <c r="D37" s="30" t="s">
        <v>5</v>
      </c>
      <c r="E37" s="30" t="s">
        <v>10430</v>
      </c>
      <c r="F37" s="30"/>
      <c r="G37" s="30" t="s">
        <v>10431</v>
      </c>
      <c r="H37" s="30">
        <v>0</v>
      </c>
      <c r="I37" s="32">
        <v>43190</v>
      </c>
      <c r="J37" s="32">
        <v>42388</v>
      </c>
      <c r="K37" s="30"/>
      <c r="L37" s="32">
        <v>41904</v>
      </c>
      <c r="M37" s="30">
        <v>1005.48</v>
      </c>
      <c r="N37" s="30">
        <v>0</v>
      </c>
      <c r="O37" s="30">
        <v>16.760000000000002</v>
      </c>
      <c r="P37" s="30">
        <v>201.12</v>
      </c>
      <c r="Q37" s="30">
        <v>16.760000000000002</v>
      </c>
      <c r="R37" s="30">
        <v>201.12</v>
      </c>
      <c r="S37" s="30">
        <v>708.59</v>
      </c>
      <c r="T37" s="30">
        <v>296.89</v>
      </c>
      <c r="U37" s="30">
        <v>296.89</v>
      </c>
      <c r="V37" s="30">
        <v>16.760000000000002</v>
      </c>
      <c r="W37" s="30">
        <v>201.12</v>
      </c>
      <c r="X37" s="30">
        <v>16.760000000000002</v>
      </c>
      <c r="Y37" s="30">
        <v>201.12</v>
      </c>
      <c r="Z37" s="30">
        <v>708.59</v>
      </c>
      <c r="AA37" s="30">
        <v>615.33000000000004</v>
      </c>
      <c r="AB37" s="30">
        <v>0</v>
      </c>
      <c r="AC37" s="30">
        <v>0</v>
      </c>
      <c r="AD37" s="30">
        <v>0</v>
      </c>
    </row>
    <row r="38" spans="1:30">
      <c r="A38" s="30" t="s">
        <v>69</v>
      </c>
      <c r="B38" s="30" t="s">
        <v>70</v>
      </c>
      <c r="C38" s="30" t="b">
        <v>1</v>
      </c>
      <c r="D38" s="30" t="s">
        <v>5</v>
      </c>
      <c r="E38" s="30" t="s">
        <v>10430</v>
      </c>
      <c r="F38" s="30"/>
      <c r="G38" s="30" t="s">
        <v>10431</v>
      </c>
      <c r="H38" s="30">
        <v>0</v>
      </c>
      <c r="I38" s="32">
        <v>43190</v>
      </c>
      <c r="J38" s="32">
        <v>42388</v>
      </c>
      <c r="K38" s="30"/>
      <c r="L38" s="32">
        <v>41904</v>
      </c>
      <c r="M38" s="30">
        <v>1005.48</v>
      </c>
      <c r="N38" s="30">
        <v>0</v>
      </c>
      <c r="O38" s="30">
        <v>16.760000000000002</v>
      </c>
      <c r="P38" s="30">
        <v>201.12</v>
      </c>
      <c r="Q38" s="30">
        <v>16.760000000000002</v>
      </c>
      <c r="R38" s="30">
        <v>201.12</v>
      </c>
      <c r="S38" s="30">
        <v>708.59</v>
      </c>
      <c r="T38" s="30">
        <v>296.89</v>
      </c>
      <c r="U38" s="30">
        <v>296.89</v>
      </c>
      <c r="V38" s="30">
        <v>16.760000000000002</v>
      </c>
      <c r="W38" s="30">
        <v>201.12</v>
      </c>
      <c r="X38" s="30">
        <v>16.760000000000002</v>
      </c>
      <c r="Y38" s="30">
        <v>201.12</v>
      </c>
      <c r="Z38" s="30">
        <v>708.59</v>
      </c>
      <c r="AA38" s="30">
        <v>615.33000000000004</v>
      </c>
      <c r="AB38" s="30">
        <v>0</v>
      </c>
      <c r="AC38" s="30">
        <v>0</v>
      </c>
      <c r="AD38" s="30">
        <v>0</v>
      </c>
    </row>
    <row r="39" spans="1:30">
      <c r="A39" s="30" t="s">
        <v>71</v>
      </c>
      <c r="B39" s="30" t="s">
        <v>72</v>
      </c>
      <c r="C39" s="30" t="b">
        <v>1</v>
      </c>
      <c r="D39" s="30" t="s">
        <v>5</v>
      </c>
      <c r="E39" s="30" t="s">
        <v>10430</v>
      </c>
      <c r="F39" s="30"/>
      <c r="G39" s="30" t="s">
        <v>10431</v>
      </c>
      <c r="H39" s="30">
        <v>0</v>
      </c>
      <c r="I39" s="32">
        <v>43190</v>
      </c>
      <c r="J39" s="32">
        <v>42388</v>
      </c>
      <c r="K39" s="30"/>
      <c r="L39" s="32">
        <v>41904</v>
      </c>
      <c r="M39" s="30">
        <v>1005.48</v>
      </c>
      <c r="N39" s="30">
        <v>0</v>
      </c>
      <c r="O39" s="30">
        <v>16.760000000000002</v>
      </c>
      <c r="P39" s="30">
        <v>201.12</v>
      </c>
      <c r="Q39" s="30">
        <v>16.760000000000002</v>
      </c>
      <c r="R39" s="30">
        <v>201.12</v>
      </c>
      <c r="S39" s="30">
        <v>708.59</v>
      </c>
      <c r="T39" s="30">
        <v>296.89</v>
      </c>
      <c r="U39" s="30">
        <v>296.89</v>
      </c>
      <c r="V39" s="30">
        <v>16.760000000000002</v>
      </c>
      <c r="W39" s="30">
        <v>201.12</v>
      </c>
      <c r="X39" s="30">
        <v>16.760000000000002</v>
      </c>
      <c r="Y39" s="30">
        <v>201.12</v>
      </c>
      <c r="Z39" s="30">
        <v>708.59</v>
      </c>
      <c r="AA39" s="30">
        <v>615.33000000000004</v>
      </c>
      <c r="AB39" s="30">
        <v>0</v>
      </c>
      <c r="AC39" s="30">
        <v>0</v>
      </c>
      <c r="AD39" s="30">
        <v>0</v>
      </c>
    </row>
    <row r="40" spans="1:30" hidden="1">
      <c r="A40" s="30" t="s">
        <v>73</v>
      </c>
      <c r="B40" s="30" t="s">
        <v>74</v>
      </c>
      <c r="C40" s="30" t="b">
        <v>1</v>
      </c>
      <c r="D40" s="30" t="s">
        <v>5</v>
      </c>
      <c r="E40" s="30" t="s">
        <v>10430</v>
      </c>
      <c r="F40" s="30"/>
      <c r="G40" s="30" t="s">
        <v>10431</v>
      </c>
      <c r="H40" s="30">
        <v>10</v>
      </c>
      <c r="I40" s="32">
        <v>42825</v>
      </c>
      <c r="J40" s="32">
        <v>42388</v>
      </c>
      <c r="K40" s="32">
        <v>42825</v>
      </c>
      <c r="L40" s="32">
        <v>41904</v>
      </c>
      <c r="M40" s="30">
        <v>1005.48</v>
      </c>
      <c r="N40" s="30">
        <v>0</v>
      </c>
      <c r="O40" s="30">
        <v>16.760000000000002</v>
      </c>
      <c r="P40" s="30">
        <v>201.12</v>
      </c>
      <c r="Q40" s="30">
        <v>16.760000000000002</v>
      </c>
      <c r="R40" s="30">
        <v>201.12</v>
      </c>
      <c r="S40" s="30">
        <v>507.47</v>
      </c>
      <c r="T40" s="30">
        <v>498.01</v>
      </c>
      <c r="U40" s="30">
        <v>498.01</v>
      </c>
      <c r="V40" s="30">
        <v>16.760000000000002</v>
      </c>
      <c r="W40" s="30">
        <v>201.12</v>
      </c>
      <c r="X40" s="30">
        <v>16.760000000000002</v>
      </c>
      <c r="Y40" s="30">
        <v>201.12</v>
      </c>
      <c r="Z40" s="30">
        <v>507.47</v>
      </c>
      <c r="AA40" s="30">
        <v>615.33000000000004</v>
      </c>
      <c r="AB40" s="30">
        <v>498.01</v>
      </c>
      <c r="AC40" s="30">
        <v>0</v>
      </c>
      <c r="AD40" s="30">
        <v>-498.01</v>
      </c>
    </row>
    <row r="41" spans="1:30">
      <c r="A41" s="30" t="s">
        <v>75</v>
      </c>
      <c r="B41" s="30" t="s">
        <v>76</v>
      </c>
      <c r="C41" s="30" t="b">
        <v>1</v>
      </c>
      <c r="D41" s="30" t="s">
        <v>5</v>
      </c>
      <c r="E41" s="30" t="s">
        <v>10430</v>
      </c>
      <c r="F41" s="30"/>
      <c r="G41" s="30" t="s">
        <v>10431</v>
      </c>
      <c r="H41" s="30">
        <v>0</v>
      </c>
      <c r="I41" s="32">
        <v>43190</v>
      </c>
      <c r="J41" s="32">
        <v>42388</v>
      </c>
      <c r="K41" s="30"/>
      <c r="L41" s="32">
        <v>41904</v>
      </c>
      <c r="M41" s="30">
        <v>1005.48</v>
      </c>
      <c r="N41" s="30">
        <v>0</v>
      </c>
      <c r="O41" s="30">
        <v>16.760000000000002</v>
      </c>
      <c r="P41" s="30">
        <v>201.12</v>
      </c>
      <c r="Q41" s="30">
        <v>16.760000000000002</v>
      </c>
      <c r="R41" s="30">
        <v>201.12</v>
      </c>
      <c r="S41" s="30">
        <v>708.59</v>
      </c>
      <c r="T41" s="30">
        <v>296.89</v>
      </c>
      <c r="U41" s="30">
        <v>296.89</v>
      </c>
      <c r="V41" s="30">
        <v>16.760000000000002</v>
      </c>
      <c r="W41" s="30">
        <v>201.12</v>
      </c>
      <c r="X41" s="30">
        <v>16.760000000000002</v>
      </c>
      <c r="Y41" s="30">
        <v>201.12</v>
      </c>
      <c r="Z41" s="30">
        <v>708.59</v>
      </c>
      <c r="AA41" s="30">
        <v>615.33000000000004</v>
      </c>
      <c r="AB41" s="30">
        <v>0</v>
      </c>
      <c r="AC41" s="30">
        <v>0</v>
      </c>
      <c r="AD41" s="30">
        <v>0</v>
      </c>
    </row>
    <row r="42" spans="1:30">
      <c r="A42" s="30" t="s">
        <v>77</v>
      </c>
      <c r="B42" s="30" t="s">
        <v>78</v>
      </c>
      <c r="C42" s="30" t="b">
        <v>1</v>
      </c>
      <c r="D42" s="30" t="s">
        <v>5</v>
      </c>
      <c r="E42" s="30" t="s">
        <v>10430</v>
      </c>
      <c r="F42" s="30"/>
      <c r="G42" s="30" t="s">
        <v>10431</v>
      </c>
      <c r="H42" s="30">
        <v>0</v>
      </c>
      <c r="I42" s="32">
        <v>43190</v>
      </c>
      <c r="J42" s="32">
        <v>42388</v>
      </c>
      <c r="K42" s="30"/>
      <c r="L42" s="32">
        <v>41904</v>
      </c>
      <c r="M42" s="30">
        <v>1005.48</v>
      </c>
      <c r="N42" s="30">
        <v>0</v>
      </c>
      <c r="O42" s="30">
        <v>16.760000000000002</v>
      </c>
      <c r="P42" s="30">
        <v>201.12</v>
      </c>
      <c r="Q42" s="30">
        <v>16.760000000000002</v>
      </c>
      <c r="R42" s="30">
        <v>201.12</v>
      </c>
      <c r="S42" s="30">
        <v>708.59</v>
      </c>
      <c r="T42" s="30">
        <v>296.89</v>
      </c>
      <c r="U42" s="30">
        <v>296.89</v>
      </c>
      <c r="V42" s="30">
        <v>16.760000000000002</v>
      </c>
      <c r="W42" s="30">
        <v>201.12</v>
      </c>
      <c r="X42" s="30">
        <v>16.760000000000002</v>
      </c>
      <c r="Y42" s="30">
        <v>201.12</v>
      </c>
      <c r="Z42" s="30">
        <v>708.59</v>
      </c>
      <c r="AA42" s="30">
        <v>615.33000000000004</v>
      </c>
      <c r="AB42" s="30">
        <v>0</v>
      </c>
      <c r="AC42" s="30">
        <v>0</v>
      </c>
      <c r="AD42" s="30">
        <v>0</v>
      </c>
    </row>
    <row r="43" spans="1:30">
      <c r="A43" s="30" t="s">
        <v>79</v>
      </c>
      <c r="B43" s="30" t="s">
        <v>80</v>
      </c>
      <c r="C43" s="30" t="b">
        <v>1</v>
      </c>
      <c r="D43" s="30" t="s">
        <v>5</v>
      </c>
      <c r="E43" s="30" t="s">
        <v>10430</v>
      </c>
      <c r="F43" s="30"/>
      <c r="G43" s="30" t="s">
        <v>10431</v>
      </c>
      <c r="H43" s="30">
        <v>0</v>
      </c>
      <c r="I43" s="32">
        <v>43190</v>
      </c>
      <c r="J43" s="32">
        <v>42388</v>
      </c>
      <c r="K43" s="30"/>
      <c r="L43" s="32">
        <v>41904</v>
      </c>
      <c r="M43" s="30">
        <v>1005.48</v>
      </c>
      <c r="N43" s="30">
        <v>0</v>
      </c>
      <c r="O43" s="30">
        <v>16.760000000000002</v>
      </c>
      <c r="P43" s="30">
        <v>201.12</v>
      </c>
      <c r="Q43" s="30">
        <v>16.760000000000002</v>
      </c>
      <c r="R43" s="30">
        <v>201.12</v>
      </c>
      <c r="S43" s="30">
        <v>708.59</v>
      </c>
      <c r="T43" s="30">
        <v>296.89</v>
      </c>
      <c r="U43" s="30">
        <v>296.89</v>
      </c>
      <c r="V43" s="30">
        <v>16.760000000000002</v>
      </c>
      <c r="W43" s="30">
        <v>201.12</v>
      </c>
      <c r="X43" s="30">
        <v>16.760000000000002</v>
      </c>
      <c r="Y43" s="30">
        <v>201.12</v>
      </c>
      <c r="Z43" s="30">
        <v>708.59</v>
      </c>
      <c r="AA43" s="30">
        <v>615.33000000000004</v>
      </c>
      <c r="AB43" s="30">
        <v>0</v>
      </c>
      <c r="AC43" s="30">
        <v>0</v>
      </c>
      <c r="AD43" s="30">
        <v>0</v>
      </c>
    </row>
    <row r="44" spans="1:30">
      <c r="A44" s="30" t="s">
        <v>81</v>
      </c>
      <c r="B44" s="30" t="s">
        <v>82</v>
      </c>
      <c r="C44" s="30" t="b">
        <v>1</v>
      </c>
      <c r="D44" s="30" t="s">
        <v>5</v>
      </c>
      <c r="E44" s="30" t="s">
        <v>10430</v>
      </c>
      <c r="F44" s="30"/>
      <c r="G44" s="30" t="s">
        <v>10431</v>
      </c>
      <c r="H44" s="30">
        <v>0</v>
      </c>
      <c r="I44" s="32">
        <v>43190</v>
      </c>
      <c r="J44" s="32">
        <v>42388</v>
      </c>
      <c r="K44" s="30"/>
      <c r="L44" s="32">
        <v>41904</v>
      </c>
      <c r="M44" s="30">
        <v>1005.48</v>
      </c>
      <c r="N44" s="30">
        <v>0</v>
      </c>
      <c r="O44" s="30">
        <v>16.760000000000002</v>
      </c>
      <c r="P44" s="30">
        <v>201.12</v>
      </c>
      <c r="Q44" s="30">
        <v>16.760000000000002</v>
      </c>
      <c r="R44" s="30">
        <v>201.12</v>
      </c>
      <c r="S44" s="30">
        <v>708.59</v>
      </c>
      <c r="T44" s="30">
        <v>296.89</v>
      </c>
      <c r="U44" s="30">
        <v>296.89</v>
      </c>
      <c r="V44" s="30">
        <v>16.760000000000002</v>
      </c>
      <c r="W44" s="30">
        <v>201.12</v>
      </c>
      <c r="X44" s="30">
        <v>16.760000000000002</v>
      </c>
      <c r="Y44" s="30">
        <v>201.12</v>
      </c>
      <c r="Z44" s="30">
        <v>708.59</v>
      </c>
      <c r="AA44" s="30">
        <v>615.33000000000004</v>
      </c>
      <c r="AB44" s="30">
        <v>0</v>
      </c>
      <c r="AC44" s="30">
        <v>0</v>
      </c>
      <c r="AD44" s="30">
        <v>0</v>
      </c>
    </row>
    <row r="45" spans="1:30">
      <c r="A45" s="30" t="s">
        <v>83</v>
      </c>
      <c r="B45" s="30" t="s">
        <v>84</v>
      </c>
      <c r="C45" s="30" t="b">
        <v>1</v>
      </c>
      <c r="D45" s="30" t="s">
        <v>5</v>
      </c>
      <c r="E45" s="30" t="s">
        <v>10430</v>
      </c>
      <c r="F45" s="30"/>
      <c r="G45" s="30" t="s">
        <v>10431</v>
      </c>
      <c r="H45" s="30">
        <v>0</v>
      </c>
      <c r="I45" s="32">
        <v>43190</v>
      </c>
      <c r="J45" s="32">
        <v>42388</v>
      </c>
      <c r="K45" s="30"/>
      <c r="L45" s="32">
        <v>41904</v>
      </c>
      <c r="M45" s="30">
        <v>1005.48</v>
      </c>
      <c r="N45" s="30">
        <v>0</v>
      </c>
      <c r="O45" s="30">
        <v>16.760000000000002</v>
      </c>
      <c r="P45" s="30">
        <v>201.12</v>
      </c>
      <c r="Q45" s="30">
        <v>16.760000000000002</v>
      </c>
      <c r="R45" s="30">
        <v>201.12</v>
      </c>
      <c r="S45" s="30">
        <v>708.59</v>
      </c>
      <c r="T45" s="30">
        <v>296.89</v>
      </c>
      <c r="U45" s="30">
        <v>296.89</v>
      </c>
      <c r="V45" s="30">
        <v>16.760000000000002</v>
      </c>
      <c r="W45" s="30">
        <v>201.12</v>
      </c>
      <c r="X45" s="30">
        <v>16.760000000000002</v>
      </c>
      <c r="Y45" s="30">
        <v>201.12</v>
      </c>
      <c r="Z45" s="30">
        <v>708.59</v>
      </c>
      <c r="AA45" s="30">
        <v>615.33000000000004</v>
      </c>
      <c r="AB45" s="30">
        <v>0</v>
      </c>
      <c r="AC45" s="30">
        <v>0</v>
      </c>
      <c r="AD45" s="30">
        <v>0</v>
      </c>
    </row>
    <row r="46" spans="1:30">
      <c r="A46" s="30" t="s">
        <v>85</v>
      </c>
      <c r="B46" s="30" t="s">
        <v>86</v>
      </c>
      <c r="C46" s="30" t="b">
        <v>1</v>
      </c>
      <c r="D46" s="30" t="s">
        <v>5</v>
      </c>
      <c r="E46" s="30" t="s">
        <v>10430</v>
      </c>
      <c r="F46" s="30"/>
      <c r="G46" s="30" t="s">
        <v>10431</v>
      </c>
      <c r="H46" s="30">
        <v>0</v>
      </c>
      <c r="I46" s="32">
        <v>43190</v>
      </c>
      <c r="J46" s="32">
        <v>42388</v>
      </c>
      <c r="K46" s="30"/>
      <c r="L46" s="32">
        <v>41904</v>
      </c>
      <c r="M46" s="30">
        <v>1005.48</v>
      </c>
      <c r="N46" s="30">
        <v>0</v>
      </c>
      <c r="O46" s="30">
        <v>16.760000000000002</v>
      </c>
      <c r="P46" s="30">
        <v>201.12</v>
      </c>
      <c r="Q46" s="30">
        <v>16.760000000000002</v>
      </c>
      <c r="R46" s="30">
        <v>201.12</v>
      </c>
      <c r="S46" s="30">
        <v>708.59</v>
      </c>
      <c r="T46" s="30">
        <v>296.89</v>
      </c>
      <c r="U46" s="30">
        <v>296.89</v>
      </c>
      <c r="V46" s="30">
        <v>16.760000000000002</v>
      </c>
      <c r="W46" s="30">
        <v>201.12</v>
      </c>
      <c r="X46" s="30">
        <v>16.760000000000002</v>
      </c>
      <c r="Y46" s="30">
        <v>201.12</v>
      </c>
      <c r="Z46" s="30">
        <v>708.59</v>
      </c>
      <c r="AA46" s="30">
        <v>615.33000000000004</v>
      </c>
      <c r="AB46" s="30">
        <v>0</v>
      </c>
      <c r="AC46" s="30">
        <v>0</v>
      </c>
      <c r="AD46" s="30">
        <v>0</v>
      </c>
    </row>
    <row r="47" spans="1:30">
      <c r="A47" s="30" t="s">
        <v>87</v>
      </c>
      <c r="B47" s="30" t="s">
        <v>88</v>
      </c>
      <c r="C47" s="30" t="b">
        <v>1</v>
      </c>
      <c r="D47" s="30" t="s">
        <v>5</v>
      </c>
      <c r="E47" s="30" t="s">
        <v>10430</v>
      </c>
      <c r="F47" s="30"/>
      <c r="G47" s="30" t="s">
        <v>10431</v>
      </c>
      <c r="H47" s="30">
        <v>0</v>
      </c>
      <c r="I47" s="32">
        <v>43190</v>
      </c>
      <c r="J47" s="32">
        <v>42388</v>
      </c>
      <c r="K47" s="30"/>
      <c r="L47" s="32">
        <v>41904</v>
      </c>
      <c r="M47" s="30">
        <v>2428.1999999999998</v>
      </c>
      <c r="N47" s="30">
        <v>0</v>
      </c>
      <c r="O47" s="30">
        <v>40.47</v>
      </c>
      <c r="P47" s="30">
        <v>485.64</v>
      </c>
      <c r="Q47" s="30">
        <v>40.47</v>
      </c>
      <c r="R47" s="30">
        <v>485.64</v>
      </c>
      <c r="S47" s="30">
        <v>1711.04</v>
      </c>
      <c r="T47" s="30">
        <v>717.16</v>
      </c>
      <c r="U47" s="30">
        <v>717.16</v>
      </c>
      <c r="V47" s="30">
        <v>40.47</v>
      </c>
      <c r="W47" s="30">
        <v>485.64</v>
      </c>
      <c r="X47" s="30">
        <v>40.47</v>
      </c>
      <c r="Y47" s="30">
        <v>485.64</v>
      </c>
      <c r="Z47" s="30">
        <v>1711.04</v>
      </c>
      <c r="AA47" s="30">
        <v>1486.09</v>
      </c>
      <c r="AB47" s="30">
        <v>0</v>
      </c>
      <c r="AC47" s="30">
        <v>0</v>
      </c>
      <c r="AD47" s="30">
        <v>0</v>
      </c>
    </row>
    <row r="48" spans="1:30">
      <c r="A48" s="30" t="s">
        <v>89</v>
      </c>
      <c r="B48" s="30" t="s">
        <v>90</v>
      </c>
      <c r="C48" s="30" t="b">
        <v>1</v>
      </c>
      <c r="D48" s="30" t="s">
        <v>5</v>
      </c>
      <c r="E48" s="30" t="s">
        <v>10430</v>
      </c>
      <c r="F48" s="30"/>
      <c r="G48" s="30" t="s">
        <v>10431</v>
      </c>
      <c r="H48" s="30">
        <v>0</v>
      </c>
      <c r="I48" s="32">
        <v>43190</v>
      </c>
      <c r="J48" s="32">
        <v>42388</v>
      </c>
      <c r="K48" s="30"/>
      <c r="L48" s="32">
        <v>41904</v>
      </c>
      <c r="M48" s="30">
        <v>1484.28</v>
      </c>
      <c r="N48" s="30">
        <v>0</v>
      </c>
      <c r="O48" s="30">
        <v>24.74</v>
      </c>
      <c r="P48" s="30">
        <v>296.88</v>
      </c>
      <c r="Q48" s="30">
        <v>24.74</v>
      </c>
      <c r="R48" s="30">
        <v>296.88</v>
      </c>
      <c r="S48" s="30">
        <v>1045.98</v>
      </c>
      <c r="T48" s="30">
        <v>438.3</v>
      </c>
      <c r="U48" s="30">
        <v>438.3</v>
      </c>
      <c r="V48" s="30">
        <v>24.74</v>
      </c>
      <c r="W48" s="30">
        <v>296.88</v>
      </c>
      <c r="X48" s="30">
        <v>24.74</v>
      </c>
      <c r="Y48" s="30">
        <v>296.88</v>
      </c>
      <c r="Z48" s="30">
        <v>1045.98</v>
      </c>
      <c r="AA48" s="30">
        <v>908.36</v>
      </c>
      <c r="AB48" s="30">
        <v>0</v>
      </c>
      <c r="AC48" s="30">
        <v>0</v>
      </c>
      <c r="AD48" s="30">
        <v>0</v>
      </c>
    </row>
    <row r="49" spans="1:30">
      <c r="A49" s="30" t="s">
        <v>91</v>
      </c>
      <c r="B49" s="30" t="s">
        <v>92</v>
      </c>
      <c r="C49" s="30" t="b">
        <v>1</v>
      </c>
      <c r="D49" s="30" t="s">
        <v>5</v>
      </c>
      <c r="E49" s="30" t="s">
        <v>10430</v>
      </c>
      <c r="F49" s="30"/>
      <c r="G49" s="30" t="s">
        <v>10431</v>
      </c>
      <c r="H49" s="30">
        <v>0</v>
      </c>
      <c r="I49" s="32">
        <v>43190</v>
      </c>
      <c r="J49" s="32">
        <v>42388</v>
      </c>
      <c r="K49" s="30"/>
      <c r="L49" s="32">
        <v>41904</v>
      </c>
      <c r="M49" s="30">
        <v>1005.48</v>
      </c>
      <c r="N49" s="30">
        <v>0</v>
      </c>
      <c r="O49" s="30">
        <v>16.760000000000002</v>
      </c>
      <c r="P49" s="30">
        <v>201.12</v>
      </c>
      <c r="Q49" s="30">
        <v>16.760000000000002</v>
      </c>
      <c r="R49" s="30">
        <v>201.12</v>
      </c>
      <c r="S49" s="30">
        <v>708.59</v>
      </c>
      <c r="T49" s="30">
        <v>296.89</v>
      </c>
      <c r="U49" s="30">
        <v>296.89</v>
      </c>
      <c r="V49" s="30">
        <v>16.760000000000002</v>
      </c>
      <c r="W49" s="30">
        <v>201.12</v>
      </c>
      <c r="X49" s="30">
        <v>16.760000000000002</v>
      </c>
      <c r="Y49" s="30">
        <v>201.12</v>
      </c>
      <c r="Z49" s="30">
        <v>708.59</v>
      </c>
      <c r="AA49" s="30">
        <v>615.33000000000004</v>
      </c>
      <c r="AB49" s="30">
        <v>0</v>
      </c>
      <c r="AC49" s="30">
        <v>0</v>
      </c>
      <c r="AD49" s="30">
        <v>0</v>
      </c>
    </row>
    <row r="50" spans="1:30">
      <c r="A50" s="30" t="s">
        <v>93</v>
      </c>
      <c r="B50" s="30" t="s">
        <v>94</v>
      </c>
      <c r="C50" s="30" t="b">
        <v>1</v>
      </c>
      <c r="D50" s="30" t="s">
        <v>5</v>
      </c>
      <c r="E50" s="30" t="s">
        <v>10430</v>
      </c>
      <c r="F50" s="30"/>
      <c r="G50" s="30" t="s">
        <v>10431</v>
      </c>
      <c r="H50" s="30">
        <v>0</v>
      </c>
      <c r="I50" s="32">
        <v>43190</v>
      </c>
      <c r="J50" s="32">
        <v>42388</v>
      </c>
      <c r="K50" s="30"/>
      <c r="L50" s="32">
        <v>41904</v>
      </c>
      <c r="M50" s="30">
        <v>1005.48</v>
      </c>
      <c r="N50" s="30">
        <v>0</v>
      </c>
      <c r="O50" s="30">
        <v>16.760000000000002</v>
      </c>
      <c r="P50" s="30">
        <v>201.12</v>
      </c>
      <c r="Q50" s="30">
        <v>16.760000000000002</v>
      </c>
      <c r="R50" s="30">
        <v>201.12</v>
      </c>
      <c r="S50" s="30">
        <v>708.59</v>
      </c>
      <c r="T50" s="30">
        <v>296.89</v>
      </c>
      <c r="U50" s="30">
        <v>296.89</v>
      </c>
      <c r="V50" s="30">
        <v>16.760000000000002</v>
      </c>
      <c r="W50" s="30">
        <v>201.12</v>
      </c>
      <c r="X50" s="30">
        <v>16.760000000000002</v>
      </c>
      <c r="Y50" s="30">
        <v>201.12</v>
      </c>
      <c r="Z50" s="30">
        <v>708.59</v>
      </c>
      <c r="AA50" s="30">
        <v>615.33000000000004</v>
      </c>
      <c r="AB50" s="30">
        <v>0</v>
      </c>
      <c r="AC50" s="30">
        <v>0</v>
      </c>
      <c r="AD50" s="30">
        <v>0</v>
      </c>
    </row>
    <row r="51" spans="1:30">
      <c r="A51" s="30" t="s">
        <v>95</v>
      </c>
      <c r="B51" s="30" t="s">
        <v>96</v>
      </c>
      <c r="C51" s="30" t="b">
        <v>1</v>
      </c>
      <c r="D51" s="30" t="s">
        <v>5</v>
      </c>
      <c r="E51" s="30" t="s">
        <v>10430</v>
      </c>
      <c r="F51" s="30"/>
      <c r="G51" s="30" t="s">
        <v>10431</v>
      </c>
      <c r="H51" s="30">
        <v>0</v>
      </c>
      <c r="I51" s="32">
        <v>43190</v>
      </c>
      <c r="J51" s="32">
        <v>42388</v>
      </c>
      <c r="K51" s="30"/>
      <c r="L51" s="32">
        <v>41904</v>
      </c>
      <c r="M51" s="30">
        <v>1005.48</v>
      </c>
      <c r="N51" s="30">
        <v>0</v>
      </c>
      <c r="O51" s="30">
        <v>16.760000000000002</v>
      </c>
      <c r="P51" s="30">
        <v>201.12</v>
      </c>
      <c r="Q51" s="30">
        <v>16.760000000000002</v>
      </c>
      <c r="R51" s="30">
        <v>201.12</v>
      </c>
      <c r="S51" s="30">
        <v>708.59</v>
      </c>
      <c r="T51" s="30">
        <v>296.89</v>
      </c>
      <c r="U51" s="30">
        <v>296.89</v>
      </c>
      <c r="V51" s="30">
        <v>16.760000000000002</v>
      </c>
      <c r="W51" s="30">
        <v>201.12</v>
      </c>
      <c r="X51" s="30">
        <v>16.760000000000002</v>
      </c>
      <c r="Y51" s="30">
        <v>201.12</v>
      </c>
      <c r="Z51" s="30">
        <v>708.59</v>
      </c>
      <c r="AA51" s="30">
        <v>615.33000000000004</v>
      </c>
      <c r="AB51" s="30">
        <v>0</v>
      </c>
      <c r="AC51" s="30">
        <v>0</v>
      </c>
      <c r="AD51" s="30">
        <v>0</v>
      </c>
    </row>
    <row r="52" spans="1:30">
      <c r="A52" s="30" t="s">
        <v>97</v>
      </c>
      <c r="B52" s="30" t="s">
        <v>98</v>
      </c>
      <c r="C52" s="30" t="b">
        <v>1</v>
      </c>
      <c r="D52" s="30" t="s">
        <v>5</v>
      </c>
      <c r="E52" s="30" t="s">
        <v>10430</v>
      </c>
      <c r="F52" s="30"/>
      <c r="G52" s="30" t="s">
        <v>10431</v>
      </c>
      <c r="H52" s="30">
        <v>0</v>
      </c>
      <c r="I52" s="32">
        <v>43190</v>
      </c>
      <c r="J52" s="32">
        <v>42388</v>
      </c>
      <c r="K52" s="30"/>
      <c r="L52" s="32">
        <v>41904</v>
      </c>
      <c r="M52" s="30">
        <v>1005.48</v>
      </c>
      <c r="N52" s="30">
        <v>0</v>
      </c>
      <c r="O52" s="30">
        <v>16.760000000000002</v>
      </c>
      <c r="P52" s="30">
        <v>201.12</v>
      </c>
      <c r="Q52" s="30">
        <v>16.760000000000002</v>
      </c>
      <c r="R52" s="30">
        <v>201.12</v>
      </c>
      <c r="S52" s="30">
        <v>708.59</v>
      </c>
      <c r="T52" s="30">
        <v>296.89</v>
      </c>
      <c r="U52" s="30">
        <v>296.89</v>
      </c>
      <c r="V52" s="30">
        <v>16.760000000000002</v>
      </c>
      <c r="W52" s="30">
        <v>201.12</v>
      </c>
      <c r="X52" s="30">
        <v>16.760000000000002</v>
      </c>
      <c r="Y52" s="30">
        <v>201.12</v>
      </c>
      <c r="Z52" s="30">
        <v>708.59</v>
      </c>
      <c r="AA52" s="30">
        <v>615.33000000000004</v>
      </c>
      <c r="AB52" s="30">
        <v>0</v>
      </c>
      <c r="AC52" s="30">
        <v>0</v>
      </c>
      <c r="AD52" s="30">
        <v>0</v>
      </c>
    </row>
    <row r="53" spans="1:30">
      <c r="A53" s="30" t="s">
        <v>99</v>
      </c>
      <c r="B53" s="30" t="s">
        <v>100</v>
      </c>
      <c r="C53" s="30" t="b">
        <v>1</v>
      </c>
      <c r="D53" s="30" t="s">
        <v>5</v>
      </c>
      <c r="E53" s="30" t="s">
        <v>10430</v>
      </c>
      <c r="F53" s="30"/>
      <c r="G53" s="30" t="s">
        <v>10431</v>
      </c>
      <c r="H53" s="30">
        <v>0</v>
      </c>
      <c r="I53" s="32">
        <v>43190</v>
      </c>
      <c r="J53" s="32">
        <v>42388</v>
      </c>
      <c r="K53" s="30"/>
      <c r="L53" s="32">
        <v>41904</v>
      </c>
      <c r="M53" s="30">
        <v>1005.48</v>
      </c>
      <c r="N53" s="30">
        <v>0</v>
      </c>
      <c r="O53" s="30">
        <v>16.760000000000002</v>
      </c>
      <c r="P53" s="30">
        <v>201.12</v>
      </c>
      <c r="Q53" s="30">
        <v>16.760000000000002</v>
      </c>
      <c r="R53" s="30">
        <v>201.12</v>
      </c>
      <c r="S53" s="30">
        <v>708.59</v>
      </c>
      <c r="T53" s="30">
        <v>296.89</v>
      </c>
      <c r="U53" s="30">
        <v>296.89</v>
      </c>
      <c r="V53" s="30">
        <v>16.760000000000002</v>
      </c>
      <c r="W53" s="30">
        <v>201.12</v>
      </c>
      <c r="X53" s="30">
        <v>16.760000000000002</v>
      </c>
      <c r="Y53" s="30">
        <v>201.12</v>
      </c>
      <c r="Z53" s="30">
        <v>708.59</v>
      </c>
      <c r="AA53" s="30">
        <v>615.33000000000004</v>
      </c>
      <c r="AB53" s="30">
        <v>0</v>
      </c>
      <c r="AC53" s="30">
        <v>0</v>
      </c>
      <c r="AD53" s="30">
        <v>0</v>
      </c>
    </row>
    <row r="54" spans="1:30">
      <c r="A54" s="30" t="s">
        <v>101</v>
      </c>
      <c r="B54" s="30" t="s">
        <v>102</v>
      </c>
      <c r="C54" s="30" t="b">
        <v>1</v>
      </c>
      <c r="D54" s="30" t="s">
        <v>5</v>
      </c>
      <c r="E54" s="30" t="s">
        <v>10430</v>
      </c>
      <c r="F54" s="30"/>
      <c r="G54" s="30" t="s">
        <v>10431</v>
      </c>
      <c r="H54" s="30">
        <v>0</v>
      </c>
      <c r="I54" s="32">
        <v>43190</v>
      </c>
      <c r="J54" s="32">
        <v>42388</v>
      </c>
      <c r="K54" s="30"/>
      <c r="L54" s="32">
        <v>41904</v>
      </c>
      <c r="M54" s="30">
        <v>1005.48</v>
      </c>
      <c r="N54" s="30">
        <v>0</v>
      </c>
      <c r="O54" s="30">
        <v>16.760000000000002</v>
      </c>
      <c r="P54" s="30">
        <v>201.12</v>
      </c>
      <c r="Q54" s="30">
        <v>16.760000000000002</v>
      </c>
      <c r="R54" s="30">
        <v>201.12</v>
      </c>
      <c r="S54" s="30">
        <v>708.59</v>
      </c>
      <c r="T54" s="30">
        <v>296.89</v>
      </c>
      <c r="U54" s="30">
        <v>296.89</v>
      </c>
      <c r="V54" s="30">
        <v>16.760000000000002</v>
      </c>
      <c r="W54" s="30">
        <v>201.12</v>
      </c>
      <c r="X54" s="30">
        <v>16.760000000000002</v>
      </c>
      <c r="Y54" s="30">
        <v>201.12</v>
      </c>
      <c r="Z54" s="30">
        <v>708.59</v>
      </c>
      <c r="AA54" s="30">
        <v>615.33000000000004</v>
      </c>
      <c r="AB54" s="30">
        <v>0</v>
      </c>
      <c r="AC54" s="30">
        <v>0</v>
      </c>
      <c r="AD54" s="30">
        <v>0</v>
      </c>
    </row>
    <row r="55" spans="1:30">
      <c r="A55" s="30" t="s">
        <v>103</v>
      </c>
      <c r="B55" s="30" t="s">
        <v>104</v>
      </c>
      <c r="C55" s="30" t="b">
        <v>1</v>
      </c>
      <c r="D55" s="30" t="s">
        <v>5</v>
      </c>
      <c r="E55" s="30" t="s">
        <v>10430</v>
      </c>
      <c r="F55" s="30"/>
      <c r="G55" s="30" t="s">
        <v>10431</v>
      </c>
      <c r="H55" s="30">
        <v>0</v>
      </c>
      <c r="I55" s="32">
        <v>43190</v>
      </c>
      <c r="J55" s="32">
        <v>42388</v>
      </c>
      <c r="K55" s="30"/>
      <c r="L55" s="32">
        <v>41904</v>
      </c>
      <c r="M55" s="30">
        <v>1005.48</v>
      </c>
      <c r="N55" s="30">
        <v>0</v>
      </c>
      <c r="O55" s="30">
        <v>16.760000000000002</v>
      </c>
      <c r="P55" s="30">
        <v>201.12</v>
      </c>
      <c r="Q55" s="30">
        <v>16.760000000000002</v>
      </c>
      <c r="R55" s="30">
        <v>201.12</v>
      </c>
      <c r="S55" s="30">
        <v>708.59</v>
      </c>
      <c r="T55" s="30">
        <v>296.89</v>
      </c>
      <c r="U55" s="30">
        <v>296.89</v>
      </c>
      <c r="V55" s="30">
        <v>16.760000000000002</v>
      </c>
      <c r="W55" s="30">
        <v>201.12</v>
      </c>
      <c r="X55" s="30">
        <v>16.760000000000002</v>
      </c>
      <c r="Y55" s="30">
        <v>201.12</v>
      </c>
      <c r="Z55" s="30">
        <v>708.59</v>
      </c>
      <c r="AA55" s="30">
        <v>615.33000000000004</v>
      </c>
      <c r="AB55" s="30">
        <v>0</v>
      </c>
      <c r="AC55" s="30">
        <v>0</v>
      </c>
      <c r="AD55" s="30">
        <v>0</v>
      </c>
    </row>
    <row r="56" spans="1:30">
      <c r="A56" s="30" t="s">
        <v>105</v>
      </c>
      <c r="B56" s="30" t="s">
        <v>106</v>
      </c>
      <c r="C56" s="30" t="b">
        <v>1</v>
      </c>
      <c r="D56" s="30" t="s">
        <v>5</v>
      </c>
      <c r="E56" s="30" t="s">
        <v>10430</v>
      </c>
      <c r="F56" s="30"/>
      <c r="G56" s="30" t="s">
        <v>10431</v>
      </c>
      <c r="H56" s="30">
        <v>0</v>
      </c>
      <c r="I56" s="32">
        <v>43190</v>
      </c>
      <c r="J56" s="32">
        <v>42388</v>
      </c>
      <c r="K56" s="30"/>
      <c r="L56" s="32">
        <v>41904</v>
      </c>
      <c r="M56" s="30">
        <v>1005.48</v>
      </c>
      <c r="N56" s="30">
        <v>0</v>
      </c>
      <c r="O56" s="30">
        <v>16.760000000000002</v>
      </c>
      <c r="P56" s="30">
        <v>201.12</v>
      </c>
      <c r="Q56" s="30">
        <v>16.760000000000002</v>
      </c>
      <c r="R56" s="30">
        <v>201.12</v>
      </c>
      <c r="S56" s="30">
        <v>708.59</v>
      </c>
      <c r="T56" s="30">
        <v>296.89</v>
      </c>
      <c r="U56" s="30">
        <v>296.89</v>
      </c>
      <c r="V56" s="30">
        <v>16.760000000000002</v>
      </c>
      <c r="W56" s="30">
        <v>201.12</v>
      </c>
      <c r="X56" s="30">
        <v>16.760000000000002</v>
      </c>
      <c r="Y56" s="30">
        <v>201.12</v>
      </c>
      <c r="Z56" s="30">
        <v>708.59</v>
      </c>
      <c r="AA56" s="30">
        <v>615.33000000000004</v>
      </c>
      <c r="AB56" s="30">
        <v>0</v>
      </c>
      <c r="AC56" s="30">
        <v>0</v>
      </c>
      <c r="AD56" s="30">
        <v>0</v>
      </c>
    </row>
    <row r="57" spans="1:30">
      <c r="A57" s="30" t="s">
        <v>107</v>
      </c>
      <c r="B57" s="30" t="s">
        <v>108</v>
      </c>
      <c r="C57" s="30" t="b">
        <v>1</v>
      </c>
      <c r="D57" s="30" t="s">
        <v>5</v>
      </c>
      <c r="E57" s="30" t="s">
        <v>10430</v>
      </c>
      <c r="F57" s="30"/>
      <c r="G57" s="30" t="s">
        <v>10431</v>
      </c>
      <c r="H57" s="30">
        <v>0</v>
      </c>
      <c r="I57" s="32">
        <v>43190</v>
      </c>
      <c r="J57" s="32">
        <v>42388</v>
      </c>
      <c r="K57" s="30"/>
      <c r="L57" s="32">
        <v>41904</v>
      </c>
      <c r="M57" s="30">
        <v>1005.48</v>
      </c>
      <c r="N57" s="30">
        <v>0</v>
      </c>
      <c r="O57" s="30">
        <v>16.760000000000002</v>
      </c>
      <c r="P57" s="30">
        <v>201.12</v>
      </c>
      <c r="Q57" s="30">
        <v>16.760000000000002</v>
      </c>
      <c r="R57" s="30">
        <v>201.12</v>
      </c>
      <c r="S57" s="30">
        <v>708.59</v>
      </c>
      <c r="T57" s="30">
        <v>296.89</v>
      </c>
      <c r="U57" s="30">
        <v>296.89</v>
      </c>
      <c r="V57" s="30">
        <v>16.760000000000002</v>
      </c>
      <c r="W57" s="30">
        <v>201.12</v>
      </c>
      <c r="X57" s="30">
        <v>16.760000000000002</v>
      </c>
      <c r="Y57" s="30">
        <v>201.12</v>
      </c>
      <c r="Z57" s="30">
        <v>708.59</v>
      </c>
      <c r="AA57" s="30">
        <v>615.33000000000004</v>
      </c>
      <c r="AB57" s="30">
        <v>0</v>
      </c>
      <c r="AC57" s="30">
        <v>0</v>
      </c>
      <c r="AD57" s="30">
        <v>0</v>
      </c>
    </row>
    <row r="58" spans="1:30">
      <c r="A58" s="30" t="s">
        <v>109</v>
      </c>
      <c r="B58" s="30" t="s">
        <v>110</v>
      </c>
      <c r="C58" s="30" t="b">
        <v>1</v>
      </c>
      <c r="D58" s="30" t="s">
        <v>5</v>
      </c>
      <c r="E58" s="30" t="s">
        <v>10430</v>
      </c>
      <c r="F58" s="30"/>
      <c r="G58" s="30" t="s">
        <v>10431</v>
      </c>
      <c r="H58" s="30">
        <v>0</v>
      </c>
      <c r="I58" s="32">
        <v>43190</v>
      </c>
      <c r="J58" s="32">
        <v>42388</v>
      </c>
      <c r="K58" s="30"/>
      <c r="L58" s="32">
        <v>41904</v>
      </c>
      <c r="M58" s="30">
        <v>1005.48</v>
      </c>
      <c r="N58" s="30">
        <v>0</v>
      </c>
      <c r="O58" s="30">
        <v>16.760000000000002</v>
      </c>
      <c r="P58" s="30">
        <v>201.12</v>
      </c>
      <c r="Q58" s="30">
        <v>16.760000000000002</v>
      </c>
      <c r="R58" s="30">
        <v>201.12</v>
      </c>
      <c r="S58" s="30">
        <v>708.59</v>
      </c>
      <c r="T58" s="30">
        <v>296.89</v>
      </c>
      <c r="U58" s="30">
        <v>296.89</v>
      </c>
      <c r="V58" s="30">
        <v>16.760000000000002</v>
      </c>
      <c r="W58" s="30">
        <v>201.12</v>
      </c>
      <c r="X58" s="30">
        <v>16.760000000000002</v>
      </c>
      <c r="Y58" s="30">
        <v>201.12</v>
      </c>
      <c r="Z58" s="30">
        <v>708.59</v>
      </c>
      <c r="AA58" s="30">
        <v>615.33000000000004</v>
      </c>
      <c r="AB58" s="30">
        <v>0</v>
      </c>
      <c r="AC58" s="30">
        <v>0</v>
      </c>
      <c r="AD58" s="30">
        <v>0</v>
      </c>
    </row>
    <row r="59" spans="1:30">
      <c r="A59" s="30" t="s">
        <v>111</v>
      </c>
      <c r="B59" s="30" t="s">
        <v>112</v>
      </c>
      <c r="C59" s="30" t="b">
        <v>1</v>
      </c>
      <c r="D59" s="30" t="s">
        <v>5</v>
      </c>
      <c r="E59" s="30" t="s">
        <v>10430</v>
      </c>
      <c r="F59" s="30"/>
      <c r="G59" s="30" t="s">
        <v>10431</v>
      </c>
      <c r="H59" s="30">
        <v>0</v>
      </c>
      <c r="I59" s="32">
        <v>43190</v>
      </c>
      <c r="J59" s="32">
        <v>42388</v>
      </c>
      <c r="K59" s="30"/>
      <c r="L59" s="32">
        <v>41904</v>
      </c>
      <c r="M59" s="30">
        <v>1005.48</v>
      </c>
      <c r="N59" s="30">
        <v>0</v>
      </c>
      <c r="O59" s="30">
        <v>16.760000000000002</v>
      </c>
      <c r="P59" s="30">
        <v>201.12</v>
      </c>
      <c r="Q59" s="30">
        <v>16.760000000000002</v>
      </c>
      <c r="R59" s="30">
        <v>201.12</v>
      </c>
      <c r="S59" s="30">
        <v>708.59</v>
      </c>
      <c r="T59" s="30">
        <v>296.89</v>
      </c>
      <c r="U59" s="30">
        <v>296.89</v>
      </c>
      <c r="V59" s="30">
        <v>16.760000000000002</v>
      </c>
      <c r="W59" s="30">
        <v>201.12</v>
      </c>
      <c r="X59" s="30">
        <v>16.760000000000002</v>
      </c>
      <c r="Y59" s="30">
        <v>201.12</v>
      </c>
      <c r="Z59" s="30">
        <v>708.59</v>
      </c>
      <c r="AA59" s="30">
        <v>615.33000000000004</v>
      </c>
      <c r="AB59" s="30">
        <v>0</v>
      </c>
      <c r="AC59" s="30">
        <v>0</v>
      </c>
      <c r="AD59" s="30">
        <v>0</v>
      </c>
    </row>
    <row r="60" spans="1:30" hidden="1">
      <c r="A60" s="30" t="s">
        <v>113</v>
      </c>
      <c r="B60" s="30" t="s">
        <v>114</v>
      </c>
      <c r="C60" s="30" t="b">
        <v>1</v>
      </c>
      <c r="D60" s="30" t="s">
        <v>5</v>
      </c>
      <c r="E60" s="30" t="s">
        <v>10430</v>
      </c>
      <c r="F60" s="30"/>
      <c r="G60" s="30" t="s">
        <v>10431</v>
      </c>
      <c r="H60" s="30">
        <v>10</v>
      </c>
      <c r="I60" s="32">
        <v>42825</v>
      </c>
      <c r="J60" s="32">
        <v>42388</v>
      </c>
      <c r="K60" s="32">
        <v>42825</v>
      </c>
      <c r="L60" s="32">
        <v>41904</v>
      </c>
      <c r="M60" s="30">
        <v>1005.48</v>
      </c>
      <c r="N60" s="30">
        <v>0</v>
      </c>
      <c r="O60" s="30">
        <v>16.760000000000002</v>
      </c>
      <c r="P60" s="30">
        <v>201.12</v>
      </c>
      <c r="Q60" s="30">
        <v>16.760000000000002</v>
      </c>
      <c r="R60" s="30">
        <v>201.12</v>
      </c>
      <c r="S60" s="30">
        <v>507.47</v>
      </c>
      <c r="T60" s="30">
        <v>498.01</v>
      </c>
      <c r="U60" s="30">
        <v>498.01</v>
      </c>
      <c r="V60" s="30">
        <v>16.760000000000002</v>
      </c>
      <c r="W60" s="30">
        <v>201.12</v>
      </c>
      <c r="X60" s="30">
        <v>16.760000000000002</v>
      </c>
      <c r="Y60" s="30">
        <v>201.12</v>
      </c>
      <c r="Z60" s="30">
        <v>507.47</v>
      </c>
      <c r="AA60" s="30">
        <v>615.33000000000004</v>
      </c>
      <c r="AB60" s="30">
        <v>498.01</v>
      </c>
      <c r="AC60" s="30">
        <v>0</v>
      </c>
      <c r="AD60" s="30">
        <v>-498.01</v>
      </c>
    </row>
    <row r="61" spans="1:30">
      <c r="A61" s="30" t="s">
        <v>115</v>
      </c>
      <c r="B61" s="30" t="s">
        <v>116</v>
      </c>
      <c r="C61" s="30" t="b">
        <v>1</v>
      </c>
      <c r="D61" s="30" t="s">
        <v>5</v>
      </c>
      <c r="E61" s="30" t="s">
        <v>10430</v>
      </c>
      <c r="F61" s="30"/>
      <c r="G61" s="30" t="s">
        <v>10431</v>
      </c>
      <c r="H61" s="30">
        <v>0</v>
      </c>
      <c r="I61" s="32">
        <v>43190</v>
      </c>
      <c r="J61" s="32">
        <v>42388</v>
      </c>
      <c r="K61" s="30"/>
      <c r="L61" s="32">
        <v>41904</v>
      </c>
      <c r="M61" s="30">
        <v>2487.48</v>
      </c>
      <c r="N61" s="30">
        <v>0</v>
      </c>
      <c r="O61" s="30">
        <v>41.46</v>
      </c>
      <c r="P61" s="30">
        <v>497.52</v>
      </c>
      <c r="Q61" s="30">
        <v>41.46</v>
      </c>
      <c r="R61" s="30">
        <v>497.52</v>
      </c>
      <c r="S61" s="30">
        <v>1752.89</v>
      </c>
      <c r="T61" s="30">
        <v>734.59</v>
      </c>
      <c r="U61" s="30">
        <v>734.59</v>
      </c>
      <c r="V61" s="30">
        <v>41.46</v>
      </c>
      <c r="W61" s="30">
        <v>497.52</v>
      </c>
      <c r="X61" s="30">
        <v>41.46</v>
      </c>
      <c r="Y61" s="30">
        <v>497.52</v>
      </c>
      <c r="Z61" s="30">
        <v>1752.89</v>
      </c>
      <c r="AA61" s="30">
        <v>1522.33</v>
      </c>
      <c r="AB61" s="30">
        <v>0</v>
      </c>
      <c r="AC61" s="30">
        <v>0</v>
      </c>
      <c r="AD61" s="30">
        <v>0</v>
      </c>
    </row>
    <row r="62" spans="1:30">
      <c r="A62" s="30" t="s">
        <v>117</v>
      </c>
      <c r="B62" s="30" t="s">
        <v>118</v>
      </c>
      <c r="C62" s="30" t="b">
        <v>1</v>
      </c>
      <c r="D62" s="30" t="s">
        <v>5</v>
      </c>
      <c r="E62" s="30" t="s">
        <v>10430</v>
      </c>
      <c r="F62" s="30"/>
      <c r="G62" s="30" t="s">
        <v>10431</v>
      </c>
      <c r="H62" s="30">
        <v>0</v>
      </c>
      <c r="I62" s="32">
        <v>43190</v>
      </c>
      <c r="J62" s="32">
        <v>42388</v>
      </c>
      <c r="K62" s="30"/>
      <c r="L62" s="32">
        <v>41904</v>
      </c>
      <c r="M62" s="30">
        <v>1005.48</v>
      </c>
      <c r="N62" s="30">
        <v>0</v>
      </c>
      <c r="O62" s="30">
        <v>16.760000000000002</v>
      </c>
      <c r="P62" s="30">
        <v>201.12</v>
      </c>
      <c r="Q62" s="30">
        <v>16.760000000000002</v>
      </c>
      <c r="R62" s="30">
        <v>201.12</v>
      </c>
      <c r="S62" s="30">
        <v>708.59</v>
      </c>
      <c r="T62" s="30">
        <v>296.89</v>
      </c>
      <c r="U62" s="30">
        <v>296.89</v>
      </c>
      <c r="V62" s="30">
        <v>16.760000000000002</v>
      </c>
      <c r="W62" s="30">
        <v>201.12</v>
      </c>
      <c r="X62" s="30">
        <v>16.760000000000002</v>
      </c>
      <c r="Y62" s="30">
        <v>201.12</v>
      </c>
      <c r="Z62" s="30">
        <v>708.59</v>
      </c>
      <c r="AA62" s="30">
        <v>615.33000000000004</v>
      </c>
      <c r="AB62" s="30">
        <v>0</v>
      </c>
      <c r="AC62" s="30">
        <v>0</v>
      </c>
      <c r="AD62" s="30">
        <v>0</v>
      </c>
    </row>
    <row r="63" spans="1:30">
      <c r="A63" s="30" t="s">
        <v>119</v>
      </c>
      <c r="B63" s="30" t="s">
        <v>120</v>
      </c>
      <c r="C63" s="30" t="b">
        <v>1</v>
      </c>
      <c r="D63" s="30" t="s">
        <v>5</v>
      </c>
      <c r="E63" s="30" t="s">
        <v>10430</v>
      </c>
      <c r="F63" s="30"/>
      <c r="G63" s="30" t="s">
        <v>10431</v>
      </c>
      <c r="H63" s="30">
        <v>0</v>
      </c>
      <c r="I63" s="32">
        <v>43190</v>
      </c>
      <c r="J63" s="32">
        <v>42388</v>
      </c>
      <c r="K63" s="30"/>
      <c r="L63" s="32">
        <v>41904</v>
      </c>
      <c r="M63" s="30">
        <v>1005.48</v>
      </c>
      <c r="N63" s="30">
        <v>0</v>
      </c>
      <c r="O63" s="30">
        <v>16.760000000000002</v>
      </c>
      <c r="P63" s="30">
        <v>201.12</v>
      </c>
      <c r="Q63" s="30">
        <v>16.760000000000002</v>
      </c>
      <c r="R63" s="30">
        <v>201.12</v>
      </c>
      <c r="S63" s="30">
        <v>708.59</v>
      </c>
      <c r="T63" s="30">
        <v>296.89</v>
      </c>
      <c r="U63" s="30">
        <v>296.89</v>
      </c>
      <c r="V63" s="30">
        <v>16.760000000000002</v>
      </c>
      <c r="W63" s="30">
        <v>201.12</v>
      </c>
      <c r="X63" s="30">
        <v>16.760000000000002</v>
      </c>
      <c r="Y63" s="30">
        <v>201.12</v>
      </c>
      <c r="Z63" s="30">
        <v>708.59</v>
      </c>
      <c r="AA63" s="30">
        <v>615.33000000000004</v>
      </c>
      <c r="AB63" s="30">
        <v>0</v>
      </c>
      <c r="AC63" s="30">
        <v>0</v>
      </c>
      <c r="AD63" s="30">
        <v>0</v>
      </c>
    </row>
    <row r="64" spans="1:30">
      <c r="A64" s="30" t="s">
        <v>121</v>
      </c>
      <c r="B64" s="30" t="s">
        <v>10432</v>
      </c>
      <c r="C64" s="30" t="b">
        <v>1</v>
      </c>
      <c r="D64" s="30" t="s">
        <v>5</v>
      </c>
      <c r="E64" s="30" t="s">
        <v>10430</v>
      </c>
      <c r="F64" s="30"/>
      <c r="G64" s="30" t="s">
        <v>10431</v>
      </c>
      <c r="H64" s="30">
        <v>0</v>
      </c>
      <c r="I64" s="32">
        <v>43190</v>
      </c>
      <c r="J64" s="32">
        <v>42388</v>
      </c>
      <c r="K64" s="30"/>
      <c r="L64" s="32">
        <v>41904</v>
      </c>
      <c r="M64" s="30">
        <v>2487.48</v>
      </c>
      <c r="N64" s="30">
        <v>0</v>
      </c>
      <c r="O64" s="30">
        <v>41.46</v>
      </c>
      <c r="P64" s="30">
        <v>497.52</v>
      </c>
      <c r="Q64" s="30">
        <v>41.46</v>
      </c>
      <c r="R64" s="30">
        <v>497.52</v>
      </c>
      <c r="S64" s="30">
        <v>1752.89</v>
      </c>
      <c r="T64" s="30">
        <v>734.59</v>
      </c>
      <c r="U64" s="30">
        <v>734.59</v>
      </c>
      <c r="V64" s="30">
        <v>41.46</v>
      </c>
      <c r="W64" s="30">
        <v>497.52</v>
      </c>
      <c r="X64" s="30">
        <v>41.46</v>
      </c>
      <c r="Y64" s="30">
        <v>497.52</v>
      </c>
      <c r="Z64" s="30">
        <v>1752.89</v>
      </c>
      <c r="AA64" s="30">
        <v>1522.33</v>
      </c>
      <c r="AB64" s="30">
        <v>0</v>
      </c>
      <c r="AC64" s="30">
        <v>0</v>
      </c>
      <c r="AD64" s="30">
        <v>0</v>
      </c>
    </row>
    <row r="65" spans="1:30">
      <c r="A65" s="30" t="s">
        <v>122</v>
      </c>
      <c r="B65" s="30" t="s">
        <v>10433</v>
      </c>
      <c r="C65" s="30" t="b">
        <v>1</v>
      </c>
      <c r="D65" s="30" t="s">
        <v>5</v>
      </c>
      <c r="E65" s="30" t="s">
        <v>10430</v>
      </c>
      <c r="F65" s="30"/>
      <c r="G65" s="30" t="s">
        <v>10431</v>
      </c>
      <c r="H65" s="30">
        <v>0</v>
      </c>
      <c r="I65" s="32">
        <v>43190</v>
      </c>
      <c r="J65" s="32">
        <v>42388</v>
      </c>
      <c r="K65" s="30"/>
      <c r="L65" s="32">
        <v>41904</v>
      </c>
      <c r="M65" s="30">
        <v>2487.48</v>
      </c>
      <c r="N65" s="30">
        <v>0</v>
      </c>
      <c r="O65" s="30">
        <v>41.46</v>
      </c>
      <c r="P65" s="30">
        <v>497.52</v>
      </c>
      <c r="Q65" s="30">
        <v>41.46</v>
      </c>
      <c r="R65" s="30">
        <v>497.52</v>
      </c>
      <c r="S65" s="30">
        <v>1752.89</v>
      </c>
      <c r="T65" s="30">
        <v>734.59</v>
      </c>
      <c r="U65" s="30">
        <v>734.59</v>
      </c>
      <c r="V65" s="30">
        <v>41.46</v>
      </c>
      <c r="W65" s="30">
        <v>497.52</v>
      </c>
      <c r="X65" s="30">
        <v>41.46</v>
      </c>
      <c r="Y65" s="30">
        <v>497.52</v>
      </c>
      <c r="Z65" s="30">
        <v>1752.89</v>
      </c>
      <c r="AA65" s="30">
        <v>1522.33</v>
      </c>
      <c r="AB65" s="30">
        <v>0</v>
      </c>
      <c r="AC65" s="30">
        <v>0</v>
      </c>
      <c r="AD65" s="30">
        <v>0</v>
      </c>
    </row>
    <row r="66" spans="1:30">
      <c r="A66" s="30" t="s">
        <v>123</v>
      </c>
      <c r="B66" s="30" t="s">
        <v>124</v>
      </c>
      <c r="C66" s="30" t="b">
        <v>1</v>
      </c>
      <c r="D66" s="30" t="s">
        <v>5</v>
      </c>
      <c r="E66" s="30" t="s">
        <v>10430</v>
      </c>
      <c r="F66" s="30"/>
      <c r="G66" s="30" t="s">
        <v>10431</v>
      </c>
      <c r="H66" s="30">
        <v>0</v>
      </c>
      <c r="I66" s="32">
        <v>43190</v>
      </c>
      <c r="J66" s="32">
        <v>42388</v>
      </c>
      <c r="K66" s="30"/>
      <c r="L66" s="32">
        <v>41904</v>
      </c>
      <c r="M66" s="30">
        <v>1005.48</v>
      </c>
      <c r="N66" s="30">
        <v>0</v>
      </c>
      <c r="O66" s="30">
        <v>16.760000000000002</v>
      </c>
      <c r="P66" s="30">
        <v>201.12</v>
      </c>
      <c r="Q66" s="30">
        <v>16.760000000000002</v>
      </c>
      <c r="R66" s="30">
        <v>201.12</v>
      </c>
      <c r="S66" s="30">
        <v>708.59</v>
      </c>
      <c r="T66" s="30">
        <v>296.89</v>
      </c>
      <c r="U66" s="30">
        <v>296.89</v>
      </c>
      <c r="V66" s="30">
        <v>16.760000000000002</v>
      </c>
      <c r="W66" s="30">
        <v>201.12</v>
      </c>
      <c r="X66" s="30">
        <v>16.760000000000002</v>
      </c>
      <c r="Y66" s="30">
        <v>201.12</v>
      </c>
      <c r="Z66" s="30">
        <v>708.59</v>
      </c>
      <c r="AA66" s="30">
        <v>615.33000000000004</v>
      </c>
      <c r="AB66" s="30">
        <v>0</v>
      </c>
      <c r="AC66" s="30">
        <v>0</v>
      </c>
      <c r="AD66" s="30">
        <v>0</v>
      </c>
    </row>
    <row r="67" spans="1:30">
      <c r="A67" s="30" t="s">
        <v>125</v>
      </c>
      <c r="B67" s="30" t="s">
        <v>126</v>
      </c>
      <c r="C67" s="30" t="b">
        <v>1</v>
      </c>
      <c r="D67" s="30" t="s">
        <v>5</v>
      </c>
      <c r="E67" s="30" t="s">
        <v>10430</v>
      </c>
      <c r="F67" s="30"/>
      <c r="G67" s="30" t="s">
        <v>10431</v>
      </c>
      <c r="H67" s="30">
        <v>0</v>
      </c>
      <c r="I67" s="32">
        <v>43190</v>
      </c>
      <c r="J67" s="32">
        <v>42388</v>
      </c>
      <c r="K67" s="30"/>
      <c r="L67" s="32">
        <v>41904</v>
      </c>
      <c r="M67" s="30">
        <v>1005.48</v>
      </c>
      <c r="N67" s="30">
        <v>0</v>
      </c>
      <c r="O67" s="30">
        <v>16.760000000000002</v>
      </c>
      <c r="P67" s="30">
        <v>201.12</v>
      </c>
      <c r="Q67" s="30">
        <v>16.760000000000002</v>
      </c>
      <c r="R67" s="30">
        <v>201.12</v>
      </c>
      <c r="S67" s="30">
        <v>708.59</v>
      </c>
      <c r="T67" s="30">
        <v>296.89</v>
      </c>
      <c r="U67" s="30">
        <v>296.89</v>
      </c>
      <c r="V67" s="30">
        <v>16.760000000000002</v>
      </c>
      <c r="W67" s="30">
        <v>201.12</v>
      </c>
      <c r="X67" s="30">
        <v>16.760000000000002</v>
      </c>
      <c r="Y67" s="30">
        <v>201.12</v>
      </c>
      <c r="Z67" s="30">
        <v>708.59</v>
      </c>
      <c r="AA67" s="30">
        <v>615.33000000000004</v>
      </c>
      <c r="AB67" s="30">
        <v>0</v>
      </c>
      <c r="AC67" s="30">
        <v>0</v>
      </c>
      <c r="AD67" s="30">
        <v>0</v>
      </c>
    </row>
    <row r="68" spans="1:30" hidden="1">
      <c r="A68" s="30" t="s">
        <v>127</v>
      </c>
      <c r="B68" s="30" t="s">
        <v>128</v>
      </c>
      <c r="C68" s="30" t="b">
        <v>1</v>
      </c>
      <c r="D68" s="30" t="s">
        <v>5</v>
      </c>
      <c r="E68" s="30" t="s">
        <v>10430</v>
      </c>
      <c r="F68" s="30"/>
      <c r="G68" s="30" t="s">
        <v>10431</v>
      </c>
      <c r="H68" s="30">
        <v>10</v>
      </c>
      <c r="I68" s="32">
        <v>42825</v>
      </c>
      <c r="J68" s="32">
        <v>42388</v>
      </c>
      <c r="K68" s="32">
        <v>42825</v>
      </c>
      <c r="L68" s="32">
        <v>41904</v>
      </c>
      <c r="M68" s="30">
        <v>1005.48</v>
      </c>
      <c r="N68" s="30">
        <v>0</v>
      </c>
      <c r="O68" s="30">
        <v>16.760000000000002</v>
      </c>
      <c r="P68" s="30">
        <v>201.12</v>
      </c>
      <c r="Q68" s="30">
        <v>16.760000000000002</v>
      </c>
      <c r="R68" s="30">
        <v>201.12</v>
      </c>
      <c r="S68" s="30">
        <v>507.47</v>
      </c>
      <c r="T68" s="30">
        <v>498.01</v>
      </c>
      <c r="U68" s="30">
        <v>498.01</v>
      </c>
      <c r="V68" s="30">
        <v>16.760000000000002</v>
      </c>
      <c r="W68" s="30">
        <v>201.12</v>
      </c>
      <c r="X68" s="30">
        <v>16.760000000000002</v>
      </c>
      <c r="Y68" s="30">
        <v>201.12</v>
      </c>
      <c r="Z68" s="30">
        <v>507.47</v>
      </c>
      <c r="AA68" s="30">
        <v>615.33000000000004</v>
      </c>
      <c r="AB68" s="30">
        <v>498.01</v>
      </c>
      <c r="AC68" s="30">
        <v>0</v>
      </c>
      <c r="AD68" s="30">
        <v>-498.01</v>
      </c>
    </row>
    <row r="69" spans="1:30" hidden="1">
      <c r="A69" s="30" t="s">
        <v>129</v>
      </c>
      <c r="B69" s="30" t="s">
        <v>130</v>
      </c>
      <c r="C69" s="30" t="b">
        <v>1</v>
      </c>
      <c r="D69" s="30" t="s">
        <v>5</v>
      </c>
      <c r="E69" s="30" t="s">
        <v>10430</v>
      </c>
      <c r="F69" s="30"/>
      <c r="G69" s="30" t="s">
        <v>10431</v>
      </c>
      <c r="H69" s="30">
        <v>10</v>
      </c>
      <c r="I69" s="32">
        <v>42825</v>
      </c>
      <c r="J69" s="32">
        <v>42388</v>
      </c>
      <c r="K69" s="32">
        <v>42825</v>
      </c>
      <c r="L69" s="32">
        <v>41904</v>
      </c>
      <c r="M69" s="30">
        <v>1005.48</v>
      </c>
      <c r="N69" s="30">
        <v>0</v>
      </c>
      <c r="O69" s="30">
        <v>16.760000000000002</v>
      </c>
      <c r="P69" s="30">
        <v>201.12</v>
      </c>
      <c r="Q69" s="30">
        <v>16.760000000000002</v>
      </c>
      <c r="R69" s="30">
        <v>201.12</v>
      </c>
      <c r="S69" s="30">
        <v>507.47</v>
      </c>
      <c r="T69" s="30">
        <v>498.01</v>
      </c>
      <c r="U69" s="30">
        <v>498.01</v>
      </c>
      <c r="V69" s="30">
        <v>16.760000000000002</v>
      </c>
      <c r="W69" s="30">
        <v>201.12</v>
      </c>
      <c r="X69" s="30">
        <v>16.760000000000002</v>
      </c>
      <c r="Y69" s="30">
        <v>201.12</v>
      </c>
      <c r="Z69" s="30">
        <v>507.47</v>
      </c>
      <c r="AA69" s="30">
        <v>615.33000000000004</v>
      </c>
      <c r="AB69" s="30">
        <v>498.01</v>
      </c>
      <c r="AC69" s="30">
        <v>0</v>
      </c>
      <c r="AD69" s="30">
        <v>-498.01</v>
      </c>
    </row>
    <row r="70" spans="1:30" hidden="1">
      <c r="A70" s="30" t="s">
        <v>131</v>
      </c>
      <c r="B70" s="30" t="s">
        <v>132</v>
      </c>
      <c r="C70" s="30" t="b">
        <v>1</v>
      </c>
      <c r="D70" s="30" t="s">
        <v>5</v>
      </c>
      <c r="E70" s="30" t="s">
        <v>10430</v>
      </c>
      <c r="F70" s="30"/>
      <c r="G70" s="30" t="s">
        <v>10431</v>
      </c>
      <c r="H70" s="30">
        <v>10</v>
      </c>
      <c r="I70" s="32">
        <v>42825</v>
      </c>
      <c r="J70" s="32">
        <v>42388</v>
      </c>
      <c r="K70" s="32">
        <v>42825</v>
      </c>
      <c r="L70" s="32">
        <v>41904</v>
      </c>
      <c r="M70" s="30">
        <v>1005.48</v>
      </c>
      <c r="N70" s="30">
        <v>0</v>
      </c>
      <c r="O70" s="30">
        <v>16.760000000000002</v>
      </c>
      <c r="P70" s="30">
        <v>201.12</v>
      </c>
      <c r="Q70" s="30">
        <v>16.760000000000002</v>
      </c>
      <c r="R70" s="30">
        <v>201.12</v>
      </c>
      <c r="S70" s="30">
        <v>507.47</v>
      </c>
      <c r="T70" s="30">
        <v>498.01</v>
      </c>
      <c r="U70" s="30">
        <v>498.01</v>
      </c>
      <c r="V70" s="30">
        <v>16.760000000000002</v>
      </c>
      <c r="W70" s="30">
        <v>201.12</v>
      </c>
      <c r="X70" s="30">
        <v>16.760000000000002</v>
      </c>
      <c r="Y70" s="30">
        <v>201.12</v>
      </c>
      <c r="Z70" s="30">
        <v>507.47</v>
      </c>
      <c r="AA70" s="30">
        <v>615.33000000000004</v>
      </c>
      <c r="AB70" s="30">
        <v>498.01</v>
      </c>
      <c r="AC70" s="30">
        <v>0</v>
      </c>
      <c r="AD70" s="30">
        <v>-498.01</v>
      </c>
    </row>
    <row r="71" spans="1:30">
      <c r="A71" s="30" t="s">
        <v>133</v>
      </c>
      <c r="B71" s="30" t="s">
        <v>134</v>
      </c>
      <c r="C71" s="30" t="b">
        <v>1</v>
      </c>
      <c r="D71" s="30" t="s">
        <v>5</v>
      </c>
      <c r="E71" s="30" t="s">
        <v>10430</v>
      </c>
      <c r="F71" s="30"/>
      <c r="G71" s="30" t="s">
        <v>10431</v>
      </c>
      <c r="H71" s="30">
        <v>0</v>
      </c>
      <c r="I71" s="32">
        <v>43190</v>
      </c>
      <c r="J71" s="32">
        <v>42388</v>
      </c>
      <c r="K71" s="30"/>
      <c r="L71" s="32">
        <v>41904</v>
      </c>
      <c r="M71" s="30">
        <v>1005.48</v>
      </c>
      <c r="N71" s="30">
        <v>0</v>
      </c>
      <c r="O71" s="30">
        <v>16.760000000000002</v>
      </c>
      <c r="P71" s="30">
        <v>201.12</v>
      </c>
      <c r="Q71" s="30">
        <v>16.760000000000002</v>
      </c>
      <c r="R71" s="30">
        <v>201.12</v>
      </c>
      <c r="S71" s="30">
        <v>708.59</v>
      </c>
      <c r="T71" s="30">
        <v>296.89</v>
      </c>
      <c r="U71" s="30">
        <v>296.89</v>
      </c>
      <c r="V71" s="30">
        <v>16.760000000000002</v>
      </c>
      <c r="W71" s="30">
        <v>201.12</v>
      </c>
      <c r="X71" s="30">
        <v>16.760000000000002</v>
      </c>
      <c r="Y71" s="30">
        <v>201.12</v>
      </c>
      <c r="Z71" s="30">
        <v>708.59</v>
      </c>
      <c r="AA71" s="30">
        <v>615.33000000000004</v>
      </c>
      <c r="AB71" s="30">
        <v>0</v>
      </c>
      <c r="AC71" s="30">
        <v>0</v>
      </c>
      <c r="AD71" s="30">
        <v>0</v>
      </c>
    </row>
    <row r="72" spans="1:30">
      <c r="A72" s="30" t="s">
        <v>135</v>
      </c>
      <c r="B72" s="30" t="s">
        <v>136</v>
      </c>
      <c r="C72" s="30" t="b">
        <v>1</v>
      </c>
      <c r="D72" s="30" t="s">
        <v>5</v>
      </c>
      <c r="E72" s="30" t="s">
        <v>10430</v>
      </c>
      <c r="F72" s="30"/>
      <c r="G72" s="30" t="s">
        <v>10431</v>
      </c>
      <c r="H72" s="30">
        <v>0</v>
      </c>
      <c r="I72" s="32">
        <v>43190</v>
      </c>
      <c r="J72" s="32">
        <v>42388</v>
      </c>
      <c r="K72" s="30"/>
      <c r="L72" s="32">
        <v>41904</v>
      </c>
      <c r="M72" s="30">
        <v>1005.48</v>
      </c>
      <c r="N72" s="30">
        <v>0</v>
      </c>
      <c r="O72" s="30">
        <v>16.760000000000002</v>
      </c>
      <c r="P72" s="30">
        <v>201.12</v>
      </c>
      <c r="Q72" s="30">
        <v>16.760000000000002</v>
      </c>
      <c r="R72" s="30">
        <v>201.12</v>
      </c>
      <c r="S72" s="30">
        <v>708.59</v>
      </c>
      <c r="T72" s="30">
        <v>296.89</v>
      </c>
      <c r="U72" s="30">
        <v>296.89</v>
      </c>
      <c r="V72" s="30">
        <v>16.760000000000002</v>
      </c>
      <c r="W72" s="30">
        <v>201.12</v>
      </c>
      <c r="X72" s="30">
        <v>16.760000000000002</v>
      </c>
      <c r="Y72" s="30">
        <v>201.12</v>
      </c>
      <c r="Z72" s="30">
        <v>708.59</v>
      </c>
      <c r="AA72" s="30">
        <v>615.33000000000004</v>
      </c>
      <c r="AB72" s="30">
        <v>0</v>
      </c>
      <c r="AC72" s="30">
        <v>0</v>
      </c>
      <c r="AD72" s="30">
        <v>0</v>
      </c>
    </row>
    <row r="73" spans="1:30">
      <c r="A73" s="30" t="s">
        <v>137</v>
      </c>
      <c r="B73" s="30" t="s">
        <v>138</v>
      </c>
      <c r="C73" s="30" t="b">
        <v>1</v>
      </c>
      <c r="D73" s="30" t="s">
        <v>5</v>
      </c>
      <c r="E73" s="30" t="s">
        <v>10430</v>
      </c>
      <c r="F73" s="30"/>
      <c r="G73" s="30" t="s">
        <v>10431</v>
      </c>
      <c r="H73" s="30">
        <v>0</v>
      </c>
      <c r="I73" s="32">
        <v>43190</v>
      </c>
      <c r="J73" s="32">
        <v>42388</v>
      </c>
      <c r="K73" s="30"/>
      <c r="L73" s="32">
        <v>41904</v>
      </c>
      <c r="M73" s="30">
        <v>1005.48</v>
      </c>
      <c r="N73" s="30">
        <v>0</v>
      </c>
      <c r="O73" s="30">
        <v>16.760000000000002</v>
      </c>
      <c r="P73" s="30">
        <v>201.12</v>
      </c>
      <c r="Q73" s="30">
        <v>16.760000000000002</v>
      </c>
      <c r="R73" s="30">
        <v>201.12</v>
      </c>
      <c r="S73" s="30">
        <v>708.59</v>
      </c>
      <c r="T73" s="30">
        <v>296.89</v>
      </c>
      <c r="U73" s="30">
        <v>296.89</v>
      </c>
      <c r="V73" s="30">
        <v>16.760000000000002</v>
      </c>
      <c r="W73" s="30">
        <v>201.12</v>
      </c>
      <c r="X73" s="30">
        <v>16.760000000000002</v>
      </c>
      <c r="Y73" s="30">
        <v>201.12</v>
      </c>
      <c r="Z73" s="30">
        <v>708.59</v>
      </c>
      <c r="AA73" s="30">
        <v>615.33000000000004</v>
      </c>
      <c r="AB73" s="30">
        <v>0</v>
      </c>
      <c r="AC73" s="30">
        <v>0</v>
      </c>
      <c r="AD73" s="30">
        <v>0</v>
      </c>
    </row>
    <row r="74" spans="1:30" hidden="1">
      <c r="A74" s="30" t="s">
        <v>139</v>
      </c>
      <c r="B74" s="30" t="s">
        <v>140</v>
      </c>
      <c r="C74" s="30" t="b">
        <v>1</v>
      </c>
      <c r="D74" s="30" t="s">
        <v>5</v>
      </c>
      <c r="E74" s="30" t="s">
        <v>10430</v>
      </c>
      <c r="F74" s="30"/>
      <c r="G74" s="30" t="s">
        <v>10431</v>
      </c>
      <c r="H74" s="30">
        <v>10</v>
      </c>
      <c r="I74" s="32">
        <v>42825</v>
      </c>
      <c r="J74" s="32">
        <v>42388</v>
      </c>
      <c r="K74" s="32">
        <v>42825</v>
      </c>
      <c r="L74" s="32">
        <v>41904</v>
      </c>
      <c r="M74" s="30">
        <v>1005.48</v>
      </c>
      <c r="N74" s="30">
        <v>0</v>
      </c>
      <c r="O74" s="30">
        <v>16.760000000000002</v>
      </c>
      <c r="P74" s="30">
        <v>201.12</v>
      </c>
      <c r="Q74" s="30">
        <v>16.760000000000002</v>
      </c>
      <c r="R74" s="30">
        <v>201.12</v>
      </c>
      <c r="S74" s="30">
        <v>507.47</v>
      </c>
      <c r="T74" s="30">
        <v>498.01</v>
      </c>
      <c r="U74" s="30">
        <v>498.01</v>
      </c>
      <c r="V74" s="30">
        <v>16.760000000000002</v>
      </c>
      <c r="W74" s="30">
        <v>201.12</v>
      </c>
      <c r="X74" s="30">
        <v>16.760000000000002</v>
      </c>
      <c r="Y74" s="30">
        <v>201.12</v>
      </c>
      <c r="Z74" s="30">
        <v>507.47</v>
      </c>
      <c r="AA74" s="30">
        <v>615.33000000000004</v>
      </c>
      <c r="AB74" s="30">
        <v>498.01</v>
      </c>
      <c r="AC74" s="30">
        <v>0</v>
      </c>
      <c r="AD74" s="30">
        <v>-498.01</v>
      </c>
    </row>
    <row r="75" spans="1:30">
      <c r="A75" s="30" t="s">
        <v>141</v>
      </c>
      <c r="B75" s="30" t="s">
        <v>142</v>
      </c>
      <c r="C75" s="30" t="b">
        <v>1</v>
      </c>
      <c r="D75" s="30" t="s">
        <v>5</v>
      </c>
      <c r="E75" s="30" t="s">
        <v>10430</v>
      </c>
      <c r="F75" s="30"/>
      <c r="G75" s="30" t="s">
        <v>10431</v>
      </c>
      <c r="H75" s="30">
        <v>9</v>
      </c>
      <c r="I75" s="32">
        <v>43131</v>
      </c>
      <c r="J75" s="32">
        <v>42388</v>
      </c>
      <c r="K75" s="30"/>
      <c r="L75" s="32">
        <v>42030</v>
      </c>
      <c r="M75" s="30">
        <v>1128.8</v>
      </c>
      <c r="N75" s="30">
        <v>0</v>
      </c>
      <c r="O75" s="30">
        <v>31.36</v>
      </c>
      <c r="P75" s="30">
        <v>376.32</v>
      </c>
      <c r="Q75" s="30">
        <v>26.91</v>
      </c>
      <c r="R75" s="30">
        <v>309.14999999999998</v>
      </c>
      <c r="S75" s="30">
        <v>1128.8</v>
      </c>
      <c r="T75" s="30">
        <v>0</v>
      </c>
      <c r="U75" s="30">
        <v>0</v>
      </c>
      <c r="V75" s="30">
        <v>31.36</v>
      </c>
      <c r="W75" s="30">
        <v>376.32</v>
      </c>
      <c r="X75" s="30">
        <v>26.91</v>
      </c>
      <c r="Y75" s="30">
        <v>309.14999999999998</v>
      </c>
      <c r="Z75" s="30">
        <v>1128.8</v>
      </c>
      <c r="AA75" s="30">
        <v>779.55</v>
      </c>
      <c r="AB75" s="30">
        <v>0</v>
      </c>
      <c r="AC75" s="30">
        <v>0</v>
      </c>
      <c r="AD75" s="30">
        <v>0</v>
      </c>
    </row>
    <row r="76" spans="1:30">
      <c r="A76" s="30" t="s">
        <v>143</v>
      </c>
      <c r="B76" s="30" t="s">
        <v>144</v>
      </c>
      <c r="C76" s="30" t="b">
        <v>1</v>
      </c>
      <c r="D76" s="30" t="s">
        <v>5</v>
      </c>
      <c r="E76" s="30" t="s">
        <v>10430</v>
      </c>
      <c r="F76" s="30"/>
      <c r="G76" s="30" t="s">
        <v>10431</v>
      </c>
      <c r="H76" s="30">
        <v>9</v>
      </c>
      <c r="I76" s="32">
        <v>42855</v>
      </c>
      <c r="J76" s="32">
        <v>42388</v>
      </c>
      <c r="K76" s="30"/>
      <c r="L76" s="32">
        <v>41759</v>
      </c>
      <c r="M76" s="30">
        <v>16313.4</v>
      </c>
      <c r="N76" s="30">
        <v>0</v>
      </c>
      <c r="O76" s="30">
        <v>453.15</v>
      </c>
      <c r="P76" s="30">
        <v>5437.8</v>
      </c>
      <c r="Q76" s="30">
        <v>432.04</v>
      </c>
      <c r="R76" s="30">
        <v>432.04</v>
      </c>
      <c r="S76" s="30">
        <v>16313.4</v>
      </c>
      <c r="T76" s="30">
        <v>0</v>
      </c>
      <c r="U76" s="30">
        <v>0</v>
      </c>
      <c r="V76" s="30">
        <v>453.15</v>
      </c>
      <c r="W76" s="30">
        <v>5437.8</v>
      </c>
      <c r="X76" s="30">
        <v>432.04</v>
      </c>
      <c r="Y76" s="30">
        <v>432.04</v>
      </c>
      <c r="Z76" s="30">
        <v>16313.4</v>
      </c>
      <c r="AA76" s="30">
        <v>5869.84</v>
      </c>
      <c r="AB76" s="30">
        <v>0</v>
      </c>
      <c r="AC76" s="30">
        <v>0</v>
      </c>
      <c r="AD76" s="30">
        <v>0</v>
      </c>
    </row>
    <row r="77" spans="1:30">
      <c r="A77" s="30" t="s">
        <v>145</v>
      </c>
      <c r="B77" s="30" t="s">
        <v>146</v>
      </c>
      <c r="C77" s="30" t="b">
        <v>1</v>
      </c>
      <c r="D77" s="30" t="s">
        <v>5</v>
      </c>
      <c r="E77" s="30" t="s">
        <v>10430</v>
      </c>
      <c r="F77" s="30"/>
      <c r="G77" s="30" t="s">
        <v>10431</v>
      </c>
      <c r="H77" s="30">
        <v>9</v>
      </c>
      <c r="I77" s="32">
        <v>42978</v>
      </c>
      <c r="J77" s="32">
        <v>42388</v>
      </c>
      <c r="K77" s="30"/>
      <c r="L77" s="32">
        <v>41864</v>
      </c>
      <c r="M77" s="30">
        <v>4031</v>
      </c>
      <c r="N77" s="30">
        <v>0</v>
      </c>
      <c r="O77" s="30">
        <v>111.97</v>
      </c>
      <c r="P77" s="30">
        <v>1343.64</v>
      </c>
      <c r="Q77" s="30">
        <v>45.47</v>
      </c>
      <c r="R77" s="30">
        <v>493.35</v>
      </c>
      <c r="S77" s="30">
        <v>4031</v>
      </c>
      <c r="T77" s="30">
        <v>0</v>
      </c>
      <c r="U77" s="30">
        <v>0</v>
      </c>
      <c r="V77" s="30">
        <v>111.97</v>
      </c>
      <c r="W77" s="30">
        <v>1343.64</v>
      </c>
      <c r="X77" s="30">
        <v>45.47</v>
      </c>
      <c r="Y77" s="30">
        <v>493.35</v>
      </c>
      <c r="Z77" s="30">
        <v>4031</v>
      </c>
      <c r="AA77" s="30">
        <v>1389.11</v>
      </c>
      <c r="AB77" s="30">
        <v>0</v>
      </c>
      <c r="AC77" s="30">
        <v>0</v>
      </c>
      <c r="AD77" s="30">
        <v>0</v>
      </c>
    </row>
    <row r="78" spans="1:30">
      <c r="A78" s="30" t="s">
        <v>147</v>
      </c>
      <c r="B78" s="30" t="s">
        <v>148</v>
      </c>
      <c r="C78" s="30" t="b">
        <v>1</v>
      </c>
      <c r="D78" s="30" t="s">
        <v>5</v>
      </c>
      <c r="E78" s="30" t="s">
        <v>10430</v>
      </c>
      <c r="F78" s="30"/>
      <c r="G78" s="30" t="s">
        <v>10431</v>
      </c>
      <c r="H78" s="30">
        <v>9</v>
      </c>
      <c r="I78" s="32">
        <v>42978</v>
      </c>
      <c r="J78" s="32">
        <v>42388</v>
      </c>
      <c r="K78" s="30"/>
      <c r="L78" s="32">
        <v>41864</v>
      </c>
      <c r="M78" s="30">
        <v>4031</v>
      </c>
      <c r="N78" s="30">
        <v>0</v>
      </c>
      <c r="O78" s="30">
        <v>111.97</v>
      </c>
      <c r="P78" s="30">
        <v>1343.64</v>
      </c>
      <c r="Q78" s="30">
        <v>45.47</v>
      </c>
      <c r="R78" s="30">
        <v>493.35</v>
      </c>
      <c r="S78" s="30">
        <v>4031</v>
      </c>
      <c r="T78" s="30">
        <v>0</v>
      </c>
      <c r="U78" s="30">
        <v>0</v>
      </c>
      <c r="V78" s="30">
        <v>111.97</v>
      </c>
      <c r="W78" s="30">
        <v>1343.64</v>
      </c>
      <c r="X78" s="30">
        <v>45.47</v>
      </c>
      <c r="Y78" s="30">
        <v>493.35</v>
      </c>
      <c r="Z78" s="30">
        <v>4031</v>
      </c>
      <c r="AA78" s="30">
        <v>1389.11</v>
      </c>
      <c r="AB78" s="30">
        <v>0</v>
      </c>
      <c r="AC78" s="30">
        <v>0</v>
      </c>
      <c r="AD78" s="30">
        <v>0</v>
      </c>
    </row>
    <row r="79" spans="1:30">
      <c r="A79" s="30" t="s">
        <v>149</v>
      </c>
      <c r="B79" s="30" t="s">
        <v>150</v>
      </c>
      <c r="C79" s="30" t="b">
        <v>1</v>
      </c>
      <c r="D79" s="30" t="s">
        <v>5</v>
      </c>
      <c r="E79" s="30" t="s">
        <v>10430</v>
      </c>
      <c r="F79" s="30"/>
      <c r="G79" s="30" t="s">
        <v>10431</v>
      </c>
      <c r="H79" s="30">
        <v>9</v>
      </c>
      <c r="I79" s="32">
        <v>42978</v>
      </c>
      <c r="J79" s="32">
        <v>42388</v>
      </c>
      <c r="K79" s="30"/>
      <c r="L79" s="32">
        <v>41864</v>
      </c>
      <c r="M79" s="30">
        <v>4031</v>
      </c>
      <c r="N79" s="30">
        <v>0</v>
      </c>
      <c r="O79" s="30">
        <v>111.97</v>
      </c>
      <c r="P79" s="30">
        <v>1343.64</v>
      </c>
      <c r="Q79" s="30">
        <v>45.47</v>
      </c>
      <c r="R79" s="30">
        <v>493.35</v>
      </c>
      <c r="S79" s="30">
        <v>4031</v>
      </c>
      <c r="T79" s="30">
        <v>0</v>
      </c>
      <c r="U79" s="30">
        <v>0</v>
      </c>
      <c r="V79" s="30">
        <v>111.97</v>
      </c>
      <c r="W79" s="30">
        <v>1343.64</v>
      </c>
      <c r="X79" s="30">
        <v>45.47</v>
      </c>
      <c r="Y79" s="30">
        <v>493.35</v>
      </c>
      <c r="Z79" s="30">
        <v>4031</v>
      </c>
      <c r="AA79" s="30">
        <v>1389.11</v>
      </c>
      <c r="AB79" s="30">
        <v>0</v>
      </c>
      <c r="AC79" s="30">
        <v>0</v>
      </c>
      <c r="AD79" s="30">
        <v>0</v>
      </c>
    </row>
    <row r="80" spans="1:30">
      <c r="A80" s="30" t="s">
        <v>151</v>
      </c>
      <c r="B80" s="30" t="s">
        <v>152</v>
      </c>
      <c r="C80" s="30" t="b">
        <v>1</v>
      </c>
      <c r="D80" s="30" t="s">
        <v>5</v>
      </c>
      <c r="E80" s="30" t="s">
        <v>10430</v>
      </c>
      <c r="F80" s="30"/>
      <c r="G80" s="30" t="s">
        <v>10431</v>
      </c>
      <c r="H80" s="30">
        <v>9</v>
      </c>
      <c r="I80" s="32">
        <v>42978</v>
      </c>
      <c r="J80" s="32">
        <v>42388</v>
      </c>
      <c r="K80" s="30"/>
      <c r="L80" s="32">
        <v>41864</v>
      </c>
      <c r="M80" s="30">
        <v>4031</v>
      </c>
      <c r="N80" s="30">
        <v>0</v>
      </c>
      <c r="O80" s="30">
        <v>111.97</v>
      </c>
      <c r="P80" s="30">
        <v>1343.64</v>
      </c>
      <c r="Q80" s="30">
        <v>45.47</v>
      </c>
      <c r="R80" s="30">
        <v>493.35</v>
      </c>
      <c r="S80" s="30">
        <v>4031</v>
      </c>
      <c r="T80" s="30">
        <v>0</v>
      </c>
      <c r="U80" s="30">
        <v>0</v>
      </c>
      <c r="V80" s="30">
        <v>111.97</v>
      </c>
      <c r="W80" s="30">
        <v>1343.64</v>
      </c>
      <c r="X80" s="30">
        <v>45.47</v>
      </c>
      <c r="Y80" s="30">
        <v>493.35</v>
      </c>
      <c r="Z80" s="30">
        <v>4031</v>
      </c>
      <c r="AA80" s="30">
        <v>1389.11</v>
      </c>
      <c r="AB80" s="30">
        <v>0</v>
      </c>
      <c r="AC80" s="30">
        <v>0</v>
      </c>
      <c r="AD80" s="30">
        <v>0</v>
      </c>
    </row>
    <row r="81" spans="1:30" hidden="1">
      <c r="A81" s="30" t="s">
        <v>10319</v>
      </c>
      <c r="B81" s="30" t="s">
        <v>10434</v>
      </c>
      <c r="C81" s="30" t="b">
        <v>1</v>
      </c>
      <c r="D81" s="30" t="s">
        <v>5</v>
      </c>
      <c r="E81" s="30" t="s">
        <v>10430</v>
      </c>
      <c r="F81" s="30"/>
      <c r="G81" s="30" t="s">
        <v>10431</v>
      </c>
      <c r="H81" s="30">
        <v>10</v>
      </c>
      <c r="I81" s="32">
        <v>42308</v>
      </c>
      <c r="J81" s="32">
        <v>42388</v>
      </c>
      <c r="K81" s="32">
        <v>42497</v>
      </c>
      <c r="L81" s="32">
        <v>41864</v>
      </c>
      <c r="M81" s="30">
        <v>4031</v>
      </c>
      <c r="N81" s="30">
        <v>0</v>
      </c>
      <c r="O81" s="30">
        <v>111.97</v>
      </c>
      <c r="P81" s="30">
        <v>850.37</v>
      </c>
      <c r="Q81" s="30">
        <v>111.97</v>
      </c>
      <c r="R81" s="30">
        <v>783.79</v>
      </c>
      <c r="S81" s="30">
        <v>1634.16</v>
      </c>
      <c r="T81" s="30">
        <v>2396.84</v>
      </c>
      <c r="U81" s="30">
        <v>2396.84</v>
      </c>
      <c r="V81" s="30">
        <v>111.97</v>
      </c>
      <c r="W81" s="30">
        <v>850.37</v>
      </c>
      <c r="X81" s="30">
        <v>111.97</v>
      </c>
      <c r="Y81" s="30">
        <v>783.79</v>
      </c>
      <c r="Z81" s="30">
        <v>1634.16</v>
      </c>
      <c r="AA81" s="30">
        <v>2732.75</v>
      </c>
      <c r="AB81" s="30">
        <v>2396.84</v>
      </c>
      <c r="AC81" s="30">
        <v>1200</v>
      </c>
      <c r="AD81" s="30">
        <v>-1196.8399999999999</v>
      </c>
    </row>
    <row r="82" spans="1:30">
      <c r="A82" s="30" t="s">
        <v>153</v>
      </c>
      <c r="B82" s="30" t="s">
        <v>154</v>
      </c>
      <c r="C82" s="30" t="b">
        <v>1</v>
      </c>
      <c r="D82" s="30" t="s">
        <v>5</v>
      </c>
      <c r="E82" s="30" t="s">
        <v>10430</v>
      </c>
      <c r="F82" s="30"/>
      <c r="G82" s="30" t="s">
        <v>10431</v>
      </c>
      <c r="H82" s="30">
        <v>9</v>
      </c>
      <c r="I82" s="32">
        <v>42978</v>
      </c>
      <c r="J82" s="32">
        <v>42388</v>
      </c>
      <c r="K82" s="30"/>
      <c r="L82" s="32">
        <v>41864</v>
      </c>
      <c r="M82" s="30">
        <v>4031</v>
      </c>
      <c r="N82" s="30">
        <v>0</v>
      </c>
      <c r="O82" s="30">
        <v>111.97</v>
      </c>
      <c r="P82" s="30">
        <v>1343.64</v>
      </c>
      <c r="Q82" s="30">
        <v>45.47</v>
      </c>
      <c r="R82" s="30">
        <v>493.35</v>
      </c>
      <c r="S82" s="30">
        <v>4031</v>
      </c>
      <c r="T82" s="30">
        <v>0</v>
      </c>
      <c r="U82" s="30">
        <v>0</v>
      </c>
      <c r="V82" s="30">
        <v>111.97</v>
      </c>
      <c r="W82" s="30">
        <v>1343.64</v>
      </c>
      <c r="X82" s="30">
        <v>45.47</v>
      </c>
      <c r="Y82" s="30">
        <v>493.35</v>
      </c>
      <c r="Z82" s="30">
        <v>4031</v>
      </c>
      <c r="AA82" s="30">
        <v>1389.11</v>
      </c>
      <c r="AB82" s="30">
        <v>0</v>
      </c>
      <c r="AC82" s="30">
        <v>0</v>
      </c>
      <c r="AD82" s="30">
        <v>0</v>
      </c>
    </row>
    <row r="83" spans="1:30">
      <c r="A83" s="30" t="s">
        <v>155</v>
      </c>
      <c r="B83" s="30" t="s">
        <v>156</v>
      </c>
      <c r="C83" s="30" t="b">
        <v>1</v>
      </c>
      <c r="D83" s="30" t="s">
        <v>5</v>
      </c>
      <c r="E83" s="30" t="s">
        <v>10430</v>
      </c>
      <c r="F83" s="30"/>
      <c r="G83" s="30" t="s">
        <v>10431</v>
      </c>
      <c r="H83" s="30">
        <v>9</v>
      </c>
      <c r="I83" s="32">
        <v>42978</v>
      </c>
      <c r="J83" s="32">
        <v>42388</v>
      </c>
      <c r="K83" s="30"/>
      <c r="L83" s="32">
        <v>41864</v>
      </c>
      <c r="M83" s="30">
        <v>4031</v>
      </c>
      <c r="N83" s="30">
        <v>0</v>
      </c>
      <c r="O83" s="30">
        <v>111.97</v>
      </c>
      <c r="P83" s="30">
        <v>1343.64</v>
      </c>
      <c r="Q83" s="30">
        <v>45.47</v>
      </c>
      <c r="R83" s="30">
        <v>493.35</v>
      </c>
      <c r="S83" s="30">
        <v>4031</v>
      </c>
      <c r="T83" s="30">
        <v>0</v>
      </c>
      <c r="U83" s="30">
        <v>0</v>
      </c>
      <c r="V83" s="30">
        <v>111.97</v>
      </c>
      <c r="W83" s="30">
        <v>1343.64</v>
      </c>
      <c r="X83" s="30">
        <v>45.47</v>
      </c>
      <c r="Y83" s="30">
        <v>493.35</v>
      </c>
      <c r="Z83" s="30">
        <v>4031</v>
      </c>
      <c r="AA83" s="30">
        <v>1389.11</v>
      </c>
      <c r="AB83" s="30">
        <v>0</v>
      </c>
      <c r="AC83" s="30">
        <v>0</v>
      </c>
      <c r="AD83" s="30">
        <v>0</v>
      </c>
    </row>
    <row r="84" spans="1:30">
      <c r="A84" s="30" t="s">
        <v>157</v>
      </c>
      <c r="B84" s="30" t="s">
        <v>158</v>
      </c>
      <c r="C84" s="30" t="b">
        <v>1</v>
      </c>
      <c r="D84" s="30" t="s">
        <v>5</v>
      </c>
      <c r="E84" s="30" t="s">
        <v>10430</v>
      </c>
      <c r="F84" s="30"/>
      <c r="G84" s="30" t="s">
        <v>10431</v>
      </c>
      <c r="H84" s="30">
        <v>9</v>
      </c>
      <c r="I84" s="32">
        <v>42978</v>
      </c>
      <c r="J84" s="32">
        <v>42388</v>
      </c>
      <c r="K84" s="30"/>
      <c r="L84" s="32">
        <v>41864</v>
      </c>
      <c r="M84" s="30">
        <v>4031</v>
      </c>
      <c r="N84" s="30">
        <v>0</v>
      </c>
      <c r="O84" s="30">
        <v>111.97</v>
      </c>
      <c r="P84" s="30">
        <v>1343.64</v>
      </c>
      <c r="Q84" s="30">
        <v>45.47</v>
      </c>
      <c r="R84" s="30">
        <v>493.35</v>
      </c>
      <c r="S84" s="30">
        <v>4031</v>
      </c>
      <c r="T84" s="30">
        <v>0</v>
      </c>
      <c r="U84" s="30">
        <v>0</v>
      </c>
      <c r="V84" s="30">
        <v>111.97</v>
      </c>
      <c r="W84" s="30">
        <v>1343.64</v>
      </c>
      <c r="X84" s="30">
        <v>45.47</v>
      </c>
      <c r="Y84" s="30">
        <v>493.35</v>
      </c>
      <c r="Z84" s="30">
        <v>4031</v>
      </c>
      <c r="AA84" s="30">
        <v>1389.11</v>
      </c>
      <c r="AB84" s="30">
        <v>0</v>
      </c>
      <c r="AC84" s="30">
        <v>0</v>
      </c>
      <c r="AD84" s="30">
        <v>0</v>
      </c>
    </row>
    <row r="85" spans="1:30">
      <c r="A85" s="30" t="s">
        <v>159</v>
      </c>
      <c r="B85" s="30" t="s">
        <v>160</v>
      </c>
      <c r="C85" s="30" t="b">
        <v>1</v>
      </c>
      <c r="D85" s="30" t="s">
        <v>5</v>
      </c>
      <c r="E85" s="30" t="s">
        <v>10430</v>
      </c>
      <c r="F85" s="30"/>
      <c r="G85" s="30" t="s">
        <v>10431</v>
      </c>
      <c r="H85" s="30">
        <v>9</v>
      </c>
      <c r="I85" s="32">
        <v>42978</v>
      </c>
      <c r="J85" s="32">
        <v>42388</v>
      </c>
      <c r="K85" s="30"/>
      <c r="L85" s="32">
        <v>41864</v>
      </c>
      <c r="M85" s="30">
        <v>4031</v>
      </c>
      <c r="N85" s="30">
        <v>0</v>
      </c>
      <c r="O85" s="30">
        <v>111.97</v>
      </c>
      <c r="P85" s="30">
        <v>1343.64</v>
      </c>
      <c r="Q85" s="30">
        <v>45.47</v>
      </c>
      <c r="R85" s="30">
        <v>493.35</v>
      </c>
      <c r="S85" s="30">
        <v>4031</v>
      </c>
      <c r="T85" s="30">
        <v>0</v>
      </c>
      <c r="U85" s="30">
        <v>0</v>
      </c>
      <c r="V85" s="30">
        <v>111.97</v>
      </c>
      <c r="W85" s="30">
        <v>1343.64</v>
      </c>
      <c r="X85" s="30">
        <v>45.47</v>
      </c>
      <c r="Y85" s="30">
        <v>493.35</v>
      </c>
      <c r="Z85" s="30">
        <v>4031</v>
      </c>
      <c r="AA85" s="30">
        <v>1389.11</v>
      </c>
      <c r="AB85" s="30">
        <v>0</v>
      </c>
      <c r="AC85" s="30">
        <v>0</v>
      </c>
      <c r="AD85" s="30">
        <v>0</v>
      </c>
    </row>
    <row r="86" spans="1:30">
      <c r="A86" s="30" t="s">
        <v>161</v>
      </c>
      <c r="B86" s="30" t="s">
        <v>162</v>
      </c>
      <c r="C86" s="30" t="b">
        <v>1</v>
      </c>
      <c r="D86" s="30" t="s">
        <v>5</v>
      </c>
      <c r="E86" s="30" t="s">
        <v>10430</v>
      </c>
      <c r="F86" s="30"/>
      <c r="G86" s="30" t="s">
        <v>10431</v>
      </c>
      <c r="H86" s="30">
        <v>9</v>
      </c>
      <c r="I86" s="32">
        <v>42978</v>
      </c>
      <c r="J86" s="32">
        <v>42388</v>
      </c>
      <c r="K86" s="30"/>
      <c r="L86" s="32">
        <v>41864</v>
      </c>
      <c r="M86" s="30">
        <v>4031</v>
      </c>
      <c r="N86" s="30">
        <v>0</v>
      </c>
      <c r="O86" s="30">
        <v>111.97</v>
      </c>
      <c r="P86" s="30">
        <v>1343.64</v>
      </c>
      <c r="Q86" s="30">
        <v>45.47</v>
      </c>
      <c r="R86" s="30">
        <v>493.35</v>
      </c>
      <c r="S86" s="30">
        <v>4031</v>
      </c>
      <c r="T86" s="30">
        <v>0</v>
      </c>
      <c r="U86" s="30">
        <v>0</v>
      </c>
      <c r="V86" s="30">
        <v>111.97</v>
      </c>
      <c r="W86" s="30">
        <v>1343.64</v>
      </c>
      <c r="X86" s="30">
        <v>45.47</v>
      </c>
      <c r="Y86" s="30">
        <v>493.35</v>
      </c>
      <c r="Z86" s="30">
        <v>4031</v>
      </c>
      <c r="AA86" s="30">
        <v>1389.11</v>
      </c>
      <c r="AB86" s="30">
        <v>0</v>
      </c>
      <c r="AC86" s="30">
        <v>0</v>
      </c>
      <c r="AD86" s="30">
        <v>0</v>
      </c>
    </row>
    <row r="87" spans="1:30">
      <c r="A87" s="30" t="s">
        <v>163</v>
      </c>
      <c r="B87" s="30" t="s">
        <v>164</v>
      </c>
      <c r="C87" s="30" t="b">
        <v>1</v>
      </c>
      <c r="D87" s="30" t="s">
        <v>5</v>
      </c>
      <c r="E87" s="30" t="s">
        <v>10430</v>
      </c>
      <c r="F87" s="30"/>
      <c r="G87" s="30" t="s">
        <v>10431</v>
      </c>
      <c r="H87" s="30">
        <v>9</v>
      </c>
      <c r="I87" s="32">
        <v>42978</v>
      </c>
      <c r="J87" s="32">
        <v>42388</v>
      </c>
      <c r="K87" s="30"/>
      <c r="L87" s="32">
        <v>41864</v>
      </c>
      <c r="M87" s="30">
        <v>4031</v>
      </c>
      <c r="N87" s="30">
        <v>0</v>
      </c>
      <c r="O87" s="30">
        <v>111.97</v>
      </c>
      <c r="P87" s="30">
        <v>1343.64</v>
      </c>
      <c r="Q87" s="30">
        <v>45.47</v>
      </c>
      <c r="R87" s="30">
        <v>493.35</v>
      </c>
      <c r="S87" s="30">
        <v>4031</v>
      </c>
      <c r="T87" s="30">
        <v>0</v>
      </c>
      <c r="U87" s="30">
        <v>0</v>
      </c>
      <c r="V87" s="30">
        <v>111.97</v>
      </c>
      <c r="W87" s="30">
        <v>1343.64</v>
      </c>
      <c r="X87" s="30">
        <v>45.47</v>
      </c>
      <c r="Y87" s="30">
        <v>493.35</v>
      </c>
      <c r="Z87" s="30">
        <v>4031</v>
      </c>
      <c r="AA87" s="30">
        <v>1389.11</v>
      </c>
      <c r="AB87" s="30">
        <v>0</v>
      </c>
      <c r="AC87" s="30">
        <v>0</v>
      </c>
      <c r="AD87" s="30">
        <v>0</v>
      </c>
    </row>
    <row r="88" spans="1:30">
      <c r="A88" s="30" t="s">
        <v>165</v>
      </c>
      <c r="B88" s="30" t="s">
        <v>166</v>
      </c>
      <c r="C88" s="30" t="b">
        <v>1</v>
      </c>
      <c r="D88" s="30" t="s">
        <v>5</v>
      </c>
      <c r="E88" s="30" t="s">
        <v>10430</v>
      </c>
      <c r="F88" s="30"/>
      <c r="G88" s="30" t="s">
        <v>10431</v>
      </c>
      <c r="H88" s="30">
        <v>9</v>
      </c>
      <c r="I88" s="32">
        <v>42978</v>
      </c>
      <c r="J88" s="32">
        <v>42388</v>
      </c>
      <c r="K88" s="30"/>
      <c r="L88" s="32">
        <v>41864</v>
      </c>
      <c r="M88" s="30">
        <v>4031</v>
      </c>
      <c r="N88" s="30">
        <v>0</v>
      </c>
      <c r="O88" s="30">
        <v>111.97</v>
      </c>
      <c r="P88" s="30">
        <v>1343.64</v>
      </c>
      <c r="Q88" s="30">
        <v>45.47</v>
      </c>
      <c r="R88" s="30">
        <v>493.35</v>
      </c>
      <c r="S88" s="30">
        <v>4031</v>
      </c>
      <c r="T88" s="30">
        <v>0</v>
      </c>
      <c r="U88" s="30">
        <v>0</v>
      </c>
      <c r="V88" s="30">
        <v>111.97</v>
      </c>
      <c r="W88" s="30">
        <v>1343.64</v>
      </c>
      <c r="X88" s="30">
        <v>45.47</v>
      </c>
      <c r="Y88" s="30">
        <v>493.35</v>
      </c>
      <c r="Z88" s="30">
        <v>4031</v>
      </c>
      <c r="AA88" s="30">
        <v>1389.11</v>
      </c>
      <c r="AB88" s="30">
        <v>0</v>
      </c>
      <c r="AC88" s="30">
        <v>0</v>
      </c>
      <c r="AD88" s="30">
        <v>0</v>
      </c>
    </row>
    <row r="89" spans="1:30">
      <c r="A89" s="30" t="s">
        <v>167</v>
      </c>
      <c r="B89" s="30" t="s">
        <v>168</v>
      </c>
      <c r="C89" s="30" t="b">
        <v>1</v>
      </c>
      <c r="D89" s="30" t="s">
        <v>5</v>
      </c>
      <c r="E89" s="30" t="s">
        <v>10430</v>
      </c>
      <c r="F89" s="30"/>
      <c r="G89" s="30" t="s">
        <v>10431</v>
      </c>
      <c r="H89" s="30">
        <v>9</v>
      </c>
      <c r="I89" s="32">
        <v>42855</v>
      </c>
      <c r="J89" s="32">
        <v>42388</v>
      </c>
      <c r="K89" s="30"/>
      <c r="L89" s="32">
        <v>41759</v>
      </c>
      <c r="M89" s="30">
        <v>2039.46</v>
      </c>
      <c r="N89" s="30">
        <v>0</v>
      </c>
      <c r="O89" s="30">
        <v>56.65</v>
      </c>
      <c r="P89" s="30">
        <v>679.8</v>
      </c>
      <c r="Q89" s="30">
        <v>54.06</v>
      </c>
      <c r="R89" s="30">
        <v>54.06</v>
      </c>
      <c r="S89" s="30">
        <v>2039.46</v>
      </c>
      <c r="T89" s="30">
        <v>0</v>
      </c>
      <c r="U89" s="30">
        <v>0</v>
      </c>
      <c r="V89" s="30">
        <v>56.65</v>
      </c>
      <c r="W89" s="30">
        <v>679.8</v>
      </c>
      <c r="X89" s="30">
        <v>54.06</v>
      </c>
      <c r="Y89" s="30">
        <v>54.06</v>
      </c>
      <c r="Z89" s="30">
        <v>2039.46</v>
      </c>
      <c r="AA89" s="30">
        <v>733.86</v>
      </c>
      <c r="AB89" s="30">
        <v>0</v>
      </c>
      <c r="AC89" s="30">
        <v>0</v>
      </c>
      <c r="AD89" s="30">
        <v>0</v>
      </c>
    </row>
    <row r="90" spans="1:30">
      <c r="A90" s="30" t="s">
        <v>169</v>
      </c>
      <c r="B90" s="30" t="s">
        <v>170</v>
      </c>
      <c r="C90" s="30" t="b">
        <v>1</v>
      </c>
      <c r="D90" s="30" t="s">
        <v>5</v>
      </c>
      <c r="E90" s="30" t="s">
        <v>10430</v>
      </c>
      <c r="F90" s="30"/>
      <c r="G90" s="30" t="s">
        <v>10431</v>
      </c>
      <c r="H90" s="30">
        <v>9</v>
      </c>
      <c r="I90" s="32">
        <v>42947</v>
      </c>
      <c r="J90" s="32">
        <v>42388</v>
      </c>
      <c r="K90" s="30"/>
      <c r="L90" s="32">
        <v>41843</v>
      </c>
      <c r="M90" s="30">
        <v>7615.2</v>
      </c>
      <c r="N90" s="30">
        <v>0</v>
      </c>
      <c r="O90" s="30">
        <v>211.53</v>
      </c>
      <c r="P90" s="30">
        <v>2538.36</v>
      </c>
      <c r="Q90" s="30">
        <v>151.38999999999999</v>
      </c>
      <c r="R90" s="30">
        <v>785.98</v>
      </c>
      <c r="S90" s="30">
        <v>7615.2</v>
      </c>
      <c r="T90" s="30">
        <v>0</v>
      </c>
      <c r="U90" s="30">
        <v>0</v>
      </c>
      <c r="V90" s="30">
        <v>211.53</v>
      </c>
      <c r="W90" s="30">
        <v>2538.36</v>
      </c>
      <c r="X90" s="30">
        <v>151.38999999999999</v>
      </c>
      <c r="Y90" s="30">
        <v>785.98</v>
      </c>
      <c r="Z90" s="30">
        <v>7615.2</v>
      </c>
      <c r="AA90" s="30">
        <v>2689.75</v>
      </c>
      <c r="AB90" s="30">
        <v>0</v>
      </c>
      <c r="AC90" s="30">
        <v>0</v>
      </c>
      <c r="AD90" s="30">
        <v>0</v>
      </c>
    </row>
    <row r="91" spans="1:30">
      <c r="A91" s="30" t="s">
        <v>171</v>
      </c>
      <c r="B91" s="30" t="s">
        <v>172</v>
      </c>
      <c r="C91" s="30" t="b">
        <v>1</v>
      </c>
      <c r="D91" s="30" t="s">
        <v>5</v>
      </c>
      <c r="E91" s="30" t="s">
        <v>10430</v>
      </c>
      <c r="F91" s="30"/>
      <c r="G91" s="30" t="s">
        <v>10431</v>
      </c>
      <c r="H91" s="30">
        <v>9</v>
      </c>
      <c r="I91" s="32">
        <v>42947</v>
      </c>
      <c r="J91" s="32">
        <v>42388</v>
      </c>
      <c r="K91" s="30"/>
      <c r="L91" s="32">
        <v>41843</v>
      </c>
      <c r="M91" s="30">
        <v>7615.2</v>
      </c>
      <c r="N91" s="30">
        <v>0</v>
      </c>
      <c r="O91" s="30">
        <v>211.53</v>
      </c>
      <c r="P91" s="30">
        <v>2538.36</v>
      </c>
      <c r="Q91" s="30">
        <v>151.38999999999999</v>
      </c>
      <c r="R91" s="30">
        <v>785.98</v>
      </c>
      <c r="S91" s="30">
        <v>7615.2</v>
      </c>
      <c r="T91" s="30">
        <v>0</v>
      </c>
      <c r="U91" s="30">
        <v>0</v>
      </c>
      <c r="V91" s="30">
        <v>211.53</v>
      </c>
      <c r="W91" s="30">
        <v>2538.36</v>
      </c>
      <c r="X91" s="30">
        <v>151.38999999999999</v>
      </c>
      <c r="Y91" s="30">
        <v>785.98</v>
      </c>
      <c r="Z91" s="30">
        <v>7615.2</v>
      </c>
      <c r="AA91" s="30">
        <v>2689.75</v>
      </c>
      <c r="AB91" s="30">
        <v>0</v>
      </c>
      <c r="AC91" s="30">
        <v>0</v>
      </c>
      <c r="AD91" s="30">
        <v>0</v>
      </c>
    </row>
    <row r="92" spans="1:30">
      <c r="A92" s="30" t="s">
        <v>173</v>
      </c>
      <c r="B92" s="30" t="s">
        <v>174</v>
      </c>
      <c r="C92" s="30" t="b">
        <v>1</v>
      </c>
      <c r="D92" s="30" t="s">
        <v>5</v>
      </c>
      <c r="E92" s="30" t="s">
        <v>10430</v>
      </c>
      <c r="F92" s="30"/>
      <c r="G92" s="30" t="s">
        <v>10431</v>
      </c>
      <c r="H92" s="30">
        <v>9</v>
      </c>
      <c r="I92" s="32">
        <v>42947</v>
      </c>
      <c r="J92" s="32">
        <v>42388</v>
      </c>
      <c r="K92" s="30"/>
      <c r="L92" s="32">
        <v>41843</v>
      </c>
      <c r="M92" s="30">
        <v>7615.2</v>
      </c>
      <c r="N92" s="30">
        <v>0</v>
      </c>
      <c r="O92" s="30">
        <v>211.53</v>
      </c>
      <c r="P92" s="30">
        <v>2538.36</v>
      </c>
      <c r="Q92" s="30">
        <v>151.38999999999999</v>
      </c>
      <c r="R92" s="30">
        <v>785.98</v>
      </c>
      <c r="S92" s="30">
        <v>7615.2</v>
      </c>
      <c r="T92" s="30">
        <v>0</v>
      </c>
      <c r="U92" s="30">
        <v>0</v>
      </c>
      <c r="V92" s="30">
        <v>211.53</v>
      </c>
      <c r="W92" s="30">
        <v>2538.36</v>
      </c>
      <c r="X92" s="30">
        <v>151.38999999999999</v>
      </c>
      <c r="Y92" s="30">
        <v>785.98</v>
      </c>
      <c r="Z92" s="30">
        <v>7615.2</v>
      </c>
      <c r="AA92" s="30">
        <v>2689.75</v>
      </c>
      <c r="AB92" s="30">
        <v>0</v>
      </c>
      <c r="AC92" s="30">
        <v>0</v>
      </c>
      <c r="AD92" s="30">
        <v>0</v>
      </c>
    </row>
    <row r="93" spans="1:30">
      <c r="A93" s="30" t="s">
        <v>175</v>
      </c>
      <c r="B93" s="30" t="s">
        <v>176</v>
      </c>
      <c r="C93" s="30" t="b">
        <v>1</v>
      </c>
      <c r="D93" s="30" t="s">
        <v>5</v>
      </c>
      <c r="E93" s="30" t="s">
        <v>10430</v>
      </c>
      <c r="F93" s="30"/>
      <c r="G93" s="30" t="s">
        <v>10431</v>
      </c>
      <c r="H93" s="30">
        <v>9</v>
      </c>
      <c r="I93" s="32">
        <v>43190</v>
      </c>
      <c r="J93" s="32">
        <v>42388</v>
      </c>
      <c r="K93" s="30"/>
      <c r="L93" s="32">
        <v>42067</v>
      </c>
      <c r="M93" s="30">
        <v>9998.94</v>
      </c>
      <c r="N93" s="30">
        <v>0</v>
      </c>
      <c r="O93" s="30">
        <v>277.75</v>
      </c>
      <c r="P93" s="30">
        <v>3333</v>
      </c>
      <c r="Q93" s="30">
        <v>22.01</v>
      </c>
      <c r="R93" s="30">
        <v>3077.26</v>
      </c>
      <c r="S93" s="30">
        <v>9998.94</v>
      </c>
      <c r="T93" s="30">
        <v>0</v>
      </c>
      <c r="U93" s="30">
        <v>0</v>
      </c>
      <c r="V93" s="30">
        <v>277.75</v>
      </c>
      <c r="W93" s="30">
        <v>3333</v>
      </c>
      <c r="X93" s="30">
        <v>22.01</v>
      </c>
      <c r="Y93" s="30">
        <v>3077.26</v>
      </c>
      <c r="Z93" s="30">
        <v>9998.94</v>
      </c>
      <c r="AA93" s="30">
        <v>6688.01</v>
      </c>
      <c r="AB93" s="30">
        <v>0</v>
      </c>
      <c r="AC93" s="30">
        <v>0</v>
      </c>
      <c r="AD93" s="30">
        <v>0</v>
      </c>
    </row>
    <row r="94" spans="1:30">
      <c r="A94" s="30" t="s">
        <v>177</v>
      </c>
      <c r="B94" s="30" t="s">
        <v>178</v>
      </c>
      <c r="C94" s="30" t="b">
        <v>1</v>
      </c>
      <c r="D94" s="30" t="s">
        <v>5</v>
      </c>
      <c r="E94" s="30" t="s">
        <v>10430</v>
      </c>
      <c r="F94" s="30"/>
      <c r="G94" s="30" t="s">
        <v>10431</v>
      </c>
      <c r="H94" s="30">
        <v>9</v>
      </c>
      <c r="I94" s="32">
        <v>43131</v>
      </c>
      <c r="J94" s="32">
        <v>42388</v>
      </c>
      <c r="K94" s="30"/>
      <c r="L94" s="32">
        <v>42030</v>
      </c>
      <c r="M94" s="30">
        <v>10003.5</v>
      </c>
      <c r="N94" s="30">
        <v>0</v>
      </c>
      <c r="O94" s="30">
        <v>277.88</v>
      </c>
      <c r="P94" s="30">
        <v>3334.56</v>
      </c>
      <c r="Q94" s="30">
        <v>239.65</v>
      </c>
      <c r="R94" s="30">
        <v>2740.57</v>
      </c>
      <c r="S94" s="30">
        <v>10003.5</v>
      </c>
      <c r="T94" s="30">
        <v>0</v>
      </c>
      <c r="U94" s="30">
        <v>0</v>
      </c>
      <c r="V94" s="30">
        <v>277.88</v>
      </c>
      <c r="W94" s="30">
        <v>3334.56</v>
      </c>
      <c r="X94" s="30">
        <v>239.65</v>
      </c>
      <c r="Y94" s="30">
        <v>2740.57</v>
      </c>
      <c r="Z94" s="30">
        <v>10003.5</v>
      </c>
      <c r="AA94" s="30">
        <v>6908.77</v>
      </c>
      <c r="AB94" s="30">
        <v>0</v>
      </c>
      <c r="AC94" s="30">
        <v>0</v>
      </c>
      <c r="AD94" s="30">
        <v>0</v>
      </c>
    </row>
    <row r="95" spans="1:30">
      <c r="A95" s="30" t="s">
        <v>179</v>
      </c>
      <c r="B95" s="30" t="s">
        <v>180</v>
      </c>
      <c r="C95" s="30" t="b">
        <v>1</v>
      </c>
      <c r="D95" s="30" t="s">
        <v>5</v>
      </c>
      <c r="E95" s="30" t="s">
        <v>10430</v>
      </c>
      <c r="F95" s="30"/>
      <c r="G95" s="30" t="s">
        <v>10431</v>
      </c>
      <c r="H95" s="30">
        <v>9</v>
      </c>
      <c r="I95" s="32">
        <v>43131</v>
      </c>
      <c r="J95" s="32">
        <v>42388</v>
      </c>
      <c r="K95" s="30"/>
      <c r="L95" s="32">
        <v>42030</v>
      </c>
      <c r="M95" s="30">
        <v>10003.5</v>
      </c>
      <c r="N95" s="30">
        <v>0</v>
      </c>
      <c r="O95" s="30">
        <v>277.88</v>
      </c>
      <c r="P95" s="30">
        <v>3334.56</v>
      </c>
      <c r="Q95" s="30">
        <v>239.65</v>
      </c>
      <c r="R95" s="30">
        <v>2740.57</v>
      </c>
      <c r="S95" s="30">
        <v>10003.5</v>
      </c>
      <c r="T95" s="30">
        <v>0</v>
      </c>
      <c r="U95" s="30">
        <v>0</v>
      </c>
      <c r="V95" s="30">
        <v>277.88</v>
      </c>
      <c r="W95" s="30">
        <v>3334.56</v>
      </c>
      <c r="X95" s="30">
        <v>239.65</v>
      </c>
      <c r="Y95" s="30">
        <v>2740.57</v>
      </c>
      <c r="Z95" s="30">
        <v>10003.5</v>
      </c>
      <c r="AA95" s="30">
        <v>6908.77</v>
      </c>
      <c r="AB95" s="30">
        <v>0</v>
      </c>
      <c r="AC95" s="30">
        <v>0</v>
      </c>
      <c r="AD95" s="30">
        <v>0</v>
      </c>
    </row>
    <row r="96" spans="1:30">
      <c r="A96" s="30" t="s">
        <v>181</v>
      </c>
      <c r="B96" s="30" t="s">
        <v>182</v>
      </c>
      <c r="C96" s="30" t="b">
        <v>1</v>
      </c>
      <c r="D96" s="30" t="s">
        <v>5</v>
      </c>
      <c r="E96" s="30" t="s">
        <v>10430</v>
      </c>
      <c r="F96" s="30"/>
      <c r="G96" s="30" t="s">
        <v>10431</v>
      </c>
      <c r="H96" s="30">
        <v>9</v>
      </c>
      <c r="I96" s="32">
        <v>43131</v>
      </c>
      <c r="J96" s="32">
        <v>42388</v>
      </c>
      <c r="K96" s="30"/>
      <c r="L96" s="32">
        <v>42030</v>
      </c>
      <c r="M96" s="30">
        <v>10003.5</v>
      </c>
      <c r="N96" s="30">
        <v>0</v>
      </c>
      <c r="O96" s="30">
        <v>277.88</v>
      </c>
      <c r="P96" s="30">
        <v>3334.56</v>
      </c>
      <c r="Q96" s="30">
        <v>239.65</v>
      </c>
      <c r="R96" s="30">
        <v>2740.57</v>
      </c>
      <c r="S96" s="30">
        <v>10003.5</v>
      </c>
      <c r="T96" s="30">
        <v>0</v>
      </c>
      <c r="U96" s="30">
        <v>0</v>
      </c>
      <c r="V96" s="30">
        <v>277.88</v>
      </c>
      <c r="W96" s="30">
        <v>3334.56</v>
      </c>
      <c r="X96" s="30">
        <v>239.65</v>
      </c>
      <c r="Y96" s="30">
        <v>2740.57</v>
      </c>
      <c r="Z96" s="30">
        <v>10003.5</v>
      </c>
      <c r="AA96" s="30">
        <v>6908.77</v>
      </c>
      <c r="AB96" s="30">
        <v>0</v>
      </c>
      <c r="AC96" s="30">
        <v>0</v>
      </c>
      <c r="AD96" s="30">
        <v>0</v>
      </c>
    </row>
    <row r="97" spans="1:30">
      <c r="A97" s="30" t="s">
        <v>183</v>
      </c>
      <c r="B97" s="30" t="s">
        <v>184</v>
      </c>
      <c r="C97" s="30" t="b">
        <v>1</v>
      </c>
      <c r="D97" s="30" t="s">
        <v>5</v>
      </c>
      <c r="E97" s="30" t="s">
        <v>10430</v>
      </c>
      <c r="F97" s="30"/>
      <c r="G97" s="30" t="s">
        <v>10431</v>
      </c>
      <c r="H97" s="30">
        <v>9</v>
      </c>
      <c r="I97" s="32">
        <v>43131</v>
      </c>
      <c r="J97" s="32">
        <v>42388</v>
      </c>
      <c r="K97" s="30"/>
      <c r="L97" s="32">
        <v>42030</v>
      </c>
      <c r="M97" s="30">
        <v>1128.8</v>
      </c>
      <c r="N97" s="30">
        <v>0</v>
      </c>
      <c r="O97" s="30">
        <v>31.36</v>
      </c>
      <c r="P97" s="30">
        <v>376.32</v>
      </c>
      <c r="Q97" s="30">
        <v>26.91</v>
      </c>
      <c r="R97" s="30">
        <v>309.14999999999998</v>
      </c>
      <c r="S97" s="30">
        <v>1128.8</v>
      </c>
      <c r="T97" s="30">
        <v>0</v>
      </c>
      <c r="U97" s="30">
        <v>0</v>
      </c>
      <c r="V97" s="30">
        <v>31.36</v>
      </c>
      <c r="W97" s="30">
        <v>376.32</v>
      </c>
      <c r="X97" s="30">
        <v>26.91</v>
      </c>
      <c r="Y97" s="30">
        <v>309.14999999999998</v>
      </c>
      <c r="Z97" s="30">
        <v>1128.8</v>
      </c>
      <c r="AA97" s="30">
        <v>779.55</v>
      </c>
      <c r="AB97" s="30">
        <v>0</v>
      </c>
      <c r="AC97" s="30">
        <v>0</v>
      </c>
      <c r="AD97" s="30">
        <v>0</v>
      </c>
    </row>
    <row r="98" spans="1:30">
      <c r="A98" s="30" t="s">
        <v>185</v>
      </c>
      <c r="B98" s="30" t="s">
        <v>186</v>
      </c>
      <c r="C98" s="30" t="b">
        <v>1</v>
      </c>
      <c r="D98" s="30" t="s">
        <v>5</v>
      </c>
      <c r="E98" s="30" t="s">
        <v>10430</v>
      </c>
      <c r="F98" s="30"/>
      <c r="G98" s="30" t="s">
        <v>10431</v>
      </c>
      <c r="H98" s="30">
        <v>9</v>
      </c>
      <c r="I98" s="32">
        <v>43131</v>
      </c>
      <c r="J98" s="32">
        <v>42388</v>
      </c>
      <c r="K98" s="30"/>
      <c r="L98" s="32">
        <v>42030</v>
      </c>
      <c r="M98" s="30">
        <v>1128.8</v>
      </c>
      <c r="N98" s="30">
        <v>0</v>
      </c>
      <c r="O98" s="30">
        <v>31.36</v>
      </c>
      <c r="P98" s="30">
        <v>376.32</v>
      </c>
      <c r="Q98" s="30">
        <v>26.91</v>
      </c>
      <c r="R98" s="30">
        <v>309.14999999999998</v>
      </c>
      <c r="S98" s="30">
        <v>1128.8</v>
      </c>
      <c r="T98" s="30">
        <v>0</v>
      </c>
      <c r="U98" s="30">
        <v>0</v>
      </c>
      <c r="V98" s="30">
        <v>31.36</v>
      </c>
      <c r="W98" s="30">
        <v>376.32</v>
      </c>
      <c r="X98" s="30">
        <v>26.91</v>
      </c>
      <c r="Y98" s="30">
        <v>309.14999999999998</v>
      </c>
      <c r="Z98" s="30">
        <v>1128.8</v>
      </c>
      <c r="AA98" s="30">
        <v>779.55</v>
      </c>
      <c r="AB98" s="30">
        <v>0</v>
      </c>
      <c r="AC98" s="30">
        <v>0</v>
      </c>
      <c r="AD98" s="30">
        <v>0</v>
      </c>
    </row>
    <row r="99" spans="1:30">
      <c r="A99" s="30" t="s">
        <v>187</v>
      </c>
      <c r="B99" s="30" t="s">
        <v>188</v>
      </c>
      <c r="C99" s="30" t="b">
        <v>1</v>
      </c>
      <c r="D99" s="30" t="s">
        <v>5</v>
      </c>
      <c r="E99" s="30" t="s">
        <v>10430</v>
      </c>
      <c r="F99" s="30"/>
      <c r="G99" s="30" t="s">
        <v>10431</v>
      </c>
      <c r="H99" s="30">
        <v>9</v>
      </c>
      <c r="I99" s="32">
        <v>43159</v>
      </c>
      <c r="J99" s="32">
        <v>42388</v>
      </c>
      <c r="K99" s="30"/>
      <c r="L99" s="32">
        <v>42037</v>
      </c>
      <c r="M99" s="30">
        <v>18165.900000000001</v>
      </c>
      <c r="N99" s="30">
        <v>0</v>
      </c>
      <c r="O99" s="30">
        <v>504.61</v>
      </c>
      <c r="P99" s="30">
        <v>6055.32</v>
      </c>
      <c r="Q99" s="30">
        <v>46.95</v>
      </c>
      <c r="R99" s="30">
        <v>5093.05</v>
      </c>
      <c r="S99" s="30">
        <v>18165.900000000001</v>
      </c>
      <c r="T99" s="30">
        <v>0</v>
      </c>
      <c r="U99" s="30">
        <v>0</v>
      </c>
      <c r="V99" s="30">
        <v>504.61</v>
      </c>
      <c r="W99" s="30">
        <v>6055.32</v>
      </c>
      <c r="X99" s="30">
        <v>46.95</v>
      </c>
      <c r="Y99" s="30">
        <v>5093.05</v>
      </c>
      <c r="Z99" s="30">
        <v>18165.900000000001</v>
      </c>
      <c r="AA99" s="30">
        <v>12157.59</v>
      </c>
      <c r="AB99" s="30">
        <v>0</v>
      </c>
      <c r="AC99" s="30">
        <v>0</v>
      </c>
      <c r="AD99" s="30">
        <v>0</v>
      </c>
    </row>
    <row r="100" spans="1:30">
      <c r="A100" s="30" t="s">
        <v>189</v>
      </c>
      <c r="B100" s="30" t="s">
        <v>190</v>
      </c>
      <c r="C100" s="30" t="b">
        <v>1</v>
      </c>
      <c r="D100" s="30" t="s">
        <v>5</v>
      </c>
      <c r="E100" s="30" t="s">
        <v>10430</v>
      </c>
      <c r="F100" s="30"/>
      <c r="G100" s="30" t="s">
        <v>10431</v>
      </c>
      <c r="H100" s="30">
        <v>9</v>
      </c>
      <c r="I100" s="32">
        <v>43131</v>
      </c>
      <c r="J100" s="32">
        <v>42388</v>
      </c>
      <c r="K100" s="30"/>
      <c r="L100" s="32">
        <v>42030</v>
      </c>
      <c r="M100" s="30">
        <v>1128.8</v>
      </c>
      <c r="N100" s="30">
        <v>0</v>
      </c>
      <c r="O100" s="30">
        <v>31.36</v>
      </c>
      <c r="P100" s="30">
        <v>376.32</v>
      </c>
      <c r="Q100" s="30">
        <v>26.91</v>
      </c>
      <c r="R100" s="30">
        <v>309.14999999999998</v>
      </c>
      <c r="S100" s="30">
        <v>1128.8</v>
      </c>
      <c r="T100" s="30">
        <v>0</v>
      </c>
      <c r="U100" s="30">
        <v>0</v>
      </c>
      <c r="V100" s="30">
        <v>31.36</v>
      </c>
      <c r="W100" s="30">
        <v>376.32</v>
      </c>
      <c r="X100" s="30">
        <v>26.91</v>
      </c>
      <c r="Y100" s="30">
        <v>309.14999999999998</v>
      </c>
      <c r="Z100" s="30">
        <v>1128.8</v>
      </c>
      <c r="AA100" s="30">
        <v>779.55</v>
      </c>
      <c r="AB100" s="30">
        <v>0</v>
      </c>
      <c r="AC100" s="30">
        <v>0</v>
      </c>
      <c r="AD100" s="30">
        <v>0</v>
      </c>
    </row>
    <row r="101" spans="1:30">
      <c r="A101" s="30" t="s">
        <v>191</v>
      </c>
      <c r="B101" s="30" t="s">
        <v>192</v>
      </c>
      <c r="C101" s="30" t="b">
        <v>1</v>
      </c>
      <c r="D101" s="30" t="s">
        <v>5</v>
      </c>
      <c r="E101" s="30" t="s">
        <v>10430</v>
      </c>
      <c r="F101" s="30"/>
      <c r="G101" s="30" t="s">
        <v>10431</v>
      </c>
      <c r="H101" s="30">
        <v>9</v>
      </c>
      <c r="I101" s="32">
        <v>43131</v>
      </c>
      <c r="J101" s="32">
        <v>42388</v>
      </c>
      <c r="K101" s="30"/>
      <c r="L101" s="32">
        <v>42030</v>
      </c>
      <c r="M101" s="30">
        <v>10003.5</v>
      </c>
      <c r="N101" s="30">
        <v>0</v>
      </c>
      <c r="O101" s="30">
        <v>277.88</v>
      </c>
      <c r="P101" s="30">
        <v>3334.56</v>
      </c>
      <c r="Q101" s="30">
        <v>239.65</v>
      </c>
      <c r="R101" s="30">
        <v>2740.57</v>
      </c>
      <c r="S101" s="30">
        <v>10003.5</v>
      </c>
      <c r="T101" s="30">
        <v>0</v>
      </c>
      <c r="U101" s="30">
        <v>0</v>
      </c>
      <c r="V101" s="30">
        <v>277.88</v>
      </c>
      <c r="W101" s="30">
        <v>3334.56</v>
      </c>
      <c r="X101" s="30">
        <v>239.65</v>
      </c>
      <c r="Y101" s="30">
        <v>2740.57</v>
      </c>
      <c r="Z101" s="30">
        <v>10003.5</v>
      </c>
      <c r="AA101" s="30">
        <v>6908.77</v>
      </c>
      <c r="AB101" s="30">
        <v>0</v>
      </c>
      <c r="AC101" s="30">
        <v>0</v>
      </c>
      <c r="AD101" s="30">
        <v>0</v>
      </c>
    </row>
    <row r="102" spans="1:30">
      <c r="A102" s="30" t="s">
        <v>193</v>
      </c>
      <c r="B102" s="30" t="s">
        <v>194</v>
      </c>
      <c r="C102" s="30" t="b">
        <v>1</v>
      </c>
      <c r="D102" s="30" t="s">
        <v>5</v>
      </c>
      <c r="E102" s="30" t="s">
        <v>10430</v>
      </c>
      <c r="F102" s="30"/>
      <c r="G102" s="30" t="s">
        <v>10431</v>
      </c>
      <c r="H102" s="30">
        <v>9</v>
      </c>
      <c r="I102" s="32">
        <v>42855</v>
      </c>
      <c r="J102" s="32">
        <v>42388</v>
      </c>
      <c r="K102" s="30"/>
      <c r="L102" s="32">
        <v>41759</v>
      </c>
      <c r="M102" s="30">
        <v>2039.46</v>
      </c>
      <c r="N102" s="30">
        <v>0</v>
      </c>
      <c r="O102" s="30">
        <v>56.65</v>
      </c>
      <c r="P102" s="30">
        <v>679.8</v>
      </c>
      <c r="Q102" s="30">
        <v>54.06</v>
      </c>
      <c r="R102" s="30">
        <v>54.06</v>
      </c>
      <c r="S102" s="30">
        <v>2039.46</v>
      </c>
      <c r="T102" s="30">
        <v>0</v>
      </c>
      <c r="U102" s="30">
        <v>0</v>
      </c>
      <c r="V102" s="30">
        <v>56.65</v>
      </c>
      <c r="W102" s="30">
        <v>679.8</v>
      </c>
      <c r="X102" s="30">
        <v>54.06</v>
      </c>
      <c r="Y102" s="30">
        <v>54.06</v>
      </c>
      <c r="Z102" s="30">
        <v>2039.46</v>
      </c>
      <c r="AA102" s="30">
        <v>733.86</v>
      </c>
      <c r="AB102" s="30">
        <v>0</v>
      </c>
      <c r="AC102" s="30">
        <v>0</v>
      </c>
      <c r="AD102" s="30">
        <v>0</v>
      </c>
    </row>
    <row r="103" spans="1:30">
      <c r="A103" s="30" t="s">
        <v>195</v>
      </c>
      <c r="B103" s="30" t="s">
        <v>196</v>
      </c>
      <c r="C103" s="30" t="b">
        <v>1</v>
      </c>
      <c r="D103" s="30" t="s">
        <v>5</v>
      </c>
      <c r="E103" s="30" t="s">
        <v>10430</v>
      </c>
      <c r="F103" s="30"/>
      <c r="G103" s="30" t="s">
        <v>10431</v>
      </c>
      <c r="H103" s="30">
        <v>9</v>
      </c>
      <c r="I103" s="32">
        <v>43131</v>
      </c>
      <c r="J103" s="32">
        <v>42388</v>
      </c>
      <c r="K103" s="30"/>
      <c r="L103" s="32">
        <v>42030</v>
      </c>
      <c r="M103" s="30">
        <v>1128.8</v>
      </c>
      <c r="N103" s="30">
        <v>0</v>
      </c>
      <c r="O103" s="30">
        <v>31.36</v>
      </c>
      <c r="P103" s="30">
        <v>376.32</v>
      </c>
      <c r="Q103" s="30">
        <v>26.91</v>
      </c>
      <c r="R103" s="30">
        <v>309.14999999999998</v>
      </c>
      <c r="S103" s="30">
        <v>1128.8</v>
      </c>
      <c r="T103" s="30">
        <v>0</v>
      </c>
      <c r="U103" s="30">
        <v>0</v>
      </c>
      <c r="V103" s="30">
        <v>31.36</v>
      </c>
      <c r="W103" s="30">
        <v>376.32</v>
      </c>
      <c r="X103" s="30">
        <v>26.91</v>
      </c>
      <c r="Y103" s="30">
        <v>309.14999999999998</v>
      </c>
      <c r="Z103" s="30">
        <v>1128.8</v>
      </c>
      <c r="AA103" s="30">
        <v>779.55</v>
      </c>
      <c r="AB103" s="30">
        <v>0</v>
      </c>
      <c r="AC103" s="30">
        <v>0</v>
      </c>
      <c r="AD103" s="30">
        <v>0</v>
      </c>
    </row>
    <row r="104" spans="1:30">
      <c r="A104" s="30" t="s">
        <v>197</v>
      </c>
      <c r="B104" s="30" t="s">
        <v>198</v>
      </c>
      <c r="C104" s="30" t="b">
        <v>1</v>
      </c>
      <c r="D104" s="30" t="s">
        <v>5</v>
      </c>
      <c r="E104" s="30" t="s">
        <v>10430</v>
      </c>
      <c r="F104" s="30"/>
      <c r="G104" s="30" t="s">
        <v>10431</v>
      </c>
      <c r="H104" s="30">
        <v>9</v>
      </c>
      <c r="I104" s="32">
        <v>43131</v>
      </c>
      <c r="J104" s="32">
        <v>42388</v>
      </c>
      <c r="K104" s="30"/>
      <c r="L104" s="32">
        <v>42030</v>
      </c>
      <c r="M104" s="30">
        <v>1128.8</v>
      </c>
      <c r="N104" s="30">
        <v>0</v>
      </c>
      <c r="O104" s="30">
        <v>31.36</v>
      </c>
      <c r="P104" s="30">
        <v>376.32</v>
      </c>
      <c r="Q104" s="30">
        <v>26.91</v>
      </c>
      <c r="R104" s="30">
        <v>309.14999999999998</v>
      </c>
      <c r="S104" s="30">
        <v>1128.8</v>
      </c>
      <c r="T104" s="30">
        <v>0</v>
      </c>
      <c r="U104" s="30">
        <v>0</v>
      </c>
      <c r="V104" s="30">
        <v>31.36</v>
      </c>
      <c r="W104" s="30">
        <v>376.32</v>
      </c>
      <c r="X104" s="30">
        <v>26.91</v>
      </c>
      <c r="Y104" s="30">
        <v>309.14999999999998</v>
      </c>
      <c r="Z104" s="30">
        <v>1128.8</v>
      </c>
      <c r="AA104" s="30">
        <v>779.55</v>
      </c>
      <c r="AB104" s="30">
        <v>0</v>
      </c>
      <c r="AC104" s="30">
        <v>0</v>
      </c>
      <c r="AD104" s="30">
        <v>0</v>
      </c>
    </row>
    <row r="105" spans="1:30">
      <c r="A105" s="30" t="s">
        <v>199</v>
      </c>
      <c r="B105" s="30" t="s">
        <v>200</v>
      </c>
      <c r="C105" s="30" t="b">
        <v>1</v>
      </c>
      <c r="D105" s="30" t="s">
        <v>5</v>
      </c>
      <c r="E105" s="30" t="s">
        <v>10430</v>
      </c>
      <c r="F105" s="30"/>
      <c r="G105" s="30" t="s">
        <v>10431</v>
      </c>
      <c r="H105" s="30">
        <v>9</v>
      </c>
      <c r="I105" s="32">
        <v>43131</v>
      </c>
      <c r="J105" s="32">
        <v>42388</v>
      </c>
      <c r="K105" s="30"/>
      <c r="L105" s="32">
        <v>42030</v>
      </c>
      <c r="M105" s="30">
        <v>1128.8</v>
      </c>
      <c r="N105" s="30">
        <v>0</v>
      </c>
      <c r="O105" s="30">
        <v>31.36</v>
      </c>
      <c r="P105" s="30">
        <v>376.32</v>
      </c>
      <c r="Q105" s="30">
        <v>26.91</v>
      </c>
      <c r="R105" s="30">
        <v>309.14999999999998</v>
      </c>
      <c r="S105" s="30">
        <v>1128.8</v>
      </c>
      <c r="T105" s="30">
        <v>0</v>
      </c>
      <c r="U105" s="30">
        <v>0</v>
      </c>
      <c r="V105" s="30">
        <v>31.36</v>
      </c>
      <c r="W105" s="30">
        <v>376.32</v>
      </c>
      <c r="X105" s="30">
        <v>26.91</v>
      </c>
      <c r="Y105" s="30">
        <v>309.14999999999998</v>
      </c>
      <c r="Z105" s="30">
        <v>1128.8</v>
      </c>
      <c r="AA105" s="30">
        <v>779.55</v>
      </c>
      <c r="AB105" s="30">
        <v>0</v>
      </c>
      <c r="AC105" s="30">
        <v>0</v>
      </c>
      <c r="AD105" s="30">
        <v>0</v>
      </c>
    </row>
    <row r="106" spans="1:30">
      <c r="A106" s="30" t="s">
        <v>201</v>
      </c>
      <c r="B106" s="30" t="s">
        <v>202</v>
      </c>
      <c r="C106" s="30" t="b">
        <v>1</v>
      </c>
      <c r="D106" s="30" t="s">
        <v>5</v>
      </c>
      <c r="E106" s="30" t="s">
        <v>10430</v>
      </c>
      <c r="F106" s="30"/>
      <c r="G106" s="30" t="s">
        <v>10431</v>
      </c>
      <c r="H106" s="30">
        <v>9</v>
      </c>
      <c r="I106" s="32">
        <v>42855</v>
      </c>
      <c r="J106" s="32">
        <v>42388</v>
      </c>
      <c r="K106" s="30"/>
      <c r="L106" s="32">
        <v>41759</v>
      </c>
      <c r="M106" s="30">
        <v>16313.4</v>
      </c>
      <c r="N106" s="30">
        <v>0</v>
      </c>
      <c r="O106" s="30">
        <v>453.15</v>
      </c>
      <c r="P106" s="30">
        <v>5437.8</v>
      </c>
      <c r="Q106" s="30">
        <v>432.1</v>
      </c>
      <c r="R106" s="30">
        <v>432.1</v>
      </c>
      <c r="S106" s="30">
        <v>16313.4</v>
      </c>
      <c r="T106" s="30">
        <v>0</v>
      </c>
      <c r="U106" s="30">
        <v>0</v>
      </c>
      <c r="V106" s="30">
        <v>453.15</v>
      </c>
      <c r="W106" s="30">
        <v>5437.8</v>
      </c>
      <c r="X106" s="30">
        <v>432.1</v>
      </c>
      <c r="Y106" s="30">
        <v>432.1</v>
      </c>
      <c r="Z106" s="30">
        <v>16313.4</v>
      </c>
      <c r="AA106" s="30">
        <v>5869.9</v>
      </c>
      <c r="AB106" s="30">
        <v>0</v>
      </c>
      <c r="AC106" s="30">
        <v>0</v>
      </c>
      <c r="AD106" s="30">
        <v>0</v>
      </c>
    </row>
    <row r="107" spans="1:30" hidden="1">
      <c r="A107" s="30" t="s">
        <v>203</v>
      </c>
      <c r="B107" s="30" t="s">
        <v>204</v>
      </c>
      <c r="C107" s="30" t="b">
        <v>1</v>
      </c>
      <c r="D107" s="30" t="s">
        <v>5</v>
      </c>
      <c r="E107" s="30" t="s">
        <v>10430</v>
      </c>
      <c r="F107" s="30"/>
      <c r="G107" s="30" t="s">
        <v>10431</v>
      </c>
      <c r="H107" s="30">
        <v>10</v>
      </c>
      <c r="I107" s="32">
        <v>42825</v>
      </c>
      <c r="J107" s="32">
        <v>42388</v>
      </c>
      <c r="K107" s="32">
        <v>42825</v>
      </c>
      <c r="L107" s="32">
        <v>42030</v>
      </c>
      <c r="M107" s="30">
        <v>10003.5</v>
      </c>
      <c r="N107" s="30">
        <v>0</v>
      </c>
      <c r="O107" s="30">
        <v>277.88</v>
      </c>
      <c r="P107" s="30">
        <v>3334.56</v>
      </c>
      <c r="Q107" s="30">
        <v>277.88</v>
      </c>
      <c r="R107" s="30">
        <v>3334.56</v>
      </c>
      <c r="S107" s="30">
        <v>7262.93</v>
      </c>
      <c r="T107" s="30">
        <v>2740.57</v>
      </c>
      <c r="U107" s="30">
        <v>2740.57</v>
      </c>
      <c r="V107" s="30">
        <v>277.88</v>
      </c>
      <c r="W107" s="30">
        <v>3334.56</v>
      </c>
      <c r="X107" s="30">
        <v>277.88</v>
      </c>
      <c r="Y107" s="30">
        <v>3334.56</v>
      </c>
      <c r="Z107" s="30">
        <v>7262.93</v>
      </c>
      <c r="AA107" s="30">
        <v>6908.77</v>
      </c>
      <c r="AB107" s="30">
        <v>2740.57</v>
      </c>
      <c r="AC107" s="30">
        <v>8223.92</v>
      </c>
      <c r="AD107" s="30">
        <v>5483.35</v>
      </c>
    </row>
    <row r="108" spans="1:30">
      <c r="A108" s="30" t="s">
        <v>205</v>
      </c>
      <c r="B108" s="30" t="s">
        <v>206</v>
      </c>
      <c r="C108" s="30" t="b">
        <v>1</v>
      </c>
      <c r="D108" s="30" t="s">
        <v>5</v>
      </c>
      <c r="E108" s="30" t="s">
        <v>10430</v>
      </c>
      <c r="F108" s="30"/>
      <c r="G108" s="30" t="s">
        <v>10431</v>
      </c>
      <c r="H108" s="30">
        <v>9</v>
      </c>
      <c r="I108" s="32">
        <v>43131</v>
      </c>
      <c r="J108" s="32">
        <v>42388</v>
      </c>
      <c r="K108" s="30"/>
      <c r="L108" s="32">
        <v>42030</v>
      </c>
      <c r="M108" s="30">
        <v>1128.8</v>
      </c>
      <c r="N108" s="30">
        <v>0</v>
      </c>
      <c r="O108" s="30">
        <v>31.36</v>
      </c>
      <c r="P108" s="30">
        <v>376.32</v>
      </c>
      <c r="Q108" s="30">
        <v>26.91</v>
      </c>
      <c r="R108" s="30">
        <v>309.14999999999998</v>
      </c>
      <c r="S108" s="30">
        <v>1128.8</v>
      </c>
      <c r="T108" s="30">
        <v>0</v>
      </c>
      <c r="U108" s="30">
        <v>0</v>
      </c>
      <c r="V108" s="30">
        <v>31.36</v>
      </c>
      <c r="W108" s="30">
        <v>376.32</v>
      </c>
      <c r="X108" s="30">
        <v>26.91</v>
      </c>
      <c r="Y108" s="30">
        <v>309.14999999999998</v>
      </c>
      <c r="Z108" s="30">
        <v>1128.8</v>
      </c>
      <c r="AA108" s="30">
        <v>779.55</v>
      </c>
      <c r="AB108" s="30">
        <v>0</v>
      </c>
      <c r="AC108" s="30">
        <v>0</v>
      </c>
      <c r="AD108" s="30">
        <v>0</v>
      </c>
    </row>
    <row r="109" spans="1:30">
      <c r="A109" s="30" t="s">
        <v>207</v>
      </c>
      <c r="B109" s="30" t="s">
        <v>208</v>
      </c>
      <c r="C109" s="30" t="b">
        <v>1</v>
      </c>
      <c r="D109" s="30" t="s">
        <v>5</v>
      </c>
      <c r="E109" s="30" t="s">
        <v>10430</v>
      </c>
      <c r="F109" s="30"/>
      <c r="G109" s="30" t="s">
        <v>10431</v>
      </c>
      <c r="H109" s="30">
        <v>9</v>
      </c>
      <c r="I109" s="32">
        <v>42855</v>
      </c>
      <c r="J109" s="32">
        <v>42388</v>
      </c>
      <c r="K109" s="30"/>
      <c r="L109" s="32">
        <v>41759</v>
      </c>
      <c r="M109" s="30">
        <v>2039.46</v>
      </c>
      <c r="N109" s="30">
        <v>0</v>
      </c>
      <c r="O109" s="30">
        <v>56.65</v>
      </c>
      <c r="P109" s="30">
        <v>679.8</v>
      </c>
      <c r="Q109" s="30">
        <v>54.06</v>
      </c>
      <c r="R109" s="30">
        <v>54.06</v>
      </c>
      <c r="S109" s="30">
        <v>2039.46</v>
      </c>
      <c r="T109" s="30">
        <v>0</v>
      </c>
      <c r="U109" s="30">
        <v>0</v>
      </c>
      <c r="V109" s="30">
        <v>56.65</v>
      </c>
      <c r="W109" s="30">
        <v>679.8</v>
      </c>
      <c r="X109" s="30">
        <v>54.06</v>
      </c>
      <c r="Y109" s="30">
        <v>54.06</v>
      </c>
      <c r="Z109" s="30">
        <v>2039.46</v>
      </c>
      <c r="AA109" s="30">
        <v>733.86</v>
      </c>
      <c r="AB109" s="30">
        <v>0</v>
      </c>
      <c r="AC109" s="30">
        <v>0</v>
      </c>
      <c r="AD109" s="30">
        <v>0</v>
      </c>
    </row>
    <row r="110" spans="1:30">
      <c r="A110" s="30" t="s">
        <v>209</v>
      </c>
      <c r="B110" s="30" t="s">
        <v>210</v>
      </c>
      <c r="C110" s="30" t="b">
        <v>1</v>
      </c>
      <c r="D110" s="30" t="s">
        <v>5</v>
      </c>
      <c r="E110" s="30" t="s">
        <v>10430</v>
      </c>
      <c r="F110" s="30"/>
      <c r="G110" s="30" t="s">
        <v>10431</v>
      </c>
      <c r="H110" s="30">
        <v>9</v>
      </c>
      <c r="I110" s="32">
        <v>42855</v>
      </c>
      <c r="J110" s="32">
        <v>42388</v>
      </c>
      <c r="K110" s="30"/>
      <c r="L110" s="32">
        <v>41759</v>
      </c>
      <c r="M110" s="30">
        <v>16313.4</v>
      </c>
      <c r="N110" s="30">
        <v>0</v>
      </c>
      <c r="O110" s="30">
        <v>453.15</v>
      </c>
      <c r="P110" s="30">
        <v>5437.8</v>
      </c>
      <c r="Q110" s="30">
        <v>432.1</v>
      </c>
      <c r="R110" s="30">
        <v>432.1</v>
      </c>
      <c r="S110" s="30">
        <v>16313.4</v>
      </c>
      <c r="T110" s="30">
        <v>0</v>
      </c>
      <c r="U110" s="30">
        <v>0</v>
      </c>
      <c r="V110" s="30">
        <v>453.15</v>
      </c>
      <c r="W110" s="30">
        <v>5437.8</v>
      </c>
      <c r="X110" s="30">
        <v>432.1</v>
      </c>
      <c r="Y110" s="30">
        <v>432.1</v>
      </c>
      <c r="Z110" s="30">
        <v>16313.4</v>
      </c>
      <c r="AA110" s="30">
        <v>5869.9</v>
      </c>
      <c r="AB110" s="30">
        <v>0</v>
      </c>
      <c r="AC110" s="30">
        <v>0</v>
      </c>
      <c r="AD110" s="30">
        <v>0</v>
      </c>
    </row>
    <row r="111" spans="1:30">
      <c r="A111" s="30" t="s">
        <v>211</v>
      </c>
      <c r="B111" s="30" t="s">
        <v>212</v>
      </c>
      <c r="C111" s="30" t="b">
        <v>1</v>
      </c>
      <c r="D111" s="30" t="s">
        <v>5</v>
      </c>
      <c r="E111" s="30" t="s">
        <v>10430</v>
      </c>
      <c r="F111" s="30"/>
      <c r="G111" s="30" t="s">
        <v>10431</v>
      </c>
      <c r="H111" s="30">
        <v>9</v>
      </c>
      <c r="I111" s="32">
        <v>42855</v>
      </c>
      <c r="J111" s="32">
        <v>42388</v>
      </c>
      <c r="K111" s="30"/>
      <c r="L111" s="32">
        <v>41759</v>
      </c>
      <c r="M111" s="30">
        <v>2039.46</v>
      </c>
      <c r="N111" s="30">
        <v>0</v>
      </c>
      <c r="O111" s="30">
        <v>56.65</v>
      </c>
      <c r="P111" s="30">
        <v>679.8</v>
      </c>
      <c r="Q111" s="30">
        <v>54.06</v>
      </c>
      <c r="R111" s="30">
        <v>54.06</v>
      </c>
      <c r="S111" s="30">
        <v>2039.46</v>
      </c>
      <c r="T111" s="30">
        <v>0</v>
      </c>
      <c r="U111" s="30">
        <v>0</v>
      </c>
      <c r="V111" s="30">
        <v>56.65</v>
      </c>
      <c r="W111" s="30">
        <v>679.8</v>
      </c>
      <c r="X111" s="30">
        <v>54.06</v>
      </c>
      <c r="Y111" s="30">
        <v>54.06</v>
      </c>
      <c r="Z111" s="30">
        <v>2039.46</v>
      </c>
      <c r="AA111" s="30">
        <v>733.86</v>
      </c>
      <c r="AB111" s="30">
        <v>0</v>
      </c>
      <c r="AC111" s="30">
        <v>0</v>
      </c>
      <c r="AD111" s="30">
        <v>0</v>
      </c>
    </row>
    <row r="112" spans="1:30" hidden="1">
      <c r="A112" s="30" t="s">
        <v>10320</v>
      </c>
      <c r="B112" s="30" t="s">
        <v>10435</v>
      </c>
      <c r="C112" s="30" t="b">
        <v>1</v>
      </c>
      <c r="D112" s="30" t="s">
        <v>5</v>
      </c>
      <c r="E112" s="30" t="s">
        <v>10430</v>
      </c>
      <c r="F112" s="30"/>
      <c r="G112" s="30" t="s">
        <v>10431</v>
      </c>
      <c r="H112" s="30">
        <v>10</v>
      </c>
      <c r="I112" s="32">
        <v>42185</v>
      </c>
      <c r="J112" s="32">
        <v>42388</v>
      </c>
      <c r="K112" s="32">
        <v>42175</v>
      </c>
      <c r="L112" s="32">
        <v>41759</v>
      </c>
      <c r="M112" s="30">
        <v>16313.4</v>
      </c>
      <c r="N112" s="30">
        <v>0</v>
      </c>
      <c r="O112" s="30">
        <v>471.15</v>
      </c>
      <c r="P112" s="30">
        <v>5005.7</v>
      </c>
      <c r="Q112" s="30">
        <v>471.16</v>
      </c>
      <c r="R112" s="30">
        <v>1413.46</v>
      </c>
      <c r="S112" s="30">
        <v>6419.16</v>
      </c>
      <c r="T112" s="30">
        <v>9894.24</v>
      </c>
      <c r="U112" s="30">
        <v>9894.24</v>
      </c>
      <c r="V112" s="30">
        <v>471.15</v>
      </c>
      <c r="W112" s="30">
        <v>5005.7</v>
      </c>
      <c r="X112" s="30">
        <v>471.16</v>
      </c>
      <c r="Y112" s="30">
        <v>1413.46</v>
      </c>
      <c r="Z112" s="30">
        <v>6419.16</v>
      </c>
      <c r="AA112" s="30">
        <v>11307.7</v>
      </c>
      <c r="AB112" s="30">
        <v>9894.24</v>
      </c>
      <c r="AC112" s="30">
        <v>11617.77</v>
      </c>
      <c r="AD112" s="30">
        <v>1723.53</v>
      </c>
    </row>
    <row r="113" spans="1:30">
      <c r="A113" s="30" t="s">
        <v>213</v>
      </c>
      <c r="B113" s="30" t="s">
        <v>214</v>
      </c>
      <c r="C113" s="30" t="b">
        <v>1</v>
      </c>
      <c r="D113" s="30" t="s">
        <v>5</v>
      </c>
      <c r="E113" s="30" t="s">
        <v>10430</v>
      </c>
      <c r="F113" s="30"/>
      <c r="G113" s="30" t="s">
        <v>10431</v>
      </c>
      <c r="H113" s="30">
        <v>9</v>
      </c>
      <c r="I113" s="32">
        <v>42855</v>
      </c>
      <c r="J113" s="32">
        <v>42388</v>
      </c>
      <c r="K113" s="30"/>
      <c r="L113" s="32">
        <v>41759</v>
      </c>
      <c r="M113" s="30">
        <v>16313.4</v>
      </c>
      <c r="N113" s="30">
        <v>0</v>
      </c>
      <c r="O113" s="30">
        <v>453.15</v>
      </c>
      <c r="P113" s="30">
        <v>5437.8</v>
      </c>
      <c r="Q113" s="30">
        <v>432.1</v>
      </c>
      <c r="R113" s="30">
        <v>432.1</v>
      </c>
      <c r="S113" s="30">
        <v>16313.4</v>
      </c>
      <c r="T113" s="30">
        <v>0</v>
      </c>
      <c r="U113" s="30">
        <v>0</v>
      </c>
      <c r="V113" s="30">
        <v>453.15</v>
      </c>
      <c r="W113" s="30">
        <v>5437.8</v>
      </c>
      <c r="X113" s="30">
        <v>432.1</v>
      </c>
      <c r="Y113" s="30">
        <v>432.1</v>
      </c>
      <c r="Z113" s="30">
        <v>16313.4</v>
      </c>
      <c r="AA113" s="30">
        <v>5869.9</v>
      </c>
      <c r="AB113" s="30">
        <v>0</v>
      </c>
      <c r="AC113" s="30">
        <v>0</v>
      </c>
      <c r="AD113" s="30">
        <v>0</v>
      </c>
    </row>
    <row r="114" spans="1:30">
      <c r="A114" s="30" t="s">
        <v>215</v>
      </c>
      <c r="B114" s="30" t="s">
        <v>216</v>
      </c>
      <c r="C114" s="30" t="b">
        <v>1</v>
      </c>
      <c r="D114" s="30" t="s">
        <v>5</v>
      </c>
      <c r="E114" s="30" t="s">
        <v>10430</v>
      </c>
      <c r="F114" s="30"/>
      <c r="G114" s="30" t="s">
        <v>10431</v>
      </c>
      <c r="H114" s="30">
        <v>9</v>
      </c>
      <c r="I114" s="32">
        <v>42855</v>
      </c>
      <c r="J114" s="32">
        <v>42388</v>
      </c>
      <c r="K114" s="30"/>
      <c r="L114" s="32">
        <v>41759</v>
      </c>
      <c r="M114" s="30">
        <v>2039.46</v>
      </c>
      <c r="N114" s="30">
        <v>0</v>
      </c>
      <c r="O114" s="30">
        <v>56.65</v>
      </c>
      <c r="P114" s="30">
        <v>679.8</v>
      </c>
      <c r="Q114" s="30">
        <v>54.06</v>
      </c>
      <c r="R114" s="30">
        <v>54.06</v>
      </c>
      <c r="S114" s="30">
        <v>2039.46</v>
      </c>
      <c r="T114" s="30">
        <v>0</v>
      </c>
      <c r="U114" s="30">
        <v>0</v>
      </c>
      <c r="V114" s="30">
        <v>56.65</v>
      </c>
      <c r="W114" s="30">
        <v>679.8</v>
      </c>
      <c r="X114" s="30">
        <v>54.06</v>
      </c>
      <c r="Y114" s="30">
        <v>54.06</v>
      </c>
      <c r="Z114" s="30">
        <v>2039.46</v>
      </c>
      <c r="AA114" s="30">
        <v>733.86</v>
      </c>
      <c r="AB114" s="30">
        <v>0</v>
      </c>
      <c r="AC114" s="30">
        <v>0</v>
      </c>
      <c r="AD114" s="30">
        <v>0</v>
      </c>
    </row>
    <row r="115" spans="1:30">
      <c r="A115" s="30" t="s">
        <v>217</v>
      </c>
      <c r="B115" s="30" t="s">
        <v>218</v>
      </c>
      <c r="C115" s="30" t="b">
        <v>1</v>
      </c>
      <c r="D115" s="30" t="s">
        <v>5</v>
      </c>
      <c r="E115" s="30" t="s">
        <v>10430</v>
      </c>
      <c r="F115" s="30"/>
      <c r="G115" s="30" t="s">
        <v>10431</v>
      </c>
      <c r="H115" s="30">
        <v>9</v>
      </c>
      <c r="I115" s="32">
        <v>42825</v>
      </c>
      <c r="J115" s="32">
        <v>42388</v>
      </c>
      <c r="K115" s="30"/>
      <c r="L115" s="32">
        <v>41295</v>
      </c>
      <c r="M115" s="30">
        <v>64767.96</v>
      </c>
      <c r="N115" s="30">
        <v>0</v>
      </c>
      <c r="O115" s="30">
        <v>1828.41</v>
      </c>
      <c r="P115" s="30">
        <v>18284.05</v>
      </c>
      <c r="Q115" s="30">
        <v>1828.4</v>
      </c>
      <c r="R115" s="30">
        <v>0</v>
      </c>
      <c r="S115" s="30">
        <v>64767.96</v>
      </c>
      <c r="T115" s="30">
        <v>0</v>
      </c>
      <c r="U115" s="30">
        <v>0</v>
      </c>
      <c r="V115" s="30">
        <v>1828.41</v>
      </c>
      <c r="W115" s="30">
        <v>18284.05</v>
      </c>
      <c r="X115" s="30">
        <v>1828.4</v>
      </c>
      <c r="Y115" s="30">
        <v>0</v>
      </c>
      <c r="Z115" s="30">
        <v>64767.96</v>
      </c>
      <c r="AA115" s="30">
        <v>14651.58</v>
      </c>
      <c r="AB115" s="30">
        <v>0</v>
      </c>
      <c r="AC115" s="30">
        <v>0</v>
      </c>
      <c r="AD115" s="30">
        <v>0</v>
      </c>
    </row>
    <row r="116" spans="1:30">
      <c r="A116" s="30" t="s">
        <v>219</v>
      </c>
      <c r="B116" s="30" t="s">
        <v>220</v>
      </c>
      <c r="C116" s="30" t="b">
        <v>1</v>
      </c>
      <c r="D116" s="30" t="s">
        <v>5</v>
      </c>
      <c r="E116" s="30" t="s">
        <v>10430</v>
      </c>
      <c r="F116" s="30"/>
      <c r="G116" s="30" t="s">
        <v>10431</v>
      </c>
      <c r="H116" s="30">
        <v>0</v>
      </c>
      <c r="I116" s="32">
        <v>43190</v>
      </c>
      <c r="J116" s="32">
        <v>42388</v>
      </c>
      <c r="K116" s="30"/>
      <c r="L116" s="32">
        <v>41295</v>
      </c>
      <c r="M116" s="30">
        <v>64767.96</v>
      </c>
      <c r="N116" s="30">
        <v>0</v>
      </c>
      <c r="O116" s="30">
        <v>537.77</v>
      </c>
      <c r="P116" s="30">
        <v>6453.22</v>
      </c>
      <c r="Q116" s="30">
        <v>537.76</v>
      </c>
      <c r="R116" s="30">
        <v>6453.18</v>
      </c>
      <c r="S116" s="30">
        <v>59390.31</v>
      </c>
      <c r="T116" s="30">
        <v>5377.65</v>
      </c>
      <c r="U116" s="30">
        <v>5377.65</v>
      </c>
      <c r="V116" s="30">
        <v>537.77</v>
      </c>
      <c r="W116" s="30">
        <v>6453.22</v>
      </c>
      <c r="X116" s="30">
        <v>537.76</v>
      </c>
      <c r="Y116" s="30">
        <v>6453.18</v>
      </c>
      <c r="Z116" s="30">
        <v>59390.31</v>
      </c>
      <c r="AA116" s="30">
        <v>14651.58</v>
      </c>
      <c r="AB116" s="30">
        <v>0</v>
      </c>
      <c r="AC116" s="30">
        <v>0</v>
      </c>
      <c r="AD116" s="30">
        <v>0</v>
      </c>
    </row>
    <row r="117" spans="1:30">
      <c r="A117" s="30" t="s">
        <v>221</v>
      </c>
      <c r="B117" s="30" t="s">
        <v>222</v>
      </c>
      <c r="C117" s="30" t="b">
        <v>1</v>
      </c>
      <c r="D117" s="30" t="s">
        <v>5</v>
      </c>
      <c r="E117" s="30" t="s">
        <v>10430</v>
      </c>
      <c r="F117" s="30"/>
      <c r="G117" s="30" t="s">
        <v>10431</v>
      </c>
      <c r="H117" s="30">
        <v>0</v>
      </c>
      <c r="I117" s="32">
        <v>43190</v>
      </c>
      <c r="J117" s="32">
        <v>42388</v>
      </c>
      <c r="K117" s="30"/>
      <c r="L117" s="32">
        <v>41295</v>
      </c>
      <c r="M117" s="30">
        <v>1747.62</v>
      </c>
      <c r="N117" s="30">
        <v>0</v>
      </c>
      <c r="O117" s="30">
        <v>14.86</v>
      </c>
      <c r="P117" s="30">
        <v>178.42</v>
      </c>
      <c r="Q117" s="30">
        <v>14.87</v>
      </c>
      <c r="R117" s="30">
        <v>178.38</v>
      </c>
      <c r="S117" s="30">
        <v>1613.84</v>
      </c>
      <c r="T117" s="30">
        <v>133.78</v>
      </c>
      <c r="U117" s="30">
        <v>133.78</v>
      </c>
      <c r="V117" s="30">
        <v>14.86</v>
      </c>
      <c r="W117" s="30">
        <v>178.42</v>
      </c>
      <c r="X117" s="30">
        <v>14.87</v>
      </c>
      <c r="Y117" s="30">
        <v>178.38</v>
      </c>
      <c r="Z117" s="30">
        <v>1613.84</v>
      </c>
      <c r="AA117" s="30">
        <v>535.19000000000005</v>
      </c>
      <c r="AB117" s="30">
        <v>0</v>
      </c>
      <c r="AC117" s="30">
        <v>0</v>
      </c>
      <c r="AD117" s="30">
        <v>0</v>
      </c>
    </row>
    <row r="118" spans="1:30">
      <c r="A118" s="30" t="s">
        <v>223</v>
      </c>
      <c r="B118" s="30" t="s">
        <v>224</v>
      </c>
      <c r="C118" s="30" t="b">
        <v>1</v>
      </c>
      <c r="D118" s="30" t="s">
        <v>5</v>
      </c>
      <c r="E118" s="30" t="s">
        <v>10430</v>
      </c>
      <c r="F118" s="30"/>
      <c r="G118" s="30" t="s">
        <v>10431</v>
      </c>
      <c r="H118" s="30">
        <v>0</v>
      </c>
      <c r="I118" s="32">
        <v>43190</v>
      </c>
      <c r="J118" s="32">
        <v>42388</v>
      </c>
      <c r="K118" s="30"/>
      <c r="L118" s="32">
        <v>41295</v>
      </c>
      <c r="M118" s="30">
        <v>1747.62</v>
      </c>
      <c r="N118" s="30">
        <v>0</v>
      </c>
      <c r="O118" s="30">
        <v>14.86</v>
      </c>
      <c r="P118" s="30">
        <v>178.42</v>
      </c>
      <c r="Q118" s="30">
        <v>14.87</v>
      </c>
      <c r="R118" s="30">
        <v>178.38</v>
      </c>
      <c r="S118" s="30">
        <v>1613.84</v>
      </c>
      <c r="T118" s="30">
        <v>133.78</v>
      </c>
      <c r="U118" s="30">
        <v>133.78</v>
      </c>
      <c r="V118" s="30">
        <v>14.86</v>
      </c>
      <c r="W118" s="30">
        <v>178.42</v>
      </c>
      <c r="X118" s="30">
        <v>14.87</v>
      </c>
      <c r="Y118" s="30">
        <v>178.38</v>
      </c>
      <c r="Z118" s="30">
        <v>1613.84</v>
      </c>
      <c r="AA118" s="30">
        <v>535.19000000000005</v>
      </c>
      <c r="AB118" s="30">
        <v>0</v>
      </c>
      <c r="AC118" s="30">
        <v>0</v>
      </c>
      <c r="AD118" s="30">
        <v>0</v>
      </c>
    </row>
    <row r="119" spans="1:30">
      <c r="A119" s="30" t="s">
        <v>225</v>
      </c>
      <c r="B119" s="30" t="s">
        <v>226</v>
      </c>
      <c r="C119" s="30" t="b">
        <v>1</v>
      </c>
      <c r="D119" s="30" t="s">
        <v>5</v>
      </c>
      <c r="E119" s="30" t="s">
        <v>10430</v>
      </c>
      <c r="F119" s="30"/>
      <c r="G119" s="30" t="s">
        <v>10431</v>
      </c>
      <c r="H119" s="30">
        <v>0</v>
      </c>
      <c r="I119" s="32">
        <v>43190</v>
      </c>
      <c r="J119" s="32">
        <v>42388</v>
      </c>
      <c r="K119" s="30"/>
      <c r="L119" s="32">
        <v>41295</v>
      </c>
      <c r="M119" s="30">
        <v>1683.73</v>
      </c>
      <c r="N119" s="30">
        <v>0</v>
      </c>
      <c r="O119" s="30">
        <v>14.32</v>
      </c>
      <c r="P119" s="30">
        <v>171.87</v>
      </c>
      <c r="Q119" s="30">
        <v>14.33</v>
      </c>
      <c r="R119" s="30">
        <v>171.9</v>
      </c>
      <c r="S119" s="30">
        <v>1554.81</v>
      </c>
      <c r="T119" s="30">
        <v>128.91999999999999</v>
      </c>
      <c r="U119" s="30">
        <v>128.91999999999999</v>
      </c>
      <c r="V119" s="30">
        <v>14.32</v>
      </c>
      <c r="W119" s="30">
        <v>171.87</v>
      </c>
      <c r="X119" s="30">
        <v>14.33</v>
      </c>
      <c r="Y119" s="30">
        <v>171.9</v>
      </c>
      <c r="Z119" s="30">
        <v>1554.81</v>
      </c>
      <c r="AA119" s="30">
        <v>515.65</v>
      </c>
      <c r="AB119" s="30">
        <v>0</v>
      </c>
      <c r="AC119" s="30">
        <v>0</v>
      </c>
      <c r="AD119" s="30">
        <v>0</v>
      </c>
    </row>
    <row r="120" spans="1:30">
      <c r="A120" s="30" t="s">
        <v>227</v>
      </c>
      <c r="B120" s="30" t="s">
        <v>228</v>
      </c>
      <c r="C120" s="30" t="b">
        <v>1</v>
      </c>
      <c r="D120" s="30" t="s">
        <v>5</v>
      </c>
      <c r="E120" s="30" t="s">
        <v>10430</v>
      </c>
      <c r="F120" s="30"/>
      <c r="G120" s="30" t="s">
        <v>10431</v>
      </c>
      <c r="H120" s="30">
        <v>0</v>
      </c>
      <c r="I120" s="32">
        <v>43190</v>
      </c>
      <c r="J120" s="32">
        <v>42388</v>
      </c>
      <c r="K120" s="30"/>
      <c r="L120" s="32">
        <v>41295</v>
      </c>
      <c r="M120" s="30">
        <v>1683.73</v>
      </c>
      <c r="N120" s="30">
        <v>0</v>
      </c>
      <c r="O120" s="30">
        <v>14.32</v>
      </c>
      <c r="P120" s="30">
        <v>171.87</v>
      </c>
      <c r="Q120" s="30">
        <v>14.33</v>
      </c>
      <c r="R120" s="30">
        <v>171.9</v>
      </c>
      <c r="S120" s="30">
        <v>1554.81</v>
      </c>
      <c r="T120" s="30">
        <v>128.91999999999999</v>
      </c>
      <c r="U120" s="30">
        <v>128.91999999999999</v>
      </c>
      <c r="V120" s="30">
        <v>14.32</v>
      </c>
      <c r="W120" s="30">
        <v>171.87</v>
      </c>
      <c r="X120" s="30">
        <v>14.33</v>
      </c>
      <c r="Y120" s="30">
        <v>171.9</v>
      </c>
      <c r="Z120" s="30">
        <v>1554.81</v>
      </c>
      <c r="AA120" s="30">
        <v>515.65</v>
      </c>
      <c r="AB120" s="30">
        <v>0</v>
      </c>
      <c r="AC120" s="30">
        <v>0</v>
      </c>
      <c r="AD120" s="30">
        <v>0</v>
      </c>
    </row>
    <row r="121" spans="1:30">
      <c r="A121" s="30" t="s">
        <v>229</v>
      </c>
      <c r="B121" s="30" t="s">
        <v>230</v>
      </c>
      <c r="C121" s="30" t="b">
        <v>1</v>
      </c>
      <c r="D121" s="30" t="s">
        <v>5</v>
      </c>
      <c r="E121" s="30" t="s">
        <v>10430</v>
      </c>
      <c r="F121" s="30"/>
      <c r="G121" s="30" t="s">
        <v>10431</v>
      </c>
      <c r="H121" s="30">
        <v>0</v>
      </c>
      <c r="I121" s="32">
        <v>43190</v>
      </c>
      <c r="J121" s="32">
        <v>42388</v>
      </c>
      <c r="K121" s="30"/>
      <c r="L121" s="32">
        <v>41295</v>
      </c>
      <c r="M121" s="30">
        <v>1683.73</v>
      </c>
      <c r="N121" s="30">
        <v>0</v>
      </c>
      <c r="O121" s="30">
        <v>14.32</v>
      </c>
      <c r="P121" s="30">
        <v>171.87</v>
      </c>
      <c r="Q121" s="30">
        <v>14.33</v>
      </c>
      <c r="R121" s="30">
        <v>171.9</v>
      </c>
      <c r="S121" s="30">
        <v>1554.81</v>
      </c>
      <c r="T121" s="30">
        <v>128.91999999999999</v>
      </c>
      <c r="U121" s="30">
        <v>128.91999999999999</v>
      </c>
      <c r="V121" s="30">
        <v>14.32</v>
      </c>
      <c r="W121" s="30">
        <v>171.87</v>
      </c>
      <c r="X121" s="30">
        <v>14.33</v>
      </c>
      <c r="Y121" s="30">
        <v>171.9</v>
      </c>
      <c r="Z121" s="30">
        <v>1554.81</v>
      </c>
      <c r="AA121" s="30">
        <v>515.65</v>
      </c>
      <c r="AB121" s="30">
        <v>0</v>
      </c>
      <c r="AC121" s="30">
        <v>0</v>
      </c>
      <c r="AD121" s="30">
        <v>0</v>
      </c>
    </row>
    <row r="122" spans="1:30">
      <c r="A122" s="30" t="s">
        <v>231</v>
      </c>
      <c r="B122" s="30" t="s">
        <v>232</v>
      </c>
      <c r="C122" s="30" t="b">
        <v>1</v>
      </c>
      <c r="D122" s="30" t="s">
        <v>5</v>
      </c>
      <c r="E122" s="30" t="s">
        <v>10430</v>
      </c>
      <c r="F122" s="30"/>
      <c r="G122" s="30" t="s">
        <v>10431</v>
      </c>
      <c r="H122" s="30">
        <v>0</v>
      </c>
      <c r="I122" s="32">
        <v>43190</v>
      </c>
      <c r="J122" s="32">
        <v>42388</v>
      </c>
      <c r="K122" s="30"/>
      <c r="L122" s="32">
        <v>41295</v>
      </c>
      <c r="M122" s="30">
        <v>1683</v>
      </c>
      <c r="N122" s="30">
        <v>0</v>
      </c>
      <c r="O122" s="30">
        <v>14.31</v>
      </c>
      <c r="P122" s="30">
        <v>171.84</v>
      </c>
      <c r="Q122" s="30">
        <v>14.32</v>
      </c>
      <c r="R122" s="30">
        <v>171.79</v>
      </c>
      <c r="S122" s="30">
        <v>1554.17</v>
      </c>
      <c r="T122" s="30">
        <v>128.83000000000001</v>
      </c>
      <c r="U122" s="30">
        <v>128.83000000000001</v>
      </c>
      <c r="V122" s="30">
        <v>14.31</v>
      </c>
      <c r="W122" s="30">
        <v>171.84</v>
      </c>
      <c r="X122" s="30">
        <v>14.32</v>
      </c>
      <c r="Y122" s="30">
        <v>171.79</v>
      </c>
      <c r="Z122" s="30">
        <v>1554.17</v>
      </c>
      <c r="AA122" s="30">
        <v>515.41999999999996</v>
      </c>
      <c r="AB122" s="30">
        <v>0</v>
      </c>
      <c r="AC122" s="30">
        <v>0</v>
      </c>
      <c r="AD122" s="30">
        <v>0</v>
      </c>
    </row>
    <row r="123" spans="1:30">
      <c r="A123" s="30" t="s">
        <v>233</v>
      </c>
      <c r="B123" s="30" t="s">
        <v>234</v>
      </c>
      <c r="C123" s="30" t="b">
        <v>1</v>
      </c>
      <c r="D123" s="30" t="s">
        <v>5</v>
      </c>
      <c r="E123" s="30" t="s">
        <v>10430</v>
      </c>
      <c r="F123" s="30"/>
      <c r="G123" s="30" t="s">
        <v>10431</v>
      </c>
      <c r="H123" s="30">
        <v>0</v>
      </c>
      <c r="I123" s="32">
        <v>43190</v>
      </c>
      <c r="J123" s="32">
        <v>42388</v>
      </c>
      <c r="K123" s="30"/>
      <c r="L123" s="32">
        <v>41295</v>
      </c>
      <c r="M123" s="30">
        <v>1683</v>
      </c>
      <c r="N123" s="30">
        <v>0</v>
      </c>
      <c r="O123" s="30">
        <v>14.31</v>
      </c>
      <c r="P123" s="30">
        <v>171.84</v>
      </c>
      <c r="Q123" s="30">
        <v>14.32</v>
      </c>
      <c r="R123" s="30">
        <v>171.79</v>
      </c>
      <c r="S123" s="30">
        <v>1554.17</v>
      </c>
      <c r="T123" s="30">
        <v>128.83000000000001</v>
      </c>
      <c r="U123" s="30">
        <v>128.83000000000001</v>
      </c>
      <c r="V123" s="30">
        <v>14.31</v>
      </c>
      <c r="W123" s="30">
        <v>171.84</v>
      </c>
      <c r="X123" s="30">
        <v>14.32</v>
      </c>
      <c r="Y123" s="30">
        <v>171.79</v>
      </c>
      <c r="Z123" s="30">
        <v>1554.17</v>
      </c>
      <c r="AA123" s="30">
        <v>515.41999999999996</v>
      </c>
      <c r="AB123" s="30">
        <v>0</v>
      </c>
      <c r="AC123" s="30">
        <v>0</v>
      </c>
      <c r="AD123" s="30">
        <v>0</v>
      </c>
    </row>
    <row r="124" spans="1:30">
      <c r="A124" s="30" t="s">
        <v>235</v>
      </c>
      <c r="B124" s="30" t="s">
        <v>236</v>
      </c>
      <c r="C124" s="30" t="b">
        <v>1</v>
      </c>
      <c r="D124" s="30" t="s">
        <v>5</v>
      </c>
      <c r="E124" s="30" t="s">
        <v>10430</v>
      </c>
      <c r="F124" s="30"/>
      <c r="G124" s="30" t="s">
        <v>10431</v>
      </c>
      <c r="H124" s="30">
        <v>0</v>
      </c>
      <c r="I124" s="32">
        <v>43190</v>
      </c>
      <c r="J124" s="32">
        <v>42388</v>
      </c>
      <c r="K124" s="30"/>
      <c r="L124" s="32">
        <v>41295</v>
      </c>
      <c r="M124" s="30">
        <v>1683</v>
      </c>
      <c r="N124" s="30">
        <v>0</v>
      </c>
      <c r="O124" s="30">
        <v>14.31</v>
      </c>
      <c r="P124" s="30">
        <v>171.84</v>
      </c>
      <c r="Q124" s="30">
        <v>14.32</v>
      </c>
      <c r="R124" s="30">
        <v>171.79</v>
      </c>
      <c r="S124" s="30">
        <v>1554.17</v>
      </c>
      <c r="T124" s="30">
        <v>128.83000000000001</v>
      </c>
      <c r="U124" s="30">
        <v>128.83000000000001</v>
      </c>
      <c r="V124" s="30">
        <v>14.31</v>
      </c>
      <c r="W124" s="30">
        <v>171.84</v>
      </c>
      <c r="X124" s="30">
        <v>14.32</v>
      </c>
      <c r="Y124" s="30">
        <v>171.79</v>
      </c>
      <c r="Z124" s="30">
        <v>1554.17</v>
      </c>
      <c r="AA124" s="30">
        <v>515.41999999999996</v>
      </c>
      <c r="AB124" s="30">
        <v>0</v>
      </c>
      <c r="AC124" s="30">
        <v>0</v>
      </c>
      <c r="AD124" s="30">
        <v>0</v>
      </c>
    </row>
    <row r="125" spans="1:30">
      <c r="A125" s="30" t="s">
        <v>237</v>
      </c>
      <c r="B125" s="30" t="s">
        <v>238</v>
      </c>
      <c r="C125" s="30" t="b">
        <v>1</v>
      </c>
      <c r="D125" s="30" t="s">
        <v>5</v>
      </c>
      <c r="E125" s="30" t="s">
        <v>10430</v>
      </c>
      <c r="F125" s="30"/>
      <c r="G125" s="30" t="s">
        <v>10431</v>
      </c>
      <c r="H125" s="30">
        <v>0</v>
      </c>
      <c r="I125" s="32">
        <v>43190</v>
      </c>
      <c r="J125" s="32">
        <v>42388</v>
      </c>
      <c r="K125" s="30"/>
      <c r="L125" s="32">
        <v>41295</v>
      </c>
      <c r="M125" s="30">
        <v>1683</v>
      </c>
      <c r="N125" s="30">
        <v>0</v>
      </c>
      <c r="O125" s="30">
        <v>14.31</v>
      </c>
      <c r="P125" s="30">
        <v>171.84</v>
      </c>
      <c r="Q125" s="30">
        <v>14.32</v>
      </c>
      <c r="R125" s="30">
        <v>171.79</v>
      </c>
      <c r="S125" s="30">
        <v>1554.17</v>
      </c>
      <c r="T125" s="30">
        <v>128.83000000000001</v>
      </c>
      <c r="U125" s="30">
        <v>128.83000000000001</v>
      </c>
      <c r="V125" s="30">
        <v>14.31</v>
      </c>
      <c r="W125" s="30">
        <v>171.84</v>
      </c>
      <c r="X125" s="30">
        <v>14.32</v>
      </c>
      <c r="Y125" s="30">
        <v>171.79</v>
      </c>
      <c r="Z125" s="30">
        <v>1554.17</v>
      </c>
      <c r="AA125" s="30">
        <v>515.41999999999996</v>
      </c>
      <c r="AB125" s="30">
        <v>0</v>
      </c>
      <c r="AC125" s="30">
        <v>0</v>
      </c>
      <c r="AD125" s="30">
        <v>0</v>
      </c>
    </row>
    <row r="126" spans="1:30">
      <c r="A126" s="30" t="s">
        <v>239</v>
      </c>
      <c r="B126" s="30" t="s">
        <v>240</v>
      </c>
      <c r="C126" s="30" t="b">
        <v>1</v>
      </c>
      <c r="D126" s="30" t="s">
        <v>5</v>
      </c>
      <c r="E126" s="30" t="s">
        <v>10430</v>
      </c>
      <c r="F126" s="30"/>
      <c r="G126" s="30" t="s">
        <v>10431</v>
      </c>
      <c r="H126" s="30">
        <v>0</v>
      </c>
      <c r="I126" s="32">
        <v>43190</v>
      </c>
      <c r="J126" s="32">
        <v>42388</v>
      </c>
      <c r="K126" s="30"/>
      <c r="L126" s="32">
        <v>41295</v>
      </c>
      <c r="M126" s="30">
        <v>1683</v>
      </c>
      <c r="N126" s="30">
        <v>0</v>
      </c>
      <c r="O126" s="30">
        <v>14.31</v>
      </c>
      <c r="P126" s="30">
        <v>171.84</v>
      </c>
      <c r="Q126" s="30">
        <v>14.32</v>
      </c>
      <c r="R126" s="30">
        <v>171.79</v>
      </c>
      <c r="S126" s="30">
        <v>1554.17</v>
      </c>
      <c r="T126" s="30">
        <v>128.83000000000001</v>
      </c>
      <c r="U126" s="30">
        <v>128.83000000000001</v>
      </c>
      <c r="V126" s="30">
        <v>14.31</v>
      </c>
      <c r="W126" s="30">
        <v>171.84</v>
      </c>
      <c r="X126" s="30">
        <v>14.32</v>
      </c>
      <c r="Y126" s="30">
        <v>171.79</v>
      </c>
      <c r="Z126" s="30">
        <v>1554.17</v>
      </c>
      <c r="AA126" s="30">
        <v>515.41999999999996</v>
      </c>
      <c r="AB126" s="30">
        <v>0</v>
      </c>
      <c r="AC126" s="30">
        <v>0</v>
      </c>
      <c r="AD126" s="30">
        <v>0</v>
      </c>
    </row>
    <row r="127" spans="1:30">
      <c r="A127" s="30" t="s">
        <v>241</v>
      </c>
      <c r="B127" s="30" t="s">
        <v>242</v>
      </c>
      <c r="C127" s="30" t="b">
        <v>1</v>
      </c>
      <c r="D127" s="30" t="s">
        <v>5</v>
      </c>
      <c r="E127" s="30" t="s">
        <v>10430</v>
      </c>
      <c r="F127" s="30"/>
      <c r="G127" s="30" t="s">
        <v>10431</v>
      </c>
      <c r="H127" s="30">
        <v>0</v>
      </c>
      <c r="I127" s="32">
        <v>43190</v>
      </c>
      <c r="J127" s="32">
        <v>42388</v>
      </c>
      <c r="K127" s="30"/>
      <c r="L127" s="32">
        <v>41295</v>
      </c>
      <c r="M127" s="30">
        <v>1683</v>
      </c>
      <c r="N127" s="30">
        <v>0</v>
      </c>
      <c r="O127" s="30">
        <v>14.31</v>
      </c>
      <c r="P127" s="30">
        <v>171.84</v>
      </c>
      <c r="Q127" s="30">
        <v>14.32</v>
      </c>
      <c r="R127" s="30">
        <v>171.79</v>
      </c>
      <c r="S127" s="30">
        <v>1554.17</v>
      </c>
      <c r="T127" s="30">
        <v>128.83000000000001</v>
      </c>
      <c r="U127" s="30">
        <v>128.83000000000001</v>
      </c>
      <c r="V127" s="30">
        <v>14.31</v>
      </c>
      <c r="W127" s="30">
        <v>171.84</v>
      </c>
      <c r="X127" s="30">
        <v>14.32</v>
      </c>
      <c r="Y127" s="30">
        <v>171.79</v>
      </c>
      <c r="Z127" s="30">
        <v>1554.17</v>
      </c>
      <c r="AA127" s="30">
        <v>515.41999999999996</v>
      </c>
      <c r="AB127" s="30">
        <v>0</v>
      </c>
      <c r="AC127" s="30">
        <v>0</v>
      </c>
      <c r="AD127" s="30">
        <v>0</v>
      </c>
    </row>
    <row r="128" spans="1:30">
      <c r="A128" s="30" t="s">
        <v>243</v>
      </c>
      <c r="B128" s="30" t="s">
        <v>244</v>
      </c>
      <c r="C128" s="30" t="b">
        <v>1</v>
      </c>
      <c r="D128" s="30" t="s">
        <v>5</v>
      </c>
      <c r="E128" s="30" t="s">
        <v>10430</v>
      </c>
      <c r="F128" s="30"/>
      <c r="G128" s="30" t="s">
        <v>10431</v>
      </c>
      <c r="H128" s="30">
        <v>0</v>
      </c>
      <c r="I128" s="32">
        <v>43190</v>
      </c>
      <c r="J128" s="32">
        <v>42388</v>
      </c>
      <c r="K128" s="30"/>
      <c r="L128" s="32">
        <v>41295</v>
      </c>
      <c r="M128" s="30">
        <v>1683</v>
      </c>
      <c r="N128" s="30">
        <v>0</v>
      </c>
      <c r="O128" s="30">
        <v>14.31</v>
      </c>
      <c r="P128" s="30">
        <v>171.84</v>
      </c>
      <c r="Q128" s="30">
        <v>14.32</v>
      </c>
      <c r="R128" s="30">
        <v>171.79</v>
      </c>
      <c r="S128" s="30">
        <v>1554.17</v>
      </c>
      <c r="T128" s="30">
        <v>128.83000000000001</v>
      </c>
      <c r="U128" s="30">
        <v>128.83000000000001</v>
      </c>
      <c r="V128" s="30">
        <v>14.31</v>
      </c>
      <c r="W128" s="30">
        <v>171.84</v>
      </c>
      <c r="X128" s="30">
        <v>14.32</v>
      </c>
      <c r="Y128" s="30">
        <v>171.79</v>
      </c>
      <c r="Z128" s="30">
        <v>1554.17</v>
      </c>
      <c r="AA128" s="30">
        <v>515.41999999999996</v>
      </c>
      <c r="AB128" s="30">
        <v>0</v>
      </c>
      <c r="AC128" s="30">
        <v>0</v>
      </c>
      <c r="AD128" s="30">
        <v>0</v>
      </c>
    </row>
    <row r="129" spans="1:30">
      <c r="A129" s="30" t="s">
        <v>245</v>
      </c>
      <c r="B129" s="30" t="s">
        <v>246</v>
      </c>
      <c r="C129" s="30" t="b">
        <v>1</v>
      </c>
      <c r="D129" s="30" t="s">
        <v>5</v>
      </c>
      <c r="E129" s="30" t="s">
        <v>10430</v>
      </c>
      <c r="F129" s="30"/>
      <c r="G129" s="30" t="s">
        <v>10431</v>
      </c>
      <c r="H129" s="30">
        <v>0</v>
      </c>
      <c r="I129" s="32">
        <v>43190</v>
      </c>
      <c r="J129" s="32">
        <v>42388</v>
      </c>
      <c r="K129" s="30"/>
      <c r="L129" s="32">
        <v>41295</v>
      </c>
      <c r="M129" s="30">
        <v>1683</v>
      </c>
      <c r="N129" s="30">
        <v>0</v>
      </c>
      <c r="O129" s="30">
        <v>14.31</v>
      </c>
      <c r="P129" s="30">
        <v>171.84</v>
      </c>
      <c r="Q129" s="30">
        <v>14.32</v>
      </c>
      <c r="R129" s="30">
        <v>171.79</v>
      </c>
      <c r="S129" s="30">
        <v>1554.17</v>
      </c>
      <c r="T129" s="30">
        <v>128.83000000000001</v>
      </c>
      <c r="U129" s="30">
        <v>128.83000000000001</v>
      </c>
      <c r="V129" s="30">
        <v>14.31</v>
      </c>
      <c r="W129" s="30">
        <v>171.84</v>
      </c>
      <c r="X129" s="30">
        <v>14.32</v>
      </c>
      <c r="Y129" s="30">
        <v>171.79</v>
      </c>
      <c r="Z129" s="30">
        <v>1554.17</v>
      </c>
      <c r="AA129" s="30">
        <v>515.41999999999996</v>
      </c>
      <c r="AB129" s="30">
        <v>0</v>
      </c>
      <c r="AC129" s="30">
        <v>0</v>
      </c>
      <c r="AD129" s="30">
        <v>0</v>
      </c>
    </row>
    <row r="130" spans="1:30">
      <c r="A130" s="30" t="s">
        <v>247</v>
      </c>
      <c r="B130" s="30" t="s">
        <v>248</v>
      </c>
      <c r="C130" s="30" t="b">
        <v>1</v>
      </c>
      <c r="D130" s="30" t="s">
        <v>5</v>
      </c>
      <c r="E130" s="30" t="s">
        <v>10430</v>
      </c>
      <c r="F130" s="30"/>
      <c r="G130" s="30" t="s">
        <v>10431</v>
      </c>
      <c r="H130" s="30">
        <v>0</v>
      </c>
      <c r="I130" s="32">
        <v>43190</v>
      </c>
      <c r="J130" s="32">
        <v>42388</v>
      </c>
      <c r="K130" s="30"/>
      <c r="L130" s="32">
        <v>41295</v>
      </c>
      <c r="M130" s="30">
        <v>1683</v>
      </c>
      <c r="N130" s="30">
        <v>0</v>
      </c>
      <c r="O130" s="30">
        <v>14.31</v>
      </c>
      <c r="P130" s="30">
        <v>171.84</v>
      </c>
      <c r="Q130" s="30">
        <v>14.32</v>
      </c>
      <c r="R130" s="30">
        <v>171.79</v>
      </c>
      <c r="S130" s="30">
        <v>1554.17</v>
      </c>
      <c r="T130" s="30">
        <v>128.83000000000001</v>
      </c>
      <c r="U130" s="30">
        <v>128.83000000000001</v>
      </c>
      <c r="V130" s="30">
        <v>14.31</v>
      </c>
      <c r="W130" s="30">
        <v>171.84</v>
      </c>
      <c r="X130" s="30">
        <v>14.32</v>
      </c>
      <c r="Y130" s="30">
        <v>171.79</v>
      </c>
      <c r="Z130" s="30">
        <v>1554.17</v>
      </c>
      <c r="AA130" s="30">
        <v>515.41999999999996</v>
      </c>
      <c r="AB130" s="30">
        <v>0</v>
      </c>
      <c r="AC130" s="30">
        <v>0</v>
      </c>
      <c r="AD130" s="30">
        <v>0</v>
      </c>
    </row>
    <row r="131" spans="1:30">
      <c r="A131" s="30" t="s">
        <v>249</v>
      </c>
      <c r="B131" s="30" t="s">
        <v>250</v>
      </c>
      <c r="C131" s="30" t="b">
        <v>1</v>
      </c>
      <c r="D131" s="30" t="s">
        <v>5</v>
      </c>
      <c r="E131" s="30" t="s">
        <v>10430</v>
      </c>
      <c r="F131" s="30"/>
      <c r="G131" s="30" t="s">
        <v>10431</v>
      </c>
      <c r="H131" s="30">
        <v>0</v>
      </c>
      <c r="I131" s="32">
        <v>43190</v>
      </c>
      <c r="J131" s="32">
        <v>42388</v>
      </c>
      <c r="K131" s="30"/>
      <c r="L131" s="32">
        <v>41295</v>
      </c>
      <c r="M131" s="30">
        <v>1683</v>
      </c>
      <c r="N131" s="30">
        <v>0</v>
      </c>
      <c r="O131" s="30">
        <v>14.31</v>
      </c>
      <c r="P131" s="30">
        <v>171.84</v>
      </c>
      <c r="Q131" s="30">
        <v>14.32</v>
      </c>
      <c r="R131" s="30">
        <v>171.79</v>
      </c>
      <c r="S131" s="30">
        <v>1554.17</v>
      </c>
      <c r="T131" s="30">
        <v>128.83000000000001</v>
      </c>
      <c r="U131" s="30">
        <v>128.83000000000001</v>
      </c>
      <c r="V131" s="30">
        <v>14.31</v>
      </c>
      <c r="W131" s="30">
        <v>171.84</v>
      </c>
      <c r="X131" s="30">
        <v>14.32</v>
      </c>
      <c r="Y131" s="30">
        <v>171.79</v>
      </c>
      <c r="Z131" s="30">
        <v>1554.17</v>
      </c>
      <c r="AA131" s="30">
        <v>515.41999999999996</v>
      </c>
      <c r="AB131" s="30">
        <v>0</v>
      </c>
      <c r="AC131" s="30">
        <v>0</v>
      </c>
      <c r="AD131" s="30">
        <v>0</v>
      </c>
    </row>
    <row r="132" spans="1:30">
      <c r="A132" s="30" t="s">
        <v>251</v>
      </c>
      <c r="B132" s="30" t="s">
        <v>252</v>
      </c>
      <c r="C132" s="30" t="b">
        <v>1</v>
      </c>
      <c r="D132" s="30" t="s">
        <v>5</v>
      </c>
      <c r="E132" s="30" t="s">
        <v>10430</v>
      </c>
      <c r="F132" s="30"/>
      <c r="G132" s="30" t="s">
        <v>10431</v>
      </c>
      <c r="H132" s="30">
        <v>0</v>
      </c>
      <c r="I132" s="32">
        <v>43190</v>
      </c>
      <c r="J132" s="32">
        <v>42388</v>
      </c>
      <c r="K132" s="30"/>
      <c r="L132" s="32">
        <v>41295</v>
      </c>
      <c r="M132" s="30">
        <v>1683</v>
      </c>
      <c r="N132" s="30">
        <v>0</v>
      </c>
      <c r="O132" s="30">
        <v>14.31</v>
      </c>
      <c r="P132" s="30">
        <v>171.84</v>
      </c>
      <c r="Q132" s="30">
        <v>14.32</v>
      </c>
      <c r="R132" s="30">
        <v>171.79</v>
      </c>
      <c r="S132" s="30">
        <v>1554.17</v>
      </c>
      <c r="T132" s="30">
        <v>128.83000000000001</v>
      </c>
      <c r="U132" s="30">
        <v>128.83000000000001</v>
      </c>
      <c r="V132" s="30">
        <v>14.31</v>
      </c>
      <c r="W132" s="30">
        <v>171.84</v>
      </c>
      <c r="X132" s="30">
        <v>14.32</v>
      </c>
      <c r="Y132" s="30">
        <v>171.79</v>
      </c>
      <c r="Z132" s="30">
        <v>1554.17</v>
      </c>
      <c r="AA132" s="30">
        <v>515.41999999999996</v>
      </c>
      <c r="AB132" s="30">
        <v>0</v>
      </c>
      <c r="AC132" s="30">
        <v>0</v>
      </c>
      <c r="AD132" s="30">
        <v>0</v>
      </c>
    </row>
    <row r="133" spans="1:30">
      <c r="A133" s="30" t="s">
        <v>253</v>
      </c>
      <c r="B133" s="30" t="s">
        <v>254</v>
      </c>
      <c r="C133" s="30" t="b">
        <v>1</v>
      </c>
      <c r="D133" s="30" t="s">
        <v>5</v>
      </c>
      <c r="E133" s="30" t="s">
        <v>10430</v>
      </c>
      <c r="F133" s="30"/>
      <c r="G133" s="30" t="s">
        <v>10431</v>
      </c>
      <c r="H133" s="30">
        <v>0</v>
      </c>
      <c r="I133" s="32">
        <v>43190</v>
      </c>
      <c r="J133" s="32">
        <v>42388</v>
      </c>
      <c r="K133" s="30"/>
      <c r="L133" s="32">
        <v>41295</v>
      </c>
      <c r="M133" s="30">
        <v>1683</v>
      </c>
      <c r="N133" s="30">
        <v>0</v>
      </c>
      <c r="O133" s="30">
        <v>14.31</v>
      </c>
      <c r="P133" s="30">
        <v>171.84</v>
      </c>
      <c r="Q133" s="30">
        <v>14.32</v>
      </c>
      <c r="R133" s="30">
        <v>171.79</v>
      </c>
      <c r="S133" s="30">
        <v>1554.17</v>
      </c>
      <c r="T133" s="30">
        <v>128.83000000000001</v>
      </c>
      <c r="U133" s="30">
        <v>128.83000000000001</v>
      </c>
      <c r="V133" s="30">
        <v>14.31</v>
      </c>
      <c r="W133" s="30">
        <v>171.84</v>
      </c>
      <c r="X133" s="30">
        <v>14.32</v>
      </c>
      <c r="Y133" s="30">
        <v>171.79</v>
      </c>
      <c r="Z133" s="30">
        <v>1554.17</v>
      </c>
      <c r="AA133" s="30">
        <v>515.41999999999996</v>
      </c>
      <c r="AB133" s="30">
        <v>0</v>
      </c>
      <c r="AC133" s="30">
        <v>0</v>
      </c>
      <c r="AD133" s="30">
        <v>0</v>
      </c>
    </row>
    <row r="134" spans="1:30">
      <c r="A134" s="30" t="s">
        <v>255</v>
      </c>
      <c r="B134" s="30" t="s">
        <v>256</v>
      </c>
      <c r="C134" s="30" t="b">
        <v>1</v>
      </c>
      <c r="D134" s="30" t="s">
        <v>5</v>
      </c>
      <c r="E134" s="30" t="s">
        <v>10430</v>
      </c>
      <c r="F134" s="30"/>
      <c r="G134" s="30" t="s">
        <v>10431</v>
      </c>
      <c r="H134" s="30">
        <v>0</v>
      </c>
      <c r="I134" s="32">
        <v>43190</v>
      </c>
      <c r="J134" s="32">
        <v>42388</v>
      </c>
      <c r="K134" s="30"/>
      <c r="L134" s="32">
        <v>41295</v>
      </c>
      <c r="M134" s="30">
        <v>1683</v>
      </c>
      <c r="N134" s="30">
        <v>0</v>
      </c>
      <c r="O134" s="30">
        <v>14.31</v>
      </c>
      <c r="P134" s="30">
        <v>171.84</v>
      </c>
      <c r="Q134" s="30">
        <v>14.32</v>
      </c>
      <c r="R134" s="30">
        <v>171.79</v>
      </c>
      <c r="S134" s="30">
        <v>1554.17</v>
      </c>
      <c r="T134" s="30">
        <v>128.83000000000001</v>
      </c>
      <c r="U134" s="30">
        <v>128.83000000000001</v>
      </c>
      <c r="V134" s="30">
        <v>14.31</v>
      </c>
      <c r="W134" s="30">
        <v>171.84</v>
      </c>
      <c r="X134" s="30">
        <v>14.32</v>
      </c>
      <c r="Y134" s="30">
        <v>171.79</v>
      </c>
      <c r="Z134" s="30">
        <v>1554.17</v>
      </c>
      <c r="AA134" s="30">
        <v>515.41999999999996</v>
      </c>
      <c r="AB134" s="30">
        <v>0</v>
      </c>
      <c r="AC134" s="30">
        <v>0</v>
      </c>
      <c r="AD134" s="30">
        <v>0</v>
      </c>
    </row>
    <row r="135" spans="1:30">
      <c r="A135" s="30" t="s">
        <v>257</v>
      </c>
      <c r="B135" s="30" t="s">
        <v>258</v>
      </c>
      <c r="C135" s="30" t="b">
        <v>1</v>
      </c>
      <c r="D135" s="30" t="s">
        <v>5</v>
      </c>
      <c r="E135" s="30" t="s">
        <v>10430</v>
      </c>
      <c r="F135" s="30"/>
      <c r="G135" s="30" t="s">
        <v>10431</v>
      </c>
      <c r="H135" s="30">
        <v>0</v>
      </c>
      <c r="I135" s="32">
        <v>43190</v>
      </c>
      <c r="J135" s="32">
        <v>42388</v>
      </c>
      <c r="K135" s="30"/>
      <c r="L135" s="32">
        <v>41295</v>
      </c>
      <c r="M135" s="30">
        <v>1683</v>
      </c>
      <c r="N135" s="30">
        <v>0</v>
      </c>
      <c r="O135" s="30">
        <v>14.31</v>
      </c>
      <c r="P135" s="30">
        <v>171.84</v>
      </c>
      <c r="Q135" s="30">
        <v>14.32</v>
      </c>
      <c r="R135" s="30">
        <v>171.79</v>
      </c>
      <c r="S135" s="30">
        <v>1554.17</v>
      </c>
      <c r="T135" s="30">
        <v>128.83000000000001</v>
      </c>
      <c r="U135" s="30">
        <v>128.83000000000001</v>
      </c>
      <c r="V135" s="30">
        <v>14.31</v>
      </c>
      <c r="W135" s="30">
        <v>171.84</v>
      </c>
      <c r="X135" s="30">
        <v>14.32</v>
      </c>
      <c r="Y135" s="30">
        <v>171.79</v>
      </c>
      <c r="Z135" s="30">
        <v>1554.17</v>
      </c>
      <c r="AA135" s="30">
        <v>515.41999999999996</v>
      </c>
      <c r="AB135" s="30">
        <v>0</v>
      </c>
      <c r="AC135" s="30">
        <v>0</v>
      </c>
      <c r="AD135" s="30">
        <v>0</v>
      </c>
    </row>
    <row r="136" spans="1:30">
      <c r="A136" s="30" t="s">
        <v>259</v>
      </c>
      <c r="B136" s="30" t="s">
        <v>260</v>
      </c>
      <c r="C136" s="30" t="b">
        <v>1</v>
      </c>
      <c r="D136" s="30" t="s">
        <v>5</v>
      </c>
      <c r="E136" s="30" t="s">
        <v>10430</v>
      </c>
      <c r="F136" s="30"/>
      <c r="G136" s="30" t="s">
        <v>10431</v>
      </c>
      <c r="H136" s="30">
        <v>0</v>
      </c>
      <c r="I136" s="32">
        <v>43190</v>
      </c>
      <c r="J136" s="32">
        <v>42388</v>
      </c>
      <c r="K136" s="30"/>
      <c r="L136" s="32">
        <v>41295</v>
      </c>
      <c r="M136" s="30">
        <v>1683</v>
      </c>
      <c r="N136" s="30">
        <v>0</v>
      </c>
      <c r="O136" s="30">
        <v>14.31</v>
      </c>
      <c r="P136" s="30">
        <v>171.84</v>
      </c>
      <c r="Q136" s="30">
        <v>14.32</v>
      </c>
      <c r="R136" s="30">
        <v>171.79</v>
      </c>
      <c r="S136" s="30">
        <v>1554.17</v>
      </c>
      <c r="T136" s="30">
        <v>128.83000000000001</v>
      </c>
      <c r="U136" s="30">
        <v>128.83000000000001</v>
      </c>
      <c r="V136" s="30">
        <v>14.31</v>
      </c>
      <c r="W136" s="30">
        <v>171.84</v>
      </c>
      <c r="X136" s="30">
        <v>14.32</v>
      </c>
      <c r="Y136" s="30">
        <v>171.79</v>
      </c>
      <c r="Z136" s="30">
        <v>1554.17</v>
      </c>
      <c r="AA136" s="30">
        <v>515.41999999999996</v>
      </c>
      <c r="AB136" s="30">
        <v>0</v>
      </c>
      <c r="AC136" s="30">
        <v>0</v>
      </c>
      <c r="AD136" s="30">
        <v>0</v>
      </c>
    </row>
    <row r="137" spans="1:30">
      <c r="A137" s="30" t="s">
        <v>261</v>
      </c>
      <c r="B137" s="30" t="s">
        <v>262</v>
      </c>
      <c r="C137" s="30" t="b">
        <v>1</v>
      </c>
      <c r="D137" s="30" t="s">
        <v>5</v>
      </c>
      <c r="E137" s="30" t="s">
        <v>10430</v>
      </c>
      <c r="F137" s="30"/>
      <c r="G137" s="30" t="s">
        <v>10431</v>
      </c>
      <c r="H137" s="30">
        <v>0</v>
      </c>
      <c r="I137" s="32">
        <v>43190</v>
      </c>
      <c r="J137" s="32">
        <v>42388</v>
      </c>
      <c r="K137" s="30"/>
      <c r="L137" s="32">
        <v>41295</v>
      </c>
      <c r="M137" s="30">
        <v>1683</v>
      </c>
      <c r="N137" s="30">
        <v>0</v>
      </c>
      <c r="O137" s="30">
        <v>14.31</v>
      </c>
      <c r="P137" s="30">
        <v>171.84</v>
      </c>
      <c r="Q137" s="30">
        <v>14.32</v>
      </c>
      <c r="R137" s="30">
        <v>171.79</v>
      </c>
      <c r="S137" s="30">
        <v>1554.17</v>
      </c>
      <c r="T137" s="30">
        <v>128.83000000000001</v>
      </c>
      <c r="U137" s="30">
        <v>128.83000000000001</v>
      </c>
      <c r="V137" s="30">
        <v>14.31</v>
      </c>
      <c r="W137" s="30">
        <v>171.84</v>
      </c>
      <c r="X137" s="30">
        <v>14.32</v>
      </c>
      <c r="Y137" s="30">
        <v>171.79</v>
      </c>
      <c r="Z137" s="30">
        <v>1554.17</v>
      </c>
      <c r="AA137" s="30">
        <v>515.41999999999996</v>
      </c>
      <c r="AB137" s="30">
        <v>0</v>
      </c>
      <c r="AC137" s="30">
        <v>0</v>
      </c>
      <c r="AD137" s="30">
        <v>0</v>
      </c>
    </row>
    <row r="138" spans="1:30">
      <c r="A138" s="30" t="s">
        <v>263</v>
      </c>
      <c r="B138" s="30" t="s">
        <v>264</v>
      </c>
      <c r="C138" s="30" t="b">
        <v>1</v>
      </c>
      <c r="D138" s="30" t="s">
        <v>5</v>
      </c>
      <c r="E138" s="30" t="s">
        <v>10430</v>
      </c>
      <c r="F138" s="30"/>
      <c r="G138" s="30" t="s">
        <v>10431</v>
      </c>
      <c r="H138" s="30">
        <v>0</v>
      </c>
      <c r="I138" s="32">
        <v>43190</v>
      </c>
      <c r="J138" s="32">
        <v>42388</v>
      </c>
      <c r="K138" s="30"/>
      <c r="L138" s="32">
        <v>41295</v>
      </c>
      <c r="M138" s="30">
        <v>1683</v>
      </c>
      <c r="N138" s="30">
        <v>0</v>
      </c>
      <c r="O138" s="30">
        <v>14.31</v>
      </c>
      <c r="P138" s="30">
        <v>171.84</v>
      </c>
      <c r="Q138" s="30">
        <v>14.32</v>
      </c>
      <c r="R138" s="30">
        <v>171.79</v>
      </c>
      <c r="S138" s="30">
        <v>1554.17</v>
      </c>
      <c r="T138" s="30">
        <v>128.83000000000001</v>
      </c>
      <c r="U138" s="30">
        <v>128.83000000000001</v>
      </c>
      <c r="V138" s="30">
        <v>14.31</v>
      </c>
      <c r="W138" s="30">
        <v>171.84</v>
      </c>
      <c r="X138" s="30">
        <v>14.32</v>
      </c>
      <c r="Y138" s="30">
        <v>171.79</v>
      </c>
      <c r="Z138" s="30">
        <v>1554.17</v>
      </c>
      <c r="AA138" s="30">
        <v>515.41999999999996</v>
      </c>
      <c r="AB138" s="30">
        <v>0</v>
      </c>
      <c r="AC138" s="30">
        <v>0</v>
      </c>
      <c r="AD138" s="30">
        <v>0</v>
      </c>
    </row>
    <row r="139" spans="1:30">
      <c r="A139" s="30" t="s">
        <v>265</v>
      </c>
      <c r="B139" s="30" t="s">
        <v>266</v>
      </c>
      <c r="C139" s="30" t="b">
        <v>1</v>
      </c>
      <c r="D139" s="30" t="s">
        <v>5</v>
      </c>
      <c r="E139" s="30" t="s">
        <v>10430</v>
      </c>
      <c r="F139" s="30"/>
      <c r="G139" s="30" t="s">
        <v>10431</v>
      </c>
      <c r="H139" s="30">
        <v>0</v>
      </c>
      <c r="I139" s="32">
        <v>43190</v>
      </c>
      <c r="J139" s="32">
        <v>42388</v>
      </c>
      <c r="K139" s="30"/>
      <c r="L139" s="32">
        <v>41295</v>
      </c>
      <c r="M139" s="30">
        <v>1683</v>
      </c>
      <c r="N139" s="30">
        <v>0</v>
      </c>
      <c r="O139" s="30">
        <v>14.31</v>
      </c>
      <c r="P139" s="30">
        <v>171.84</v>
      </c>
      <c r="Q139" s="30">
        <v>14.32</v>
      </c>
      <c r="R139" s="30">
        <v>171.79</v>
      </c>
      <c r="S139" s="30">
        <v>1554.17</v>
      </c>
      <c r="T139" s="30">
        <v>128.83000000000001</v>
      </c>
      <c r="U139" s="30">
        <v>128.83000000000001</v>
      </c>
      <c r="V139" s="30">
        <v>14.31</v>
      </c>
      <c r="W139" s="30">
        <v>171.84</v>
      </c>
      <c r="X139" s="30">
        <v>14.32</v>
      </c>
      <c r="Y139" s="30">
        <v>171.79</v>
      </c>
      <c r="Z139" s="30">
        <v>1554.17</v>
      </c>
      <c r="AA139" s="30">
        <v>515.41999999999996</v>
      </c>
      <c r="AB139" s="30">
        <v>0</v>
      </c>
      <c r="AC139" s="30">
        <v>0</v>
      </c>
      <c r="AD139" s="30">
        <v>0</v>
      </c>
    </row>
    <row r="140" spans="1:30">
      <c r="A140" s="30" t="s">
        <v>267</v>
      </c>
      <c r="B140" s="30" t="s">
        <v>268</v>
      </c>
      <c r="C140" s="30" t="b">
        <v>1</v>
      </c>
      <c r="D140" s="30" t="s">
        <v>5</v>
      </c>
      <c r="E140" s="30" t="s">
        <v>10430</v>
      </c>
      <c r="F140" s="30"/>
      <c r="G140" s="30" t="s">
        <v>10431</v>
      </c>
      <c r="H140" s="30">
        <v>0</v>
      </c>
      <c r="I140" s="32">
        <v>43190</v>
      </c>
      <c r="J140" s="32">
        <v>42388</v>
      </c>
      <c r="K140" s="30"/>
      <c r="L140" s="32">
        <v>41295</v>
      </c>
      <c r="M140" s="30">
        <v>1683</v>
      </c>
      <c r="N140" s="30">
        <v>0</v>
      </c>
      <c r="O140" s="30">
        <v>14.31</v>
      </c>
      <c r="P140" s="30">
        <v>171.84</v>
      </c>
      <c r="Q140" s="30">
        <v>14.32</v>
      </c>
      <c r="R140" s="30">
        <v>171.79</v>
      </c>
      <c r="S140" s="30">
        <v>1554.17</v>
      </c>
      <c r="T140" s="30">
        <v>128.83000000000001</v>
      </c>
      <c r="U140" s="30">
        <v>128.83000000000001</v>
      </c>
      <c r="V140" s="30">
        <v>14.31</v>
      </c>
      <c r="W140" s="30">
        <v>171.84</v>
      </c>
      <c r="X140" s="30">
        <v>14.32</v>
      </c>
      <c r="Y140" s="30">
        <v>171.79</v>
      </c>
      <c r="Z140" s="30">
        <v>1554.17</v>
      </c>
      <c r="AA140" s="30">
        <v>515.41999999999996</v>
      </c>
      <c r="AB140" s="30">
        <v>0</v>
      </c>
      <c r="AC140" s="30">
        <v>0</v>
      </c>
      <c r="AD140" s="30">
        <v>0</v>
      </c>
    </row>
    <row r="141" spans="1:30">
      <c r="A141" s="30" t="s">
        <v>269</v>
      </c>
      <c r="B141" s="30" t="s">
        <v>270</v>
      </c>
      <c r="C141" s="30" t="b">
        <v>1</v>
      </c>
      <c r="D141" s="30" t="s">
        <v>5</v>
      </c>
      <c r="E141" s="30" t="s">
        <v>10430</v>
      </c>
      <c r="F141" s="30"/>
      <c r="G141" s="30" t="s">
        <v>10431</v>
      </c>
      <c r="H141" s="30">
        <v>0</v>
      </c>
      <c r="I141" s="32">
        <v>43190</v>
      </c>
      <c r="J141" s="32">
        <v>42388</v>
      </c>
      <c r="K141" s="30"/>
      <c r="L141" s="32">
        <v>41295</v>
      </c>
      <c r="M141" s="30">
        <v>1683</v>
      </c>
      <c r="N141" s="30">
        <v>0</v>
      </c>
      <c r="O141" s="30">
        <v>14.31</v>
      </c>
      <c r="P141" s="30">
        <v>171.84</v>
      </c>
      <c r="Q141" s="30">
        <v>14.32</v>
      </c>
      <c r="R141" s="30">
        <v>171.79</v>
      </c>
      <c r="S141" s="30">
        <v>1554.17</v>
      </c>
      <c r="T141" s="30">
        <v>128.83000000000001</v>
      </c>
      <c r="U141" s="30">
        <v>128.83000000000001</v>
      </c>
      <c r="V141" s="30">
        <v>14.31</v>
      </c>
      <c r="W141" s="30">
        <v>171.84</v>
      </c>
      <c r="X141" s="30">
        <v>14.32</v>
      </c>
      <c r="Y141" s="30">
        <v>171.79</v>
      </c>
      <c r="Z141" s="30">
        <v>1554.17</v>
      </c>
      <c r="AA141" s="30">
        <v>515.41999999999996</v>
      </c>
      <c r="AB141" s="30">
        <v>0</v>
      </c>
      <c r="AC141" s="30">
        <v>0</v>
      </c>
      <c r="AD141" s="30">
        <v>0</v>
      </c>
    </row>
    <row r="142" spans="1:30">
      <c r="A142" s="30" t="s">
        <v>271</v>
      </c>
      <c r="B142" s="30" t="s">
        <v>272</v>
      </c>
      <c r="C142" s="30" t="b">
        <v>1</v>
      </c>
      <c r="D142" s="30" t="s">
        <v>5</v>
      </c>
      <c r="E142" s="30" t="s">
        <v>10430</v>
      </c>
      <c r="F142" s="30"/>
      <c r="G142" s="30" t="s">
        <v>10431</v>
      </c>
      <c r="H142" s="30">
        <v>0</v>
      </c>
      <c r="I142" s="32">
        <v>43190</v>
      </c>
      <c r="J142" s="32">
        <v>42388</v>
      </c>
      <c r="K142" s="30"/>
      <c r="L142" s="32">
        <v>41295</v>
      </c>
      <c r="M142" s="30">
        <v>1683</v>
      </c>
      <c r="N142" s="30">
        <v>0</v>
      </c>
      <c r="O142" s="30">
        <v>14.31</v>
      </c>
      <c r="P142" s="30">
        <v>171.84</v>
      </c>
      <c r="Q142" s="30">
        <v>14.32</v>
      </c>
      <c r="R142" s="30">
        <v>171.79</v>
      </c>
      <c r="S142" s="30">
        <v>1554.17</v>
      </c>
      <c r="T142" s="30">
        <v>128.83000000000001</v>
      </c>
      <c r="U142" s="30">
        <v>128.83000000000001</v>
      </c>
      <c r="V142" s="30">
        <v>14.31</v>
      </c>
      <c r="W142" s="30">
        <v>171.84</v>
      </c>
      <c r="X142" s="30">
        <v>14.32</v>
      </c>
      <c r="Y142" s="30">
        <v>171.79</v>
      </c>
      <c r="Z142" s="30">
        <v>1554.17</v>
      </c>
      <c r="AA142" s="30">
        <v>515.41999999999996</v>
      </c>
      <c r="AB142" s="30">
        <v>0</v>
      </c>
      <c r="AC142" s="30">
        <v>0</v>
      </c>
      <c r="AD142" s="30">
        <v>0</v>
      </c>
    </row>
    <row r="143" spans="1:30">
      <c r="A143" s="30" t="s">
        <v>273</v>
      </c>
      <c r="B143" s="30" t="s">
        <v>274</v>
      </c>
      <c r="C143" s="30" t="b">
        <v>1</v>
      </c>
      <c r="D143" s="30" t="s">
        <v>5</v>
      </c>
      <c r="E143" s="30" t="s">
        <v>10430</v>
      </c>
      <c r="F143" s="30"/>
      <c r="G143" s="30" t="s">
        <v>10431</v>
      </c>
      <c r="H143" s="30">
        <v>0</v>
      </c>
      <c r="I143" s="32">
        <v>43190</v>
      </c>
      <c r="J143" s="32">
        <v>42388</v>
      </c>
      <c r="K143" s="30"/>
      <c r="L143" s="32">
        <v>41295</v>
      </c>
      <c r="M143" s="30">
        <v>1683</v>
      </c>
      <c r="N143" s="30">
        <v>0</v>
      </c>
      <c r="O143" s="30">
        <v>14.31</v>
      </c>
      <c r="P143" s="30">
        <v>171.84</v>
      </c>
      <c r="Q143" s="30">
        <v>14.32</v>
      </c>
      <c r="R143" s="30">
        <v>171.79</v>
      </c>
      <c r="S143" s="30">
        <v>1554.17</v>
      </c>
      <c r="T143" s="30">
        <v>128.83000000000001</v>
      </c>
      <c r="U143" s="30">
        <v>128.83000000000001</v>
      </c>
      <c r="V143" s="30">
        <v>14.31</v>
      </c>
      <c r="W143" s="30">
        <v>171.84</v>
      </c>
      <c r="X143" s="30">
        <v>14.32</v>
      </c>
      <c r="Y143" s="30">
        <v>171.79</v>
      </c>
      <c r="Z143" s="30">
        <v>1554.17</v>
      </c>
      <c r="AA143" s="30">
        <v>515.41999999999996</v>
      </c>
      <c r="AB143" s="30">
        <v>0</v>
      </c>
      <c r="AC143" s="30">
        <v>0</v>
      </c>
      <c r="AD143" s="30">
        <v>0</v>
      </c>
    </row>
    <row r="144" spans="1:30">
      <c r="A144" s="30" t="s">
        <v>275</v>
      </c>
      <c r="B144" s="30" t="s">
        <v>276</v>
      </c>
      <c r="C144" s="30" t="b">
        <v>1</v>
      </c>
      <c r="D144" s="30" t="s">
        <v>5</v>
      </c>
      <c r="E144" s="30" t="s">
        <v>10430</v>
      </c>
      <c r="F144" s="30"/>
      <c r="G144" s="30" t="s">
        <v>10431</v>
      </c>
      <c r="H144" s="30">
        <v>0</v>
      </c>
      <c r="I144" s="32">
        <v>43190</v>
      </c>
      <c r="J144" s="32">
        <v>42388</v>
      </c>
      <c r="K144" s="30"/>
      <c r="L144" s="32">
        <v>41295</v>
      </c>
      <c r="M144" s="30">
        <v>1683</v>
      </c>
      <c r="N144" s="30">
        <v>0</v>
      </c>
      <c r="O144" s="30">
        <v>14.31</v>
      </c>
      <c r="P144" s="30">
        <v>171.84</v>
      </c>
      <c r="Q144" s="30">
        <v>14.32</v>
      </c>
      <c r="R144" s="30">
        <v>171.79</v>
      </c>
      <c r="S144" s="30">
        <v>1554.17</v>
      </c>
      <c r="T144" s="30">
        <v>128.83000000000001</v>
      </c>
      <c r="U144" s="30">
        <v>128.83000000000001</v>
      </c>
      <c r="V144" s="30">
        <v>14.31</v>
      </c>
      <c r="W144" s="30">
        <v>171.84</v>
      </c>
      <c r="X144" s="30">
        <v>14.32</v>
      </c>
      <c r="Y144" s="30">
        <v>171.79</v>
      </c>
      <c r="Z144" s="30">
        <v>1554.17</v>
      </c>
      <c r="AA144" s="30">
        <v>515.41999999999996</v>
      </c>
      <c r="AB144" s="30">
        <v>0</v>
      </c>
      <c r="AC144" s="30">
        <v>0</v>
      </c>
      <c r="AD144" s="30">
        <v>0</v>
      </c>
    </row>
    <row r="145" spans="1:30">
      <c r="A145" s="30" t="s">
        <v>277</v>
      </c>
      <c r="B145" s="30" t="s">
        <v>278</v>
      </c>
      <c r="C145" s="30" t="b">
        <v>1</v>
      </c>
      <c r="D145" s="30" t="s">
        <v>5</v>
      </c>
      <c r="E145" s="30" t="s">
        <v>10430</v>
      </c>
      <c r="F145" s="30"/>
      <c r="G145" s="30" t="s">
        <v>10431</v>
      </c>
      <c r="H145" s="30">
        <v>0</v>
      </c>
      <c r="I145" s="32">
        <v>43190</v>
      </c>
      <c r="J145" s="32">
        <v>42388</v>
      </c>
      <c r="K145" s="30"/>
      <c r="L145" s="32">
        <v>41295</v>
      </c>
      <c r="M145" s="30">
        <v>1683</v>
      </c>
      <c r="N145" s="30">
        <v>0</v>
      </c>
      <c r="O145" s="30">
        <v>14.31</v>
      </c>
      <c r="P145" s="30">
        <v>171.84</v>
      </c>
      <c r="Q145" s="30">
        <v>14.32</v>
      </c>
      <c r="R145" s="30">
        <v>171.79</v>
      </c>
      <c r="S145" s="30">
        <v>1554.17</v>
      </c>
      <c r="T145" s="30">
        <v>128.83000000000001</v>
      </c>
      <c r="U145" s="30">
        <v>128.83000000000001</v>
      </c>
      <c r="V145" s="30">
        <v>14.31</v>
      </c>
      <c r="W145" s="30">
        <v>171.84</v>
      </c>
      <c r="X145" s="30">
        <v>14.32</v>
      </c>
      <c r="Y145" s="30">
        <v>171.79</v>
      </c>
      <c r="Z145" s="30">
        <v>1554.17</v>
      </c>
      <c r="AA145" s="30">
        <v>515.41999999999996</v>
      </c>
      <c r="AB145" s="30">
        <v>0</v>
      </c>
      <c r="AC145" s="30">
        <v>0</v>
      </c>
      <c r="AD145" s="30">
        <v>0</v>
      </c>
    </row>
    <row r="146" spans="1:30">
      <c r="A146" s="30" t="s">
        <v>279</v>
      </c>
      <c r="B146" s="30" t="s">
        <v>280</v>
      </c>
      <c r="C146" s="30" t="b">
        <v>1</v>
      </c>
      <c r="D146" s="30" t="s">
        <v>5</v>
      </c>
      <c r="E146" s="30" t="s">
        <v>10430</v>
      </c>
      <c r="F146" s="30"/>
      <c r="G146" s="30" t="s">
        <v>10431</v>
      </c>
      <c r="H146" s="30">
        <v>0</v>
      </c>
      <c r="I146" s="32">
        <v>43190</v>
      </c>
      <c r="J146" s="32">
        <v>42388</v>
      </c>
      <c r="K146" s="30"/>
      <c r="L146" s="32">
        <v>41295</v>
      </c>
      <c r="M146" s="30">
        <v>1683</v>
      </c>
      <c r="N146" s="30">
        <v>0</v>
      </c>
      <c r="O146" s="30">
        <v>14.31</v>
      </c>
      <c r="P146" s="30">
        <v>171.84</v>
      </c>
      <c r="Q146" s="30">
        <v>14.32</v>
      </c>
      <c r="R146" s="30">
        <v>171.79</v>
      </c>
      <c r="S146" s="30">
        <v>1554.17</v>
      </c>
      <c r="T146" s="30">
        <v>128.83000000000001</v>
      </c>
      <c r="U146" s="30">
        <v>128.83000000000001</v>
      </c>
      <c r="V146" s="30">
        <v>14.31</v>
      </c>
      <c r="W146" s="30">
        <v>171.84</v>
      </c>
      <c r="X146" s="30">
        <v>14.32</v>
      </c>
      <c r="Y146" s="30">
        <v>171.79</v>
      </c>
      <c r="Z146" s="30">
        <v>1554.17</v>
      </c>
      <c r="AA146" s="30">
        <v>515.41999999999996</v>
      </c>
      <c r="AB146" s="30">
        <v>0</v>
      </c>
      <c r="AC146" s="30">
        <v>0</v>
      </c>
      <c r="AD146" s="30">
        <v>0</v>
      </c>
    </row>
    <row r="147" spans="1:30">
      <c r="A147" s="30" t="s">
        <v>281</v>
      </c>
      <c r="B147" s="30" t="s">
        <v>282</v>
      </c>
      <c r="C147" s="30" t="b">
        <v>1</v>
      </c>
      <c r="D147" s="30" t="s">
        <v>5</v>
      </c>
      <c r="E147" s="30" t="s">
        <v>10430</v>
      </c>
      <c r="F147" s="30"/>
      <c r="G147" s="30" t="s">
        <v>10431</v>
      </c>
      <c r="H147" s="30">
        <v>0</v>
      </c>
      <c r="I147" s="32">
        <v>43190</v>
      </c>
      <c r="J147" s="32">
        <v>42388</v>
      </c>
      <c r="K147" s="30"/>
      <c r="L147" s="32">
        <v>41295</v>
      </c>
      <c r="M147" s="30">
        <v>1683</v>
      </c>
      <c r="N147" s="30">
        <v>0</v>
      </c>
      <c r="O147" s="30">
        <v>14.31</v>
      </c>
      <c r="P147" s="30">
        <v>171.84</v>
      </c>
      <c r="Q147" s="30">
        <v>14.32</v>
      </c>
      <c r="R147" s="30">
        <v>171.79</v>
      </c>
      <c r="S147" s="30">
        <v>1554.17</v>
      </c>
      <c r="T147" s="30">
        <v>128.83000000000001</v>
      </c>
      <c r="U147" s="30">
        <v>128.83000000000001</v>
      </c>
      <c r="V147" s="30">
        <v>14.31</v>
      </c>
      <c r="W147" s="30">
        <v>171.84</v>
      </c>
      <c r="X147" s="30">
        <v>14.32</v>
      </c>
      <c r="Y147" s="30">
        <v>171.79</v>
      </c>
      <c r="Z147" s="30">
        <v>1554.17</v>
      </c>
      <c r="AA147" s="30">
        <v>515.41999999999996</v>
      </c>
      <c r="AB147" s="30">
        <v>0</v>
      </c>
      <c r="AC147" s="30">
        <v>0</v>
      </c>
      <c r="AD147" s="30">
        <v>0</v>
      </c>
    </row>
    <row r="148" spans="1:30">
      <c r="A148" s="30" t="s">
        <v>283</v>
      </c>
      <c r="B148" s="30" t="s">
        <v>284</v>
      </c>
      <c r="C148" s="30" t="b">
        <v>1</v>
      </c>
      <c r="D148" s="30" t="s">
        <v>5</v>
      </c>
      <c r="E148" s="30" t="s">
        <v>10430</v>
      </c>
      <c r="F148" s="30"/>
      <c r="G148" s="30" t="s">
        <v>10431</v>
      </c>
      <c r="H148" s="30">
        <v>0</v>
      </c>
      <c r="I148" s="32">
        <v>43190</v>
      </c>
      <c r="J148" s="32">
        <v>42388</v>
      </c>
      <c r="K148" s="30"/>
      <c r="L148" s="32">
        <v>41295</v>
      </c>
      <c r="M148" s="30">
        <v>1683</v>
      </c>
      <c r="N148" s="30">
        <v>0</v>
      </c>
      <c r="O148" s="30">
        <v>14.31</v>
      </c>
      <c r="P148" s="30">
        <v>171.84</v>
      </c>
      <c r="Q148" s="30">
        <v>14.32</v>
      </c>
      <c r="R148" s="30">
        <v>171.79</v>
      </c>
      <c r="S148" s="30">
        <v>1554.17</v>
      </c>
      <c r="T148" s="30">
        <v>128.83000000000001</v>
      </c>
      <c r="U148" s="30">
        <v>128.83000000000001</v>
      </c>
      <c r="V148" s="30">
        <v>14.31</v>
      </c>
      <c r="W148" s="30">
        <v>171.84</v>
      </c>
      <c r="X148" s="30">
        <v>14.32</v>
      </c>
      <c r="Y148" s="30">
        <v>171.79</v>
      </c>
      <c r="Z148" s="30">
        <v>1554.17</v>
      </c>
      <c r="AA148" s="30">
        <v>515.41999999999996</v>
      </c>
      <c r="AB148" s="30">
        <v>0</v>
      </c>
      <c r="AC148" s="30">
        <v>0</v>
      </c>
      <c r="AD148" s="30">
        <v>0</v>
      </c>
    </row>
    <row r="149" spans="1:30">
      <c r="A149" s="30" t="s">
        <v>285</v>
      </c>
      <c r="B149" s="30" t="s">
        <v>286</v>
      </c>
      <c r="C149" s="30" t="b">
        <v>1</v>
      </c>
      <c r="D149" s="30" t="s">
        <v>5</v>
      </c>
      <c r="E149" s="30" t="s">
        <v>10430</v>
      </c>
      <c r="F149" s="30"/>
      <c r="G149" s="30" t="s">
        <v>10431</v>
      </c>
      <c r="H149" s="30">
        <v>0</v>
      </c>
      <c r="I149" s="32">
        <v>43190</v>
      </c>
      <c r="J149" s="32">
        <v>42388</v>
      </c>
      <c r="K149" s="30"/>
      <c r="L149" s="32">
        <v>41295</v>
      </c>
      <c r="M149" s="30">
        <v>1683</v>
      </c>
      <c r="N149" s="30">
        <v>0</v>
      </c>
      <c r="O149" s="30">
        <v>14.31</v>
      </c>
      <c r="P149" s="30">
        <v>171.84</v>
      </c>
      <c r="Q149" s="30">
        <v>14.32</v>
      </c>
      <c r="R149" s="30">
        <v>171.79</v>
      </c>
      <c r="S149" s="30">
        <v>1554.17</v>
      </c>
      <c r="T149" s="30">
        <v>128.83000000000001</v>
      </c>
      <c r="U149" s="30">
        <v>128.83000000000001</v>
      </c>
      <c r="V149" s="30">
        <v>14.31</v>
      </c>
      <c r="W149" s="30">
        <v>171.84</v>
      </c>
      <c r="X149" s="30">
        <v>14.32</v>
      </c>
      <c r="Y149" s="30">
        <v>171.79</v>
      </c>
      <c r="Z149" s="30">
        <v>1554.17</v>
      </c>
      <c r="AA149" s="30">
        <v>515.41999999999996</v>
      </c>
      <c r="AB149" s="30">
        <v>0</v>
      </c>
      <c r="AC149" s="30">
        <v>0</v>
      </c>
      <c r="AD149" s="30">
        <v>0</v>
      </c>
    </row>
    <row r="150" spans="1:30">
      <c r="A150" s="30" t="s">
        <v>287</v>
      </c>
      <c r="B150" s="30" t="s">
        <v>288</v>
      </c>
      <c r="C150" s="30" t="b">
        <v>1</v>
      </c>
      <c r="D150" s="30" t="s">
        <v>5</v>
      </c>
      <c r="E150" s="30" t="s">
        <v>10430</v>
      </c>
      <c r="F150" s="30"/>
      <c r="G150" s="30" t="s">
        <v>10431</v>
      </c>
      <c r="H150" s="30">
        <v>0</v>
      </c>
      <c r="I150" s="32">
        <v>43190</v>
      </c>
      <c r="J150" s="32">
        <v>42388</v>
      </c>
      <c r="K150" s="30"/>
      <c r="L150" s="32">
        <v>41295</v>
      </c>
      <c r="M150" s="30">
        <v>1683</v>
      </c>
      <c r="N150" s="30">
        <v>0</v>
      </c>
      <c r="O150" s="30">
        <v>14.31</v>
      </c>
      <c r="P150" s="30">
        <v>171.84</v>
      </c>
      <c r="Q150" s="30">
        <v>14.32</v>
      </c>
      <c r="R150" s="30">
        <v>171.79</v>
      </c>
      <c r="S150" s="30">
        <v>1554.17</v>
      </c>
      <c r="T150" s="30">
        <v>128.83000000000001</v>
      </c>
      <c r="U150" s="30">
        <v>128.83000000000001</v>
      </c>
      <c r="V150" s="30">
        <v>14.31</v>
      </c>
      <c r="W150" s="30">
        <v>171.84</v>
      </c>
      <c r="X150" s="30">
        <v>14.32</v>
      </c>
      <c r="Y150" s="30">
        <v>171.79</v>
      </c>
      <c r="Z150" s="30">
        <v>1554.17</v>
      </c>
      <c r="AA150" s="30">
        <v>515.41999999999996</v>
      </c>
      <c r="AB150" s="30">
        <v>0</v>
      </c>
      <c r="AC150" s="30">
        <v>0</v>
      </c>
      <c r="AD150" s="30">
        <v>0</v>
      </c>
    </row>
    <row r="151" spans="1:30">
      <c r="A151" s="30" t="s">
        <v>289</v>
      </c>
      <c r="B151" s="30" t="s">
        <v>290</v>
      </c>
      <c r="C151" s="30" t="b">
        <v>1</v>
      </c>
      <c r="D151" s="30" t="s">
        <v>5</v>
      </c>
      <c r="E151" s="30" t="s">
        <v>10430</v>
      </c>
      <c r="F151" s="30"/>
      <c r="G151" s="30" t="s">
        <v>10431</v>
      </c>
      <c r="H151" s="30">
        <v>0</v>
      </c>
      <c r="I151" s="32">
        <v>43190</v>
      </c>
      <c r="J151" s="32">
        <v>42388</v>
      </c>
      <c r="K151" s="30"/>
      <c r="L151" s="32">
        <v>41325</v>
      </c>
      <c r="M151" s="30">
        <v>746</v>
      </c>
      <c r="N151" s="30">
        <v>0</v>
      </c>
      <c r="O151" s="30">
        <v>6.73</v>
      </c>
      <c r="P151" s="30">
        <v>80.64</v>
      </c>
      <c r="Q151" s="30">
        <v>6.72</v>
      </c>
      <c r="R151" s="30">
        <v>80.67</v>
      </c>
      <c r="S151" s="30">
        <v>678.75</v>
      </c>
      <c r="T151" s="30">
        <v>67.25</v>
      </c>
      <c r="U151" s="30">
        <v>67.25</v>
      </c>
      <c r="V151" s="30">
        <v>6.73</v>
      </c>
      <c r="W151" s="30">
        <v>80.64</v>
      </c>
      <c r="X151" s="30">
        <v>6.72</v>
      </c>
      <c r="Y151" s="30">
        <v>80.67</v>
      </c>
      <c r="Z151" s="30">
        <v>678.75</v>
      </c>
      <c r="AA151" s="30">
        <v>242</v>
      </c>
      <c r="AB151" s="30">
        <v>0</v>
      </c>
      <c r="AC151" s="30">
        <v>0</v>
      </c>
      <c r="AD151" s="30">
        <v>0</v>
      </c>
    </row>
    <row r="152" spans="1:30">
      <c r="A152" s="30" t="s">
        <v>291</v>
      </c>
      <c r="B152" s="30" t="s">
        <v>292</v>
      </c>
      <c r="C152" s="30" t="b">
        <v>1</v>
      </c>
      <c r="D152" s="30" t="s">
        <v>5</v>
      </c>
      <c r="E152" s="30" t="s">
        <v>10430</v>
      </c>
      <c r="F152" s="30"/>
      <c r="G152" s="30" t="s">
        <v>10431</v>
      </c>
      <c r="H152" s="30">
        <v>0</v>
      </c>
      <c r="I152" s="32">
        <v>43190</v>
      </c>
      <c r="J152" s="32">
        <v>42388</v>
      </c>
      <c r="K152" s="30"/>
      <c r="L152" s="32">
        <v>40522</v>
      </c>
      <c r="M152" s="30">
        <v>5779.8</v>
      </c>
      <c r="N152" s="30">
        <v>0</v>
      </c>
      <c r="O152" s="30">
        <v>21.04</v>
      </c>
      <c r="P152" s="30">
        <v>252.36</v>
      </c>
      <c r="Q152" s="30">
        <v>21.03</v>
      </c>
      <c r="R152" s="30">
        <v>252.4</v>
      </c>
      <c r="S152" s="30">
        <v>5611.52</v>
      </c>
      <c r="T152" s="30">
        <v>168.28</v>
      </c>
      <c r="U152" s="30">
        <v>168.28</v>
      </c>
      <c r="V152" s="30">
        <v>21.04</v>
      </c>
      <c r="W152" s="30">
        <v>252.36</v>
      </c>
      <c r="X152" s="30">
        <v>21.03</v>
      </c>
      <c r="Y152" s="30">
        <v>252.4</v>
      </c>
      <c r="Z152" s="30">
        <v>5611.52</v>
      </c>
      <c r="AA152" s="30">
        <v>757.16</v>
      </c>
      <c r="AB152" s="30">
        <v>0</v>
      </c>
      <c r="AC152" s="30">
        <v>0</v>
      </c>
      <c r="AD152" s="30">
        <v>0</v>
      </c>
    </row>
    <row r="153" spans="1:30">
      <c r="A153" s="30" t="s">
        <v>293</v>
      </c>
      <c r="B153" s="30" t="s">
        <v>294</v>
      </c>
      <c r="C153" s="30" t="b">
        <v>1</v>
      </c>
      <c r="D153" s="30" t="s">
        <v>5</v>
      </c>
      <c r="E153" s="30" t="s">
        <v>10430</v>
      </c>
      <c r="F153" s="30"/>
      <c r="G153" s="30" t="s">
        <v>10431</v>
      </c>
      <c r="H153" s="30">
        <v>0</v>
      </c>
      <c r="I153" s="32">
        <v>43190</v>
      </c>
      <c r="J153" s="32">
        <v>42388</v>
      </c>
      <c r="K153" s="30"/>
      <c r="L153" s="32">
        <v>40968</v>
      </c>
      <c r="M153" s="30">
        <v>5865.45</v>
      </c>
      <c r="N153" s="30">
        <v>0</v>
      </c>
      <c r="O153" s="30">
        <v>25.2</v>
      </c>
      <c r="P153" s="30">
        <v>302.27999999999997</v>
      </c>
      <c r="Q153" s="30">
        <v>25.19</v>
      </c>
      <c r="R153" s="30">
        <v>302.33999999999997</v>
      </c>
      <c r="S153" s="30">
        <v>5613.5</v>
      </c>
      <c r="T153" s="30">
        <v>251.95</v>
      </c>
      <c r="U153" s="30">
        <v>251.95</v>
      </c>
      <c r="V153" s="30">
        <v>25.2</v>
      </c>
      <c r="W153" s="30">
        <v>302.27999999999997</v>
      </c>
      <c r="X153" s="30">
        <v>25.19</v>
      </c>
      <c r="Y153" s="30">
        <v>302.33999999999997</v>
      </c>
      <c r="Z153" s="30">
        <v>5613.5</v>
      </c>
      <c r="AA153" s="30">
        <v>906.95</v>
      </c>
      <c r="AB153" s="30">
        <v>0</v>
      </c>
      <c r="AC153" s="30">
        <v>0</v>
      </c>
      <c r="AD153" s="30">
        <v>0</v>
      </c>
    </row>
    <row r="154" spans="1:30">
      <c r="A154" s="30" t="s">
        <v>295</v>
      </c>
      <c r="B154" s="30" t="s">
        <v>296</v>
      </c>
      <c r="C154" s="30" t="b">
        <v>1</v>
      </c>
      <c r="D154" s="30" t="s">
        <v>5</v>
      </c>
      <c r="E154" s="30" t="s">
        <v>10430</v>
      </c>
      <c r="F154" s="30"/>
      <c r="G154" s="30" t="s">
        <v>10431</v>
      </c>
      <c r="H154" s="30">
        <v>0</v>
      </c>
      <c r="I154" s="32">
        <v>43190</v>
      </c>
      <c r="J154" s="32">
        <v>42388</v>
      </c>
      <c r="K154" s="30"/>
      <c r="L154" s="32">
        <v>40522</v>
      </c>
      <c r="M154" s="30">
        <v>13763.22</v>
      </c>
      <c r="N154" s="30">
        <v>0</v>
      </c>
      <c r="O154" s="30">
        <v>50.1</v>
      </c>
      <c r="P154" s="30">
        <v>601.12</v>
      </c>
      <c r="Q154" s="30">
        <v>50.09</v>
      </c>
      <c r="R154" s="30">
        <v>601.14</v>
      </c>
      <c r="S154" s="30">
        <v>13362.46</v>
      </c>
      <c r="T154" s="30">
        <v>400.76</v>
      </c>
      <c r="U154" s="30">
        <v>400.76</v>
      </c>
      <c r="V154" s="30">
        <v>50.1</v>
      </c>
      <c r="W154" s="30">
        <v>601.12</v>
      </c>
      <c r="X154" s="30">
        <v>50.09</v>
      </c>
      <c r="Y154" s="30">
        <v>601.14</v>
      </c>
      <c r="Z154" s="30">
        <v>13362.46</v>
      </c>
      <c r="AA154" s="30">
        <v>1803.42</v>
      </c>
      <c r="AB154" s="30">
        <v>0</v>
      </c>
      <c r="AC154" s="30">
        <v>0</v>
      </c>
      <c r="AD154" s="30">
        <v>0</v>
      </c>
    </row>
    <row r="155" spans="1:30">
      <c r="A155" s="30" t="s">
        <v>297</v>
      </c>
      <c r="B155" s="30" t="s">
        <v>298</v>
      </c>
      <c r="C155" s="30" t="b">
        <v>1</v>
      </c>
      <c r="D155" s="30" t="s">
        <v>5</v>
      </c>
      <c r="E155" s="30" t="s">
        <v>10430</v>
      </c>
      <c r="F155" s="30"/>
      <c r="G155" s="30" t="s">
        <v>10431</v>
      </c>
      <c r="H155" s="30">
        <v>0</v>
      </c>
      <c r="I155" s="32">
        <v>43190</v>
      </c>
      <c r="J155" s="32">
        <v>42388</v>
      </c>
      <c r="K155" s="30"/>
      <c r="L155" s="32">
        <v>40490</v>
      </c>
      <c r="M155" s="30">
        <v>826.5</v>
      </c>
      <c r="N155" s="30">
        <v>0</v>
      </c>
      <c r="O155" s="30">
        <v>2.78</v>
      </c>
      <c r="P155" s="30">
        <v>33.36</v>
      </c>
      <c r="Q155" s="30">
        <v>2.79</v>
      </c>
      <c r="R155" s="30">
        <v>33.409999999999997</v>
      </c>
      <c r="S155" s="30">
        <v>807.01</v>
      </c>
      <c r="T155" s="30">
        <v>19.489999999999998</v>
      </c>
      <c r="U155" s="30">
        <v>19.489999999999998</v>
      </c>
      <c r="V155" s="30">
        <v>2.78</v>
      </c>
      <c r="W155" s="30">
        <v>33.36</v>
      </c>
      <c r="X155" s="30">
        <v>2.79</v>
      </c>
      <c r="Y155" s="30">
        <v>33.409999999999997</v>
      </c>
      <c r="Z155" s="30">
        <v>807.01</v>
      </c>
      <c r="AA155" s="30">
        <v>100.16</v>
      </c>
      <c r="AB155" s="30">
        <v>0</v>
      </c>
      <c r="AC155" s="30">
        <v>0</v>
      </c>
      <c r="AD155" s="30">
        <v>0</v>
      </c>
    </row>
    <row r="156" spans="1:30">
      <c r="A156" s="30" t="s">
        <v>299</v>
      </c>
      <c r="B156" s="30" t="s">
        <v>300</v>
      </c>
      <c r="C156" s="30" t="b">
        <v>1</v>
      </c>
      <c r="D156" s="30" t="s">
        <v>5</v>
      </c>
      <c r="E156" s="30" t="s">
        <v>10430</v>
      </c>
      <c r="F156" s="30"/>
      <c r="G156" s="30" t="s">
        <v>10431</v>
      </c>
      <c r="H156" s="30">
        <v>0</v>
      </c>
      <c r="I156" s="32">
        <v>43190</v>
      </c>
      <c r="J156" s="32">
        <v>42388</v>
      </c>
      <c r="K156" s="30"/>
      <c r="L156" s="32">
        <v>39539</v>
      </c>
      <c r="M156" s="30">
        <v>1239.56</v>
      </c>
      <c r="N156" s="30">
        <v>0</v>
      </c>
      <c r="O156" s="30">
        <v>4.05</v>
      </c>
      <c r="P156" s="30">
        <v>48.6</v>
      </c>
      <c r="Q156" s="30">
        <v>4.05</v>
      </c>
      <c r="R156" s="30">
        <v>48.6</v>
      </c>
      <c r="S156" s="30">
        <v>1199.0999999999999</v>
      </c>
      <c r="T156" s="30">
        <v>40.46</v>
      </c>
      <c r="U156" s="30">
        <v>40.46</v>
      </c>
      <c r="V156" s="30">
        <v>4.05</v>
      </c>
      <c r="W156" s="30">
        <v>48.6</v>
      </c>
      <c r="X156" s="30">
        <v>4.05</v>
      </c>
      <c r="Y156" s="30">
        <v>48.6</v>
      </c>
      <c r="Z156" s="30">
        <v>1199.0999999999999</v>
      </c>
      <c r="AA156" s="30">
        <v>137.66</v>
      </c>
      <c r="AB156" s="30">
        <v>0</v>
      </c>
      <c r="AC156" s="30">
        <v>0</v>
      </c>
      <c r="AD156" s="30">
        <v>0</v>
      </c>
    </row>
    <row r="157" spans="1:30" hidden="1">
      <c r="A157" s="30" t="s">
        <v>10321</v>
      </c>
      <c r="B157" s="30" t="s">
        <v>10436</v>
      </c>
      <c r="C157" s="30" t="b">
        <v>1</v>
      </c>
      <c r="D157" s="30" t="s">
        <v>5</v>
      </c>
      <c r="E157" s="30" t="s">
        <v>10430</v>
      </c>
      <c r="F157" s="30"/>
      <c r="G157" s="30" t="s">
        <v>10431</v>
      </c>
      <c r="H157" s="30">
        <v>10</v>
      </c>
      <c r="I157" s="32">
        <v>42094</v>
      </c>
      <c r="J157" s="32">
        <v>42388</v>
      </c>
      <c r="K157" s="32">
        <v>42443</v>
      </c>
      <c r="L157" s="32">
        <v>40319</v>
      </c>
      <c r="M157" s="30">
        <v>9819.9599999999991</v>
      </c>
      <c r="N157" s="30">
        <v>0</v>
      </c>
      <c r="O157" s="30">
        <v>0</v>
      </c>
      <c r="P157" s="30">
        <v>642.16</v>
      </c>
      <c r="Q157" s="30">
        <v>0</v>
      </c>
      <c r="R157" s="30">
        <v>0</v>
      </c>
      <c r="S157" s="30">
        <v>9091.5</v>
      </c>
      <c r="T157" s="30">
        <v>728.46</v>
      </c>
      <c r="U157" s="30">
        <v>728.46</v>
      </c>
      <c r="V157" s="30">
        <v>0</v>
      </c>
      <c r="W157" s="30">
        <v>642.16</v>
      </c>
      <c r="X157" s="30">
        <v>0</v>
      </c>
      <c r="Y157" s="30">
        <v>0</v>
      </c>
      <c r="Z157" s="30">
        <v>9091.5</v>
      </c>
      <c r="AA157" s="30">
        <v>728.46</v>
      </c>
      <c r="AB157" s="30">
        <v>728.46</v>
      </c>
      <c r="AC157" s="30">
        <v>0</v>
      </c>
      <c r="AD157" s="30">
        <v>-728.46</v>
      </c>
    </row>
    <row r="158" spans="1:30">
      <c r="A158" s="30" t="s">
        <v>301</v>
      </c>
      <c r="B158" s="30" t="s">
        <v>302</v>
      </c>
      <c r="C158" s="30" t="b">
        <v>1</v>
      </c>
      <c r="D158" s="30" t="s">
        <v>5</v>
      </c>
      <c r="E158" s="30" t="s">
        <v>10430</v>
      </c>
      <c r="F158" s="30"/>
      <c r="G158" s="30" t="s">
        <v>10431</v>
      </c>
      <c r="H158" s="30">
        <v>0</v>
      </c>
      <c r="I158" s="32">
        <v>43190</v>
      </c>
      <c r="J158" s="32">
        <v>42388</v>
      </c>
      <c r="K158" s="30"/>
      <c r="L158" s="32">
        <v>40435</v>
      </c>
      <c r="M158" s="30">
        <v>894.9</v>
      </c>
      <c r="N158" s="30">
        <v>0</v>
      </c>
      <c r="O158" s="30">
        <v>2.57</v>
      </c>
      <c r="P158" s="30">
        <v>30.84</v>
      </c>
      <c r="Q158" s="30">
        <v>2.57</v>
      </c>
      <c r="R158" s="30">
        <v>30.84</v>
      </c>
      <c r="S158" s="30">
        <v>882.08</v>
      </c>
      <c r="T158" s="30">
        <v>12.82</v>
      </c>
      <c r="U158" s="30">
        <v>12.82</v>
      </c>
      <c r="V158" s="30">
        <v>2.57</v>
      </c>
      <c r="W158" s="30">
        <v>30.84</v>
      </c>
      <c r="X158" s="30">
        <v>2.57</v>
      </c>
      <c r="Y158" s="30">
        <v>30.84</v>
      </c>
      <c r="Z158" s="30">
        <v>882.08</v>
      </c>
      <c r="AA158" s="30">
        <v>61.65</v>
      </c>
      <c r="AB158" s="30">
        <v>0</v>
      </c>
      <c r="AC158" s="30">
        <v>0</v>
      </c>
      <c r="AD158" s="30">
        <v>0</v>
      </c>
    </row>
    <row r="159" spans="1:30">
      <c r="A159" s="30" t="s">
        <v>303</v>
      </c>
      <c r="B159" s="30" t="s">
        <v>304</v>
      </c>
      <c r="C159" s="30" t="b">
        <v>1</v>
      </c>
      <c r="D159" s="30" t="s">
        <v>5</v>
      </c>
      <c r="E159" s="30" t="s">
        <v>10430</v>
      </c>
      <c r="F159" s="30"/>
      <c r="G159" s="30" t="s">
        <v>10431</v>
      </c>
      <c r="H159" s="30">
        <v>0</v>
      </c>
      <c r="I159" s="32">
        <v>43190</v>
      </c>
      <c r="J159" s="32">
        <v>42388</v>
      </c>
      <c r="K159" s="30"/>
      <c r="L159" s="32">
        <v>36027</v>
      </c>
      <c r="M159" s="30">
        <v>20000</v>
      </c>
      <c r="N159" s="30">
        <v>0</v>
      </c>
      <c r="O159" s="30">
        <v>31.02</v>
      </c>
      <c r="P159" s="30">
        <v>372.29</v>
      </c>
      <c r="Q159" s="30">
        <v>31.03</v>
      </c>
      <c r="R159" s="30">
        <v>372.3</v>
      </c>
      <c r="S159" s="30">
        <v>19844.88</v>
      </c>
      <c r="T159" s="30">
        <v>155.12</v>
      </c>
      <c r="U159" s="30">
        <v>155.12</v>
      </c>
      <c r="V159" s="30">
        <v>31.02</v>
      </c>
      <c r="W159" s="30">
        <v>372.29</v>
      </c>
      <c r="X159" s="30">
        <v>31.03</v>
      </c>
      <c r="Y159" s="30">
        <v>372.3</v>
      </c>
      <c r="Z159" s="30">
        <v>19844.88</v>
      </c>
      <c r="AA159" s="30">
        <v>775.61</v>
      </c>
      <c r="AB159" s="30">
        <v>0</v>
      </c>
      <c r="AC159" s="30">
        <v>0</v>
      </c>
      <c r="AD159" s="30">
        <v>0</v>
      </c>
    </row>
    <row r="160" spans="1:30">
      <c r="A160" s="30" t="s">
        <v>305</v>
      </c>
      <c r="B160" s="30" t="s">
        <v>306</v>
      </c>
      <c r="C160" s="30" t="b">
        <v>1</v>
      </c>
      <c r="D160" s="30" t="s">
        <v>5</v>
      </c>
      <c r="E160" s="30" t="s">
        <v>10430</v>
      </c>
      <c r="F160" s="30"/>
      <c r="G160" s="30" t="s">
        <v>10431</v>
      </c>
      <c r="H160" s="30">
        <v>0</v>
      </c>
      <c r="I160" s="32">
        <v>43190</v>
      </c>
      <c r="J160" s="32">
        <v>42388</v>
      </c>
      <c r="K160" s="30"/>
      <c r="L160" s="32">
        <v>41307</v>
      </c>
      <c r="M160" s="30">
        <v>1371.42</v>
      </c>
      <c r="N160" s="30">
        <v>0</v>
      </c>
      <c r="O160" s="30">
        <v>11.86</v>
      </c>
      <c r="P160" s="30">
        <v>142.25</v>
      </c>
      <c r="Q160" s="30">
        <v>11.85</v>
      </c>
      <c r="R160" s="30">
        <v>142.26</v>
      </c>
      <c r="S160" s="30">
        <v>1252.8699999999999</v>
      </c>
      <c r="T160" s="30">
        <v>118.55</v>
      </c>
      <c r="U160" s="30">
        <v>118.55</v>
      </c>
      <c r="V160" s="30">
        <v>11.86</v>
      </c>
      <c r="W160" s="30">
        <v>142.25</v>
      </c>
      <c r="X160" s="30">
        <v>11.85</v>
      </c>
      <c r="Y160" s="30">
        <v>142.26</v>
      </c>
      <c r="Z160" s="30">
        <v>1252.8699999999999</v>
      </c>
      <c r="AA160" s="30">
        <v>426.78</v>
      </c>
      <c r="AB160" s="30">
        <v>0</v>
      </c>
      <c r="AC160" s="30">
        <v>0</v>
      </c>
      <c r="AD160" s="30">
        <v>0</v>
      </c>
    </row>
    <row r="161" spans="1:30">
      <c r="A161" s="30" t="s">
        <v>307</v>
      </c>
      <c r="B161" s="30" t="s">
        <v>308</v>
      </c>
      <c r="C161" s="30" t="b">
        <v>1</v>
      </c>
      <c r="D161" s="30" t="s">
        <v>5</v>
      </c>
      <c r="E161" s="30" t="s">
        <v>10430</v>
      </c>
      <c r="F161" s="30"/>
      <c r="G161" s="30" t="s">
        <v>10431</v>
      </c>
      <c r="H161" s="30">
        <v>0</v>
      </c>
      <c r="I161" s="32">
        <v>43190</v>
      </c>
      <c r="J161" s="32">
        <v>42388</v>
      </c>
      <c r="K161" s="30"/>
      <c r="L161" s="32">
        <v>40968</v>
      </c>
      <c r="M161" s="30">
        <v>1265.69</v>
      </c>
      <c r="N161" s="30">
        <v>0</v>
      </c>
      <c r="O161" s="30">
        <v>5.44</v>
      </c>
      <c r="P161" s="30">
        <v>65.239999999999995</v>
      </c>
      <c r="Q161" s="30">
        <v>5.43</v>
      </c>
      <c r="R161" s="30">
        <v>65.22</v>
      </c>
      <c r="S161" s="30">
        <v>1211.3399999999999</v>
      </c>
      <c r="T161" s="30">
        <v>54.35</v>
      </c>
      <c r="U161" s="30">
        <v>54.35</v>
      </c>
      <c r="V161" s="30">
        <v>5.44</v>
      </c>
      <c r="W161" s="30">
        <v>65.239999999999995</v>
      </c>
      <c r="X161" s="30">
        <v>5.43</v>
      </c>
      <c r="Y161" s="30">
        <v>65.22</v>
      </c>
      <c r="Z161" s="30">
        <v>1211.3399999999999</v>
      </c>
      <c r="AA161" s="30">
        <v>195.69</v>
      </c>
      <c r="AB161" s="30">
        <v>0</v>
      </c>
      <c r="AC161" s="30">
        <v>0</v>
      </c>
      <c r="AD161" s="30">
        <v>0</v>
      </c>
    </row>
    <row r="162" spans="1:30">
      <c r="A162" s="30" t="s">
        <v>309</v>
      </c>
      <c r="B162" s="30" t="s">
        <v>310</v>
      </c>
      <c r="C162" s="30" t="b">
        <v>1</v>
      </c>
      <c r="D162" s="30" t="s">
        <v>5</v>
      </c>
      <c r="E162" s="30" t="s">
        <v>10430</v>
      </c>
      <c r="F162" s="30"/>
      <c r="G162" s="30" t="s">
        <v>10431</v>
      </c>
      <c r="H162" s="30">
        <v>0</v>
      </c>
      <c r="I162" s="32">
        <v>43190</v>
      </c>
      <c r="J162" s="32">
        <v>42388</v>
      </c>
      <c r="K162" s="30"/>
      <c r="L162" s="32">
        <v>40522</v>
      </c>
      <c r="M162" s="30">
        <v>5779.8</v>
      </c>
      <c r="N162" s="30">
        <v>0</v>
      </c>
      <c r="O162" s="30">
        <v>21.04</v>
      </c>
      <c r="P162" s="30">
        <v>252.36</v>
      </c>
      <c r="Q162" s="30">
        <v>21.03</v>
      </c>
      <c r="R162" s="30">
        <v>252.4</v>
      </c>
      <c r="S162" s="30">
        <v>5611.52</v>
      </c>
      <c r="T162" s="30">
        <v>168.28</v>
      </c>
      <c r="U162" s="30">
        <v>168.28</v>
      </c>
      <c r="V162" s="30">
        <v>21.04</v>
      </c>
      <c r="W162" s="30">
        <v>252.36</v>
      </c>
      <c r="X162" s="30">
        <v>21.03</v>
      </c>
      <c r="Y162" s="30">
        <v>252.4</v>
      </c>
      <c r="Z162" s="30">
        <v>5611.52</v>
      </c>
      <c r="AA162" s="30">
        <v>757.16</v>
      </c>
      <c r="AB162" s="30">
        <v>0</v>
      </c>
      <c r="AC162" s="30">
        <v>0</v>
      </c>
      <c r="AD162" s="30">
        <v>0</v>
      </c>
    </row>
    <row r="163" spans="1:30">
      <c r="A163" s="30" t="s">
        <v>311</v>
      </c>
      <c r="B163" s="30" t="s">
        <v>312</v>
      </c>
      <c r="C163" s="30" t="b">
        <v>1</v>
      </c>
      <c r="D163" s="30" t="s">
        <v>5</v>
      </c>
      <c r="E163" s="30" t="s">
        <v>10430</v>
      </c>
      <c r="F163" s="30"/>
      <c r="G163" s="30" t="s">
        <v>10431</v>
      </c>
      <c r="H163" s="30">
        <v>0</v>
      </c>
      <c r="I163" s="32">
        <v>43190</v>
      </c>
      <c r="J163" s="32">
        <v>42388</v>
      </c>
      <c r="K163" s="30"/>
      <c r="L163" s="32">
        <v>41302</v>
      </c>
      <c r="M163" s="30">
        <v>1121.5999999999999</v>
      </c>
      <c r="N163" s="30">
        <v>0</v>
      </c>
      <c r="O163" s="30">
        <v>9.6300000000000008</v>
      </c>
      <c r="P163" s="30">
        <v>115.68</v>
      </c>
      <c r="Q163" s="30">
        <v>9.64</v>
      </c>
      <c r="R163" s="30">
        <v>115.67</v>
      </c>
      <c r="S163" s="30">
        <v>1034.8900000000001</v>
      </c>
      <c r="T163" s="30">
        <v>86.71</v>
      </c>
      <c r="U163" s="30">
        <v>86.71</v>
      </c>
      <c r="V163" s="30">
        <v>9.6300000000000008</v>
      </c>
      <c r="W163" s="30">
        <v>115.68</v>
      </c>
      <c r="X163" s="30">
        <v>9.64</v>
      </c>
      <c r="Y163" s="30">
        <v>115.67</v>
      </c>
      <c r="Z163" s="30">
        <v>1034.8900000000001</v>
      </c>
      <c r="AA163" s="30">
        <v>346.98</v>
      </c>
      <c r="AB163" s="30">
        <v>0</v>
      </c>
      <c r="AC163" s="30">
        <v>0</v>
      </c>
      <c r="AD163" s="30">
        <v>0</v>
      </c>
    </row>
    <row r="164" spans="1:30">
      <c r="A164" s="30" t="s">
        <v>313</v>
      </c>
      <c r="B164" s="30" t="s">
        <v>314</v>
      </c>
      <c r="C164" s="30" t="b">
        <v>1</v>
      </c>
      <c r="D164" s="30" t="s">
        <v>5</v>
      </c>
      <c r="E164" s="30" t="s">
        <v>10430</v>
      </c>
      <c r="F164" s="30"/>
      <c r="G164" s="30" t="s">
        <v>10431</v>
      </c>
      <c r="H164" s="30">
        <v>0</v>
      </c>
      <c r="I164" s="32">
        <v>43190</v>
      </c>
      <c r="J164" s="32">
        <v>42388</v>
      </c>
      <c r="K164" s="30"/>
      <c r="L164" s="32">
        <v>40959</v>
      </c>
      <c r="M164" s="30">
        <v>9672.9</v>
      </c>
      <c r="N164" s="30">
        <v>0</v>
      </c>
      <c r="O164" s="30">
        <v>26.32</v>
      </c>
      <c r="P164" s="30">
        <v>315.72000000000003</v>
      </c>
      <c r="Q164" s="30">
        <v>26.31</v>
      </c>
      <c r="R164" s="30">
        <v>315.77</v>
      </c>
      <c r="S164" s="30">
        <v>9409.75</v>
      </c>
      <c r="T164" s="30">
        <v>263.14999999999998</v>
      </c>
      <c r="U164" s="30">
        <v>263.14999999999998</v>
      </c>
      <c r="V164" s="30">
        <v>26.32</v>
      </c>
      <c r="W164" s="30">
        <v>315.72000000000003</v>
      </c>
      <c r="X164" s="30">
        <v>26.31</v>
      </c>
      <c r="Y164" s="30">
        <v>315.77</v>
      </c>
      <c r="Z164" s="30">
        <v>9409.75</v>
      </c>
      <c r="AA164" s="30">
        <v>1037.7</v>
      </c>
      <c r="AB164" s="30">
        <v>0</v>
      </c>
      <c r="AC164" s="30">
        <v>0</v>
      </c>
      <c r="AD164" s="30">
        <v>0</v>
      </c>
    </row>
    <row r="165" spans="1:30" hidden="1">
      <c r="A165" s="30" t="s">
        <v>10322</v>
      </c>
      <c r="B165" s="30" t="s">
        <v>10437</v>
      </c>
      <c r="C165" s="30" t="b">
        <v>1</v>
      </c>
      <c r="D165" s="30" t="s">
        <v>5</v>
      </c>
      <c r="E165" s="30" t="s">
        <v>10430</v>
      </c>
      <c r="F165" s="30"/>
      <c r="G165" s="30" t="s">
        <v>10431</v>
      </c>
      <c r="H165" s="30">
        <v>10</v>
      </c>
      <c r="I165" s="32">
        <v>42460</v>
      </c>
      <c r="J165" s="32">
        <v>42388</v>
      </c>
      <c r="K165" s="32">
        <v>41729</v>
      </c>
      <c r="L165" s="32">
        <v>40364</v>
      </c>
      <c r="M165" s="30">
        <v>649.79999999999995</v>
      </c>
      <c r="N165" s="30">
        <v>0</v>
      </c>
      <c r="O165" s="30">
        <v>0</v>
      </c>
      <c r="P165" s="30">
        <v>46.34</v>
      </c>
      <c r="Q165" s="30">
        <v>0</v>
      </c>
      <c r="R165" s="30">
        <v>58.28</v>
      </c>
      <c r="S165" s="30">
        <v>649.79999999999995</v>
      </c>
      <c r="T165" s="30">
        <v>0</v>
      </c>
      <c r="U165" s="30">
        <v>0</v>
      </c>
      <c r="V165" s="30">
        <v>0</v>
      </c>
      <c r="W165" s="30">
        <v>46.34</v>
      </c>
      <c r="X165" s="30">
        <v>0</v>
      </c>
      <c r="Y165" s="30">
        <v>58.28</v>
      </c>
      <c r="Z165" s="30">
        <v>649.79999999999995</v>
      </c>
      <c r="AA165" s="30">
        <v>31.19</v>
      </c>
      <c r="AB165" s="30">
        <v>0</v>
      </c>
      <c r="AC165" s="30">
        <v>0</v>
      </c>
      <c r="AD165" s="30">
        <v>0</v>
      </c>
    </row>
    <row r="166" spans="1:30">
      <c r="A166" s="30" t="s">
        <v>315</v>
      </c>
      <c r="B166" s="30" t="s">
        <v>10438</v>
      </c>
      <c r="C166" s="30" t="b">
        <v>1</v>
      </c>
      <c r="D166" s="30" t="s">
        <v>5</v>
      </c>
      <c r="E166" s="30" t="s">
        <v>10430</v>
      </c>
      <c r="F166" s="30"/>
      <c r="G166" s="30" t="s">
        <v>10431</v>
      </c>
      <c r="H166" s="30">
        <v>0</v>
      </c>
      <c r="I166" s="32">
        <v>43190</v>
      </c>
      <c r="J166" s="32">
        <v>42388</v>
      </c>
      <c r="K166" s="30"/>
      <c r="L166" s="32">
        <v>40522</v>
      </c>
      <c r="M166" s="30">
        <v>5779.8</v>
      </c>
      <c r="N166" s="30">
        <v>0</v>
      </c>
      <c r="O166" s="30">
        <v>21.04</v>
      </c>
      <c r="P166" s="30">
        <v>252.36</v>
      </c>
      <c r="Q166" s="30">
        <v>21.03</v>
      </c>
      <c r="R166" s="30">
        <v>252.4</v>
      </c>
      <c r="S166" s="30">
        <v>5611.52</v>
      </c>
      <c r="T166" s="30">
        <v>168.28</v>
      </c>
      <c r="U166" s="30">
        <v>168.28</v>
      </c>
      <c r="V166" s="30">
        <v>21.04</v>
      </c>
      <c r="W166" s="30">
        <v>252.36</v>
      </c>
      <c r="X166" s="30">
        <v>21.03</v>
      </c>
      <c r="Y166" s="30">
        <v>252.4</v>
      </c>
      <c r="Z166" s="30">
        <v>5611.52</v>
      </c>
      <c r="AA166" s="30">
        <v>757.16</v>
      </c>
      <c r="AB166" s="30">
        <v>0</v>
      </c>
      <c r="AC166" s="30">
        <v>0</v>
      </c>
      <c r="AD166" s="30">
        <v>0</v>
      </c>
    </row>
    <row r="167" spans="1:30">
      <c r="A167" s="30" t="s">
        <v>316</v>
      </c>
      <c r="B167" s="30" t="s">
        <v>317</v>
      </c>
      <c r="C167" s="30" t="b">
        <v>1</v>
      </c>
      <c r="D167" s="30" t="s">
        <v>5</v>
      </c>
      <c r="E167" s="30" t="s">
        <v>10430</v>
      </c>
      <c r="F167" s="30"/>
      <c r="G167" s="30" t="s">
        <v>10431</v>
      </c>
      <c r="H167" s="30">
        <v>0</v>
      </c>
      <c r="I167" s="32">
        <v>43190</v>
      </c>
      <c r="J167" s="32">
        <v>42388</v>
      </c>
      <c r="K167" s="30"/>
      <c r="L167" s="32">
        <v>40959</v>
      </c>
      <c r="M167" s="30">
        <v>9672.9</v>
      </c>
      <c r="N167" s="30">
        <v>0</v>
      </c>
      <c r="O167" s="30">
        <v>41.36</v>
      </c>
      <c r="P167" s="30">
        <v>496.32</v>
      </c>
      <c r="Q167" s="30">
        <v>41.35</v>
      </c>
      <c r="R167" s="30">
        <v>496.31</v>
      </c>
      <c r="S167" s="30">
        <v>9259.35</v>
      </c>
      <c r="T167" s="30">
        <v>413.55</v>
      </c>
      <c r="U167" s="30">
        <v>413.55</v>
      </c>
      <c r="V167" s="30">
        <v>41.36</v>
      </c>
      <c r="W167" s="30">
        <v>496.32</v>
      </c>
      <c r="X167" s="30">
        <v>41.35</v>
      </c>
      <c r="Y167" s="30">
        <v>496.31</v>
      </c>
      <c r="Z167" s="30">
        <v>9259.35</v>
      </c>
      <c r="AA167" s="30">
        <v>1488.9</v>
      </c>
      <c r="AB167" s="30">
        <v>0</v>
      </c>
      <c r="AC167" s="30">
        <v>0</v>
      </c>
      <c r="AD167" s="30">
        <v>0</v>
      </c>
    </row>
    <row r="168" spans="1:30">
      <c r="A168" s="30" t="s">
        <v>318</v>
      </c>
      <c r="B168" s="30" t="s">
        <v>319</v>
      </c>
      <c r="C168" s="30" t="b">
        <v>1</v>
      </c>
      <c r="D168" s="30" t="s">
        <v>5</v>
      </c>
      <c r="E168" s="30" t="s">
        <v>10430</v>
      </c>
      <c r="F168" s="30"/>
      <c r="G168" s="30" t="s">
        <v>10431</v>
      </c>
      <c r="H168" s="30">
        <v>0</v>
      </c>
      <c r="I168" s="32">
        <v>43190</v>
      </c>
      <c r="J168" s="32">
        <v>42388</v>
      </c>
      <c r="K168" s="30"/>
      <c r="L168" s="32">
        <v>40968</v>
      </c>
      <c r="M168" s="30">
        <v>5865.45</v>
      </c>
      <c r="N168" s="30">
        <v>0</v>
      </c>
      <c r="O168" s="30">
        <v>25.2</v>
      </c>
      <c r="P168" s="30">
        <v>302.27999999999997</v>
      </c>
      <c r="Q168" s="30">
        <v>25.19</v>
      </c>
      <c r="R168" s="30">
        <v>302.33999999999997</v>
      </c>
      <c r="S168" s="30">
        <v>5613.5</v>
      </c>
      <c r="T168" s="30">
        <v>251.95</v>
      </c>
      <c r="U168" s="30">
        <v>251.95</v>
      </c>
      <c r="V168" s="30">
        <v>25.2</v>
      </c>
      <c r="W168" s="30">
        <v>302.27999999999997</v>
      </c>
      <c r="X168" s="30">
        <v>25.19</v>
      </c>
      <c r="Y168" s="30">
        <v>302.33999999999997</v>
      </c>
      <c r="Z168" s="30">
        <v>5613.5</v>
      </c>
      <c r="AA168" s="30">
        <v>906.95</v>
      </c>
      <c r="AB168" s="30">
        <v>0</v>
      </c>
      <c r="AC168" s="30">
        <v>0</v>
      </c>
      <c r="AD168" s="30">
        <v>0</v>
      </c>
    </row>
    <row r="169" spans="1:30">
      <c r="A169" s="30" t="s">
        <v>320</v>
      </c>
      <c r="B169" s="30" t="s">
        <v>321</v>
      </c>
      <c r="C169" s="30" t="b">
        <v>1</v>
      </c>
      <c r="D169" s="30" t="s">
        <v>5</v>
      </c>
      <c r="E169" s="30" t="s">
        <v>10430</v>
      </c>
      <c r="F169" s="30"/>
      <c r="G169" s="30" t="s">
        <v>10431</v>
      </c>
      <c r="H169" s="30">
        <v>0</v>
      </c>
      <c r="I169" s="32">
        <v>43190</v>
      </c>
      <c r="J169" s="32">
        <v>42388</v>
      </c>
      <c r="K169" s="30"/>
      <c r="L169" s="32">
        <v>40968</v>
      </c>
      <c r="M169" s="30">
        <v>5865.45</v>
      </c>
      <c r="N169" s="30">
        <v>0</v>
      </c>
      <c r="O169" s="30">
        <v>25.2</v>
      </c>
      <c r="P169" s="30">
        <v>302.27999999999997</v>
      </c>
      <c r="Q169" s="30">
        <v>25.19</v>
      </c>
      <c r="R169" s="30">
        <v>302.33999999999997</v>
      </c>
      <c r="S169" s="30">
        <v>5613.5</v>
      </c>
      <c r="T169" s="30">
        <v>251.95</v>
      </c>
      <c r="U169" s="30">
        <v>251.95</v>
      </c>
      <c r="V169" s="30">
        <v>25.2</v>
      </c>
      <c r="W169" s="30">
        <v>302.27999999999997</v>
      </c>
      <c r="X169" s="30">
        <v>25.19</v>
      </c>
      <c r="Y169" s="30">
        <v>302.33999999999997</v>
      </c>
      <c r="Z169" s="30">
        <v>5613.5</v>
      </c>
      <c r="AA169" s="30">
        <v>906.95</v>
      </c>
      <c r="AB169" s="30">
        <v>0</v>
      </c>
      <c r="AC169" s="30">
        <v>0</v>
      </c>
      <c r="AD169" s="30">
        <v>0</v>
      </c>
    </row>
    <row r="170" spans="1:30">
      <c r="A170" s="30" t="s">
        <v>322</v>
      </c>
      <c r="B170" s="30" t="s">
        <v>323</v>
      </c>
      <c r="C170" s="30" t="b">
        <v>1</v>
      </c>
      <c r="D170" s="30" t="s">
        <v>5</v>
      </c>
      <c r="E170" s="30" t="s">
        <v>10430</v>
      </c>
      <c r="F170" s="30"/>
      <c r="G170" s="30" t="s">
        <v>10431</v>
      </c>
      <c r="H170" s="30">
        <v>0</v>
      </c>
      <c r="I170" s="32">
        <v>43190</v>
      </c>
      <c r="J170" s="32">
        <v>42388</v>
      </c>
      <c r="K170" s="30"/>
      <c r="L170" s="32">
        <v>40746</v>
      </c>
      <c r="M170" s="30">
        <v>5403.6</v>
      </c>
      <c r="N170" s="30">
        <v>0</v>
      </c>
      <c r="O170" s="30">
        <v>6.53</v>
      </c>
      <c r="P170" s="30">
        <v>78.41</v>
      </c>
      <c r="Q170" s="30">
        <v>6.54</v>
      </c>
      <c r="R170" s="30">
        <v>78.42</v>
      </c>
      <c r="S170" s="30">
        <v>5384</v>
      </c>
      <c r="T170" s="30">
        <v>19.600000000000001</v>
      </c>
      <c r="U170" s="30">
        <v>19.600000000000001</v>
      </c>
      <c r="V170" s="30">
        <v>6.53</v>
      </c>
      <c r="W170" s="30">
        <v>78.41</v>
      </c>
      <c r="X170" s="30">
        <v>6.54</v>
      </c>
      <c r="Y170" s="30">
        <v>78.42</v>
      </c>
      <c r="Z170" s="30">
        <v>5384</v>
      </c>
      <c r="AA170" s="30">
        <v>156.83000000000001</v>
      </c>
      <c r="AB170" s="30">
        <v>0</v>
      </c>
      <c r="AC170" s="30">
        <v>0</v>
      </c>
      <c r="AD170" s="30">
        <v>0</v>
      </c>
    </row>
    <row r="171" spans="1:30">
      <c r="A171" s="30" t="s">
        <v>324</v>
      </c>
      <c r="B171" s="30" t="s">
        <v>325</v>
      </c>
      <c r="C171" s="30" t="b">
        <v>1</v>
      </c>
      <c r="D171" s="30" t="s">
        <v>5</v>
      </c>
      <c r="E171" s="30" t="s">
        <v>10430</v>
      </c>
      <c r="F171" s="30"/>
      <c r="G171" s="30" t="s">
        <v>10431</v>
      </c>
      <c r="H171" s="30">
        <v>0</v>
      </c>
      <c r="I171" s="32">
        <v>43190</v>
      </c>
      <c r="J171" s="32">
        <v>42388</v>
      </c>
      <c r="K171" s="30"/>
      <c r="L171" s="32">
        <v>38655</v>
      </c>
      <c r="M171" s="30">
        <v>5999</v>
      </c>
      <c r="N171" s="30">
        <v>0</v>
      </c>
      <c r="O171" s="30">
        <v>17.48</v>
      </c>
      <c r="P171" s="30">
        <v>209.68</v>
      </c>
      <c r="Q171" s="30">
        <v>17.47</v>
      </c>
      <c r="R171" s="30">
        <v>209.7</v>
      </c>
      <c r="S171" s="30">
        <v>5894.15</v>
      </c>
      <c r="T171" s="30">
        <v>104.85</v>
      </c>
      <c r="U171" s="30">
        <v>104.85</v>
      </c>
      <c r="V171" s="30">
        <v>17.48</v>
      </c>
      <c r="W171" s="30">
        <v>209.68</v>
      </c>
      <c r="X171" s="30">
        <v>17.47</v>
      </c>
      <c r="Y171" s="30">
        <v>209.7</v>
      </c>
      <c r="Z171" s="30">
        <v>5894.15</v>
      </c>
      <c r="AA171" s="30">
        <v>629.08000000000004</v>
      </c>
      <c r="AB171" s="30">
        <v>0</v>
      </c>
      <c r="AC171" s="30">
        <v>0</v>
      </c>
      <c r="AD171" s="30">
        <v>0</v>
      </c>
    </row>
    <row r="172" spans="1:30" hidden="1">
      <c r="A172" s="30" t="s">
        <v>10323</v>
      </c>
      <c r="B172" s="30" t="s">
        <v>10439</v>
      </c>
      <c r="C172" s="30" t="b">
        <v>1</v>
      </c>
      <c r="D172" s="30" t="s">
        <v>5</v>
      </c>
      <c r="E172" s="30" t="s">
        <v>10430</v>
      </c>
      <c r="F172" s="30"/>
      <c r="G172" s="30" t="s">
        <v>10431</v>
      </c>
      <c r="H172" s="30">
        <v>10</v>
      </c>
      <c r="I172" s="32">
        <v>42460</v>
      </c>
      <c r="J172" s="32">
        <v>42388</v>
      </c>
      <c r="K172" s="32">
        <v>41729</v>
      </c>
      <c r="L172" s="32">
        <v>39539</v>
      </c>
      <c r="M172" s="30">
        <v>73.819999999999993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73.819999999999993</v>
      </c>
      <c r="T172" s="30">
        <v>0</v>
      </c>
      <c r="U172" s="30">
        <v>0</v>
      </c>
      <c r="V172" s="30">
        <v>0</v>
      </c>
      <c r="W172" s="30">
        <v>0</v>
      </c>
      <c r="X172" s="30">
        <v>0</v>
      </c>
      <c r="Y172" s="30">
        <v>0</v>
      </c>
      <c r="Z172" s="30">
        <v>73.819999999999993</v>
      </c>
      <c r="AA172" s="30">
        <v>0</v>
      </c>
      <c r="AB172" s="30">
        <v>0</v>
      </c>
      <c r="AC172" s="30">
        <v>0</v>
      </c>
      <c r="AD172" s="30">
        <v>0</v>
      </c>
    </row>
    <row r="173" spans="1:30">
      <c r="A173" s="30" t="s">
        <v>326</v>
      </c>
      <c r="B173" s="30" t="s">
        <v>327</v>
      </c>
      <c r="C173" s="30" t="b">
        <v>1</v>
      </c>
      <c r="D173" s="30" t="s">
        <v>5</v>
      </c>
      <c r="E173" s="30" t="s">
        <v>10430</v>
      </c>
      <c r="F173" s="30"/>
      <c r="G173" s="30" t="s">
        <v>10431</v>
      </c>
      <c r="H173" s="30">
        <v>0</v>
      </c>
      <c r="I173" s="32">
        <v>43190</v>
      </c>
      <c r="J173" s="32">
        <v>42388</v>
      </c>
      <c r="K173" s="30"/>
      <c r="L173" s="32">
        <v>40968</v>
      </c>
      <c r="M173" s="30">
        <v>1265.69</v>
      </c>
      <c r="N173" s="30">
        <v>0</v>
      </c>
      <c r="O173" s="30">
        <v>5.44</v>
      </c>
      <c r="P173" s="30">
        <v>65.239999999999995</v>
      </c>
      <c r="Q173" s="30">
        <v>5.43</v>
      </c>
      <c r="R173" s="30">
        <v>65.22</v>
      </c>
      <c r="S173" s="30">
        <v>1211.3399999999999</v>
      </c>
      <c r="T173" s="30">
        <v>54.35</v>
      </c>
      <c r="U173" s="30">
        <v>54.35</v>
      </c>
      <c r="V173" s="30">
        <v>5.44</v>
      </c>
      <c r="W173" s="30">
        <v>65.239999999999995</v>
      </c>
      <c r="X173" s="30">
        <v>5.43</v>
      </c>
      <c r="Y173" s="30">
        <v>65.22</v>
      </c>
      <c r="Z173" s="30">
        <v>1211.3399999999999</v>
      </c>
      <c r="AA173" s="30">
        <v>195.69</v>
      </c>
      <c r="AB173" s="30">
        <v>0</v>
      </c>
      <c r="AC173" s="30">
        <v>0</v>
      </c>
      <c r="AD173" s="30">
        <v>0</v>
      </c>
    </row>
    <row r="174" spans="1:30">
      <c r="A174" s="30" t="s">
        <v>328</v>
      </c>
      <c r="B174" s="30" t="s">
        <v>329</v>
      </c>
      <c r="C174" s="30" t="b">
        <v>1</v>
      </c>
      <c r="D174" s="30" t="s">
        <v>5</v>
      </c>
      <c r="E174" s="30" t="s">
        <v>10430</v>
      </c>
      <c r="F174" s="30"/>
      <c r="G174" s="30" t="s">
        <v>10431</v>
      </c>
      <c r="H174" s="30">
        <v>0</v>
      </c>
      <c r="I174" s="32">
        <v>43190</v>
      </c>
      <c r="J174" s="32">
        <v>42388</v>
      </c>
      <c r="K174" s="30"/>
      <c r="L174" s="32">
        <v>40968</v>
      </c>
      <c r="M174" s="30">
        <v>1265.69</v>
      </c>
      <c r="N174" s="30">
        <v>0</v>
      </c>
      <c r="O174" s="30">
        <v>5.44</v>
      </c>
      <c r="P174" s="30">
        <v>65.239999999999995</v>
      </c>
      <c r="Q174" s="30">
        <v>5.43</v>
      </c>
      <c r="R174" s="30">
        <v>65.22</v>
      </c>
      <c r="S174" s="30">
        <v>1211.3399999999999</v>
      </c>
      <c r="T174" s="30">
        <v>54.35</v>
      </c>
      <c r="U174" s="30">
        <v>54.35</v>
      </c>
      <c r="V174" s="30">
        <v>5.44</v>
      </c>
      <c r="W174" s="30">
        <v>65.239999999999995</v>
      </c>
      <c r="X174" s="30">
        <v>5.43</v>
      </c>
      <c r="Y174" s="30">
        <v>65.22</v>
      </c>
      <c r="Z174" s="30">
        <v>1211.3399999999999</v>
      </c>
      <c r="AA174" s="30">
        <v>195.69</v>
      </c>
      <c r="AB174" s="30">
        <v>0</v>
      </c>
      <c r="AC174" s="30">
        <v>0</v>
      </c>
      <c r="AD174" s="30">
        <v>0</v>
      </c>
    </row>
    <row r="175" spans="1:30">
      <c r="A175" s="30" t="s">
        <v>330</v>
      </c>
      <c r="B175" s="30" t="s">
        <v>331</v>
      </c>
      <c r="C175" s="30" t="b">
        <v>1</v>
      </c>
      <c r="D175" s="30" t="s">
        <v>5</v>
      </c>
      <c r="E175" s="30" t="s">
        <v>10430</v>
      </c>
      <c r="F175" s="30"/>
      <c r="G175" s="30" t="s">
        <v>10431</v>
      </c>
      <c r="H175" s="30">
        <v>0</v>
      </c>
      <c r="I175" s="32">
        <v>43190</v>
      </c>
      <c r="J175" s="32">
        <v>42388</v>
      </c>
      <c r="K175" s="30"/>
      <c r="L175" s="32">
        <v>40968</v>
      </c>
      <c r="M175" s="30">
        <v>5865.45</v>
      </c>
      <c r="N175" s="30">
        <v>0</v>
      </c>
      <c r="O175" s="30">
        <v>25.2</v>
      </c>
      <c r="P175" s="30">
        <v>302.27999999999997</v>
      </c>
      <c r="Q175" s="30">
        <v>25.19</v>
      </c>
      <c r="R175" s="30">
        <v>302.33999999999997</v>
      </c>
      <c r="S175" s="30">
        <v>5613.5</v>
      </c>
      <c r="T175" s="30">
        <v>251.95</v>
      </c>
      <c r="U175" s="30">
        <v>251.95</v>
      </c>
      <c r="V175" s="30">
        <v>25.2</v>
      </c>
      <c r="W175" s="30">
        <v>302.27999999999997</v>
      </c>
      <c r="X175" s="30">
        <v>25.19</v>
      </c>
      <c r="Y175" s="30">
        <v>302.33999999999997</v>
      </c>
      <c r="Z175" s="30">
        <v>5613.5</v>
      </c>
      <c r="AA175" s="30">
        <v>906.95</v>
      </c>
      <c r="AB175" s="30">
        <v>0</v>
      </c>
      <c r="AC175" s="30">
        <v>0</v>
      </c>
      <c r="AD175" s="30">
        <v>0</v>
      </c>
    </row>
    <row r="176" spans="1:30">
      <c r="A176" s="30" t="s">
        <v>332</v>
      </c>
      <c r="B176" s="30" t="s">
        <v>333</v>
      </c>
      <c r="C176" s="30" t="b">
        <v>1</v>
      </c>
      <c r="D176" s="30" t="s">
        <v>5</v>
      </c>
      <c r="E176" s="30" t="s">
        <v>10430</v>
      </c>
      <c r="F176" s="30"/>
      <c r="G176" s="30" t="s">
        <v>10431</v>
      </c>
      <c r="H176" s="30">
        <v>0</v>
      </c>
      <c r="I176" s="32">
        <v>43190</v>
      </c>
      <c r="J176" s="32">
        <v>42388</v>
      </c>
      <c r="K176" s="30"/>
      <c r="L176" s="32">
        <v>40968</v>
      </c>
      <c r="M176" s="30">
        <v>1265.69</v>
      </c>
      <c r="N176" s="30">
        <v>0</v>
      </c>
      <c r="O176" s="30">
        <v>5.44</v>
      </c>
      <c r="P176" s="30">
        <v>65.239999999999995</v>
      </c>
      <c r="Q176" s="30">
        <v>5.43</v>
      </c>
      <c r="R176" s="30">
        <v>65.22</v>
      </c>
      <c r="S176" s="30">
        <v>1211.3399999999999</v>
      </c>
      <c r="T176" s="30">
        <v>54.35</v>
      </c>
      <c r="U176" s="30">
        <v>54.35</v>
      </c>
      <c r="V176" s="30">
        <v>5.44</v>
      </c>
      <c r="W176" s="30">
        <v>65.239999999999995</v>
      </c>
      <c r="X176" s="30">
        <v>5.43</v>
      </c>
      <c r="Y176" s="30">
        <v>65.22</v>
      </c>
      <c r="Z176" s="30">
        <v>1211.3399999999999</v>
      </c>
      <c r="AA176" s="30">
        <v>195.69</v>
      </c>
      <c r="AB176" s="30">
        <v>0</v>
      </c>
      <c r="AC176" s="30">
        <v>0</v>
      </c>
      <c r="AD176" s="30">
        <v>0</v>
      </c>
    </row>
    <row r="177" spans="1:30">
      <c r="A177" s="30" t="s">
        <v>334</v>
      </c>
      <c r="B177" s="30" t="s">
        <v>335</v>
      </c>
      <c r="C177" s="30" t="b">
        <v>1</v>
      </c>
      <c r="D177" s="30" t="s">
        <v>5</v>
      </c>
      <c r="E177" s="30" t="s">
        <v>10430</v>
      </c>
      <c r="F177" s="30"/>
      <c r="G177" s="30" t="s">
        <v>10431</v>
      </c>
      <c r="H177" s="30">
        <v>0</v>
      </c>
      <c r="I177" s="32">
        <v>43190</v>
      </c>
      <c r="J177" s="32">
        <v>42388</v>
      </c>
      <c r="K177" s="30"/>
      <c r="L177" s="32">
        <v>40968</v>
      </c>
      <c r="M177" s="30">
        <v>1265.69</v>
      </c>
      <c r="N177" s="30">
        <v>0</v>
      </c>
      <c r="O177" s="30">
        <v>5.44</v>
      </c>
      <c r="P177" s="30">
        <v>65.239999999999995</v>
      </c>
      <c r="Q177" s="30">
        <v>5.43</v>
      </c>
      <c r="R177" s="30">
        <v>65.22</v>
      </c>
      <c r="S177" s="30">
        <v>1211.3399999999999</v>
      </c>
      <c r="T177" s="30">
        <v>54.35</v>
      </c>
      <c r="U177" s="30">
        <v>54.35</v>
      </c>
      <c r="V177" s="30">
        <v>5.44</v>
      </c>
      <c r="W177" s="30">
        <v>65.239999999999995</v>
      </c>
      <c r="X177" s="30">
        <v>5.43</v>
      </c>
      <c r="Y177" s="30">
        <v>65.22</v>
      </c>
      <c r="Z177" s="30">
        <v>1211.3399999999999</v>
      </c>
      <c r="AA177" s="30">
        <v>195.69</v>
      </c>
      <c r="AB177" s="30">
        <v>0</v>
      </c>
      <c r="AC177" s="30">
        <v>0</v>
      </c>
      <c r="AD177" s="30">
        <v>0</v>
      </c>
    </row>
    <row r="178" spans="1:30">
      <c r="A178" s="30" t="s">
        <v>336</v>
      </c>
      <c r="B178" s="30" t="s">
        <v>337</v>
      </c>
      <c r="C178" s="30" t="b">
        <v>1</v>
      </c>
      <c r="D178" s="30" t="s">
        <v>5</v>
      </c>
      <c r="E178" s="30" t="s">
        <v>10430</v>
      </c>
      <c r="F178" s="30"/>
      <c r="G178" s="30" t="s">
        <v>10431</v>
      </c>
      <c r="H178" s="30">
        <v>9</v>
      </c>
      <c r="I178" s="32">
        <v>42947</v>
      </c>
      <c r="J178" s="32">
        <v>42388</v>
      </c>
      <c r="K178" s="30"/>
      <c r="L178" s="32">
        <v>38229</v>
      </c>
      <c r="M178" s="30">
        <v>4999</v>
      </c>
      <c r="N178" s="30">
        <v>0</v>
      </c>
      <c r="O178" s="30">
        <v>4.24</v>
      </c>
      <c r="P178" s="30">
        <v>50.88</v>
      </c>
      <c r="Q178" s="30">
        <v>4.2300000000000004</v>
      </c>
      <c r="R178" s="30">
        <v>16.940000000000001</v>
      </c>
      <c r="S178" s="30">
        <v>4999</v>
      </c>
      <c r="T178" s="30">
        <v>0</v>
      </c>
      <c r="U178" s="30">
        <v>0</v>
      </c>
      <c r="V178" s="30">
        <v>4.24</v>
      </c>
      <c r="W178" s="30">
        <v>50.88</v>
      </c>
      <c r="X178" s="30">
        <v>4.2300000000000004</v>
      </c>
      <c r="Y178" s="30">
        <v>16.940000000000001</v>
      </c>
      <c r="Z178" s="30">
        <v>4999</v>
      </c>
      <c r="AA178" s="30">
        <v>50.86</v>
      </c>
      <c r="AB178" s="30">
        <v>0</v>
      </c>
      <c r="AC178" s="30">
        <v>0</v>
      </c>
      <c r="AD178" s="30">
        <v>0</v>
      </c>
    </row>
    <row r="179" spans="1:30">
      <c r="A179" s="30" t="s">
        <v>338</v>
      </c>
      <c r="B179" s="30" t="s">
        <v>339</v>
      </c>
      <c r="C179" s="30" t="b">
        <v>1</v>
      </c>
      <c r="D179" s="30" t="s">
        <v>5</v>
      </c>
      <c r="E179" s="30" t="s">
        <v>10430</v>
      </c>
      <c r="F179" s="30"/>
      <c r="G179" s="30" t="s">
        <v>10431</v>
      </c>
      <c r="H179" s="30">
        <v>0</v>
      </c>
      <c r="I179" s="32">
        <v>43190</v>
      </c>
      <c r="J179" s="32">
        <v>42388</v>
      </c>
      <c r="K179" s="30"/>
      <c r="L179" s="32">
        <v>40968</v>
      </c>
      <c r="M179" s="30">
        <v>5865.45</v>
      </c>
      <c r="N179" s="30">
        <v>0</v>
      </c>
      <c r="O179" s="30">
        <v>25.2</v>
      </c>
      <c r="P179" s="30">
        <v>302.27999999999997</v>
      </c>
      <c r="Q179" s="30">
        <v>25.19</v>
      </c>
      <c r="R179" s="30">
        <v>302.33999999999997</v>
      </c>
      <c r="S179" s="30">
        <v>5613.5</v>
      </c>
      <c r="T179" s="30">
        <v>251.95</v>
      </c>
      <c r="U179" s="30">
        <v>251.95</v>
      </c>
      <c r="V179" s="30">
        <v>25.2</v>
      </c>
      <c r="W179" s="30">
        <v>302.27999999999997</v>
      </c>
      <c r="X179" s="30">
        <v>25.19</v>
      </c>
      <c r="Y179" s="30">
        <v>302.33999999999997</v>
      </c>
      <c r="Z179" s="30">
        <v>5613.5</v>
      </c>
      <c r="AA179" s="30">
        <v>906.95</v>
      </c>
      <c r="AB179" s="30">
        <v>0</v>
      </c>
      <c r="AC179" s="30">
        <v>0</v>
      </c>
      <c r="AD179" s="30">
        <v>0</v>
      </c>
    </row>
    <row r="180" spans="1:30">
      <c r="A180" s="30" t="s">
        <v>340</v>
      </c>
      <c r="B180" s="30" t="s">
        <v>341</v>
      </c>
      <c r="C180" s="30" t="b">
        <v>1</v>
      </c>
      <c r="D180" s="30" t="s">
        <v>5</v>
      </c>
      <c r="E180" s="30" t="s">
        <v>10430</v>
      </c>
      <c r="F180" s="30"/>
      <c r="G180" s="30" t="s">
        <v>10431</v>
      </c>
      <c r="H180" s="30">
        <v>0</v>
      </c>
      <c r="I180" s="32">
        <v>43190</v>
      </c>
      <c r="J180" s="32">
        <v>42388</v>
      </c>
      <c r="K180" s="30"/>
      <c r="L180" s="32">
        <v>40522</v>
      </c>
      <c r="M180" s="30">
        <v>5779.8</v>
      </c>
      <c r="N180" s="30">
        <v>0</v>
      </c>
      <c r="O180" s="30">
        <v>21.04</v>
      </c>
      <c r="P180" s="30">
        <v>252.36</v>
      </c>
      <c r="Q180" s="30">
        <v>21.03</v>
      </c>
      <c r="R180" s="30">
        <v>252.4</v>
      </c>
      <c r="S180" s="30">
        <v>5611.52</v>
      </c>
      <c r="T180" s="30">
        <v>168.28</v>
      </c>
      <c r="U180" s="30">
        <v>168.28</v>
      </c>
      <c r="V180" s="30">
        <v>21.04</v>
      </c>
      <c r="W180" s="30">
        <v>252.36</v>
      </c>
      <c r="X180" s="30">
        <v>21.03</v>
      </c>
      <c r="Y180" s="30">
        <v>252.4</v>
      </c>
      <c r="Z180" s="30">
        <v>5611.52</v>
      </c>
      <c r="AA180" s="30">
        <v>757.16</v>
      </c>
      <c r="AB180" s="30">
        <v>0</v>
      </c>
      <c r="AC180" s="30">
        <v>0</v>
      </c>
      <c r="AD180" s="30">
        <v>0</v>
      </c>
    </row>
    <row r="181" spans="1:30">
      <c r="A181" s="30" t="s">
        <v>342</v>
      </c>
      <c r="B181" s="30" t="s">
        <v>10440</v>
      </c>
      <c r="C181" s="30" t="b">
        <v>1</v>
      </c>
      <c r="D181" s="30" t="s">
        <v>5</v>
      </c>
      <c r="E181" s="30" t="s">
        <v>10430</v>
      </c>
      <c r="F181" s="30"/>
      <c r="G181" s="30" t="s">
        <v>10431</v>
      </c>
      <c r="H181" s="30">
        <v>0</v>
      </c>
      <c r="I181" s="32">
        <v>43190</v>
      </c>
      <c r="J181" s="32">
        <v>42388</v>
      </c>
      <c r="K181" s="30"/>
      <c r="L181" s="32">
        <v>40420</v>
      </c>
      <c r="M181" s="30">
        <v>9819.9599999999991</v>
      </c>
      <c r="N181" s="30">
        <v>0</v>
      </c>
      <c r="O181" s="30">
        <v>11.56</v>
      </c>
      <c r="P181" s="30">
        <v>138.72</v>
      </c>
      <c r="Q181" s="30">
        <v>11.55</v>
      </c>
      <c r="R181" s="30">
        <v>138.69999999999999</v>
      </c>
      <c r="S181" s="30">
        <v>9773.74</v>
      </c>
      <c r="T181" s="30">
        <v>46.22</v>
      </c>
      <c r="U181" s="30">
        <v>46.22</v>
      </c>
      <c r="V181" s="30">
        <v>11.56</v>
      </c>
      <c r="W181" s="30">
        <v>138.72</v>
      </c>
      <c r="X181" s="30">
        <v>11.55</v>
      </c>
      <c r="Y181" s="30">
        <v>138.69999999999999</v>
      </c>
      <c r="Z181" s="30">
        <v>9773.74</v>
      </c>
      <c r="AA181" s="30">
        <v>277.39999999999998</v>
      </c>
      <c r="AB181" s="30">
        <v>0</v>
      </c>
      <c r="AC181" s="30">
        <v>0</v>
      </c>
      <c r="AD181" s="30">
        <v>0</v>
      </c>
    </row>
    <row r="182" spans="1:30">
      <c r="A182" s="30" t="s">
        <v>343</v>
      </c>
      <c r="B182" s="30" t="s">
        <v>344</v>
      </c>
      <c r="C182" s="30" t="b">
        <v>1</v>
      </c>
      <c r="D182" s="30" t="s">
        <v>5</v>
      </c>
      <c r="E182" s="30" t="s">
        <v>10430</v>
      </c>
      <c r="F182" s="30"/>
      <c r="G182" s="30" t="s">
        <v>10431</v>
      </c>
      <c r="H182" s="30">
        <v>0</v>
      </c>
      <c r="I182" s="32">
        <v>43190</v>
      </c>
      <c r="J182" s="32">
        <v>42388</v>
      </c>
      <c r="K182" s="30"/>
      <c r="L182" s="32">
        <v>40968</v>
      </c>
      <c r="M182" s="30">
        <v>5865.45</v>
      </c>
      <c r="N182" s="30">
        <v>0</v>
      </c>
      <c r="O182" s="30">
        <v>25.2</v>
      </c>
      <c r="P182" s="30">
        <v>302.27999999999997</v>
      </c>
      <c r="Q182" s="30">
        <v>25.19</v>
      </c>
      <c r="R182" s="30">
        <v>302.33999999999997</v>
      </c>
      <c r="S182" s="30">
        <v>5613.5</v>
      </c>
      <c r="T182" s="30">
        <v>251.95</v>
      </c>
      <c r="U182" s="30">
        <v>251.95</v>
      </c>
      <c r="V182" s="30">
        <v>25.2</v>
      </c>
      <c r="W182" s="30">
        <v>302.27999999999997</v>
      </c>
      <c r="X182" s="30">
        <v>25.19</v>
      </c>
      <c r="Y182" s="30">
        <v>302.33999999999997</v>
      </c>
      <c r="Z182" s="30">
        <v>5613.5</v>
      </c>
      <c r="AA182" s="30">
        <v>906.95</v>
      </c>
      <c r="AB182" s="30">
        <v>0</v>
      </c>
      <c r="AC182" s="30">
        <v>0</v>
      </c>
      <c r="AD182" s="30">
        <v>0</v>
      </c>
    </row>
    <row r="183" spans="1:30">
      <c r="A183" s="30" t="s">
        <v>345</v>
      </c>
      <c r="B183" s="30" t="s">
        <v>346</v>
      </c>
      <c r="C183" s="30" t="b">
        <v>1</v>
      </c>
      <c r="D183" s="30" t="s">
        <v>5</v>
      </c>
      <c r="E183" s="30" t="s">
        <v>10430</v>
      </c>
      <c r="F183" s="30"/>
      <c r="G183" s="30" t="s">
        <v>10431</v>
      </c>
      <c r="H183" s="30">
        <v>0</v>
      </c>
      <c r="I183" s="32">
        <v>43190</v>
      </c>
      <c r="J183" s="32">
        <v>42388</v>
      </c>
      <c r="K183" s="30"/>
      <c r="L183" s="32">
        <v>41302</v>
      </c>
      <c r="M183" s="30">
        <v>1121.5999999999999</v>
      </c>
      <c r="N183" s="30">
        <v>0</v>
      </c>
      <c r="O183" s="30">
        <v>9.6300000000000008</v>
      </c>
      <c r="P183" s="30">
        <v>115.68</v>
      </c>
      <c r="Q183" s="30">
        <v>9.64</v>
      </c>
      <c r="R183" s="30">
        <v>115.67</v>
      </c>
      <c r="S183" s="30">
        <v>1034.8900000000001</v>
      </c>
      <c r="T183" s="30">
        <v>86.71</v>
      </c>
      <c r="U183" s="30">
        <v>86.71</v>
      </c>
      <c r="V183" s="30">
        <v>9.6300000000000008</v>
      </c>
      <c r="W183" s="30">
        <v>115.68</v>
      </c>
      <c r="X183" s="30">
        <v>9.64</v>
      </c>
      <c r="Y183" s="30">
        <v>115.67</v>
      </c>
      <c r="Z183" s="30">
        <v>1034.8900000000001</v>
      </c>
      <c r="AA183" s="30">
        <v>346.98</v>
      </c>
      <c r="AB183" s="30">
        <v>0</v>
      </c>
      <c r="AC183" s="30">
        <v>0</v>
      </c>
      <c r="AD183" s="30">
        <v>0</v>
      </c>
    </row>
    <row r="184" spans="1:30">
      <c r="A184" s="30" t="s">
        <v>347</v>
      </c>
      <c r="B184" s="30" t="s">
        <v>348</v>
      </c>
      <c r="C184" s="30" t="b">
        <v>1</v>
      </c>
      <c r="D184" s="30" t="s">
        <v>5</v>
      </c>
      <c r="E184" s="30" t="s">
        <v>10430</v>
      </c>
      <c r="F184" s="30"/>
      <c r="G184" s="30" t="s">
        <v>10431</v>
      </c>
      <c r="H184" s="30">
        <v>0</v>
      </c>
      <c r="I184" s="32">
        <v>43190</v>
      </c>
      <c r="J184" s="32">
        <v>42388</v>
      </c>
      <c r="K184" s="30"/>
      <c r="L184" s="32">
        <v>41307</v>
      </c>
      <c r="M184" s="30">
        <v>1371.42</v>
      </c>
      <c r="N184" s="30">
        <v>0</v>
      </c>
      <c r="O184" s="30">
        <v>11.86</v>
      </c>
      <c r="P184" s="30">
        <v>142.25</v>
      </c>
      <c r="Q184" s="30">
        <v>11.85</v>
      </c>
      <c r="R184" s="30">
        <v>142.26</v>
      </c>
      <c r="S184" s="30">
        <v>1252.8699999999999</v>
      </c>
      <c r="T184" s="30">
        <v>118.55</v>
      </c>
      <c r="U184" s="30">
        <v>118.55</v>
      </c>
      <c r="V184" s="30">
        <v>11.86</v>
      </c>
      <c r="W184" s="30">
        <v>142.25</v>
      </c>
      <c r="X184" s="30">
        <v>11.85</v>
      </c>
      <c r="Y184" s="30">
        <v>142.26</v>
      </c>
      <c r="Z184" s="30">
        <v>1252.8699999999999</v>
      </c>
      <c r="AA184" s="30">
        <v>426.78</v>
      </c>
      <c r="AB184" s="30">
        <v>0</v>
      </c>
      <c r="AC184" s="30">
        <v>0</v>
      </c>
      <c r="AD184" s="30">
        <v>0</v>
      </c>
    </row>
    <row r="185" spans="1:30">
      <c r="A185" s="30" t="s">
        <v>349</v>
      </c>
      <c r="B185" s="30" t="s">
        <v>350</v>
      </c>
      <c r="C185" s="30" t="b">
        <v>1</v>
      </c>
      <c r="D185" s="30" t="s">
        <v>5</v>
      </c>
      <c r="E185" s="30" t="s">
        <v>10430</v>
      </c>
      <c r="F185" s="30"/>
      <c r="G185" s="30" t="s">
        <v>10431</v>
      </c>
      <c r="H185" s="30">
        <v>9</v>
      </c>
      <c r="I185" s="32">
        <v>43190</v>
      </c>
      <c r="J185" s="32">
        <v>42388</v>
      </c>
      <c r="K185" s="30"/>
      <c r="L185" s="32">
        <v>41000</v>
      </c>
      <c r="M185" s="30">
        <v>1169</v>
      </c>
      <c r="N185" s="30">
        <v>0</v>
      </c>
      <c r="O185" s="30">
        <v>5.41</v>
      </c>
      <c r="P185" s="30">
        <v>64.92</v>
      </c>
      <c r="Q185" s="30">
        <v>5.4</v>
      </c>
      <c r="R185" s="30">
        <v>64.900000000000006</v>
      </c>
      <c r="S185" s="30">
        <v>1169</v>
      </c>
      <c r="T185" s="30">
        <v>0</v>
      </c>
      <c r="U185" s="30">
        <v>0</v>
      </c>
      <c r="V185" s="30">
        <v>5.41</v>
      </c>
      <c r="W185" s="30">
        <v>64.92</v>
      </c>
      <c r="X185" s="30">
        <v>5.4</v>
      </c>
      <c r="Y185" s="30">
        <v>64.900000000000006</v>
      </c>
      <c r="Z185" s="30">
        <v>1169</v>
      </c>
      <c r="AA185" s="30">
        <v>129.82</v>
      </c>
      <c r="AB185" s="30">
        <v>0</v>
      </c>
      <c r="AC185" s="30">
        <v>0</v>
      </c>
      <c r="AD185" s="30">
        <v>0</v>
      </c>
    </row>
    <row r="186" spans="1:30">
      <c r="A186" s="30" t="s">
        <v>351</v>
      </c>
      <c r="B186" s="30" t="s">
        <v>352</v>
      </c>
      <c r="C186" s="30" t="b">
        <v>1</v>
      </c>
      <c r="D186" s="30" t="s">
        <v>5</v>
      </c>
      <c r="E186" s="30" t="s">
        <v>10430</v>
      </c>
      <c r="F186" s="30"/>
      <c r="G186" s="30" t="s">
        <v>10431</v>
      </c>
      <c r="H186" s="30">
        <v>0</v>
      </c>
      <c r="I186" s="32">
        <v>43190</v>
      </c>
      <c r="J186" s="32">
        <v>42388</v>
      </c>
      <c r="K186" s="30"/>
      <c r="L186" s="32">
        <v>40968</v>
      </c>
      <c r="M186" s="30">
        <v>5865.45</v>
      </c>
      <c r="N186" s="30">
        <v>0</v>
      </c>
      <c r="O186" s="30">
        <v>25.2</v>
      </c>
      <c r="P186" s="30">
        <v>302.27999999999997</v>
      </c>
      <c r="Q186" s="30">
        <v>25.19</v>
      </c>
      <c r="R186" s="30">
        <v>302.33999999999997</v>
      </c>
      <c r="S186" s="30">
        <v>5613.5</v>
      </c>
      <c r="T186" s="30">
        <v>251.95</v>
      </c>
      <c r="U186" s="30">
        <v>251.95</v>
      </c>
      <c r="V186" s="30">
        <v>25.2</v>
      </c>
      <c r="W186" s="30">
        <v>302.27999999999997</v>
      </c>
      <c r="X186" s="30">
        <v>25.19</v>
      </c>
      <c r="Y186" s="30">
        <v>302.33999999999997</v>
      </c>
      <c r="Z186" s="30">
        <v>5613.5</v>
      </c>
      <c r="AA186" s="30">
        <v>906.95</v>
      </c>
      <c r="AB186" s="30">
        <v>0</v>
      </c>
      <c r="AC186" s="30">
        <v>0</v>
      </c>
      <c r="AD186" s="30">
        <v>0</v>
      </c>
    </row>
    <row r="187" spans="1:30" hidden="1">
      <c r="A187" s="30" t="s">
        <v>10324</v>
      </c>
      <c r="B187" s="30" t="s">
        <v>10441</v>
      </c>
      <c r="C187" s="30" t="b">
        <v>1</v>
      </c>
      <c r="D187" s="30" t="s">
        <v>5</v>
      </c>
      <c r="E187" s="30" t="s">
        <v>10430</v>
      </c>
      <c r="F187" s="30"/>
      <c r="G187" s="30" t="s">
        <v>10431</v>
      </c>
      <c r="H187" s="30">
        <v>10</v>
      </c>
      <c r="I187" s="32">
        <v>42094</v>
      </c>
      <c r="J187" s="32">
        <v>42388</v>
      </c>
      <c r="K187" s="32">
        <v>42460</v>
      </c>
      <c r="L187" s="32">
        <v>39539</v>
      </c>
      <c r="M187" s="30">
        <v>73.819999999999993</v>
      </c>
      <c r="N187" s="30">
        <v>0</v>
      </c>
      <c r="O187" s="30">
        <v>0</v>
      </c>
      <c r="P187" s="30">
        <v>0</v>
      </c>
      <c r="Q187" s="30">
        <v>0</v>
      </c>
      <c r="R187" s="30">
        <v>0</v>
      </c>
      <c r="S187" s="30">
        <v>73.819999999999993</v>
      </c>
      <c r="T187" s="30">
        <v>0</v>
      </c>
      <c r="U187" s="30">
        <v>0</v>
      </c>
      <c r="V187" s="30">
        <v>0</v>
      </c>
      <c r="W187" s="30">
        <v>0</v>
      </c>
      <c r="X187" s="30">
        <v>0</v>
      </c>
      <c r="Y187" s="30">
        <v>0</v>
      </c>
      <c r="Z187" s="30">
        <v>73.819999999999993</v>
      </c>
      <c r="AA187" s="30">
        <v>0</v>
      </c>
      <c r="AB187" s="30">
        <v>0</v>
      </c>
      <c r="AC187" s="30">
        <v>0</v>
      </c>
      <c r="AD187" s="30">
        <v>0</v>
      </c>
    </row>
    <row r="188" spans="1:30" hidden="1">
      <c r="A188" s="30" t="s">
        <v>10325</v>
      </c>
      <c r="B188" s="30" t="s">
        <v>10442</v>
      </c>
      <c r="C188" s="30" t="b">
        <v>1</v>
      </c>
      <c r="D188" s="30" t="s">
        <v>5</v>
      </c>
      <c r="E188" s="30" t="s">
        <v>10430</v>
      </c>
      <c r="F188" s="30"/>
      <c r="G188" s="30" t="s">
        <v>10431</v>
      </c>
      <c r="H188" s="30">
        <v>10</v>
      </c>
      <c r="I188" s="32">
        <v>42460</v>
      </c>
      <c r="J188" s="32">
        <v>42388</v>
      </c>
      <c r="K188" s="32">
        <v>41729</v>
      </c>
      <c r="L188" s="32">
        <v>38066</v>
      </c>
      <c r="M188" s="30">
        <v>125</v>
      </c>
      <c r="N188" s="30">
        <v>0</v>
      </c>
      <c r="O188" s="30">
        <v>0</v>
      </c>
      <c r="P188" s="30">
        <v>4.01</v>
      </c>
      <c r="Q188" s="30">
        <v>0</v>
      </c>
      <c r="R188" s="30">
        <v>7.88</v>
      </c>
      <c r="S188" s="30">
        <v>125</v>
      </c>
      <c r="T188" s="30">
        <v>0</v>
      </c>
      <c r="U188" s="30">
        <v>0</v>
      </c>
      <c r="V188" s="30">
        <v>0</v>
      </c>
      <c r="W188" s="30">
        <v>4.01</v>
      </c>
      <c r="X188" s="30">
        <v>0</v>
      </c>
      <c r="Y188" s="30">
        <v>7.88</v>
      </c>
      <c r="Z188" s="30">
        <v>125</v>
      </c>
      <c r="AA188" s="30">
        <v>0</v>
      </c>
      <c r="AB188" s="30">
        <v>0</v>
      </c>
      <c r="AC188" s="30">
        <v>0</v>
      </c>
      <c r="AD188" s="30">
        <v>0</v>
      </c>
    </row>
    <row r="189" spans="1:30">
      <c r="A189" s="30" t="s">
        <v>353</v>
      </c>
      <c r="B189" s="30" t="s">
        <v>354</v>
      </c>
      <c r="C189" s="30" t="b">
        <v>1</v>
      </c>
      <c r="D189" s="30" t="s">
        <v>5</v>
      </c>
      <c r="E189" s="30" t="s">
        <v>10430</v>
      </c>
      <c r="F189" s="30"/>
      <c r="G189" s="30" t="s">
        <v>10431</v>
      </c>
      <c r="H189" s="30">
        <v>0</v>
      </c>
      <c r="I189" s="32">
        <v>43190</v>
      </c>
      <c r="J189" s="32">
        <v>42388</v>
      </c>
      <c r="K189" s="30"/>
      <c r="L189" s="32">
        <v>39539</v>
      </c>
      <c r="M189" s="30">
        <v>1348.94</v>
      </c>
      <c r="N189" s="30">
        <v>0</v>
      </c>
      <c r="O189" s="30">
        <v>4.41</v>
      </c>
      <c r="P189" s="30">
        <v>52.91</v>
      </c>
      <c r="Q189" s="30">
        <v>4.4000000000000004</v>
      </c>
      <c r="R189" s="30">
        <v>52.86</v>
      </c>
      <c r="S189" s="30">
        <v>1304.8900000000001</v>
      </c>
      <c r="T189" s="30">
        <v>44.05</v>
      </c>
      <c r="U189" s="30">
        <v>44.05</v>
      </c>
      <c r="V189" s="30">
        <v>4.41</v>
      </c>
      <c r="W189" s="30">
        <v>52.91</v>
      </c>
      <c r="X189" s="30">
        <v>4.4000000000000004</v>
      </c>
      <c r="Y189" s="30">
        <v>52.86</v>
      </c>
      <c r="Z189" s="30">
        <v>1304.8900000000001</v>
      </c>
      <c r="AA189" s="30">
        <v>149.82</v>
      </c>
      <c r="AB189" s="30">
        <v>0</v>
      </c>
      <c r="AC189" s="30">
        <v>0</v>
      </c>
      <c r="AD189" s="30">
        <v>0</v>
      </c>
    </row>
    <row r="190" spans="1:30" hidden="1">
      <c r="A190" s="30" t="s">
        <v>10326</v>
      </c>
      <c r="B190" s="30" t="s">
        <v>10443</v>
      </c>
      <c r="C190" s="30" t="b">
        <v>1</v>
      </c>
      <c r="D190" s="30" t="s">
        <v>5</v>
      </c>
      <c r="E190" s="30" t="s">
        <v>10430</v>
      </c>
      <c r="F190" s="30"/>
      <c r="G190" s="30" t="s">
        <v>10431</v>
      </c>
      <c r="H190" s="30">
        <v>10</v>
      </c>
      <c r="I190" s="32">
        <v>42460</v>
      </c>
      <c r="J190" s="32">
        <v>42388</v>
      </c>
      <c r="K190" s="32">
        <v>41729</v>
      </c>
      <c r="L190" s="32">
        <v>38066</v>
      </c>
      <c r="M190" s="30">
        <v>125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125</v>
      </c>
      <c r="T190" s="30">
        <v>0</v>
      </c>
      <c r="U190" s="30">
        <v>0</v>
      </c>
      <c r="V190" s="30">
        <v>0</v>
      </c>
      <c r="W190" s="30">
        <v>0</v>
      </c>
      <c r="X190" s="30">
        <v>0</v>
      </c>
      <c r="Y190" s="30">
        <v>0</v>
      </c>
      <c r="Z190" s="30">
        <v>125</v>
      </c>
      <c r="AA190" s="30">
        <v>0</v>
      </c>
      <c r="AB190" s="30">
        <v>0</v>
      </c>
      <c r="AC190" s="30">
        <v>0</v>
      </c>
      <c r="AD190" s="30">
        <v>0</v>
      </c>
    </row>
    <row r="191" spans="1:30">
      <c r="A191" s="30" t="s">
        <v>355</v>
      </c>
      <c r="B191" s="30" t="s">
        <v>356</v>
      </c>
      <c r="C191" s="30" t="b">
        <v>1</v>
      </c>
      <c r="D191" s="30" t="s">
        <v>5</v>
      </c>
      <c r="E191" s="30" t="s">
        <v>10430</v>
      </c>
      <c r="F191" s="30"/>
      <c r="G191" s="30" t="s">
        <v>10431</v>
      </c>
      <c r="H191" s="30">
        <v>0</v>
      </c>
      <c r="I191" s="32">
        <v>43190</v>
      </c>
      <c r="J191" s="32">
        <v>42388</v>
      </c>
      <c r="K191" s="30"/>
      <c r="L191" s="32">
        <v>40522</v>
      </c>
      <c r="M191" s="30">
        <v>5779.8</v>
      </c>
      <c r="N191" s="30">
        <v>0</v>
      </c>
      <c r="O191" s="30">
        <v>21.04</v>
      </c>
      <c r="P191" s="30">
        <v>252.36</v>
      </c>
      <c r="Q191" s="30">
        <v>21.03</v>
      </c>
      <c r="R191" s="30">
        <v>252.4</v>
      </c>
      <c r="S191" s="30">
        <v>5611.52</v>
      </c>
      <c r="T191" s="30">
        <v>168.28</v>
      </c>
      <c r="U191" s="30">
        <v>168.28</v>
      </c>
      <c r="V191" s="30">
        <v>21.04</v>
      </c>
      <c r="W191" s="30">
        <v>252.36</v>
      </c>
      <c r="X191" s="30">
        <v>21.03</v>
      </c>
      <c r="Y191" s="30">
        <v>252.4</v>
      </c>
      <c r="Z191" s="30">
        <v>5611.52</v>
      </c>
      <c r="AA191" s="30">
        <v>757.16</v>
      </c>
      <c r="AB191" s="30">
        <v>0</v>
      </c>
      <c r="AC191" s="30">
        <v>0</v>
      </c>
      <c r="AD191" s="30">
        <v>0</v>
      </c>
    </row>
    <row r="192" spans="1:30" hidden="1">
      <c r="A192" s="30" t="s">
        <v>10327</v>
      </c>
      <c r="B192" s="30" t="s">
        <v>10444</v>
      </c>
      <c r="C192" s="30" t="b">
        <v>1</v>
      </c>
      <c r="D192" s="30" t="s">
        <v>5</v>
      </c>
      <c r="E192" s="30" t="s">
        <v>10430</v>
      </c>
      <c r="F192" s="30"/>
      <c r="G192" s="30" t="s">
        <v>10431</v>
      </c>
      <c r="H192" s="30">
        <v>10</v>
      </c>
      <c r="I192" s="32">
        <v>42460</v>
      </c>
      <c r="J192" s="32">
        <v>42388</v>
      </c>
      <c r="K192" s="32">
        <v>42460</v>
      </c>
      <c r="L192" s="32">
        <v>40968</v>
      </c>
      <c r="M192" s="30">
        <v>1265.69</v>
      </c>
      <c r="N192" s="30">
        <v>0</v>
      </c>
      <c r="O192" s="30">
        <v>11.37</v>
      </c>
      <c r="P192" s="30">
        <v>130.75</v>
      </c>
      <c r="Q192" s="30">
        <v>11.37</v>
      </c>
      <c r="R192" s="30">
        <v>136.44</v>
      </c>
      <c r="S192" s="30">
        <v>1152.04</v>
      </c>
      <c r="T192" s="30">
        <v>113.65</v>
      </c>
      <c r="U192" s="30">
        <v>113.65</v>
      </c>
      <c r="V192" s="30">
        <v>11.37</v>
      </c>
      <c r="W192" s="30">
        <v>130.75</v>
      </c>
      <c r="X192" s="30">
        <v>11.37</v>
      </c>
      <c r="Y192" s="30">
        <v>136.44</v>
      </c>
      <c r="Z192" s="30">
        <v>1152.04</v>
      </c>
      <c r="AA192" s="30">
        <v>136.38999999999999</v>
      </c>
      <c r="AB192" s="30">
        <v>113.65</v>
      </c>
      <c r="AC192" s="30">
        <v>0</v>
      </c>
      <c r="AD192" s="30">
        <v>-113.65</v>
      </c>
    </row>
    <row r="193" spans="1:30" hidden="1">
      <c r="A193" s="30" t="s">
        <v>10328</v>
      </c>
      <c r="B193" s="30" t="s">
        <v>10445</v>
      </c>
      <c r="C193" s="30" t="b">
        <v>1</v>
      </c>
      <c r="D193" s="30" t="s">
        <v>5</v>
      </c>
      <c r="E193" s="30" t="s">
        <v>10430</v>
      </c>
      <c r="F193" s="30"/>
      <c r="G193" s="30" t="s">
        <v>10431</v>
      </c>
      <c r="H193" s="30">
        <v>10</v>
      </c>
      <c r="I193" s="32">
        <v>42460</v>
      </c>
      <c r="J193" s="32">
        <v>42388</v>
      </c>
      <c r="K193" s="32">
        <v>42460</v>
      </c>
      <c r="L193" s="32">
        <v>41302</v>
      </c>
      <c r="M193" s="30">
        <v>1121.5999999999999</v>
      </c>
      <c r="N193" s="30">
        <v>0</v>
      </c>
      <c r="O193" s="30">
        <v>20.66</v>
      </c>
      <c r="P193" s="30">
        <v>237.35</v>
      </c>
      <c r="Q193" s="30">
        <v>20.65</v>
      </c>
      <c r="R193" s="30">
        <v>247.85</v>
      </c>
      <c r="S193" s="30">
        <v>935.71</v>
      </c>
      <c r="T193" s="30">
        <v>185.89</v>
      </c>
      <c r="U193" s="30">
        <v>185.89</v>
      </c>
      <c r="V193" s="30">
        <v>20.66</v>
      </c>
      <c r="W193" s="30">
        <v>237.35</v>
      </c>
      <c r="X193" s="30">
        <v>20.65</v>
      </c>
      <c r="Y193" s="30">
        <v>247.85</v>
      </c>
      <c r="Z193" s="30">
        <v>935.71</v>
      </c>
      <c r="AA193" s="30">
        <v>247.85</v>
      </c>
      <c r="AB193" s="30">
        <v>185.89</v>
      </c>
      <c r="AC193" s="30">
        <v>0</v>
      </c>
      <c r="AD193" s="30">
        <v>-185.89</v>
      </c>
    </row>
    <row r="194" spans="1:30">
      <c r="A194" s="30" t="s">
        <v>357</v>
      </c>
      <c r="B194" s="30" t="s">
        <v>358</v>
      </c>
      <c r="C194" s="30" t="b">
        <v>1</v>
      </c>
      <c r="D194" s="30" t="s">
        <v>5</v>
      </c>
      <c r="E194" s="30" t="s">
        <v>10430</v>
      </c>
      <c r="F194" s="30"/>
      <c r="G194" s="30" t="s">
        <v>10431</v>
      </c>
      <c r="H194" s="30">
        <v>0</v>
      </c>
      <c r="I194" s="32">
        <v>43190</v>
      </c>
      <c r="J194" s="32">
        <v>42388</v>
      </c>
      <c r="K194" s="30"/>
      <c r="L194" s="32">
        <v>39539</v>
      </c>
      <c r="M194" s="30">
        <v>521.35</v>
      </c>
      <c r="N194" s="30">
        <v>0</v>
      </c>
      <c r="O194" s="30">
        <v>0.37</v>
      </c>
      <c r="P194" s="30">
        <v>4.49</v>
      </c>
      <c r="Q194" s="30">
        <v>0.38</v>
      </c>
      <c r="R194" s="30">
        <v>4.5</v>
      </c>
      <c r="S194" s="30">
        <v>519.48</v>
      </c>
      <c r="T194" s="30">
        <v>1.87</v>
      </c>
      <c r="U194" s="30">
        <v>1.87</v>
      </c>
      <c r="V194" s="30">
        <v>0.37</v>
      </c>
      <c r="W194" s="30">
        <v>4.49</v>
      </c>
      <c r="X194" s="30">
        <v>0.38</v>
      </c>
      <c r="Y194" s="30">
        <v>4.5</v>
      </c>
      <c r="Z194" s="30">
        <v>519.48</v>
      </c>
      <c r="AA194" s="30">
        <v>10.86</v>
      </c>
      <c r="AB194" s="30">
        <v>0</v>
      </c>
      <c r="AC194" s="30">
        <v>0</v>
      </c>
      <c r="AD194" s="30">
        <v>0</v>
      </c>
    </row>
    <row r="195" spans="1:30" hidden="1">
      <c r="A195" s="30" t="s">
        <v>10329</v>
      </c>
      <c r="B195" s="30" t="s">
        <v>10446</v>
      </c>
      <c r="C195" s="30" t="b">
        <v>1</v>
      </c>
      <c r="D195" s="30" t="s">
        <v>5</v>
      </c>
      <c r="E195" s="30" t="s">
        <v>10430</v>
      </c>
      <c r="F195" s="30"/>
      <c r="G195" s="30" t="s">
        <v>10431</v>
      </c>
      <c r="H195" s="30">
        <v>10</v>
      </c>
      <c r="I195" s="32">
        <v>42460</v>
      </c>
      <c r="J195" s="32">
        <v>42388</v>
      </c>
      <c r="K195" s="32">
        <v>42460</v>
      </c>
      <c r="L195" s="32">
        <v>38107</v>
      </c>
      <c r="M195" s="30">
        <v>150</v>
      </c>
      <c r="N195" s="30">
        <v>0</v>
      </c>
      <c r="O195" s="30">
        <v>0.08</v>
      </c>
      <c r="P195" s="30">
        <v>0.99</v>
      </c>
      <c r="Q195" s="30">
        <v>0.09</v>
      </c>
      <c r="R195" s="30">
        <v>0.99</v>
      </c>
      <c r="S195" s="30">
        <v>149.91999999999999</v>
      </c>
      <c r="T195" s="30">
        <v>0.08</v>
      </c>
      <c r="U195" s="30">
        <v>0.08</v>
      </c>
      <c r="V195" s="30">
        <v>0.08</v>
      </c>
      <c r="W195" s="30">
        <v>0.99</v>
      </c>
      <c r="X195" s="30">
        <v>0.09</v>
      </c>
      <c r="Y195" s="30">
        <v>0.99</v>
      </c>
      <c r="Z195" s="30">
        <v>149.91999999999999</v>
      </c>
      <c r="AA195" s="30">
        <v>0.08</v>
      </c>
      <c r="AB195" s="30">
        <v>0.08</v>
      </c>
      <c r="AC195" s="30">
        <v>0</v>
      </c>
      <c r="AD195" s="30">
        <v>-0.08</v>
      </c>
    </row>
    <row r="196" spans="1:30">
      <c r="A196" s="30" t="s">
        <v>359</v>
      </c>
      <c r="B196" s="30" t="s">
        <v>360</v>
      </c>
      <c r="C196" s="30" t="b">
        <v>1</v>
      </c>
      <c r="D196" s="30" t="s">
        <v>5</v>
      </c>
      <c r="E196" s="30" t="s">
        <v>10430</v>
      </c>
      <c r="F196" s="30"/>
      <c r="G196" s="30" t="s">
        <v>10431</v>
      </c>
      <c r="H196" s="30">
        <v>0</v>
      </c>
      <c r="I196" s="32">
        <v>43190</v>
      </c>
      <c r="J196" s="32">
        <v>42388</v>
      </c>
      <c r="K196" s="30"/>
      <c r="L196" s="32">
        <v>40968</v>
      </c>
      <c r="M196" s="30">
        <v>5865.45</v>
      </c>
      <c r="N196" s="30">
        <v>0</v>
      </c>
      <c r="O196" s="30">
        <v>25.2</v>
      </c>
      <c r="P196" s="30">
        <v>302.27999999999997</v>
      </c>
      <c r="Q196" s="30">
        <v>25.19</v>
      </c>
      <c r="R196" s="30">
        <v>302.33999999999997</v>
      </c>
      <c r="S196" s="30">
        <v>5613.5</v>
      </c>
      <c r="T196" s="30">
        <v>251.95</v>
      </c>
      <c r="U196" s="30">
        <v>251.95</v>
      </c>
      <c r="V196" s="30">
        <v>25.2</v>
      </c>
      <c r="W196" s="30">
        <v>302.27999999999997</v>
      </c>
      <c r="X196" s="30">
        <v>25.19</v>
      </c>
      <c r="Y196" s="30">
        <v>302.33999999999997</v>
      </c>
      <c r="Z196" s="30">
        <v>5613.5</v>
      </c>
      <c r="AA196" s="30">
        <v>906.95</v>
      </c>
      <c r="AB196" s="30">
        <v>0</v>
      </c>
      <c r="AC196" s="30">
        <v>0</v>
      </c>
      <c r="AD196" s="30">
        <v>0</v>
      </c>
    </row>
    <row r="197" spans="1:30" hidden="1">
      <c r="A197" s="30" t="s">
        <v>361</v>
      </c>
      <c r="B197" s="30" t="s">
        <v>362</v>
      </c>
      <c r="C197" s="30" t="b">
        <v>1</v>
      </c>
      <c r="D197" s="30" t="s">
        <v>5</v>
      </c>
      <c r="E197" s="30" t="s">
        <v>10430</v>
      </c>
      <c r="F197" s="30"/>
      <c r="G197" s="30" t="s">
        <v>10431</v>
      </c>
      <c r="H197" s="30">
        <v>10</v>
      </c>
      <c r="I197" s="32">
        <v>42825</v>
      </c>
      <c r="J197" s="32">
        <v>42388</v>
      </c>
      <c r="K197" s="32">
        <v>42825</v>
      </c>
      <c r="L197" s="32">
        <v>39539</v>
      </c>
      <c r="M197" s="30">
        <v>1142.3399999999999</v>
      </c>
      <c r="N197" s="30">
        <v>0</v>
      </c>
      <c r="O197" s="30">
        <v>0.23</v>
      </c>
      <c r="P197" s="30">
        <v>2.76</v>
      </c>
      <c r="Q197" s="30">
        <v>0.23</v>
      </c>
      <c r="R197" s="30">
        <v>2.76</v>
      </c>
      <c r="S197" s="30">
        <v>1139.42</v>
      </c>
      <c r="T197" s="30">
        <v>2.92</v>
      </c>
      <c r="U197" s="30">
        <v>2.92</v>
      </c>
      <c r="V197" s="30">
        <v>0.23</v>
      </c>
      <c r="W197" s="30">
        <v>2.76</v>
      </c>
      <c r="X197" s="30">
        <v>0.23</v>
      </c>
      <c r="Y197" s="30">
        <v>2.76</v>
      </c>
      <c r="Z197" s="30">
        <v>1139.42</v>
      </c>
      <c r="AA197" s="30">
        <v>5.68</v>
      </c>
      <c r="AB197" s="30">
        <v>2.92</v>
      </c>
      <c r="AC197" s="30">
        <v>0</v>
      </c>
      <c r="AD197" s="30">
        <v>-2.92</v>
      </c>
    </row>
    <row r="198" spans="1:30" hidden="1">
      <c r="A198" s="30" t="s">
        <v>10330</v>
      </c>
      <c r="B198" s="30" t="s">
        <v>10447</v>
      </c>
      <c r="C198" s="30" t="b">
        <v>1</v>
      </c>
      <c r="D198" s="30" t="s">
        <v>5</v>
      </c>
      <c r="E198" s="30" t="s">
        <v>10430</v>
      </c>
      <c r="F198" s="30"/>
      <c r="G198" s="30" t="s">
        <v>10431</v>
      </c>
      <c r="H198" s="30">
        <v>10</v>
      </c>
      <c r="I198" s="32">
        <v>42094</v>
      </c>
      <c r="J198" s="32">
        <v>42388</v>
      </c>
      <c r="K198" s="32">
        <v>42443</v>
      </c>
      <c r="L198" s="32">
        <v>36615</v>
      </c>
      <c r="M198" s="30">
        <v>150</v>
      </c>
      <c r="N198" s="30">
        <v>0</v>
      </c>
      <c r="O198" s="30">
        <v>0</v>
      </c>
      <c r="P198" s="30">
        <v>4.29</v>
      </c>
      <c r="Q198" s="30">
        <v>0</v>
      </c>
      <c r="R198" s="30">
        <v>0</v>
      </c>
      <c r="S198" s="30">
        <v>141.47999999999999</v>
      </c>
      <c r="T198" s="30">
        <v>8.52</v>
      </c>
      <c r="U198" s="30">
        <v>8.52</v>
      </c>
      <c r="V198" s="30">
        <v>0</v>
      </c>
      <c r="W198" s="30">
        <v>4.29</v>
      </c>
      <c r="X198" s="30">
        <v>0</v>
      </c>
      <c r="Y198" s="30">
        <v>0</v>
      </c>
      <c r="Z198" s="30">
        <v>141.47999999999999</v>
      </c>
      <c r="AA198" s="30">
        <v>8.52</v>
      </c>
      <c r="AB198" s="30">
        <v>8.52</v>
      </c>
      <c r="AC198" s="30">
        <v>0</v>
      </c>
      <c r="AD198" s="30">
        <v>-8.52</v>
      </c>
    </row>
    <row r="199" spans="1:30" hidden="1">
      <c r="A199" s="30" t="s">
        <v>10331</v>
      </c>
      <c r="B199" s="30" t="s">
        <v>10448</v>
      </c>
      <c r="C199" s="30" t="b">
        <v>1</v>
      </c>
      <c r="D199" s="30" t="s">
        <v>5</v>
      </c>
      <c r="E199" s="30" t="s">
        <v>10430</v>
      </c>
      <c r="F199" s="30"/>
      <c r="G199" s="30" t="s">
        <v>10431</v>
      </c>
      <c r="H199" s="30">
        <v>10</v>
      </c>
      <c r="I199" s="32">
        <v>42094</v>
      </c>
      <c r="J199" s="32">
        <v>42388</v>
      </c>
      <c r="K199" s="32">
        <v>42443</v>
      </c>
      <c r="L199" s="32">
        <v>41307</v>
      </c>
      <c r="M199" s="30">
        <v>10103.82</v>
      </c>
      <c r="N199" s="30">
        <v>0</v>
      </c>
      <c r="O199" s="30">
        <v>0</v>
      </c>
      <c r="P199" s="30">
        <v>2182.31</v>
      </c>
      <c r="Q199" s="30">
        <v>0</v>
      </c>
      <c r="R199" s="30">
        <v>0</v>
      </c>
      <c r="S199" s="30">
        <v>6085.9</v>
      </c>
      <c r="T199" s="30">
        <v>4017.92</v>
      </c>
      <c r="U199" s="30">
        <v>4017.92</v>
      </c>
      <c r="V199" s="30">
        <v>0</v>
      </c>
      <c r="W199" s="30">
        <v>2182.31</v>
      </c>
      <c r="X199" s="30">
        <v>0</v>
      </c>
      <c r="Y199" s="30">
        <v>0</v>
      </c>
      <c r="Z199" s="30">
        <v>6085.9</v>
      </c>
      <c r="AA199" s="30">
        <v>4017.92</v>
      </c>
      <c r="AB199" s="30">
        <v>4017.92</v>
      </c>
      <c r="AC199" s="30">
        <v>0</v>
      </c>
      <c r="AD199" s="30">
        <v>-4017.92</v>
      </c>
    </row>
    <row r="200" spans="1:30">
      <c r="A200" s="30" t="s">
        <v>363</v>
      </c>
      <c r="B200" s="30" t="s">
        <v>364</v>
      </c>
      <c r="C200" s="30" t="b">
        <v>1</v>
      </c>
      <c r="D200" s="30" t="s">
        <v>5</v>
      </c>
      <c r="E200" s="30" t="s">
        <v>10430</v>
      </c>
      <c r="F200" s="30"/>
      <c r="G200" s="30" t="s">
        <v>10431</v>
      </c>
      <c r="H200" s="30">
        <v>0</v>
      </c>
      <c r="I200" s="32">
        <v>43190</v>
      </c>
      <c r="J200" s="32">
        <v>42388</v>
      </c>
      <c r="K200" s="30"/>
      <c r="L200" s="32">
        <v>40968</v>
      </c>
      <c r="M200" s="30">
        <v>5865.45</v>
      </c>
      <c r="N200" s="30">
        <v>0</v>
      </c>
      <c r="O200" s="30">
        <v>25.2</v>
      </c>
      <c r="P200" s="30">
        <v>302.27999999999997</v>
      </c>
      <c r="Q200" s="30">
        <v>25.19</v>
      </c>
      <c r="R200" s="30">
        <v>302.33999999999997</v>
      </c>
      <c r="S200" s="30">
        <v>5613.5</v>
      </c>
      <c r="T200" s="30">
        <v>251.95</v>
      </c>
      <c r="U200" s="30">
        <v>251.95</v>
      </c>
      <c r="V200" s="30">
        <v>25.2</v>
      </c>
      <c r="W200" s="30">
        <v>302.27999999999997</v>
      </c>
      <c r="X200" s="30">
        <v>25.19</v>
      </c>
      <c r="Y200" s="30">
        <v>302.33999999999997</v>
      </c>
      <c r="Z200" s="30">
        <v>5613.5</v>
      </c>
      <c r="AA200" s="30">
        <v>906.95</v>
      </c>
      <c r="AB200" s="30">
        <v>0</v>
      </c>
      <c r="AC200" s="30">
        <v>0</v>
      </c>
      <c r="AD200" s="30">
        <v>0</v>
      </c>
    </row>
    <row r="201" spans="1:30" hidden="1">
      <c r="A201" s="30" t="s">
        <v>10332</v>
      </c>
      <c r="B201" s="30" t="s">
        <v>10449</v>
      </c>
      <c r="C201" s="30" t="b">
        <v>1</v>
      </c>
      <c r="D201" s="30" t="s">
        <v>5</v>
      </c>
      <c r="E201" s="30" t="s">
        <v>10430</v>
      </c>
      <c r="F201" s="30"/>
      <c r="G201" s="30" t="s">
        <v>10431</v>
      </c>
      <c r="H201" s="30">
        <v>10</v>
      </c>
      <c r="I201" s="32">
        <v>42460</v>
      </c>
      <c r="J201" s="32">
        <v>42388</v>
      </c>
      <c r="K201" s="32">
        <v>42460</v>
      </c>
      <c r="L201" s="32">
        <v>39539</v>
      </c>
      <c r="M201" s="30">
        <v>521.35</v>
      </c>
      <c r="N201" s="30">
        <v>0</v>
      </c>
      <c r="O201" s="30">
        <v>1.1599999999999999</v>
      </c>
      <c r="P201" s="30">
        <v>13.98</v>
      </c>
      <c r="Q201" s="30">
        <v>1.17</v>
      </c>
      <c r="R201" s="30">
        <v>13.95</v>
      </c>
      <c r="S201" s="30">
        <v>515.53</v>
      </c>
      <c r="T201" s="30">
        <v>5.82</v>
      </c>
      <c r="U201" s="30">
        <v>5.82</v>
      </c>
      <c r="V201" s="30">
        <v>1.1599999999999999</v>
      </c>
      <c r="W201" s="30">
        <v>13.98</v>
      </c>
      <c r="X201" s="30">
        <v>1.17</v>
      </c>
      <c r="Y201" s="30">
        <v>13.95</v>
      </c>
      <c r="Z201" s="30">
        <v>515.53</v>
      </c>
      <c r="AA201" s="30">
        <v>5.82</v>
      </c>
      <c r="AB201" s="30">
        <v>5.82</v>
      </c>
      <c r="AC201" s="30">
        <v>0</v>
      </c>
      <c r="AD201" s="30">
        <v>-5.82</v>
      </c>
    </row>
    <row r="202" spans="1:30" hidden="1">
      <c r="A202" s="30" t="s">
        <v>10333</v>
      </c>
      <c r="B202" s="30" t="s">
        <v>10450</v>
      </c>
      <c r="C202" s="30" t="b">
        <v>1</v>
      </c>
      <c r="D202" s="30" t="s">
        <v>5</v>
      </c>
      <c r="E202" s="30" t="s">
        <v>10430</v>
      </c>
      <c r="F202" s="30"/>
      <c r="G202" s="30" t="s">
        <v>10431</v>
      </c>
      <c r="H202" s="30">
        <v>10</v>
      </c>
      <c r="I202" s="32">
        <v>42094</v>
      </c>
      <c r="J202" s="32">
        <v>42388</v>
      </c>
      <c r="K202" s="32">
        <v>42443</v>
      </c>
      <c r="L202" s="32">
        <v>40420</v>
      </c>
      <c r="M202" s="30">
        <v>9819.9599999999991</v>
      </c>
      <c r="N202" s="30">
        <v>0</v>
      </c>
      <c r="O202" s="30">
        <v>0</v>
      </c>
      <c r="P202" s="30">
        <v>787.5</v>
      </c>
      <c r="Q202" s="30">
        <v>0</v>
      </c>
      <c r="R202" s="30">
        <v>0</v>
      </c>
      <c r="S202" s="30">
        <v>8708.7999999999993</v>
      </c>
      <c r="T202" s="30">
        <v>1111.1600000000001</v>
      </c>
      <c r="U202" s="30">
        <v>1111.1600000000001</v>
      </c>
      <c r="V202" s="30">
        <v>0</v>
      </c>
      <c r="W202" s="30">
        <v>787.5</v>
      </c>
      <c r="X202" s="30">
        <v>0</v>
      </c>
      <c r="Y202" s="30">
        <v>0</v>
      </c>
      <c r="Z202" s="30">
        <v>8708.7999999999993</v>
      </c>
      <c r="AA202" s="30">
        <v>1111.1600000000001</v>
      </c>
      <c r="AB202" s="30">
        <v>1111.1600000000001</v>
      </c>
      <c r="AC202" s="30">
        <v>0</v>
      </c>
      <c r="AD202" s="30">
        <v>-1111.1600000000001</v>
      </c>
    </row>
    <row r="203" spans="1:30" hidden="1">
      <c r="A203" s="30" t="s">
        <v>10334</v>
      </c>
      <c r="B203" s="30" t="s">
        <v>10451</v>
      </c>
      <c r="C203" s="30" t="b">
        <v>1</v>
      </c>
      <c r="D203" s="30" t="s">
        <v>5</v>
      </c>
      <c r="E203" s="30" t="s">
        <v>10430</v>
      </c>
      <c r="F203" s="30"/>
      <c r="G203" s="30" t="s">
        <v>10431</v>
      </c>
      <c r="H203" s="30">
        <v>10</v>
      </c>
      <c r="I203" s="32">
        <v>42094</v>
      </c>
      <c r="J203" s="32">
        <v>42388</v>
      </c>
      <c r="K203" s="32">
        <v>42443</v>
      </c>
      <c r="L203" s="32">
        <v>36615</v>
      </c>
      <c r="M203" s="30">
        <v>150</v>
      </c>
      <c r="N203" s="30">
        <v>0</v>
      </c>
      <c r="O203" s="30">
        <v>0</v>
      </c>
      <c r="P203" s="30">
        <v>4.29</v>
      </c>
      <c r="Q203" s="30">
        <v>0</v>
      </c>
      <c r="R203" s="30">
        <v>0</v>
      </c>
      <c r="S203" s="30">
        <v>141.47999999999999</v>
      </c>
      <c r="T203" s="30">
        <v>8.52</v>
      </c>
      <c r="U203" s="30">
        <v>8.52</v>
      </c>
      <c r="V203" s="30">
        <v>0</v>
      </c>
      <c r="W203" s="30">
        <v>4.29</v>
      </c>
      <c r="X203" s="30">
        <v>0</v>
      </c>
      <c r="Y203" s="30">
        <v>0</v>
      </c>
      <c r="Z203" s="30">
        <v>141.47999999999999</v>
      </c>
      <c r="AA203" s="30">
        <v>8.52</v>
      </c>
      <c r="AB203" s="30">
        <v>8.52</v>
      </c>
      <c r="AC203" s="30">
        <v>0</v>
      </c>
      <c r="AD203" s="30">
        <v>-8.52</v>
      </c>
    </row>
    <row r="204" spans="1:30" hidden="1">
      <c r="A204" s="30" t="s">
        <v>10335</v>
      </c>
      <c r="B204" s="30" t="s">
        <v>10452</v>
      </c>
      <c r="C204" s="30" t="b">
        <v>1</v>
      </c>
      <c r="D204" s="30" t="s">
        <v>5</v>
      </c>
      <c r="E204" s="30" t="s">
        <v>10430</v>
      </c>
      <c r="F204" s="30"/>
      <c r="G204" s="30" t="s">
        <v>10431</v>
      </c>
      <c r="H204" s="30">
        <v>10</v>
      </c>
      <c r="I204" s="32">
        <v>42460</v>
      </c>
      <c r="J204" s="32">
        <v>42388</v>
      </c>
      <c r="K204" s="32">
        <v>42460</v>
      </c>
      <c r="L204" s="32">
        <v>40959</v>
      </c>
      <c r="M204" s="30">
        <v>9672.9</v>
      </c>
      <c r="N204" s="30">
        <v>0</v>
      </c>
      <c r="O204" s="30">
        <v>86.48</v>
      </c>
      <c r="P204" s="30">
        <v>1007.82</v>
      </c>
      <c r="Q204" s="30">
        <v>86.48</v>
      </c>
      <c r="R204" s="30">
        <v>1037.76</v>
      </c>
      <c r="S204" s="30">
        <v>8808.16</v>
      </c>
      <c r="T204" s="30">
        <v>864.74</v>
      </c>
      <c r="U204" s="30">
        <v>864.74</v>
      </c>
      <c r="V204" s="30">
        <v>86.48</v>
      </c>
      <c r="W204" s="30">
        <v>1007.82</v>
      </c>
      <c r="X204" s="30">
        <v>86.48</v>
      </c>
      <c r="Y204" s="30">
        <v>1037.76</v>
      </c>
      <c r="Z204" s="30">
        <v>8808.16</v>
      </c>
      <c r="AA204" s="30">
        <v>1037.7</v>
      </c>
      <c r="AB204" s="30">
        <v>864.74</v>
      </c>
      <c r="AC204" s="30">
        <v>0</v>
      </c>
      <c r="AD204" s="30">
        <v>-864.74</v>
      </c>
    </row>
    <row r="205" spans="1:30" hidden="1">
      <c r="A205" s="30" t="s">
        <v>10336</v>
      </c>
      <c r="B205" s="30" t="s">
        <v>10453</v>
      </c>
      <c r="C205" s="30" t="b">
        <v>1</v>
      </c>
      <c r="D205" s="30" t="s">
        <v>5</v>
      </c>
      <c r="E205" s="30" t="s">
        <v>10430</v>
      </c>
      <c r="F205" s="30"/>
      <c r="G205" s="30" t="s">
        <v>10431</v>
      </c>
      <c r="H205" s="30">
        <v>10</v>
      </c>
      <c r="I205" s="32">
        <v>42460</v>
      </c>
      <c r="J205" s="32">
        <v>42388</v>
      </c>
      <c r="K205" s="32">
        <v>42460</v>
      </c>
      <c r="L205" s="32">
        <v>40493</v>
      </c>
      <c r="M205" s="30">
        <v>9085.7999999999993</v>
      </c>
      <c r="N205" s="30">
        <v>0</v>
      </c>
      <c r="O205" s="30">
        <v>69.540000000000006</v>
      </c>
      <c r="P205" s="30">
        <v>820.25</v>
      </c>
      <c r="Q205" s="30">
        <v>69.55</v>
      </c>
      <c r="R205" s="30">
        <v>834.59</v>
      </c>
      <c r="S205" s="30">
        <v>8598.99</v>
      </c>
      <c r="T205" s="30">
        <v>486.81</v>
      </c>
      <c r="U205" s="30">
        <v>486.81</v>
      </c>
      <c r="V205" s="30">
        <v>69.540000000000006</v>
      </c>
      <c r="W205" s="30">
        <v>820.25</v>
      </c>
      <c r="X205" s="30">
        <v>69.55</v>
      </c>
      <c r="Y205" s="30">
        <v>834.59</v>
      </c>
      <c r="Z205" s="30">
        <v>8598.99</v>
      </c>
      <c r="AA205" s="30">
        <v>834.55</v>
      </c>
      <c r="AB205" s="30">
        <v>486.81</v>
      </c>
      <c r="AC205" s="30">
        <v>0</v>
      </c>
      <c r="AD205" s="30">
        <v>-486.81</v>
      </c>
    </row>
    <row r="206" spans="1:30" hidden="1">
      <c r="A206" s="30" t="s">
        <v>10337</v>
      </c>
      <c r="B206" s="30" t="s">
        <v>10454</v>
      </c>
      <c r="C206" s="30" t="b">
        <v>1</v>
      </c>
      <c r="D206" s="30" t="s">
        <v>5</v>
      </c>
      <c r="E206" s="30" t="s">
        <v>10430</v>
      </c>
      <c r="F206" s="30"/>
      <c r="G206" s="30" t="s">
        <v>10431</v>
      </c>
      <c r="H206" s="30">
        <v>10</v>
      </c>
      <c r="I206" s="32">
        <v>42460</v>
      </c>
      <c r="J206" s="32">
        <v>42388</v>
      </c>
      <c r="K206" s="32">
        <v>42460</v>
      </c>
      <c r="L206" s="32">
        <v>39539</v>
      </c>
      <c r="M206" s="30">
        <v>1239.56</v>
      </c>
      <c r="N206" s="30">
        <v>0</v>
      </c>
      <c r="O206" s="30">
        <v>8.4600000000000009</v>
      </c>
      <c r="P206" s="30">
        <v>101.71</v>
      </c>
      <c r="Q206" s="30">
        <v>8.4700000000000006</v>
      </c>
      <c r="R206" s="30">
        <v>101.62</v>
      </c>
      <c r="S206" s="30">
        <v>1154.92</v>
      </c>
      <c r="T206" s="30">
        <v>84.64</v>
      </c>
      <c r="U206" s="30">
        <v>84.64</v>
      </c>
      <c r="V206" s="30">
        <v>8.4600000000000009</v>
      </c>
      <c r="W206" s="30">
        <v>101.71</v>
      </c>
      <c r="X206" s="30">
        <v>8.4700000000000006</v>
      </c>
      <c r="Y206" s="30">
        <v>101.62</v>
      </c>
      <c r="Z206" s="30">
        <v>1154.92</v>
      </c>
      <c r="AA206" s="30">
        <v>84.64</v>
      </c>
      <c r="AB206" s="30">
        <v>84.64</v>
      </c>
      <c r="AC206" s="30">
        <v>0</v>
      </c>
      <c r="AD206" s="30">
        <v>-84.64</v>
      </c>
    </row>
    <row r="207" spans="1:30">
      <c r="A207" s="30" t="s">
        <v>365</v>
      </c>
      <c r="B207" s="30" t="s">
        <v>366</v>
      </c>
      <c r="C207" s="30" t="b">
        <v>1</v>
      </c>
      <c r="D207" s="30" t="s">
        <v>5</v>
      </c>
      <c r="E207" s="30" t="s">
        <v>10430</v>
      </c>
      <c r="F207" s="30"/>
      <c r="G207" s="30" t="s">
        <v>10431</v>
      </c>
      <c r="H207" s="30">
        <v>0</v>
      </c>
      <c r="I207" s="32">
        <v>43190</v>
      </c>
      <c r="J207" s="32">
        <v>42388</v>
      </c>
      <c r="K207" s="30"/>
      <c r="L207" s="32">
        <v>40959</v>
      </c>
      <c r="M207" s="30">
        <v>9672.9</v>
      </c>
      <c r="N207" s="30">
        <v>0</v>
      </c>
      <c r="O207" s="30">
        <v>41.36</v>
      </c>
      <c r="P207" s="30">
        <v>496.32</v>
      </c>
      <c r="Q207" s="30">
        <v>41.35</v>
      </c>
      <c r="R207" s="30">
        <v>496.31</v>
      </c>
      <c r="S207" s="30">
        <v>9259.35</v>
      </c>
      <c r="T207" s="30">
        <v>413.55</v>
      </c>
      <c r="U207" s="30">
        <v>413.55</v>
      </c>
      <c r="V207" s="30">
        <v>41.36</v>
      </c>
      <c r="W207" s="30">
        <v>496.32</v>
      </c>
      <c r="X207" s="30">
        <v>41.35</v>
      </c>
      <c r="Y207" s="30">
        <v>496.31</v>
      </c>
      <c r="Z207" s="30">
        <v>9259.35</v>
      </c>
      <c r="AA207" s="30">
        <v>1488.9</v>
      </c>
      <c r="AB207" s="30">
        <v>0</v>
      </c>
      <c r="AC207" s="30">
        <v>0</v>
      </c>
      <c r="AD207" s="30">
        <v>0</v>
      </c>
    </row>
    <row r="208" spans="1:30" hidden="1">
      <c r="A208" s="30" t="s">
        <v>10338</v>
      </c>
      <c r="B208" s="30" t="s">
        <v>10455</v>
      </c>
      <c r="C208" s="30" t="b">
        <v>1</v>
      </c>
      <c r="D208" s="30" t="s">
        <v>5</v>
      </c>
      <c r="E208" s="30" t="s">
        <v>10430</v>
      </c>
      <c r="F208" s="30"/>
      <c r="G208" s="30" t="s">
        <v>10431</v>
      </c>
      <c r="H208" s="30">
        <v>10</v>
      </c>
      <c r="I208" s="32">
        <v>42094</v>
      </c>
      <c r="J208" s="32">
        <v>42388</v>
      </c>
      <c r="K208" s="32">
        <v>42443</v>
      </c>
      <c r="L208" s="32">
        <v>41326</v>
      </c>
      <c r="M208" s="30">
        <v>8731.26</v>
      </c>
      <c r="N208" s="30">
        <v>0</v>
      </c>
      <c r="O208" s="30">
        <v>0</v>
      </c>
      <c r="P208" s="30">
        <v>1884.84</v>
      </c>
      <c r="Q208" s="30">
        <v>0</v>
      </c>
      <c r="R208" s="30">
        <v>0</v>
      </c>
      <c r="S208" s="30">
        <v>5162.8999999999996</v>
      </c>
      <c r="T208" s="30">
        <v>3568.36</v>
      </c>
      <c r="U208" s="30">
        <v>3568.36</v>
      </c>
      <c r="V208" s="30">
        <v>0</v>
      </c>
      <c r="W208" s="30">
        <v>1884.84</v>
      </c>
      <c r="X208" s="30">
        <v>0</v>
      </c>
      <c r="Y208" s="30">
        <v>0</v>
      </c>
      <c r="Z208" s="30">
        <v>5162.8999999999996</v>
      </c>
      <c r="AA208" s="30">
        <v>3568.36</v>
      </c>
      <c r="AB208" s="30">
        <v>3568.36</v>
      </c>
      <c r="AC208" s="30">
        <v>0</v>
      </c>
      <c r="AD208" s="30">
        <v>-3568.36</v>
      </c>
    </row>
    <row r="209" spans="1:30" hidden="1">
      <c r="A209" s="30" t="s">
        <v>10339</v>
      </c>
      <c r="B209" s="30" t="s">
        <v>10456</v>
      </c>
      <c r="C209" s="30" t="b">
        <v>1</v>
      </c>
      <c r="D209" s="30" t="s">
        <v>5</v>
      </c>
      <c r="E209" s="30" t="s">
        <v>10430</v>
      </c>
      <c r="F209" s="30"/>
      <c r="G209" s="30" t="s">
        <v>10431</v>
      </c>
      <c r="H209" s="30">
        <v>10</v>
      </c>
      <c r="I209" s="32">
        <v>42094</v>
      </c>
      <c r="J209" s="32">
        <v>42388</v>
      </c>
      <c r="K209" s="32">
        <v>42443</v>
      </c>
      <c r="L209" s="32">
        <v>41326</v>
      </c>
      <c r="M209" s="30">
        <v>148.19999999999999</v>
      </c>
      <c r="N209" s="30">
        <v>0</v>
      </c>
      <c r="O209" s="30">
        <v>0</v>
      </c>
      <c r="P209" s="30">
        <v>31.98</v>
      </c>
      <c r="Q209" s="30">
        <v>0</v>
      </c>
      <c r="R209" s="30">
        <v>0</v>
      </c>
      <c r="S209" s="30">
        <v>87.66</v>
      </c>
      <c r="T209" s="30">
        <v>60.54</v>
      </c>
      <c r="U209" s="30">
        <v>60.54</v>
      </c>
      <c r="V209" s="30">
        <v>0</v>
      </c>
      <c r="W209" s="30">
        <v>31.98</v>
      </c>
      <c r="X209" s="30">
        <v>0</v>
      </c>
      <c r="Y209" s="30">
        <v>0</v>
      </c>
      <c r="Z209" s="30">
        <v>87.66</v>
      </c>
      <c r="AA209" s="30">
        <v>60.54</v>
      </c>
      <c r="AB209" s="30">
        <v>60.54</v>
      </c>
      <c r="AC209" s="30">
        <v>0</v>
      </c>
      <c r="AD209" s="30">
        <v>-60.54</v>
      </c>
    </row>
    <row r="210" spans="1:30">
      <c r="A210" s="30" t="s">
        <v>367</v>
      </c>
      <c r="B210" s="30" t="s">
        <v>368</v>
      </c>
      <c r="C210" s="30" t="b">
        <v>1</v>
      </c>
      <c r="D210" s="30" t="s">
        <v>5</v>
      </c>
      <c r="E210" s="30" t="s">
        <v>10430</v>
      </c>
      <c r="F210" s="30"/>
      <c r="G210" s="30" t="s">
        <v>10431</v>
      </c>
      <c r="H210" s="30">
        <v>0</v>
      </c>
      <c r="I210" s="32">
        <v>43190</v>
      </c>
      <c r="J210" s="32">
        <v>42388</v>
      </c>
      <c r="K210" s="30"/>
      <c r="L210" s="32">
        <v>41135</v>
      </c>
      <c r="M210" s="30">
        <v>3743.08</v>
      </c>
      <c r="N210" s="30">
        <v>0</v>
      </c>
      <c r="O210" s="30">
        <v>24.35</v>
      </c>
      <c r="P210" s="30">
        <v>292.13</v>
      </c>
      <c r="Q210" s="30">
        <v>24.34</v>
      </c>
      <c r="R210" s="30">
        <v>292.14</v>
      </c>
      <c r="S210" s="30">
        <v>3645.7</v>
      </c>
      <c r="T210" s="30">
        <v>97.38</v>
      </c>
      <c r="U210" s="30">
        <v>97.38</v>
      </c>
      <c r="V210" s="30">
        <v>24.35</v>
      </c>
      <c r="W210" s="30">
        <v>292.13</v>
      </c>
      <c r="X210" s="30">
        <v>24.34</v>
      </c>
      <c r="Y210" s="30">
        <v>292.14</v>
      </c>
      <c r="Z210" s="30">
        <v>3645.7</v>
      </c>
      <c r="AA210" s="30">
        <v>584.27</v>
      </c>
      <c r="AB210" s="30">
        <v>0</v>
      </c>
      <c r="AC210" s="30">
        <v>0</v>
      </c>
      <c r="AD210" s="30">
        <v>0</v>
      </c>
    </row>
    <row r="211" spans="1:30" hidden="1">
      <c r="A211" s="30" t="s">
        <v>10340</v>
      </c>
      <c r="B211" s="30" t="s">
        <v>10457</v>
      </c>
      <c r="C211" s="30" t="b">
        <v>1</v>
      </c>
      <c r="D211" s="30" t="s">
        <v>5</v>
      </c>
      <c r="E211" s="30" t="s">
        <v>10430</v>
      </c>
      <c r="F211" s="30"/>
      <c r="G211" s="30" t="s">
        <v>10431</v>
      </c>
      <c r="H211" s="30">
        <v>10</v>
      </c>
      <c r="I211" s="32">
        <v>42094</v>
      </c>
      <c r="J211" s="32">
        <v>42388</v>
      </c>
      <c r="K211" s="32">
        <v>42094</v>
      </c>
      <c r="L211" s="32">
        <v>40746</v>
      </c>
      <c r="M211" s="30">
        <v>5403.6</v>
      </c>
      <c r="N211" s="30">
        <v>0</v>
      </c>
      <c r="O211" s="30">
        <v>0</v>
      </c>
      <c r="P211" s="30">
        <v>195.43</v>
      </c>
      <c r="Q211" s="30">
        <v>90.06</v>
      </c>
      <c r="R211" s="30">
        <v>0</v>
      </c>
      <c r="S211" s="30">
        <v>5148.7</v>
      </c>
      <c r="T211" s="30">
        <v>254.9</v>
      </c>
      <c r="U211" s="30">
        <v>254.9</v>
      </c>
      <c r="V211" s="30">
        <v>0</v>
      </c>
      <c r="W211" s="30">
        <v>195.43</v>
      </c>
      <c r="X211" s="30">
        <v>90.06</v>
      </c>
      <c r="Y211" s="30">
        <v>0</v>
      </c>
      <c r="Z211" s="30">
        <v>5148.7</v>
      </c>
      <c r="AA211" s="30">
        <v>5403.6</v>
      </c>
      <c r="AB211" s="30">
        <v>254.9</v>
      </c>
      <c r="AC211" s="30">
        <v>0</v>
      </c>
      <c r="AD211" s="30">
        <v>-254.9</v>
      </c>
    </row>
    <row r="212" spans="1:30" hidden="1">
      <c r="A212" s="30" t="s">
        <v>10341</v>
      </c>
      <c r="B212" s="30" t="s">
        <v>10457</v>
      </c>
      <c r="C212" s="30" t="b">
        <v>1</v>
      </c>
      <c r="D212" s="30" t="s">
        <v>5</v>
      </c>
      <c r="E212" s="30" t="s">
        <v>10430</v>
      </c>
      <c r="F212" s="30"/>
      <c r="G212" s="30" t="s">
        <v>10431</v>
      </c>
      <c r="H212" s="30">
        <v>10</v>
      </c>
      <c r="I212" s="32">
        <v>42094</v>
      </c>
      <c r="J212" s="32">
        <v>42388</v>
      </c>
      <c r="K212" s="32">
        <v>42094</v>
      </c>
      <c r="L212" s="32">
        <v>40746</v>
      </c>
      <c r="M212" s="30">
        <v>5403.6</v>
      </c>
      <c r="N212" s="30">
        <v>0</v>
      </c>
      <c r="O212" s="30">
        <v>0</v>
      </c>
      <c r="P212" s="30">
        <v>195.43</v>
      </c>
      <c r="Q212" s="30">
        <v>90.06</v>
      </c>
      <c r="R212" s="30">
        <v>0</v>
      </c>
      <c r="S212" s="30">
        <v>5148.7</v>
      </c>
      <c r="T212" s="30">
        <v>254.9</v>
      </c>
      <c r="U212" s="30">
        <v>254.9</v>
      </c>
      <c r="V212" s="30">
        <v>0</v>
      </c>
      <c r="W212" s="30">
        <v>195.43</v>
      </c>
      <c r="X212" s="30">
        <v>90.06</v>
      </c>
      <c r="Y212" s="30">
        <v>0</v>
      </c>
      <c r="Z212" s="30">
        <v>5148.7</v>
      </c>
      <c r="AA212" s="30">
        <v>5403.6</v>
      </c>
      <c r="AB212" s="30">
        <v>254.9</v>
      </c>
      <c r="AC212" s="30">
        <v>0</v>
      </c>
      <c r="AD212" s="30">
        <v>-254.9</v>
      </c>
    </row>
    <row r="213" spans="1:30">
      <c r="A213" s="30" t="s">
        <v>369</v>
      </c>
      <c r="B213" s="30" t="s">
        <v>370</v>
      </c>
      <c r="C213" s="30" t="b">
        <v>1</v>
      </c>
      <c r="D213" s="30" t="s">
        <v>5</v>
      </c>
      <c r="E213" s="30" t="s">
        <v>10430</v>
      </c>
      <c r="F213" s="30"/>
      <c r="G213" s="30" t="s">
        <v>10431</v>
      </c>
      <c r="H213" s="30">
        <v>0</v>
      </c>
      <c r="I213" s="32">
        <v>43190</v>
      </c>
      <c r="J213" s="32">
        <v>42388</v>
      </c>
      <c r="K213" s="30"/>
      <c r="L213" s="32">
        <v>40688</v>
      </c>
      <c r="M213" s="30">
        <v>16327.08</v>
      </c>
      <c r="N213" s="30">
        <v>0</v>
      </c>
      <c r="O213" s="30">
        <v>6.57</v>
      </c>
      <c r="P213" s="30">
        <v>78.84</v>
      </c>
      <c r="Q213" s="30">
        <v>6.57</v>
      </c>
      <c r="R213" s="30">
        <v>78.84</v>
      </c>
      <c r="S213" s="30">
        <v>16320.52</v>
      </c>
      <c r="T213" s="30">
        <v>6.56</v>
      </c>
      <c r="U213" s="30">
        <v>6.56</v>
      </c>
      <c r="V213" s="30">
        <v>6.57</v>
      </c>
      <c r="W213" s="30">
        <v>78.84</v>
      </c>
      <c r="X213" s="30">
        <v>6.57</v>
      </c>
      <c r="Y213" s="30">
        <v>78.84</v>
      </c>
      <c r="Z213" s="30">
        <v>16320.52</v>
      </c>
      <c r="AA213" s="30">
        <v>157.66999999999999</v>
      </c>
      <c r="AB213" s="30">
        <v>0</v>
      </c>
      <c r="AC213" s="30">
        <v>0</v>
      </c>
      <c r="AD213" s="30">
        <v>0</v>
      </c>
    </row>
    <row r="214" spans="1:30" hidden="1">
      <c r="A214" s="30" t="s">
        <v>10342</v>
      </c>
      <c r="B214" s="30" t="s">
        <v>10458</v>
      </c>
      <c r="C214" s="30" t="b">
        <v>1</v>
      </c>
      <c r="D214" s="30" t="s">
        <v>5</v>
      </c>
      <c r="E214" s="30" t="s">
        <v>10430</v>
      </c>
      <c r="F214" s="30"/>
      <c r="G214" s="30" t="s">
        <v>10431</v>
      </c>
      <c r="H214" s="30">
        <v>10</v>
      </c>
      <c r="I214" s="32">
        <v>42460</v>
      </c>
      <c r="J214" s="32">
        <v>42388</v>
      </c>
      <c r="K214" s="32">
        <v>42460</v>
      </c>
      <c r="L214" s="32">
        <v>40402</v>
      </c>
      <c r="M214" s="30">
        <v>250.8</v>
      </c>
      <c r="N214" s="30">
        <v>0</v>
      </c>
      <c r="O214" s="30">
        <v>1.63</v>
      </c>
      <c r="P214" s="30">
        <v>19.13</v>
      </c>
      <c r="Q214" s="30">
        <v>1.63</v>
      </c>
      <c r="R214" s="30">
        <v>19.559999999999999</v>
      </c>
      <c r="S214" s="30">
        <v>244.3</v>
      </c>
      <c r="T214" s="30">
        <v>6.5</v>
      </c>
      <c r="U214" s="30">
        <v>6.5</v>
      </c>
      <c r="V214" s="30">
        <v>1.63</v>
      </c>
      <c r="W214" s="30">
        <v>19.13</v>
      </c>
      <c r="X214" s="30">
        <v>1.63</v>
      </c>
      <c r="Y214" s="30">
        <v>19.559999999999999</v>
      </c>
      <c r="Z214" s="30">
        <v>244.3</v>
      </c>
      <c r="AA214" s="30">
        <v>19.54</v>
      </c>
      <c r="AB214" s="30">
        <v>6.5</v>
      </c>
      <c r="AC214" s="30">
        <v>0</v>
      </c>
      <c r="AD214" s="30">
        <v>-6.5</v>
      </c>
    </row>
    <row r="215" spans="1:30">
      <c r="A215" s="30" t="s">
        <v>371</v>
      </c>
      <c r="B215" s="30" t="s">
        <v>10459</v>
      </c>
      <c r="C215" s="30" t="b">
        <v>1</v>
      </c>
      <c r="D215" s="30" t="s">
        <v>5</v>
      </c>
      <c r="E215" s="30" t="s">
        <v>10430</v>
      </c>
      <c r="F215" s="30"/>
      <c r="G215" s="30" t="s">
        <v>10431</v>
      </c>
      <c r="H215" s="30">
        <v>0</v>
      </c>
      <c r="I215" s="32">
        <v>43190</v>
      </c>
      <c r="J215" s="32">
        <v>42388</v>
      </c>
      <c r="K215" s="30"/>
      <c r="L215" s="32">
        <v>40959</v>
      </c>
      <c r="M215" s="30">
        <v>9672.9</v>
      </c>
      <c r="N215" s="30">
        <v>0</v>
      </c>
      <c r="O215" s="30">
        <v>38.19</v>
      </c>
      <c r="P215" s="30">
        <v>458.2</v>
      </c>
      <c r="Q215" s="30">
        <v>38.18</v>
      </c>
      <c r="R215" s="30">
        <v>458.22</v>
      </c>
      <c r="S215" s="30">
        <v>9291.0499999999993</v>
      </c>
      <c r="T215" s="30">
        <v>381.85</v>
      </c>
      <c r="U215" s="30">
        <v>381.85</v>
      </c>
      <c r="V215" s="30">
        <v>38.19</v>
      </c>
      <c r="W215" s="30">
        <v>458.2</v>
      </c>
      <c r="X215" s="30">
        <v>38.18</v>
      </c>
      <c r="Y215" s="30">
        <v>458.22</v>
      </c>
      <c r="Z215" s="30">
        <v>9291.0499999999993</v>
      </c>
      <c r="AA215" s="30">
        <v>1374.64</v>
      </c>
      <c r="AB215" s="30">
        <v>0</v>
      </c>
      <c r="AC215" s="30">
        <v>0</v>
      </c>
      <c r="AD215" s="30">
        <v>0</v>
      </c>
    </row>
    <row r="216" spans="1:30" hidden="1">
      <c r="A216" s="30" t="s">
        <v>10343</v>
      </c>
      <c r="B216" s="30" t="s">
        <v>10460</v>
      </c>
      <c r="C216" s="30" t="b">
        <v>1</v>
      </c>
      <c r="D216" s="30" t="s">
        <v>5</v>
      </c>
      <c r="E216" s="30" t="s">
        <v>10430</v>
      </c>
      <c r="F216" s="30"/>
      <c r="G216" s="30" t="s">
        <v>10431</v>
      </c>
      <c r="H216" s="30">
        <v>10</v>
      </c>
      <c r="I216" s="32">
        <v>42185</v>
      </c>
      <c r="J216" s="32">
        <v>42388</v>
      </c>
      <c r="K216" s="32">
        <v>42184</v>
      </c>
      <c r="L216" s="32">
        <v>40959</v>
      </c>
      <c r="M216" s="30">
        <v>9672.9</v>
      </c>
      <c r="N216" s="30">
        <v>0</v>
      </c>
      <c r="O216" s="30">
        <v>79.84</v>
      </c>
      <c r="P216" s="30">
        <v>930.49</v>
      </c>
      <c r="Q216" s="30">
        <v>79.84</v>
      </c>
      <c r="R216" s="30">
        <v>239.52</v>
      </c>
      <c r="S216" s="30">
        <v>8155.92</v>
      </c>
      <c r="T216" s="30">
        <v>1516.98</v>
      </c>
      <c r="U216" s="30">
        <v>1516.98</v>
      </c>
      <c r="V216" s="30">
        <v>79.84</v>
      </c>
      <c r="W216" s="30">
        <v>930.49</v>
      </c>
      <c r="X216" s="30">
        <v>79.84</v>
      </c>
      <c r="Y216" s="30">
        <v>239.52</v>
      </c>
      <c r="Z216" s="30">
        <v>8155.92</v>
      </c>
      <c r="AA216" s="30">
        <v>1756.5</v>
      </c>
      <c r="AB216" s="30">
        <v>1516.98</v>
      </c>
      <c r="AC216" s="30">
        <v>9607.5400000000009</v>
      </c>
      <c r="AD216" s="30">
        <v>8090.56</v>
      </c>
    </row>
    <row r="217" spans="1:30" hidden="1">
      <c r="A217" s="30" t="s">
        <v>372</v>
      </c>
      <c r="B217" s="30" t="s">
        <v>373</v>
      </c>
      <c r="C217" s="30" t="b">
        <v>1</v>
      </c>
      <c r="D217" s="30" t="s">
        <v>5</v>
      </c>
      <c r="E217" s="30" t="s">
        <v>10430</v>
      </c>
      <c r="F217" s="30"/>
      <c r="G217" s="30" t="s">
        <v>10431</v>
      </c>
      <c r="H217" s="30">
        <v>10</v>
      </c>
      <c r="I217" s="32">
        <v>42825</v>
      </c>
      <c r="J217" s="32">
        <v>42388</v>
      </c>
      <c r="K217" s="32">
        <v>42825</v>
      </c>
      <c r="L217" s="32">
        <v>39539</v>
      </c>
      <c r="M217" s="30">
        <v>4890.62</v>
      </c>
      <c r="N217" s="30">
        <v>0</v>
      </c>
      <c r="O217" s="30">
        <v>13.22</v>
      </c>
      <c r="P217" s="30">
        <v>158.63999999999999</v>
      </c>
      <c r="Q217" s="30">
        <v>13.23</v>
      </c>
      <c r="R217" s="30">
        <v>158.66</v>
      </c>
      <c r="S217" s="30">
        <v>4665.8</v>
      </c>
      <c r="T217" s="30">
        <v>224.82</v>
      </c>
      <c r="U217" s="30">
        <v>224.82</v>
      </c>
      <c r="V217" s="30">
        <v>13.22</v>
      </c>
      <c r="W217" s="30">
        <v>158.63999999999999</v>
      </c>
      <c r="X217" s="30">
        <v>13.23</v>
      </c>
      <c r="Y217" s="30">
        <v>158.66</v>
      </c>
      <c r="Z217" s="30">
        <v>4665.8</v>
      </c>
      <c r="AA217" s="30">
        <v>383.48</v>
      </c>
      <c r="AB217" s="30">
        <v>224.82</v>
      </c>
      <c r="AC217" s="30">
        <v>0</v>
      </c>
      <c r="AD217" s="30">
        <v>-224.82</v>
      </c>
    </row>
    <row r="218" spans="1:30">
      <c r="A218" s="30" t="s">
        <v>374</v>
      </c>
      <c r="B218" s="30" t="s">
        <v>375</v>
      </c>
      <c r="C218" s="30" t="b">
        <v>1</v>
      </c>
      <c r="D218" s="30" t="s">
        <v>5</v>
      </c>
      <c r="E218" s="30" t="s">
        <v>10430</v>
      </c>
      <c r="F218" s="30"/>
      <c r="G218" s="30" t="s">
        <v>10431</v>
      </c>
      <c r="H218" s="30">
        <v>9</v>
      </c>
      <c r="I218" s="32">
        <v>43190</v>
      </c>
      <c r="J218" s="32">
        <v>42388</v>
      </c>
      <c r="K218" s="30"/>
      <c r="L218" s="32">
        <v>41374</v>
      </c>
      <c r="M218" s="30">
        <v>9587.4</v>
      </c>
      <c r="N218" s="30">
        <v>0</v>
      </c>
      <c r="O218" s="30">
        <v>90.74</v>
      </c>
      <c r="P218" s="30">
        <v>1088.81</v>
      </c>
      <c r="Q218" s="30">
        <v>90.73</v>
      </c>
      <c r="R218" s="30">
        <v>1088.82</v>
      </c>
      <c r="S218" s="30">
        <v>9587.4</v>
      </c>
      <c r="T218" s="30">
        <v>0</v>
      </c>
      <c r="U218" s="30">
        <v>0</v>
      </c>
      <c r="V218" s="30">
        <v>90.74</v>
      </c>
      <c r="W218" s="30">
        <v>1088.81</v>
      </c>
      <c r="X218" s="30">
        <v>90.73</v>
      </c>
      <c r="Y218" s="30">
        <v>1088.82</v>
      </c>
      <c r="Z218" s="30">
        <v>9587.4</v>
      </c>
      <c r="AA218" s="30">
        <v>2177.63</v>
      </c>
      <c r="AB218" s="30">
        <v>0</v>
      </c>
      <c r="AC218" s="30">
        <v>0</v>
      </c>
      <c r="AD218" s="30">
        <v>0</v>
      </c>
    </row>
    <row r="219" spans="1:30">
      <c r="A219" s="30" t="s">
        <v>376</v>
      </c>
      <c r="B219" s="30" t="s">
        <v>377</v>
      </c>
      <c r="C219" s="30" t="b">
        <v>1</v>
      </c>
      <c r="D219" s="30" t="s">
        <v>5</v>
      </c>
      <c r="E219" s="30" t="s">
        <v>10430</v>
      </c>
      <c r="F219" s="30"/>
      <c r="G219" s="30" t="s">
        <v>10431</v>
      </c>
      <c r="H219" s="30">
        <v>9</v>
      </c>
      <c r="I219" s="32">
        <v>43190</v>
      </c>
      <c r="J219" s="32">
        <v>42388</v>
      </c>
      <c r="K219" s="30"/>
      <c r="L219" s="32">
        <v>41374</v>
      </c>
      <c r="M219" s="30">
        <v>7907.04</v>
      </c>
      <c r="N219" s="30">
        <v>0</v>
      </c>
      <c r="O219" s="30">
        <v>74.84</v>
      </c>
      <c r="P219" s="30">
        <v>897.96</v>
      </c>
      <c r="Q219" s="30">
        <v>74.83</v>
      </c>
      <c r="R219" s="30">
        <v>898.02</v>
      </c>
      <c r="S219" s="30">
        <v>7907.04</v>
      </c>
      <c r="T219" s="30">
        <v>0</v>
      </c>
      <c r="U219" s="30">
        <v>0</v>
      </c>
      <c r="V219" s="30">
        <v>74.84</v>
      </c>
      <c r="W219" s="30">
        <v>897.96</v>
      </c>
      <c r="X219" s="30">
        <v>74.83</v>
      </c>
      <c r="Y219" s="30">
        <v>898.02</v>
      </c>
      <c r="Z219" s="30">
        <v>7907.04</v>
      </c>
      <c r="AA219" s="30">
        <v>1795.98</v>
      </c>
      <c r="AB219" s="30">
        <v>0</v>
      </c>
      <c r="AC219" s="30">
        <v>0</v>
      </c>
      <c r="AD219" s="30">
        <v>0</v>
      </c>
    </row>
    <row r="220" spans="1:30">
      <c r="A220" s="30" t="s">
        <v>378</v>
      </c>
      <c r="B220" s="30" t="s">
        <v>379</v>
      </c>
      <c r="C220" s="30" t="b">
        <v>1</v>
      </c>
      <c r="D220" s="30" t="s">
        <v>5</v>
      </c>
      <c r="E220" s="30" t="s">
        <v>10430</v>
      </c>
      <c r="F220" s="30"/>
      <c r="G220" s="30" t="s">
        <v>10431</v>
      </c>
      <c r="H220" s="30">
        <v>0</v>
      </c>
      <c r="I220" s="32">
        <v>43190</v>
      </c>
      <c r="J220" s="32">
        <v>42388</v>
      </c>
      <c r="K220" s="30"/>
      <c r="L220" s="32">
        <v>41450</v>
      </c>
      <c r="M220" s="30">
        <v>1418.16</v>
      </c>
      <c r="N220" s="30">
        <v>0</v>
      </c>
      <c r="O220" s="30">
        <v>15.24</v>
      </c>
      <c r="P220" s="30">
        <v>182.87</v>
      </c>
      <c r="Q220" s="30">
        <v>15.23</v>
      </c>
      <c r="R220" s="30">
        <v>182.82</v>
      </c>
      <c r="S220" s="30">
        <v>1387.69</v>
      </c>
      <c r="T220" s="30">
        <v>30.47</v>
      </c>
      <c r="U220" s="30">
        <v>30.47</v>
      </c>
      <c r="V220" s="30">
        <v>15.24</v>
      </c>
      <c r="W220" s="30">
        <v>182.87</v>
      </c>
      <c r="X220" s="30">
        <v>15.23</v>
      </c>
      <c r="Y220" s="30">
        <v>182.82</v>
      </c>
      <c r="Z220" s="30">
        <v>1387.69</v>
      </c>
      <c r="AA220" s="30">
        <v>365.68</v>
      </c>
      <c r="AB220" s="30">
        <v>0</v>
      </c>
      <c r="AC220" s="30">
        <v>0</v>
      </c>
      <c r="AD220" s="30">
        <v>0</v>
      </c>
    </row>
    <row r="221" spans="1:30">
      <c r="A221" s="30" t="s">
        <v>380</v>
      </c>
      <c r="B221" s="30" t="s">
        <v>381</v>
      </c>
      <c r="C221" s="30" t="b">
        <v>1</v>
      </c>
      <c r="D221" s="30" t="s">
        <v>5</v>
      </c>
      <c r="E221" s="30" t="s">
        <v>10430</v>
      </c>
      <c r="F221" s="30"/>
      <c r="G221" s="30" t="s">
        <v>10431</v>
      </c>
      <c r="H221" s="30">
        <v>0</v>
      </c>
      <c r="I221" s="32">
        <v>43190</v>
      </c>
      <c r="J221" s="32">
        <v>42388</v>
      </c>
      <c r="K221" s="30"/>
      <c r="L221" s="32">
        <v>41425</v>
      </c>
      <c r="M221" s="30">
        <v>1191.3</v>
      </c>
      <c r="N221" s="30">
        <v>0</v>
      </c>
      <c r="O221" s="30">
        <v>12.37</v>
      </c>
      <c r="P221" s="30">
        <v>148.46</v>
      </c>
      <c r="Q221" s="30">
        <v>12.38</v>
      </c>
      <c r="R221" s="30">
        <v>148.5</v>
      </c>
      <c r="S221" s="30">
        <v>1178.93</v>
      </c>
      <c r="T221" s="30">
        <v>12.37</v>
      </c>
      <c r="U221" s="30">
        <v>12.37</v>
      </c>
      <c r="V221" s="30">
        <v>12.37</v>
      </c>
      <c r="W221" s="30">
        <v>148.46</v>
      </c>
      <c r="X221" s="30">
        <v>12.38</v>
      </c>
      <c r="Y221" s="30">
        <v>148.5</v>
      </c>
      <c r="Z221" s="30">
        <v>1178.93</v>
      </c>
      <c r="AA221" s="30">
        <v>296.95999999999998</v>
      </c>
      <c r="AB221" s="30">
        <v>0</v>
      </c>
      <c r="AC221" s="30">
        <v>0</v>
      </c>
      <c r="AD221" s="30">
        <v>0</v>
      </c>
    </row>
    <row r="222" spans="1:30">
      <c r="A222" s="30" t="s">
        <v>382</v>
      </c>
      <c r="B222" s="30" t="s">
        <v>383</v>
      </c>
      <c r="C222" s="30" t="b">
        <v>1</v>
      </c>
      <c r="D222" s="30" t="s">
        <v>5</v>
      </c>
      <c r="E222" s="30" t="s">
        <v>10430</v>
      </c>
      <c r="F222" s="30"/>
      <c r="G222" s="30" t="s">
        <v>10431</v>
      </c>
      <c r="H222" s="30">
        <v>0</v>
      </c>
      <c r="I222" s="32">
        <v>43190</v>
      </c>
      <c r="J222" s="32">
        <v>42388</v>
      </c>
      <c r="K222" s="30"/>
      <c r="L222" s="32">
        <v>41729</v>
      </c>
      <c r="M222" s="30">
        <v>12283.5</v>
      </c>
      <c r="N222" s="30">
        <v>0</v>
      </c>
      <c r="O222" s="30">
        <v>175.36</v>
      </c>
      <c r="P222" s="30">
        <v>2104.3200000000002</v>
      </c>
      <c r="Q222" s="30">
        <v>175.36</v>
      </c>
      <c r="R222" s="30">
        <v>2104.3200000000002</v>
      </c>
      <c r="S222" s="30">
        <v>10354.57</v>
      </c>
      <c r="T222" s="30">
        <v>1928.93</v>
      </c>
      <c r="U222" s="30">
        <v>1928.93</v>
      </c>
      <c r="V222" s="30">
        <v>175.36</v>
      </c>
      <c r="W222" s="30">
        <v>2104.3200000000002</v>
      </c>
      <c r="X222" s="30">
        <v>175.36</v>
      </c>
      <c r="Y222" s="30">
        <v>2104.3200000000002</v>
      </c>
      <c r="Z222" s="30">
        <v>10354.57</v>
      </c>
      <c r="AA222" s="30">
        <v>6269.56</v>
      </c>
      <c r="AB222" s="30">
        <v>0</v>
      </c>
      <c r="AC222" s="30">
        <v>0</v>
      </c>
      <c r="AD222" s="30">
        <v>0</v>
      </c>
    </row>
    <row r="223" spans="1:30">
      <c r="A223" s="30" t="s">
        <v>384</v>
      </c>
      <c r="B223" s="30" t="s">
        <v>385</v>
      </c>
      <c r="C223" s="30" t="b">
        <v>1</v>
      </c>
      <c r="D223" s="30" t="s">
        <v>5</v>
      </c>
      <c r="E223" s="30" t="s">
        <v>10430</v>
      </c>
      <c r="F223" s="30"/>
      <c r="G223" s="30" t="s">
        <v>10431</v>
      </c>
      <c r="H223" s="30">
        <v>0</v>
      </c>
      <c r="I223" s="32">
        <v>43190</v>
      </c>
      <c r="J223" s="32">
        <v>42388</v>
      </c>
      <c r="K223" s="30"/>
      <c r="L223" s="32">
        <v>41698</v>
      </c>
      <c r="M223" s="30">
        <v>1765.86</v>
      </c>
      <c r="N223" s="30">
        <v>0</v>
      </c>
      <c r="O223" s="30">
        <v>24.49</v>
      </c>
      <c r="P223" s="30">
        <v>293.85000000000002</v>
      </c>
      <c r="Q223" s="30">
        <v>24.48</v>
      </c>
      <c r="R223" s="30">
        <v>293.82</v>
      </c>
      <c r="S223" s="30">
        <v>1521.01</v>
      </c>
      <c r="T223" s="30">
        <v>244.85</v>
      </c>
      <c r="U223" s="30">
        <v>244.85</v>
      </c>
      <c r="V223" s="30">
        <v>24.49</v>
      </c>
      <c r="W223" s="30">
        <v>293.85000000000002</v>
      </c>
      <c r="X223" s="30">
        <v>24.48</v>
      </c>
      <c r="Y223" s="30">
        <v>293.82</v>
      </c>
      <c r="Z223" s="30">
        <v>1521.01</v>
      </c>
      <c r="AA223" s="30">
        <v>881.5</v>
      </c>
      <c r="AB223" s="30">
        <v>0</v>
      </c>
      <c r="AC223" s="30">
        <v>0</v>
      </c>
      <c r="AD223" s="30">
        <v>0</v>
      </c>
    </row>
    <row r="224" spans="1:30">
      <c r="A224" s="30" t="s">
        <v>386</v>
      </c>
      <c r="B224" s="30" t="s">
        <v>387</v>
      </c>
      <c r="C224" s="30" t="b">
        <v>1</v>
      </c>
      <c r="D224" s="30" t="s">
        <v>5</v>
      </c>
      <c r="E224" s="30" t="s">
        <v>10430</v>
      </c>
      <c r="F224" s="30"/>
      <c r="G224" s="30" t="s">
        <v>10431</v>
      </c>
      <c r="H224" s="30">
        <v>0</v>
      </c>
      <c r="I224" s="32">
        <v>43190</v>
      </c>
      <c r="J224" s="32">
        <v>42388</v>
      </c>
      <c r="K224" s="30"/>
      <c r="L224" s="32">
        <v>41698</v>
      </c>
      <c r="M224" s="30">
        <v>1765.86</v>
      </c>
      <c r="N224" s="30">
        <v>0</v>
      </c>
      <c r="O224" s="30">
        <v>24.49</v>
      </c>
      <c r="P224" s="30">
        <v>293.85000000000002</v>
      </c>
      <c r="Q224" s="30">
        <v>24.48</v>
      </c>
      <c r="R224" s="30">
        <v>293.82</v>
      </c>
      <c r="S224" s="30">
        <v>1521.01</v>
      </c>
      <c r="T224" s="30">
        <v>244.85</v>
      </c>
      <c r="U224" s="30">
        <v>244.85</v>
      </c>
      <c r="V224" s="30">
        <v>24.49</v>
      </c>
      <c r="W224" s="30">
        <v>293.85000000000002</v>
      </c>
      <c r="X224" s="30">
        <v>24.48</v>
      </c>
      <c r="Y224" s="30">
        <v>293.82</v>
      </c>
      <c r="Z224" s="30">
        <v>1521.01</v>
      </c>
      <c r="AA224" s="30">
        <v>881.5</v>
      </c>
      <c r="AB224" s="30">
        <v>0</v>
      </c>
      <c r="AC224" s="30">
        <v>0</v>
      </c>
      <c r="AD224" s="30">
        <v>0</v>
      </c>
    </row>
    <row r="225" spans="1:30">
      <c r="A225" s="30" t="s">
        <v>388</v>
      </c>
      <c r="B225" s="30" t="s">
        <v>389</v>
      </c>
      <c r="C225" s="30" t="b">
        <v>1</v>
      </c>
      <c r="D225" s="30" t="s">
        <v>5</v>
      </c>
      <c r="E225" s="30" t="s">
        <v>10430</v>
      </c>
      <c r="F225" s="30"/>
      <c r="G225" s="30" t="s">
        <v>10431</v>
      </c>
      <c r="H225" s="30">
        <v>0</v>
      </c>
      <c r="I225" s="32">
        <v>43190</v>
      </c>
      <c r="J225" s="32">
        <v>42388</v>
      </c>
      <c r="K225" s="30"/>
      <c r="L225" s="32">
        <v>41698</v>
      </c>
      <c r="M225" s="30">
        <v>1765.86</v>
      </c>
      <c r="N225" s="30">
        <v>0</v>
      </c>
      <c r="O225" s="30">
        <v>24.49</v>
      </c>
      <c r="P225" s="30">
        <v>293.85000000000002</v>
      </c>
      <c r="Q225" s="30">
        <v>24.48</v>
      </c>
      <c r="R225" s="30">
        <v>293.82</v>
      </c>
      <c r="S225" s="30">
        <v>1521.01</v>
      </c>
      <c r="T225" s="30">
        <v>244.85</v>
      </c>
      <c r="U225" s="30">
        <v>244.85</v>
      </c>
      <c r="V225" s="30">
        <v>24.49</v>
      </c>
      <c r="W225" s="30">
        <v>293.85000000000002</v>
      </c>
      <c r="X225" s="30">
        <v>24.48</v>
      </c>
      <c r="Y225" s="30">
        <v>293.82</v>
      </c>
      <c r="Z225" s="30">
        <v>1521.01</v>
      </c>
      <c r="AA225" s="30">
        <v>881.5</v>
      </c>
      <c r="AB225" s="30">
        <v>0</v>
      </c>
      <c r="AC225" s="30">
        <v>0</v>
      </c>
      <c r="AD225" s="30">
        <v>0</v>
      </c>
    </row>
    <row r="226" spans="1:30">
      <c r="A226" s="30" t="s">
        <v>390</v>
      </c>
      <c r="B226" s="30" t="s">
        <v>391</v>
      </c>
      <c r="C226" s="30" t="b">
        <v>1</v>
      </c>
      <c r="D226" s="30" t="s">
        <v>5</v>
      </c>
      <c r="E226" s="30" t="s">
        <v>10430</v>
      </c>
      <c r="F226" s="30"/>
      <c r="G226" s="30" t="s">
        <v>10431</v>
      </c>
      <c r="H226" s="30">
        <v>0</v>
      </c>
      <c r="I226" s="32">
        <v>43190</v>
      </c>
      <c r="J226" s="32">
        <v>42388</v>
      </c>
      <c r="K226" s="30"/>
      <c r="L226" s="32">
        <v>41698</v>
      </c>
      <c r="M226" s="30">
        <v>1765.86</v>
      </c>
      <c r="N226" s="30">
        <v>0</v>
      </c>
      <c r="O226" s="30">
        <v>24.49</v>
      </c>
      <c r="P226" s="30">
        <v>293.85000000000002</v>
      </c>
      <c r="Q226" s="30">
        <v>24.48</v>
      </c>
      <c r="R226" s="30">
        <v>293.82</v>
      </c>
      <c r="S226" s="30">
        <v>1521.01</v>
      </c>
      <c r="T226" s="30">
        <v>244.85</v>
      </c>
      <c r="U226" s="30">
        <v>244.85</v>
      </c>
      <c r="V226" s="30">
        <v>24.49</v>
      </c>
      <c r="W226" s="30">
        <v>293.85000000000002</v>
      </c>
      <c r="X226" s="30">
        <v>24.48</v>
      </c>
      <c r="Y226" s="30">
        <v>293.82</v>
      </c>
      <c r="Z226" s="30">
        <v>1521.01</v>
      </c>
      <c r="AA226" s="30">
        <v>881.5</v>
      </c>
      <c r="AB226" s="30">
        <v>0</v>
      </c>
      <c r="AC226" s="30">
        <v>0</v>
      </c>
      <c r="AD226" s="30">
        <v>0</v>
      </c>
    </row>
    <row r="227" spans="1:30">
      <c r="A227" s="30" t="s">
        <v>392</v>
      </c>
      <c r="B227" s="30" t="s">
        <v>393</v>
      </c>
      <c r="C227" s="30" t="b">
        <v>1</v>
      </c>
      <c r="D227" s="30" t="s">
        <v>5</v>
      </c>
      <c r="E227" s="30" t="s">
        <v>10430</v>
      </c>
      <c r="F227" s="30"/>
      <c r="G227" s="30" t="s">
        <v>10431</v>
      </c>
      <c r="H227" s="30">
        <v>0</v>
      </c>
      <c r="I227" s="32">
        <v>43190</v>
      </c>
      <c r="J227" s="32">
        <v>42388</v>
      </c>
      <c r="K227" s="30"/>
      <c r="L227" s="32">
        <v>41698</v>
      </c>
      <c r="M227" s="30">
        <v>1765.86</v>
      </c>
      <c r="N227" s="30">
        <v>0</v>
      </c>
      <c r="O227" s="30">
        <v>24.49</v>
      </c>
      <c r="P227" s="30">
        <v>293.85000000000002</v>
      </c>
      <c r="Q227" s="30">
        <v>24.48</v>
      </c>
      <c r="R227" s="30">
        <v>293.82</v>
      </c>
      <c r="S227" s="30">
        <v>1521.01</v>
      </c>
      <c r="T227" s="30">
        <v>244.85</v>
      </c>
      <c r="U227" s="30">
        <v>244.85</v>
      </c>
      <c r="V227" s="30">
        <v>24.49</v>
      </c>
      <c r="W227" s="30">
        <v>293.85000000000002</v>
      </c>
      <c r="X227" s="30">
        <v>24.48</v>
      </c>
      <c r="Y227" s="30">
        <v>293.82</v>
      </c>
      <c r="Z227" s="30">
        <v>1521.01</v>
      </c>
      <c r="AA227" s="30">
        <v>881.5</v>
      </c>
      <c r="AB227" s="30">
        <v>0</v>
      </c>
      <c r="AC227" s="30">
        <v>0</v>
      </c>
      <c r="AD227" s="30">
        <v>0</v>
      </c>
    </row>
    <row r="228" spans="1:30">
      <c r="A228" s="30" t="s">
        <v>394</v>
      </c>
      <c r="B228" s="30" t="s">
        <v>395</v>
      </c>
      <c r="C228" s="30" t="b">
        <v>1</v>
      </c>
      <c r="D228" s="30" t="s">
        <v>5</v>
      </c>
      <c r="E228" s="30" t="s">
        <v>10430</v>
      </c>
      <c r="F228" s="30"/>
      <c r="G228" s="30" t="s">
        <v>10431</v>
      </c>
      <c r="H228" s="30">
        <v>0</v>
      </c>
      <c r="I228" s="32">
        <v>43190</v>
      </c>
      <c r="J228" s="32">
        <v>42388</v>
      </c>
      <c r="K228" s="30"/>
      <c r="L228" s="32">
        <v>41698</v>
      </c>
      <c r="M228" s="30">
        <v>1765.86</v>
      </c>
      <c r="N228" s="30">
        <v>0</v>
      </c>
      <c r="O228" s="30">
        <v>24.49</v>
      </c>
      <c r="P228" s="30">
        <v>293.85000000000002</v>
      </c>
      <c r="Q228" s="30">
        <v>24.48</v>
      </c>
      <c r="R228" s="30">
        <v>293.82</v>
      </c>
      <c r="S228" s="30">
        <v>1521.01</v>
      </c>
      <c r="T228" s="30">
        <v>244.85</v>
      </c>
      <c r="U228" s="30">
        <v>244.85</v>
      </c>
      <c r="V228" s="30">
        <v>24.49</v>
      </c>
      <c r="W228" s="30">
        <v>293.85000000000002</v>
      </c>
      <c r="X228" s="30">
        <v>24.48</v>
      </c>
      <c r="Y228" s="30">
        <v>293.82</v>
      </c>
      <c r="Z228" s="30">
        <v>1521.01</v>
      </c>
      <c r="AA228" s="30">
        <v>881.5</v>
      </c>
      <c r="AB228" s="30">
        <v>0</v>
      </c>
      <c r="AC228" s="30">
        <v>0</v>
      </c>
      <c r="AD228" s="30">
        <v>0</v>
      </c>
    </row>
    <row r="229" spans="1:30">
      <c r="A229" s="30" t="s">
        <v>396</v>
      </c>
      <c r="B229" s="30" t="s">
        <v>397</v>
      </c>
      <c r="C229" s="30" t="b">
        <v>1</v>
      </c>
      <c r="D229" s="30" t="s">
        <v>5</v>
      </c>
      <c r="E229" s="30" t="s">
        <v>10430</v>
      </c>
      <c r="F229" s="30"/>
      <c r="G229" s="30" t="s">
        <v>10431</v>
      </c>
      <c r="H229" s="30">
        <v>0</v>
      </c>
      <c r="I229" s="32">
        <v>43190</v>
      </c>
      <c r="J229" s="32">
        <v>42388</v>
      </c>
      <c r="K229" s="30"/>
      <c r="L229" s="32">
        <v>41698</v>
      </c>
      <c r="M229" s="30">
        <v>1765.86</v>
      </c>
      <c r="N229" s="30">
        <v>0</v>
      </c>
      <c r="O229" s="30">
        <v>24.49</v>
      </c>
      <c r="P229" s="30">
        <v>293.85000000000002</v>
      </c>
      <c r="Q229" s="30">
        <v>24.48</v>
      </c>
      <c r="R229" s="30">
        <v>293.82</v>
      </c>
      <c r="S229" s="30">
        <v>1521.01</v>
      </c>
      <c r="T229" s="30">
        <v>244.85</v>
      </c>
      <c r="U229" s="30">
        <v>244.85</v>
      </c>
      <c r="V229" s="30">
        <v>24.49</v>
      </c>
      <c r="W229" s="30">
        <v>293.85000000000002</v>
      </c>
      <c r="X229" s="30">
        <v>24.48</v>
      </c>
      <c r="Y229" s="30">
        <v>293.82</v>
      </c>
      <c r="Z229" s="30">
        <v>1521.01</v>
      </c>
      <c r="AA229" s="30">
        <v>881.5</v>
      </c>
      <c r="AB229" s="30">
        <v>0</v>
      </c>
      <c r="AC229" s="30">
        <v>0</v>
      </c>
      <c r="AD229" s="30">
        <v>0</v>
      </c>
    </row>
    <row r="230" spans="1:30">
      <c r="A230" s="30" t="s">
        <v>398</v>
      </c>
      <c r="B230" s="30" t="s">
        <v>399</v>
      </c>
      <c r="C230" s="30" t="b">
        <v>1</v>
      </c>
      <c r="D230" s="30" t="s">
        <v>5</v>
      </c>
      <c r="E230" s="30" t="s">
        <v>10430</v>
      </c>
      <c r="F230" s="30"/>
      <c r="G230" s="30" t="s">
        <v>10431</v>
      </c>
      <c r="H230" s="30">
        <v>0</v>
      </c>
      <c r="I230" s="32">
        <v>43190</v>
      </c>
      <c r="J230" s="32">
        <v>42388</v>
      </c>
      <c r="K230" s="30"/>
      <c r="L230" s="32">
        <v>41698</v>
      </c>
      <c r="M230" s="30">
        <v>1765.86</v>
      </c>
      <c r="N230" s="30">
        <v>0</v>
      </c>
      <c r="O230" s="30">
        <v>24.49</v>
      </c>
      <c r="P230" s="30">
        <v>293.85000000000002</v>
      </c>
      <c r="Q230" s="30">
        <v>24.48</v>
      </c>
      <c r="R230" s="30">
        <v>293.82</v>
      </c>
      <c r="S230" s="30">
        <v>1521.01</v>
      </c>
      <c r="T230" s="30">
        <v>244.85</v>
      </c>
      <c r="U230" s="30">
        <v>244.85</v>
      </c>
      <c r="V230" s="30">
        <v>24.49</v>
      </c>
      <c r="W230" s="30">
        <v>293.85000000000002</v>
      </c>
      <c r="X230" s="30">
        <v>24.48</v>
      </c>
      <c r="Y230" s="30">
        <v>293.82</v>
      </c>
      <c r="Z230" s="30">
        <v>1521.01</v>
      </c>
      <c r="AA230" s="30">
        <v>881.5</v>
      </c>
      <c r="AB230" s="30">
        <v>0</v>
      </c>
      <c r="AC230" s="30">
        <v>0</v>
      </c>
      <c r="AD230" s="30">
        <v>0</v>
      </c>
    </row>
    <row r="231" spans="1:30">
      <c r="A231" s="30" t="s">
        <v>400</v>
      </c>
      <c r="B231" s="30" t="s">
        <v>401</v>
      </c>
      <c r="C231" s="30" t="b">
        <v>1</v>
      </c>
      <c r="D231" s="30" t="s">
        <v>5</v>
      </c>
      <c r="E231" s="30" t="s">
        <v>10430</v>
      </c>
      <c r="F231" s="30"/>
      <c r="G231" s="30" t="s">
        <v>10431</v>
      </c>
      <c r="H231" s="30">
        <v>0</v>
      </c>
      <c r="I231" s="32">
        <v>43190</v>
      </c>
      <c r="J231" s="32">
        <v>42388</v>
      </c>
      <c r="K231" s="30"/>
      <c r="L231" s="32">
        <v>41698</v>
      </c>
      <c r="M231" s="30">
        <v>1765.86</v>
      </c>
      <c r="N231" s="30">
        <v>0</v>
      </c>
      <c r="O231" s="30">
        <v>24.49</v>
      </c>
      <c r="P231" s="30">
        <v>293.85000000000002</v>
      </c>
      <c r="Q231" s="30">
        <v>24.48</v>
      </c>
      <c r="R231" s="30">
        <v>293.82</v>
      </c>
      <c r="S231" s="30">
        <v>1521.01</v>
      </c>
      <c r="T231" s="30">
        <v>244.85</v>
      </c>
      <c r="U231" s="30">
        <v>244.85</v>
      </c>
      <c r="V231" s="30">
        <v>24.49</v>
      </c>
      <c r="W231" s="30">
        <v>293.85000000000002</v>
      </c>
      <c r="X231" s="30">
        <v>24.48</v>
      </c>
      <c r="Y231" s="30">
        <v>293.82</v>
      </c>
      <c r="Z231" s="30">
        <v>1521.01</v>
      </c>
      <c r="AA231" s="30">
        <v>881.5</v>
      </c>
      <c r="AB231" s="30">
        <v>0</v>
      </c>
      <c r="AC231" s="30">
        <v>0</v>
      </c>
      <c r="AD231" s="30">
        <v>0</v>
      </c>
    </row>
    <row r="232" spans="1:30">
      <c r="A232" s="30" t="s">
        <v>402</v>
      </c>
      <c r="B232" s="30" t="s">
        <v>403</v>
      </c>
      <c r="C232" s="30" t="b">
        <v>1</v>
      </c>
      <c r="D232" s="30" t="s">
        <v>5</v>
      </c>
      <c r="E232" s="30" t="s">
        <v>10430</v>
      </c>
      <c r="F232" s="30"/>
      <c r="G232" s="30" t="s">
        <v>10431</v>
      </c>
      <c r="H232" s="30">
        <v>0</v>
      </c>
      <c r="I232" s="32">
        <v>43190</v>
      </c>
      <c r="J232" s="32">
        <v>42388</v>
      </c>
      <c r="K232" s="30"/>
      <c r="L232" s="32">
        <v>41698</v>
      </c>
      <c r="M232" s="30">
        <v>1765.86</v>
      </c>
      <c r="N232" s="30">
        <v>0</v>
      </c>
      <c r="O232" s="30">
        <v>24.49</v>
      </c>
      <c r="P232" s="30">
        <v>293.85000000000002</v>
      </c>
      <c r="Q232" s="30">
        <v>24.48</v>
      </c>
      <c r="R232" s="30">
        <v>293.82</v>
      </c>
      <c r="S232" s="30">
        <v>1521.01</v>
      </c>
      <c r="T232" s="30">
        <v>244.85</v>
      </c>
      <c r="U232" s="30">
        <v>244.85</v>
      </c>
      <c r="V232" s="30">
        <v>24.49</v>
      </c>
      <c r="W232" s="30">
        <v>293.85000000000002</v>
      </c>
      <c r="X232" s="30">
        <v>24.48</v>
      </c>
      <c r="Y232" s="30">
        <v>293.82</v>
      </c>
      <c r="Z232" s="30">
        <v>1521.01</v>
      </c>
      <c r="AA232" s="30">
        <v>881.5</v>
      </c>
      <c r="AB232" s="30">
        <v>0</v>
      </c>
      <c r="AC232" s="30">
        <v>0</v>
      </c>
      <c r="AD232" s="30">
        <v>0</v>
      </c>
    </row>
    <row r="233" spans="1:30">
      <c r="A233" s="30" t="s">
        <v>404</v>
      </c>
      <c r="B233" s="30" t="s">
        <v>405</v>
      </c>
      <c r="C233" s="30" t="b">
        <v>1</v>
      </c>
      <c r="D233" s="30" t="s">
        <v>5</v>
      </c>
      <c r="E233" s="30" t="s">
        <v>10430</v>
      </c>
      <c r="F233" s="30"/>
      <c r="G233" s="30" t="s">
        <v>10431</v>
      </c>
      <c r="H233" s="30">
        <v>0</v>
      </c>
      <c r="I233" s="32">
        <v>43190</v>
      </c>
      <c r="J233" s="32">
        <v>42388</v>
      </c>
      <c r="K233" s="30"/>
      <c r="L233" s="32">
        <v>41698</v>
      </c>
      <c r="M233" s="30">
        <v>1765.86</v>
      </c>
      <c r="N233" s="30">
        <v>0</v>
      </c>
      <c r="O233" s="30">
        <v>24.49</v>
      </c>
      <c r="P233" s="30">
        <v>293.85000000000002</v>
      </c>
      <c r="Q233" s="30">
        <v>24.48</v>
      </c>
      <c r="R233" s="30">
        <v>293.82</v>
      </c>
      <c r="S233" s="30">
        <v>1521.01</v>
      </c>
      <c r="T233" s="30">
        <v>244.85</v>
      </c>
      <c r="U233" s="30">
        <v>244.85</v>
      </c>
      <c r="V233" s="30">
        <v>24.49</v>
      </c>
      <c r="W233" s="30">
        <v>293.85000000000002</v>
      </c>
      <c r="X233" s="30">
        <v>24.48</v>
      </c>
      <c r="Y233" s="30">
        <v>293.82</v>
      </c>
      <c r="Z233" s="30">
        <v>1521.01</v>
      </c>
      <c r="AA233" s="30">
        <v>881.5</v>
      </c>
      <c r="AB233" s="30">
        <v>0</v>
      </c>
      <c r="AC233" s="30">
        <v>0</v>
      </c>
      <c r="AD233" s="30">
        <v>0</v>
      </c>
    </row>
    <row r="234" spans="1:30">
      <c r="A234" s="30" t="s">
        <v>406</v>
      </c>
      <c r="B234" s="30" t="s">
        <v>407</v>
      </c>
      <c r="C234" s="30" t="b">
        <v>1</v>
      </c>
      <c r="D234" s="30" t="s">
        <v>5</v>
      </c>
      <c r="E234" s="30" t="s">
        <v>10430</v>
      </c>
      <c r="F234" s="30"/>
      <c r="G234" s="30" t="s">
        <v>10431</v>
      </c>
      <c r="H234" s="30">
        <v>0</v>
      </c>
      <c r="I234" s="32">
        <v>43190</v>
      </c>
      <c r="J234" s="32">
        <v>42388</v>
      </c>
      <c r="K234" s="30"/>
      <c r="L234" s="32">
        <v>41698</v>
      </c>
      <c r="M234" s="30">
        <v>1765.86</v>
      </c>
      <c r="N234" s="30">
        <v>0</v>
      </c>
      <c r="O234" s="30">
        <v>24.49</v>
      </c>
      <c r="P234" s="30">
        <v>293.85000000000002</v>
      </c>
      <c r="Q234" s="30">
        <v>24.48</v>
      </c>
      <c r="R234" s="30">
        <v>293.82</v>
      </c>
      <c r="S234" s="30">
        <v>1521.01</v>
      </c>
      <c r="T234" s="30">
        <v>244.85</v>
      </c>
      <c r="U234" s="30">
        <v>244.85</v>
      </c>
      <c r="V234" s="30">
        <v>24.49</v>
      </c>
      <c r="W234" s="30">
        <v>293.85000000000002</v>
      </c>
      <c r="X234" s="30">
        <v>24.48</v>
      </c>
      <c r="Y234" s="30">
        <v>293.82</v>
      </c>
      <c r="Z234" s="30">
        <v>1521.01</v>
      </c>
      <c r="AA234" s="30">
        <v>881.5</v>
      </c>
      <c r="AB234" s="30">
        <v>0</v>
      </c>
      <c r="AC234" s="30">
        <v>0</v>
      </c>
      <c r="AD234" s="30">
        <v>0</v>
      </c>
    </row>
    <row r="235" spans="1:30">
      <c r="A235" s="30" t="s">
        <v>408</v>
      </c>
      <c r="B235" s="30" t="s">
        <v>409</v>
      </c>
      <c r="C235" s="30" t="b">
        <v>1</v>
      </c>
      <c r="D235" s="30" t="s">
        <v>5</v>
      </c>
      <c r="E235" s="30" t="s">
        <v>10430</v>
      </c>
      <c r="F235" s="30"/>
      <c r="G235" s="30" t="s">
        <v>10431</v>
      </c>
      <c r="H235" s="30">
        <v>0</v>
      </c>
      <c r="I235" s="32">
        <v>43190</v>
      </c>
      <c r="J235" s="32">
        <v>42388</v>
      </c>
      <c r="K235" s="30"/>
      <c r="L235" s="32">
        <v>41698</v>
      </c>
      <c r="M235" s="30">
        <v>1765.86</v>
      </c>
      <c r="N235" s="30">
        <v>0</v>
      </c>
      <c r="O235" s="30">
        <v>24.49</v>
      </c>
      <c r="P235" s="30">
        <v>293.85000000000002</v>
      </c>
      <c r="Q235" s="30">
        <v>24.48</v>
      </c>
      <c r="R235" s="30">
        <v>293.82</v>
      </c>
      <c r="S235" s="30">
        <v>1521.01</v>
      </c>
      <c r="T235" s="30">
        <v>244.85</v>
      </c>
      <c r="U235" s="30">
        <v>244.85</v>
      </c>
      <c r="V235" s="30">
        <v>24.49</v>
      </c>
      <c r="W235" s="30">
        <v>293.85000000000002</v>
      </c>
      <c r="X235" s="30">
        <v>24.48</v>
      </c>
      <c r="Y235" s="30">
        <v>293.82</v>
      </c>
      <c r="Z235" s="30">
        <v>1521.01</v>
      </c>
      <c r="AA235" s="30">
        <v>881.5</v>
      </c>
      <c r="AB235" s="30">
        <v>0</v>
      </c>
      <c r="AC235" s="30">
        <v>0</v>
      </c>
      <c r="AD235" s="30">
        <v>0</v>
      </c>
    </row>
    <row r="236" spans="1:30">
      <c r="A236" s="30" t="s">
        <v>410</v>
      </c>
      <c r="B236" s="30" t="s">
        <v>411</v>
      </c>
      <c r="C236" s="30" t="b">
        <v>1</v>
      </c>
      <c r="D236" s="30" t="s">
        <v>5</v>
      </c>
      <c r="E236" s="30" t="s">
        <v>10430</v>
      </c>
      <c r="F236" s="30"/>
      <c r="G236" s="30" t="s">
        <v>10431</v>
      </c>
      <c r="H236" s="30">
        <v>0</v>
      </c>
      <c r="I236" s="32">
        <v>43190</v>
      </c>
      <c r="J236" s="32">
        <v>42388</v>
      </c>
      <c r="K236" s="30"/>
      <c r="L236" s="32">
        <v>41698</v>
      </c>
      <c r="M236" s="30">
        <v>1765.86</v>
      </c>
      <c r="N236" s="30">
        <v>0</v>
      </c>
      <c r="O236" s="30">
        <v>24.49</v>
      </c>
      <c r="P236" s="30">
        <v>293.85000000000002</v>
      </c>
      <c r="Q236" s="30">
        <v>24.48</v>
      </c>
      <c r="R236" s="30">
        <v>293.82</v>
      </c>
      <c r="S236" s="30">
        <v>1521.01</v>
      </c>
      <c r="T236" s="30">
        <v>244.85</v>
      </c>
      <c r="U236" s="30">
        <v>244.85</v>
      </c>
      <c r="V236" s="30">
        <v>24.49</v>
      </c>
      <c r="W236" s="30">
        <v>293.85000000000002</v>
      </c>
      <c r="X236" s="30">
        <v>24.48</v>
      </c>
      <c r="Y236" s="30">
        <v>293.82</v>
      </c>
      <c r="Z236" s="30">
        <v>1521.01</v>
      </c>
      <c r="AA236" s="30">
        <v>881.5</v>
      </c>
      <c r="AB236" s="30">
        <v>0</v>
      </c>
      <c r="AC236" s="30">
        <v>0</v>
      </c>
      <c r="AD236" s="30">
        <v>0</v>
      </c>
    </row>
    <row r="237" spans="1:30">
      <c r="A237" s="30" t="s">
        <v>412</v>
      </c>
      <c r="B237" s="30" t="s">
        <v>413</v>
      </c>
      <c r="C237" s="30" t="b">
        <v>1</v>
      </c>
      <c r="D237" s="30" t="s">
        <v>5</v>
      </c>
      <c r="E237" s="30" t="s">
        <v>10430</v>
      </c>
      <c r="F237" s="30"/>
      <c r="G237" s="30" t="s">
        <v>10431</v>
      </c>
      <c r="H237" s="30">
        <v>0</v>
      </c>
      <c r="I237" s="32">
        <v>43190</v>
      </c>
      <c r="J237" s="32">
        <v>42388</v>
      </c>
      <c r="K237" s="30"/>
      <c r="L237" s="32">
        <v>41698</v>
      </c>
      <c r="M237" s="30">
        <v>1765.86</v>
      </c>
      <c r="N237" s="30">
        <v>0</v>
      </c>
      <c r="O237" s="30">
        <v>24.49</v>
      </c>
      <c r="P237" s="30">
        <v>293.85000000000002</v>
      </c>
      <c r="Q237" s="30">
        <v>24.48</v>
      </c>
      <c r="R237" s="30">
        <v>293.82</v>
      </c>
      <c r="S237" s="30">
        <v>1521.01</v>
      </c>
      <c r="T237" s="30">
        <v>244.85</v>
      </c>
      <c r="U237" s="30">
        <v>244.85</v>
      </c>
      <c r="V237" s="30">
        <v>24.49</v>
      </c>
      <c r="W237" s="30">
        <v>293.85000000000002</v>
      </c>
      <c r="X237" s="30">
        <v>24.48</v>
      </c>
      <c r="Y237" s="30">
        <v>293.82</v>
      </c>
      <c r="Z237" s="30">
        <v>1521.01</v>
      </c>
      <c r="AA237" s="30">
        <v>881.5</v>
      </c>
      <c r="AB237" s="30">
        <v>0</v>
      </c>
      <c r="AC237" s="30">
        <v>0</v>
      </c>
      <c r="AD237" s="30">
        <v>0</v>
      </c>
    </row>
    <row r="238" spans="1:30">
      <c r="A238" s="30" t="s">
        <v>414</v>
      </c>
      <c r="B238" s="30" t="s">
        <v>415</v>
      </c>
      <c r="C238" s="30" t="b">
        <v>1</v>
      </c>
      <c r="D238" s="30" t="s">
        <v>5</v>
      </c>
      <c r="E238" s="30" t="s">
        <v>10430</v>
      </c>
      <c r="F238" s="30"/>
      <c r="G238" s="30" t="s">
        <v>10431</v>
      </c>
      <c r="H238" s="30">
        <v>0</v>
      </c>
      <c r="I238" s="32">
        <v>43190</v>
      </c>
      <c r="J238" s="32">
        <v>42388</v>
      </c>
      <c r="K238" s="30"/>
      <c r="L238" s="32">
        <v>41698</v>
      </c>
      <c r="M238" s="30">
        <v>1765.86</v>
      </c>
      <c r="N238" s="30">
        <v>0</v>
      </c>
      <c r="O238" s="30">
        <v>24.49</v>
      </c>
      <c r="P238" s="30">
        <v>293.85000000000002</v>
      </c>
      <c r="Q238" s="30">
        <v>24.48</v>
      </c>
      <c r="R238" s="30">
        <v>293.82</v>
      </c>
      <c r="S238" s="30">
        <v>1521.01</v>
      </c>
      <c r="T238" s="30">
        <v>244.85</v>
      </c>
      <c r="U238" s="30">
        <v>244.85</v>
      </c>
      <c r="V238" s="30">
        <v>24.49</v>
      </c>
      <c r="W238" s="30">
        <v>293.85000000000002</v>
      </c>
      <c r="X238" s="30">
        <v>24.48</v>
      </c>
      <c r="Y238" s="30">
        <v>293.82</v>
      </c>
      <c r="Z238" s="30">
        <v>1521.01</v>
      </c>
      <c r="AA238" s="30">
        <v>881.5</v>
      </c>
      <c r="AB238" s="30">
        <v>0</v>
      </c>
      <c r="AC238" s="30">
        <v>0</v>
      </c>
      <c r="AD238" s="30">
        <v>0</v>
      </c>
    </row>
    <row r="239" spans="1:30">
      <c r="A239" s="30" t="s">
        <v>416</v>
      </c>
      <c r="B239" s="30" t="s">
        <v>417</v>
      </c>
      <c r="C239" s="30" t="b">
        <v>1</v>
      </c>
      <c r="D239" s="30" t="s">
        <v>5</v>
      </c>
      <c r="E239" s="30" t="s">
        <v>10430</v>
      </c>
      <c r="F239" s="30"/>
      <c r="G239" s="30" t="s">
        <v>10431</v>
      </c>
      <c r="H239" s="30">
        <v>0</v>
      </c>
      <c r="I239" s="32">
        <v>43190</v>
      </c>
      <c r="J239" s="32">
        <v>42388</v>
      </c>
      <c r="K239" s="30"/>
      <c r="L239" s="32">
        <v>41698</v>
      </c>
      <c r="M239" s="30">
        <v>77342.16</v>
      </c>
      <c r="N239" s="30">
        <v>0</v>
      </c>
      <c r="O239" s="30">
        <v>1080.1500000000001</v>
      </c>
      <c r="P239" s="30">
        <v>12961.79</v>
      </c>
      <c r="Q239" s="30">
        <v>1080.1400000000001</v>
      </c>
      <c r="R239" s="30">
        <v>12961.74</v>
      </c>
      <c r="S239" s="30">
        <v>66540.710000000006</v>
      </c>
      <c r="T239" s="30">
        <v>10801.45</v>
      </c>
      <c r="U239" s="30">
        <v>10801.45</v>
      </c>
      <c r="V239" s="30">
        <v>1080.1500000000001</v>
      </c>
      <c r="W239" s="30">
        <v>12961.79</v>
      </c>
      <c r="X239" s="30">
        <v>1080.1400000000001</v>
      </c>
      <c r="Y239" s="30">
        <v>12961.74</v>
      </c>
      <c r="Z239" s="30">
        <v>66540.710000000006</v>
      </c>
      <c r="AA239" s="30">
        <v>38610.160000000003</v>
      </c>
      <c r="AB239" s="30">
        <v>0</v>
      </c>
      <c r="AC239" s="30">
        <v>0</v>
      </c>
      <c r="AD239" s="30">
        <v>0</v>
      </c>
    </row>
    <row r="240" spans="1:30" hidden="1">
      <c r="A240" s="30" t="s">
        <v>418</v>
      </c>
      <c r="B240" s="30" t="s">
        <v>419</v>
      </c>
      <c r="C240" s="30" t="b">
        <v>1</v>
      </c>
      <c r="D240" s="30" t="s">
        <v>5</v>
      </c>
      <c r="E240" s="30" t="s">
        <v>10430</v>
      </c>
      <c r="F240" s="30"/>
      <c r="G240" s="30" t="s">
        <v>10431</v>
      </c>
      <c r="H240" s="30">
        <v>10</v>
      </c>
      <c r="I240" s="32">
        <v>42825</v>
      </c>
      <c r="J240" s="32">
        <v>42388</v>
      </c>
      <c r="K240" s="32">
        <v>42825</v>
      </c>
      <c r="L240" s="32">
        <v>41729</v>
      </c>
      <c r="M240" s="30">
        <v>12283.5</v>
      </c>
      <c r="N240" s="30">
        <v>0</v>
      </c>
      <c r="O240" s="30">
        <v>174.15</v>
      </c>
      <c r="P240" s="30">
        <v>2089.89</v>
      </c>
      <c r="Q240" s="30">
        <v>174.16</v>
      </c>
      <c r="R240" s="30">
        <v>2089.85</v>
      </c>
      <c r="S240" s="30">
        <v>8277.94</v>
      </c>
      <c r="T240" s="30">
        <v>4005.56</v>
      </c>
      <c r="U240" s="30">
        <v>4005.56</v>
      </c>
      <c r="V240" s="30">
        <v>174.15</v>
      </c>
      <c r="W240" s="30">
        <v>2089.89</v>
      </c>
      <c r="X240" s="30">
        <v>174.16</v>
      </c>
      <c r="Y240" s="30">
        <v>2089.85</v>
      </c>
      <c r="Z240" s="30">
        <v>8277.94</v>
      </c>
      <c r="AA240" s="30">
        <v>6269.56</v>
      </c>
      <c r="AB240" s="30">
        <v>4005.56</v>
      </c>
      <c r="AC240" s="30">
        <v>0</v>
      </c>
      <c r="AD240" s="30">
        <v>-4005.56</v>
      </c>
    </row>
    <row r="241" spans="1:30">
      <c r="A241" s="30" t="s">
        <v>420</v>
      </c>
      <c r="B241" s="30" t="s">
        <v>421</v>
      </c>
      <c r="C241" s="30" t="b">
        <v>1</v>
      </c>
      <c r="D241" s="30" t="s">
        <v>5</v>
      </c>
      <c r="E241" s="30" t="s">
        <v>10430</v>
      </c>
      <c r="F241" s="30"/>
      <c r="G241" s="30" t="s">
        <v>10431</v>
      </c>
      <c r="H241" s="30">
        <v>0</v>
      </c>
      <c r="I241" s="32">
        <v>43190</v>
      </c>
      <c r="J241" s="32">
        <v>42388</v>
      </c>
      <c r="K241" s="30"/>
      <c r="L241" s="32">
        <v>41425</v>
      </c>
      <c r="M241" s="30">
        <v>1191.3</v>
      </c>
      <c r="N241" s="30">
        <v>0</v>
      </c>
      <c r="O241" s="30">
        <v>12.37</v>
      </c>
      <c r="P241" s="30">
        <v>148.46</v>
      </c>
      <c r="Q241" s="30">
        <v>12.38</v>
      </c>
      <c r="R241" s="30">
        <v>148.5</v>
      </c>
      <c r="S241" s="30">
        <v>1178.93</v>
      </c>
      <c r="T241" s="30">
        <v>12.37</v>
      </c>
      <c r="U241" s="30">
        <v>12.37</v>
      </c>
      <c r="V241" s="30">
        <v>12.37</v>
      </c>
      <c r="W241" s="30">
        <v>148.46</v>
      </c>
      <c r="X241" s="30">
        <v>12.38</v>
      </c>
      <c r="Y241" s="30">
        <v>148.5</v>
      </c>
      <c r="Z241" s="30">
        <v>1178.93</v>
      </c>
      <c r="AA241" s="30">
        <v>296.95999999999998</v>
      </c>
      <c r="AB241" s="30">
        <v>0</v>
      </c>
      <c r="AC241" s="30">
        <v>0</v>
      </c>
      <c r="AD241" s="30">
        <v>0</v>
      </c>
    </row>
    <row r="242" spans="1:30">
      <c r="A242" s="30" t="s">
        <v>422</v>
      </c>
      <c r="B242" s="30" t="s">
        <v>423</v>
      </c>
      <c r="C242" s="30" t="b">
        <v>1</v>
      </c>
      <c r="D242" s="30" t="s">
        <v>5</v>
      </c>
      <c r="E242" s="30" t="s">
        <v>10430</v>
      </c>
      <c r="F242" s="30"/>
      <c r="G242" s="30" t="s">
        <v>10431</v>
      </c>
      <c r="H242" s="30">
        <v>9</v>
      </c>
      <c r="I242" s="32">
        <v>43190</v>
      </c>
      <c r="J242" s="32">
        <v>42388</v>
      </c>
      <c r="K242" s="30"/>
      <c r="L242" s="32">
        <v>41374</v>
      </c>
      <c r="M242" s="30">
        <v>13976</v>
      </c>
      <c r="N242" s="30">
        <v>0</v>
      </c>
      <c r="O242" s="30">
        <v>132.27000000000001</v>
      </c>
      <c r="P242" s="30">
        <v>1587.18</v>
      </c>
      <c r="Q242" s="30">
        <v>132.26</v>
      </c>
      <c r="R242" s="30">
        <v>1587.18</v>
      </c>
      <c r="S242" s="30">
        <v>13976</v>
      </c>
      <c r="T242" s="30">
        <v>0</v>
      </c>
      <c r="U242" s="30">
        <v>0</v>
      </c>
      <c r="V242" s="30">
        <v>132.27000000000001</v>
      </c>
      <c r="W242" s="30">
        <v>1587.18</v>
      </c>
      <c r="X242" s="30">
        <v>132.26</v>
      </c>
      <c r="Y242" s="30">
        <v>1587.18</v>
      </c>
      <c r="Z242" s="30">
        <v>13976</v>
      </c>
      <c r="AA242" s="30">
        <v>3174.36</v>
      </c>
      <c r="AB242" s="30">
        <v>0</v>
      </c>
      <c r="AC242" s="30">
        <v>0</v>
      </c>
      <c r="AD242" s="30">
        <v>0</v>
      </c>
    </row>
    <row r="243" spans="1:30">
      <c r="A243" s="30" t="s">
        <v>424</v>
      </c>
      <c r="B243" s="30" t="s">
        <v>425</v>
      </c>
      <c r="C243" s="30" t="b">
        <v>1</v>
      </c>
      <c r="D243" s="30" t="s">
        <v>5</v>
      </c>
      <c r="E243" s="30" t="s">
        <v>10430</v>
      </c>
      <c r="F243" s="30"/>
      <c r="G243" s="30" t="s">
        <v>10431</v>
      </c>
      <c r="H243" s="30">
        <v>0</v>
      </c>
      <c r="I243" s="32">
        <v>43190</v>
      </c>
      <c r="J243" s="32">
        <v>42388</v>
      </c>
      <c r="K243" s="30"/>
      <c r="L243" s="32">
        <v>41729</v>
      </c>
      <c r="M243" s="30">
        <v>12283.5</v>
      </c>
      <c r="N243" s="30">
        <v>0</v>
      </c>
      <c r="O243" s="30">
        <v>174.15</v>
      </c>
      <c r="P243" s="30">
        <v>2089.85</v>
      </c>
      <c r="Q243" s="30">
        <v>174.16</v>
      </c>
      <c r="R243" s="30">
        <v>2089.86</v>
      </c>
      <c r="S243" s="30">
        <v>10367.799999999999</v>
      </c>
      <c r="T243" s="30">
        <v>1915.7</v>
      </c>
      <c r="U243" s="30">
        <v>1915.7</v>
      </c>
      <c r="V243" s="30">
        <v>174.15</v>
      </c>
      <c r="W243" s="30">
        <v>2089.85</v>
      </c>
      <c r="X243" s="30">
        <v>174.16</v>
      </c>
      <c r="Y243" s="30">
        <v>2089.86</v>
      </c>
      <c r="Z243" s="30">
        <v>10367.799999999999</v>
      </c>
      <c r="AA243" s="30">
        <v>6269.56</v>
      </c>
      <c r="AB243" s="30">
        <v>0</v>
      </c>
      <c r="AC243" s="30">
        <v>0</v>
      </c>
      <c r="AD243" s="30">
        <v>0</v>
      </c>
    </row>
    <row r="244" spans="1:30">
      <c r="A244" s="30" t="s">
        <v>426</v>
      </c>
      <c r="B244" s="30" t="s">
        <v>427</v>
      </c>
      <c r="C244" s="30" t="b">
        <v>1</v>
      </c>
      <c r="D244" s="30" t="s">
        <v>5</v>
      </c>
      <c r="E244" s="30" t="s">
        <v>10430</v>
      </c>
      <c r="F244" s="30"/>
      <c r="G244" s="30" t="s">
        <v>10431</v>
      </c>
      <c r="H244" s="30">
        <v>0</v>
      </c>
      <c r="I244" s="32">
        <v>43190</v>
      </c>
      <c r="J244" s="32">
        <v>42388</v>
      </c>
      <c r="K244" s="30"/>
      <c r="L244" s="32">
        <v>41729</v>
      </c>
      <c r="M244" s="30">
        <v>1556.1</v>
      </c>
      <c r="N244" s="30">
        <v>0</v>
      </c>
      <c r="O244" s="30">
        <v>22.06</v>
      </c>
      <c r="P244" s="30">
        <v>264.72000000000003</v>
      </c>
      <c r="Q244" s="30">
        <v>22.07</v>
      </c>
      <c r="R244" s="30">
        <v>264.77999999999997</v>
      </c>
      <c r="S244" s="30">
        <v>1313.39</v>
      </c>
      <c r="T244" s="30">
        <v>242.71</v>
      </c>
      <c r="U244" s="30">
        <v>242.71</v>
      </c>
      <c r="V244" s="30">
        <v>22.06</v>
      </c>
      <c r="W244" s="30">
        <v>264.72000000000003</v>
      </c>
      <c r="X244" s="30">
        <v>22.07</v>
      </c>
      <c r="Y244" s="30">
        <v>264.77999999999997</v>
      </c>
      <c r="Z244" s="30">
        <v>1313.39</v>
      </c>
      <c r="AA244" s="30">
        <v>794.27</v>
      </c>
      <c r="AB244" s="30">
        <v>0</v>
      </c>
      <c r="AC244" s="30">
        <v>0</v>
      </c>
      <c r="AD244" s="30">
        <v>0</v>
      </c>
    </row>
    <row r="245" spans="1:30">
      <c r="A245" s="30" t="s">
        <v>428</v>
      </c>
      <c r="B245" s="30" t="s">
        <v>429</v>
      </c>
      <c r="C245" s="30" t="b">
        <v>1</v>
      </c>
      <c r="D245" s="30" t="s">
        <v>5</v>
      </c>
      <c r="E245" s="30" t="s">
        <v>10430</v>
      </c>
      <c r="F245" s="30"/>
      <c r="G245" s="30" t="s">
        <v>10431</v>
      </c>
      <c r="H245" s="30">
        <v>0</v>
      </c>
      <c r="I245" s="32">
        <v>43190</v>
      </c>
      <c r="J245" s="32">
        <v>42388</v>
      </c>
      <c r="K245" s="30"/>
      <c r="L245" s="32">
        <v>41450</v>
      </c>
      <c r="M245" s="30">
        <v>1418.16</v>
      </c>
      <c r="N245" s="30">
        <v>0</v>
      </c>
      <c r="O245" s="30">
        <v>15.24</v>
      </c>
      <c r="P245" s="30">
        <v>182.87</v>
      </c>
      <c r="Q245" s="30">
        <v>15.23</v>
      </c>
      <c r="R245" s="30">
        <v>182.82</v>
      </c>
      <c r="S245" s="30">
        <v>1387.69</v>
      </c>
      <c r="T245" s="30">
        <v>30.47</v>
      </c>
      <c r="U245" s="30">
        <v>30.47</v>
      </c>
      <c r="V245" s="30">
        <v>15.24</v>
      </c>
      <c r="W245" s="30">
        <v>182.87</v>
      </c>
      <c r="X245" s="30">
        <v>15.23</v>
      </c>
      <c r="Y245" s="30">
        <v>182.82</v>
      </c>
      <c r="Z245" s="30">
        <v>1387.69</v>
      </c>
      <c r="AA245" s="30">
        <v>365.68</v>
      </c>
      <c r="AB245" s="30">
        <v>0</v>
      </c>
      <c r="AC245" s="30">
        <v>0</v>
      </c>
      <c r="AD245" s="30">
        <v>0</v>
      </c>
    </row>
    <row r="246" spans="1:30">
      <c r="A246" s="30" t="s">
        <v>430</v>
      </c>
      <c r="B246" s="30" t="s">
        <v>431</v>
      </c>
      <c r="C246" s="30" t="b">
        <v>1</v>
      </c>
      <c r="D246" s="30" t="s">
        <v>5</v>
      </c>
      <c r="E246" s="30" t="s">
        <v>10430</v>
      </c>
      <c r="F246" s="30"/>
      <c r="G246" s="30" t="s">
        <v>10431</v>
      </c>
      <c r="H246" s="30">
        <v>0</v>
      </c>
      <c r="I246" s="32">
        <v>43190</v>
      </c>
      <c r="J246" s="32">
        <v>42388</v>
      </c>
      <c r="K246" s="30"/>
      <c r="L246" s="32">
        <v>41450</v>
      </c>
      <c r="M246" s="30">
        <v>1841.1</v>
      </c>
      <c r="N246" s="30">
        <v>0</v>
      </c>
      <c r="O246" s="30">
        <v>19.79</v>
      </c>
      <c r="P246" s="30">
        <v>237.41</v>
      </c>
      <c r="Q246" s="30">
        <v>19.78</v>
      </c>
      <c r="R246" s="30">
        <v>237.42</v>
      </c>
      <c r="S246" s="30">
        <v>1801.53</v>
      </c>
      <c r="T246" s="30">
        <v>39.57</v>
      </c>
      <c r="U246" s="30">
        <v>39.57</v>
      </c>
      <c r="V246" s="30">
        <v>19.79</v>
      </c>
      <c r="W246" s="30">
        <v>237.41</v>
      </c>
      <c r="X246" s="30">
        <v>19.78</v>
      </c>
      <c r="Y246" s="30">
        <v>237.42</v>
      </c>
      <c r="Z246" s="30">
        <v>1801.53</v>
      </c>
      <c r="AA246" s="30">
        <v>474.83</v>
      </c>
      <c r="AB246" s="30">
        <v>0</v>
      </c>
      <c r="AC246" s="30">
        <v>0</v>
      </c>
      <c r="AD246" s="30">
        <v>0</v>
      </c>
    </row>
    <row r="247" spans="1:30">
      <c r="A247" s="30" t="s">
        <v>432</v>
      </c>
      <c r="B247" s="30" t="s">
        <v>433</v>
      </c>
      <c r="C247" s="30" t="b">
        <v>1</v>
      </c>
      <c r="D247" s="30" t="s">
        <v>5</v>
      </c>
      <c r="E247" s="30" t="s">
        <v>10430</v>
      </c>
      <c r="F247" s="30"/>
      <c r="G247" s="30" t="s">
        <v>10431</v>
      </c>
      <c r="H247" s="30">
        <v>0</v>
      </c>
      <c r="I247" s="32">
        <v>43190</v>
      </c>
      <c r="J247" s="32">
        <v>42388</v>
      </c>
      <c r="K247" s="30"/>
      <c r="L247" s="32">
        <v>41450</v>
      </c>
      <c r="M247" s="30">
        <v>1841.1</v>
      </c>
      <c r="N247" s="30">
        <v>0</v>
      </c>
      <c r="O247" s="30">
        <v>19.79</v>
      </c>
      <c r="P247" s="30">
        <v>237.41</v>
      </c>
      <c r="Q247" s="30">
        <v>19.78</v>
      </c>
      <c r="R247" s="30">
        <v>237.42</v>
      </c>
      <c r="S247" s="30">
        <v>1801.53</v>
      </c>
      <c r="T247" s="30">
        <v>39.57</v>
      </c>
      <c r="U247" s="30">
        <v>39.57</v>
      </c>
      <c r="V247" s="30">
        <v>19.79</v>
      </c>
      <c r="W247" s="30">
        <v>237.41</v>
      </c>
      <c r="X247" s="30">
        <v>19.78</v>
      </c>
      <c r="Y247" s="30">
        <v>237.42</v>
      </c>
      <c r="Z247" s="30">
        <v>1801.53</v>
      </c>
      <c r="AA247" s="30">
        <v>474.83</v>
      </c>
      <c r="AB247" s="30">
        <v>0</v>
      </c>
      <c r="AC247" s="30">
        <v>0</v>
      </c>
      <c r="AD247" s="30">
        <v>0</v>
      </c>
    </row>
    <row r="248" spans="1:30">
      <c r="A248" s="30" t="s">
        <v>434</v>
      </c>
      <c r="B248" s="30" t="s">
        <v>435</v>
      </c>
      <c r="C248" s="30" t="b">
        <v>1</v>
      </c>
      <c r="D248" s="30" t="s">
        <v>5</v>
      </c>
      <c r="E248" s="30" t="s">
        <v>10430</v>
      </c>
      <c r="F248" s="30"/>
      <c r="G248" s="30" t="s">
        <v>10431</v>
      </c>
      <c r="H248" s="30">
        <v>0</v>
      </c>
      <c r="I248" s="32">
        <v>43190</v>
      </c>
      <c r="J248" s="32">
        <v>42388</v>
      </c>
      <c r="K248" s="30"/>
      <c r="L248" s="32">
        <v>41450</v>
      </c>
      <c r="M248" s="30">
        <v>1841.1</v>
      </c>
      <c r="N248" s="30">
        <v>0</v>
      </c>
      <c r="O248" s="30">
        <v>19.79</v>
      </c>
      <c r="P248" s="30">
        <v>237.41</v>
      </c>
      <c r="Q248" s="30">
        <v>19.78</v>
      </c>
      <c r="R248" s="30">
        <v>237.42</v>
      </c>
      <c r="S248" s="30">
        <v>1801.53</v>
      </c>
      <c r="T248" s="30">
        <v>39.57</v>
      </c>
      <c r="U248" s="30">
        <v>39.57</v>
      </c>
      <c r="V248" s="30">
        <v>19.79</v>
      </c>
      <c r="W248" s="30">
        <v>237.41</v>
      </c>
      <c r="X248" s="30">
        <v>19.78</v>
      </c>
      <c r="Y248" s="30">
        <v>237.42</v>
      </c>
      <c r="Z248" s="30">
        <v>1801.53</v>
      </c>
      <c r="AA248" s="30">
        <v>474.83</v>
      </c>
      <c r="AB248" s="30">
        <v>0</v>
      </c>
      <c r="AC248" s="30">
        <v>0</v>
      </c>
      <c r="AD248" s="30">
        <v>0</v>
      </c>
    </row>
    <row r="249" spans="1:30">
      <c r="A249" s="30" t="s">
        <v>436</v>
      </c>
      <c r="B249" s="30" t="s">
        <v>437</v>
      </c>
      <c r="C249" s="30" t="b">
        <v>1</v>
      </c>
      <c r="D249" s="30" t="s">
        <v>5</v>
      </c>
      <c r="E249" s="30" t="s">
        <v>10430</v>
      </c>
      <c r="F249" s="30"/>
      <c r="G249" s="30" t="s">
        <v>10431</v>
      </c>
      <c r="H249" s="30">
        <v>0</v>
      </c>
      <c r="I249" s="32">
        <v>43190</v>
      </c>
      <c r="J249" s="32">
        <v>42388</v>
      </c>
      <c r="K249" s="30"/>
      <c r="L249" s="32">
        <v>41687</v>
      </c>
      <c r="M249" s="30">
        <v>1168.5</v>
      </c>
      <c r="N249" s="30">
        <v>0</v>
      </c>
      <c r="O249" s="30">
        <v>15.96</v>
      </c>
      <c r="P249" s="30">
        <v>191.42</v>
      </c>
      <c r="Q249" s="30">
        <v>15.95</v>
      </c>
      <c r="R249" s="30">
        <v>191.46</v>
      </c>
      <c r="S249" s="30">
        <v>1008.95</v>
      </c>
      <c r="T249" s="30">
        <v>159.55000000000001</v>
      </c>
      <c r="U249" s="30">
        <v>159.55000000000001</v>
      </c>
      <c r="V249" s="30">
        <v>15.96</v>
      </c>
      <c r="W249" s="30">
        <v>191.42</v>
      </c>
      <c r="X249" s="30">
        <v>15.95</v>
      </c>
      <c r="Y249" s="30">
        <v>191.46</v>
      </c>
      <c r="Z249" s="30">
        <v>1008.95</v>
      </c>
      <c r="AA249" s="30">
        <v>574.33000000000004</v>
      </c>
      <c r="AB249" s="30">
        <v>0</v>
      </c>
      <c r="AC249" s="30">
        <v>0</v>
      </c>
      <c r="AD249" s="30">
        <v>0</v>
      </c>
    </row>
    <row r="250" spans="1:30" hidden="1">
      <c r="A250" s="30" t="s">
        <v>10344</v>
      </c>
      <c r="B250" s="30" t="s">
        <v>10461</v>
      </c>
      <c r="C250" s="30" t="b">
        <v>1</v>
      </c>
      <c r="D250" s="30" t="s">
        <v>5</v>
      </c>
      <c r="E250" s="30" t="s">
        <v>10430</v>
      </c>
      <c r="F250" s="30"/>
      <c r="G250" s="30" t="s">
        <v>10431</v>
      </c>
      <c r="H250" s="30">
        <v>10</v>
      </c>
      <c r="I250" s="32">
        <v>42460</v>
      </c>
      <c r="J250" s="32">
        <v>42388</v>
      </c>
      <c r="K250" s="32">
        <v>41729</v>
      </c>
      <c r="L250" s="32">
        <v>41520</v>
      </c>
      <c r="M250" s="30">
        <v>449</v>
      </c>
      <c r="N250" s="30">
        <v>0</v>
      </c>
      <c r="O250" s="30">
        <v>12.47</v>
      </c>
      <c r="P250" s="30">
        <v>149.66</v>
      </c>
      <c r="Q250" s="30">
        <v>12.47</v>
      </c>
      <c r="R250" s="30">
        <v>149.63999999999999</v>
      </c>
      <c r="S250" s="30">
        <v>385.42</v>
      </c>
      <c r="T250" s="30">
        <v>63.58</v>
      </c>
      <c r="U250" s="30">
        <v>63.58</v>
      </c>
      <c r="V250" s="30">
        <v>12.47</v>
      </c>
      <c r="W250" s="30">
        <v>149.66</v>
      </c>
      <c r="X250" s="30">
        <v>12.47</v>
      </c>
      <c r="Y250" s="30">
        <v>149.63999999999999</v>
      </c>
      <c r="Z250" s="30">
        <v>385.42</v>
      </c>
      <c r="AA250" s="30">
        <v>150.87</v>
      </c>
      <c r="AB250" s="30">
        <v>63.58</v>
      </c>
      <c r="AC250" s="30">
        <v>0</v>
      </c>
      <c r="AD250" s="30">
        <v>-63.58</v>
      </c>
    </row>
    <row r="251" spans="1:30" hidden="1">
      <c r="A251" s="30" t="s">
        <v>10345</v>
      </c>
      <c r="B251" s="30" t="s">
        <v>10462</v>
      </c>
      <c r="C251" s="30" t="b">
        <v>1</v>
      </c>
      <c r="D251" s="30" t="s">
        <v>5</v>
      </c>
      <c r="E251" s="30" t="s">
        <v>10430</v>
      </c>
      <c r="F251" s="30"/>
      <c r="G251" s="30" t="s">
        <v>10431</v>
      </c>
      <c r="H251" s="30">
        <v>10</v>
      </c>
      <c r="I251" s="32">
        <v>42460</v>
      </c>
      <c r="J251" s="32">
        <v>42388</v>
      </c>
      <c r="K251" s="32">
        <v>41729</v>
      </c>
      <c r="L251" s="32">
        <v>41520</v>
      </c>
      <c r="M251" s="30">
        <v>449</v>
      </c>
      <c r="N251" s="30">
        <v>0</v>
      </c>
      <c r="O251" s="30">
        <v>12.47</v>
      </c>
      <c r="P251" s="30">
        <v>149.66</v>
      </c>
      <c r="Q251" s="30">
        <v>12.47</v>
      </c>
      <c r="R251" s="30">
        <v>149.63999999999999</v>
      </c>
      <c r="S251" s="30">
        <v>385.42</v>
      </c>
      <c r="T251" s="30">
        <v>63.58</v>
      </c>
      <c r="U251" s="30">
        <v>63.58</v>
      </c>
      <c r="V251" s="30">
        <v>12.47</v>
      </c>
      <c r="W251" s="30">
        <v>149.66</v>
      </c>
      <c r="X251" s="30">
        <v>12.47</v>
      </c>
      <c r="Y251" s="30">
        <v>149.63999999999999</v>
      </c>
      <c r="Z251" s="30">
        <v>385.42</v>
      </c>
      <c r="AA251" s="30">
        <v>150.87</v>
      </c>
      <c r="AB251" s="30">
        <v>63.58</v>
      </c>
      <c r="AC251" s="30">
        <v>0</v>
      </c>
      <c r="AD251" s="30">
        <v>-63.58</v>
      </c>
    </row>
    <row r="252" spans="1:30" hidden="1">
      <c r="A252" s="30" t="s">
        <v>10346</v>
      </c>
      <c r="B252" s="30" t="s">
        <v>10463</v>
      </c>
      <c r="C252" s="30" t="b">
        <v>1</v>
      </c>
      <c r="D252" s="30" t="s">
        <v>5</v>
      </c>
      <c r="E252" s="30" t="s">
        <v>10430</v>
      </c>
      <c r="F252" s="30"/>
      <c r="G252" s="30" t="s">
        <v>10431</v>
      </c>
      <c r="H252" s="30">
        <v>10</v>
      </c>
      <c r="I252" s="32">
        <v>42460</v>
      </c>
      <c r="J252" s="32">
        <v>42388</v>
      </c>
      <c r="K252" s="32">
        <v>41729</v>
      </c>
      <c r="L252" s="32">
        <v>41520</v>
      </c>
      <c r="M252" s="30">
        <v>449</v>
      </c>
      <c r="N252" s="30">
        <v>0</v>
      </c>
      <c r="O252" s="30">
        <v>12.47</v>
      </c>
      <c r="P252" s="30">
        <v>149.66</v>
      </c>
      <c r="Q252" s="30">
        <v>12.47</v>
      </c>
      <c r="R252" s="30">
        <v>149.63999999999999</v>
      </c>
      <c r="S252" s="30">
        <v>385.42</v>
      </c>
      <c r="T252" s="30">
        <v>63.58</v>
      </c>
      <c r="U252" s="30">
        <v>63.58</v>
      </c>
      <c r="V252" s="30">
        <v>12.47</v>
      </c>
      <c r="W252" s="30">
        <v>149.66</v>
      </c>
      <c r="X252" s="30">
        <v>12.47</v>
      </c>
      <c r="Y252" s="30">
        <v>149.63999999999999</v>
      </c>
      <c r="Z252" s="30">
        <v>385.42</v>
      </c>
      <c r="AA252" s="30">
        <v>150.87</v>
      </c>
      <c r="AB252" s="30">
        <v>63.58</v>
      </c>
      <c r="AC252" s="30">
        <v>0</v>
      </c>
      <c r="AD252" s="30">
        <v>-63.58</v>
      </c>
    </row>
    <row r="253" spans="1:30">
      <c r="A253" s="30" t="s">
        <v>438</v>
      </c>
      <c r="B253" s="30" t="s">
        <v>439</v>
      </c>
      <c r="C253" s="30" t="b">
        <v>1</v>
      </c>
      <c r="D253" s="30" t="s">
        <v>5</v>
      </c>
      <c r="E253" s="30" t="s">
        <v>10430</v>
      </c>
      <c r="F253" s="30"/>
      <c r="G253" s="30" t="s">
        <v>10431</v>
      </c>
      <c r="H253" s="30">
        <v>0</v>
      </c>
      <c r="I253" s="32">
        <v>43190</v>
      </c>
      <c r="J253" s="32">
        <v>42388</v>
      </c>
      <c r="K253" s="30"/>
      <c r="L253" s="32">
        <v>41722</v>
      </c>
      <c r="M253" s="30">
        <v>5618.37</v>
      </c>
      <c r="N253" s="30">
        <v>0</v>
      </c>
      <c r="O253" s="30">
        <v>79.400000000000006</v>
      </c>
      <c r="P253" s="30">
        <v>952.8</v>
      </c>
      <c r="Q253" s="30">
        <v>79.41</v>
      </c>
      <c r="R253" s="30">
        <v>952.82</v>
      </c>
      <c r="S253" s="30">
        <v>4744.92</v>
      </c>
      <c r="T253" s="30">
        <v>873.45</v>
      </c>
      <c r="U253" s="30">
        <v>873.45</v>
      </c>
      <c r="V253" s="30">
        <v>79.400000000000006</v>
      </c>
      <c r="W253" s="30">
        <v>952.8</v>
      </c>
      <c r="X253" s="30">
        <v>79.41</v>
      </c>
      <c r="Y253" s="30">
        <v>952.82</v>
      </c>
      <c r="Z253" s="30">
        <v>4744.92</v>
      </c>
      <c r="AA253" s="30">
        <v>2858.47</v>
      </c>
      <c r="AB253" s="30">
        <v>0</v>
      </c>
      <c r="AC253" s="30">
        <v>0</v>
      </c>
      <c r="AD253" s="30">
        <v>0</v>
      </c>
    </row>
    <row r="254" spans="1:30">
      <c r="A254" s="30" t="s">
        <v>440</v>
      </c>
      <c r="B254" s="30" t="s">
        <v>441</v>
      </c>
      <c r="C254" s="30" t="b">
        <v>1</v>
      </c>
      <c r="D254" s="30" t="s">
        <v>5</v>
      </c>
      <c r="E254" s="30" t="s">
        <v>10430</v>
      </c>
      <c r="F254" s="30"/>
      <c r="G254" s="30" t="s">
        <v>10431</v>
      </c>
      <c r="H254" s="30">
        <v>9</v>
      </c>
      <c r="I254" s="32">
        <v>43190</v>
      </c>
      <c r="J254" s="32">
        <v>42388</v>
      </c>
      <c r="K254" s="30"/>
      <c r="L254" s="32">
        <v>41374</v>
      </c>
      <c r="M254" s="30">
        <v>9587.4</v>
      </c>
      <c r="N254" s="30">
        <v>0</v>
      </c>
      <c r="O254" s="30">
        <v>90.74</v>
      </c>
      <c r="P254" s="30">
        <v>1088.81</v>
      </c>
      <c r="Q254" s="30">
        <v>90.73</v>
      </c>
      <c r="R254" s="30">
        <v>1088.82</v>
      </c>
      <c r="S254" s="30">
        <v>9587.4</v>
      </c>
      <c r="T254" s="30">
        <v>0</v>
      </c>
      <c r="U254" s="30">
        <v>0</v>
      </c>
      <c r="V254" s="30">
        <v>90.74</v>
      </c>
      <c r="W254" s="30">
        <v>1088.81</v>
      </c>
      <c r="X254" s="30">
        <v>90.73</v>
      </c>
      <c r="Y254" s="30">
        <v>1088.82</v>
      </c>
      <c r="Z254" s="30">
        <v>9587.4</v>
      </c>
      <c r="AA254" s="30">
        <v>2177.63</v>
      </c>
      <c r="AB254" s="30">
        <v>0</v>
      </c>
      <c r="AC254" s="30">
        <v>0</v>
      </c>
      <c r="AD254" s="30">
        <v>0</v>
      </c>
    </row>
    <row r="255" spans="1:30" hidden="1">
      <c r="A255" s="30" t="s">
        <v>442</v>
      </c>
      <c r="B255" s="30" t="s">
        <v>443</v>
      </c>
      <c r="C255" s="30" t="b">
        <v>1</v>
      </c>
      <c r="D255" s="30" t="s">
        <v>5</v>
      </c>
      <c r="E255" s="30" t="s">
        <v>10430</v>
      </c>
      <c r="F255" s="30"/>
      <c r="G255" s="30" t="s">
        <v>10431</v>
      </c>
      <c r="H255" s="30">
        <v>10</v>
      </c>
      <c r="I255" s="32">
        <v>42825</v>
      </c>
      <c r="J255" s="32">
        <v>42388</v>
      </c>
      <c r="K255" s="32">
        <v>42825</v>
      </c>
      <c r="L255" s="32">
        <v>36932</v>
      </c>
      <c r="M255" s="30">
        <v>10000</v>
      </c>
      <c r="N255" s="30">
        <v>0</v>
      </c>
      <c r="O255" s="30">
        <v>49.02</v>
      </c>
      <c r="P255" s="30">
        <v>588.24</v>
      </c>
      <c r="Q255" s="30">
        <v>49.02</v>
      </c>
      <c r="R255" s="30">
        <v>588.24</v>
      </c>
      <c r="S255" s="30">
        <v>9491.98</v>
      </c>
      <c r="T255" s="30">
        <v>508.02</v>
      </c>
      <c r="U255" s="30">
        <v>508.02</v>
      </c>
      <c r="V255" s="30">
        <v>49.02</v>
      </c>
      <c r="W255" s="30">
        <v>588.24</v>
      </c>
      <c r="X255" s="30">
        <v>49.02</v>
      </c>
      <c r="Y255" s="30">
        <v>588.24</v>
      </c>
      <c r="Z255" s="30">
        <v>9491.98</v>
      </c>
      <c r="AA255" s="30">
        <v>1194.3</v>
      </c>
      <c r="AB255" s="30">
        <v>508.02</v>
      </c>
      <c r="AC255" s="30">
        <v>0</v>
      </c>
      <c r="AD255" s="30">
        <v>-508.02</v>
      </c>
    </row>
    <row r="256" spans="1:30" hidden="1">
      <c r="A256" s="30" t="s">
        <v>444</v>
      </c>
      <c r="B256" s="30" t="s">
        <v>445</v>
      </c>
      <c r="C256" s="30" t="b">
        <v>1</v>
      </c>
      <c r="D256" s="30" t="s">
        <v>5</v>
      </c>
      <c r="E256" s="30" t="s">
        <v>10430</v>
      </c>
      <c r="F256" s="30"/>
      <c r="G256" s="30" t="s">
        <v>10431</v>
      </c>
      <c r="H256" s="30">
        <v>10</v>
      </c>
      <c r="I256" s="32">
        <v>42825</v>
      </c>
      <c r="J256" s="32">
        <v>42388</v>
      </c>
      <c r="K256" s="32">
        <v>42825</v>
      </c>
      <c r="L256" s="32">
        <v>41374</v>
      </c>
      <c r="M256" s="30">
        <v>13976</v>
      </c>
      <c r="N256" s="30">
        <v>0</v>
      </c>
      <c r="O256" s="30">
        <v>132.27000000000001</v>
      </c>
      <c r="P256" s="30">
        <v>1587.24</v>
      </c>
      <c r="Q256" s="30">
        <v>132.26</v>
      </c>
      <c r="R256" s="30">
        <v>1587.18</v>
      </c>
      <c r="S256" s="30">
        <v>12388.82</v>
      </c>
      <c r="T256" s="30">
        <v>1587.18</v>
      </c>
      <c r="U256" s="30">
        <v>1587.18</v>
      </c>
      <c r="V256" s="30">
        <v>132.27000000000001</v>
      </c>
      <c r="W256" s="30">
        <v>1587.24</v>
      </c>
      <c r="X256" s="30">
        <v>132.26</v>
      </c>
      <c r="Y256" s="30">
        <v>1587.18</v>
      </c>
      <c r="Z256" s="30">
        <v>12388.82</v>
      </c>
      <c r="AA256" s="30">
        <v>3174.36</v>
      </c>
      <c r="AB256" s="30">
        <v>1587.18</v>
      </c>
      <c r="AC256" s="30">
        <v>0</v>
      </c>
      <c r="AD256" s="30">
        <v>-1587.18</v>
      </c>
    </row>
    <row r="257" spans="1:30">
      <c r="A257" s="30" t="s">
        <v>446</v>
      </c>
      <c r="B257" s="30" t="s">
        <v>447</v>
      </c>
      <c r="C257" s="30" t="b">
        <v>1</v>
      </c>
      <c r="D257" s="30" t="s">
        <v>5</v>
      </c>
      <c r="E257" s="30" t="s">
        <v>10430</v>
      </c>
      <c r="F257" s="30"/>
      <c r="G257" s="30" t="s">
        <v>10431</v>
      </c>
      <c r="H257" s="30">
        <v>9</v>
      </c>
      <c r="I257" s="32">
        <v>43190</v>
      </c>
      <c r="J257" s="32">
        <v>42388</v>
      </c>
      <c r="K257" s="30"/>
      <c r="L257" s="32">
        <v>41374</v>
      </c>
      <c r="M257" s="30">
        <v>9587.4</v>
      </c>
      <c r="N257" s="30">
        <v>0</v>
      </c>
      <c r="O257" s="30">
        <v>90.74</v>
      </c>
      <c r="P257" s="30">
        <v>1088.81</v>
      </c>
      <c r="Q257" s="30">
        <v>90.73</v>
      </c>
      <c r="R257" s="30">
        <v>1088.82</v>
      </c>
      <c r="S257" s="30">
        <v>9587.4</v>
      </c>
      <c r="T257" s="30">
        <v>0</v>
      </c>
      <c r="U257" s="30">
        <v>0</v>
      </c>
      <c r="V257" s="30">
        <v>90.74</v>
      </c>
      <c r="W257" s="30">
        <v>1088.81</v>
      </c>
      <c r="X257" s="30">
        <v>90.73</v>
      </c>
      <c r="Y257" s="30">
        <v>1088.82</v>
      </c>
      <c r="Z257" s="30">
        <v>9587.4</v>
      </c>
      <c r="AA257" s="30">
        <v>2177.63</v>
      </c>
      <c r="AB257" s="30">
        <v>0</v>
      </c>
      <c r="AC257" s="30">
        <v>0</v>
      </c>
      <c r="AD257" s="30">
        <v>0</v>
      </c>
    </row>
    <row r="258" spans="1:30">
      <c r="A258" s="30" t="s">
        <v>448</v>
      </c>
      <c r="B258" s="30" t="s">
        <v>449</v>
      </c>
      <c r="C258" s="30" t="b">
        <v>1</v>
      </c>
      <c r="D258" s="30" t="s">
        <v>5</v>
      </c>
      <c r="E258" s="30" t="s">
        <v>10430</v>
      </c>
      <c r="F258" s="30"/>
      <c r="G258" s="30" t="s">
        <v>10431</v>
      </c>
      <c r="H258" s="30">
        <v>9</v>
      </c>
      <c r="I258" s="32">
        <v>43190</v>
      </c>
      <c r="J258" s="32">
        <v>42388</v>
      </c>
      <c r="K258" s="30"/>
      <c r="L258" s="32">
        <v>41374</v>
      </c>
      <c r="M258" s="30">
        <v>9587.4</v>
      </c>
      <c r="N258" s="30">
        <v>0</v>
      </c>
      <c r="O258" s="30">
        <v>90.74</v>
      </c>
      <c r="P258" s="30">
        <v>1088.81</v>
      </c>
      <c r="Q258" s="30">
        <v>90.73</v>
      </c>
      <c r="R258" s="30">
        <v>1088.82</v>
      </c>
      <c r="S258" s="30">
        <v>9587.4</v>
      </c>
      <c r="T258" s="30">
        <v>0</v>
      </c>
      <c r="U258" s="30">
        <v>0</v>
      </c>
      <c r="V258" s="30">
        <v>90.74</v>
      </c>
      <c r="W258" s="30">
        <v>1088.81</v>
      </c>
      <c r="X258" s="30">
        <v>90.73</v>
      </c>
      <c r="Y258" s="30">
        <v>1088.82</v>
      </c>
      <c r="Z258" s="30">
        <v>9587.4</v>
      </c>
      <c r="AA258" s="30">
        <v>2177.63</v>
      </c>
      <c r="AB258" s="30">
        <v>0</v>
      </c>
      <c r="AC258" s="30">
        <v>0</v>
      </c>
      <c r="AD258" s="30">
        <v>0</v>
      </c>
    </row>
    <row r="259" spans="1:30">
      <c r="A259" s="30" t="s">
        <v>450</v>
      </c>
      <c r="B259" s="30" t="s">
        <v>451</v>
      </c>
      <c r="C259" s="30" t="b">
        <v>1</v>
      </c>
      <c r="D259" s="30" t="s">
        <v>5</v>
      </c>
      <c r="E259" s="30" t="s">
        <v>10430</v>
      </c>
      <c r="F259" s="30"/>
      <c r="G259" s="30" t="s">
        <v>10431</v>
      </c>
      <c r="H259" s="30">
        <v>9</v>
      </c>
      <c r="I259" s="32">
        <v>43190</v>
      </c>
      <c r="J259" s="32">
        <v>42388</v>
      </c>
      <c r="K259" s="30"/>
      <c r="L259" s="32">
        <v>41374</v>
      </c>
      <c r="M259" s="30">
        <v>9587.4</v>
      </c>
      <c r="N259" s="30">
        <v>0</v>
      </c>
      <c r="O259" s="30">
        <v>90.74</v>
      </c>
      <c r="P259" s="30">
        <v>1088.81</v>
      </c>
      <c r="Q259" s="30">
        <v>90.73</v>
      </c>
      <c r="R259" s="30">
        <v>1088.82</v>
      </c>
      <c r="S259" s="30">
        <v>9587.4</v>
      </c>
      <c r="T259" s="30">
        <v>0</v>
      </c>
      <c r="U259" s="30">
        <v>0</v>
      </c>
      <c r="V259" s="30">
        <v>90.74</v>
      </c>
      <c r="W259" s="30">
        <v>1088.81</v>
      </c>
      <c r="X259" s="30">
        <v>90.73</v>
      </c>
      <c r="Y259" s="30">
        <v>1088.82</v>
      </c>
      <c r="Z259" s="30">
        <v>9587.4</v>
      </c>
      <c r="AA259" s="30">
        <v>2177.63</v>
      </c>
      <c r="AB259" s="30">
        <v>0</v>
      </c>
      <c r="AC259" s="30">
        <v>0</v>
      </c>
      <c r="AD259" s="30">
        <v>0</v>
      </c>
    </row>
    <row r="260" spans="1:30">
      <c r="A260" s="30" t="s">
        <v>452</v>
      </c>
      <c r="B260" s="30" t="s">
        <v>453</v>
      </c>
      <c r="C260" s="30" t="b">
        <v>1</v>
      </c>
      <c r="D260" s="30" t="s">
        <v>5</v>
      </c>
      <c r="E260" s="30" t="s">
        <v>10430</v>
      </c>
      <c r="F260" s="30"/>
      <c r="G260" s="30" t="s">
        <v>10431</v>
      </c>
      <c r="H260" s="30">
        <v>0</v>
      </c>
      <c r="I260" s="32">
        <v>43190</v>
      </c>
      <c r="J260" s="32">
        <v>42388</v>
      </c>
      <c r="K260" s="30"/>
      <c r="L260" s="32">
        <v>41486</v>
      </c>
      <c r="M260" s="30">
        <v>25087.98</v>
      </c>
      <c r="N260" s="30">
        <v>0</v>
      </c>
      <c r="O260" s="30">
        <v>283.41000000000003</v>
      </c>
      <c r="P260" s="30">
        <v>3400.92</v>
      </c>
      <c r="Q260" s="30">
        <v>283.41000000000003</v>
      </c>
      <c r="R260" s="30">
        <v>3400.92</v>
      </c>
      <c r="S260" s="30">
        <v>24237.759999999998</v>
      </c>
      <c r="T260" s="30">
        <v>850.22</v>
      </c>
      <c r="U260" s="30">
        <v>850.22</v>
      </c>
      <c r="V260" s="30">
        <v>283.41000000000003</v>
      </c>
      <c r="W260" s="30">
        <v>3400.92</v>
      </c>
      <c r="X260" s="30">
        <v>283.41000000000003</v>
      </c>
      <c r="Y260" s="30">
        <v>3400.92</v>
      </c>
      <c r="Z260" s="30">
        <v>24237.759999999998</v>
      </c>
      <c r="AA260" s="30">
        <v>6801.83</v>
      </c>
      <c r="AB260" s="30">
        <v>0</v>
      </c>
      <c r="AC260" s="30">
        <v>0</v>
      </c>
      <c r="AD260" s="30">
        <v>0</v>
      </c>
    </row>
    <row r="261" spans="1:30">
      <c r="A261" s="30" t="s">
        <v>454</v>
      </c>
      <c r="B261" s="30" t="s">
        <v>455</v>
      </c>
      <c r="C261" s="30" t="b">
        <v>1</v>
      </c>
      <c r="D261" s="30" t="s">
        <v>5</v>
      </c>
      <c r="E261" s="30" t="s">
        <v>10430</v>
      </c>
      <c r="F261" s="30"/>
      <c r="G261" s="30" t="s">
        <v>10431</v>
      </c>
      <c r="H261" s="30">
        <v>0</v>
      </c>
      <c r="I261" s="32">
        <v>43190</v>
      </c>
      <c r="J261" s="32">
        <v>42388</v>
      </c>
      <c r="K261" s="30"/>
      <c r="L261" s="32">
        <v>41722</v>
      </c>
      <c r="M261" s="30">
        <v>5618.37</v>
      </c>
      <c r="N261" s="30">
        <v>0</v>
      </c>
      <c r="O261" s="30">
        <v>79.400000000000006</v>
      </c>
      <c r="P261" s="30">
        <v>952.8</v>
      </c>
      <c r="Q261" s="30">
        <v>79.41</v>
      </c>
      <c r="R261" s="30">
        <v>952.82</v>
      </c>
      <c r="S261" s="30">
        <v>4744.92</v>
      </c>
      <c r="T261" s="30">
        <v>873.45</v>
      </c>
      <c r="U261" s="30">
        <v>873.45</v>
      </c>
      <c r="V261" s="30">
        <v>79.400000000000006</v>
      </c>
      <c r="W261" s="30">
        <v>952.8</v>
      </c>
      <c r="X261" s="30">
        <v>79.41</v>
      </c>
      <c r="Y261" s="30">
        <v>952.82</v>
      </c>
      <c r="Z261" s="30">
        <v>4744.92</v>
      </c>
      <c r="AA261" s="30">
        <v>2858.47</v>
      </c>
      <c r="AB261" s="30">
        <v>0</v>
      </c>
      <c r="AC261" s="30">
        <v>0</v>
      </c>
      <c r="AD261" s="30">
        <v>0</v>
      </c>
    </row>
    <row r="262" spans="1:30">
      <c r="A262" s="30" t="s">
        <v>456</v>
      </c>
      <c r="B262" s="30" t="s">
        <v>457</v>
      </c>
      <c r="C262" s="30" t="b">
        <v>1</v>
      </c>
      <c r="D262" s="30" t="s">
        <v>5</v>
      </c>
      <c r="E262" s="30" t="s">
        <v>10430</v>
      </c>
      <c r="F262" s="30"/>
      <c r="G262" s="30" t="s">
        <v>10431</v>
      </c>
      <c r="H262" s="30">
        <v>0</v>
      </c>
      <c r="I262" s="32">
        <v>43190</v>
      </c>
      <c r="J262" s="32">
        <v>42388</v>
      </c>
      <c r="K262" s="30"/>
      <c r="L262" s="32">
        <v>41729</v>
      </c>
      <c r="M262" s="30">
        <v>12283.5</v>
      </c>
      <c r="N262" s="30">
        <v>0</v>
      </c>
      <c r="O262" s="30">
        <v>174.15</v>
      </c>
      <c r="P262" s="30">
        <v>2089.85</v>
      </c>
      <c r="Q262" s="30">
        <v>174.16</v>
      </c>
      <c r="R262" s="30">
        <v>2089.86</v>
      </c>
      <c r="S262" s="30">
        <v>10367.799999999999</v>
      </c>
      <c r="T262" s="30">
        <v>1915.7</v>
      </c>
      <c r="U262" s="30">
        <v>1915.7</v>
      </c>
      <c r="V262" s="30">
        <v>174.15</v>
      </c>
      <c r="W262" s="30">
        <v>2089.85</v>
      </c>
      <c r="X262" s="30">
        <v>174.16</v>
      </c>
      <c r="Y262" s="30">
        <v>2089.86</v>
      </c>
      <c r="Z262" s="30">
        <v>10367.799999999999</v>
      </c>
      <c r="AA262" s="30">
        <v>6269.56</v>
      </c>
      <c r="AB262" s="30">
        <v>0</v>
      </c>
      <c r="AC262" s="30">
        <v>0</v>
      </c>
      <c r="AD262" s="30">
        <v>0</v>
      </c>
    </row>
    <row r="263" spans="1:30" hidden="1">
      <c r="A263" s="30" t="s">
        <v>458</v>
      </c>
      <c r="B263" s="30" t="s">
        <v>459</v>
      </c>
      <c r="C263" s="30" t="b">
        <v>1</v>
      </c>
      <c r="D263" s="30" t="s">
        <v>5</v>
      </c>
      <c r="E263" s="30" t="s">
        <v>10430</v>
      </c>
      <c r="F263" s="30"/>
      <c r="G263" s="30" t="s">
        <v>10431</v>
      </c>
      <c r="H263" s="30">
        <v>10</v>
      </c>
      <c r="I263" s="32">
        <v>42825</v>
      </c>
      <c r="J263" s="32">
        <v>42388</v>
      </c>
      <c r="K263" s="32">
        <v>42825</v>
      </c>
      <c r="L263" s="32">
        <v>41729</v>
      </c>
      <c r="M263" s="30">
        <v>12283.5</v>
      </c>
      <c r="N263" s="30">
        <v>0</v>
      </c>
      <c r="O263" s="30">
        <v>174.15</v>
      </c>
      <c r="P263" s="30">
        <v>2089.89</v>
      </c>
      <c r="Q263" s="30">
        <v>174.16</v>
      </c>
      <c r="R263" s="30">
        <v>2089.85</v>
      </c>
      <c r="S263" s="30">
        <v>8277.94</v>
      </c>
      <c r="T263" s="30">
        <v>4005.56</v>
      </c>
      <c r="U263" s="30">
        <v>4005.56</v>
      </c>
      <c r="V263" s="30">
        <v>174.15</v>
      </c>
      <c r="W263" s="30">
        <v>2089.89</v>
      </c>
      <c r="X263" s="30">
        <v>174.16</v>
      </c>
      <c r="Y263" s="30">
        <v>2089.85</v>
      </c>
      <c r="Z263" s="30">
        <v>8277.94</v>
      </c>
      <c r="AA263" s="30">
        <v>6269.56</v>
      </c>
      <c r="AB263" s="30">
        <v>4005.56</v>
      </c>
      <c r="AC263" s="30">
        <v>8223.92</v>
      </c>
      <c r="AD263" s="30">
        <v>4218.3599999999997</v>
      </c>
    </row>
    <row r="264" spans="1:30">
      <c r="A264" s="30" t="s">
        <v>460</v>
      </c>
      <c r="B264" s="30" t="s">
        <v>461</v>
      </c>
      <c r="C264" s="30" t="b">
        <v>1</v>
      </c>
      <c r="D264" s="30" t="s">
        <v>5</v>
      </c>
      <c r="E264" s="30" t="s">
        <v>10430</v>
      </c>
      <c r="F264" s="30"/>
      <c r="G264" s="30" t="s">
        <v>10431</v>
      </c>
      <c r="H264" s="30">
        <v>0</v>
      </c>
      <c r="I264" s="32">
        <v>43190</v>
      </c>
      <c r="J264" s="32">
        <v>42388</v>
      </c>
      <c r="K264" s="30"/>
      <c r="L264" s="32">
        <v>41450</v>
      </c>
      <c r="M264" s="30">
        <v>1418.16</v>
      </c>
      <c r="N264" s="30">
        <v>0</v>
      </c>
      <c r="O264" s="30">
        <v>15.24</v>
      </c>
      <c r="P264" s="30">
        <v>182.87</v>
      </c>
      <c r="Q264" s="30">
        <v>15.23</v>
      </c>
      <c r="R264" s="30">
        <v>182.82</v>
      </c>
      <c r="S264" s="30">
        <v>1387.69</v>
      </c>
      <c r="T264" s="30">
        <v>30.47</v>
      </c>
      <c r="U264" s="30">
        <v>30.47</v>
      </c>
      <c r="V264" s="30">
        <v>15.24</v>
      </c>
      <c r="W264" s="30">
        <v>182.87</v>
      </c>
      <c r="X264" s="30">
        <v>15.23</v>
      </c>
      <c r="Y264" s="30">
        <v>182.82</v>
      </c>
      <c r="Z264" s="30">
        <v>1387.69</v>
      </c>
      <c r="AA264" s="30">
        <v>365.68</v>
      </c>
      <c r="AB264" s="30">
        <v>0</v>
      </c>
      <c r="AC264" s="30">
        <v>0</v>
      </c>
      <c r="AD264" s="30">
        <v>0</v>
      </c>
    </row>
    <row r="265" spans="1:30">
      <c r="A265" s="30" t="s">
        <v>462</v>
      </c>
      <c r="B265" s="30" t="s">
        <v>463</v>
      </c>
      <c r="C265" s="30" t="b">
        <v>1</v>
      </c>
      <c r="D265" s="30" t="s">
        <v>5</v>
      </c>
      <c r="E265" s="30" t="s">
        <v>10430</v>
      </c>
      <c r="F265" s="30"/>
      <c r="G265" s="30" t="s">
        <v>10431</v>
      </c>
      <c r="H265" s="30">
        <v>0</v>
      </c>
      <c r="I265" s="32">
        <v>43190</v>
      </c>
      <c r="J265" s="32">
        <v>42388</v>
      </c>
      <c r="K265" s="30"/>
      <c r="L265" s="32">
        <v>41450</v>
      </c>
      <c r="M265" s="30">
        <v>1418.16</v>
      </c>
      <c r="N265" s="30">
        <v>0</v>
      </c>
      <c r="O265" s="30">
        <v>15.24</v>
      </c>
      <c r="P265" s="30">
        <v>182.87</v>
      </c>
      <c r="Q265" s="30">
        <v>15.23</v>
      </c>
      <c r="R265" s="30">
        <v>182.82</v>
      </c>
      <c r="S265" s="30">
        <v>1387.69</v>
      </c>
      <c r="T265" s="30">
        <v>30.47</v>
      </c>
      <c r="U265" s="30">
        <v>30.47</v>
      </c>
      <c r="V265" s="30">
        <v>15.24</v>
      </c>
      <c r="W265" s="30">
        <v>182.87</v>
      </c>
      <c r="X265" s="30">
        <v>15.23</v>
      </c>
      <c r="Y265" s="30">
        <v>182.82</v>
      </c>
      <c r="Z265" s="30">
        <v>1387.69</v>
      </c>
      <c r="AA265" s="30">
        <v>365.68</v>
      </c>
      <c r="AB265" s="30">
        <v>0</v>
      </c>
      <c r="AC265" s="30">
        <v>0</v>
      </c>
      <c r="AD265" s="30">
        <v>0</v>
      </c>
    </row>
    <row r="266" spans="1:30">
      <c r="A266" s="30" t="s">
        <v>464</v>
      </c>
      <c r="B266" s="30" t="s">
        <v>465</v>
      </c>
      <c r="C266" s="30" t="b">
        <v>1</v>
      </c>
      <c r="D266" s="30" t="s">
        <v>5</v>
      </c>
      <c r="E266" s="30" t="s">
        <v>10430</v>
      </c>
      <c r="F266" s="30"/>
      <c r="G266" s="30" t="s">
        <v>10431</v>
      </c>
      <c r="H266" s="30">
        <v>0</v>
      </c>
      <c r="I266" s="32">
        <v>43190</v>
      </c>
      <c r="J266" s="32">
        <v>42388</v>
      </c>
      <c r="K266" s="30"/>
      <c r="L266" s="32">
        <v>41450</v>
      </c>
      <c r="M266" s="30">
        <v>1418.16</v>
      </c>
      <c r="N266" s="30">
        <v>0</v>
      </c>
      <c r="O266" s="30">
        <v>15.24</v>
      </c>
      <c r="P266" s="30">
        <v>182.87</v>
      </c>
      <c r="Q266" s="30">
        <v>15.23</v>
      </c>
      <c r="R266" s="30">
        <v>182.82</v>
      </c>
      <c r="S266" s="30">
        <v>1387.69</v>
      </c>
      <c r="T266" s="30">
        <v>30.47</v>
      </c>
      <c r="U266" s="30">
        <v>30.47</v>
      </c>
      <c r="V266" s="30">
        <v>15.24</v>
      </c>
      <c r="W266" s="30">
        <v>182.87</v>
      </c>
      <c r="X266" s="30">
        <v>15.23</v>
      </c>
      <c r="Y266" s="30">
        <v>182.82</v>
      </c>
      <c r="Z266" s="30">
        <v>1387.69</v>
      </c>
      <c r="AA266" s="30">
        <v>365.68</v>
      </c>
      <c r="AB266" s="30">
        <v>0</v>
      </c>
      <c r="AC266" s="30">
        <v>0</v>
      </c>
      <c r="AD266" s="30">
        <v>0</v>
      </c>
    </row>
    <row r="267" spans="1:30">
      <c r="A267" s="30" t="s">
        <v>466</v>
      </c>
      <c r="B267" s="30" t="s">
        <v>467</v>
      </c>
      <c r="C267" s="30" t="b">
        <v>1</v>
      </c>
      <c r="D267" s="30" t="s">
        <v>5</v>
      </c>
      <c r="E267" s="30" t="s">
        <v>10430</v>
      </c>
      <c r="F267" s="30"/>
      <c r="G267" s="30" t="s">
        <v>10431</v>
      </c>
      <c r="H267" s="30">
        <v>0</v>
      </c>
      <c r="I267" s="32">
        <v>43190</v>
      </c>
      <c r="J267" s="32">
        <v>42388</v>
      </c>
      <c r="K267" s="30"/>
      <c r="L267" s="32">
        <v>41486</v>
      </c>
      <c r="M267" s="30">
        <v>25087.98</v>
      </c>
      <c r="N267" s="30">
        <v>0</v>
      </c>
      <c r="O267" s="30">
        <v>283.41000000000003</v>
      </c>
      <c r="P267" s="30">
        <v>3400.92</v>
      </c>
      <c r="Q267" s="30">
        <v>283.41000000000003</v>
      </c>
      <c r="R267" s="30">
        <v>3400.92</v>
      </c>
      <c r="S267" s="30">
        <v>24237.759999999998</v>
      </c>
      <c r="T267" s="30">
        <v>850.22</v>
      </c>
      <c r="U267" s="30">
        <v>850.22</v>
      </c>
      <c r="V267" s="30">
        <v>283.41000000000003</v>
      </c>
      <c r="W267" s="30">
        <v>3400.92</v>
      </c>
      <c r="X267" s="30">
        <v>283.41000000000003</v>
      </c>
      <c r="Y267" s="30">
        <v>3400.92</v>
      </c>
      <c r="Z267" s="30">
        <v>24237.759999999998</v>
      </c>
      <c r="AA267" s="30">
        <v>6801.83</v>
      </c>
      <c r="AB267" s="30">
        <v>0</v>
      </c>
      <c r="AC267" s="30">
        <v>0</v>
      </c>
      <c r="AD267" s="30">
        <v>0</v>
      </c>
    </row>
    <row r="268" spans="1:30">
      <c r="A268" s="30" t="s">
        <v>468</v>
      </c>
      <c r="B268" s="30" t="s">
        <v>469</v>
      </c>
      <c r="C268" s="30" t="b">
        <v>1</v>
      </c>
      <c r="D268" s="30" t="s">
        <v>5</v>
      </c>
      <c r="E268" s="30" t="s">
        <v>10430</v>
      </c>
      <c r="F268" s="30"/>
      <c r="G268" s="30" t="s">
        <v>10431</v>
      </c>
      <c r="H268" s="30">
        <v>0</v>
      </c>
      <c r="I268" s="32">
        <v>43190</v>
      </c>
      <c r="J268" s="32">
        <v>42388</v>
      </c>
      <c r="K268" s="30"/>
      <c r="L268" s="32">
        <v>41486</v>
      </c>
      <c r="M268" s="30">
        <v>25087.98</v>
      </c>
      <c r="N268" s="30">
        <v>0</v>
      </c>
      <c r="O268" s="30">
        <v>283.41000000000003</v>
      </c>
      <c r="P268" s="30">
        <v>3400.92</v>
      </c>
      <c r="Q268" s="30">
        <v>283.41000000000003</v>
      </c>
      <c r="R268" s="30">
        <v>3400.92</v>
      </c>
      <c r="S268" s="30">
        <v>24237.759999999998</v>
      </c>
      <c r="T268" s="30">
        <v>850.22</v>
      </c>
      <c r="U268" s="30">
        <v>850.22</v>
      </c>
      <c r="V268" s="30">
        <v>283.41000000000003</v>
      </c>
      <c r="W268" s="30">
        <v>3400.92</v>
      </c>
      <c r="X268" s="30">
        <v>283.41000000000003</v>
      </c>
      <c r="Y268" s="30">
        <v>3400.92</v>
      </c>
      <c r="Z268" s="30">
        <v>24237.759999999998</v>
      </c>
      <c r="AA268" s="30">
        <v>6801.83</v>
      </c>
      <c r="AB268" s="30">
        <v>0</v>
      </c>
      <c r="AC268" s="30">
        <v>0</v>
      </c>
      <c r="AD268" s="30">
        <v>0</v>
      </c>
    </row>
    <row r="269" spans="1:30">
      <c r="A269" s="30" t="s">
        <v>470</v>
      </c>
      <c r="B269" s="30" t="s">
        <v>471</v>
      </c>
      <c r="C269" s="30" t="b">
        <v>1</v>
      </c>
      <c r="D269" s="30" t="s">
        <v>5</v>
      </c>
      <c r="E269" s="30" t="s">
        <v>10430</v>
      </c>
      <c r="F269" s="30"/>
      <c r="G269" s="30" t="s">
        <v>10431</v>
      </c>
      <c r="H269" s="30">
        <v>0</v>
      </c>
      <c r="I269" s="32">
        <v>43190</v>
      </c>
      <c r="J269" s="32">
        <v>42388</v>
      </c>
      <c r="K269" s="30"/>
      <c r="L269" s="32">
        <v>41486</v>
      </c>
      <c r="M269" s="30">
        <v>25087.98</v>
      </c>
      <c r="N269" s="30">
        <v>0</v>
      </c>
      <c r="O269" s="30">
        <v>283.41000000000003</v>
      </c>
      <c r="P269" s="30">
        <v>3400.92</v>
      </c>
      <c r="Q269" s="30">
        <v>283.41000000000003</v>
      </c>
      <c r="R269" s="30">
        <v>3400.92</v>
      </c>
      <c r="S269" s="30">
        <v>24237.759999999998</v>
      </c>
      <c r="T269" s="30">
        <v>850.22</v>
      </c>
      <c r="U269" s="30">
        <v>850.22</v>
      </c>
      <c r="V269" s="30">
        <v>283.41000000000003</v>
      </c>
      <c r="W269" s="30">
        <v>3400.92</v>
      </c>
      <c r="X269" s="30">
        <v>283.41000000000003</v>
      </c>
      <c r="Y269" s="30">
        <v>3400.92</v>
      </c>
      <c r="Z269" s="30">
        <v>24237.759999999998</v>
      </c>
      <c r="AA269" s="30">
        <v>6801.83</v>
      </c>
      <c r="AB269" s="30">
        <v>0</v>
      </c>
      <c r="AC269" s="30">
        <v>0</v>
      </c>
      <c r="AD269" s="30">
        <v>0</v>
      </c>
    </row>
    <row r="270" spans="1:30">
      <c r="A270" s="30" t="s">
        <v>472</v>
      </c>
      <c r="B270" s="30" t="s">
        <v>473</v>
      </c>
      <c r="C270" s="30" t="b">
        <v>1</v>
      </c>
      <c r="D270" s="30" t="s">
        <v>5</v>
      </c>
      <c r="E270" s="30" t="s">
        <v>10430</v>
      </c>
      <c r="F270" s="30"/>
      <c r="G270" s="30" t="s">
        <v>10431</v>
      </c>
      <c r="H270" s="30">
        <v>0</v>
      </c>
      <c r="I270" s="32">
        <v>43190</v>
      </c>
      <c r="J270" s="32">
        <v>42388</v>
      </c>
      <c r="K270" s="30"/>
      <c r="L270" s="32">
        <v>41450</v>
      </c>
      <c r="M270" s="30">
        <v>1418.16</v>
      </c>
      <c r="N270" s="30">
        <v>0</v>
      </c>
      <c r="O270" s="30">
        <v>15.24</v>
      </c>
      <c r="P270" s="30">
        <v>182.87</v>
      </c>
      <c r="Q270" s="30">
        <v>15.23</v>
      </c>
      <c r="R270" s="30">
        <v>182.82</v>
      </c>
      <c r="S270" s="30">
        <v>1387.69</v>
      </c>
      <c r="T270" s="30">
        <v>30.47</v>
      </c>
      <c r="U270" s="30">
        <v>30.47</v>
      </c>
      <c r="V270" s="30">
        <v>15.24</v>
      </c>
      <c r="W270" s="30">
        <v>182.87</v>
      </c>
      <c r="X270" s="30">
        <v>15.23</v>
      </c>
      <c r="Y270" s="30">
        <v>182.82</v>
      </c>
      <c r="Z270" s="30">
        <v>1387.69</v>
      </c>
      <c r="AA270" s="30">
        <v>365.68</v>
      </c>
      <c r="AB270" s="30">
        <v>0</v>
      </c>
      <c r="AC270" s="30">
        <v>0</v>
      </c>
      <c r="AD270" s="30">
        <v>0</v>
      </c>
    </row>
    <row r="271" spans="1:30" hidden="1">
      <c r="A271" s="30" t="s">
        <v>474</v>
      </c>
      <c r="B271" s="30" t="s">
        <v>475</v>
      </c>
      <c r="C271" s="30" t="b">
        <v>1</v>
      </c>
      <c r="D271" s="30" t="s">
        <v>5</v>
      </c>
      <c r="E271" s="30" t="s">
        <v>10430</v>
      </c>
      <c r="F271" s="30"/>
      <c r="G271" s="30" t="s">
        <v>10431</v>
      </c>
      <c r="H271" s="30">
        <v>10</v>
      </c>
      <c r="I271" s="32">
        <v>42825</v>
      </c>
      <c r="J271" s="32">
        <v>42388</v>
      </c>
      <c r="K271" s="32">
        <v>42825</v>
      </c>
      <c r="L271" s="32">
        <v>41729</v>
      </c>
      <c r="M271" s="30">
        <v>12283.5</v>
      </c>
      <c r="N271" s="30">
        <v>0</v>
      </c>
      <c r="O271" s="30">
        <v>174.15</v>
      </c>
      <c r="P271" s="30">
        <v>2089.89</v>
      </c>
      <c r="Q271" s="30">
        <v>174.16</v>
      </c>
      <c r="R271" s="30">
        <v>2089.85</v>
      </c>
      <c r="S271" s="30">
        <v>8277.94</v>
      </c>
      <c r="T271" s="30">
        <v>4005.56</v>
      </c>
      <c r="U271" s="30">
        <v>4005.56</v>
      </c>
      <c r="V271" s="30">
        <v>174.15</v>
      </c>
      <c r="W271" s="30">
        <v>2089.89</v>
      </c>
      <c r="X271" s="30">
        <v>174.16</v>
      </c>
      <c r="Y271" s="30">
        <v>2089.85</v>
      </c>
      <c r="Z271" s="30">
        <v>8277.94</v>
      </c>
      <c r="AA271" s="30">
        <v>6269.56</v>
      </c>
      <c r="AB271" s="30">
        <v>4005.56</v>
      </c>
      <c r="AC271" s="30">
        <v>8567.92</v>
      </c>
      <c r="AD271" s="30">
        <v>4562.3599999999997</v>
      </c>
    </row>
    <row r="272" spans="1:30">
      <c r="A272" s="30" t="s">
        <v>476</v>
      </c>
      <c r="B272" s="30" t="s">
        <v>477</v>
      </c>
      <c r="C272" s="30" t="b">
        <v>1</v>
      </c>
      <c r="D272" s="30" t="s">
        <v>5</v>
      </c>
      <c r="E272" s="30" t="s">
        <v>10430</v>
      </c>
      <c r="F272" s="30"/>
      <c r="G272" s="30" t="s">
        <v>10431</v>
      </c>
      <c r="H272" s="30">
        <v>0</v>
      </c>
      <c r="I272" s="32">
        <v>43190</v>
      </c>
      <c r="J272" s="32">
        <v>42388</v>
      </c>
      <c r="K272" s="30"/>
      <c r="L272" s="32">
        <v>41425</v>
      </c>
      <c r="M272" s="30">
        <v>1191.3</v>
      </c>
      <c r="N272" s="30">
        <v>0</v>
      </c>
      <c r="O272" s="30">
        <v>12.37</v>
      </c>
      <c r="P272" s="30">
        <v>148.46</v>
      </c>
      <c r="Q272" s="30">
        <v>12.38</v>
      </c>
      <c r="R272" s="30">
        <v>148.5</v>
      </c>
      <c r="S272" s="30">
        <v>1178.93</v>
      </c>
      <c r="T272" s="30">
        <v>12.37</v>
      </c>
      <c r="U272" s="30">
        <v>12.37</v>
      </c>
      <c r="V272" s="30">
        <v>12.37</v>
      </c>
      <c r="W272" s="30">
        <v>148.46</v>
      </c>
      <c r="X272" s="30">
        <v>12.38</v>
      </c>
      <c r="Y272" s="30">
        <v>148.5</v>
      </c>
      <c r="Z272" s="30">
        <v>1178.93</v>
      </c>
      <c r="AA272" s="30">
        <v>296.95999999999998</v>
      </c>
      <c r="AB272" s="30">
        <v>0</v>
      </c>
      <c r="AC272" s="30">
        <v>0</v>
      </c>
      <c r="AD272" s="30">
        <v>0</v>
      </c>
    </row>
    <row r="273" spans="1:30">
      <c r="A273" s="30" t="s">
        <v>478</v>
      </c>
      <c r="B273" s="30" t="s">
        <v>479</v>
      </c>
      <c r="C273" s="30" t="b">
        <v>1</v>
      </c>
      <c r="D273" s="30" t="s">
        <v>5</v>
      </c>
      <c r="E273" s="30" t="s">
        <v>10430</v>
      </c>
      <c r="F273" s="30"/>
      <c r="G273" s="30" t="s">
        <v>10431</v>
      </c>
      <c r="H273" s="30">
        <v>0</v>
      </c>
      <c r="I273" s="32">
        <v>43190</v>
      </c>
      <c r="J273" s="32">
        <v>42388</v>
      </c>
      <c r="K273" s="30"/>
      <c r="L273" s="32">
        <v>41425</v>
      </c>
      <c r="M273" s="30">
        <v>1191.3</v>
      </c>
      <c r="N273" s="30">
        <v>0</v>
      </c>
      <c r="O273" s="30">
        <v>12.37</v>
      </c>
      <c r="P273" s="30">
        <v>148.46</v>
      </c>
      <c r="Q273" s="30">
        <v>12.38</v>
      </c>
      <c r="R273" s="30">
        <v>148.5</v>
      </c>
      <c r="S273" s="30">
        <v>1178.93</v>
      </c>
      <c r="T273" s="30">
        <v>12.37</v>
      </c>
      <c r="U273" s="30">
        <v>12.37</v>
      </c>
      <c r="V273" s="30">
        <v>12.37</v>
      </c>
      <c r="W273" s="30">
        <v>148.46</v>
      </c>
      <c r="X273" s="30">
        <v>12.38</v>
      </c>
      <c r="Y273" s="30">
        <v>148.5</v>
      </c>
      <c r="Z273" s="30">
        <v>1178.93</v>
      </c>
      <c r="AA273" s="30">
        <v>296.95999999999998</v>
      </c>
      <c r="AB273" s="30">
        <v>0</v>
      </c>
      <c r="AC273" s="30">
        <v>0</v>
      </c>
      <c r="AD273" s="30">
        <v>0</v>
      </c>
    </row>
    <row r="274" spans="1:30">
      <c r="A274" s="30" t="s">
        <v>480</v>
      </c>
      <c r="B274" s="30" t="s">
        <v>481</v>
      </c>
      <c r="C274" s="30" t="b">
        <v>1</v>
      </c>
      <c r="D274" s="30" t="s">
        <v>5</v>
      </c>
      <c r="E274" s="30" t="s">
        <v>10430</v>
      </c>
      <c r="F274" s="30"/>
      <c r="G274" s="30" t="s">
        <v>10431</v>
      </c>
      <c r="H274" s="30">
        <v>0</v>
      </c>
      <c r="I274" s="32">
        <v>43190</v>
      </c>
      <c r="J274" s="32">
        <v>42388</v>
      </c>
      <c r="K274" s="30"/>
      <c r="L274" s="32">
        <v>41450</v>
      </c>
      <c r="M274" s="30">
        <v>1418.16</v>
      </c>
      <c r="N274" s="30">
        <v>0</v>
      </c>
      <c r="O274" s="30">
        <v>15.24</v>
      </c>
      <c r="P274" s="30">
        <v>182.87</v>
      </c>
      <c r="Q274" s="30">
        <v>15.23</v>
      </c>
      <c r="R274" s="30">
        <v>182.82</v>
      </c>
      <c r="S274" s="30">
        <v>1387.69</v>
      </c>
      <c r="T274" s="30">
        <v>30.47</v>
      </c>
      <c r="U274" s="30">
        <v>30.47</v>
      </c>
      <c r="V274" s="30">
        <v>15.24</v>
      </c>
      <c r="W274" s="30">
        <v>182.87</v>
      </c>
      <c r="X274" s="30">
        <v>15.23</v>
      </c>
      <c r="Y274" s="30">
        <v>182.82</v>
      </c>
      <c r="Z274" s="30">
        <v>1387.69</v>
      </c>
      <c r="AA274" s="30">
        <v>365.68</v>
      </c>
      <c r="AB274" s="30">
        <v>0</v>
      </c>
      <c r="AC274" s="30">
        <v>0</v>
      </c>
      <c r="AD274" s="30">
        <v>0</v>
      </c>
    </row>
    <row r="275" spans="1:30">
      <c r="A275" s="30" t="s">
        <v>482</v>
      </c>
      <c r="B275" s="30" t="s">
        <v>483</v>
      </c>
      <c r="C275" s="30" t="b">
        <v>1</v>
      </c>
      <c r="D275" s="30" t="s">
        <v>5</v>
      </c>
      <c r="E275" s="30" t="s">
        <v>10430</v>
      </c>
      <c r="F275" s="30"/>
      <c r="G275" s="30" t="s">
        <v>10431</v>
      </c>
      <c r="H275" s="30">
        <v>0</v>
      </c>
      <c r="I275" s="32">
        <v>43190</v>
      </c>
      <c r="J275" s="32">
        <v>42388</v>
      </c>
      <c r="K275" s="30"/>
      <c r="L275" s="32">
        <v>41450</v>
      </c>
      <c r="M275" s="30">
        <v>1418.16</v>
      </c>
      <c r="N275" s="30">
        <v>0</v>
      </c>
      <c r="O275" s="30">
        <v>15.24</v>
      </c>
      <c r="P275" s="30">
        <v>182.87</v>
      </c>
      <c r="Q275" s="30">
        <v>15.23</v>
      </c>
      <c r="R275" s="30">
        <v>182.82</v>
      </c>
      <c r="S275" s="30">
        <v>1387.69</v>
      </c>
      <c r="T275" s="30">
        <v>30.47</v>
      </c>
      <c r="U275" s="30">
        <v>30.47</v>
      </c>
      <c r="V275" s="30">
        <v>15.24</v>
      </c>
      <c r="W275" s="30">
        <v>182.87</v>
      </c>
      <c r="X275" s="30">
        <v>15.23</v>
      </c>
      <c r="Y275" s="30">
        <v>182.82</v>
      </c>
      <c r="Z275" s="30">
        <v>1387.69</v>
      </c>
      <c r="AA275" s="30">
        <v>365.68</v>
      </c>
      <c r="AB275" s="30">
        <v>0</v>
      </c>
      <c r="AC275" s="30">
        <v>0</v>
      </c>
      <c r="AD275" s="30">
        <v>0</v>
      </c>
    </row>
    <row r="276" spans="1:30">
      <c r="A276" s="30" t="s">
        <v>484</v>
      </c>
      <c r="B276" s="30" t="s">
        <v>485</v>
      </c>
      <c r="C276" s="30" t="b">
        <v>1</v>
      </c>
      <c r="D276" s="30" t="s">
        <v>5</v>
      </c>
      <c r="E276" s="30" t="s">
        <v>10430</v>
      </c>
      <c r="F276" s="30"/>
      <c r="G276" s="30" t="s">
        <v>10431</v>
      </c>
      <c r="H276" s="30">
        <v>0</v>
      </c>
      <c r="I276" s="32">
        <v>43190</v>
      </c>
      <c r="J276" s="32">
        <v>42388</v>
      </c>
      <c r="K276" s="30"/>
      <c r="L276" s="32">
        <v>41450</v>
      </c>
      <c r="M276" s="30">
        <v>1418.16</v>
      </c>
      <c r="N276" s="30">
        <v>0</v>
      </c>
      <c r="O276" s="30">
        <v>15.24</v>
      </c>
      <c r="P276" s="30">
        <v>182.87</v>
      </c>
      <c r="Q276" s="30">
        <v>15.23</v>
      </c>
      <c r="R276" s="30">
        <v>182.82</v>
      </c>
      <c r="S276" s="30">
        <v>1387.69</v>
      </c>
      <c r="T276" s="30">
        <v>30.47</v>
      </c>
      <c r="U276" s="30">
        <v>30.47</v>
      </c>
      <c r="V276" s="30">
        <v>15.24</v>
      </c>
      <c r="W276" s="30">
        <v>182.87</v>
      </c>
      <c r="X276" s="30">
        <v>15.23</v>
      </c>
      <c r="Y276" s="30">
        <v>182.82</v>
      </c>
      <c r="Z276" s="30">
        <v>1387.69</v>
      </c>
      <c r="AA276" s="30">
        <v>365.68</v>
      </c>
      <c r="AB276" s="30">
        <v>0</v>
      </c>
      <c r="AC276" s="30">
        <v>0</v>
      </c>
      <c r="AD276" s="30">
        <v>0</v>
      </c>
    </row>
    <row r="277" spans="1:30">
      <c r="A277" s="30" t="s">
        <v>486</v>
      </c>
      <c r="B277" s="30" t="s">
        <v>487</v>
      </c>
      <c r="C277" s="30" t="b">
        <v>1</v>
      </c>
      <c r="D277" s="30" t="s">
        <v>5</v>
      </c>
      <c r="E277" s="30" t="s">
        <v>10430</v>
      </c>
      <c r="F277" s="30"/>
      <c r="G277" s="30" t="s">
        <v>10431</v>
      </c>
      <c r="H277" s="30">
        <v>9</v>
      </c>
      <c r="I277" s="32">
        <v>43190</v>
      </c>
      <c r="J277" s="32">
        <v>42388</v>
      </c>
      <c r="K277" s="30"/>
      <c r="L277" s="32">
        <v>41374</v>
      </c>
      <c r="M277" s="30">
        <v>9587.4</v>
      </c>
      <c r="N277" s="30">
        <v>0</v>
      </c>
      <c r="O277" s="30">
        <v>90.74</v>
      </c>
      <c r="P277" s="30">
        <v>1088.81</v>
      </c>
      <c r="Q277" s="30">
        <v>90.73</v>
      </c>
      <c r="R277" s="30">
        <v>1088.82</v>
      </c>
      <c r="S277" s="30">
        <v>9587.4</v>
      </c>
      <c r="T277" s="30">
        <v>0</v>
      </c>
      <c r="U277" s="30">
        <v>0</v>
      </c>
      <c r="V277" s="30">
        <v>90.74</v>
      </c>
      <c r="W277" s="30">
        <v>1088.81</v>
      </c>
      <c r="X277" s="30">
        <v>90.73</v>
      </c>
      <c r="Y277" s="30">
        <v>1088.82</v>
      </c>
      <c r="Z277" s="30">
        <v>9587.4</v>
      </c>
      <c r="AA277" s="30">
        <v>2177.63</v>
      </c>
      <c r="AB277" s="30">
        <v>0</v>
      </c>
      <c r="AC277" s="30">
        <v>0</v>
      </c>
      <c r="AD277" s="30">
        <v>0</v>
      </c>
    </row>
    <row r="278" spans="1:30">
      <c r="A278" s="30" t="s">
        <v>488</v>
      </c>
      <c r="B278" s="30" t="s">
        <v>489</v>
      </c>
      <c r="C278" s="30" t="b">
        <v>1</v>
      </c>
      <c r="D278" s="30" t="s">
        <v>5</v>
      </c>
      <c r="E278" s="30" t="s">
        <v>10430</v>
      </c>
      <c r="F278" s="30"/>
      <c r="G278" s="30" t="s">
        <v>10431</v>
      </c>
      <c r="H278" s="30">
        <v>9</v>
      </c>
      <c r="I278" s="32">
        <v>43190</v>
      </c>
      <c r="J278" s="32">
        <v>42388</v>
      </c>
      <c r="K278" s="30"/>
      <c r="L278" s="32">
        <v>41374</v>
      </c>
      <c r="M278" s="30">
        <v>9587.4</v>
      </c>
      <c r="N278" s="30">
        <v>0</v>
      </c>
      <c r="O278" s="30">
        <v>90.74</v>
      </c>
      <c r="P278" s="30">
        <v>1088.81</v>
      </c>
      <c r="Q278" s="30">
        <v>90.73</v>
      </c>
      <c r="R278" s="30">
        <v>1088.82</v>
      </c>
      <c r="S278" s="30">
        <v>9587.4</v>
      </c>
      <c r="T278" s="30">
        <v>0</v>
      </c>
      <c r="U278" s="30">
        <v>0</v>
      </c>
      <c r="V278" s="30">
        <v>90.74</v>
      </c>
      <c r="W278" s="30">
        <v>1088.81</v>
      </c>
      <c r="X278" s="30">
        <v>90.73</v>
      </c>
      <c r="Y278" s="30">
        <v>1088.82</v>
      </c>
      <c r="Z278" s="30">
        <v>9587.4</v>
      </c>
      <c r="AA278" s="30">
        <v>2177.63</v>
      </c>
      <c r="AB278" s="30">
        <v>0</v>
      </c>
      <c r="AC278" s="30">
        <v>0</v>
      </c>
      <c r="AD278" s="30">
        <v>0</v>
      </c>
    </row>
    <row r="279" spans="1:30">
      <c r="A279" s="30" t="s">
        <v>490</v>
      </c>
      <c r="B279" s="30" t="s">
        <v>491</v>
      </c>
      <c r="C279" s="30" t="b">
        <v>1</v>
      </c>
      <c r="D279" s="30" t="s">
        <v>5</v>
      </c>
      <c r="E279" s="30" t="s">
        <v>10430</v>
      </c>
      <c r="F279" s="30"/>
      <c r="G279" s="30" t="s">
        <v>10431</v>
      </c>
      <c r="H279" s="30">
        <v>9</v>
      </c>
      <c r="I279" s="32">
        <v>43190</v>
      </c>
      <c r="J279" s="32">
        <v>42388</v>
      </c>
      <c r="K279" s="30"/>
      <c r="L279" s="32">
        <v>41374</v>
      </c>
      <c r="M279" s="30">
        <v>9587.4</v>
      </c>
      <c r="N279" s="30">
        <v>0</v>
      </c>
      <c r="O279" s="30">
        <v>90.74</v>
      </c>
      <c r="P279" s="30">
        <v>1088.81</v>
      </c>
      <c r="Q279" s="30">
        <v>90.73</v>
      </c>
      <c r="R279" s="30">
        <v>1088.82</v>
      </c>
      <c r="S279" s="30">
        <v>9587.4</v>
      </c>
      <c r="T279" s="30">
        <v>0</v>
      </c>
      <c r="U279" s="30">
        <v>0</v>
      </c>
      <c r="V279" s="30">
        <v>90.74</v>
      </c>
      <c r="W279" s="30">
        <v>1088.81</v>
      </c>
      <c r="X279" s="30">
        <v>90.73</v>
      </c>
      <c r="Y279" s="30">
        <v>1088.82</v>
      </c>
      <c r="Z279" s="30">
        <v>9587.4</v>
      </c>
      <c r="AA279" s="30">
        <v>2177.63</v>
      </c>
      <c r="AB279" s="30">
        <v>0</v>
      </c>
      <c r="AC279" s="30">
        <v>0</v>
      </c>
      <c r="AD279" s="30">
        <v>0</v>
      </c>
    </row>
    <row r="280" spans="1:30">
      <c r="A280" s="30" t="s">
        <v>492</v>
      </c>
      <c r="B280" s="30" t="s">
        <v>493</v>
      </c>
      <c r="C280" s="30" t="b">
        <v>1</v>
      </c>
      <c r="D280" s="30" t="s">
        <v>5</v>
      </c>
      <c r="E280" s="30" t="s">
        <v>10430</v>
      </c>
      <c r="F280" s="30"/>
      <c r="G280" s="30" t="s">
        <v>10431</v>
      </c>
      <c r="H280" s="30">
        <v>9</v>
      </c>
      <c r="I280" s="32">
        <v>43190</v>
      </c>
      <c r="J280" s="32">
        <v>42388</v>
      </c>
      <c r="K280" s="30"/>
      <c r="L280" s="32">
        <v>41374</v>
      </c>
      <c r="M280" s="30">
        <v>9587.4</v>
      </c>
      <c r="N280" s="30">
        <v>0</v>
      </c>
      <c r="O280" s="30">
        <v>90.74</v>
      </c>
      <c r="P280" s="30">
        <v>1088.81</v>
      </c>
      <c r="Q280" s="30">
        <v>90.73</v>
      </c>
      <c r="R280" s="30">
        <v>1088.82</v>
      </c>
      <c r="S280" s="30">
        <v>9587.4</v>
      </c>
      <c r="T280" s="30">
        <v>0</v>
      </c>
      <c r="U280" s="30">
        <v>0</v>
      </c>
      <c r="V280" s="30">
        <v>90.74</v>
      </c>
      <c r="W280" s="30">
        <v>1088.81</v>
      </c>
      <c r="X280" s="30">
        <v>90.73</v>
      </c>
      <c r="Y280" s="30">
        <v>1088.82</v>
      </c>
      <c r="Z280" s="30">
        <v>9587.4</v>
      </c>
      <c r="AA280" s="30">
        <v>2177.63</v>
      </c>
      <c r="AB280" s="30">
        <v>0</v>
      </c>
      <c r="AC280" s="30">
        <v>0</v>
      </c>
      <c r="AD280" s="30">
        <v>0</v>
      </c>
    </row>
    <row r="281" spans="1:30">
      <c r="A281" s="30" t="s">
        <v>494</v>
      </c>
      <c r="B281" s="30" t="s">
        <v>495</v>
      </c>
      <c r="C281" s="30" t="b">
        <v>1</v>
      </c>
      <c r="D281" s="30" t="s">
        <v>5</v>
      </c>
      <c r="E281" s="30" t="s">
        <v>10430</v>
      </c>
      <c r="F281" s="30"/>
      <c r="G281" s="30" t="s">
        <v>10431</v>
      </c>
      <c r="H281" s="30">
        <v>0</v>
      </c>
      <c r="I281" s="32">
        <v>43190</v>
      </c>
      <c r="J281" s="32">
        <v>42388</v>
      </c>
      <c r="K281" s="30"/>
      <c r="L281" s="32">
        <v>41425</v>
      </c>
      <c r="M281" s="30">
        <v>1191.3</v>
      </c>
      <c r="N281" s="30">
        <v>0</v>
      </c>
      <c r="O281" s="30">
        <v>12.37</v>
      </c>
      <c r="P281" s="30">
        <v>148.46</v>
      </c>
      <c r="Q281" s="30">
        <v>12.38</v>
      </c>
      <c r="R281" s="30">
        <v>148.5</v>
      </c>
      <c r="S281" s="30">
        <v>1178.93</v>
      </c>
      <c r="T281" s="30">
        <v>12.37</v>
      </c>
      <c r="U281" s="30">
        <v>12.37</v>
      </c>
      <c r="V281" s="30">
        <v>12.37</v>
      </c>
      <c r="W281" s="30">
        <v>148.46</v>
      </c>
      <c r="X281" s="30">
        <v>12.38</v>
      </c>
      <c r="Y281" s="30">
        <v>148.5</v>
      </c>
      <c r="Z281" s="30">
        <v>1178.93</v>
      </c>
      <c r="AA281" s="30">
        <v>296.95999999999998</v>
      </c>
      <c r="AB281" s="30">
        <v>0</v>
      </c>
      <c r="AC281" s="30">
        <v>0</v>
      </c>
      <c r="AD281" s="30">
        <v>0</v>
      </c>
    </row>
    <row r="282" spans="1:30">
      <c r="A282" s="30" t="s">
        <v>496</v>
      </c>
      <c r="B282" s="30" t="s">
        <v>497</v>
      </c>
      <c r="C282" s="30" t="b">
        <v>1</v>
      </c>
      <c r="D282" s="30" t="s">
        <v>5</v>
      </c>
      <c r="E282" s="30" t="s">
        <v>10430</v>
      </c>
      <c r="F282" s="30"/>
      <c r="G282" s="30" t="s">
        <v>10431</v>
      </c>
      <c r="H282" s="30">
        <v>9</v>
      </c>
      <c r="I282" s="32">
        <v>43190</v>
      </c>
      <c r="J282" s="32">
        <v>42388</v>
      </c>
      <c r="K282" s="30"/>
      <c r="L282" s="32">
        <v>41374</v>
      </c>
      <c r="M282" s="30">
        <v>7907.04</v>
      </c>
      <c r="N282" s="30">
        <v>0</v>
      </c>
      <c r="O282" s="30">
        <v>74.84</v>
      </c>
      <c r="P282" s="30">
        <v>897.96</v>
      </c>
      <c r="Q282" s="30">
        <v>74.83</v>
      </c>
      <c r="R282" s="30">
        <v>898.02</v>
      </c>
      <c r="S282" s="30">
        <v>7907.04</v>
      </c>
      <c r="T282" s="30">
        <v>0</v>
      </c>
      <c r="U282" s="30">
        <v>0</v>
      </c>
      <c r="V282" s="30">
        <v>74.84</v>
      </c>
      <c r="W282" s="30">
        <v>897.96</v>
      </c>
      <c r="X282" s="30">
        <v>74.83</v>
      </c>
      <c r="Y282" s="30">
        <v>898.02</v>
      </c>
      <c r="Z282" s="30">
        <v>7907.04</v>
      </c>
      <c r="AA282" s="30">
        <v>1795.98</v>
      </c>
      <c r="AB282" s="30">
        <v>0</v>
      </c>
      <c r="AC282" s="30">
        <v>0</v>
      </c>
      <c r="AD282" s="30">
        <v>0</v>
      </c>
    </row>
    <row r="283" spans="1:30">
      <c r="A283" s="30" t="s">
        <v>498</v>
      </c>
      <c r="B283" s="30" t="s">
        <v>499</v>
      </c>
      <c r="C283" s="30" t="b">
        <v>1</v>
      </c>
      <c r="D283" s="30" t="s">
        <v>5</v>
      </c>
      <c r="E283" s="30" t="s">
        <v>10430</v>
      </c>
      <c r="F283" s="30"/>
      <c r="G283" s="30" t="s">
        <v>10431</v>
      </c>
      <c r="H283" s="30">
        <v>0</v>
      </c>
      <c r="I283" s="32">
        <v>43190</v>
      </c>
      <c r="J283" s="32">
        <v>42388</v>
      </c>
      <c r="K283" s="30"/>
      <c r="L283" s="32">
        <v>41450</v>
      </c>
      <c r="M283" s="30">
        <v>1418.16</v>
      </c>
      <c r="N283" s="30">
        <v>0</v>
      </c>
      <c r="O283" s="30">
        <v>15.24</v>
      </c>
      <c r="P283" s="30">
        <v>182.87</v>
      </c>
      <c r="Q283" s="30">
        <v>15.23</v>
      </c>
      <c r="R283" s="30">
        <v>182.82</v>
      </c>
      <c r="S283" s="30">
        <v>1387.69</v>
      </c>
      <c r="T283" s="30">
        <v>30.47</v>
      </c>
      <c r="U283" s="30">
        <v>30.47</v>
      </c>
      <c r="V283" s="30">
        <v>15.24</v>
      </c>
      <c r="W283" s="30">
        <v>182.87</v>
      </c>
      <c r="X283" s="30">
        <v>15.23</v>
      </c>
      <c r="Y283" s="30">
        <v>182.82</v>
      </c>
      <c r="Z283" s="30">
        <v>1387.69</v>
      </c>
      <c r="AA283" s="30">
        <v>365.68</v>
      </c>
      <c r="AB283" s="30">
        <v>0</v>
      </c>
      <c r="AC283" s="30">
        <v>0</v>
      </c>
      <c r="AD283" s="30">
        <v>0</v>
      </c>
    </row>
    <row r="284" spans="1:30">
      <c r="A284" s="30" t="s">
        <v>500</v>
      </c>
      <c r="B284" s="30" t="s">
        <v>501</v>
      </c>
      <c r="C284" s="30" t="b">
        <v>1</v>
      </c>
      <c r="D284" s="30" t="s">
        <v>5</v>
      </c>
      <c r="E284" s="30" t="s">
        <v>10430</v>
      </c>
      <c r="F284" s="30"/>
      <c r="G284" s="30" t="s">
        <v>10431</v>
      </c>
      <c r="H284" s="30">
        <v>0</v>
      </c>
      <c r="I284" s="32">
        <v>43190</v>
      </c>
      <c r="J284" s="32">
        <v>42388</v>
      </c>
      <c r="K284" s="30"/>
      <c r="L284" s="32">
        <v>41450</v>
      </c>
      <c r="M284" s="30">
        <v>1418.16</v>
      </c>
      <c r="N284" s="30">
        <v>0</v>
      </c>
      <c r="O284" s="30">
        <v>15.24</v>
      </c>
      <c r="P284" s="30">
        <v>182.87</v>
      </c>
      <c r="Q284" s="30">
        <v>15.23</v>
      </c>
      <c r="R284" s="30">
        <v>182.82</v>
      </c>
      <c r="S284" s="30">
        <v>1387.69</v>
      </c>
      <c r="T284" s="30">
        <v>30.47</v>
      </c>
      <c r="U284" s="30">
        <v>30.47</v>
      </c>
      <c r="V284" s="30">
        <v>15.24</v>
      </c>
      <c r="W284" s="30">
        <v>182.87</v>
      </c>
      <c r="X284" s="30">
        <v>15.23</v>
      </c>
      <c r="Y284" s="30">
        <v>182.82</v>
      </c>
      <c r="Z284" s="30">
        <v>1387.69</v>
      </c>
      <c r="AA284" s="30">
        <v>365.68</v>
      </c>
      <c r="AB284" s="30">
        <v>0</v>
      </c>
      <c r="AC284" s="30">
        <v>0</v>
      </c>
      <c r="AD284" s="30">
        <v>0</v>
      </c>
    </row>
    <row r="285" spans="1:30">
      <c r="A285" s="30" t="s">
        <v>502</v>
      </c>
      <c r="B285" s="30" t="s">
        <v>503</v>
      </c>
      <c r="C285" s="30" t="b">
        <v>1</v>
      </c>
      <c r="D285" s="30" t="s">
        <v>5</v>
      </c>
      <c r="E285" s="30" t="s">
        <v>10430</v>
      </c>
      <c r="F285" s="30"/>
      <c r="G285" s="30" t="s">
        <v>10431</v>
      </c>
      <c r="H285" s="30">
        <v>0</v>
      </c>
      <c r="I285" s="32">
        <v>43190</v>
      </c>
      <c r="J285" s="32">
        <v>42388</v>
      </c>
      <c r="K285" s="30"/>
      <c r="L285" s="32">
        <v>41450</v>
      </c>
      <c r="M285" s="30">
        <v>1418.16</v>
      </c>
      <c r="N285" s="30">
        <v>0</v>
      </c>
      <c r="O285" s="30">
        <v>15.24</v>
      </c>
      <c r="P285" s="30">
        <v>182.87</v>
      </c>
      <c r="Q285" s="30">
        <v>15.23</v>
      </c>
      <c r="R285" s="30">
        <v>182.82</v>
      </c>
      <c r="S285" s="30">
        <v>1387.69</v>
      </c>
      <c r="T285" s="30">
        <v>30.47</v>
      </c>
      <c r="U285" s="30">
        <v>30.47</v>
      </c>
      <c r="V285" s="30">
        <v>15.24</v>
      </c>
      <c r="W285" s="30">
        <v>182.87</v>
      </c>
      <c r="X285" s="30">
        <v>15.23</v>
      </c>
      <c r="Y285" s="30">
        <v>182.82</v>
      </c>
      <c r="Z285" s="30">
        <v>1387.69</v>
      </c>
      <c r="AA285" s="30">
        <v>365.68</v>
      </c>
      <c r="AB285" s="30">
        <v>0</v>
      </c>
      <c r="AC285" s="30">
        <v>0</v>
      </c>
      <c r="AD285" s="30">
        <v>0</v>
      </c>
    </row>
    <row r="286" spans="1:30" hidden="1">
      <c r="A286" s="30" t="s">
        <v>504</v>
      </c>
      <c r="B286" s="30" t="s">
        <v>505</v>
      </c>
      <c r="C286" s="30" t="b">
        <v>1</v>
      </c>
      <c r="D286" s="30" t="s">
        <v>5</v>
      </c>
      <c r="E286" s="30" t="s">
        <v>10430</v>
      </c>
      <c r="F286" s="30"/>
      <c r="G286" s="30" t="s">
        <v>10431</v>
      </c>
      <c r="H286" s="30">
        <v>10</v>
      </c>
      <c r="I286" s="32">
        <v>42825</v>
      </c>
      <c r="J286" s="32">
        <v>42388</v>
      </c>
      <c r="K286" s="32">
        <v>42825</v>
      </c>
      <c r="L286" s="32">
        <v>41374</v>
      </c>
      <c r="M286" s="30">
        <v>9587.4</v>
      </c>
      <c r="N286" s="30">
        <v>0</v>
      </c>
      <c r="O286" s="30">
        <v>90.74</v>
      </c>
      <c r="P286" s="30">
        <v>1088.77</v>
      </c>
      <c r="Q286" s="30">
        <v>90.73</v>
      </c>
      <c r="R286" s="30">
        <v>1088.81</v>
      </c>
      <c r="S286" s="30">
        <v>8498.58</v>
      </c>
      <c r="T286" s="30">
        <v>1088.82</v>
      </c>
      <c r="U286" s="30">
        <v>1088.82</v>
      </c>
      <c r="V286" s="30">
        <v>90.74</v>
      </c>
      <c r="W286" s="30">
        <v>1088.77</v>
      </c>
      <c r="X286" s="30">
        <v>90.73</v>
      </c>
      <c r="Y286" s="30">
        <v>1088.81</v>
      </c>
      <c r="Z286" s="30">
        <v>8498.58</v>
      </c>
      <c r="AA286" s="30">
        <v>2177.63</v>
      </c>
      <c r="AB286" s="30">
        <v>1088.82</v>
      </c>
      <c r="AC286" s="30">
        <v>0</v>
      </c>
      <c r="AD286" s="30">
        <v>-1088.82</v>
      </c>
    </row>
    <row r="287" spans="1:30" hidden="1">
      <c r="A287" s="30" t="s">
        <v>506</v>
      </c>
      <c r="B287" s="30" t="s">
        <v>507</v>
      </c>
      <c r="C287" s="30" t="b">
        <v>1</v>
      </c>
      <c r="D287" s="30" t="s">
        <v>5</v>
      </c>
      <c r="E287" s="30" t="s">
        <v>10430</v>
      </c>
      <c r="F287" s="30"/>
      <c r="G287" s="30" t="s">
        <v>10431</v>
      </c>
      <c r="H287" s="30">
        <v>10</v>
      </c>
      <c r="I287" s="32">
        <v>42825</v>
      </c>
      <c r="J287" s="32">
        <v>42388</v>
      </c>
      <c r="K287" s="32">
        <v>42825</v>
      </c>
      <c r="L287" s="32">
        <v>41374</v>
      </c>
      <c r="M287" s="30">
        <v>9587.4</v>
      </c>
      <c r="N287" s="30">
        <v>0</v>
      </c>
      <c r="O287" s="30">
        <v>90.74</v>
      </c>
      <c r="P287" s="30">
        <v>1088.77</v>
      </c>
      <c r="Q287" s="30">
        <v>90.73</v>
      </c>
      <c r="R287" s="30">
        <v>1088.81</v>
      </c>
      <c r="S287" s="30">
        <v>8498.58</v>
      </c>
      <c r="T287" s="30">
        <v>1088.82</v>
      </c>
      <c r="U287" s="30">
        <v>1088.82</v>
      </c>
      <c r="V287" s="30">
        <v>90.74</v>
      </c>
      <c r="W287" s="30">
        <v>1088.77</v>
      </c>
      <c r="X287" s="30">
        <v>90.73</v>
      </c>
      <c r="Y287" s="30">
        <v>1088.81</v>
      </c>
      <c r="Z287" s="30">
        <v>8498.58</v>
      </c>
      <c r="AA287" s="30">
        <v>2177.63</v>
      </c>
      <c r="AB287" s="30">
        <v>1088.82</v>
      </c>
      <c r="AC287" s="30">
        <v>0</v>
      </c>
      <c r="AD287" s="30">
        <v>-1088.82</v>
      </c>
    </row>
    <row r="288" spans="1:30">
      <c r="A288" s="30" t="s">
        <v>508</v>
      </c>
      <c r="B288" s="30" t="s">
        <v>509</v>
      </c>
      <c r="C288" s="30" t="b">
        <v>1</v>
      </c>
      <c r="D288" s="30" t="s">
        <v>5</v>
      </c>
      <c r="E288" s="30" t="s">
        <v>10430</v>
      </c>
      <c r="F288" s="30"/>
      <c r="G288" s="30" t="s">
        <v>10431</v>
      </c>
      <c r="H288" s="30">
        <v>9</v>
      </c>
      <c r="I288" s="32">
        <v>43190</v>
      </c>
      <c r="J288" s="32">
        <v>42388</v>
      </c>
      <c r="K288" s="30"/>
      <c r="L288" s="32">
        <v>41374</v>
      </c>
      <c r="M288" s="30">
        <v>9587.4</v>
      </c>
      <c r="N288" s="30">
        <v>0</v>
      </c>
      <c r="O288" s="30">
        <v>90.74</v>
      </c>
      <c r="P288" s="30">
        <v>1088.81</v>
      </c>
      <c r="Q288" s="30">
        <v>90.73</v>
      </c>
      <c r="R288" s="30">
        <v>1088.82</v>
      </c>
      <c r="S288" s="30">
        <v>9587.4</v>
      </c>
      <c r="T288" s="30">
        <v>0</v>
      </c>
      <c r="U288" s="30">
        <v>0</v>
      </c>
      <c r="V288" s="30">
        <v>90.74</v>
      </c>
      <c r="W288" s="30">
        <v>1088.81</v>
      </c>
      <c r="X288" s="30">
        <v>90.73</v>
      </c>
      <c r="Y288" s="30">
        <v>1088.82</v>
      </c>
      <c r="Z288" s="30">
        <v>9587.4</v>
      </c>
      <c r="AA288" s="30">
        <v>2177.63</v>
      </c>
      <c r="AB288" s="30">
        <v>0</v>
      </c>
      <c r="AC288" s="30">
        <v>0</v>
      </c>
      <c r="AD288" s="30">
        <v>0</v>
      </c>
    </row>
    <row r="289" spans="1:30">
      <c r="A289" s="30" t="s">
        <v>510</v>
      </c>
      <c r="B289" s="30" t="s">
        <v>511</v>
      </c>
      <c r="C289" s="30" t="b">
        <v>1</v>
      </c>
      <c r="D289" s="30" t="s">
        <v>5</v>
      </c>
      <c r="E289" s="30" t="s">
        <v>10430</v>
      </c>
      <c r="F289" s="30"/>
      <c r="G289" s="30" t="s">
        <v>10431</v>
      </c>
      <c r="H289" s="30">
        <v>0</v>
      </c>
      <c r="I289" s="32">
        <v>43190</v>
      </c>
      <c r="J289" s="32">
        <v>42388</v>
      </c>
      <c r="K289" s="30"/>
      <c r="L289" s="32">
        <v>41729</v>
      </c>
      <c r="M289" s="30">
        <v>1556.1</v>
      </c>
      <c r="N289" s="30">
        <v>0</v>
      </c>
      <c r="O289" s="30">
        <v>22.06</v>
      </c>
      <c r="P289" s="30">
        <v>264.72000000000003</v>
      </c>
      <c r="Q289" s="30">
        <v>22.07</v>
      </c>
      <c r="R289" s="30">
        <v>264.77999999999997</v>
      </c>
      <c r="S289" s="30">
        <v>1313.39</v>
      </c>
      <c r="T289" s="30">
        <v>242.71</v>
      </c>
      <c r="U289" s="30">
        <v>242.71</v>
      </c>
      <c r="V289" s="30">
        <v>22.06</v>
      </c>
      <c r="W289" s="30">
        <v>264.72000000000003</v>
      </c>
      <c r="X289" s="30">
        <v>22.07</v>
      </c>
      <c r="Y289" s="30">
        <v>264.77999999999997</v>
      </c>
      <c r="Z289" s="30">
        <v>1313.39</v>
      </c>
      <c r="AA289" s="30">
        <v>794.27</v>
      </c>
      <c r="AB289" s="30">
        <v>0</v>
      </c>
      <c r="AC289" s="30">
        <v>0</v>
      </c>
      <c r="AD289" s="30">
        <v>0</v>
      </c>
    </row>
    <row r="290" spans="1:30">
      <c r="A290" s="30" t="s">
        <v>512</v>
      </c>
      <c r="B290" s="30" t="s">
        <v>513</v>
      </c>
      <c r="C290" s="30" t="b">
        <v>1</v>
      </c>
      <c r="D290" s="30" t="s">
        <v>5</v>
      </c>
      <c r="E290" s="30" t="s">
        <v>10430</v>
      </c>
      <c r="F290" s="30"/>
      <c r="G290" s="30" t="s">
        <v>10431</v>
      </c>
      <c r="H290" s="30">
        <v>9</v>
      </c>
      <c r="I290" s="32">
        <v>43190</v>
      </c>
      <c r="J290" s="32">
        <v>42388</v>
      </c>
      <c r="K290" s="30"/>
      <c r="L290" s="32">
        <v>41374</v>
      </c>
      <c r="M290" s="30">
        <v>9587.4</v>
      </c>
      <c r="N290" s="30">
        <v>0</v>
      </c>
      <c r="O290" s="30">
        <v>90.74</v>
      </c>
      <c r="P290" s="30">
        <v>1088.81</v>
      </c>
      <c r="Q290" s="30">
        <v>90.73</v>
      </c>
      <c r="R290" s="30">
        <v>1088.82</v>
      </c>
      <c r="S290" s="30">
        <v>9587.4</v>
      </c>
      <c r="T290" s="30">
        <v>0</v>
      </c>
      <c r="U290" s="30">
        <v>0</v>
      </c>
      <c r="V290" s="30">
        <v>90.74</v>
      </c>
      <c r="W290" s="30">
        <v>1088.81</v>
      </c>
      <c r="X290" s="30">
        <v>90.73</v>
      </c>
      <c r="Y290" s="30">
        <v>1088.82</v>
      </c>
      <c r="Z290" s="30">
        <v>9587.4</v>
      </c>
      <c r="AA290" s="30">
        <v>2177.63</v>
      </c>
      <c r="AB290" s="30">
        <v>0</v>
      </c>
      <c r="AC290" s="30">
        <v>0</v>
      </c>
      <c r="AD290" s="30">
        <v>0</v>
      </c>
    </row>
    <row r="291" spans="1:30">
      <c r="A291" s="30" t="s">
        <v>514</v>
      </c>
      <c r="B291" s="30" t="s">
        <v>515</v>
      </c>
      <c r="C291" s="30" t="b">
        <v>1</v>
      </c>
      <c r="D291" s="30" t="s">
        <v>5</v>
      </c>
      <c r="E291" s="30" t="s">
        <v>10430</v>
      </c>
      <c r="F291" s="30"/>
      <c r="G291" s="30" t="s">
        <v>10431</v>
      </c>
      <c r="H291" s="30">
        <v>9</v>
      </c>
      <c r="I291" s="32">
        <v>43190</v>
      </c>
      <c r="J291" s="32">
        <v>42388</v>
      </c>
      <c r="K291" s="30"/>
      <c r="L291" s="32">
        <v>41374</v>
      </c>
      <c r="M291" s="30">
        <v>7907.04</v>
      </c>
      <c r="N291" s="30">
        <v>0</v>
      </c>
      <c r="O291" s="30">
        <v>74.84</v>
      </c>
      <c r="P291" s="30">
        <v>897.96</v>
      </c>
      <c r="Q291" s="30">
        <v>74.83</v>
      </c>
      <c r="R291" s="30">
        <v>898.02</v>
      </c>
      <c r="S291" s="30">
        <v>7907.04</v>
      </c>
      <c r="T291" s="30">
        <v>0</v>
      </c>
      <c r="U291" s="30">
        <v>0</v>
      </c>
      <c r="V291" s="30">
        <v>74.84</v>
      </c>
      <c r="W291" s="30">
        <v>897.96</v>
      </c>
      <c r="X291" s="30">
        <v>74.83</v>
      </c>
      <c r="Y291" s="30">
        <v>898.02</v>
      </c>
      <c r="Z291" s="30">
        <v>7907.04</v>
      </c>
      <c r="AA291" s="30">
        <v>1795.98</v>
      </c>
      <c r="AB291" s="30">
        <v>0</v>
      </c>
      <c r="AC291" s="30">
        <v>0</v>
      </c>
      <c r="AD291" s="30">
        <v>0</v>
      </c>
    </row>
    <row r="292" spans="1:30">
      <c r="A292" s="30" t="s">
        <v>516</v>
      </c>
      <c r="B292" s="30" t="s">
        <v>517</v>
      </c>
      <c r="C292" s="30" t="b">
        <v>1</v>
      </c>
      <c r="D292" s="30" t="s">
        <v>5</v>
      </c>
      <c r="E292" s="30" t="s">
        <v>10430</v>
      </c>
      <c r="F292" s="30"/>
      <c r="G292" s="30" t="s">
        <v>10431</v>
      </c>
      <c r="H292" s="30">
        <v>0</v>
      </c>
      <c r="I292" s="32">
        <v>43190</v>
      </c>
      <c r="J292" s="32">
        <v>42388</v>
      </c>
      <c r="K292" s="30"/>
      <c r="L292" s="32">
        <v>41450</v>
      </c>
      <c r="M292" s="30">
        <v>1418.16</v>
      </c>
      <c r="N292" s="30">
        <v>0</v>
      </c>
      <c r="O292" s="30">
        <v>15.24</v>
      </c>
      <c r="P292" s="30">
        <v>182.87</v>
      </c>
      <c r="Q292" s="30">
        <v>15.23</v>
      </c>
      <c r="R292" s="30">
        <v>182.82</v>
      </c>
      <c r="S292" s="30">
        <v>1387.69</v>
      </c>
      <c r="T292" s="30">
        <v>30.47</v>
      </c>
      <c r="U292" s="30">
        <v>30.47</v>
      </c>
      <c r="V292" s="30">
        <v>15.24</v>
      </c>
      <c r="W292" s="30">
        <v>182.87</v>
      </c>
      <c r="X292" s="30">
        <v>15.23</v>
      </c>
      <c r="Y292" s="30">
        <v>182.82</v>
      </c>
      <c r="Z292" s="30">
        <v>1387.69</v>
      </c>
      <c r="AA292" s="30">
        <v>365.68</v>
      </c>
      <c r="AB292" s="30">
        <v>0</v>
      </c>
      <c r="AC292" s="30">
        <v>0</v>
      </c>
      <c r="AD292" s="30">
        <v>0</v>
      </c>
    </row>
    <row r="293" spans="1:30">
      <c r="A293" s="30" t="s">
        <v>518</v>
      </c>
      <c r="B293" s="30" t="s">
        <v>519</v>
      </c>
      <c r="C293" s="30" t="b">
        <v>1</v>
      </c>
      <c r="D293" s="30" t="s">
        <v>5</v>
      </c>
      <c r="E293" s="30" t="s">
        <v>10430</v>
      </c>
      <c r="F293" s="30"/>
      <c r="G293" s="30" t="s">
        <v>10431</v>
      </c>
      <c r="H293" s="30">
        <v>0</v>
      </c>
      <c r="I293" s="32">
        <v>43190</v>
      </c>
      <c r="J293" s="32">
        <v>42388</v>
      </c>
      <c r="K293" s="30"/>
      <c r="L293" s="32">
        <v>41425</v>
      </c>
      <c r="M293" s="30">
        <v>1191.3</v>
      </c>
      <c r="N293" s="30">
        <v>0</v>
      </c>
      <c r="O293" s="30">
        <v>12.37</v>
      </c>
      <c r="P293" s="30">
        <v>148.46</v>
      </c>
      <c r="Q293" s="30">
        <v>12.38</v>
      </c>
      <c r="R293" s="30">
        <v>148.5</v>
      </c>
      <c r="S293" s="30">
        <v>1178.93</v>
      </c>
      <c r="T293" s="30">
        <v>12.37</v>
      </c>
      <c r="U293" s="30">
        <v>12.37</v>
      </c>
      <c r="V293" s="30">
        <v>12.37</v>
      </c>
      <c r="W293" s="30">
        <v>148.46</v>
      </c>
      <c r="X293" s="30">
        <v>12.38</v>
      </c>
      <c r="Y293" s="30">
        <v>148.5</v>
      </c>
      <c r="Z293" s="30">
        <v>1178.93</v>
      </c>
      <c r="AA293" s="30">
        <v>296.95999999999998</v>
      </c>
      <c r="AB293" s="30">
        <v>0</v>
      </c>
      <c r="AC293" s="30">
        <v>0</v>
      </c>
      <c r="AD293" s="30">
        <v>0</v>
      </c>
    </row>
    <row r="294" spans="1:30">
      <c r="A294" s="30" t="s">
        <v>520</v>
      </c>
      <c r="B294" s="30" t="s">
        <v>521</v>
      </c>
      <c r="C294" s="30" t="b">
        <v>1</v>
      </c>
      <c r="D294" s="30" t="s">
        <v>5</v>
      </c>
      <c r="E294" s="30" t="s">
        <v>10430</v>
      </c>
      <c r="F294" s="30"/>
      <c r="G294" s="30" t="s">
        <v>10431</v>
      </c>
      <c r="H294" s="30">
        <v>0</v>
      </c>
      <c r="I294" s="32">
        <v>43190</v>
      </c>
      <c r="J294" s="32">
        <v>42388</v>
      </c>
      <c r="K294" s="30"/>
      <c r="L294" s="32">
        <v>41425</v>
      </c>
      <c r="M294" s="30">
        <v>1191.3</v>
      </c>
      <c r="N294" s="30">
        <v>0</v>
      </c>
      <c r="O294" s="30">
        <v>12.37</v>
      </c>
      <c r="P294" s="30">
        <v>148.46</v>
      </c>
      <c r="Q294" s="30">
        <v>12.38</v>
      </c>
      <c r="R294" s="30">
        <v>148.5</v>
      </c>
      <c r="S294" s="30">
        <v>1178.93</v>
      </c>
      <c r="T294" s="30">
        <v>12.37</v>
      </c>
      <c r="U294" s="30">
        <v>12.37</v>
      </c>
      <c r="V294" s="30">
        <v>12.37</v>
      </c>
      <c r="W294" s="30">
        <v>148.46</v>
      </c>
      <c r="X294" s="30">
        <v>12.38</v>
      </c>
      <c r="Y294" s="30">
        <v>148.5</v>
      </c>
      <c r="Z294" s="30">
        <v>1178.93</v>
      </c>
      <c r="AA294" s="30">
        <v>296.95999999999998</v>
      </c>
      <c r="AB294" s="30">
        <v>0</v>
      </c>
      <c r="AC294" s="30">
        <v>0</v>
      </c>
      <c r="AD294" s="30">
        <v>0</v>
      </c>
    </row>
    <row r="295" spans="1:30">
      <c r="A295" s="30" t="s">
        <v>522</v>
      </c>
      <c r="B295" s="30" t="s">
        <v>523</v>
      </c>
      <c r="C295" s="30" t="b">
        <v>1</v>
      </c>
      <c r="D295" s="30" t="s">
        <v>5</v>
      </c>
      <c r="E295" s="30" t="s">
        <v>10430</v>
      </c>
      <c r="F295" s="30"/>
      <c r="G295" s="30" t="s">
        <v>10431</v>
      </c>
      <c r="H295" s="30">
        <v>0</v>
      </c>
      <c r="I295" s="32">
        <v>43190</v>
      </c>
      <c r="J295" s="32">
        <v>42388</v>
      </c>
      <c r="K295" s="30"/>
      <c r="L295" s="32">
        <v>41450</v>
      </c>
      <c r="M295" s="30">
        <v>1418.16</v>
      </c>
      <c r="N295" s="30">
        <v>0</v>
      </c>
      <c r="O295" s="30">
        <v>15.24</v>
      </c>
      <c r="P295" s="30">
        <v>182.87</v>
      </c>
      <c r="Q295" s="30">
        <v>15.23</v>
      </c>
      <c r="R295" s="30">
        <v>182.82</v>
      </c>
      <c r="S295" s="30">
        <v>1387.69</v>
      </c>
      <c r="T295" s="30">
        <v>30.47</v>
      </c>
      <c r="U295" s="30">
        <v>30.47</v>
      </c>
      <c r="V295" s="30">
        <v>15.24</v>
      </c>
      <c r="W295" s="30">
        <v>182.87</v>
      </c>
      <c r="X295" s="30">
        <v>15.23</v>
      </c>
      <c r="Y295" s="30">
        <v>182.82</v>
      </c>
      <c r="Z295" s="30">
        <v>1387.69</v>
      </c>
      <c r="AA295" s="30">
        <v>365.68</v>
      </c>
      <c r="AB295" s="30">
        <v>0</v>
      </c>
      <c r="AC295" s="30">
        <v>0</v>
      </c>
      <c r="AD295" s="30">
        <v>0</v>
      </c>
    </row>
    <row r="296" spans="1:30">
      <c r="A296" s="30" t="s">
        <v>524</v>
      </c>
      <c r="B296" s="30" t="s">
        <v>525</v>
      </c>
      <c r="C296" s="30" t="b">
        <v>1</v>
      </c>
      <c r="D296" s="30" t="s">
        <v>5</v>
      </c>
      <c r="E296" s="30" t="s">
        <v>10430</v>
      </c>
      <c r="F296" s="30"/>
      <c r="G296" s="30" t="s">
        <v>10431</v>
      </c>
      <c r="H296" s="30">
        <v>0</v>
      </c>
      <c r="I296" s="32">
        <v>43190</v>
      </c>
      <c r="J296" s="32">
        <v>42388</v>
      </c>
      <c r="K296" s="30"/>
      <c r="L296" s="32">
        <v>41729</v>
      </c>
      <c r="M296" s="30">
        <v>12283.5</v>
      </c>
      <c r="N296" s="30">
        <v>0</v>
      </c>
      <c r="O296" s="30">
        <v>174.15</v>
      </c>
      <c r="P296" s="30">
        <v>2089.85</v>
      </c>
      <c r="Q296" s="30">
        <v>174.16</v>
      </c>
      <c r="R296" s="30">
        <v>2089.86</v>
      </c>
      <c r="S296" s="30">
        <v>10367.799999999999</v>
      </c>
      <c r="T296" s="30">
        <v>1915.7</v>
      </c>
      <c r="U296" s="30">
        <v>1915.7</v>
      </c>
      <c r="V296" s="30">
        <v>174.15</v>
      </c>
      <c r="W296" s="30">
        <v>2089.85</v>
      </c>
      <c r="X296" s="30">
        <v>174.16</v>
      </c>
      <c r="Y296" s="30">
        <v>2089.86</v>
      </c>
      <c r="Z296" s="30">
        <v>10367.799999999999</v>
      </c>
      <c r="AA296" s="30">
        <v>6269.56</v>
      </c>
      <c r="AB296" s="30">
        <v>0</v>
      </c>
      <c r="AC296" s="30">
        <v>0</v>
      </c>
      <c r="AD296" s="30">
        <v>0</v>
      </c>
    </row>
    <row r="297" spans="1:30">
      <c r="A297" s="30" t="s">
        <v>526</v>
      </c>
      <c r="B297" s="30" t="s">
        <v>527</v>
      </c>
      <c r="C297" s="30" t="b">
        <v>1</v>
      </c>
      <c r="D297" s="30" t="s">
        <v>5</v>
      </c>
      <c r="E297" s="30" t="s">
        <v>10430</v>
      </c>
      <c r="F297" s="30"/>
      <c r="G297" s="30" t="s">
        <v>10431</v>
      </c>
      <c r="H297" s="30">
        <v>0</v>
      </c>
      <c r="I297" s="32">
        <v>43190</v>
      </c>
      <c r="J297" s="32">
        <v>42388</v>
      </c>
      <c r="K297" s="30"/>
      <c r="L297" s="32">
        <v>41425</v>
      </c>
      <c r="M297" s="30">
        <v>1191.3</v>
      </c>
      <c r="N297" s="30">
        <v>0</v>
      </c>
      <c r="O297" s="30">
        <v>12.37</v>
      </c>
      <c r="P297" s="30">
        <v>148.46</v>
      </c>
      <c r="Q297" s="30">
        <v>12.38</v>
      </c>
      <c r="R297" s="30">
        <v>148.5</v>
      </c>
      <c r="S297" s="30">
        <v>1178.93</v>
      </c>
      <c r="T297" s="30">
        <v>12.37</v>
      </c>
      <c r="U297" s="30">
        <v>12.37</v>
      </c>
      <c r="V297" s="30">
        <v>12.37</v>
      </c>
      <c r="W297" s="30">
        <v>148.46</v>
      </c>
      <c r="X297" s="30">
        <v>12.38</v>
      </c>
      <c r="Y297" s="30">
        <v>148.5</v>
      </c>
      <c r="Z297" s="30">
        <v>1178.93</v>
      </c>
      <c r="AA297" s="30">
        <v>296.95999999999998</v>
      </c>
      <c r="AB297" s="30">
        <v>0</v>
      </c>
      <c r="AC297" s="30">
        <v>0</v>
      </c>
      <c r="AD297" s="30">
        <v>0</v>
      </c>
    </row>
    <row r="298" spans="1:30">
      <c r="A298" s="30" t="s">
        <v>528</v>
      </c>
      <c r="B298" s="30" t="s">
        <v>529</v>
      </c>
      <c r="C298" s="30" t="b">
        <v>1</v>
      </c>
      <c r="D298" s="30" t="s">
        <v>5</v>
      </c>
      <c r="E298" s="30" t="s">
        <v>10430</v>
      </c>
      <c r="F298" s="30"/>
      <c r="G298" s="30" t="s">
        <v>10431</v>
      </c>
      <c r="H298" s="30">
        <v>0</v>
      </c>
      <c r="I298" s="32">
        <v>43190</v>
      </c>
      <c r="J298" s="32">
        <v>42388</v>
      </c>
      <c r="K298" s="30"/>
      <c r="L298" s="32">
        <v>41450</v>
      </c>
      <c r="M298" s="30">
        <v>1418.16</v>
      </c>
      <c r="N298" s="30">
        <v>0</v>
      </c>
      <c r="O298" s="30">
        <v>15.24</v>
      </c>
      <c r="P298" s="30">
        <v>182.87</v>
      </c>
      <c r="Q298" s="30">
        <v>15.23</v>
      </c>
      <c r="R298" s="30">
        <v>182.82</v>
      </c>
      <c r="S298" s="30">
        <v>1387.69</v>
      </c>
      <c r="T298" s="30">
        <v>30.47</v>
      </c>
      <c r="U298" s="30">
        <v>30.47</v>
      </c>
      <c r="V298" s="30">
        <v>15.24</v>
      </c>
      <c r="W298" s="30">
        <v>182.87</v>
      </c>
      <c r="X298" s="30">
        <v>15.23</v>
      </c>
      <c r="Y298" s="30">
        <v>182.82</v>
      </c>
      <c r="Z298" s="30">
        <v>1387.69</v>
      </c>
      <c r="AA298" s="30">
        <v>365.68</v>
      </c>
      <c r="AB298" s="30">
        <v>0</v>
      </c>
      <c r="AC298" s="30">
        <v>0</v>
      </c>
      <c r="AD298" s="30">
        <v>0</v>
      </c>
    </row>
    <row r="299" spans="1:30">
      <c r="A299" s="30" t="s">
        <v>530</v>
      </c>
      <c r="B299" s="30" t="s">
        <v>531</v>
      </c>
      <c r="C299" s="30" t="b">
        <v>1</v>
      </c>
      <c r="D299" s="30" t="s">
        <v>5</v>
      </c>
      <c r="E299" s="30" t="s">
        <v>10430</v>
      </c>
      <c r="F299" s="30"/>
      <c r="G299" s="30" t="s">
        <v>10431</v>
      </c>
      <c r="H299" s="30">
        <v>0</v>
      </c>
      <c r="I299" s="32">
        <v>43190</v>
      </c>
      <c r="J299" s="32">
        <v>42388</v>
      </c>
      <c r="K299" s="30"/>
      <c r="L299" s="32">
        <v>41450</v>
      </c>
      <c r="M299" s="30">
        <v>1418.16</v>
      </c>
      <c r="N299" s="30">
        <v>0</v>
      </c>
      <c r="O299" s="30">
        <v>15.24</v>
      </c>
      <c r="P299" s="30">
        <v>182.87</v>
      </c>
      <c r="Q299" s="30">
        <v>15.23</v>
      </c>
      <c r="R299" s="30">
        <v>182.82</v>
      </c>
      <c r="S299" s="30">
        <v>1387.69</v>
      </c>
      <c r="T299" s="30">
        <v>30.47</v>
      </c>
      <c r="U299" s="30">
        <v>30.47</v>
      </c>
      <c r="V299" s="30">
        <v>15.24</v>
      </c>
      <c r="W299" s="30">
        <v>182.87</v>
      </c>
      <c r="X299" s="30">
        <v>15.23</v>
      </c>
      <c r="Y299" s="30">
        <v>182.82</v>
      </c>
      <c r="Z299" s="30">
        <v>1387.69</v>
      </c>
      <c r="AA299" s="30">
        <v>365.68</v>
      </c>
      <c r="AB299" s="30">
        <v>0</v>
      </c>
      <c r="AC299" s="30">
        <v>0</v>
      </c>
      <c r="AD299" s="30">
        <v>0</v>
      </c>
    </row>
    <row r="300" spans="1:30">
      <c r="A300" s="30" t="s">
        <v>532</v>
      </c>
      <c r="B300" s="30" t="s">
        <v>533</v>
      </c>
      <c r="C300" s="30" t="b">
        <v>1</v>
      </c>
      <c r="D300" s="30" t="s">
        <v>5</v>
      </c>
      <c r="E300" s="30" t="s">
        <v>10430</v>
      </c>
      <c r="F300" s="30"/>
      <c r="G300" s="30" t="s">
        <v>10431</v>
      </c>
      <c r="H300" s="30">
        <v>9</v>
      </c>
      <c r="I300" s="32">
        <v>43190</v>
      </c>
      <c r="J300" s="32">
        <v>42388</v>
      </c>
      <c r="K300" s="30"/>
      <c r="L300" s="32">
        <v>41374</v>
      </c>
      <c r="M300" s="30">
        <v>9587.4</v>
      </c>
      <c r="N300" s="30">
        <v>0</v>
      </c>
      <c r="O300" s="30">
        <v>90.74</v>
      </c>
      <c r="P300" s="30">
        <v>1088.81</v>
      </c>
      <c r="Q300" s="30">
        <v>90.73</v>
      </c>
      <c r="R300" s="30">
        <v>1088.82</v>
      </c>
      <c r="S300" s="30">
        <v>9587.4</v>
      </c>
      <c r="T300" s="30">
        <v>0</v>
      </c>
      <c r="U300" s="30">
        <v>0</v>
      </c>
      <c r="V300" s="30">
        <v>90.74</v>
      </c>
      <c r="W300" s="30">
        <v>1088.81</v>
      </c>
      <c r="X300" s="30">
        <v>90.73</v>
      </c>
      <c r="Y300" s="30">
        <v>1088.82</v>
      </c>
      <c r="Z300" s="30">
        <v>9587.4</v>
      </c>
      <c r="AA300" s="30">
        <v>2177.63</v>
      </c>
      <c r="AB300" s="30">
        <v>0</v>
      </c>
      <c r="AC300" s="30">
        <v>0</v>
      </c>
      <c r="AD300" s="30">
        <v>0</v>
      </c>
    </row>
    <row r="301" spans="1:30">
      <c r="A301" s="30" t="s">
        <v>534</v>
      </c>
      <c r="B301" s="30" t="s">
        <v>535</v>
      </c>
      <c r="C301" s="30" t="b">
        <v>1</v>
      </c>
      <c r="D301" s="30" t="s">
        <v>5</v>
      </c>
      <c r="E301" s="30" t="s">
        <v>10430</v>
      </c>
      <c r="F301" s="30"/>
      <c r="G301" s="30" t="s">
        <v>10431</v>
      </c>
      <c r="H301" s="30">
        <v>0</v>
      </c>
      <c r="I301" s="32">
        <v>43190</v>
      </c>
      <c r="J301" s="32">
        <v>42388</v>
      </c>
      <c r="K301" s="30"/>
      <c r="L301" s="32">
        <v>41729</v>
      </c>
      <c r="M301" s="30">
        <v>1556.1</v>
      </c>
      <c r="N301" s="30">
        <v>0</v>
      </c>
      <c r="O301" s="30">
        <v>22.06</v>
      </c>
      <c r="P301" s="30">
        <v>264.72000000000003</v>
      </c>
      <c r="Q301" s="30">
        <v>22.07</v>
      </c>
      <c r="R301" s="30">
        <v>264.77999999999997</v>
      </c>
      <c r="S301" s="30">
        <v>1313.39</v>
      </c>
      <c r="T301" s="30">
        <v>242.71</v>
      </c>
      <c r="U301" s="30">
        <v>242.71</v>
      </c>
      <c r="V301" s="30">
        <v>22.06</v>
      </c>
      <c r="W301" s="30">
        <v>264.72000000000003</v>
      </c>
      <c r="X301" s="30">
        <v>22.07</v>
      </c>
      <c r="Y301" s="30">
        <v>264.77999999999997</v>
      </c>
      <c r="Z301" s="30">
        <v>1313.39</v>
      </c>
      <c r="AA301" s="30">
        <v>794.27</v>
      </c>
      <c r="AB301" s="30">
        <v>0</v>
      </c>
      <c r="AC301" s="30">
        <v>0</v>
      </c>
      <c r="AD301" s="30">
        <v>0</v>
      </c>
    </row>
    <row r="302" spans="1:30">
      <c r="A302" s="30" t="s">
        <v>536</v>
      </c>
      <c r="B302" s="30" t="s">
        <v>537</v>
      </c>
      <c r="C302" s="30" t="b">
        <v>1</v>
      </c>
      <c r="D302" s="30" t="s">
        <v>5</v>
      </c>
      <c r="E302" s="30" t="s">
        <v>10430</v>
      </c>
      <c r="F302" s="30"/>
      <c r="G302" s="30" t="s">
        <v>10431</v>
      </c>
      <c r="H302" s="30">
        <v>0</v>
      </c>
      <c r="I302" s="32">
        <v>43190</v>
      </c>
      <c r="J302" s="32">
        <v>42388</v>
      </c>
      <c r="K302" s="30"/>
      <c r="L302" s="32">
        <v>41425</v>
      </c>
      <c r="M302" s="30">
        <v>1191.3</v>
      </c>
      <c r="N302" s="30">
        <v>0</v>
      </c>
      <c r="O302" s="30">
        <v>12.37</v>
      </c>
      <c r="P302" s="30">
        <v>148.46</v>
      </c>
      <c r="Q302" s="30">
        <v>12.38</v>
      </c>
      <c r="R302" s="30">
        <v>148.5</v>
      </c>
      <c r="S302" s="30">
        <v>1178.93</v>
      </c>
      <c r="T302" s="30">
        <v>12.37</v>
      </c>
      <c r="U302" s="30">
        <v>12.37</v>
      </c>
      <c r="V302" s="30">
        <v>12.37</v>
      </c>
      <c r="W302" s="30">
        <v>148.46</v>
      </c>
      <c r="X302" s="30">
        <v>12.38</v>
      </c>
      <c r="Y302" s="30">
        <v>148.5</v>
      </c>
      <c r="Z302" s="30">
        <v>1178.93</v>
      </c>
      <c r="AA302" s="30">
        <v>296.95999999999998</v>
      </c>
      <c r="AB302" s="30">
        <v>0</v>
      </c>
      <c r="AC302" s="30">
        <v>0</v>
      </c>
      <c r="AD302" s="30">
        <v>0</v>
      </c>
    </row>
    <row r="303" spans="1:30">
      <c r="A303" s="30" t="s">
        <v>538</v>
      </c>
      <c r="B303" s="30" t="s">
        <v>539</v>
      </c>
      <c r="C303" s="30" t="b">
        <v>1</v>
      </c>
      <c r="D303" s="30" t="s">
        <v>5</v>
      </c>
      <c r="E303" s="30" t="s">
        <v>10430</v>
      </c>
      <c r="F303" s="30"/>
      <c r="G303" s="30" t="s">
        <v>10431</v>
      </c>
      <c r="H303" s="30">
        <v>0</v>
      </c>
      <c r="I303" s="32">
        <v>43190</v>
      </c>
      <c r="J303" s="32">
        <v>42388</v>
      </c>
      <c r="K303" s="30"/>
      <c r="L303" s="32">
        <v>41450</v>
      </c>
      <c r="M303" s="30">
        <v>1418.16</v>
      </c>
      <c r="N303" s="30">
        <v>0</v>
      </c>
      <c r="O303" s="30">
        <v>15.24</v>
      </c>
      <c r="P303" s="30">
        <v>182.87</v>
      </c>
      <c r="Q303" s="30">
        <v>15.23</v>
      </c>
      <c r="R303" s="30">
        <v>182.82</v>
      </c>
      <c r="S303" s="30">
        <v>1387.69</v>
      </c>
      <c r="T303" s="30">
        <v>30.47</v>
      </c>
      <c r="U303" s="30">
        <v>30.47</v>
      </c>
      <c r="V303" s="30">
        <v>15.24</v>
      </c>
      <c r="W303" s="30">
        <v>182.87</v>
      </c>
      <c r="X303" s="30">
        <v>15.23</v>
      </c>
      <c r="Y303" s="30">
        <v>182.82</v>
      </c>
      <c r="Z303" s="30">
        <v>1387.69</v>
      </c>
      <c r="AA303" s="30">
        <v>365.68</v>
      </c>
      <c r="AB303" s="30">
        <v>0</v>
      </c>
      <c r="AC303" s="30">
        <v>0</v>
      </c>
      <c r="AD303" s="30">
        <v>0</v>
      </c>
    </row>
    <row r="304" spans="1:30">
      <c r="A304" s="30" t="s">
        <v>540</v>
      </c>
      <c r="B304" s="30" t="s">
        <v>541</v>
      </c>
      <c r="C304" s="30" t="b">
        <v>1</v>
      </c>
      <c r="D304" s="30" t="s">
        <v>5</v>
      </c>
      <c r="E304" s="30" t="s">
        <v>10430</v>
      </c>
      <c r="F304" s="30"/>
      <c r="G304" s="30" t="s">
        <v>10431</v>
      </c>
      <c r="H304" s="30">
        <v>9</v>
      </c>
      <c r="I304" s="32">
        <v>43190</v>
      </c>
      <c r="J304" s="32">
        <v>42388</v>
      </c>
      <c r="K304" s="30"/>
      <c r="L304" s="32">
        <v>41374</v>
      </c>
      <c r="M304" s="30">
        <v>9587.4</v>
      </c>
      <c r="N304" s="30">
        <v>0</v>
      </c>
      <c r="O304" s="30">
        <v>90.74</v>
      </c>
      <c r="P304" s="30">
        <v>1088.81</v>
      </c>
      <c r="Q304" s="30">
        <v>90.73</v>
      </c>
      <c r="R304" s="30">
        <v>1088.82</v>
      </c>
      <c r="S304" s="30">
        <v>9587.4</v>
      </c>
      <c r="T304" s="30">
        <v>0</v>
      </c>
      <c r="U304" s="30">
        <v>0</v>
      </c>
      <c r="V304" s="30">
        <v>90.74</v>
      </c>
      <c r="W304" s="30">
        <v>1088.81</v>
      </c>
      <c r="X304" s="30">
        <v>90.73</v>
      </c>
      <c r="Y304" s="30">
        <v>1088.82</v>
      </c>
      <c r="Z304" s="30">
        <v>9587.4</v>
      </c>
      <c r="AA304" s="30">
        <v>2177.63</v>
      </c>
      <c r="AB304" s="30">
        <v>0</v>
      </c>
      <c r="AC304" s="30">
        <v>0</v>
      </c>
      <c r="AD304" s="30">
        <v>0</v>
      </c>
    </row>
    <row r="305" spans="1:30">
      <c r="A305" s="30" t="s">
        <v>542</v>
      </c>
      <c r="B305" s="30" t="s">
        <v>543</v>
      </c>
      <c r="C305" s="30" t="b">
        <v>1</v>
      </c>
      <c r="D305" s="30" t="s">
        <v>5</v>
      </c>
      <c r="E305" s="30" t="s">
        <v>10430</v>
      </c>
      <c r="F305" s="30"/>
      <c r="G305" s="30" t="s">
        <v>10431</v>
      </c>
      <c r="H305" s="30">
        <v>9</v>
      </c>
      <c r="I305" s="32">
        <v>43190</v>
      </c>
      <c r="J305" s="32">
        <v>42388</v>
      </c>
      <c r="K305" s="30"/>
      <c r="L305" s="32">
        <v>41374</v>
      </c>
      <c r="M305" s="30">
        <v>9587.4</v>
      </c>
      <c r="N305" s="30">
        <v>0</v>
      </c>
      <c r="O305" s="30">
        <v>90.74</v>
      </c>
      <c r="P305" s="30">
        <v>1088.81</v>
      </c>
      <c r="Q305" s="30">
        <v>90.73</v>
      </c>
      <c r="R305" s="30">
        <v>1088.82</v>
      </c>
      <c r="S305" s="30">
        <v>9587.4</v>
      </c>
      <c r="T305" s="30">
        <v>0</v>
      </c>
      <c r="U305" s="30">
        <v>0</v>
      </c>
      <c r="V305" s="30">
        <v>90.74</v>
      </c>
      <c r="W305" s="30">
        <v>1088.81</v>
      </c>
      <c r="X305" s="30">
        <v>90.73</v>
      </c>
      <c r="Y305" s="30">
        <v>1088.82</v>
      </c>
      <c r="Z305" s="30">
        <v>9587.4</v>
      </c>
      <c r="AA305" s="30">
        <v>2177.63</v>
      </c>
      <c r="AB305" s="30">
        <v>0</v>
      </c>
      <c r="AC305" s="30">
        <v>0</v>
      </c>
      <c r="AD305" s="30">
        <v>0</v>
      </c>
    </row>
    <row r="306" spans="1:30">
      <c r="A306" s="30" t="s">
        <v>544</v>
      </c>
      <c r="B306" s="30" t="s">
        <v>545</v>
      </c>
      <c r="C306" s="30" t="b">
        <v>1</v>
      </c>
      <c r="D306" s="30" t="s">
        <v>5</v>
      </c>
      <c r="E306" s="30" t="s">
        <v>10430</v>
      </c>
      <c r="F306" s="30"/>
      <c r="G306" s="30" t="s">
        <v>10431</v>
      </c>
      <c r="H306" s="30">
        <v>0</v>
      </c>
      <c r="I306" s="32">
        <v>43190</v>
      </c>
      <c r="J306" s="32">
        <v>42388</v>
      </c>
      <c r="K306" s="30"/>
      <c r="L306" s="32">
        <v>41425</v>
      </c>
      <c r="M306" s="30">
        <v>1191.3</v>
      </c>
      <c r="N306" s="30">
        <v>0</v>
      </c>
      <c r="O306" s="30">
        <v>12.37</v>
      </c>
      <c r="P306" s="30">
        <v>148.46</v>
      </c>
      <c r="Q306" s="30">
        <v>12.38</v>
      </c>
      <c r="R306" s="30">
        <v>148.5</v>
      </c>
      <c r="S306" s="30">
        <v>1178.93</v>
      </c>
      <c r="T306" s="30">
        <v>12.37</v>
      </c>
      <c r="U306" s="30">
        <v>12.37</v>
      </c>
      <c r="V306" s="30">
        <v>12.37</v>
      </c>
      <c r="W306" s="30">
        <v>148.46</v>
      </c>
      <c r="X306" s="30">
        <v>12.38</v>
      </c>
      <c r="Y306" s="30">
        <v>148.5</v>
      </c>
      <c r="Z306" s="30">
        <v>1178.93</v>
      </c>
      <c r="AA306" s="30">
        <v>296.95999999999998</v>
      </c>
      <c r="AB306" s="30">
        <v>0</v>
      </c>
      <c r="AC306" s="30">
        <v>0</v>
      </c>
      <c r="AD306" s="30">
        <v>0</v>
      </c>
    </row>
    <row r="307" spans="1:30">
      <c r="A307" s="30" t="s">
        <v>546</v>
      </c>
      <c r="B307" s="30" t="s">
        <v>547</v>
      </c>
      <c r="C307" s="30" t="b">
        <v>1</v>
      </c>
      <c r="D307" s="30" t="s">
        <v>5</v>
      </c>
      <c r="E307" s="30" t="s">
        <v>10430</v>
      </c>
      <c r="F307" s="30"/>
      <c r="G307" s="30" t="s">
        <v>10431</v>
      </c>
      <c r="H307" s="30">
        <v>0</v>
      </c>
      <c r="I307" s="32">
        <v>43190</v>
      </c>
      <c r="J307" s="32">
        <v>42388</v>
      </c>
      <c r="K307" s="30"/>
      <c r="L307" s="32">
        <v>41450</v>
      </c>
      <c r="M307" s="30">
        <v>1418.16</v>
      </c>
      <c r="N307" s="30">
        <v>0</v>
      </c>
      <c r="O307" s="30">
        <v>15.24</v>
      </c>
      <c r="P307" s="30">
        <v>182.87</v>
      </c>
      <c r="Q307" s="30">
        <v>15.23</v>
      </c>
      <c r="R307" s="30">
        <v>182.82</v>
      </c>
      <c r="S307" s="30">
        <v>1387.69</v>
      </c>
      <c r="T307" s="30">
        <v>30.47</v>
      </c>
      <c r="U307" s="30">
        <v>30.47</v>
      </c>
      <c r="V307" s="30">
        <v>15.24</v>
      </c>
      <c r="W307" s="30">
        <v>182.87</v>
      </c>
      <c r="X307" s="30">
        <v>15.23</v>
      </c>
      <c r="Y307" s="30">
        <v>182.82</v>
      </c>
      <c r="Z307" s="30">
        <v>1387.69</v>
      </c>
      <c r="AA307" s="30">
        <v>365.68</v>
      </c>
      <c r="AB307" s="30">
        <v>0</v>
      </c>
      <c r="AC307" s="30">
        <v>0</v>
      </c>
      <c r="AD307" s="30">
        <v>0</v>
      </c>
    </row>
    <row r="308" spans="1:30" hidden="1">
      <c r="A308" s="30" t="s">
        <v>548</v>
      </c>
      <c r="B308" s="30" t="s">
        <v>549</v>
      </c>
      <c r="C308" s="30" t="b">
        <v>1</v>
      </c>
      <c r="D308" s="30" t="s">
        <v>5</v>
      </c>
      <c r="E308" s="30" t="s">
        <v>10430</v>
      </c>
      <c r="F308" s="30"/>
      <c r="G308" s="30" t="s">
        <v>10431</v>
      </c>
      <c r="H308" s="30">
        <v>10</v>
      </c>
      <c r="I308" s="32">
        <v>42825</v>
      </c>
      <c r="J308" s="32">
        <v>42388</v>
      </c>
      <c r="K308" s="32">
        <v>42825</v>
      </c>
      <c r="L308" s="32">
        <v>41374</v>
      </c>
      <c r="M308" s="30">
        <v>13976</v>
      </c>
      <c r="N308" s="30">
        <v>0</v>
      </c>
      <c r="O308" s="30">
        <v>132.27000000000001</v>
      </c>
      <c r="P308" s="30">
        <v>1587.24</v>
      </c>
      <c r="Q308" s="30">
        <v>132.26</v>
      </c>
      <c r="R308" s="30">
        <v>1587.18</v>
      </c>
      <c r="S308" s="30">
        <v>12388.82</v>
      </c>
      <c r="T308" s="30">
        <v>1587.18</v>
      </c>
      <c r="U308" s="30">
        <v>1587.18</v>
      </c>
      <c r="V308" s="30">
        <v>132.27000000000001</v>
      </c>
      <c r="W308" s="30">
        <v>1587.24</v>
      </c>
      <c r="X308" s="30">
        <v>132.26</v>
      </c>
      <c r="Y308" s="30">
        <v>1587.18</v>
      </c>
      <c r="Z308" s="30">
        <v>12388.82</v>
      </c>
      <c r="AA308" s="30">
        <v>3174.36</v>
      </c>
      <c r="AB308" s="30">
        <v>1587.18</v>
      </c>
      <c r="AC308" s="30">
        <v>0</v>
      </c>
      <c r="AD308" s="30">
        <v>-1587.18</v>
      </c>
    </row>
    <row r="309" spans="1:30">
      <c r="A309" s="30" t="s">
        <v>550</v>
      </c>
      <c r="B309" s="30" t="s">
        <v>551</v>
      </c>
      <c r="C309" s="30" t="b">
        <v>1</v>
      </c>
      <c r="D309" s="30" t="s">
        <v>5</v>
      </c>
      <c r="E309" s="30" t="s">
        <v>10430</v>
      </c>
      <c r="F309" s="30"/>
      <c r="G309" s="30" t="s">
        <v>10431</v>
      </c>
      <c r="H309" s="30">
        <v>0</v>
      </c>
      <c r="I309" s="32">
        <v>43190</v>
      </c>
      <c r="J309" s="32">
        <v>42388</v>
      </c>
      <c r="K309" s="30"/>
      <c r="L309" s="32">
        <v>41687</v>
      </c>
      <c r="M309" s="30">
        <v>1168.5</v>
      </c>
      <c r="N309" s="30">
        <v>0</v>
      </c>
      <c r="O309" s="30">
        <v>15.96</v>
      </c>
      <c r="P309" s="30">
        <v>191.42</v>
      </c>
      <c r="Q309" s="30">
        <v>15.95</v>
      </c>
      <c r="R309" s="30">
        <v>191.46</v>
      </c>
      <c r="S309" s="30">
        <v>1008.95</v>
      </c>
      <c r="T309" s="30">
        <v>159.55000000000001</v>
      </c>
      <c r="U309" s="30">
        <v>159.55000000000001</v>
      </c>
      <c r="V309" s="30">
        <v>15.96</v>
      </c>
      <c r="W309" s="30">
        <v>191.42</v>
      </c>
      <c r="X309" s="30">
        <v>15.95</v>
      </c>
      <c r="Y309" s="30">
        <v>191.46</v>
      </c>
      <c r="Z309" s="30">
        <v>1008.95</v>
      </c>
      <c r="AA309" s="30">
        <v>574.33000000000004</v>
      </c>
      <c r="AB309" s="30">
        <v>0</v>
      </c>
      <c r="AC309" s="30">
        <v>0</v>
      </c>
      <c r="AD309" s="30">
        <v>0</v>
      </c>
    </row>
    <row r="310" spans="1:30">
      <c r="A310" s="30" t="s">
        <v>552</v>
      </c>
      <c r="B310" s="30" t="s">
        <v>553</v>
      </c>
      <c r="C310" s="30" t="b">
        <v>1</v>
      </c>
      <c r="D310" s="30" t="s">
        <v>5</v>
      </c>
      <c r="E310" s="30" t="s">
        <v>10430</v>
      </c>
      <c r="F310" s="30"/>
      <c r="G310" s="30" t="s">
        <v>10431</v>
      </c>
      <c r="H310" s="30">
        <v>0</v>
      </c>
      <c r="I310" s="32">
        <v>43190</v>
      </c>
      <c r="J310" s="32">
        <v>42388</v>
      </c>
      <c r="K310" s="30"/>
      <c r="L310" s="32">
        <v>41729</v>
      </c>
      <c r="M310" s="30">
        <v>1556.1</v>
      </c>
      <c r="N310" s="30">
        <v>0</v>
      </c>
      <c r="O310" s="30">
        <v>22.06</v>
      </c>
      <c r="P310" s="30">
        <v>264.72000000000003</v>
      </c>
      <c r="Q310" s="30">
        <v>22.07</v>
      </c>
      <c r="R310" s="30">
        <v>264.77999999999997</v>
      </c>
      <c r="S310" s="30">
        <v>1313.39</v>
      </c>
      <c r="T310" s="30">
        <v>242.71</v>
      </c>
      <c r="U310" s="30">
        <v>242.71</v>
      </c>
      <c r="V310" s="30">
        <v>22.06</v>
      </c>
      <c r="W310" s="30">
        <v>264.72000000000003</v>
      </c>
      <c r="X310" s="30">
        <v>22.07</v>
      </c>
      <c r="Y310" s="30">
        <v>264.77999999999997</v>
      </c>
      <c r="Z310" s="30">
        <v>1313.39</v>
      </c>
      <c r="AA310" s="30">
        <v>794.27</v>
      </c>
      <c r="AB310" s="30">
        <v>0</v>
      </c>
      <c r="AC310" s="30">
        <v>0</v>
      </c>
      <c r="AD310" s="30">
        <v>0</v>
      </c>
    </row>
    <row r="311" spans="1:30">
      <c r="A311" s="30" t="s">
        <v>554</v>
      </c>
      <c r="B311" s="30" t="s">
        <v>555</v>
      </c>
      <c r="C311" s="30" t="b">
        <v>1</v>
      </c>
      <c r="D311" s="30" t="s">
        <v>5</v>
      </c>
      <c r="E311" s="30" t="s">
        <v>10430</v>
      </c>
      <c r="F311" s="30"/>
      <c r="G311" s="30" t="s">
        <v>10431</v>
      </c>
      <c r="H311" s="30">
        <v>0</v>
      </c>
      <c r="I311" s="32">
        <v>43190</v>
      </c>
      <c r="J311" s="32">
        <v>42388</v>
      </c>
      <c r="K311" s="30"/>
      <c r="L311" s="32">
        <v>41450</v>
      </c>
      <c r="M311" s="30">
        <v>1418.16</v>
      </c>
      <c r="N311" s="30">
        <v>0</v>
      </c>
      <c r="O311" s="30">
        <v>15.24</v>
      </c>
      <c r="P311" s="30">
        <v>182.87</v>
      </c>
      <c r="Q311" s="30">
        <v>15.23</v>
      </c>
      <c r="R311" s="30">
        <v>182.82</v>
      </c>
      <c r="S311" s="30">
        <v>1387.69</v>
      </c>
      <c r="T311" s="30">
        <v>30.47</v>
      </c>
      <c r="U311" s="30">
        <v>30.47</v>
      </c>
      <c r="V311" s="30">
        <v>15.24</v>
      </c>
      <c r="W311" s="30">
        <v>182.87</v>
      </c>
      <c r="X311" s="30">
        <v>15.23</v>
      </c>
      <c r="Y311" s="30">
        <v>182.82</v>
      </c>
      <c r="Z311" s="30">
        <v>1387.69</v>
      </c>
      <c r="AA311" s="30">
        <v>365.68</v>
      </c>
      <c r="AB311" s="30">
        <v>0</v>
      </c>
      <c r="AC311" s="30">
        <v>0</v>
      </c>
      <c r="AD311" s="30">
        <v>0</v>
      </c>
    </row>
    <row r="312" spans="1:30">
      <c r="A312" s="30" t="s">
        <v>556</v>
      </c>
      <c r="B312" s="30" t="s">
        <v>557</v>
      </c>
      <c r="C312" s="30" t="b">
        <v>1</v>
      </c>
      <c r="D312" s="30" t="s">
        <v>5</v>
      </c>
      <c r="E312" s="30" t="s">
        <v>10430</v>
      </c>
      <c r="F312" s="30"/>
      <c r="G312" s="30" t="s">
        <v>10431</v>
      </c>
      <c r="H312" s="30">
        <v>0</v>
      </c>
      <c r="I312" s="32">
        <v>43190</v>
      </c>
      <c r="J312" s="32">
        <v>42388</v>
      </c>
      <c r="K312" s="30"/>
      <c r="L312" s="32">
        <v>41729</v>
      </c>
      <c r="M312" s="30">
        <v>12283.5</v>
      </c>
      <c r="N312" s="30">
        <v>0</v>
      </c>
      <c r="O312" s="30">
        <v>174.15</v>
      </c>
      <c r="P312" s="30">
        <v>2089.85</v>
      </c>
      <c r="Q312" s="30">
        <v>174.16</v>
      </c>
      <c r="R312" s="30">
        <v>2089.86</v>
      </c>
      <c r="S312" s="30">
        <v>10367.799999999999</v>
      </c>
      <c r="T312" s="30">
        <v>1915.7</v>
      </c>
      <c r="U312" s="30">
        <v>1915.7</v>
      </c>
      <c r="V312" s="30">
        <v>174.15</v>
      </c>
      <c r="W312" s="30">
        <v>2089.85</v>
      </c>
      <c r="X312" s="30">
        <v>174.16</v>
      </c>
      <c r="Y312" s="30">
        <v>2089.86</v>
      </c>
      <c r="Z312" s="30">
        <v>10367.799999999999</v>
      </c>
      <c r="AA312" s="30">
        <v>6269.56</v>
      </c>
      <c r="AB312" s="30">
        <v>0</v>
      </c>
      <c r="AC312" s="30">
        <v>0</v>
      </c>
      <c r="AD312" s="30">
        <v>0</v>
      </c>
    </row>
    <row r="313" spans="1:30">
      <c r="A313" s="30" t="s">
        <v>558</v>
      </c>
      <c r="B313" s="30" t="s">
        <v>559</v>
      </c>
      <c r="C313" s="30" t="b">
        <v>1</v>
      </c>
      <c r="D313" s="30" t="s">
        <v>5</v>
      </c>
      <c r="E313" s="30" t="s">
        <v>10430</v>
      </c>
      <c r="F313" s="30"/>
      <c r="G313" s="30" t="s">
        <v>10431</v>
      </c>
      <c r="H313" s="30">
        <v>0</v>
      </c>
      <c r="I313" s="32">
        <v>43190</v>
      </c>
      <c r="J313" s="32">
        <v>42388</v>
      </c>
      <c r="K313" s="30"/>
      <c r="L313" s="32">
        <v>41425</v>
      </c>
      <c r="M313" s="30">
        <v>1191.3</v>
      </c>
      <c r="N313" s="30">
        <v>0</v>
      </c>
      <c r="O313" s="30">
        <v>12.37</v>
      </c>
      <c r="P313" s="30">
        <v>148.46</v>
      </c>
      <c r="Q313" s="30">
        <v>12.38</v>
      </c>
      <c r="R313" s="30">
        <v>148.5</v>
      </c>
      <c r="S313" s="30">
        <v>1178.93</v>
      </c>
      <c r="T313" s="30">
        <v>12.37</v>
      </c>
      <c r="U313" s="30">
        <v>12.37</v>
      </c>
      <c r="V313" s="30">
        <v>12.37</v>
      </c>
      <c r="W313" s="30">
        <v>148.46</v>
      </c>
      <c r="X313" s="30">
        <v>12.38</v>
      </c>
      <c r="Y313" s="30">
        <v>148.5</v>
      </c>
      <c r="Z313" s="30">
        <v>1178.93</v>
      </c>
      <c r="AA313" s="30">
        <v>296.95999999999998</v>
      </c>
      <c r="AB313" s="30">
        <v>0</v>
      </c>
      <c r="AC313" s="30">
        <v>0</v>
      </c>
      <c r="AD313" s="30">
        <v>0</v>
      </c>
    </row>
    <row r="314" spans="1:30">
      <c r="A314" s="30" t="s">
        <v>560</v>
      </c>
      <c r="B314" s="30" t="s">
        <v>561</v>
      </c>
      <c r="C314" s="30" t="b">
        <v>1</v>
      </c>
      <c r="D314" s="30" t="s">
        <v>5</v>
      </c>
      <c r="E314" s="30" t="s">
        <v>10430</v>
      </c>
      <c r="F314" s="30"/>
      <c r="G314" s="30" t="s">
        <v>10431</v>
      </c>
      <c r="H314" s="30">
        <v>0</v>
      </c>
      <c r="I314" s="32">
        <v>43190</v>
      </c>
      <c r="J314" s="32">
        <v>42388</v>
      </c>
      <c r="K314" s="30"/>
      <c r="L314" s="32">
        <v>41450</v>
      </c>
      <c r="M314" s="30">
        <v>1418.16</v>
      </c>
      <c r="N314" s="30">
        <v>0</v>
      </c>
      <c r="O314" s="30">
        <v>15.24</v>
      </c>
      <c r="P314" s="30">
        <v>182.87</v>
      </c>
      <c r="Q314" s="30">
        <v>15.23</v>
      </c>
      <c r="R314" s="30">
        <v>182.82</v>
      </c>
      <c r="S314" s="30">
        <v>1387.69</v>
      </c>
      <c r="T314" s="30">
        <v>30.47</v>
      </c>
      <c r="U314" s="30">
        <v>30.47</v>
      </c>
      <c r="V314" s="30">
        <v>15.24</v>
      </c>
      <c r="W314" s="30">
        <v>182.87</v>
      </c>
      <c r="X314" s="30">
        <v>15.23</v>
      </c>
      <c r="Y314" s="30">
        <v>182.82</v>
      </c>
      <c r="Z314" s="30">
        <v>1387.69</v>
      </c>
      <c r="AA314" s="30">
        <v>365.68</v>
      </c>
      <c r="AB314" s="30">
        <v>0</v>
      </c>
      <c r="AC314" s="30">
        <v>0</v>
      </c>
      <c r="AD314" s="30">
        <v>0</v>
      </c>
    </row>
    <row r="315" spans="1:30">
      <c r="A315" s="30" t="s">
        <v>562</v>
      </c>
      <c r="B315" s="30" t="s">
        <v>563</v>
      </c>
      <c r="C315" s="30" t="b">
        <v>1</v>
      </c>
      <c r="D315" s="30" t="s">
        <v>5</v>
      </c>
      <c r="E315" s="30" t="s">
        <v>10430</v>
      </c>
      <c r="F315" s="30"/>
      <c r="G315" s="30" t="s">
        <v>10431</v>
      </c>
      <c r="H315" s="30">
        <v>0</v>
      </c>
      <c r="I315" s="32">
        <v>43190</v>
      </c>
      <c r="J315" s="32">
        <v>42388</v>
      </c>
      <c r="K315" s="30"/>
      <c r="L315" s="32">
        <v>41450</v>
      </c>
      <c r="M315" s="30">
        <v>1418.16</v>
      </c>
      <c r="N315" s="30">
        <v>0</v>
      </c>
      <c r="O315" s="30">
        <v>15.24</v>
      </c>
      <c r="P315" s="30">
        <v>182.87</v>
      </c>
      <c r="Q315" s="30">
        <v>15.23</v>
      </c>
      <c r="R315" s="30">
        <v>182.82</v>
      </c>
      <c r="S315" s="30">
        <v>1387.69</v>
      </c>
      <c r="T315" s="30">
        <v>30.47</v>
      </c>
      <c r="U315" s="30">
        <v>30.47</v>
      </c>
      <c r="V315" s="30">
        <v>15.24</v>
      </c>
      <c r="W315" s="30">
        <v>182.87</v>
      </c>
      <c r="X315" s="30">
        <v>15.23</v>
      </c>
      <c r="Y315" s="30">
        <v>182.82</v>
      </c>
      <c r="Z315" s="30">
        <v>1387.69</v>
      </c>
      <c r="AA315" s="30">
        <v>365.68</v>
      </c>
      <c r="AB315" s="30">
        <v>0</v>
      </c>
      <c r="AC315" s="30">
        <v>0</v>
      </c>
      <c r="AD315" s="30">
        <v>0</v>
      </c>
    </row>
    <row r="316" spans="1:30">
      <c r="A316" s="30" t="s">
        <v>564</v>
      </c>
      <c r="B316" s="30" t="s">
        <v>565</v>
      </c>
      <c r="C316" s="30" t="b">
        <v>1</v>
      </c>
      <c r="D316" s="30" t="s">
        <v>5</v>
      </c>
      <c r="E316" s="30" t="s">
        <v>10430</v>
      </c>
      <c r="F316" s="30"/>
      <c r="G316" s="30" t="s">
        <v>10431</v>
      </c>
      <c r="H316" s="30">
        <v>0</v>
      </c>
      <c r="I316" s="32">
        <v>43190</v>
      </c>
      <c r="J316" s="32">
        <v>42388</v>
      </c>
      <c r="K316" s="30"/>
      <c r="L316" s="32">
        <v>41450</v>
      </c>
      <c r="M316" s="30">
        <v>1418.16</v>
      </c>
      <c r="N316" s="30">
        <v>0</v>
      </c>
      <c r="O316" s="30">
        <v>15.24</v>
      </c>
      <c r="P316" s="30">
        <v>182.87</v>
      </c>
      <c r="Q316" s="30">
        <v>15.23</v>
      </c>
      <c r="R316" s="30">
        <v>182.82</v>
      </c>
      <c r="S316" s="30">
        <v>1387.69</v>
      </c>
      <c r="T316" s="30">
        <v>30.47</v>
      </c>
      <c r="U316" s="30">
        <v>30.47</v>
      </c>
      <c r="V316" s="30">
        <v>15.24</v>
      </c>
      <c r="W316" s="30">
        <v>182.87</v>
      </c>
      <c r="X316" s="30">
        <v>15.23</v>
      </c>
      <c r="Y316" s="30">
        <v>182.82</v>
      </c>
      <c r="Z316" s="30">
        <v>1387.69</v>
      </c>
      <c r="AA316" s="30">
        <v>365.68</v>
      </c>
      <c r="AB316" s="30">
        <v>0</v>
      </c>
      <c r="AC316" s="30">
        <v>0</v>
      </c>
      <c r="AD316" s="30">
        <v>0</v>
      </c>
    </row>
    <row r="317" spans="1:30">
      <c r="A317" s="30" t="s">
        <v>566</v>
      </c>
      <c r="B317" s="30" t="s">
        <v>567</v>
      </c>
      <c r="C317" s="30" t="b">
        <v>1</v>
      </c>
      <c r="D317" s="30" t="s">
        <v>5</v>
      </c>
      <c r="E317" s="30" t="s">
        <v>10430</v>
      </c>
      <c r="F317" s="30"/>
      <c r="G317" s="30" t="s">
        <v>10431</v>
      </c>
      <c r="H317" s="30">
        <v>9</v>
      </c>
      <c r="I317" s="32">
        <v>43190</v>
      </c>
      <c r="J317" s="32">
        <v>42388</v>
      </c>
      <c r="K317" s="30"/>
      <c r="L317" s="32">
        <v>41374</v>
      </c>
      <c r="M317" s="30">
        <v>9587.4</v>
      </c>
      <c r="N317" s="30">
        <v>0</v>
      </c>
      <c r="O317" s="30">
        <v>90.74</v>
      </c>
      <c r="P317" s="30">
        <v>1088.81</v>
      </c>
      <c r="Q317" s="30">
        <v>90.73</v>
      </c>
      <c r="R317" s="30">
        <v>1088.82</v>
      </c>
      <c r="S317" s="30">
        <v>9587.4</v>
      </c>
      <c r="T317" s="30">
        <v>0</v>
      </c>
      <c r="U317" s="30">
        <v>0</v>
      </c>
      <c r="V317" s="30">
        <v>90.74</v>
      </c>
      <c r="W317" s="30">
        <v>1088.81</v>
      </c>
      <c r="X317" s="30">
        <v>90.73</v>
      </c>
      <c r="Y317" s="30">
        <v>1088.82</v>
      </c>
      <c r="Z317" s="30">
        <v>9587.4</v>
      </c>
      <c r="AA317" s="30">
        <v>2177.63</v>
      </c>
      <c r="AB317" s="30">
        <v>0</v>
      </c>
      <c r="AC317" s="30">
        <v>0</v>
      </c>
      <c r="AD317" s="30">
        <v>0</v>
      </c>
    </row>
    <row r="318" spans="1:30">
      <c r="A318" s="30" t="s">
        <v>568</v>
      </c>
      <c r="B318" s="30" t="s">
        <v>569</v>
      </c>
      <c r="C318" s="30" t="b">
        <v>1</v>
      </c>
      <c r="D318" s="30" t="s">
        <v>5</v>
      </c>
      <c r="E318" s="30" t="s">
        <v>10430</v>
      </c>
      <c r="F318" s="30"/>
      <c r="G318" s="30" t="s">
        <v>10431</v>
      </c>
      <c r="H318" s="30">
        <v>9</v>
      </c>
      <c r="I318" s="32">
        <v>43190</v>
      </c>
      <c r="J318" s="32">
        <v>42388</v>
      </c>
      <c r="K318" s="30"/>
      <c r="L318" s="32">
        <v>41374</v>
      </c>
      <c r="M318" s="30">
        <v>9587.4</v>
      </c>
      <c r="N318" s="30">
        <v>0</v>
      </c>
      <c r="O318" s="30">
        <v>90.74</v>
      </c>
      <c r="P318" s="30">
        <v>1088.81</v>
      </c>
      <c r="Q318" s="30">
        <v>90.73</v>
      </c>
      <c r="R318" s="30">
        <v>1088.82</v>
      </c>
      <c r="S318" s="30">
        <v>9587.4</v>
      </c>
      <c r="T318" s="30">
        <v>0</v>
      </c>
      <c r="U318" s="30">
        <v>0</v>
      </c>
      <c r="V318" s="30">
        <v>90.74</v>
      </c>
      <c r="W318" s="30">
        <v>1088.81</v>
      </c>
      <c r="X318" s="30">
        <v>90.73</v>
      </c>
      <c r="Y318" s="30">
        <v>1088.82</v>
      </c>
      <c r="Z318" s="30">
        <v>9587.4</v>
      </c>
      <c r="AA318" s="30">
        <v>2177.63</v>
      </c>
      <c r="AB318" s="30">
        <v>0</v>
      </c>
      <c r="AC318" s="30">
        <v>0</v>
      </c>
      <c r="AD318" s="30">
        <v>0</v>
      </c>
    </row>
    <row r="319" spans="1:30">
      <c r="A319" s="30" t="s">
        <v>570</v>
      </c>
      <c r="B319" s="30" t="s">
        <v>571</v>
      </c>
      <c r="C319" s="30" t="b">
        <v>1</v>
      </c>
      <c r="D319" s="30" t="s">
        <v>5</v>
      </c>
      <c r="E319" s="30" t="s">
        <v>10430</v>
      </c>
      <c r="F319" s="30"/>
      <c r="G319" s="30" t="s">
        <v>10431</v>
      </c>
      <c r="H319" s="30">
        <v>0</v>
      </c>
      <c r="I319" s="32">
        <v>43190</v>
      </c>
      <c r="J319" s="32">
        <v>42388</v>
      </c>
      <c r="K319" s="30"/>
      <c r="L319" s="32">
        <v>41425</v>
      </c>
      <c r="M319" s="30">
        <v>1191.3</v>
      </c>
      <c r="N319" s="30">
        <v>0</v>
      </c>
      <c r="O319" s="30">
        <v>12.37</v>
      </c>
      <c r="P319" s="30">
        <v>148.46</v>
      </c>
      <c r="Q319" s="30">
        <v>12.38</v>
      </c>
      <c r="R319" s="30">
        <v>148.5</v>
      </c>
      <c r="S319" s="30">
        <v>1178.93</v>
      </c>
      <c r="T319" s="30">
        <v>12.37</v>
      </c>
      <c r="U319" s="30">
        <v>12.37</v>
      </c>
      <c r="V319" s="30">
        <v>12.37</v>
      </c>
      <c r="W319" s="30">
        <v>148.46</v>
      </c>
      <c r="X319" s="30">
        <v>12.38</v>
      </c>
      <c r="Y319" s="30">
        <v>148.5</v>
      </c>
      <c r="Z319" s="30">
        <v>1178.93</v>
      </c>
      <c r="AA319" s="30">
        <v>296.95999999999998</v>
      </c>
      <c r="AB319" s="30">
        <v>0</v>
      </c>
      <c r="AC319" s="30">
        <v>0</v>
      </c>
      <c r="AD319" s="30">
        <v>0</v>
      </c>
    </row>
    <row r="320" spans="1:30">
      <c r="A320" s="30" t="s">
        <v>572</v>
      </c>
      <c r="B320" s="30" t="s">
        <v>573</v>
      </c>
      <c r="C320" s="30" t="b">
        <v>1</v>
      </c>
      <c r="D320" s="30" t="s">
        <v>5</v>
      </c>
      <c r="E320" s="30" t="s">
        <v>10430</v>
      </c>
      <c r="F320" s="30"/>
      <c r="G320" s="30" t="s">
        <v>10431</v>
      </c>
      <c r="H320" s="30">
        <v>0</v>
      </c>
      <c r="I320" s="32">
        <v>43190</v>
      </c>
      <c r="J320" s="32">
        <v>42388</v>
      </c>
      <c r="K320" s="30"/>
      <c r="L320" s="32">
        <v>41425</v>
      </c>
      <c r="M320" s="30">
        <v>1191.3</v>
      </c>
      <c r="N320" s="30">
        <v>0</v>
      </c>
      <c r="O320" s="30">
        <v>12.37</v>
      </c>
      <c r="P320" s="30">
        <v>148.46</v>
      </c>
      <c r="Q320" s="30">
        <v>12.38</v>
      </c>
      <c r="R320" s="30">
        <v>148.5</v>
      </c>
      <c r="S320" s="30">
        <v>1178.93</v>
      </c>
      <c r="T320" s="30">
        <v>12.37</v>
      </c>
      <c r="U320" s="30">
        <v>12.37</v>
      </c>
      <c r="V320" s="30">
        <v>12.37</v>
      </c>
      <c r="W320" s="30">
        <v>148.46</v>
      </c>
      <c r="X320" s="30">
        <v>12.38</v>
      </c>
      <c r="Y320" s="30">
        <v>148.5</v>
      </c>
      <c r="Z320" s="30">
        <v>1178.93</v>
      </c>
      <c r="AA320" s="30">
        <v>296.95999999999998</v>
      </c>
      <c r="AB320" s="30">
        <v>0</v>
      </c>
      <c r="AC320" s="30">
        <v>0</v>
      </c>
      <c r="AD320" s="30">
        <v>0</v>
      </c>
    </row>
    <row r="321" spans="1:30">
      <c r="A321" s="30" t="s">
        <v>574</v>
      </c>
      <c r="B321" s="30" t="s">
        <v>575</v>
      </c>
      <c r="C321" s="30" t="b">
        <v>1</v>
      </c>
      <c r="D321" s="30" t="s">
        <v>5</v>
      </c>
      <c r="E321" s="30" t="s">
        <v>10430</v>
      </c>
      <c r="F321" s="30"/>
      <c r="G321" s="30" t="s">
        <v>10431</v>
      </c>
      <c r="H321" s="30">
        <v>9</v>
      </c>
      <c r="I321" s="32">
        <v>43190</v>
      </c>
      <c r="J321" s="32">
        <v>42388</v>
      </c>
      <c r="K321" s="30"/>
      <c r="L321" s="32">
        <v>41379</v>
      </c>
      <c r="M321" s="30">
        <v>75639</v>
      </c>
      <c r="N321" s="30">
        <v>0</v>
      </c>
      <c r="O321" s="30">
        <v>40.11</v>
      </c>
      <c r="P321" s="30">
        <v>481.32</v>
      </c>
      <c r="Q321" s="30">
        <v>40.11</v>
      </c>
      <c r="R321" s="30">
        <v>481.32</v>
      </c>
      <c r="S321" s="30">
        <v>75639</v>
      </c>
      <c r="T321" s="30">
        <v>0</v>
      </c>
      <c r="U321" s="30">
        <v>0</v>
      </c>
      <c r="V321" s="30">
        <v>40.11</v>
      </c>
      <c r="W321" s="30">
        <v>481.32</v>
      </c>
      <c r="X321" s="30">
        <v>40.11</v>
      </c>
      <c r="Y321" s="30">
        <v>481.32</v>
      </c>
      <c r="Z321" s="30">
        <v>75639</v>
      </c>
      <c r="AA321" s="30">
        <v>0</v>
      </c>
      <c r="AB321" s="30">
        <v>0</v>
      </c>
      <c r="AC321" s="30">
        <v>0</v>
      </c>
      <c r="AD321" s="30">
        <v>0</v>
      </c>
    </row>
    <row r="322" spans="1:30">
      <c r="A322" s="30" t="s">
        <v>576</v>
      </c>
      <c r="B322" s="30" t="s">
        <v>577</v>
      </c>
      <c r="C322" s="30" t="b">
        <v>1</v>
      </c>
      <c r="D322" s="30" t="s">
        <v>5</v>
      </c>
      <c r="E322" s="30" t="s">
        <v>10430</v>
      </c>
      <c r="F322" s="30"/>
      <c r="G322" s="30" t="s">
        <v>10431</v>
      </c>
      <c r="H322" s="30">
        <v>9</v>
      </c>
      <c r="I322" s="32">
        <v>43190</v>
      </c>
      <c r="J322" s="32">
        <v>42388</v>
      </c>
      <c r="K322" s="30"/>
      <c r="L322" s="32">
        <v>41379</v>
      </c>
      <c r="M322" s="30">
        <v>75639</v>
      </c>
      <c r="N322" s="30">
        <v>0</v>
      </c>
      <c r="O322" s="30">
        <v>40.11</v>
      </c>
      <c r="P322" s="30">
        <v>481.32</v>
      </c>
      <c r="Q322" s="30">
        <v>40.11</v>
      </c>
      <c r="R322" s="30">
        <v>481.32</v>
      </c>
      <c r="S322" s="30">
        <v>75639</v>
      </c>
      <c r="T322" s="30">
        <v>0</v>
      </c>
      <c r="U322" s="30">
        <v>0</v>
      </c>
      <c r="V322" s="30">
        <v>40.11</v>
      </c>
      <c r="W322" s="30">
        <v>481.32</v>
      </c>
      <c r="X322" s="30">
        <v>40.11</v>
      </c>
      <c r="Y322" s="30">
        <v>481.32</v>
      </c>
      <c r="Z322" s="30">
        <v>75639</v>
      </c>
      <c r="AA322" s="30">
        <v>0</v>
      </c>
      <c r="AB322" s="30">
        <v>0</v>
      </c>
      <c r="AC322" s="30">
        <v>0</v>
      </c>
      <c r="AD322" s="30">
        <v>0</v>
      </c>
    </row>
    <row r="323" spans="1:30">
      <c r="A323" s="30" t="s">
        <v>578</v>
      </c>
      <c r="B323" s="30" t="s">
        <v>579</v>
      </c>
      <c r="C323" s="30" t="b">
        <v>1</v>
      </c>
      <c r="D323" s="30" t="s">
        <v>5</v>
      </c>
      <c r="E323" s="30" t="s">
        <v>10430</v>
      </c>
      <c r="F323" s="30"/>
      <c r="G323" s="30" t="s">
        <v>10431</v>
      </c>
      <c r="H323" s="30">
        <v>0</v>
      </c>
      <c r="I323" s="32">
        <v>43190</v>
      </c>
      <c r="J323" s="32">
        <v>42388</v>
      </c>
      <c r="K323" s="30"/>
      <c r="L323" s="32">
        <v>41450</v>
      </c>
      <c r="M323" s="30">
        <v>1418.16</v>
      </c>
      <c r="N323" s="30">
        <v>0</v>
      </c>
      <c r="O323" s="30">
        <v>15.24</v>
      </c>
      <c r="P323" s="30">
        <v>182.87</v>
      </c>
      <c r="Q323" s="30">
        <v>15.23</v>
      </c>
      <c r="R323" s="30">
        <v>182.82</v>
      </c>
      <c r="S323" s="30">
        <v>1387.69</v>
      </c>
      <c r="T323" s="30">
        <v>30.47</v>
      </c>
      <c r="U323" s="30">
        <v>30.47</v>
      </c>
      <c r="V323" s="30">
        <v>15.24</v>
      </c>
      <c r="W323" s="30">
        <v>182.87</v>
      </c>
      <c r="X323" s="30">
        <v>15.23</v>
      </c>
      <c r="Y323" s="30">
        <v>182.82</v>
      </c>
      <c r="Z323" s="30">
        <v>1387.69</v>
      </c>
      <c r="AA323" s="30">
        <v>365.68</v>
      </c>
      <c r="AB323" s="30">
        <v>0</v>
      </c>
      <c r="AC323" s="30">
        <v>0</v>
      </c>
      <c r="AD323" s="30">
        <v>0</v>
      </c>
    </row>
    <row r="324" spans="1:30">
      <c r="A324" s="30" t="s">
        <v>580</v>
      </c>
      <c r="B324" s="30" t="s">
        <v>581</v>
      </c>
      <c r="C324" s="30" t="b">
        <v>1</v>
      </c>
      <c r="D324" s="30" t="s">
        <v>5</v>
      </c>
      <c r="E324" s="30" t="s">
        <v>10430</v>
      </c>
      <c r="F324" s="30"/>
      <c r="G324" s="30" t="s">
        <v>10431</v>
      </c>
      <c r="H324" s="30">
        <v>9</v>
      </c>
      <c r="I324" s="32">
        <v>43190</v>
      </c>
      <c r="J324" s="32">
        <v>42388</v>
      </c>
      <c r="K324" s="30"/>
      <c r="L324" s="32">
        <v>41374</v>
      </c>
      <c r="M324" s="30">
        <v>9587.4</v>
      </c>
      <c r="N324" s="30">
        <v>0</v>
      </c>
      <c r="O324" s="30">
        <v>90.74</v>
      </c>
      <c r="P324" s="30">
        <v>1088.81</v>
      </c>
      <c r="Q324" s="30">
        <v>90.73</v>
      </c>
      <c r="R324" s="30">
        <v>1088.82</v>
      </c>
      <c r="S324" s="30">
        <v>9587.4</v>
      </c>
      <c r="T324" s="30">
        <v>0</v>
      </c>
      <c r="U324" s="30">
        <v>0</v>
      </c>
      <c r="V324" s="30">
        <v>90.74</v>
      </c>
      <c r="W324" s="30">
        <v>1088.81</v>
      </c>
      <c r="X324" s="30">
        <v>90.73</v>
      </c>
      <c r="Y324" s="30">
        <v>1088.82</v>
      </c>
      <c r="Z324" s="30">
        <v>9587.4</v>
      </c>
      <c r="AA324" s="30">
        <v>2177.63</v>
      </c>
      <c r="AB324" s="30">
        <v>0</v>
      </c>
      <c r="AC324" s="30">
        <v>0</v>
      </c>
      <c r="AD324" s="30">
        <v>0</v>
      </c>
    </row>
    <row r="325" spans="1:30">
      <c r="A325" s="30" t="s">
        <v>582</v>
      </c>
      <c r="B325" s="30" t="s">
        <v>583</v>
      </c>
      <c r="C325" s="30" t="b">
        <v>1</v>
      </c>
      <c r="D325" s="30" t="s">
        <v>5</v>
      </c>
      <c r="E325" s="30" t="s">
        <v>10430</v>
      </c>
      <c r="F325" s="30"/>
      <c r="G325" s="30" t="s">
        <v>10431</v>
      </c>
      <c r="H325" s="30">
        <v>9</v>
      </c>
      <c r="I325" s="32">
        <v>43190</v>
      </c>
      <c r="J325" s="32">
        <v>42388</v>
      </c>
      <c r="K325" s="30"/>
      <c r="L325" s="32">
        <v>41374</v>
      </c>
      <c r="M325" s="30">
        <v>7907.04</v>
      </c>
      <c r="N325" s="30">
        <v>0</v>
      </c>
      <c r="O325" s="30">
        <v>74.84</v>
      </c>
      <c r="P325" s="30">
        <v>897.96</v>
      </c>
      <c r="Q325" s="30">
        <v>74.83</v>
      </c>
      <c r="R325" s="30">
        <v>898.02</v>
      </c>
      <c r="S325" s="30">
        <v>7907.04</v>
      </c>
      <c r="T325" s="30">
        <v>0</v>
      </c>
      <c r="U325" s="30">
        <v>0</v>
      </c>
      <c r="V325" s="30">
        <v>74.84</v>
      </c>
      <c r="W325" s="30">
        <v>897.96</v>
      </c>
      <c r="X325" s="30">
        <v>74.83</v>
      </c>
      <c r="Y325" s="30">
        <v>898.02</v>
      </c>
      <c r="Z325" s="30">
        <v>7907.04</v>
      </c>
      <c r="AA325" s="30">
        <v>1795.98</v>
      </c>
      <c r="AB325" s="30">
        <v>0</v>
      </c>
      <c r="AC325" s="30">
        <v>0</v>
      </c>
      <c r="AD325" s="30">
        <v>0</v>
      </c>
    </row>
    <row r="326" spans="1:30">
      <c r="A326" s="30" t="s">
        <v>584</v>
      </c>
      <c r="B326" s="30" t="s">
        <v>585</v>
      </c>
      <c r="C326" s="30" t="b">
        <v>1</v>
      </c>
      <c r="D326" s="30" t="s">
        <v>5</v>
      </c>
      <c r="E326" s="30" t="s">
        <v>10430</v>
      </c>
      <c r="F326" s="30"/>
      <c r="G326" s="30" t="s">
        <v>10431</v>
      </c>
      <c r="H326" s="30">
        <v>9</v>
      </c>
      <c r="I326" s="32">
        <v>43190</v>
      </c>
      <c r="J326" s="32">
        <v>42388</v>
      </c>
      <c r="K326" s="30"/>
      <c r="L326" s="32">
        <v>41374</v>
      </c>
      <c r="M326" s="30">
        <v>7907.04</v>
      </c>
      <c r="N326" s="30">
        <v>0</v>
      </c>
      <c r="O326" s="30">
        <v>74.84</v>
      </c>
      <c r="P326" s="30">
        <v>897.96</v>
      </c>
      <c r="Q326" s="30">
        <v>74.83</v>
      </c>
      <c r="R326" s="30">
        <v>898.02</v>
      </c>
      <c r="S326" s="30">
        <v>7907.04</v>
      </c>
      <c r="T326" s="30">
        <v>0</v>
      </c>
      <c r="U326" s="30">
        <v>0</v>
      </c>
      <c r="V326" s="30">
        <v>74.84</v>
      </c>
      <c r="W326" s="30">
        <v>897.96</v>
      </c>
      <c r="X326" s="30">
        <v>74.83</v>
      </c>
      <c r="Y326" s="30">
        <v>898.02</v>
      </c>
      <c r="Z326" s="30">
        <v>7907.04</v>
      </c>
      <c r="AA326" s="30">
        <v>1795.98</v>
      </c>
      <c r="AB326" s="30">
        <v>0</v>
      </c>
      <c r="AC326" s="30">
        <v>0</v>
      </c>
      <c r="AD326" s="30">
        <v>0</v>
      </c>
    </row>
    <row r="327" spans="1:30">
      <c r="A327" s="30" t="s">
        <v>586</v>
      </c>
      <c r="B327" s="30" t="s">
        <v>587</v>
      </c>
      <c r="C327" s="30" t="b">
        <v>1</v>
      </c>
      <c r="D327" s="30" t="s">
        <v>5</v>
      </c>
      <c r="E327" s="30" t="s">
        <v>10430</v>
      </c>
      <c r="F327" s="30"/>
      <c r="G327" s="30" t="s">
        <v>10431</v>
      </c>
      <c r="H327" s="30">
        <v>0</v>
      </c>
      <c r="I327" s="32">
        <v>43190</v>
      </c>
      <c r="J327" s="32">
        <v>42388</v>
      </c>
      <c r="K327" s="30"/>
      <c r="L327" s="32">
        <v>41687</v>
      </c>
      <c r="M327" s="30">
        <v>1168.5</v>
      </c>
      <c r="N327" s="30">
        <v>0</v>
      </c>
      <c r="O327" s="30">
        <v>15.96</v>
      </c>
      <c r="P327" s="30">
        <v>191.42</v>
      </c>
      <c r="Q327" s="30">
        <v>15.95</v>
      </c>
      <c r="R327" s="30">
        <v>191.46</v>
      </c>
      <c r="S327" s="30">
        <v>1008.95</v>
      </c>
      <c r="T327" s="30">
        <v>159.55000000000001</v>
      </c>
      <c r="U327" s="30">
        <v>159.55000000000001</v>
      </c>
      <c r="V327" s="30">
        <v>15.96</v>
      </c>
      <c r="W327" s="30">
        <v>191.42</v>
      </c>
      <c r="X327" s="30">
        <v>15.95</v>
      </c>
      <c r="Y327" s="30">
        <v>191.46</v>
      </c>
      <c r="Z327" s="30">
        <v>1008.95</v>
      </c>
      <c r="AA327" s="30">
        <v>574.33000000000004</v>
      </c>
      <c r="AB327" s="30">
        <v>0</v>
      </c>
      <c r="AC327" s="30">
        <v>0</v>
      </c>
      <c r="AD327" s="30">
        <v>0</v>
      </c>
    </row>
    <row r="328" spans="1:30">
      <c r="A328" s="30" t="s">
        <v>588</v>
      </c>
      <c r="B328" s="30" t="s">
        <v>589</v>
      </c>
      <c r="C328" s="30" t="b">
        <v>1</v>
      </c>
      <c r="D328" s="30" t="s">
        <v>5</v>
      </c>
      <c r="E328" s="30" t="s">
        <v>10430</v>
      </c>
      <c r="F328" s="30"/>
      <c r="G328" s="30" t="s">
        <v>10431</v>
      </c>
      <c r="H328" s="30">
        <v>9</v>
      </c>
      <c r="I328" s="32">
        <v>43190</v>
      </c>
      <c r="J328" s="32">
        <v>42388</v>
      </c>
      <c r="K328" s="30"/>
      <c r="L328" s="32">
        <v>41374</v>
      </c>
      <c r="M328" s="30">
        <v>9587.4</v>
      </c>
      <c r="N328" s="30">
        <v>0</v>
      </c>
      <c r="O328" s="30">
        <v>90.74</v>
      </c>
      <c r="P328" s="30">
        <v>1088.81</v>
      </c>
      <c r="Q328" s="30">
        <v>90.73</v>
      </c>
      <c r="R328" s="30">
        <v>1088.82</v>
      </c>
      <c r="S328" s="30">
        <v>9587.4</v>
      </c>
      <c r="T328" s="30">
        <v>0</v>
      </c>
      <c r="U328" s="30">
        <v>0</v>
      </c>
      <c r="V328" s="30">
        <v>90.74</v>
      </c>
      <c r="W328" s="30">
        <v>1088.81</v>
      </c>
      <c r="X328" s="30">
        <v>90.73</v>
      </c>
      <c r="Y328" s="30">
        <v>1088.82</v>
      </c>
      <c r="Z328" s="30">
        <v>9587.4</v>
      </c>
      <c r="AA328" s="30">
        <v>2177.63</v>
      </c>
      <c r="AB328" s="30">
        <v>0</v>
      </c>
      <c r="AC328" s="30">
        <v>0</v>
      </c>
      <c r="AD328" s="30">
        <v>0</v>
      </c>
    </row>
    <row r="329" spans="1:30">
      <c r="A329" s="30" t="s">
        <v>590</v>
      </c>
      <c r="B329" s="30" t="s">
        <v>591</v>
      </c>
      <c r="C329" s="30" t="b">
        <v>1</v>
      </c>
      <c r="D329" s="30" t="s">
        <v>5</v>
      </c>
      <c r="E329" s="30" t="s">
        <v>10430</v>
      </c>
      <c r="F329" s="30"/>
      <c r="G329" s="30" t="s">
        <v>10431</v>
      </c>
      <c r="H329" s="30">
        <v>0</v>
      </c>
      <c r="I329" s="32">
        <v>43190</v>
      </c>
      <c r="J329" s="32">
        <v>42388</v>
      </c>
      <c r="K329" s="30"/>
      <c r="L329" s="32">
        <v>41687</v>
      </c>
      <c r="M329" s="30">
        <v>1168.5</v>
      </c>
      <c r="N329" s="30">
        <v>0</v>
      </c>
      <c r="O329" s="30">
        <v>15.96</v>
      </c>
      <c r="P329" s="30">
        <v>191.42</v>
      </c>
      <c r="Q329" s="30">
        <v>15.95</v>
      </c>
      <c r="R329" s="30">
        <v>191.46</v>
      </c>
      <c r="S329" s="30">
        <v>1008.95</v>
      </c>
      <c r="T329" s="30">
        <v>159.55000000000001</v>
      </c>
      <c r="U329" s="30">
        <v>159.55000000000001</v>
      </c>
      <c r="V329" s="30">
        <v>15.96</v>
      </c>
      <c r="W329" s="30">
        <v>191.42</v>
      </c>
      <c r="X329" s="30">
        <v>15.95</v>
      </c>
      <c r="Y329" s="30">
        <v>191.46</v>
      </c>
      <c r="Z329" s="30">
        <v>1008.95</v>
      </c>
      <c r="AA329" s="30">
        <v>574.33000000000004</v>
      </c>
      <c r="AB329" s="30">
        <v>0</v>
      </c>
      <c r="AC329" s="30">
        <v>0</v>
      </c>
      <c r="AD329" s="30">
        <v>0</v>
      </c>
    </row>
    <row r="330" spans="1:30">
      <c r="A330" s="30" t="s">
        <v>592</v>
      </c>
      <c r="B330" s="30" t="s">
        <v>593</v>
      </c>
      <c r="C330" s="30" t="b">
        <v>1</v>
      </c>
      <c r="D330" s="30" t="s">
        <v>5</v>
      </c>
      <c r="E330" s="30" t="s">
        <v>10430</v>
      </c>
      <c r="F330" s="30"/>
      <c r="G330" s="30" t="s">
        <v>10431</v>
      </c>
      <c r="H330" s="30">
        <v>0</v>
      </c>
      <c r="I330" s="32">
        <v>43190</v>
      </c>
      <c r="J330" s="32">
        <v>42388</v>
      </c>
      <c r="K330" s="30"/>
      <c r="L330" s="32">
        <v>41425</v>
      </c>
      <c r="M330" s="30">
        <v>1191.3</v>
      </c>
      <c r="N330" s="30">
        <v>0</v>
      </c>
      <c r="O330" s="30">
        <v>12.37</v>
      </c>
      <c r="P330" s="30">
        <v>148.46</v>
      </c>
      <c r="Q330" s="30">
        <v>12.38</v>
      </c>
      <c r="R330" s="30">
        <v>148.5</v>
      </c>
      <c r="S330" s="30">
        <v>1178.93</v>
      </c>
      <c r="T330" s="30">
        <v>12.37</v>
      </c>
      <c r="U330" s="30">
        <v>12.37</v>
      </c>
      <c r="V330" s="30">
        <v>12.37</v>
      </c>
      <c r="W330" s="30">
        <v>148.46</v>
      </c>
      <c r="X330" s="30">
        <v>12.38</v>
      </c>
      <c r="Y330" s="30">
        <v>148.5</v>
      </c>
      <c r="Z330" s="30">
        <v>1178.93</v>
      </c>
      <c r="AA330" s="30">
        <v>296.95999999999998</v>
      </c>
      <c r="AB330" s="30">
        <v>0</v>
      </c>
      <c r="AC330" s="30">
        <v>0</v>
      </c>
      <c r="AD330" s="30">
        <v>0</v>
      </c>
    </row>
    <row r="331" spans="1:30">
      <c r="A331" s="30" t="s">
        <v>594</v>
      </c>
      <c r="B331" s="30" t="s">
        <v>595</v>
      </c>
      <c r="C331" s="30" t="b">
        <v>1</v>
      </c>
      <c r="D331" s="30" t="s">
        <v>5</v>
      </c>
      <c r="E331" s="30" t="s">
        <v>10430</v>
      </c>
      <c r="F331" s="30"/>
      <c r="G331" s="30" t="s">
        <v>10431</v>
      </c>
      <c r="H331" s="30">
        <v>0</v>
      </c>
      <c r="I331" s="32">
        <v>43190</v>
      </c>
      <c r="J331" s="32">
        <v>42388</v>
      </c>
      <c r="K331" s="30"/>
      <c r="L331" s="32">
        <v>41450</v>
      </c>
      <c r="M331" s="30">
        <v>1418.16</v>
      </c>
      <c r="N331" s="30">
        <v>0</v>
      </c>
      <c r="O331" s="30">
        <v>15.24</v>
      </c>
      <c r="P331" s="30">
        <v>182.87</v>
      </c>
      <c r="Q331" s="30">
        <v>15.23</v>
      </c>
      <c r="R331" s="30">
        <v>182.82</v>
      </c>
      <c r="S331" s="30">
        <v>1387.69</v>
      </c>
      <c r="T331" s="30">
        <v>30.47</v>
      </c>
      <c r="U331" s="30">
        <v>30.47</v>
      </c>
      <c r="V331" s="30">
        <v>15.24</v>
      </c>
      <c r="W331" s="30">
        <v>182.87</v>
      </c>
      <c r="X331" s="30">
        <v>15.23</v>
      </c>
      <c r="Y331" s="30">
        <v>182.82</v>
      </c>
      <c r="Z331" s="30">
        <v>1387.69</v>
      </c>
      <c r="AA331" s="30">
        <v>365.68</v>
      </c>
      <c r="AB331" s="30">
        <v>0</v>
      </c>
      <c r="AC331" s="30">
        <v>0</v>
      </c>
      <c r="AD331" s="30">
        <v>0</v>
      </c>
    </row>
    <row r="332" spans="1:30">
      <c r="A332" s="30" t="s">
        <v>596</v>
      </c>
      <c r="B332" s="30" t="s">
        <v>597</v>
      </c>
      <c r="C332" s="30" t="b">
        <v>1</v>
      </c>
      <c r="D332" s="30" t="s">
        <v>5</v>
      </c>
      <c r="E332" s="30" t="s">
        <v>10430</v>
      </c>
      <c r="F332" s="30"/>
      <c r="G332" s="30" t="s">
        <v>10431</v>
      </c>
      <c r="H332" s="30">
        <v>9</v>
      </c>
      <c r="I332" s="32">
        <v>43190</v>
      </c>
      <c r="J332" s="32">
        <v>42388</v>
      </c>
      <c r="K332" s="30"/>
      <c r="L332" s="32">
        <v>41374</v>
      </c>
      <c r="M332" s="30">
        <v>9587.4</v>
      </c>
      <c r="N332" s="30">
        <v>0</v>
      </c>
      <c r="O332" s="30">
        <v>90.74</v>
      </c>
      <c r="P332" s="30">
        <v>1088.81</v>
      </c>
      <c r="Q332" s="30">
        <v>90.73</v>
      </c>
      <c r="R332" s="30">
        <v>1088.82</v>
      </c>
      <c r="S332" s="30">
        <v>9587.4</v>
      </c>
      <c r="T332" s="30">
        <v>0</v>
      </c>
      <c r="U332" s="30">
        <v>0</v>
      </c>
      <c r="V332" s="30">
        <v>90.74</v>
      </c>
      <c r="W332" s="30">
        <v>1088.81</v>
      </c>
      <c r="X332" s="30">
        <v>90.73</v>
      </c>
      <c r="Y332" s="30">
        <v>1088.82</v>
      </c>
      <c r="Z332" s="30">
        <v>9587.4</v>
      </c>
      <c r="AA332" s="30">
        <v>2177.63</v>
      </c>
      <c r="AB332" s="30">
        <v>0</v>
      </c>
      <c r="AC332" s="30">
        <v>0</v>
      </c>
      <c r="AD332" s="30">
        <v>0</v>
      </c>
    </row>
    <row r="333" spans="1:30">
      <c r="A333" s="30" t="s">
        <v>598</v>
      </c>
      <c r="B333" s="30" t="s">
        <v>599</v>
      </c>
      <c r="C333" s="30" t="b">
        <v>1</v>
      </c>
      <c r="D333" s="30" t="s">
        <v>5</v>
      </c>
      <c r="E333" s="30" t="s">
        <v>10430</v>
      </c>
      <c r="F333" s="30"/>
      <c r="G333" s="30" t="s">
        <v>10431</v>
      </c>
      <c r="H333" s="30">
        <v>9</v>
      </c>
      <c r="I333" s="32">
        <v>43190</v>
      </c>
      <c r="J333" s="32">
        <v>42388</v>
      </c>
      <c r="K333" s="30"/>
      <c r="L333" s="32">
        <v>41374</v>
      </c>
      <c r="M333" s="30">
        <v>9587.4</v>
      </c>
      <c r="N333" s="30">
        <v>0</v>
      </c>
      <c r="O333" s="30">
        <v>90.74</v>
      </c>
      <c r="P333" s="30">
        <v>1088.81</v>
      </c>
      <c r="Q333" s="30">
        <v>90.73</v>
      </c>
      <c r="R333" s="30">
        <v>1088.82</v>
      </c>
      <c r="S333" s="30">
        <v>9587.4</v>
      </c>
      <c r="T333" s="30">
        <v>0</v>
      </c>
      <c r="U333" s="30">
        <v>0</v>
      </c>
      <c r="V333" s="30">
        <v>90.74</v>
      </c>
      <c r="W333" s="30">
        <v>1088.81</v>
      </c>
      <c r="X333" s="30">
        <v>90.73</v>
      </c>
      <c r="Y333" s="30">
        <v>1088.82</v>
      </c>
      <c r="Z333" s="30">
        <v>9587.4</v>
      </c>
      <c r="AA333" s="30">
        <v>2177.63</v>
      </c>
      <c r="AB333" s="30">
        <v>0</v>
      </c>
      <c r="AC333" s="30">
        <v>0</v>
      </c>
      <c r="AD333" s="30">
        <v>0</v>
      </c>
    </row>
    <row r="334" spans="1:30">
      <c r="A334" s="30" t="s">
        <v>600</v>
      </c>
      <c r="B334" s="30" t="s">
        <v>601</v>
      </c>
      <c r="C334" s="30" t="b">
        <v>1</v>
      </c>
      <c r="D334" s="30" t="s">
        <v>5</v>
      </c>
      <c r="E334" s="30" t="s">
        <v>10430</v>
      </c>
      <c r="F334" s="30"/>
      <c r="G334" s="30" t="s">
        <v>10431</v>
      </c>
      <c r="H334" s="30">
        <v>0</v>
      </c>
      <c r="I334" s="32">
        <v>43190</v>
      </c>
      <c r="J334" s="32">
        <v>42388</v>
      </c>
      <c r="K334" s="30"/>
      <c r="L334" s="32">
        <v>41425</v>
      </c>
      <c r="M334" s="30">
        <v>1191.3</v>
      </c>
      <c r="N334" s="30">
        <v>0</v>
      </c>
      <c r="O334" s="30">
        <v>12.37</v>
      </c>
      <c r="P334" s="30">
        <v>148.46</v>
      </c>
      <c r="Q334" s="30">
        <v>12.38</v>
      </c>
      <c r="R334" s="30">
        <v>148.5</v>
      </c>
      <c r="S334" s="30">
        <v>1178.93</v>
      </c>
      <c r="T334" s="30">
        <v>12.37</v>
      </c>
      <c r="U334" s="30">
        <v>12.37</v>
      </c>
      <c r="V334" s="30">
        <v>12.37</v>
      </c>
      <c r="W334" s="30">
        <v>148.46</v>
      </c>
      <c r="X334" s="30">
        <v>12.38</v>
      </c>
      <c r="Y334" s="30">
        <v>148.5</v>
      </c>
      <c r="Z334" s="30">
        <v>1178.93</v>
      </c>
      <c r="AA334" s="30">
        <v>296.95999999999998</v>
      </c>
      <c r="AB334" s="30">
        <v>0</v>
      </c>
      <c r="AC334" s="30">
        <v>0</v>
      </c>
      <c r="AD334" s="30">
        <v>0</v>
      </c>
    </row>
    <row r="335" spans="1:30">
      <c r="A335" s="30" t="s">
        <v>602</v>
      </c>
      <c r="B335" s="30" t="s">
        <v>603</v>
      </c>
      <c r="C335" s="30" t="b">
        <v>1</v>
      </c>
      <c r="D335" s="30" t="s">
        <v>5</v>
      </c>
      <c r="E335" s="30" t="s">
        <v>10430</v>
      </c>
      <c r="F335" s="30"/>
      <c r="G335" s="30" t="s">
        <v>10431</v>
      </c>
      <c r="H335" s="30">
        <v>0</v>
      </c>
      <c r="I335" s="32">
        <v>43190</v>
      </c>
      <c r="J335" s="32">
        <v>42388</v>
      </c>
      <c r="K335" s="30"/>
      <c r="L335" s="32">
        <v>41425</v>
      </c>
      <c r="M335" s="30">
        <v>1191.3</v>
      </c>
      <c r="N335" s="30">
        <v>0</v>
      </c>
      <c r="O335" s="30">
        <v>12.37</v>
      </c>
      <c r="P335" s="30">
        <v>148.46</v>
      </c>
      <c r="Q335" s="30">
        <v>12.38</v>
      </c>
      <c r="R335" s="30">
        <v>148.5</v>
      </c>
      <c r="S335" s="30">
        <v>1178.93</v>
      </c>
      <c r="T335" s="30">
        <v>12.37</v>
      </c>
      <c r="U335" s="30">
        <v>12.37</v>
      </c>
      <c r="V335" s="30">
        <v>12.37</v>
      </c>
      <c r="W335" s="30">
        <v>148.46</v>
      </c>
      <c r="X335" s="30">
        <v>12.38</v>
      </c>
      <c r="Y335" s="30">
        <v>148.5</v>
      </c>
      <c r="Z335" s="30">
        <v>1178.93</v>
      </c>
      <c r="AA335" s="30">
        <v>296.95999999999998</v>
      </c>
      <c r="AB335" s="30">
        <v>0</v>
      </c>
      <c r="AC335" s="30">
        <v>0</v>
      </c>
      <c r="AD335" s="30">
        <v>0</v>
      </c>
    </row>
    <row r="336" spans="1:30">
      <c r="A336" s="30" t="s">
        <v>604</v>
      </c>
      <c r="B336" s="30" t="s">
        <v>605</v>
      </c>
      <c r="C336" s="30" t="b">
        <v>1</v>
      </c>
      <c r="D336" s="30" t="s">
        <v>5</v>
      </c>
      <c r="E336" s="30" t="s">
        <v>10430</v>
      </c>
      <c r="F336" s="30"/>
      <c r="G336" s="30" t="s">
        <v>10431</v>
      </c>
      <c r="H336" s="30">
        <v>0</v>
      </c>
      <c r="I336" s="32">
        <v>43190</v>
      </c>
      <c r="J336" s="32">
        <v>42388</v>
      </c>
      <c r="K336" s="30"/>
      <c r="L336" s="32">
        <v>41450</v>
      </c>
      <c r="M336" s="30">
        <v>1418.16</v>
      </c>
      <c r="N336" s="30">
        <v>0</v>
      </c>
      <c r="O336" s="30">
        <v>15.24</v>
      </c>
      <c r="P336" s="30">
        <v>182.87</v>
      </c>
      <c r="Q336" s="30">
        <v>15.23</v>
      </c>
      <c r="R336" s="30">
        <v>182.82</v>
      </c>
      <c r="S336" s="30">
        <v>1387.69</v>
      </c>
      <c r="T336" s="30">
        <v>30.47</v>
      </c>
      <c r="U336" s="30">
        <v>30.47</v>
      </c>
      <c r="V336" s="30">
        <v>15.24</v>
      </c>
      <c r="W336" s="30">
        <v>182.87</v>
      </c>
      <c r="X336" s="30">
        <v>15.23</v>
      </c>
      <c r="Y336" s="30">
        <v>182.82</v>
      </c>
      <c r="Z336" s="30">
        <v>1387.69</v>
      </c>
      <c r="AA336" s="30">
        <v>365.68</v>
      </c>
      <c r="AB336" s="30">
        <v>0</v>
      </c>
      <c r="AC336" s="30">
        <v>0</v>
      </c>
      <c r="AD336" s="30">
        <v>0</v>
      </c>
    </row>
    <row r="337" spans="1:30">
      <c r="A337" s="30" t="s">
        <v>606</v>
      </c>
      <c r="B337" s="30" t="s">
        <v>607</v>
      </c>
      <c r="C337" s="30" t="b">
        <v>1</v>
      </c>
      <c r="D337" s="30" t="s">
        <v>5</v>
      </c>
      <c r="E337" s="30" t="s">
        <v>10430</v>
      </c>
      <c r="F337" s="30"/>
      <c r="G337" s="30" t="s">
        <v>10431</v>
      </c>
      <c r="H337" s="30">
        <v>0</v>
      </c>
      <c r="I337" s="32">
        <v>43190</v>
      </c>
      <c r="J337" s="32">
        <v>42388</v>
      </c>
      <c r="K337" s="30"/>
      <c r="L337" s="32">
        <v>41450</v>
      </c>
      <c r="M337" s="30">
        <v>1418.16</v>
      </c>
      <c r="N337" s="30">
        <v>0</v>
      </c>
      <c r="O337" s="30">
        <v>15.24</v>
      </c>
      <c r="P337" s="30">
        <v>182.87</v>
      </c>
      <c r="Q337" s="30">
        <v>15.23</v>
      </c>
      <c r="R337" s="30">
        <v>182.82</v>
      </c>
      <c r="S337" s="30">
        <v>1387.69</v>
      </c>
      <c r="T337" s="30">
        <v>30.47</v>
      </c>
      <c r="U337" s="30">
        <v>30.47</v>
      </c>
      <c r="V337" s="30">
        <v>15.24</v>
      </c>
      <c r="W337" s="30">
        <v>182.87</v>
      </c>
      <c r="X337" s="30">
        <v>15.23</v>
      </c>
      <c r="Y337" s="30">
        <v>182.82</v>
      </c>
      <c r="Z337" s="30">
        <v>1387.69</v>
      </c>
      <c r="AA337" s="30">
        <v>365.68</v>
      </c>
      <c r="AB337" s="30">
        <v>0</v>
      </c>
      <c r="AC337" s="30">
        <v>0</v>
      </c>
      <c r="AD337" s="30">
        <v>0</v>
      </c>
    </row>
    <row r="338" spans="1:30">
      <c r="A338" s="30" t="s">
        <v>608</v>
      </c>
      <c r="B338" s="30" t="s">
        <v>609</v>
      </c>
      <c r="C338" s="30" t="b">
        <v>1</v>
      </c>
      <c r="D338" s="30" t="s">
        <v>5</v>
      </c>
      <c r="E338" s="30" t="s">
        <v>10430</v>
      </c>
      <c r="F338" s="30"/>
      <c r="G338" s="30" t="s">
        <v>10431</v>
      </c>
      <c r="H338" s="30">
        <v>0</v>
      </c>
      <c r="I338" s="32">
        <v>43190</v>
      </c>
      <c r="J338" s="32">
        <v>42388</v>
      </c>
      <c r="K338" s="30"/>
      <c r="L338" s="32">
        <v>41450</v>
      </c>
      <c r="M338" s="30">
        <v>1418.16</v>
      </c>
      <c r="N338" s="30">
        <v>0</v>
      </c>
      <c r="O338" s="30">
        <v>15.24</v>
      </c>
      <c r="P338" s="30">
        <v>182.87</v>
      </c>
      <c r="Q338" s="30">
        <v>15.23</v>
      </c>
      <c r="R338" s="30">
        <v>182.82</v>
      </c>
      <c r="S338" s="30">
        <v>1387.69</v>
      </c>
      <c r="T338" s="30">
        <v>30.47</v>
      </c>
      <c r="U338" s="30">
        <v>30.47</v>
      </c>
      <c r="V338" s="30">
        <v>15.24</v>
      </c>
      <c r="W338" s="30">
        <v>182.87</v>
      </c>
      <c r="X338" s="30">
        <v>15.23</v>
      </c>
      <c r="Y338" s="30">
        <v>182.82</v>
      </c>
      <c r="Z338" s="30">
        <v>1387.69</v>
      </c>
      <c r="AA338" s="30">
        <v>365.68</v>
      </c>
      <c r="AB338" s="30">
        <v>0</v>
      </c>
      <c r="AC338" s="30">
        <v>0</v>
      </c>
      <c r="AD338" s="30">
        <v>0</v>
      </c>
    </row>
    <row r="339" spans="1:30">
      <c r="A339" s="30" t="s">
        <v>610</v>
      </c>
      <c r="B339" s="30" t="s">
        <v>611</v>
      </c>
      <c r="C339" s="30" t="b">
        <v>1</v>
      </c>
      <c r="D339" s="30" t="s">
        <v>5</v>
      </c>
      <c r="E339" s="30" t="s">
        <v>10430</v>
      </c>
      <c r="F339" s="30"/>
      <c r="G339" s="30" t="s">
        <v>10431</v>
      </c>
      <c r="H339" s="30">
        <v>0</v>
      </c>
      <c r="I339" s="32">
        <v>43190</v>
      </c>
      <c r="J339" s="32">
        <v>42388</v>
      </c>
      <c r="K339" s="30"/>
      <c r="L339" s="32">
        <v>41450</v>
      </c>
      <c r="M339" s="30">
        <v>1418.16</v>
      </c>
      <c r="N339" s="30">
        <v>0</v>
      </c>
      <c r="O339" s="30">
        <v>15.24</v>
      </c>
      <c r="P339" s="30">
        <v>182.87</v>
      </c>
      <c r="Q339" s="30">
        <v>15.23</v>
      </c>
      <c r="R339" s="30">
        <v>182.82</v>
      </c>
      <c r="S339" s="30">
        <v>1387.69</v>
      </c>
      <c r="T339" s="30">
        <v>30.47</v>
      </c>
      <c r="U339" s="30">
        <v>30.47</v>
      </c>
      <c r="V339" s="30">
        <v>15.24</v>
      </c>
      <c r="W339" s="30">
        <v>182.87</v>
      </c>
      <c r="X339" s="30">
        <v>15.23</v>
      </c>
      <c r="Y339" s="30">
        <v>182.82</v>
      </c>
      <c r="Z339" s="30">
        <v>1387.69</v>
      </c>
      <c r="AA339" s="30">
        <v>365.68</v>
      </c>
      <c r="AB339" s="30">
        <v>0</v>
      </c>
      <c r="AC339" s="30">
        <v>0</v>
      </c>
      <c r="AD339" s="30">
        <v>0</v>
      </c>
    </row>
    <row r="340" spans="1:30">
      <c r="A340" s="30" t="s">
        <v>612</v>
      </c>
      <c r="B340" s="30" t="s">
        <v>613</v>
      </c>
      <c r="C340" s="30" t="b">
        <v>1</v>
      </c>
      <c r="D340" s="30" t="s">
        <v>5</v>
      </c>
      <c r="E340" s="30" t="s">
        <v>10430</v>
      </c>
      <c r="F340" s="30"/>
      <c r="G340" s="30" t="s">
        <v>10431</v>
      </c>
      <c r="H340" s="30">
        <v>0</v>
      </c>
      <c r="I340" s="32">
        <v>43190</v>
      </c>
      <c r="J340" s="32">
        <v>42388</v>
      </c>
      <c r="K340" s="30"/>
      <c r="L340" s="32">
        <v>41450</v>
      </c>
      <c r="M340" s="30">
        <v>1418.16</v>
      </c>
      <c r="N340" s="30">
        <v>0</v>
      </c>
      <c r="O340" s="30">
        <v>15.24</v>
      </c>
      <c r="P340" s="30">
        <v>182.87</v>
      </c>
      <c r="Q340" s="30">
        <v>15.23</v>
      </c>
      <c r="R340" s="30">
        <v>182.82</v>
      </c>
      <c r="S340" s="30">
        <v>1387.69</v>
      </c>
      <c r="T340" s="30">
        <v>30.47</v>
      </c>
      <c r="U340" s="30">
        <v>30.47</v>
      </c>
      <c r="V340" s="30">
        <v>15.24</v>
      </c>
      <c r="W340" s="30">
        <v>182.87</v>
      </c>
      <c r="X340" s="30">
        <v>15.23</v>
      </c>
      <c r="Y340" s="30">
        <v>182.82</v>
      </c>
      <c r="Z340" s="30">
        <v>1387.69</v>
      </c>
      <c r="AA340" s="30">
        <v>365.68</v>
      </c>
      <c r="AB340" s="30">
        <v>0</v>
      </c>
      <c r="AC340" s="30">
        <v>0</v>
      </c>
      <c r="AD340" s="30">
        <v>0</v>
      </c>
    </row>
    <row r="341" spans="1:30">
      <c r="A341" s="30" t="s">
        <v>614</v>
      </c>
      <c r="B341" s="30" t="s">
        <v>615</v>
      </c>
      <c r="C341" s="30" t="b">
        <v>1</v>
      </c>
      <c r="D341" s="30" t="s">
        <v>5</v>
      </c>
      <c r="E341" s="30" t="s">
        <v>10430</v>
      </c>
      <c r="F341" s="30"/>
      <c r="G341" s="30" t="s">
        <v>10431</v>
      </c>
      <c r="H341" s="30">
        <v>9</v>
      </c>
      <c r="I341" s="32">
        <v>43190</v>
      </c>
      <c r="J341" s="32">
        <v>42388</v>
      </c>
      <c r="K341" s="30"/>
      <c r="L341" s="32">
        <v>41374</v>
      </c>
      <c r="M341" s="30">
        <v>9587.4</v>
      </c>
      <c r="N341" s="30">
        <v>0</v>
      </c>
      <c r="O341" s="30">
        <v>90.74</v>
      </c>
      <c r="P341" s="30">
        <v>1088.81</v>
      </c>
      <c r="Q341" s="30">
        <v>90.73</v>
      </c>
      <c r="R341" s="30">
        <v>1088.82</v>
      </c>
      <c r="S341" s="30">
        <v>9587.4</v>
      </c>
      <c r="T341" s="30">
        <v>0</v>
      </c>
      <c r="U341" s="30">
        <v>0</v>
      </c>
      <c r="V341" s="30">
        <v>90.74</v>
      </c>
      <c r="W341" s="30">
        <v>1088.81</v>
      </c>
      <c r="X341" s="30">
        <v>90.73</v>
      </c>
      <c r="Y341" s="30">
        <v>1088.82</v>
      </c>
      <c r="Z341" s="30">
        <v>9587.4</v>
      </c>
      <c r="AA341" s="30">
        <v>2177.63</v>
      </c>
      <c r="AB341" s="30">
        <v>0</v>
      </c>
      <c r="AC341" s="30">
        <v>0</v>
      </c>
      <c r="AD341" s="30">
        <v>0</v>
      </c>
    </row>
    <row r="342" spans="1:30">
      <c r="A342" s="30" t="s">
        <v>616</v>
      </c>
      <c r="B342" s="30" t="s">
        <v>617</v>
      </c>
      <c r="C342" s="30" t="b">
        <v>1</v>
      </c>
      <c r="D342" s="30" t="s">
        <v>5</v>
      </c>
      <c r="E342" s="30" t="s">
        <v>10430</v>
      </c>
      <c r="F342" s="30"/>
      <c r="G342" s="30" t="s">
        <v>10431</v>
      </c>
      <c r="H342" s="30">
        <v>9</v>
      </c>
      <c r="I342" s="32">
        <v>43190</v>
      </c>
      <c r="J342" s="32">
        <v>42388</v>
      </c>
      <c r="K342" s="30"/>
      <c r="L342" s="32">
        <v>41374</v>
      </c>
      <c r="M342" s="30">
        <v>9587.4</v>
      </c>
      <c r="N342" s="30">
        <v>0</v>
      </c>
      <c r="O342" s="30">
        <v>90.74</v>
      </c>
      <c r="P342" s="30">
        <v>1088.81</v>
      </c>
      <c r="Q342" s="30">
        <v>90.73</v>
      </c>
      <c r="R342" s="30">
        <v>1088.82</v>
      </c>
      <c r="S342" s="30">
        <v>9587.4</v>
      </c>
      <c r="T342" s="30">
        <v>0</v>
      </c>
      <c r="U342" s="30">
        <v>0</v>
      </c>
      <c r="V342" s="30">
        <v>90.74</v>
      </c>
      <c r="W342" s="30">
        <v>1088.81</v>
      </c>
      <c r="X342" s="30">
        <v>90.73</v>
      </c>
      <c r="Y342" s="30">
        <v>1088.82</v>
      </c>
      <c r="Z342" s="30">
        <v>9587.4</v>
      </c>
      <c r="AA342" s="30">
        <v>2177.63</v>
      </c>
      <c r="AB342" s="30">
        <v>0</v>
      </c>
      <c r="AC342" s="30">
        <v>0</v>
      </c>
      <c r="AD342" s="30">
        <v>0</v>
      </c>
    </row>
    <row r="343" spans="1:30">
      <c r="A343" s="30" t="s">
        <v>618</v>
      </c>
      <c r="B343" s="30" t="s">
        <v>619</v>
      </c>
      <c r="C343" s="30" t="b">
        <v>1</v>
      </c>
      <c r="D343" s="30" t="s">
        <v>5</v>
      </c>
      <c r="E343" s="30" t="s">
        <v>10430</v>
      </c>
      <c r="F343" s="30"/>
      <c r="G343" s="30" t="s">
        <v>10431</v>
      </c>
      <c r="H343" s="30">
        <v>9</v>
      </c>
      <c r="I343" s="32">
        <v>43190</v>
      </c>
      <c r="J343" s="32">
        <v>42388</v>
      </c>
      <c r="K343" s="30"/>
      <c r="L343" s="32">
        <v>41374</v>
      </c>
      <c r="M343" s="30">
        <v>9587.4</v>
      </c>
      <c r="N343" s="30">
        <v>0</v>
      </c>
      <c r="O343" s="30">
        <v>90.74</v>
      </c>
      <c r="P343" s="30">
        <v>1088.81</v>
      </c>
      <c r="Q343" s="30">
        <v>90.73</v>
      </c>
      <c r="R343" s="30">
        <v>1088.82</v>
      </c>
      <c r="S343" s="30">
        <v>9587.4</v>
      </c>
      <c r="T343" s="30">
        <v>0</v>
      </c>
      <c r="U343" s="30">
        <v>0</v>
      </c>
      <c r="V343" s="30">
        <v>90.74</v>
      </c>
      <c r="W343" s="30">
        <v>1088.81</v>
      </c>
      <c r="X343" s="30">
        <v>90.73</v>
      </c>
      <c r="Y343" s="30">
        <v>1088.82</v>
      </c>
      <c r="Z343" s="30">
        <v>9587.4</v>
      </c>
      <c r="AA343" s="30">
        <v>2177.63</v>
      </c>
      <c r="AB343" s="30">
        <v>0</v>
      </c>
      <c r="AC343" s="30">
        <v>0</v>
      </c>
      <c r="AD343" s="30">
        <v>0</v>
      </c>
    </row>
    <row r="344" spans="1:30">
      <c r="A344" s="30" t="s">
        <v>620</v>
      </c>
      <c r="B344" s="30" t="s">
        <v>621</v>
      </c>
      <c r="C344" s="30" t="b">
        <v>1</v>
      </c>
      <c r="D344" s="30" t="s">
        <v>5</v>
      </c>
      <c r="E344" s="30" t="s">
        <v>10430</v>
      </c>
      <c r="F344" s="30"/>
      <c r="G344" s="30" t="s">
        <v>10431</v>
      </c>
      <c r="H344" s="30">
        <v>0</v>
      </c>
      <c r="I344" s="32">
        <v>43190</v>
      </c>
      <c r="J344" s="32">
        <v>42388</v>
      </c>
      <c r="K344" s="30"/>
      <c r="L344" s="32">
        <v>41687</v>
      </c>
      <c r="M344" s="30">
        <v>1168.5</v>
      </c>
      <c r="N344" s="30">
        <v>0</v>
      </c>
      <c r="O344" s="30">
        <v>15.96</v>
      </c>
      <c r="P344" s="30">
        <v>191.42</v>
      </c>
      <c r="Q344" s="30">
        <v>15.95</v>
      </c>
      <c r="R344" s="30">
        <v>191.46</v>
      </c>
      <c r="S344" s="30">
        <v>1008.95</v>
      </c>
      <c r="T344" s="30">
        <v>159.55000000000001</v>
      </c>
      <c r="U344" s="30">
        <v>159.55000000000001</v>
      </c>
      <c r="V344" s="30">
        <v>15.96</v>
      </c>
      <c r="W344" s="30">
        <v>191.42</v>
      </c>
      <c r="X344" s="30">
        <v>15.95</v>
      </c>
      <c r="Y344" s="30">
        <v>191.46</v>
      </c>
      <c r="Z344" s="30">
        <v>1008.95</v>
      </c>
      <c r="AA344" s="30">
        <v>574.33000000000004</v>
      </c>
      <c r="AB344" s="30">
        <v>0</v>
      </c>
      <c r="AC344" s="30">
        <v>0</v>
      </c>
      <c r="AD344" s="30">
        <v>0</v>
      </c>
    </row>
    <row r="345" spans="1:30">
      <c r="A345" s="30" t="s">
        <v>622</v>
      </c>
      <c r="B345" s="30" t="s">
        <v>623</v>
      </c>
      <c r="C345" s="30" t="b">
        <v>1</v>
      </c>
      <c r="D345" s="30" t="s">
        <v>5</v>
      </c>
      <c r="E345" s="30" t="s">
        <v>10430</v>
      </c>
      <c r="F345" s="30"/>
      <c r="G345" s="30" t="s">
        <v>10431</v>
      </c>
      <c r="H345" s="30">
        <v>0</v>
      </c>
      <c r="I345" s="32">
        <v>43190</v>
      </c>
      <c r="J345" s="32">
        <v>42388</v>
      </c>
      <c r="K345" s="30"/>
      <c r="L345" s="32">
        <v>41450</v>
      </c>
      <c r="M345" s="30">
        <v>1418.16</v>
      </c>
      <c r="N345" s="30">
        <v>0</v>
      </c>
      <c r="O345" s="30">
        <v>15.24</v>
      </c>
      <c r="P345" s="30">
        <v>182.87</v>
      </c>
      <c r="Q345" s="30">
        <v>15.23</v>
      </c>
      <c r="R345" s="30">
        <v>182.82</v>
      </c>
      <c r="S345" s="30">
        <v>1387.69</v>
      </c>
      <c r="T345" s="30">
        <v>30.47</v>
      </c>
      <c r="U345" s="30">
        <v>30.47</v>
      </c>
      <c r="V345" s="30">
        <v>15.24</v>
      </c>
      <c r="W345" s="30">
        <v>182.87</v>
      </c>
      <c r="X345" s="30">
        <v>15.23</v>
      </c>
      <c r="Y345" s="30">
        <v>182.82</v>
      </c>
      <c r="Z345" s="30">
        <v>1387.69</v>
      </c>
      <c r="AA345" s="30">
        <v>365.68</v>
      </c>
      <c r="AB345" s="30">
        <v>0</v>
      </c>
      <c r="AC345" s="30">
        <v>0</v>
      </c>
      <c r="AD345" s="30">
        <v>0</v>
      </c>
    </row>
    <row r="346" spans="1:30">
      <c r="A346" s="30" t="s">
        <v>624</v>
      </c>
      <c r="B346" s="30" t="s">
        <v>625</v>
      </c>
      <c r="C346" s="30" t="b">
        <v>1</v>
      </c>
      <c r="D346" s="30" t="s">
        <v>5</v>
      </c>
      <c r="E346" s="30" t="s">
        <v>10430</v>
      </c>
      <c r="F346" s="30"/>
      <c r="G346" s="30" t="s">
        <v>10431</v>
      </c>
      <c r="H346" s="30">
        <v>0</v>
      </c>
      <c r="I346" s="32">
        <v>43190</v>
      </c>
      <c r="J346" s="32">
        <v>42388</v>
      </c>
      <c r="K346" s="30"/>
      <c r="L346" s="32">
        <v>41450</v>
      </c>
      <c r="M346" s="30">
        <v>1418.16</v>
      </c>
      <c r="N346" s="30">
        <v>0</v>
      </c>
      <c r="O346" s="30">
        <v>15.24</v>
      </c>
      <c r="P346" s="30">
        <v>182.87</v>
      </c>
      <c r="Q346" s="30">
        <v>15.23</v>
      </c>
      <c r="R346" s="30">
        <v>182.82</v>
      </c>
      <c r="S346" s="30">
        <v>1387.69</v>
      </c>
      <c r="T346" s="30">
        <v>30.47</v>
      </c>
      <c r="U346" s="30">
        <v>30.47</v>
      </c>
      <c r="V346" s="30">
        <v>15.24</v>
      </c>
      <c r="W346" s="30">
        <v>182.87</v>
      </c>
      <c r="X346" s="30">
        <v>15.23</v>
      </c>
      <c r="Y346" s="30">
        <v>182.82</v>
      </c>
      <c r="Z346" s="30">
        <v>1387.69</v>
      </c>
      <c r="AA346" s="30">
        <v>365.68</v>
      </c>
      <c r="AB346" s="30">
        <v>0</v>
      </c>
      <c r="AC346" s="30">
        <v>0</v>
      </c>
      <c r="AD346" s="30">
        <v>0</v>
      </c>
    </row>
    <row r="347" spans="1:30">
      <c r="A347" s="30" t="s">
        <v>626</v>
      </c>
      <c r="B347" s="30" t="s">
        <v>627</v>
      </c>
      <c r="C347" s="30" t="b">
        <v>1</v>
      </c>
      <c r="D347" s="30" t="s">
        <v>5</v>
      </c>
      <c r="E347" s="30" t="s">
        <v>10430</v>
      </c>
      <c r="F347" s="30"/>
      <c r="G347" s="30" t="s">
        <v>10431</v>
      </c>
      <c r="H347" s="30">
        <v>0</v>
      </c>
      <c r="I347" s="32">
        <v>43190</v>
      </c>
      <c r="J347" s="32">
        <v>42388</v>
      </c>
      <c r="K347" s="30"/>
      <c r="L347" s="32">
        <v>41450</v>
      </c>
      <c r="M347" s="30">
        <v>1418.16</v>
      </c>
      <c r="N347" s="30">
        <v>0</v>
      </c>
      <c r="O347" s="30">
        <v>15.24</v>
      </c>
      <c r="P347" s="30">
        <v>182.87</v>
      </c>
      <c r="Q347" s="30">
        <v>15.23</v>
      </c>
      <c r="R347" s="30">
        <v>182.82</v>
      </c>
      <c r="S347" s="30">
        <v>1387.69</v>
      </c>
      <c r="T347" s="30">
        <v>30.47</v>
      </c>
      <c r="U347" s="30">
        <v>30.47</v>
      </c>
      <c r="V347" s="30">
        <v>15.24</v>
      </c>
      <c r="W347" s="30">
        <v>182.87</v>
      </c>
      <c r="X347" s="30">
        <v>15.23</v>
      </c>
      <c r="Y347" s="30">
        <v>182.82</v>
      </c>
      <c r="Z347" s="30">
        <v>1387.69</v>
      </c>
      <c r="AA347" s="30">
        <v>365.68</v>
      </c>
      <c r="AB347" s="30">
        <v>0</v>
      </c>
      <c r="AC347" s="30">
        <v>0</v>
      </c>
      <c r="AD347" s="30">
        <v>0</v>
      </c>
    </row>
    <row r="348" spans="1:30">
      <c r="A348" s="30" t="s">
        <v>628</v>
      </c>
      <c r="B348" s="30" t="s">
        <v>629</v>
      </c>
      <c r="C348" s="30" t="b">
        <v>1</v>
      </c>
      <c r="D348" s="30" t="s">
        <v>5</v>
      </c>
      <c r="E348" s="30" t="s">
        <v>10430</v>
      </c>
      <c r="F348" s="30"/>
      <c r="G348" s="30" t="s">
        <v>10431</v>
      </c>
      <c r="H348" s="30">
        <v>0</v>
      </c>
      <c r="I348" s="32">
        <v>43190</v>
      </c>
      <c r="J348" s="32">
        <v>42388</v>
      </c>
      <c r="K348" s="30"/>
      <c r="L348" s="32">
        <v>41450</v>
      </c>
      <c r="M348" s="30">
        <v>1418.16</v>
      </c>
      <c r="N348" s="30">
        <v>0</v>
      </c>
      <c r="O348" s="30">
        <v>15.24</v>
      </c>
      <c r="P348" s="30">
        <v>182.87</v>
      </c>
      <c r="Q348" s="30">
        <v>15.23</v>
      </c>
      <c r="R348" s="30">
        <v>182.82</v>
      </c>
      <c r="S348" s="30">
        <v>1387.69</v>
      </c>
      <c r="T348" s="30">
        <v>30.47</v>
      </c>
      <c r="U348" s="30">
        <v>30.47</v>
      </c>
      <c r="V348" s="30">
        <v>15.24</v>
      </c>
      <c r="W348" s="30">
        <v>182.87</v>
      </c>
      <c r="X348" s="30">
        <v>15.23</v>
      </c>
      <c r="Y348" s="30">
        <v>182.82</v>
      </c>
      <c r="Z348" s="30">
        <v>1387.69</v>
      </c>
      <c r="AA348" s="30">
        <v>365.68</v>
      </c>
      <c r="AB348" s="30">
        <v>0</v>
      </c>
      <c r="AC348" s="30">
        <v>0</v>
      </c>
      <c r="AD348" s="30">
        <v>0</v>
      </c>
    </row>
    <row r="349" spans="1:30">
      <c r="A349" s="30" t="s">
        <v>630</v>
      </c>
      <c r="B349" s="30" t="s">
        <v>631</v>
      </c>
      <c r="C349" s="30" t="b">
        <v>1</v>
      </c>
      <c r="D349" s="30" t="s">
        <v>5</v>
      </c>
      <c r="E349" s="30" t="s">
        <v>10430</v>
      </c>
      <c r="F349" s="30"/>
      <c r="G349" s="30" t="s">
        <v>10431</v>
      </c>
      <c r="H349" s="30">
        <v>0</v>
      </c>
      <c r="I349" s="32">
        <v>43190</v>
      </c>
      <c r="J349" s="32">
        <v>42388</v>
      </c>
      <c r="K349" s="30"/>
      <c r="L349" s="32">
        <v>41450</v>
      </c>
      <c r="M349" s="30">
        <v>1418.16</v>
      </c>
      <c r="N349" s="30">
        <v>0</v>
      </c>
      <c r="O349" s="30">
        <v>15.24</v>
      </c>
      <c r="P349" s="30">
        <v>182.87</v>
      </c>
      <c r="Q349" s="30">
        <v>15.23</v>
      </c>
      <c r="R349" s="30">
        <v>182.82</v>
      </c>
      <c r="S349" s="30">
        <v>1387.69</v>
      </c>
      <c r="T349" s="30">
        <v>30.47</v>
      </c>
      <c r="U349" s="30">
        <v>30.47</v>
      </c>
      <c r="V349" s="30">
        <v>15.24</v>
      </c>
      <c r="W349" s="30">
        <v>182.87</v>
      </c>
      <c r="X349" s="30">
        <v>15.23</v>
      </c>
      <c r="Y349" s="30">
        <v>182.82</v>
      </c>
      <c r="Z349" s="30">
        <v>1387.69</v>
      </c>
      <c r="AA349" s="30">
        <v>365.68</v>
      </c>
      <c r="AB349" s="30">
        <v>0</v>
      </c>
      <c r="AC349" s="30">
        <v>0</v>
      </c>
      <c r="AD349" s="30">
        <v>0</v>
      </c>
    </row>
    <row r="350" spans="1:30">
      <c r="A350" s="30" t="s">
        <v>632</v>
      </c>
      <c r="B350" s="30" t="s">
        <v>633</v>
      </c>
      <c r="C350" s="30" t="b">
        <v>1</v>
      </c>
      <c r="D350" s="30" t="s">
        <v>5</v>
      </c>
      <c r="E350" s="30" t="s">
        <v>10430</v>
      </c>
      <c r="F350" s="30"/>
      <c r="G350" s="30" t="s">
        <v>10431</v>
      </c>
      <c r="H350" s="30">
        <v>0</v>
      </c>
      <c r="I350" s="32">
        <v>43190</v>
      </c>
      <c r="J350" s="32">
        <v>42388</v>
      </c>
      <c r="K350" s="30"/>
      <c r="L350" s="32">
        <v>41450</v>
      </c>
      <c r="M350" s="30">
        <v>1418.16</v>
      </c>
      <c r="N350" s="30">
        <v>0</v>
      </c>
      <c r="O350" s="30">
        <v>15.24</v>
      </c>
      <c r="P350" s="30">
        <v>182.87</v>
      </c>
      <c r="Q350" s="30">
        <v>15.23</v>
      </c>
      <c r="R350" s="30">
        <v>182.82</v>
      </c>
      <c r="S350" s="30">
        <v>1387.69</v>
      </c>
      <c r="T350" s="30">
        <v>30.47</v>
      </c>
      <c r="U350" s="30">
        <v>30.47</v>
      </c>
      <c r="V350" s="30">
        <v>15.24</v>
      </c>
      <c r="W350" s="30">
        <v>182.87</v>
      </c>
      <c r="X350" s="30">
        <v>15.23</v>
      </c>
      <c r="Y350" s="30">
        <v>182.82</v>
      </c>
      <c r="Z350" s="30">
        <v>1387.69</v>
      </c>
      <c r="AA350" s="30">
        <v>365.68</v>
      </c>
      <c r="AB350" s="30">
        <v>0</v>
      </c>
      <c r="AC350" s="30">
        <v>0</v>
      </c>
      <c r="AD350" s="30">
        <v>0</v>
      </c>
    </row>
    <row r="351" spans="1:30">
      <c r="A351" s="30" t="s">
        <v>634</v>
      </c>
      <c r="B351" s="30" t="s">
        <v>635</v>
      </c>
      <c r="C351" s="30" t="b">
        <v>1</v>
      </c>
      <c r="D351" s="30" t="s">
        <v>5</v>
      </c>
      <c r="E351" s="30" t="s">
        <v>10430</v>
      </c>
      <c r="F351" s="30"/>
      <c r="G351" s="30" t="s">
        <v>10431</v>
      </c>
      <c r="H351" s="30">
        <v>0</v>
      </c>
      <c r="I351" s="32">
        <v>43190</v>
      </c>
      <c r="J351" s="32">
        <v>42388</v>
      </c>
      <c r="K351" s="30"/>
      <c r="L351" s="32">
        <v>41450</v>
      </c>
      <c r="M351" s="30">
        <v>1418.16</v>
      </c>
      <c r="N351" s="30">
        <v>0</v>
      </c>
      <c r="O351" s="30">
        <v>15.24</v>
      </c>
      <c r="P351" s="30">
        <v>182.87</v>
      </c>
      <c r="Q351" s="30">
        <v>15.23</v>
      </c>
      <c r="R351" s="30">
        <v>182.82</v>
      </c>
      <c r="S351" s="30">
        <v>1387.69</v>
      </c>
      <c r="T351" s="30">
        <v>30.47</v>
      </c>
      <c r="U351" s="30">
        <v>30.47</v>
      </c>
      <c r="V351" s="30">
        <v>15.24</v>
      </c>
      <c r="W351" s="30">
        <v>182.87</v>
      </c>
      <c r="X351" s="30">
        <v>15.23</v>
      </c>
      <c r="Y351" s="30">
        <v>182.82</v>
      </c>
      <c r="Z351" s="30">
        <v>1387.69</v>
      </c>
      <c r="AA351" s="30">
        <v>365.68</v>
      </c>
      <c r="AB351" s="30">
        <v>0</v>
      </c>
      <c r="AC351" s="30">
        <v>0</v>
      </c>
      <c r="AD351" s="30">
        <v>0</v>
      </c>
    </row>
    <row r="352" spans="1:30">
      <c r="A352" s="30" t="s">
        <v>636</v>
      </c>
      <c r="B352" s="30" t="s">
        <v>637</v>
      </c>
      <c r="C352" s="30" t="b">
        <v>1</v>
      </c>
      <c r="D352" s="30" t="s">
        <v>5</v>
      </c>
      <c r="E352" s="30" t="s">
        <v>10430</v>
      </c>
      <c r="F352" s="30"/>
      <c r="G352" s="30" t="s">
        <v>10431</v>
      </c>
      <c r="H352" s="30">
        <v>0</v>
      </c>
      <c r="I352" s="32">
        <v>43190</v>
      </c>
      <c r="J352" s="32">
        <v>42388</v>
      </c>
      <c r="K352" s="30"/>
      <c r="L352" s="32">
        <v>41729</v>
      </c>
      <c r="M352" s="30">
        <v>1556.1</v>
      </c>
      <c r="N352" s="30">
        <v>0</v>
      </c>
      <c r="O352" s="30">
        <v>22.06</v>
      </c>
      <c r="P352" s="30">
        <v>264.72000000000003</v>
      </c>
      <c r="Q352" s="30">
        <v>22.07</v>
      </c>
      <c r="R352" s="30">
        <v>264.77999999999997</v>
      </c>
      <c r="S352" s="30">
        <v>1313.39</v>
      </c>
      <c r="T352" s="30">
        <v>242.71</v>
      </c>
      <c r="U352" s="30">
        <v>242.71</v>
      </c>
      <c r="V352" s="30">
        <v>22.06</v>
      </c>
      <c r="W352" s="30">
        <v>264.72000000000003</v>
      </c>
      <c r="X352" s="30">
        <v>22.07</v>
      </c>
      <c r="Y352" s="30">
        <v>264.77999999999997</v>
      </c>
      <c r="Z352" s="30">
        <v>1313.39</v>
      </c>
      <c r="AA352" s="30">
        <v>794.27</v>
      </c>
      <c r="AB352" s="30">
        <v>0</v>
      </c>
      <c r="AC352" s="30">
        <v>0</v>
      </c>
      <c r="AD352" s="30">
        <v>0</v>
      </c>
    </row>
    <row r="353" spans="1:30">
      <c r="A353" s="30" t="s">
        <v>638</v>
      </c>
      <c r="B353" s="30" t="s">
        <v>639</v>
      </c>
      <c r="C353" s="30" t="b">
        <v>1</v>
      </c>
      <c r="D353" s="30" t="s">
        <v>5</v>
      </c>
      <c r="E353" s="30" t="s">
        <v>10430</v>
      </c>
      <c r="F353" s="30"/>
      <c r="G353" s="30" t="s">
        <v>10431</v>
      </c>
      <c r="H353" s="30">
        <v>0</v>
      </c>
      <c r="I353" s="32">
        <v>43190</v>
      </c>
      <c r="J353" s="32">
        <v>42388</v>
      </c>
      <c r="K353" s="30"/>
      <c r="L353" s="32">
        <v>41729</v>
      </c>
      <c r="M353" s="30">
        <v>1556.1</v>
      </c>
      <c r="N353" s="30">
        <v>0</v>
      </c>
      <c r="O353" s="30">
        <v>22.06</v>
      </c>
      <c r="P353" s="30">
        <v>264.72000000000003</v>
      </c>
      <c r="Q353" s="30">
        <v>22.07</v>
      </c>
      <c r="R353" s="30">
        <v>264.77999999999997</v>
      </c>
      <c r="S353" s="30">
        <v>1313.39</v>
      </c>
      <c r="T353" s="30">
        <v>242.71</v>
      </c>
      <c r="U353" s="30">
        <v>242.71</v>
      </c>
      <c r="V353" s="30">
        <v>22.06</v>
      </c>
      <c r="W353" s="30">
        <v>264.72000000000003</v>
      </c>
      <c r="X353" s="30">
        <v>22.07</v>
      </c>
      <c r="Y353" s="30">
        <v>264.77999999999997</v>
      </c>
      <c r="Z353" s="30">
        <v>1313.39</v>
      </c>
      <c r="AA353" s="30">
        <v>794.27</v>
      </c>
      <c r="AB353" s="30">
        <v>0</v>
      </c>
      <c r="AC353" s="30">
        <v>0</v>
      </c>
      <c r="AD353" s="30">
        <v>0</v>
      </c>
    </row>
    <row r="354" spans="1:30">
      <c r="A354" s="30" t="s">
        <v>640</v>
      </c>
      <c r="B354" s="30" t="s">
        <v>641</v>
      </c>
      <c r="C354" s="30" t="b">
        <v>1</v>
      </c>
      <c r="D354" s="30" t="s">
        <v>5</v>
      </c>
      <c r="E354" s="30" t="s">
        <v>10430</v>
      </c>
      <c r="F354" s="30"/>
      <c r="G354" s="30" t="s">
        <v>10431</v>
      </c>
      <c r="H354" s="30">
        <v>0</v>
      </c>
      <c r="I354" s="32">
        <v>43190</v>
      </c>
      <c r="J354" s="32">
        <v>42388</v>
      </c>
      <c r="K354" s="30"/>
      <c r="L354" s="32">
        <v>41729</v>
      </c>
      <c r="M354" s="30">
        <v>1556.1</v>
      </c>
      <c r="N354" s="30">
        <v>0</v>
      </c>
      <c r="O354" s="30">
        <v>22.06</v>
      </c>
      <c r="P354" s="30">
        <v>264.72000000000003</v>
      </c>
      <c r="Q354" s="30">
        <v>22.07</v>
      </c>
      <c r="R354" s="30">
        <v>264.77999999999997</v>
      </c>
      <c r="S354" s="30">
        <v>1313.39</v>
      </c>
      <c r="T354" s="30">
        <v>242.71</v>
      </c>
      <c r="U354" s="30">
        <v>242.71</v>
      </c>
      <c r="V354" s="30">
        <v>22.06</v>
      </c>
      <c r="W354" s="30">
        <v>264.72000000000003</v>
      </c>
      <c r="X354" s="30">
        <v>22.07</v>
      </c>
      <c r="Y354" s="30">
        <v>264.77999999999997</v>
      </c>
      <c r="Z354" s="30">
        <v>1313.39</v>
      </c>
      <c r="AA354" s="30">
        <v>794.27</v>
      </c>
      <c r="AB354" s="30">
        <v>0</v>
      </c>
      <c r="AC354" s="30">
        <v>0</v>
      </c>
      <c r="AD354" s="30">
        <v>0</v>
      </c>
    </row>
    <row r="355" spans="1:30">
      <c r="A355" s="30" t="s">
        <v>642</v>
      </c>
      <c r="B355" s="30" t="s">
        <v>643</v>
      </c>
      <c r="C355" s="30" t="b">
        <v>1</v>
      </c>
      <c r="D355" s="30" t="s">
        <v>5</v>
      </c>
      <c r="E355" s="30" t="s">
        <v>10430</v>
      </c>
      <c r="F355" s="30"/>
      <c r="G355" s="30" t="s">
        <v>10431</v>
      </c>
      <c r="H355" s="30">
        <v>0</v>
      </c>
      <c r="I355" s="32">
        <v>43190</v>
      </c>
      <c r="J355" s="32">
        <v>42388</v>
      </c>
      <c r="K355" s="30"/>
      <c r="L355" s="32">
        <v>41729</v>
      </c>
      <c r="M355" s="30">
        <v>1556.1</v>
      </c>
      <c r="N355" s="30">
        <v>0</v>
      </c>
      <c r="O355" s="30">
        <v>22.06</v>
      </c>
      <c r="P355" s="30">
        <v>264.72000000000003</v>
      </c>
      <c r="Q355" s="30">
        <v>22.07</v>
      </c>
      <c r="R355" s="30">
        <v>264.77999999999997</v>
      </c>
      <c r="S355" s="30">
        <v>1313.39</v>
      </c>
      <c r="T355" s="30">
        <v>242.71</v>
      </c>
      <c r="U355" s="30">
        <v>242.71</v>
      </c>
      <c r="V355" s="30">
        <v>22.06</v>
      </c>
      <c r="W355" s="30">
        <v>264.72000000000003</v>
      </c>
      <c r="X355" s="30">
        <v>22.07</v>
      </c>
      <c r="Y355" s="30">
        <v>264.77999999999997</v>
      </c>
      <c r="Z355" s="30">
        <v>1313.39</v>
      </c>
      <c r="AA355" s="30">
        <v>794.27</v>
      </c>
      <c r="AB355" s="30">
        <v>0</v>
      </c>
      <c r="AC355" s="30">
        <v>0</v>
      </c>
      <c r="AD355" s="30">
        <v>0</v>
      </c>
    </row>
    <row r="356" spans="1:30">
      <c r="A356" s="30" t="s">
        <v>644</v>
      </c>
      <c r="B356" s="30" t="s">
        <v>645</v>
      </c>
      <c r="C356" s="30" t="b">
        <v>1</v>
      </c>
      <c r="D356" s="30" t="s">
        <v>5</v>
      </c>
      <c r="E356" s="30" t="s">
        <v>10430</v>
      </c>
      <c r="F356" s="30"/>
      <c r="G356" s="30" t="s">
        <v>10431</v>
      </c>
      <c r="H356" s="30">
        <v>0</v>
      </c>
      <c r="I356" s="32">
        <v>43190</v>
      </c>
      <c r="J356" s="32">
        <v>42388</v>
      </c>
      <c r="K356" s="30"/>
      <c r="L356" s="32">
        <v>41729</v>
      </c>
      <c r="M356" s="30">
        <v>1556.1</v>
      </c>
      <c r="N356" s="30">
        <v>0</v>
      </c>
      <c r="O356" s="30">
        <v>22.06</v>
      </c>
      <c r="P356" s="30">
        <v>264.72000000000003</v>
      </c>
      <c r="Q356" s="30">
        <v>22.07</v>
      </c>
      <c r="R356" s="30">
        <v>264.77999999999997</v>
      </c>
      <c r="S356" s="30">
        <v>1313.39</v>
      </c>
      <c r="T356" s="30">
        <v>242.71</v>
      </c>
      <c r="U356" s="30">
        <v>242.71</v>
      </c>
      <c r="V356" s="30">
        <v>22.06</v>
      </c>
      <c r="W356" s="30">
        <v>264.72000000000003</v>
      </c>
      <c r="X356" s="30">
        <v>22.07</v>
      </c>
      <c r="Y356" s="30">
        <v>264.77999999999997</v>
      </c>
      <c r="Z356" s="30">
        <v>1313.39</v>
      </c>
      <c r="AA356" s="30">
        <v>794.27</v>
      </c>
      <c r="AB356" s="30">
        <v>0</v>
      </c>
      <c r="AC356" s="30">
        <v>0</v>
      </c>
      <c r="AD356" s="30">
        <v>0</v>
      </c>
    </row>
    <row r="357" spans="1:30" hidden="1">
      <c r="A357" s="30" t="s">
        <v>10347</v>
      </c>
      <c r="B357" s="30" t="s">
        <v>646</v>
      </c>
      <c r="C357" s="30" t="b">
        <v>1</v>
      </c>
      <c r="D357" s="30" t="s">
        <v>5</v>
      </c>
      <c r="E357" s="30" t="s">
        <v>10430</v>
      </c>
      <c r="F357" s="30"/>
      <c r="G357" s="30" t="s">
        <v>10431</v>
      </c>
      <c r="H357" s="30">
        <v>10</v>
      </c>
      <c r="I357" s="32">
        <v>42094</v>
      </c>
      <c r="J357" s="32">
        <v>42388</v>
      </c>
      <c r="K357" s="32">
        <v>42443</v>
      </c>
      <c r="L357" s="32">
        <v>39531</v>
      </c>
      <c r="M357" s="30">
        <v>5742</v>
      </c>
      <c r="N357" s="30">
        <v>0</v>
      </c>
      <c r="O357" s="30">
        <v>0</v>
      </c>
      <c r="P357" s="30">
        <v>568.14</v>
      </c>
      <c r="Q357" s="30">
        <v>0</v>
      </c>
      <c r="R357" s="30">
        <v>0</v>
      </c>
      <c r="S357" s="30">
        <v>4051.5</v>
      </c>
      <c r="T357" s="30">
        <v>1690.5</v>
      </c>
      <c r="U357" s="30">
        <v>1690.5</v>
      </c>
      <c r="V357" s="30">
        <v>0</v>
      </c>
      <c r="W357" s="30">
        <v>568.14</v>
      </c>
      <c r="X357" s="30">
        <v>0</v>
      </c>
      <c r="Y357" s="30">
        <v>0</v>
      </c>
      <c r="Z357" s="30">
        <v>4051.5</v>
      </c>
      <c r="AA357" s="30">
        <v>1690.5</v>
      </c>
      <c r="AB357" s="30">
        <v>1690.5</v>
      </c>
      <c r="AC357" s="30">
        <v>0</v>
      </c>
      <c r="AD357" s="30">
        <v>-1690.5</v>
      </c>
    </row>
    <row r="358" spans="1:30" hidden="1">
      <c r="A358" s="30" t="s">
        <v>10348</v>
      </c>
      <c r="B358" s="30" t="s">
        <v>10464</v>
      </c>
      <c r="C358" s="30" t="b">
        <v>1</v>
      </c>
      <c r="D358" s="30" t="s">
        <v>5</v>
      </c>
      <c r="E358" s="30" t="s">
        <v>10430</v>
      </c>
      <c r="F358" s="30"/>
      <c r="G358" s="30" t="s">
        <v>10431</v>
      </c>
      <c r="H358" s="30">
        <v>10</v>
      </c>
      <c r="I358" s="32">
        <v>42460</v>
      </c>
      <c r="J358" s="32">
        <v>42388</v>
      </c>
      <c r="K358" s="32">
        <v>42460</v>
      </c>
      <c r="L358" s="32">
        <v>40219</v>
      </c>
      <c r="M358" s="30">
        <v>8592.18</v>
      </c>
      <c r="N358" s="30">
        <v>0</v>
      </c>
      <c r="O358" s="30">
        <v>71.67</v>
      </c>
      <c r="P358" s="30">
        <v>855.27</v>
      </c>
      <c r="Q358" s="30">
        <v>71.67</v>
      </c>
      <c r="R358" s="30">
        <v>860.04</v>
      </c>
      <c r="S358" s="30">
        <v>5295.34</v>
      </c>
      <c r="T358" s="30">
        <v>3296.84</v>
      </c>
      <c r="U358" s="30">
        <v>3296.84</v>
      </c>
      <c r="V358" s="30">
        <v>71.67</v>
      </c>
      <c r="W358" s="30">
        <v>855.27</v>
      </c>
      <c r="X358" s="30">
        <v>71.67</v>
      </c>
      <c r="Y358" s="30">
        <v>860.04</v>
      </c>
      <c r="Z358" s="30">
        <v>5295.34</v>
      </c>
      <c r="AA358" s="30">
        <v>3440.18</v>
      </c>
      <c r="AB358" s="30">
        <v>3296.84</v>
      </c>
      <c r="AC358" s="30">
        <v>0</v>
      </c>
      <c r="AD358" s="30">
        <v>-3296.84</v>
      </c>
    </row>
    <row r="359" spans="1:30">
      <c r="A359" s="30" t="s">
        <v>647</v>
      </c>
      <c r="B359" s="30" t="s">
        <v>648</v>
      </c>
      <c r="C359" s="30" t="b">
        <v>1</v>
      </c>
      <c r="D359" s="30" t="s">
        <v>5</v>
      </c>
      <c r="E359" s="30" t="s">
        <v>10430</v>
      </c>
      <c r="F359" s="30"/>
      <c r="G359" s="30" t="s">
        <v>10431</v>
      </c>
      <c r="H359" s="30">
        <v>9</v>
      </c>
      <c r="I359" s="32">
        <v>42978</v>
      </c>
      <c r="J359" s="32">
        <v>42388</v>
      </c>
      <c r="K359" s="30"/>
      <c r="L359" s="32">
        <v>36416</v>
      </c>
      <c r="M359" s="30">
        <v>1999</v>
      </c>
      <c r="N359" s="30">
        <v>0</v>
      </c>
      <c r="O359" s="30">
        <v>6.55</v>
      </c>
      <c r="P359" s="30">
        <v>78.540000000000006</v>
      </c>
      <c r="Q359" s="30">
        <v>6.54</v>
      </c>
      <c r="R359" s="30">
        <v>32.72</v>
      </c>
      <c r="S359" s="30">
        <v>1999</v>
      </c>
      <c r="T359" s="30">
        <v>0</v>
      </c>
      <c r="U359" s="30">
        <v>0</v>
      </c>
      <c r="V359" s="30">
        <v>6.55</v>
      </c>
      <c r="W359" s="30">
        <v>78.540000000000006</v>
      </c>
      <c r="X359" s="30">
        <v>6.54</v>
      </c>
      <c r="Y359" s="30">
        <v>32.72</v>
      </c>
      <c r="Z359" s="30">
        <v>1999</v>
      </c>
      <c r="AA359" s="30">
        <v>78.53</v>
      </c>
      <c r="AB359" s="30">
        <v>0</v>
      </c>
      <c r="AC359" s="30">
        <v>0</v>
      </c>
      <c r="AD359" s="30">
        <v>0</v>
      </c>
    </row>
    <row r="360" spans="1:30">
      <c r="A360" s="30" t="s">
        <v>649</v>
      </c>
      <c r="B360" s="30" t="s">
        <v>650</v>
      </c>
      <c r="C360" s="30" t="b">
        <v>1</v>
      </c>
      <c r="D360" s="30" t="s">
        <v>5</v>
      </c>
      <c r="E360" s="30" t="s">
        <v>10430</v>
      </c>
      <c r="F360" s="30"/>
      <c r="G360" s="30" t="s">
        <v>10431</v>
      </c>
      <c r="H360" s="30">
        <v>0</v>
      </c>
      <c r="I360" s="32">
        <v>43190</v>
      </c>
      <c r="J360" s="32">
        <v>42388</v>
      </c>
      <c r="K360" s="30"/>
      <c r="L360" s="32">
        <v>39692</v>
      </c>
      <c r="M360" s="30">
        <v>1591.8</v>
      </c>
      <c r="N360" s="30">
        <v>0</v>
      </c>
      <c r="O360" s="30">
        <v>13.27</v>
      </c>
      <c r="P360" s="30">
        <v>159.24</v>
      </c>
      <c r="Q360" s="30">
        <v>13.27</v>
      </c>
      <c r="R360" s="30">
        <v>159.24</v>
      </c>
      <c r="S360" s="30">
        <v>1525.62</v>
      </c>
      <c r="T360" s="30">
        <v>66.180000000000007</v>
      </c>
      <c r="U360" s="30">
        <v>66.180000000000007</v>
      </c>
      <c r="V360" s="30">
        <v>13.27</v>
      </c>
      <c r="W360" s="30">
        <v>159.24</v>
      </c>
      <c r="X360" s="30">
        <v>13.27</v>
      </c>
      <c r="Y360" s="30">
        <v>159.24</v>
      </c>
      <c r="Z360" s="30">
        <v>1525.62</v>
      </c>
      <c r="AA360" s="30">
        <v>318.31</v>
      </c>
      <c r="AB360" s="30">
        <v>0</v>
      </c>
      <c r="AC360" s="30">
        <v>0</v>
      </c>
      <c r="AD360" s="30">
        <v>0</v>
      </c>
    </row>
    <row r="361" spans="1:30">
      <c r="A361" s="30" t="s">
        <v>652</v>
      </c>
      <c r="B361" s="30" t="s">
        <v>653</v>
      </c>
      <c r="C361" s="30" t="b">
        <v>1</v>
      </c>
      <c r="D361" s="30" t="s">
        <v>5</v>
      </c>
      <c r="E361" s="30" t="s">
        <v>10430</v>
      </c>
      <c r="F361" s="30"/>
      <c r="G361" s="30" t="s">
        <v>10431</v>
      </c>
      <c r="H361" s="30">
        <v>0</v>
      </c>
      <c r="I361" s="32">
        <v>43190</v>
      </c>
      <c r="J361" s="32">
        <v>42388</v>
      </c>
      <c r="K361" s="30"/>
      <c r="L361" s="32">
        <v>39692</v>
      </c>
      <c r="M361" s="30">
        <v>1591.8</v>
      </c>
      <c r="N361" s="30">
        <v>0</v>
      </c>
      <c r="O361" s="30">
        <v>13.27</v>
      </c>
      <c r="P361" s="30">
        <v>159.24</v>
      </c>
      <c r="Q361" s="30">
        <v>13.27</v>
      </c>
      <c r="R361" s="30">
        <v>159.24</v>
      </c>
      <c r="S361" s="30">
        <v>1525.62</v>
      </c>
      <c r="T361" s="30">
        <v>66.180000000000007</v>
      </c>
      <c r="U361" s="30">
        <v>66.180000000000007</v>
      </c>
      <c r="V361" s="30">
        <v>13.27</v>
      </c>
      <c r="W361" s="30">
        <v>159.24</v>
      </c>
      <c r="X361" s="30">
        <v>13.27</v>
      </c>
      <c r="Y361" s="30">
        <v>159.24</v>
      </c>
      <c r="Z361" s="30">
        <v>1525.62</v>
      </c>
      <c r="AA361" s="30">
        <v>318.31</v>
      </c>
      <c r="AB361" s="30">
        <v>0</v>
      </c>
      <c r="AC361" s="30">
        <v>0</v>
      </c>
      <c r="AD361" s="30">
        <v>0</v>
      </c>
    </row>
    <row r="362" spans="1:30">
      <c r="A362" s="30" t="s">
        <v>655</v>
      </c>
      <c r="B362" s="30" t="s">
        <v>656</v>
      </c>
      <c r="C362" s="30" t="b">
        <v>1</v>
      </c>
      <c r="D362" s="30" t="s">
        <v>5</v>
      </c>
      <c r="E362" s="30" t="s">
        <v>10430</v>
      </c>
      <c r="F362" s="30"/>
      <c r="G362" s="30" t="s">
        <v>10431</v>
      </c>
      <c r="H362" s="30">
        <v>0</v>
      </c>
      <c r="I362" s="32">
        <v>43190</v>
      </c>
      <c r="J362" s="32">
        <v>42388</v>
      </c>
      <c r="K362" s="30"/>
      <c r="L362" s="32">
        <v>39778</v>
      </c>
      <c r="M362" s="30">
        <v>1591.8</v>
      </c>
      <c r="N362" s="30">
        <v>0</v>
      </c>
      <c r="O362" s="30">
        <v>13.27</v>
      </c>
      <c r="P362" s="30">
        <v>159.24</v>
      </c>
      <c r="Q362" s="30">
        <v>13.27</v>
      </c>
      <c r="R362" s="30">
        <v>159.24</v>
      </c>
      <c r="S362" s="30">
        <v>1500.52</v>
      </c>
      <c r="T362" s="30">
        <v>91.28</v>
      </c>
      <c r="U362" s="30">
        <v>91.28</v>
      </c>
      <c r="V362" s="30">
        <v>13.27</v>
      </c>
      <c r="W362" s="30">
        <v>159.24</v>
      </c>
      <c r="X362" s="30">
        <v>13.27</v>
      </c>
      <c r="Y362" s="30">
        <v>159.24</v>
      </c>
      <c r="Z362" s="30">
        <v>1500.52</v>
      </c>
      <c r="AA362" s="30">
        <v>1605.07</v>
      </c>
      <c r="AB362" s="30">
        <v>0</v>
      </c>
      <c r="AC362" s="30">
        <v>0</v>
      </c>
      <c r="AD362" s="30">
        <v>0</v>
      </c>
    </row>
    <row r="363" spans="1:30">
      <c r="A363" s="30" t="s">
        <v>657</v>
      </c>
      <c r="B363" s="30" t="s">
        <v>658</v>
      </c>
      <c r="C363" s="30" t="b">
        <v>1</v>
      </c>
      <c r="D363" s="30" t="s">
        <v>5</v>
      </c>
      <c r="E363" s="30" t="s">
        <v>10430</v>
      </c>
      <c r="F363" s="30"/>
      <c r="G363" s="30" t="s">
        <v>10431</v>
      </c>
      <c r="H363" s="30">
        <v>0</v>
      </c>
      <c r="I363" s="32">
        <v>43190</v>
      </c>
      <c r="J363" s="32">
        <v>42388</v>
      </c>
      <c r="K363" s="30"/>
      <c r="L363" s="32">
        <v>39734</v>
      </c>
      <c r="M363" s="30">
        <v>6556.14</v>
      </c>
      <c r="N363" s="30">
        <v>0</v>
      </c>
      <c r="O363" s="30">
        <v>54.63</v>
      </c>
      <c r="P363" s="30">
        <v>655.61</v>
      </c>
      <c r="Q363" s="30">
        <v>54.63</v>
      </c>
      <c r="R363" s="30">
        <v>655.56</v>
      </c>
      <c r="S363" s="30">
        <v>6223.75</v>
      </c>
      <c r="T363" s="30">
        <v>332.39</v>
      </c>
      <c r="U363" s="30">
        <v>332.39</v>
      </c>
      <c r="V363" s="30">
        <v>54.63</v>
      </c>
      <c r="W363" s="30">
        <v>655.61</v>
      </c>
      <c r="X363" s="30">
        <v>54.63</v>
      </c>
      <c r="Y363" s="30">
        <v>655.56</v>
      </c>
      <c r="Z363" s="30">
        <v>6223.75</v>
      </c>
      <c r="AA363" s="30">
        <v>1971.4</v>
      </c>
      <c r="AB363" s="30">
        <v>0</v>
      </c>
      <c r="AC363" s="30">
        <v>0</v>
      </c>
      <c r="AD363" s="30">
        <v>0</v>
      </c>
    </row>
    <row r="364" spans="1:30">
      <c r="A364" s="30" t="s">
        <v>659</v>
      </c>
      <c r="B364" s="30" t="s">
        <v>660</v>
      </c>
      <c r="C364" s="30" t="b">
        <v>1</v>
      </c>
      <c r="D364" s="30" t="s">
        <v>5</v>
      </c>
      <c r="E364" s="30" t="s">
        <v>10430</v>
      </c>
      <c r="F364" s="30"/>
      <c r="G364" s="30" t="s">
        <v>10431</v>
      </c>
      <c r="H364" s="30">
        <v>0</v>
      </c>
      <c r="I364" s="32">
        <v>43190</v>
      </c>
      <c r="J364" s="32">
        <v>42388</v>
      </c>
      <c r="K364" s="30"/>
      <c r="L364" s="32">
        <v>39734</v>
      </c>
      <c r="M364" s="30">
        <v>6556.14</v>
      </c>
      <c r="N364" s="30">
        <v>0</v>
      </c>
      <c r="O364" s="30">
        <v>54.63</v>
      </c>
      <c r="P364" s="30">
        <v>655.61</v>
      </c>
      <c r="Q364" s="30">
        <v>54.63</v>
      </c>
      <c r="R364" s="30">
        <v>655.56</v>
      </c>
      <c r="S364" s="30">
        <v>6223.75</v>
      </c>
      <c r="T364" s="30">
        <v>332.39</v>
      </c>
      <c r="U364" s="30">
        <v>332.39</v>
      </c>
      <c r="V364" s="30">
        <v>54.63</v>
      </c>
      <c r="W364" s="30">
        <v>655.61</v>
      </c>
      <c r="X364" s="30">
        <v>54.63</v>
      </c>
      <c r="Y364" s="30">
        <v>655.56</v>
      </c>
      <c r="Z364" s="30">
        <v>6223.75</v>
      </c>
      <c r="AA364" s="30">
        <v>1971.4</v>
      </c>
      <c r="AB364" s="30">
        <v>0</v>
      </c>
      <c r="AC364" s="30">
        <v>0</v>
      </c>
      <c r="AD364" s="30">
        <v>0</v>
      </c>
    </row>
    <row r="365" spans="1:30">
      <c r="A365" s="30" t="s">
        <v>661</v>
      </c>
      <c r="B365" s="30" t="s">
        <v>662</v>
      </c>
      <c r="C365" s="30" t="b">
        <v>1</v>
      </c>
      <c r="D365" s="30" t="s">
        <v>5</v>
      </c>
      <c r="E365" s="30" t="s">
        <v>10430</v>
      </c>
      <c r="F365" s="30"/>
      <c r="G365" s="30" t="s">
        <v>10431</v>
      </c>
      <c r="H365" s="30">
        <v>0</v>
      </c>
      <c r="I365" s="32">
        <v>43190</v>
      </c>
      <c r="J365" s="32">
        <v>42388</v>
      </c>
      <c r="K365" s="30"/>
      <c r="L365" s="32">
        <v>39863</v>
      </c>
      <c r="M365" s="30">
        <v>1907.22</v>
      </c>
      <c r="N365" s="30">
        <v>0</v>
      </c>
      <c r="O365" s="30">
        <v>15.89</v>
      </c>
      <c r="P365" s="30">
        <v>190.68</v>
      </c>
      <c r="Q365" s="30">
        <v>15.89</v>
      </c>
      <c r="R365" s="30">
        <v>190.68</v>
      </c>
      <c r="S365" s="30">
        <v>1743.94</v>
      </c>
      <c r="T365" s="30">
        <v>163.28</v>
      </c>
      <c r="U365" s="30">
        <v>163.28</v>
      </c>
      <c r="V365" s="30">
        <v>15.89</v>
      </c>
      <c r="W365" s="30">
        <v>190.68</v>
      </c>
      <c r="X365" s="30">
        <v>15.89</v>
      </c>
      <c r="Y365" s="30">
        <v>190.68</v>
      </c>
      <c r="Z365" s="30">
        <v>1743.94</v>
      </c>
      <c r="AA365" s="30">
        <v>576.41999999999996</v>
      </c>
      <c r="AB365" s="30">
        <v>0</v>
      </c>
      <c r="AC365" s="30">
        <v>0</v>
      </c>
      <c r="AD365" s="30">
        <v>0</v>
      </c>
    </row>
    <row r="366" spans="1:30">
      <c r="A366" s="30" t="s">
        <v>663</v>
      </c>
      <c r="B366" s="30" t="s">
        <v>10465</v>
      </c>
      <c r="C366" s="30" t="b">
        <v>1</v>
      </c>
      <c r="D366" s="30" t="s">
        <v>5</v>
      </c>
      <c r="E366" s="30" t="s">
        <v>10430</v>
      </c>
      <c r="F366" s="30"/>
      <c r="G366" s="30" t="s">
        <v>10431</v>
      </c>
      <c r="H366" s="30">
        <v>0</v>
      </c>
      <c r="I366" s="32">
        <v>43190</v>
      </c>
      <c r="J366" s="32">
        <v>42388</v>
      </c>
      <c r="K366" s="30"/>
      <c r="L366" s="32">
        <v>40879</v>
      </c>
      <c r="M366" s="30">
        <v>735.3</v>
      </c>
      <c r="N366" s="30">
        <v>0</v>
      </c>
      <c r="O366" s="30">
        <v>5.58</v>
      </c>
      <c r="P366" s="30">
        <v>66.849999999999994</v>
      </c>
      <c r="Q366" s="30">
        <v>5.57</v>
      </c>
      <c r="R366" s="30">
        <v>66.900000000000006</v>
      </c>
      <c r="S366" s="30">
        <v>690.7</v>
      </c>
      <c r="T366" s="30">
        <v>44.6</v>
      </c>
      <c r="U366" s="30">
        <v>44.6</v>
      </c>
      <c r="V366" s="30">
        <v>5.58</v>
      </c>
      <c r="W366" s="30">
        <v>66.849999999999994</v>
      </c>
      <c r="X366" s="30">
        <v>5.57</v>
      </c>
      <c r="Y366" s="30">
        <v>66.900000000000006</v>
      </c>
      <c r="Z366" s="30">
        <v>690.7</v>
      </c>
      <c r="AA366" s="30">
        <v>200.63</v>
      </c>
      <c r="AB366" s="30">
        <v>0</v>
      </c>
      <c r="AC366" s="30">
        <v>0</v>
      </c>
      <c r="AD366" s="30">
        <v>0</v>
      </c>
    </row>
    <row r="367" spans="1:30" hidden="1">
      <c r="A367" s="30" t="s">
        <v>10349</v>
      </c>
      <c r="B367" s="30" t="s">
        <v>10466</v>
      </c>
      <c r="C367" s="30" t="b">
        <v>1</v>
      </c>
      <c r="D367" s="30" t="s">
        <v>5</v>
      </c>
      <c r="E367" s="30" t="s">
        <v>10430</v>
      </c>
      <c r="F367" s="30"/>
      <c r="G367" s="30" t="s">
        <v>10431</v>
      </c>
      <c r="H367" s="30">
        <v>10</v>
      </c>
      <c r="I367" s="32">
        <v>42460</v>
      </c>
      <c r="J367" s="32">
        <v>42388</v>
      </c>
      <c r="K367" s="32">
        <v>41729</v>
      </c>
      <c r="L367" s="32">
        <v>41145</v>
      </c>
      <c r="M367" s="30">
        <v>329.46</v>
      </c>
      <c r="N367" s="30">
        <v>0</v>
      </c>
      <c r="O367" s="30">
        <v>2.75</v>
      </c>
      <c r="P367" s="30">
        <v>32.69</v>
      </c>
      <c r="Q367" s="30">
        <v>2.75</v>
      </c>
      <c r="R367" s="30">
        <v>33</v>
      </c>
      <c r="S367" s="30">
        <v>120.65</v>
      </c>
      <c r="T367" s="30">
        <v>208.81</v>
      </c>
      <c r="U367" s="30">
        <v>208.81</v>
      </c>
      <c r="V367" s="30">
        <v>2.75</v>
      </c>
      <c r="W367" s="30">
        <v>32.69</v>
      </c>
      <c r="X367" s="30">
        <v>2.75</v>
      </c>
      <c r="Y367" s="30">
        <v>33</v>
      </c>
      <c r="Z367" s="30">
        <v>120.65</v>
      </c>
      <c r="AA367" s="30">
        <v>230.81</v>
      </c>
      <c r="AB367" s="30">
        <v>208.81</v>
      </c>
      <c r="AC367" s="30">
        <v>0</v>
      </c>
      <c r="AD367" s="30">
        <v>-208.81</v>
      </c>
    </row>
    <row r="368" spans="1:30" hidden="1">
      <c r="A368" s="30" t="s">
        <v>10350</v>
      </c>
      <c r="B368" s="30" t="s">
        <v>10467</v>
      </c>
      <c r="C368" s="30" t="b">
        <v>1</v>
      </c>
      <c r="D368" s="30" t="s">
        <v>5</v>
      </c>
      <c r="E368" s="30" t="s">
        <v>10430</v>
      </c>
      <c r="F368" s="30"/>
      <c r="G368" s="30" t="s">
        <v>10431</v>
      </c>
      <c r="H368" s="30">
        <v>10</v>
      </c>
      <c r="I368" s="32">
        <v>42460</v>
      </c>
      <c r="J368" s="32">
        <v>42388</v>
      </c>
      <c r="K368" s="32">
        <v>41729</v>
      </c>
      <c r="L368" s="32">
        <v>41145</v>
      </c>
      <c r="M368" s="30">
        <v>329.46</v>
      </c>
      <c r="N368" s="30">
        <v>0</v>
      </c>
      <c r="O368" s="30">
        <v>2.75</v>
      </c>
      <c r="P368" s="30">
        <v>32.69</v>
      </c>
      <c r="Q368" s="30">
        <v>2.75</v>
      </c>
      <c r="R368" s="30">
        <v>33</v>
      </c>
      <c r="S368" s="30">
        <v>120.65</v>
      </c>
      <c r="T368" s="30">
        <v>208.81</v>
      </c>
      <c r="U368" s="30">
        <v>208.81</v>
      </c>
      <c r="V368" s="30">
        <v>2.75</v>
      </c>
      <c r="W368" s="30">
        <v>32.69</v>
      </c>
      <c r="X368" s="30">
        <v>2.75</v>
      </c>
      <c r="Y368" s="30">
        <v>33</v>
      </c>
      <c r="Z368" s="30">
        <v>120.65</v>
      </c>
      <c r="AA368" s="30">
        <v>230.81</v>
      </c>
      <c r="AB368" s="30">
        <v>208.81</v>
      </c>
      <c r="AC368" s="30">
        <v>0</v>
      </c>
      <c r="AD368" s="30">
        <v>-208.81</v>
      </c>
    </row>
    <row r="369" spans="1:30" hidden="1">
      <c r="A369" s="30" t="s">
        <v>10351</v>
      </c>
      <c r="B369" s="30" t="s">
        <v>10468</v>
      </c>
      <c r="C369" s="30" t="b">
        <v>1</v>
      </c>
      <c r="D369" s="30" t="s">
        <v>5</v>
      </c>
      <c r="E369" s="30" t="s">
        <v>10430</v>
      </c>
      <c r="F369" s="30"/>
      <c r="G369" s="30" t="s">
        <v>10431</v>
      </c>
      <c r="H369" s="30">
        <v>10</v>
      </c>
      <c r="I369" s="32">
        <v>42460</v>
      </c>
      <c r="J369" s="32">
        <v>42388</v>
      </c>
      <c r="K369" s="32">
        <v>41729</v>
      </c>
      <c r="L369" s="32">
        <v>41145</v>
      </c>
      <c r="M369" s="30">
        <v>329.46</v>
      </c>
      <c r="N369" s="30">
        <v>0</v>
      </c>
      <c r="O369" s="30">
        <v>2.75</v>
      </c>
      <c r="P369" s="30">
        <v>32.69</v>
      </c>
      <c r="Q369" s="30">
        <v>2.75</v>
      </c>
      <c r="R369" s="30">
        <v>33</v>
      </c>
      <c r="S369" s="30">
        <v>120.65</v>
      </c>
      <c r="T369" s="30">
        <v>208.81</v>
      </c>
      <c r="U369" s="30">
        <v>208.81</v>
      </c>
      <c r="V369" s="30">
        <v>2.75</v>
      </c>
      <c r="W369" s="30">
        <v>32.69</v>
      </c>
      <c r="X369" s="30">
        <v>2.75</v>
      </c>
      <c r="Y369" s="30">
        <v>33</v>
      </c>
      <c r="Z369" s="30">
        <v>120.65</v>
      </c>
      <c r="AA369" s="30">
        <v>230.81</v>
      </c>
      <c r="AB369" s="30">
        <v>208.81</v>
      </c>
      <c r="AC369" s="30">
        <v>0</v>
      </c>
      <c r="AD369" s="30">
        <v>-208.81</v>
      </c>
    </row>
    <row r="370" spans="1:30" hidden="1">
      <c r="A370" s="30" t="s">
        <v>10352</v>
      </c>
      <c r="B370" s="30" t="s">
        <v>10469</v>
      </c>
      <c r="C370" s="30" t="b">
        <v>1</v>
      </c>
      <c r="D370" s="30" t="s">
        <v>5</v>
      </c>
      <c r="E370" s="30" t="s">
        <v>10430</v>
      </c>
      <c r="F370" s="30"/>
      <c r="G370" s="30" t="s">
        <v>10431</v>
      </c>
      <c r="H370" s="30">
        <v>10</v>
      </c>
      <c r="I370" s="32">
        <v>42460</v>
      </c>
      <c r="J370" s="32">
        <v>42388</v>
      </c>
      <c r="K370" s="32">
        <v>41729</v>
      </c>
      <c r="L370" s="32">
        <v>41145</v>
      </c>
      <c r="M370" s="30">
        <v>329.46</v>
      </c>
      <c r="N370" s="30">
        <v>0</v>
      </c>
      <c r="O370" s="30">
        <v>2.75</v>
      </c>
      <c r="P370" s="30">
        <v>32.69</v>
      </c>
      <c r="Q370" s="30">
        <v>2.75</v>
      </c>
      <c r="R370" s="30">
        <v>33</v>
      </c>
      <c r="S370" s="30">
        <v>120.65</v>
      </c>
      <c r="T370" s="30">
        <v>208.81</v>
      </c>
      <c r="U370" s="30">
        <v>208.81</v>
      </c>
      <c r="V370" s="30">
        <v>2.75</v>
      </c>
      <c r="W370" s="30">
        <v>32.69</v>
      </c>
      <c r="X370" s="30">
        <v>2.75</v>
      </c>
      <c r="Y370" s="30">
        <v>33</v>
      </c>
      <c r="Z370" s="30">
        <v>120.65</v>
      </c>
      <c r="AA370" s="30">
        <v>230.81</v>
      </c>
      <c r="AB370" s="30">
        <v>208.81</v>
      </c>
      <c r="AC370" s="30">
        <v>0</v>
      </c>
      <c r="AD370" s="30">
        <v>-208.81</v>
      </c>
    </row>
    <row r="371" spans="1:30" hidden="1">
      <c r="A371" s="30" t="s">
        <v>10353</v>
      </c>
      <c r="B371" s="30" t="s">
        <v>10470</v>
      </c>
      <c r="C371" s="30" t="b">
        <v>1</v>
      </c>
      <c r="D371" s="30" t="s">
        <v>5</v>
      </c>
      <c r="E371" s="30" t="s">
        <v>10430</v>
      </c>
      <c r="F371" s="30"/>
      <c r="G371" s="30" t="s">
        <v>10431</v>
      </c>
      <c r="H371" s="30">
        <v>10</v>
      </c>
      <c r="I371" s="32">
        <v>42460</v>
      </c>
      <c r="J371" s="32">
        <v>42388</v>
      </c>
      <c r="K371" s="32">
        <v>41729</v>
      </c>
      <c r="L371" s="32">
        <v>41145</v>
      </c>
      <c r="M371" s="30">
        <v>329.46</v>
      </c>
      <c r="N371" s="30">
        <v>0</v>
      </c>
      <c r="O371" s="30">
        <v>2.75</v>
      </c>
      <c r="P371" s="30">
        <v>32.69</v>
      </c>
      <c r="Q371" s="30">
        <v>2.75</v>
      </c>
      <c r="R371" s="30">
        <v>33</v>
      </c>
      <c r="S371" s="30">
        <v>120.65</v>
      </c>
      <c r="T371" s="30">
        <v>208.81</v>
      </c>
      <c r="U371" s="30">
        <v>208.81</v>
      </c>
      <c r="V371" s="30">
        <v>2.75</v>
      </c>
      <c r="W371" s="30">
        <v>32.69</v>
      </c>
      <c r="X371" s="30">
        <v>2.75</v>
      </c>
      <c r="Y371" s="30">
        <v>33</v>
      </c>
      <c r="Z371" s="30">
        <v>120.65</v>
      </c>
      <c r="AA371" s="30">
        <v>230.81</v>
      </c>
      <c r="AB371" s="30">
        <v>208.81</v>
      </c>
      <c r="AC371" s="30">
        <v>0</v>
      </c>
      <c r="AD371" s="30">
        <v>-208.81</v>
      </c>
    </row>
    <row r="372" spans="1:30">
      <c r="A372" s="30" t="s">
        <v>664</v>
      </c>
      <c r="B372" s="30" t="s">
        <v>665</v>
      </c>
      <c r="C372" s="30" t="b">
        <v>1</v>
      </c>
      <c r="D372" s="30" t="s">
        <v>5</v>
      </c>
      <c r="E372" s="30" t="s">
        <v>10430</v>
      </c>
      <c r="F372" s="30"/>
      <c r="G372" s="30" t="s">
        <v>10431</v>
      </c>
      <c r="H372" s="30">
        <v>0</v>
      </c>
      <c r="I372" s="32">
        <v>43190</v>
      </c>
      <c r="J372" s="32">
        <v>42388</v>
      </c>
      <c r="K372" s="30"/>
      <c r="L372" s="32">
        <v>41200</v>
      </c>
      <c r="M372" s="30">
        <v>2970.84</v>
      </c>
      <c r="N372" s="30">
        <v>0</v>
      </c>
      <c r="O372" s="30">
        <v>24.76</v>
      </c>
      <c r="P372" s="30">
        <v>297.12</v>
      </c>
      <c r="Q372" s="30">
        <v>24.76</v>
      </c>
      <c r="R372" s="30">
        <v>297.12</v>
      </c>
      <c r="S372" s="30">
        <v>1632.43</v>
      </c>
      <c r="T372" s="30">
        <v>1338.41</v>
      </c>
      <c r="U372" s="30">
        <v>1338.41</v>
      </c>
      <c r="V372" s="30">
        <v>24.76</v>
      </c>
      <c r="W372" s="30">
        <v>297.12</v>
      </c>
      <c r="X372" s="30">
        <v>24.76</v>
      </c>
      <c r="Y372" s="30">
        <v>297.12</v>
      </c>
      <c r="Z372" s="30">
        <v>1632.43</v>
      </c>
      <c r="AA372" s="30">
        <v>2081.21</v>
      </c>
      <c r="AB372" s="30">
        <v>0</v>
      </c>
      <c r="AC372" s="30">
        <v>0</v>
      </c>
      <c r="AD372" s="30">
        <v>0</v>
      </c>
    </row>
    <row r="373" spans="1:30">
      <c r="A373" s="30" t="s">
        <v>666</v>
      </c>
      <c r="B373" s="30" t="s">
        <v>667</v>
      </c>
      <c r="C373" s="30" t="b">
        <v>1</v>
      </c>
      <c r="D373" s="30" t="s">
        <v>5</v>
      </c>
      <c r="E373" s="30" t="s">
        <v>10430</v>
      </c>
      <c r="F373" s="30"/>
      <c r="G373" s="30" t="s">
        <v>10431</v>
      </c>
      <c r="H373" s="30">
        <v>9</v>
      </c>
      <c r="I373" s="32">
        <v>43039</v>
      </c>
      <c r="J373" s="32">
        <v>42388</v>
      </c>
      <c r="K373" s="30"/>
      <c r="L373" s="32">
        <v>39366</v>
      </c>
      <c r="M373" s="30">
        <v>7809</v>
      </c>
      <c r="N373" s="30">
        <v>0</v>
      </c>
      <c r="O373" s="30">
        <v>65.08</v>
      </c>
      <c r="P373" s="30">
        <v>780.96</v>
      </c>
      <c r="Q373" s="30">
        <v>61</v>
      </c>
      <c r="R373" s="30">
        <v>451.48</v>
      </c>
      <c r="S373" s="30">
        <v>7809</v>
      </c>
      <c r="T373" s="30">
        <v>0</v>
      </c>
      <c r="U373" s="30">
        <v>0</v>
      </c>
      <c r="V373" s="30">
        <v>65.08</v>
      </c>
      <c r="W373" s="30">
        <v>780.96</v>
      </c>
      <c r="X373" s="30">
        <v>61</v>
      </c>
      <c r="Y373" s="30">
        <v>451.48</v>
      </c>
      <c r="Z373" s="30">
        <v>7809</v>
      </c>
      <c r="AA373" s="30">
        <v>1622.92</v>
      </c>
      <c r="AB373" s="30">
        <v>0</v>
      </c>
      <c r="AC373" s="30">
        <v>0</v>
      </c>
      <c r="AD373" s="30">
        <v>0</v>
      </c>
    </row>
    <row r="374" spans="1:30" hidden="1">
      <c r="A374" s="30" t="s">
        <v>10354</v>
      </c>
      <c r="B374" s="30" t="s">
        <v>10471</v>
      </c>
      <c r="C374" s="30" t="b">
        <v>1</v>
      </c>
      <c r="D374" s="30" t="s">
        <v>5</v>
      </c>
      <c r="E374" s="30" t="s">
        <v>10430</v>
      </c>
      <c r="F374" s="30"/>
      <c r="G374" s="30" t="s">
        <v>10431</v>
      </c>
      <c r="H374" s="30">
        <v>10</v>
      </c>
      <c r="I374" s="32">
        <v>42460</v>
      </c>
      <c r="J374" s="32">
        <v>42388</v>
      </c>
      <c r="K374" s="32">
        <v>42460</v>
      </c>
      <c r="L374" s="32">
        <v>41000</v>
      </c>
      <c r="M374" s="30">
        <v>9690</v>
      </c>
      <c r="N374" s="30">
        <v>0</v>
      </c>
      <c r="O374" s="30">
        <v>161.5</v>
      </c>
      <c r="P374" s="30">
        <v>1938</v>
      </c>
      <c r="Q374" s="30">
        <v>161.5</v>
      </c>
      <c r="R374" s="30">
        <v>1938</v>
      </c>
      <c r="S374" s="30">
        <v>7752</v>
      </c>
      <c r="T374" s="30">
        <v>1938</v>
      </c>
      <c r="U374" s="30">
        <v>1938</v>
      </c>
      <c r="V374" s="30">
        <v>161.5</v>
      </c>
      <c r="W374" s="30">
        <v>1938</v>
      </c>
      <c r="X374" s="30">
        <v>161.5</v>
      </c>
      <c r="Y374" s="30">
        <v>1938</v>
      </c>
      <c r="Z374" s="30">
        <v>7752</v>
      </c>
      <c r="AA374" s="30">
        <v>1938</v>
      </c>
      <c r="AB374" s="30">
        <v>1938</v>
      </c>
      <c r="AC374" s="30">
        <v>0</v>
      </c>
      <c r="AD374" s="30">
        <v>-1938</v>
      </c>
    </row>
    <row r="375" spans="1:30">
      <c r="A375" s="30" t="s">
        <v>668</v>
      </c>
      <c r="B375" s="30" t="s">
        <v>669</v>
      </c>
      <c r="C375" s="30" t="b">
        <v>1</v>
      </c>
      <c r="D375" s="30" t="s">
        <v>5</v>
      </c>
      <c r="E375" s="30" t="s">
        <v>10430</v>
      </c>
      <c r="F375" s="30"/>
      <c r="G375" s="30" t="s">
        <v>10431</v>
      </c>
      <c r="H375" s="30">
        <v>0</v>
      </c>
      <c r="I375" s="32">
        <v>43190</v>
      </c>
      <c r="J375" s="32">
        <v>42388</v>
      </c>
      <c r="K375" s="30"/>
      <c r="L375" s="32">
        <v>40471</v>
      </c>
      <c r="M375" s="30">
        <v>11999.95</v>
      </c>
      <c r="N375" s="30">
        <v>0</v>
      </c>
      <c r="O375" s="30">
        <v>23.24</v>
      </c>
      <c r="P375" s="30">
        <v>278.88</v>
      </c>
      <c r="Q375" s="30">
        <v>23.24</v>
      </c>
      <c r="R375" s="30">
        <v>278.88</v>
      </c>
      <c r="S375" s="30">
        <v>11302.64</v>
      </c>
      <c r="T375" s="30">
        <v>697.31</v>
      </c>
      <c r="U375" s="30">
        <v>697.31</v>
      </c>
      <c r="V375" s="30">
        <v>23.24</v>
      </c>
      <c r="W375" s="30">
        <v>278.88</v>
      </c>
      <c r="X375" s="30">
        <v>23.24</v>
      </c>
      <c r="Y375" s="30">
        <v>278.88</v>
      </c>
      <c r="Z375" s="30">
        <v>11302.64</v>
      </c>
      <c r="AA375" s="30">
        <v>1394.51</v>
      </c>
      <c r="AB375" s="30">
        <v>0</v>
      </c>
      <c r="AC375" s="30">
        <v>0</v>
      </c>
      <c r="AD375" s="30">
        <v>0</v>
      </c>
    </row>
    <row r="376" spans="1:30">
      <c r="A376" s="30" t="s">
        <v>670</v>
      </c>
      <c r="B376" s="30" t="s">
        <v>671</v>
      </c>
      <c r="C376" s="30" t="b">
        <v>1</v>
      </c>
      <c r="D376" s="30" t="s">
        <v>5</v>
      </c>
      <c r="E376" s="30" t="s">
        <v>10430</v>
      </c>
      <c r="F376" s="30"/>
      <c r="G376" s="30" t="s">
        <v>10431</v>
      </c>
      <c r="H376" s="30">
        <v>9</v>
      </c>
      <c r="I376" s="32">
        <v>43190</v>
      </c>
      <c r="J376" s="32">
        <v>42388</v>
      </c>
      <c r="K376" s="30"/>
      <c r="L376" s="32">
        <v>39539</v>
      </c>
      <c r="M376" s="30">
        <v>3606.88</v>
      </c>
      <c r="N376" s="30">
        <v>0</v>
      </c>
      <c r="O376" s="30">
        <v>30.06</v>
      </c>
      <c r="P376" s="30">
        <v>360.72</v>
      </c>
      <c r="Q376" s="30">
        <v>29.78</v>
      </c>
      <c r="R376" s="30">
        <v>360.44</v>
      </c>
      <c r="S376" s="30">
        <v>3606.88</v>
      </c>
      <c r="T376" s="30">
        <v>0</v>
      </c>
      <c r="U376" s="30">
        <v>0</v>
      </c>
      <c r="V376" s="30">
        <v>30.06</v>
      </c>
      <c r="W376" s="30">
        <v>360.72</v>
      </c>
      <c r="X376" s="30">
        <v>29.78</v>
      </c>
      <c r="Y376" s="30">
        <v>360.44</v>
      </c>
      <c r="Z376" s="30">
        <v>3606.88</v>
      </c>
      <c r="AA376" s="30">
        <v>721.16</v>
      </c>
      <c r="AB376" s="30">
        <v>0</v>
      </c>
      <c r="AC376" s="30">
        <v>0</v>
      </c>
      <c r="AD376" s="30">
        <v>0</v>
      </c>
    </row>
    <row r="377" spans="1:30" hidden="1">
      <c r="A377" s="30" t="s">
        <v>10355</v>
      </c>
      <c r="B377" s="30" t="s">
        <v>10472</v>
      </c>
      <c r="C377" s="30" t="b">
        <v>1</v>
      </c>
      <c r="D377" s="30" t="s">
        <v>5</v>
      </c>
      <c r="E377" s="30" t="s">
        <v>10430</v>
      </c>
      <c r="F377" s="30"/>
      <c r="G377" s="30" t="s">
        <v>10431</v>
      </c>
      <c r="H377" s="30">
        <v>10</v>
      </c>
      <c r="I377" s="32">
        <v>42460</v>
      </c>
      <c r="J377" s="32">
        <v>42388</v>
      </c>
      <c r="K377" s="32">
        <v>42460</v>
      </c>
      <c r="L377" s="32">
        <v>38954</v>
      </c>
      <c r="M377" s="30">
        <v>15607</v>
      </c>
      <c r="N377" s="30">
        <v>0</v>
      </c>
      <c r="O377" s="30">
        <v>284.07</v>
      </c>
      <c r="P377" s="30">
        <v>3258.92</v>
      </c>
      <c r="Q377" s="30">
        <v>284.06</v>
      </c>
      <c r="R377" s="30">
        <v>3408.74</v>
      </c>
      <c r="S377" s="30">
        <v>14470.74</v>
      </c>
      <c r="T377" s="30">
        <v>1136.26</v>
      </c>
      <c r="U377" s="30">
        <v>1136.26</v>
      </c>
      <c r="V377" s="30">
        <v>284.07</v>
      </c>
      <c r="W377" s="30">
        <v>3258.92</v>
      </c>
      <c r="X377" s="30">
        <v>284.06</v>
      </c>
      <c r="Y377" s="30">
        <v>3408.74</v>
      </c>
      <c r="Z377" s="30">
        <v>14470.74</v>
      </c>
      <c r="AA377" s="30">
        <v>3408.76</v>
      </c>
      <c r="AB377" s="30">
        <v>1136.26</v>
      </c>
      <c r="AC377" s="30">
        <v>0</v>
      </c>
      <c r="AD377" s="30">
        <v>-1136.26</v>
      </c>
    </row>
    <row r="378" spans="1:30" hidden="1">
      <c r="A378" s="30" t="s">
        <v>672</v>
      </c>
      <c r="B378" s="30" t="s">
        <v>673</v>
      </c>
      <c r="C378" s="30" t="b">
        <v>1</v>
      </c>
      <c r="D378" s="30" t="s">
        <v>5</v>
      </c>
      <c r="E378" s="30" t="s">
        <v>10430</v>
      </c>
      <c r="F378" s="30"/>
      <c r="G378" s="30" t="s">
        <v>10431</v>
      </c>
      <c r="H378" s="30">
        <v>10</v>
      </c>
      <c r="I378" s="32">
        <v>42825</v>
      </c>
      <c r="J378" s="32">
        <v>42388</v>
      </c>
      <c r="K378" s="32">
        <v>42825</v>
      </c>
      <c r="L378" s="32">
        <v>39145</v>
      </c>
      <c r="M378" s="30">
        <v>1438.68</v>
      </c>
      <c r="N378" s="30">
        <v>0</v>
      </c>
      <c r="O378" s="30">
        <v>6.3</v>
      </c>
      <c r="P378" s="30">
        <v>75.72</v>
      </c>
      <c r="Q378" s="30">
        <v>6.31</v>
      </c>
      <c r="R378" s="30">
        <v>75.650000000000006</v>
      </c>
      <c r="S378" s="30">
        <v>1293.67</v>
      </c>
      <c r="T378" s="30">
        <v>145.01</v>
      </c>
      <c r="U378" s="30">
        <v>145.01</v>
      </c>
      <c r="V378" s="30">
        <v>6.3</v>
      </c>
      <c r="W378" s="30">
        <v>75.72</v>
      </c>
      <c r="X378" s="30">
        <v>6.31</v>
      </c>
      <c r="Y378" s="30">
        <v>75.650000000000006</v>
      </c>
      <c r="Z378" s="30">
        <v>1293.67</v>
      </c>
      <c r="AA378" s="30">
        <v>226.97</v>
      </c>
      <c r="AB378" s="30">
        <v>145.01</v>
      </c>
      <c r="AC378" s="30">
        <v>0</v>
      </c>
      <c r="AD378" s="30">
        <v>-145.01</v>
      </c>
    </row>
    <row r="379" spans="1:30" hidden="1">
      <c r="A379" s="30" t="s">
        <v>674</v>
      </c>
      <c r="B379" s="30" t="s">
        <v>675</v>
      </c>
      <c r="C379" s="30" t="b">
        <v>1</v>
      </c>
      <c r="D379" s="30" t="s">
        <v>5</v>
      </c>
      <c r="E379" s="30" t="s">
        <v>10430</v>
      </c>
      <c r="F379" s="30"/>
      <c r="G379" s="30" t="s">
        <v>10431</v>
      </c>
      <c r="H379" s="30">
        <v>10</v>
      </c>
      <c r="I379" s="32">
        <v>42825</v>
      </c>
      <c r="J379" s="32">
        <v>42388</v>
      </c>
      <c r="K379" s="32">
        <v>42825</v>
      </c>
      <c r="L379" s="32">
        <v>39144</v>
      </c>
      <c r="M379" s="30">
        <v>5158.8</v>
      </c>
      <c r="N379" s="30">
        <v>0</v>
      </c>
      <c r="O379" s="30">
        <v>22.59</v>
      </c>
      <c r="P379" s="30">
        <v>271.08999999999997</v>
      </c>
      <c r="Q379" s="30">
        <v>22.6</v>
      </c>
      <c r="R379" s="30">
        <v>271.13</v>
      </c>
      <c r="S379" s="30">
        <v>4639.12</v>
      </c>
      <c r="T379" s="30">
        <v>519.67999999999995</v>
      </c>
      <c r="U379" s="30">
        <v>519.67999999999995</v>
      </c>
      <c r="V379" s="30">
        <v>22.59</v>
      </c>
      <c r="W379" s="30">
        <v>271.08999999999997</v>
      </c>
      <c r="X379" s="30">
        <v>22.6</v>
      </c>
      <c r="Y379" s="30">
        <v>271.13</v>
      </c>
      <c r="Z379" s="30">
        <v>4639.12</v>
      </c>
      <c r="AA379" s="30">
        <v>813.4</v>
      </c>
      <c r="AB379" s="30">
        <v>519.67999999999995</v>
      </c>
      <c r="AC379" s="30">
        <v>0</v>
      </c>
      <c r="AD379" s="30">
        <v>-519.67999999999995</v>
      </c>
    </row>
    <row r="380" spans="1:30">
      <c r="A380" s="30" t="s">
        <v>676</v>
      </c>
      <c r="B380" s="30" t="s">
        <v>677</v>
      </c>
      <c r="C380" s="30" t="b">
        <v>1</v>
      </c>
      <c r="D380" s="30" t="s">
        <v>5</v>
      </c>
      <c r="E380" s="30" t="s">
        <v>10430</v>
      </c>
      <c r="F380" s="30"/>
      <c r="G380" s="30" t="s">
        <v>10431</v>
      </c>
      <c r="H380" s="30">
        <v>0</v>
      </c>
      <c r="I380" s="32">
        <v>43190</v>
      </c>
      <c r="J380" s="32">
        <v>42388</v>
      </c>
      <c r="K380" s="30"/>
      <c r="L380" s="32">
        <v>39191</v>
      </c>
      <c r="M380" s="30">
        <v>15735.07</v>
      </c>
      <c r="N380" s="30">
        <v>0</v>
      </c>
      <c r="O380" s="30">
        <v>77.13</v>
      </c>
      <c r="P380" s="30">
        <v>925.56</v>
      </c>
      <c r="Q380" s="30">
        <v>77.13</v>
      </c>
      <c r="R380" s="30">
        <v>925.56</v>
      </c>
      <c r="S380" s="30">
        <v>10107.879999999999</v>
      </c>
      <c r="T380" s="30">
        <v>5627.19</v>
      </c>
      <c r="U380" s="30">
        <v>5627.19</v>
      </c>
      <c r="V380" s="30">
        <v>77.13</v>
      </c>
      <c r="W380" s="30">
        <v>925.56</v>
      </c>
      <c r="X380" s="30">
        <v>77.13</v>
      </c>
      <c r="Y380" s="30">
        <v>925.56</v>
      </c>
      <c r="Z380" s="30">
        <v>10107.879999999999</v>
      </c>
      <c r="AA380" s="30">
        <v>7478.31</v>
      </c>
      <c r="AB380" s="30">
        <v>0</v>
      </c>
      <c r="AC380" s="30">
        <v>0</v>
      </c>
      <c r="AD380" s="30">
        <v>0</v>
      </c>
    </row>
    <row r="381" spans="1:30" hidden="1">
      <c r="A381" s="30" t="s">
        <v>678</v>
      </c>
      <c r="B381" s="30" t="s">
        <v>679</v>
      </c>
      <c r="C381" s="30" t="b">
        <v>1</v>
      </c>
      <c r="D381" s="30" t="s">
        <v>5</v>
      </c>
      <c r="E381" s="30" t="s">
        <v>10430</v>
      </c>
      <c r="F381" s="30"/>
      <c r="G381" s="30" t="s">
        <v>10431</v>
      </c>
      <c r="H381" s="30">
        <v>10</v>
      </c>
      <c r="I381" s="32">
        <v>42825</v>
      </c>
      <c r="J381" s="32">
        <v>42388</v>
      </c>
      <c r="K381" s="32">
        <v>42825</v>
      </c>
      <c r="L381" s="32">
        <v>39392</v>
      </c>
      <c r="M381" s="30">
        <v>1852.5</v>
      </c>
      <c r="N381" s="30">
        <v>0</v>
      </c>
      <c r="O381" s="30">
        <v>15.44</v>
      </c>
      <c r="P381" s="30">
        <v>185.28</v>
      </c>
      <c r="Q381" s="30">
        <v>15.44</v>
      </c>
      <c r="R381" s="30">
        <v>185.28</v>
      </c>
      <c r="S381" s="30">
        <v>1732.76</v>
      </c>
      <c r="T381" s="30">
        <v>119.74</v>
      </c>
      <c r="U381" s="30">
        <v>119.74</v>
      </c>
      <c r="V381" s="30">
        <v>15.44</v>
      </c>
      <c r="W381" s="30">
        <v>185.28</v>
      </c>
      <c r="X381" s="30">
        <v>15.44</v>
      </c>
      <c r="Y381" s="30">
        <v>185.28</v>
      </c>
      <c r="Z381" s="30">
        <v>1732.76</v>
      </c>
      <c r="AA381" s="30">
        <v>1867.94</v>
      </c>
      <c r="AB381" s="30">
        <v>119.74</v>
      </c>
      <c r="AC381" s="30">
        <v>0</v>
      </c>
      <c r="AD381" s="30">
        <v>-119.74</v>
      </c>
    </row>
    <row r="382" spans="1:30">
      <c r="A382" s="30" t="s">
        <v>680</v>
      </c>
      <c r="B382" s="30" t="s">
        <v>681</v>
      </c>
      <c r="C382" s="30" t="b">
        <v>1</v>
      </c>
      <c r="D382" s="30" t="s">
        <v>5</v>
      </c>
      <c r="E382" s="30" t="s">
        <v>10430</v>
      </c>
      <c r="F382" s="30"/>
      <c r="G382" s="30" t="s">
        <v>10431</v>
      </c>
      <c r="H382" s="30">
        <v>0</v>
      </c>
      <c r="I382" s="32">
        <v>43190</v>
      </c>
      <c r="J382" s="32">
        <v>42388</v>
      </c>
      <c r="K382" s="30"/>
      <c r="L382" s="32">
        <v>39145</v>
      </c>
      <c r="M382" s="30">
        <v>10789.08</v>
      </c>
      <c r="N382" s="30">
        <v>0</v>
      </c>
      <c r="O382" s="30">
        <v>47.27</v>
      </c>
      <c r="P382" s="30">
        <v>567.29999999999995</v>
      </c>
      <c r="Q382" s="30">
        <v>47.28</v>
      </c>
      <c r="R382" s="30">
        <v>567.29999999999995</v>
      </c>
      <c r="S382" s="30">
        <v>10269.06</v>
      </c>
      <c r="T382" s="30">
        <v>520.02</v>
      </c>
      <c r="U382" s="30">
        <v>520.02</v>
      </c>
      <c r="V382" s="30">
        <v>47.27</v>
      </c>
      <c r="W382" s="30">
        <v>567.29999999999995</v>
      </c>
      <c r="X382" s="30">
        <v>47.28</v>
      </c>
      <c r="Y382" s="30">
        <v>567.29999999999995</v>
      </c>
      <c r="Z382" s="30">
        <v>10269.06</v>
      </c>
      <c r="AA382" s="30">
        <v>1701.9</v>
      </c>
      <c r="AB382" s="30">
        <v>0</v>
      </c>
      <c r="AC382" s="30">
        <v>0</v>
      </c>
      <c r="AD382" s="30">
        <v>0</v>
      </c>
    </row>
    <row r="383" spans="1:30">
      <c r="A383" s="30" t="s">
        <v>682</v>
      </c>
      <c r="B383" s="30" t="s">
        <v>683</v>
      </c>
      <c r="C383" s="30" t="b">
        <v>1</v>
      </c>
      <c r="D383" s="30" t="s">
        <v>5</v>
      </c>
      <c r="E383" s="30" t="s">
        <v>10430</v>
      </c>
      <c r="F383" s="30"/>
      <c r="G383" s="30" t="s">
        <v>10431</v>
      </c>
      <c r="H383" s="30">
        <v>9</v>
      </c>
      <c r="I383" s="32">
        <v>43039</v>
      </c>
      <c r="J383" s="32">
        <v>42388</v>
      </c>
      <c r="K383" s="30"/>
      <c r="L383" s="32">
        <v>39366</v>
      </c>
      <c r="M383" s="30">
        <v>7809</v>
      </c>
      <c r="N383" s="30">
        <v>0</v>
      </c>
      <c r="O383" s="30">
        <v>65.08</v>
      </c>
      <c r="P383" s="30">
        <v>780.96</v>
      </c>
      <c r="Q383" s="30">
        <v>61</v>
      </c>
      <c r="R383" s="30">
        <v>451.48</v>
      </c>
      <c r="S383" s="30">
        <v>7809</v>
      </c>
      <c r="T383" s="30">
        <v>0</v>
      </c>
      <c r="U383" s="30">
        <v>0</v>
      </c>
      <c r="V383" s="30">
        <v>65.08</v>
      </c>
      <c r="W383" s="30">
        <v>780.96</v>
      </c>
      <c r="X383" s="30">
        <v>61</v>
      </c>
      <c r="Y383" s="30">
        <v>451.48</v>
      </c>
      <c r="Z383" s="30">
        <v>7809</v>
      </c>
      <c r="AA383" s="30">
        <v>1622.92</v>
      </c>
      <c r="AB383" s="30">
        <v>0</v>
      </c>
      <c r="AC383" s="30">
        <v>0</v>
      </c>
      <c r="AD383" s="30">
        <v>0</v>
      </c>
    </row>
    <row r="384" spans="1:30" hidden="1">
      <c r="A384" s="30" t="s">
        <v>684</v>
      </c>
      <c r="B384" s="30" t="s">
        <v>685</v>
      </c>
      <c r="C384" s="30" t="b">
        <v>1</v>
      </c>
      <c r="D384" s="30" t="s">
        <v>5</v>
      </c>
      <c r="E384" s="30" t="s">
        <v>10430</v>
      </c>
      <c r="F384" s="30"/>
      <c r="G384" s="30" t="s">
        <v>10431</v>
      </c>
      <c r="H384" s="30">
        <v>10</v>
      </c>
      <c r="I384" s="32">
        <v>42825</v>
      </c>
      <c r="J384" s="32">
        <v>42388</v>
      </c>
      <c r="K384" s="32">
        <v>42825</v>
      </c>
      <c r="L384" s="32">
        <v>39766</v>
      </c>
      <c r="M384" s="30">
        <v>1765.86</v>
      </c>
      <c r="N384" s="30">
        <v>0</v>
      </c>
      <c r="O384" s="30">
        <v>14.72</v>
      </c>
      <c r="P384" s="30">
        <v>176.64</v>
      </c>
      <c r="Q384" s="30">
        <v>14.72</v>
      </c>
      <c r="R384" s="30">
        <v>176.64</v>
      </c>
      <c r="S384" s="30">
        <v>1482.88</v>
      </c>
      <c r="T384" s="30">
        <v>282.98</v>
      </c>
      <c r="U384" s="30">
        <v>282.98</v>
      </c>
      <c r="V384" s="30">
        <v>14.72</v>
      </c>
      <c r="W384" s="30">
        <v>176.64</v>
      </c>
      <c r="X384" s="30">
        <v>14.72</v>
      </c>
      <c r="Y384" s="30">
        <v>176.64</v>
      </c>
      <c r="Z384" s="30">
        <v>1482.88</v>
      </c>
      <c r="AA384" s="30">
        <v>1780.58</v>
      </c>
      <c r="AB384" s="30">
        <v>282.98</v>
      </c>
      <c r="AC384" s="30">
        <v>0</v>
      </c>
      <c r="AD384" s="30">
        <v>-282.98</v>
      </c>
    </row>
    <row r="385" spans="1:30" hidden="1">
      <c r="A385" s="30" t="s">
        <v>686</v>
      </c>
      <c r="B385" s="30" t="s">
        <v>10473</v>
      </c>
      <c r="C385" s="30" t="b">
        <v>1</v>
      </c>
      <c r="D385" s="30" t="s">
        <v>5</v>
      </c>
      <c r="E385" s="30" t="s">
        <v>10430</v>
      </c>
      <c r="F385" s="30"/>
      <c r="G385" s="30" t="s">
        <v>10431</v>
      </c>
      <c r="H385" s="30">
        <v>10</v>
      </c>
      <c r="I385" s="32">
        <v>42825</v>
      </c>
      <c r="J385" s="32">
        <v>42388</v>
      </c>
      <c r="K385" s="32">
        <v>42825</v>
      </c>
      <c r="L385" s="32">
        <v>39734</v>
      </c>
      <c r="M385" s="30">
        <v>6556.14</v>
      </c>
      <c r="N385" s="30">
        <v>0</v>
      </c>
      <c r="O385" s="30">
        <v>54.63</v>
      </c>
      <c r="P385" s="30">
        <v>655.68</v>
      </c>
      <c r="Q385" s="30">
        <v>54.63</v>
      </c>
      <c r="R385" s="30">
        <v>655.61</v>
      </c>
      <c r="S385" s="30">
        <v>5568.19</v>
      </c>
      <c r="T385" s="30">
        <v>987.95</v>
      </c>
      <c r="U385" s="30">
        <v>987.95</v>
      </c>
      <c r="V385" s="30">
        <v>54.63</v>
      </c>
      <c r="W385" s="30">
        <v>655.68</v>
      </c>
      <c r="X385" s="30">
        <v>54.63</v>
      </c>
      <c r="Y385" s="30">
        <v>655.61</v>
      </c>
      <c r="Z385" s="30">
        <v>5568.19</v>
      </c>
      <c r="AA385" s="30">
        <v>1971.4</v>
      </c>
      <c r="AB385" s="30">
        <v>987.95</v>
      </c>
      <c r="AC385" s="30">
        <v>0</v>
      </c>
      <c r="AD385" s="30">
        <v>-987.95</v>
      </c>
    </row>
    <row r="386" spans="1:30" hidden="1">
      <c r="A386" s="30" t="s">
        <v>687</v>
      </c>
      <c r="B386" s="30" t="s">
        <v>688</v>
      </c>
      <c r="C386" s="30" t="b">
        <v>1</v>
      </c>
      <c r="D386" s="30" t="s">
        <v>5</v>
      </c>
      <c r="E386" s="30" t="s">
        <v>10430</v>
      </c>
      <c r="F386" s="30"/>
      <c r="G386" s="30" t="s">
        <v>10431</v>
      </c>
      <c r="H386" s="30">
        <v>10</v>
      </c>
      <c r="I386" s="32">
        <v>42825</v>
      </c>
      <c r="J386" s="32">
        <v>42388</v>
      </c>
      <c r="K386" s="32">
        <v>42825</v>
      </c>
      <c r="L386" s="32">
        <v>39734</v>
      </c>
      <c r="M386" s="30">
        <v>6556.14</v>
      </c>
      <c r="N386" s="30">
        <v>0</v>
      </c>
      <c r="O386" s="30">
        <v>54.63</v>
      </c>
      <c r="P386" s="30">
        <v>655.68</v>
      </c>
      <c r="Q386" s="30">
        <v>54.63</v>
      </c>
      <c r="R386" s="30">
        <v>655.61</v>
      </c>
      <c r="S386" s="30">
        <v>5568.19</v>
      </c>
      <c r="T386" s="30">
        <v>987.95</v>
      </c>
      <c r="U386" s="30">
        <v>987.95</v>
      </c>
      <c r="V386" s="30">
        <v>54.63</v>
      </c>
      <c r="W386" s="30">
        <v>655.68</v>
      </c>
      <c r="X386" s="30">
        <v>54.63</v>
      </c>
      <c r="Y386" s="30">
        <v>655.61</v>
      </c>
      <c r="Z386" s="30">
        <v>5568.19</v>
      </c>
      <c r="AA386" s="30">
        <v>1971.4</v>
      </c>
      <c r="AB386" s="30">
        <v>987.95</v>
      </c>
      <c r="AC386" s="30">
        <v>0</v>
      </c>
      <c r="AD386" s="30">
        <v>-987.95</v>
      </c>
    </row>
    <row r="387" spans="1:30">
      <c r="A387" s="30" t="s">
        <v>689</v>
      </c>
      <c r="B387" s="30" t="s">
        <v>690</v>
      </c>
      <c r="C387" s="30" t="b">
        <v>1</v>
      </c>
      <c r="D387" s="30" t="s">
        <v>5</v>
      </c>
      <c r="E387" s="30" t="s">
        <v>10430</v>
      </c>
      <c r="F387" s="30"/>
      <c r="G387" s="30" t="s">
        <v>10431</v>
      </c>
      <c r="H387" s="30">
        <v>9</v>
      </c>
      <c r="I387" s="32">
        <v>43159</v>
      </c>
      <c r="J387" s="32">
        <v>42388</v>
      </c>
      <c r="K387" s="30"/>
      <c r="L387" s="32">
        <v>39539</v>
      </c>
      <c r="M387" s="30">
        <v>4890.62</v>
      </c>
      <c r="N387" s="30">
        <v>0</v>
      </c>
      <c r="O387" s="30">
        <v>41.45</v>
      </c>
      <c r="P387" s="30">
        <v>497.4</v>
      </c>
      <c r="Q387" s="30">
        <v>2.82</v>
      </c>
      <c r="R387" s="30">
        <v>417.32</v>
      </c>
      <c r="S387" s="30">
        <v>4890.62</v>
      </c>
      <c r="T387" s="30">
        <v>0</v>
      </c>
      <c r="U387" s="30">
        <v>0</v>
      </c>
      <c r="V387" s="30">
        <v>41.45</v>
      </c>
      <c r="W387" s="30">
        <v>497.4</v>
      </c>
      <c r="X387" s="30">
        <v>2.82</v>
      </c>
      <c r="Y387" s="30">
        <v>417.32</v>
      </c>
      <c r="Z387" s="30">
        <v>4890.62</v>
      </c>
      <c r="AA387" s="30">
        <v>914.72</v>
      </c>
      <c r="AB387" s="30">
        <v>0</v>
      </c>
      <c r="AC387" s="30">
        <v>0</v>
      </c>
      <c r="AD387" s="30">
        <v>0</v>
      </c>
    </row>
    <row r="388" spans="1:30" hidden="1">
      <c r="A388" s="30" t="s">
        <v>10356</v>
      </c>
      <c r="B388" s="30" t="s">
        <v>10474</v>
      </c>
      <c r="C388" s="30" t="b">
        <v>1</v>
      </c>
      <c r="D388" s="30" t="s">
        <v>5</v>
      </c>
      <c r="E388" s="30" t="s">
        <v>10430</v>
      </c>
      <c r="F388" s="30"/>
      <c r="G388" s="30" t="s">
        <v>10431</v>
      </c>
      <c r="H388" s="30">
        <v>10</v>
      </c>
      <c r="I388" s="32">
        <v>42460</v>
      </c>
      <c r="J388" s="32">
        <v>42388</v>
      </c>
      <c r="K388" s="32">
        <v>41729</v>
      </c>
      <c r="L388" s="32">
        <v>39539</v>
      </c>
      <c r="M388" s="30">
        <v>109.37</v>
      </c>
      <c r="N388" s="30">
        <v>0</v>
      </c>
      <c r="O388" s="30">
        <v>0.91</v>
      </c>
      <c r="P388" s="30">
        <v>10.95</v>
      </c>
      <c r="Q388" s="30">
        <v>0.91</v>
      </c>
      <c r="R388" s="30">
        <v>10.92</v>
      </c>
      <c r="S388" s="30">
        <v>87.48</v>
      </c>
      <c r="T388" s="30">
        <v>21.89</v>
      </c>
      <c r="U388" s="30">
        <v>21.89</v>
      </c>
      <c r="V388" s="30">
        <v>0.91</v>
      </c>
      <c r="W388" s="30">
        <v>10.95</v>
      </c>
      <c r="X388" s="30">
        <v>0.91</v>
      </c>
      <c r="Y388" s="30">
        <v>10.92</v>
      </c>
      <c r="Z388" s="30">
        <v>87.48</v>
      </c>
      <c r="AA388" s="30">
        <v>21.89</v>
      </c>
      <c r="AB388" s="30">
        <v>21.89</v>
      </c>
      <c r="AC388" s="30">
        <v>0</v>
      </c>
      <c r="AD388" s="30">
        <v>-21.89</v>
      </c>
    </row>
    <row r="389" spans="1:30" hidden="1">
      <c r="A389" s="30" t="s">
        <v>691</v>
      </c>
      <c r="B389" s="30" t="s">
        <v>692</v>
      </c>
      <c r="C389" s="30" t="b">
        <v>1</v>
      </c>
      <c r="D389" s="30" t="s">
        <v>5</v>
      </c>
      <c r="E389" s="30" t="s">
        <v>10430</v>
      </c>
      <c r="F389" s="30"/>
      <c r="G389" s="30" t="s">
        <v>10431</v>
      </c>
      <c r="H389" s="30">
        <v>10</v>
      </c>
      <c r="I389" s="32">
        <v>42825</v>
      </c>
      <c r="J389" s="32">
        <v>42388</v>
      </c>
      <c r="K389" s="32">
        <v>42825</v>
      </c>
      <c r="L389" s="32">
        <v>39539</v>
      </c>
      <c r="M389" s="30">
        <v>3606.88</v>
      </c>
      <c r="N389" s="30">
        <v>0</v>
      </c>
      <c r="O389" s="30">
        <v>30.06</v>
      </c>
      <c r="P389" s="30">
        <v>360.72</v>
      </c>
      <c r="Q389" s="30">
        <v>30.06</v>
      </c>
      <c r="R389" s="30">
        <v>360.72</v>
      </c>
      <c r="S389" s="30">
        <v>3246.44</v>
      </c>
      <c r="T389" s="30">
        <v>360.44</v>
      </c>
      <c r="U389" s="30">
        <v>360.44</v>
      </c>
      <c r="V389" s="30">
        <v>30.06</v>
      </c>
      <c r="W389" s="30">
        <v>360.72</v>
      </c>
      <c r="X389" s="30">
        <v>30.06</v>
      </c>
      <c r="Y389" s="30">
        <v>360.72</v>
      </c>
      <c r="Z389" s="30">
        <v>3246.44</v>
      </c>
      <c r="AA389" s="30">
        <v>721.16</v>
      </c>
      <c r="AB389" s="30">
        <v>360.44</v>
      </c>
      <c r="AC389" s="30">
        <v>0</v>
      </c>
      <c r="AD389" s="30">
        <v>-360.44</v>
      </c>
    </row>
    <row r="390" spans="1:30" hidden="1">
      <c r="A390" s="30" t="s">
        <v>693</v>
      </c>
      <c r="B390" s="30" t="s">
        <v>694</v>
      </c>
      <c r="C390" s="30" t="b">
        <v>1</v>
      </c>
      <c r="D390" s="30" t="s">
        <v>5</v>
      </c>
      <c r="E390" s="30" t="s">
        <v>10430</v>
      </c>
      <c r="F390" s="30"/>
      <c r="G390" s="30" t="s">
        <v>10431</v>
      </c>
      <c r="H390" s="30">
        <v>10</v>
      </c>
      <c r="I390" s="32">
        <v>42825</v>
      </c>
      <c r="J390" s="32">
        <v>42388</v>
      </c>
      <c r="K390" s="32">
        <v>42825</v>
      </c>
      <c r="L390" s="32">
        <v>39539</v>
      </c>
      <c r="M390" s="30">
        <v>3606.88</v>
      </c>
      <c r="N390" s="30">
        <v>0</v>
      </c>
      <c r="O390" s="30">
        <v>30.06</v>
      </c>
      <c r="P390" s="30">
        <v>360.72</v>
      </c>
      <c r="Q390" s="30">
        <v>30.06</v>
      </c>
      <c r="R390" s="30">
        <v>360.72</v>
      </c>
      <c r="S390" s="30">
        <v>3246.44</v>
      </c>
      <c r="T390" s="30">
        <v>360.44</v>
      </c>
      <c r="U390" s="30">
        <v>360.44</v>
      </c>
      <c r="V390" s="30">
        <v>30.06</v>
      </c>
      <c r="W390" s="30">
        <v>360.72</v>
      </c>
      <c r="X390" s="30">
        <v>30.06</v>
      </c>
      <c r="Y390" s="30">
        <v>360.72</v>
      </c>
      <c r="Z390" s="30">
        <v>3246.44</v>
      </c>
      <c r="AA390" s="30">
        <v>721.16</v>
      </c>
      <c r="AB390" s="30">
        <v>360.44</v>
      </c>
      <c r="AC390" s="30">
        <v>0</v>
      </c>
      <c r="AD390" s="30">
        <v>-360.44</v>
      </c>
    </row>
    <row r="391" spans="1:30">
      <c r="A391" s="30" t="s">
        <v>695</v>
      </c>
      <c r="B391" s="30" t="s">
        <v>696</v>
      </c>
      <c r="C391" s="30" t="b">
        <v>1</v>
      </c>
      <c r="D391" s="30" t="s">
        <v>5</v>
      </c>
      <c r="E391" s="30" t="s">
        <v>10430</v>
      </c>
      <c r="F391" s="30"/>
      <c r="G391" s="30" t="s">
        <v>10431</v>
      </c>
      <c r="H391" s="30">
        <v>0</v>
      </c>
      <c r="I391" s="32">
        <v>43190</v>
      </c>
      <c r="J391" s="32">
        <v>42388</v>
      </c>
      <c r="K391" s="30"/>
      <c r="L391" s="32">
        <v>39138</v>
      </c>
      <c r="M391" s="30">
        <v>92817.7</v>
      </c>
      <c r="N391" s="30">
        <v>0</v>
      </c>
      <c r="O391" s="30">
        <v>454.99</v>
      </c>
      <c r="P391" s="30">
        <v>5459.88</v>
      </c>
      <c r="Q391" s="30">
        <v>454.99</v>
      </c>
      <c r="R391" s="30">
        <v>5459.88</v>
      </c>
      <c r="S391" s="30">
        <v>60454.64</v>
      </c>
      <c r="T391" s="30">
        <v>32363.06</v>
      </c>
      <c r="U391" s="30">
        <v>32363.06</v>
      </c>
      <c r="V391" s="30">
        <v>454.99</v>
      </c>
      <c r="W391" s="30">
        <v>5459.88</v>
      </c>
      <c r="X391" s="30">
        <v>454.99</v>
      </c>
      <c r="Y391" s="30">
        <v>5459.88</v>
      </c>
      <c r="Z391" s="30">
        <v>60454.64</v>
      </c>
      <c r="AA391" s="30">
        <v>44192.800000000003</v>
      </c>
      <c r="AB391" s="30">
        <v>0</v>
      </c>
      <c r="AC391" s="30">
        <v>0</v>
      </c>
      <c r="AD391" s="30">
        <v>0</v>
      </c>
    </row>
    <row r="392" spans="1:30" hidden="1">
      <c r="A392" s="30" t="s">
        <v>10357</v>
      </c>
      <c r="B392" s="30" t="s">
        <v>10475</v>
      </c>
      <c r="C392" s="30" t="b">
        <v>1</v>
      </c>
      <c r="D392" s="30" t="s">
        <v>5</v>
      </c>
      <c r="E392" s="30" t="s">
        <v>10430</v>
      </c>
      <c r="F392" s="30"/>
      <c r="G392" s="30" t="s">
        <v>10431</v>
      </c>
      <c r="H392" s="30">
        <v>10</v>
      </c>
      <c r="I392" s="32">
        <v>42460</v>
      </c>
      <c r="J392" s="32">
        <v>42388</v>
      </c>
      <c r="K392" s="32">
        <v>42460</v>
      </c>
      <c r="L392" s="32">
        <v>39643</v>
      </c>
      <c r="M392" s="30">
        <v>1592.58</v>
      </c>
      <c r="N392" s="30">
        <v>0</v>
      </c>
      <c r="O392" s="30">
        <v>13.3</v>
      </c>
      <c r="P392" s="30">
        <v>158.07</v>
      </c>
      <c r="Q392" s="30">
        <v>13.31</v>
      </c>
      <c r="R392" s="30">
        <v>159.66</v>
      </c>
      <c r="S392" s="30">
        <v>1233.3599999999999</v>
      </c>
      <c r="T392" s="30">
        <v>359.22</v>
      </c>
      <c r="U392" s="30">
        <v>359.22</v>
      </c>
      <c r="V392" s="30">
        <v>13.3</v>
      </c>
      <c r="W392" s="30">
        <v>158.07</v>
      </c>
      <c r="X392" s="30">
        <v>13.31</v>
      </c>
      <c r="Y392" s="30">
        <v>159.66</v>
      </c>
      <c r="Z392" s="30">
        <v>1233.3599999999999</v>
      </c>
      <c r="AA392" s="30">
        <v>478.96</v>
      </c>
      <c r="AB392" s="30">
        <v>359.22</v>
      </c>
      <c r="AC392" s="30">
        <v>0</v>
      </c>
      <c r="AD392" s="30">
        <v>-359.22</v>
      </c>
    </row>
    <row r="393" spans="1:30">
      <c r="A393" s="30" t="s">
        <v>697</v>
      </c>
      <c r="B393" s="30" t="s">
        <v>698</v>
      </c>
      <c r="C393" s="30" t="b">
        <v>1</v>
      </c>
      <c r="D393" s="30" t="s">
        <v>5</v>
      </c>
      <c r="E393" s="30" t="s">
        <v>10430</v>
      </c>
      <c r="F393" s="30"/>
      <c r="G393" s="30" t="s">
        <v>10431</v>
      </c>
      <c r="H393" s="30">
        <v>0</v>
      </c>
      <c r="I393" s="32">
        <v>43190</v>
      </c>
      <c r="J393" s="32">
        <v>42388</v>
      </c>
      <c r="K393" s="30"/>
      <c r="L393" s="32">
        <v>40671</v>
      </c>
      <c r="M393" s="30">
        <v>4360.5</v>
      </c>
      <c r="N393" s="30">
        <v>0</v>
      </c>
      <c r="O393" s="30">
        <v>27.79</v>
      </c>
      <c r="P393" s="30">
        <v>333.48</v>
      </c>
      <c r="Q393" s="30">
        <v>27.79</v>
      </c>
      <c r="R393" s="30">
        <v>333.48</v>
      </c>
      <c r="S393" s="30">
        <v>3332.14</v>
      </c>
      <c r="T393" s="30">
        <v>1028.3599999999999</v>
      </c>
      <c r="U393" s="30">
        <v>1028.3599999999999</v>
      </c>
      <c r="V393" s="30">
        <v>27.79</v>
      </c>
      <c r="W393" s="30">
        <v>333.48</v>
      </c>
      <c r="X393" s="30">
        <v>27.79</v>
      </c>
      <c r="Y393" s="30">
        <v>333.48</v>
      </c>
      <c r="Z393" s="30">
        <v>3332.14</v>
      </c>
      <c r="AA393" s="30">
        <v>1667.53</v>
      </c>
      <c r="AB393" s="30">
        <v>0</v>
      </c>
      <c r="AC393" s="30">
        <v>0</v>
      </c>
      <c r="AD393" s="30">
        <v>0</v>
      </c>
    </row>
    <row r="394" spans="1:30">
      <c r="A394" s="30" t="s">
        <v>699</v>
      </c>
      <c r="B394" s="30" t="s">
        <v>700</v>
      </c>
      <c r="C394" s="30" t="b">
        <v>1</v>
      </c>
      <c r="D394" s="30" t="s">
        <v>5</v>
      </c>
      <c r="E394" s="30" t="s">
        <v>10430</v>
      </c>
      <c r="F394" s="30"/>
      <c r="G394" s="30" t="s">
        <v>10431</v>
      </c>
      <c r="H394" s="30">
        <v>0</v>
      </c>
      <c r="I394" s="32">
        <v>43190</v>
      </c>
      <c r="J394" s="32">
        <v>42388</v>
      </c>
      <c r="K394" s="30"/>
      <c r="L394" s="32">
        <v>39651</v>
      </c>
      <c r="M394" s="30">
        <v>1592.58</v>
      </c>
      <c r="N394" s="30">
        <v>0</v>
      </c>
      <c r="O394" s="30">
        <v>13.27</v>
      </c>
      <c r="P394" s="30">
        <v>159.24</v>
      </c>
      <c r="Q394" s="30">
        <v>13.27</v>
      </c>
      <c r="R394" s="30">
        <v>159.24</v>
      </c>
      <c r="S394" s="30">
        <v>1550.62</v>
      </c>
      <c r="T394" s="30">
        <v>41.96</v>
      </c>
      <c r="U394" s="30">
        <v>41.96</v>
      </c>
      <c r="V394" s="30">
        <v>13.27</v>
      </c>
      <c r="W394" s="30">
        <v>159.24</v>
      </c>
      <c r="X394" s="30">
        <v>13.27</v>
      </c>
      <c r="Y394" s="30">
        <v>159.24</v>
      </c>
      <c r="Z394" s="30">
        <v>1550.62</v>
      </c>
      <c r="AA394" s="30">
        <v>320.63</v>
      </c>
      <c r="AB394" s="30">
        <v>0</v>
      </c>
      <c r="AC394" s="30">
        <v>0</v>
      </c>
      <c r="AD394" s="30">
        <v>0</v>
      </c>
    </row>
    <row r="395" spans="1:30">
      <c r="A395" s="30" t="s">
        <v>701</v>
      </c>
      <c r="B395" s="30" t="s">
        <v>702</v>
      </c>
      <c r="C395" s="30" t="b">
        <v>1</v>
      </c>
      <c r="D395" s="30" t="s">
        <v>5</v>
      </c>
      <c r="E395" s="30" t="s">
        <v>10430</v>
      </c>
      <c r="F395" s="30"/>
      <c r="G395" s="30" t="s">
        <v>10431</v>
      </c>
      <c r="H395" s="30">
        <v>0</v>
      </c>
      <c r="I395" s="32">
        <v>43190</v>
      </c>
      <c r="J395" s="32">
        <v>42388</v>
      </c>
      <c r="K395" s="30"/>
      <c r="L395" s="32">
        <v>39651</v>
      </c>
      <c r="M395" s="30">
        <v>1592.58</v>
      </c>
      <c r="N395" s="30">
        <v>0</v>
      </c>
      <c r="O395" s="30">
        <v>13.27</v>
      </c>
      <c r="P395" s="30">
        <v>159.24</v>
      </c>
      <c r="Q395" s="30">
        <v>13.27</v>
      </c>
      <c r="R395" s="30">
        <v>159.24</v>
      </c>
      <c r="S395" s="30">
        <v>1550.62</v>
      </c>
      <c r="T395" s="30">
        <v>41.96</v>
      </c>
      <c r="U395" s="30">
        <v>41.96</v>
      </c>
      <c r="V395" s="30">
        <v>13.27</v>
      </c>
      <c r="W395" s="30">
        <v>159.24</v>
      </c>
      <c r="X395" s="30">
        <v>13.27</v>
      </c>
      <c r="Y395" s="30">
        <v>159.24</v>
      </c>
      <c r="Z395" s="30">
        <v>1550.62</v>
      </c>
      <c r="AA395" s="30">
        <v>320.63</v>
      </c>
      <c r="AB395" s="30">
        <v>0</v>
      </c>
      <c r="AC395" s="30">
        <v>0</v>
      </c>
      <c r="AD395" s="30">
        <v>0</v>
      </c>
    </row>
    <row r="396" spans="1:30" hidden="1">
      <c r="A396" s="30" t="s">
        <v>703</v>
      </c>
      <c r="B396" s="30" t="s">
        <v>704</v>
      </c>
      <c r="C396" s="30" t="b">
        <v>1</v>
      </c>
      <c r="D396" s="30" t="s">
        <v>5</v>
      </c>
      <c r="E396" s="30" t="s">
        <v>10430</v>
      </c>
      <c r="F396" s="30"/>
      <c r="G396" s="30" t="s">
        <v>10431</v>
      </c>
      <c r="H396" s="30">
        <v>10</v>
      </c>
      <c r="I396" s="32">
        <v>42825</v>
      </c>
      <c r="J396" s="32">
        <v>42388</v>
      </c>
      <c r="K396" s="32">
        <v>42825</v>
      </c>
      <c r="L396" s="32">
        <v>39651</v>
      </c>
      <c r="M396" s="30">
        <v>1592.58</v>
      </c>
      <c r="N396" s="30">
        <v>0</v>
      </c>
      <c r="O396" s="30">
        <v>13.27</v>
      </c>
      <c r="P396" s="30">
        <v>159.24</v>
      </c>
      <c r="Q396" s="30">
        <v>13.27</v>
      </c>
      <c r="R396" s="30">
        <v>159.24</v>
      </c>
      <c r="S396" s="30">
        <v>1391.38</v>
      </c>
      <c r="T396" s="30">
        <v>201.2</v>
      </c>
      <c r="U396" s="30">
        <v>201.2</v>
      </c>
      <c r="V396" s="30">
        <v>13.27</v>
      </c>
      <c r="W396" s="30">
        <v>159.24</v>
      </c>
      <c r="X396" s="30">
        <v>13.27</v>
      </c>
      <c r="Y396" s="30">
        <v>159.24</v>
      </c>
      <c r="Z396" s="30">
        <v>1391.38</v>
      </c>
      <c r="AA396" s="30">
        <v>320.63</v>
      </c>
      <c r="AB396" s="30">
        <v>201.2</v>
      </c>
      <c r="AC396" s="30">
        <v>0</v>
      </c>
      <c r="AD396" s="30">
        <v>-201.2</v>
      </c>
    </row>
    <row r="397" spans="1:30" hidden="1">
      <c r="A397" s="30" t="s">
        <v>10358</v>
      </c>
      <c r="B397" s="30" t="s">
        <v>10476</v>
      </c>
      <c r="C397" s="30" t="b">
        <v>1</v>
      </c>
      <c r="D397" s="30" t="s">
        <v>5</v>
      </c>
      <c r="E397" s="30" t="s">
        <v>10430</v>
      </c>
      <c r="F397" s="30"/>
      <c r="G397" s="30" t="s">
        <v>10431</v>
      </c>
      <c r="H397" s="30">
        <v>10</v>
      </c>
      <c r="I397" s="32">
        <v>42460</v>
      </c>
      <c r="J397" s="32">
        <v>42388</v>
      </c>
      <c r="K397" s="32">
        <v>41729</v>
      </c>
      <c r="L397" s="32">
        <v>39539</v>
      </c>
      <c r="M397" s="30">
        <v>109.37</v>
      </c>
      <c r="N397" s="30">
        <v>0</v>
      </c>
      <c r="O397" s="30">
        <v>0.91</v>
      </c>
      <c r="P397" s="30">
        <v>10.95</v>
      </c>
      <c r="Q397" s="30">
        <v>0.91</v>
      </c>
      <c r="R397" s="30">
        <v>10.92</v>
      </c>
      <c r="S397" s="30">
        <v>87.48</v>
      </c>
      <c r="T397" s="30">
        <v>21.89</v>
      </c>
      <c r="U397" s="30">
        <v>21.89</v>
      </c>
      <c r="V397" s="30">
        <v>0.91</v>
      </c>
      <c r="W397" s="30">
        <v>10.95</v>
      </c>
      <c r="X397" s="30">
        <v>0.91</v>
      </c>
      <c r="Y397" s="30">
        <v>10.92</v>
      </c>
      <c r="Z397" s="30">
        <v>87.48</v>
      </c>
      <c r="AA397" s="30">
        <v>21.89</v>
      </c>
      <c r="AB397" s="30">
        <v>21.89</v>
      </c>
      <c r="AC397" s="30">
        <v>0</v>
      </c>
      <c r="AD397" s="30">
        <v>-21.89</v>
      </c>
    </row>
    <row r="398" spans="1:30" hidden="1">
      <c r="A398" s="30" t="s">
        <v>10359</v>
      </c>
      <c r="B398" s="30" t="s">
        <v>10477</v>
      </c>
      <c r="C398" s="30" t="b">
        <v>1</v>
      </c>
      <c r="D398" s="30" t="s">
        <v>5</v>
      </c>
      <c r="E398" s="30" t="s">
        <v>10430</v>
      </c>
      <c r="F398" s="30"/>
      <c r="G398" s="30" t="s">
        <v>10431</v>
      </c>
      <c r="H398" s="30">
        <v>10</v>
      </c>
      <c r="I398" s="32">
        <v>42460</v>
      </c>
      <c r="J398" s="32">
        <v>42388</v>
      </c>
      <c r="K398" s="32">
        <v>41729</v>
      </c>
      <c r="L398" s="32">
        <v>37391</v>
      </c>
      <c r="M398" s="30">
        <v>150</v>
      </c>
      <c r="N398" s="30">
        <v>0</v>
      </c>
      <c r="O398" s="30">
        <v>0.83</v>
      </c>
      <c r="P398" s="30">
        <v>9.91</v>
      </c>
      <c r="Q398" s="30">
        <v>0.83</v>
      </c>
      <c r="R398" s="30">
        <v>9.9600000000000009</v>
      </c>
      <c r="S398" s="30">
        <v>139.02000000000001</v>
      </c>
      <c r="T398" s="30">
        <v>10.98</v>
      </c>
      <c r="U398" s="30">
        <v>10.98</v>
      </c>
      <c r="V398" s="30">
        <v>0.83</v>
      </c>
      <c r="W398" s="30">
        <v>9.91</v>
      </c>
      <c r="X398" s="30">
        <v>0.83</v>
      </c>
      <c r="Y398" s="30">
        <v>9.9600000000000009</v>
      </c>
      <c r="Z398" s="30">
        <v>139.02000000000001</v>
      </c>
      <c r="AA398" s="30">
        <v>20.11</v>
      </c>
      <c r="AB398" s="30">
        <v>10.98</v>
      </c>
      <c r="AC398" s="30">
        <v>0</v>
      </c>
      <c r="AD398" s="30">
        <v>-10.98</v>
      </c>
    </row>
    <row r="399" spans="1:30" hidden="1">
      <c r="A399" s="30" t="s">
        <v>10360</v>
      </c>
      <c r="B399" s="30" t="s">
        <v>10478</v>
      </c>
      <c r="C399" s="30" t="b">
        <v>1</v>
      </c>
      <c r="D399" s="30" t="s">
        <v>5</v>
      </c>
      <c r="E399" s="30" t="s">
        <v>10430</v>
      </c>
      <c r="F399" s="30"/>
      <c r="G399" s="30" t="s">
        <v>10431</v>
      </c>
      <c r="H399" s="30">
        <v>10</v>
      </c>
      <c r="I399" s="32">
        <v>42460</v>
      </c>
      <c r="J399" s="32">
        <v>42388</v>
      </c>
      <c r="K399" s="32">
        <v>41729</v>
      </c>
      <c r="L399" s="32">
        <v>37391</v>
      </c>
      <c r="M399" s="30">
        <v>150</v>
      </c>
      <c r="N399" s="30">
        <v>0</v>
      </c>
      <c r="O399" s="30">
        <v>0.83</v>
      </c>
      <c r="P399" s="30">
        <v>9.91</v>
      </c>
      <c r="Q399" s="30">
        <v>0.83</v>
      </c>
      <c r="R399" s="30">
        <v>9.9600000000000009</v>
      </c>
      <c r="S399" s="30">
        <v>139.02000000000001</v>
      </c>
      <c r="T399" s="30">
        <v>10.98</v>
      </c>
      <c r="U399" s="30">
        <v>10.98</v>
      </c>
      <c r="V399" s="30">
        <v>0.83</v>
      </c>
      <c r="W399" s="30">
        <v>9.91</v>
      </c>
      <c r="X399" s="30">
        <v>0.83</v>
      </c>
      <c r="Y399" s="30">
        <v>9.9600000000000009</v>
      </c>
      <c r="Z399" s="30">
        <v>139.02000000000001</v>
      </c>
      <c r="AA399" s="30">
        <v>20.11</v>
      </c>
      <c r="AB399" s="30">
        <v>10.98</v>
      </c>
      <c r="AC399" s="30">
        <v>0</v>
      </c>
      <c r="AD399" s="30">
        <v>-10.98</v>
      </c>
    </row>
    <row r="400" spans="1:30">
      <c r="A400" s="30" t="s">
        <v>705</v>
      </c>
      <c r="B400" s="30" t="s">
        <v>706</v>
      </c>
      <c r="C400" s="30" t="b">
        <v>1</v>
      </c>
      <c r="D400" s="30" t="s">
        <v>5</v>
      </c>
      <c r="E400" s="30" t="s">
        <v>10430</v>
      </c>
      <c r="F400" s="30"/>
      <c r="G400" s="30" t="s">
        <v>10431</v>
      </c>
      <c r="H400" s="30">
        <v>0</v>
      </c>
      <c r="I400" s="32">
        <v>43190</v>
      </c>
      <c r="J400" s="32">
        <v>42388</v>
      </c>
      <c r="K400" s="30"/>
      <c r="L400" s="32">
        <v>41000</v>
      </c>
      <c r="M400" s="30">
        <v>1853</v>
      </c>
      <c r="N400" s="30">
        <v>0</v>
      </c>
      <c r="O400" s="30">
        <v>15.44</v>
      </c>
      <c r="P400" s="30">
        <v>185.28</v>
      </c>
      <c r="Q400" s="30">
        <v>15.44</v>
      </c>
      <c r="R400" s="30">
        <v>185.28</v>
      </c>
      <c r="S400" s="30">
        <v>1111.5</v>
      </c>
      <c r="T400" s="30">
        <v>741.5</v>
      </c>
      <c r="U400" s="30">
        <v>741.5</v>
      </c>
      <c r="V400" s="30">
        <v>15.44</v>
      </c>
      <c r="W400" s="30">
        <v>185.28</v>
      </c>
      <c r="X400" s="30">
        <v>15.44</v>
      </c>
      <c r="Y400" s="30">
        <v>185.28</v>
      </c>
      <c r="Z400" s="30">
        <v>1111.5</v>
      </c>
      <c r="AA400" s="30">
        <v>1112.06</v>
      </c>
      <c r="AB400" s="30">
        <v>0</v>
      </c>
      <c r="AC400" s="30">
        <v>0</v>
      </c>
      <c r="AD400" s="30">
        <v>0</v>
      </c>
    </row>
    <row r="401" spans="1:30">
      <c r="A401" s="30" t="s">
        <v>707</v>
      </c>
      <c r="B401" s="30" t="s">
        <v>708</v>
      </c>
      <c r="C401" s="30" t="b">
        <v>1</v>
      </c>
      <c r="D401" s="30" t="s">
        <v>5</v>
      </c>
      <c r="E401" s="30" t="s">
        <v>10430</v>
      </c>
      <c r="F401" s="30"/>
      <c r="G401" s="30" t="s">
        <v>10431</v>
      </c>
      <c r="H401" s="30">
        <v>0</v>
      </c>
      <c r="I401" s="32">
        <v>43190</v>
      </c>
      <c r="J401" s="32">
        <v>42388</v>
      </c>
      <c r="K401" s="30"/>
      <c r="L401" s="32">
        <v>40583</v>
      </c>
      <c r="M401" s="30">
        <v>2499.9499999999998</v>
      </c>
      <c r="N401" s="30">
        <v>0</v>
      </c>
      <c r="O401" s="30">
        <v>20.83</v>
      </c>
      <c r="P401" s="30">
        <v>249.96</v>
      </c>
      <c r="Q401" s="30">
        <v>20.83</v>
      </c>
      <c r="R401" s="30">
        <v>249.96</v>
      </c>
      <c r="S401" s="30">
        <v>2231.7800000000002</v>
      </c>
      <c r="T401" s="30">
        <v>268.17</v>
      </c>
      <c r="U401" s="30">
        <v>268.17</v>
      </c>
      <c r="V401" s="30">
        <v>20.83</v>
      </c>
      <c r="W401" s="30">
        <v>249.96</v>
      </c>
      <c r="X401" s="30">
        <v>20.83</v>
      </c>
      <c r="Y401" s="30">
        <v>249.96</v>
      </c>
      <c r="Z401" s="30">
        <v>2231.7800000000002</v>
      </c>
      <c r="AA401" s="30">
        <v>809.75</v>
      </c>
      <c r="AB401" s="30">
        <v>0</v>
      </c>
      <c r="AC401" s="30">
        <v>0</v>
      </c>
      <c r="AD401" s="30">
        <v>0</v>
      </c>
    </row>
    <row r="402" spans="1:30">
      <c r="A402" s="30" t="s">
        <v>709</v>
      </c>
      <c r="B402" s="30" t="s">
        <v>710</v>
      </c>
      <c r="C402" s="30" t="b">
        <v>1</v>
      </c>
      <c r="D402" s="30" t="s">
        <v>5</v>
      </c>
      <c r="E402" s="30" t="s">
        <v>10430</v>
      </c>
      <c r="F402" s="30"/>
      <c r="G402" s="30" t="s">
        <v>10431</v>
      </c>
      <c r="H402" s="30">
        <v>0</v>
      </c>
      <c r="I402" s="32">
        <v>43190</v>
      </c>
      <c r="J402" s="32">
        <v>42388</v>
      </c>
      <c r="K402" s="30"/>
      <c r="L402" s="32">
        <v>40014</v>
      </c>
      <c r="M402" s="30">
        <v>1379.4</v>
      </c>
      <c r="N402" s="30">
        <v>0</v>
      </c>
      <c r="O402" s="30">
        <v>11.5</v>
      </c>
      <c r="P402" s="30">
        <v>138</v>
      </c>
      <c r="Q402" s="30">
        <v>11.5</v>
      </c>
      <c r="R402" s="30">
        <v>138</v>
      </c>
      <c r="S402" s="30">
        <v>1204.3699999999999</v>
      </c>
      <c r="T402" s="30">
        <v>175.03</v>
      </c>
      <c r="U402" s="30">
        <v>175.03</v>
      </c>
      <c r="V402" s="30">
        <v>11.5</v>
      </c>
      <c r="W402" s="30">
        <v>138</v>
      </c>
      <c r="X402" s="30">
        <v>11.5</v>
      </c>
      <c r="Y402" s="30">
        <v>138</v>
      </c>
      <c r="Z402" s="30">
        <v>1204.3699999999999</v>
      </c>
      <c r="AA402" s="30">
        <v>416.53</v>
      </c>
      <c r="AB402" s="30">
        <v>0</v>
      </c>
      <c r="AC402" s="30">
        <v>0</v>
      </c>
      <c r="AD402" s="30">
        <v>0</v>
      </c>
    </row>
    <row r="403" spans="1:30">
      <c r="A403" s="30" t="s">
        <v>711</v>
      </c>
      <c r="B403" s="30" t="s">
        <v>712</v>
      </c>
      <c r="C403" s="30" t="b">
        <v>1</v>
      </c>
      <c r="D403" s="30" t="s">
        <v>5</v>
      </c>
      <c r="E403" s="30" t="s">
        <v>10430</v>
      </c>
      <c r="F403" s="30"/>
      <c r="G403" s="30" t="s">
        <v>10431</v>
      </c>
      <c r="H403" s="30">
        <v>0</v>
      </c>
      <c r="I403" s="32">
        <v>43190</v>
      </c>
      <c r="J403" s="32">
        <v>42388</v>
      </c>
      <c r="K403" s="30"/>
      <c r="L403" s="32">
        <v>39772</v>
      </c>
      <c r="M403" s="30">
        <v>1765.86</v>
      </c>
      <c r="N403" s="30">
        <v>0</v>
      </c>
      <c r="O403" s="30">
        <v>14.72</v>
      </c>
      <c r="P403" s="30">
        <v>176.64</v>
      </c>
      <c r="Q403" s="30">
        <v>14.72</v>
      </c>
      <c r="R403" s="30">
        <v>176.64</v>
      </c>
      <c r="S403" s="30">
        <v>1658.92</v>
      </c>
      <c r="T403" s="30">
        <v>106.94</v>
      </c>
      <c r="U403" s="30">
        <v>106.94</v>
      </c>
      <c r="V403" s="30">
        <v>14.72</v>
      </c>
      <c r="W403" s="30">
        <v>176.64</v>
      </c>
      <c r="X403" s="30">
        <v>14.72</v>
      </c>
      <c r="Y403" s="30">
        <v>176.64</v>
      </c>
      <c r="Z403" s="30">
        <v>1658.92</v>
      </c>
      <c r="AA403" s="30">
        <v>1780.58</v>
      </c>
      <c r="AB403" s="30">
        <v>0</v>
      </c>
      <c r="AC403" s="30">
        <v>0</v>
      </c>
      <c r="AD403" s="30">
        <v>0</v>
      </c>
    </row>
    <row r="404" spans="1:30">
      <c r="A404" s="30" t="s">
        <v>713</v>
      </c>
      <c r="B404" s="30" t="s">
        <v>714</v>
      </c>
      <c r="C404" s="30" t="b">
        <v>1</v>
      </c>
      <c r="D404" s="30" t="s">
        <v>5</v>
      </c>
      <c r="E404" s="30" t="s">
        <v>10430</v>
      </c>
      <c r="F404" s="30"/>
      <c r="G404" s="30" t="s">
        <v>10431</v>
      </c>
      <c r="H404" s="30">
        <v>0</v>
      </c>
      <c r="I404" s="32">
        <v>43190</v>
      </c>
      <c r="J404" s="32">
        <v>42388</v>
      </c>
      <c r="K404" s="30"/>
      <c r="L404" s="32">
        <v>39121</v>
      </c>
      <c r="M404" s="30">
        <v>1786.8</v>
      </c>
      <c r="N404" s="30">
        <v>0</v>
      </c>
      <c r="O404" s="30">
        <v>7.74</v>
      </c>
      <c r="P404" s="30">
        <v>92.8</v>
      </c>
      <c r="Q404" s="30">
        <v>7.73</v>
      </c>
      <c r="R404" s="30">
        <v>92.82</v>
      </c>
      <c r="S404" s="30">
        <v>1709.45</v>
      </c>
      <c r="T404" s="30">
        <v>77.349999999999994</v>
      </c>
      <c r="U404" s="30">
        <v>77.349999999999994</v>
      </c>
      <c r="V404" s="30">
        <v>7.74</v>
      </c>
      <c r="W404" s="30">
        <v>92.8</v>
      </c>
      <c r="X404" s="30">
        <v>7.73</v>
      </c>
      <c r="Y404" s="30">
        <v>92.82</v>
      </c>
      <c r="Z404" s="30">
        <v>1709.45</v>
      </c>
      <c r="AA404" s="30">
        <v>278.44</v>
      </c>
      <c r="AB404" s="30">
        <v>0</v>
      </c>
      <c r="AC404" s="30">
        <v>0</v>
      </c>
      <c r="AD404" s="30">
        <v>0</v>
      </c>
    </row>
    <row r="405" spans="1:30" hidden="1">
      <c r="A405" s="30" t="s">
        <v>10361</v>
      </c>
      <c r="B405" s="30" t="s">
        <v>10479</v>
      </c>
      <c r="C405" s="30" t="b">
        <v>1</v>
      </c>
      <c r="D405" s="30" t="s">
        <v>5</v>
      </c>
      <c r="E405" s="30" t="s">
        <v>10430</v>
      </c>
      <c r="F405" s="30"/>
      <c r="G405" s="30" t="s">
        <v>10431</v>
      </c>
      <c r="H405" s="30">
        <v>10</v>
      </c>
      <c r="I405" s="32">
        <v>42460</v>
      </c>
      <c r="J405" s="32">
        <v>42388</v>
      </c>
      <c r="K405" s="32">
        <v>41729</v>
      </c>
      <c r="L405" s="32">
        <v>39539</v>
      </c>
      <c r="M405" s="30">
        <v>109.37</v>
      </c>
      <c r="N405" s="30">
        <v>0</v>
      </c>
      <c r="O405" s="30">
        <v>0.91</v>
      </c>
      <c r="P405" s="30">
        <v>10.95</v>
      </c>
      <c r="Q405" s="30">
        <v>0.91</v>
      </c>
      <c r="R405" s="30">
        <v>10.92</v>
      </c>
      <c r="S405" s="30">
        <v>87.48</v>
      </c>
      <c r="T405" s="30">
        <v>21.89</v>
      </c>
      <c r="U405" s="30">
        <v>21.89</v>
      </c>
      <c r="V405" s="30">
        <v>0.91</v>
      </c>
      <c r="W405" s="30">
        <v>10.95</v>
      </c>
      <c r="X405" s="30">
        <v>0.91</v>
      </c>
      <c r="Y405" s="30">
        <v>10.92</v>
      </c>
      <c r="Z405" s="30">
        <v>87.48</v>
      </c>
      <c r="AA405" s="30">
        <v>21.89</v>
      </c>
      <c r="AB405" s="30">
        <v>21.89</v>
      </c>
      <c r="AC405" s="30">
        <v>0</v>
      </c>
      <c r="AD405" s="30">
        <v>-21.89</v>
      </c>
    </row>
    <row r="406" spans="1:30" hidden="1">
      <c r="A406" s="30" t="s">
        <v>10362</v>
      </c>
      <c r="B406" s="30" t="s">
        <v>10480</v>
      </c>
      <c r="C406" s="30" t="b">
        <v>1</v>
      </c>
      <c r="D406" s="30" t="s">
        <v>5</v>
      </c>
      <c r="E406" s="30" t="s">
        <v>10430</v>
      </c>
      <c r="F406" s="30"/>
      <c r="G406" s="30" t="s">
        <v>10431</v>
      </c>
      <c r="H406" s="30">
        <v>10</v>
      </c>
      <c r="I406" s="32">
        <v>42460</v>
      </c>
      <c r="J406" s="32">
        <v>42388</v>
      </c>
      <c r="K406" s="32">
        <v>41729</v>
      </c>
      <c r="L406" s="32">
        <v>37225</v>
      </c>
      <c r="M406" s="30">
        <v>150</v>
      </c>
      <c r="N406" s="30">
        <v>0</v>
      </c>
      <c r="O406" s="30">
        <v>0.83</v>
      </c>
      <c r="P406" s="30">
        <v>9.84</v>
      </c>
      <c r="Q406" s="30">
        <v>0.83</v>
      </c>
      <c r="R406" s="30">
        <v>9.9600000000000009</v>
      </c>
      <c r="S406" s="30">
        <v>143.63999999999999</v>
      </c>
      <c r="T406" s="30">
        <v>6.36</v>
      </c>
      <c r="U406" s="30">
        <v>6.36</v>
      </c>
      <c r="V406" s="30">
        <v>0.83</v>
      </c>
      <c r="W406" s="30">
        <v>9.84</v>
      </c>
      <c r="X406" s="30">
        <v>0.83</v>
      </c>
      <c r="Y406" s="30">
        <v>9.9600000000000009</v>
      </c>
      <c r="Z406" s="30">
        <v>143.63999999999999</v>
      </c>
      <c r="AA406" s="30">
        <v>150.83000000000001</v>
      </c>
      <c r="AB406" s="30">
        <v>6.36</v>
      </c>
      <c r="AC406" s="30">
        <v>0</v>
      </c>
      <c r="AD406" s="30">
        <v>-6.36</v>
      </c>
    </row>
    <row r="407" spans="1:30">
      <c r="A407" s="30" t="s">
        <v>715</v>
      </c>
      <c r="B407" s="30" t="s">
        <v>716</v>
      </c>
      <c r="C407" s="30" t="b">
        <v>1</v>
      </c>
      <c r="D407" s="30" t="s">
        <v>5</v>
      </c>
      <c r="E407" s="30" t="s">
        <v>10430</v>
      </c>
      <c r="F407" s="30"/>
      <c r="G407" s="30" t="s">
        <v>10431</v>
      </c>
      <c r="H407" s="30">
        <v>0</v>
      </c>
      <c r="I407" s="32">
        <v>43190</v>
      </c>
      <c r="J407" s="32">
        <v>42388</v>
      </c>
      <c r="K407" s="30"/>
      <c r="L407" s="32">
        <v>40746</v>
      </c>
      <c r="M407" s="30">
        <v>980.4</v>
      </c>
      <c r="N407" s="30">
        <v>0</v>
      </c>
      <c r="O407" s="30">
        <v>6.4</v>
      </c>
      <c r="P407" s="30">
        <v>76.84</v>
      </c>
      <c r="Q407" s="30">
        <v>6.41</v>
      </c>
      <c r="R407" s="30">
        <v>76.86</v>
      </c>
      <c r="S407" s="30">
        <v>961.19</v>
      </c>
      <c r="T407" s="30">
        <v>19.21</v>
      </c>
      <c r="U407" s="30">
        <v>19.21</v>
      </c>
      <c r="V407" s="30">
        <v>6.4</v>
      </c>
      <c r="W407" s="30">
        <v>76.84</v>
      </c>
      <c r="X407" s="30">
        <v>6.41</v>
      </c>
      <c r="Y407" s="30">
        <v>76.86</v>
      </c>
      <c r="Z407" s="30">
        <v>961.19</v>
      </c>
      <c r="AA407" s="30">
        <v>153.71</v>
      </c>
      <c r="AB407" s="30">
        <v>0</v>
      </c>
      <c r="AC407" s="30">
        <v>0</v>
      </c>
      <c r="AD407" s="30">
        <v>0</v>
      </c>
    </row>
    <row r="408" spans="1:30" hidden="1">
      <c r="A408" s="30" t="s">
        <v>10363</v>
      </c>
      <c r="B408" s="30" t="s">
        <v>10481</v>
      </c>
      <c r="C408" s="30" t="b">
        <v>1</v>
      </c>
      <c r="D408" s="30" t="s">
        <v>5</v>
      </c>
      <c r="E408" s="30" t="s">
        <v>10430</v>
      </c>
      <c r="F408" s="30"/>
      <c r="G408" s="30" t="s">
        <v>10431</v>
      </c>
      <c r="H408" s="30">
        <v>10</v>
      </c>
      <c r="I408" s="32">
        <v>42460</v>
      </c>
      <c r="J408" s="32">
        <v>42388</v>
      </c>
      <c r="K408" s="32">
        <v>41729</v>
      </c>
      <c r="L408" s="32">
        <v>37225</v>
      </c>
      <c r="M408" s="30">
        <v>150</v>
      </c>
      <c r="N408" s="30">
        <v>0</v>
      </c>
      <c r="O408" s="30">
        <v>0.83</v>
      </c>
      <c r="P408" s="30">
        <v>9.84</v>
      </c>
      <c r="Q408" s="30">
        <v>0.83</v>
      </c>
      <c r="R408" s="30">
        <v>9.9600000000000009</v>
      </c>
      <c r="S408" s="30">
        <v>143.63999999999999</v>
      </c>
      <c r="T408" s="30">
        <v>6.36</v>
      </c>
      <c r="U408" s="30">
        <v>6.36</v>
      </c>
      <c r="V408" s="30">
        <v>0.83</v>
      </c>
      <c r="W408" s="30">
        <v>9.84</v>
      </c>
      <c r="X408" s="30">
        <v>0.83</v>
      </c>
      <c r="Y408" s="30">
        <v>9.9600000000000009</v>
      </c>
      <c r="Z408" s="30">
        <v>143.63999999999999</v>
      </c>
      <c r="AA408" s="30">
        <v>150.83000000000001</v>
      </c>
      <c r="AB408" s="30">
        <v>6.36</v>
      </c>
      <c r="AC408" s="30">
        <v>0</v>
      </c>
      <c r="AD408" s="30">
        <v>-6.36</v>
      </c>
    </row>
    <row r="409" spans="1:30" hidden="1">
      <c r="A409" s="30" t="s">
        <v>10364</v>
      </c>
      <c r="B409" s="30" t="s">
        <v>10482</v>
      </c>
      <c r="C409" s="30" t="b">
        <v>1</v>
      </c>
      <c r="D409" s="30" t="s">
        <v>5</v>
      </c>
      <c r="E409" s="30" t="s">
        <v>10430</v>
      </c>
      <c r="F409" s="30"/>
      <c r="G409" s="30" t="s">
        <v>10431</v>
      </c>
      <c r="H409" s="30">
        <v>10</v>
      </c>
      <c r="I409" s="32">
        <v>42460</v>
      </c>
      <c r="J409" s="32">
        <v>42388</v>
      </c>
      <c r="K409" s="32">
        <v>41729</v>
      </c>
      <c r="L409" s="32">
        <v>38107</v>
      </c>
      <c r="M409" s="30">
        <v>150</v>
      </c>
      <c r="N409" s="30">
        <v>0</v>
      </c>
      <c r="O409" s="30">
        <v>0.83</v>
      </c>
      <c r="P409" s="30">
        <v>4.41</v>
      </c>
      <c r="Q409" s="30">
        <v>0.83</v>
      </c>
      <c r="R409" s="30">
        <v>9.9600000000000009</v>
      </c>
      <c r="S409" s="30">
        <v>141.99</v>
      </c>
      <c r="T409" s="30">
        <v>8.01</v>
      </c>
      <c r="U409" s="30">
        <v>8.01</v>
      </c>
      <c r="V409" s="30">
        <v>0.83</v>
      </c>
      <c r="W409" s="30">
        <v>4.41</v>
      </c>
      <c r="X409" s="30">
        <v>0.83</v>
      </c>
      <c r="Y409" s="30">
        <v>9.9600000000000009</v>
      </c>
      <c r="Z409" s="30">
        <v>141.99</v>
      </c>
      <c r="AA409" s="30">
        <v>8.01</v>
      </c>
      <c r="AB409" s="30">
        <v>8.01</v>
      </c>
      <c r="AC409" s="30">
        <v>0</v>
      </c>
      <c r="AD409" s="30">
        <v>-8.01</v>
      </c>
    </row>
    <row r="410" spans="1:30">
      <c r="A410" s="30" t="s">
        <v>717</v>
      </c>
      <c r="B410" s="30" t="s">
        <v>718</v>
      </c>
      <c r="C410" s="30" t="b">
        <v>1</v>
      </c>
      <c r="D410" s="30" t="s">
        <v>5</v>
      </c>
      <c r="E410" s="30" t="s">
        <v>10430</v>
      </c>
      <c r="F410" s="30"/>
      <c r="G410" s="30" t="s">
        <v>10431</v>
      </c>
      <c r="H410" s="30">
        <v>0</v>
      </c>
      <c r="I410" s="32">
        <v>43190</v>
      </c>
      <c r="J410" s="32">
        <v>42388</v>
      </c>
      <c r="K410" s="30"/>
      <c r="L410" s="32">
        <v>39643</v>
      </c>
      <c r="M410" s="30">
        <v>1592.58</v>
      </c>
      <c r="N410" s="30">
        <v>0</v>
      </c>
      <c r="O410" s="30">
        <v>13.27</v>
      </c>
      <c r="P410" s="30">
        <v>159.24</v>
      </c>
      <c r="Q410" s="30">
        <v>13.27</v>
      </c>
      <c r="R410" s="30">
        <v>159.24</v>
      </c>
      <c r="S410" s="30">
        <v>1551.42</v>
      </c>
      <c r="T410" s="30">
        <v>41.16</v>
      </c>
      <c r="U410" s="30">
        <v>41.16</v>
      </c>
      <c r="V410" s="30">
        <v>13.27</v>
      </c>
      <c r="W410" s="30">
        <v>159.24</v>
      </c>
      <c r="X410" s="30">
        <v>13.27</v>
      </c>
      <c r="Y410" s="30">
        <v>159.24</v>
      </c>
      <c r="Z410" s="30">
        <v>1551.42</v>
      </c>
      <c r="AA410" s="30">
        <v>319.83</v>
      </c>
      <c r="AB410" s="30">
        <v>0</v>
      </c>
      <c r="AC410" s="30">
        <v>0</v>
      </c>
      <c r="AD410" s="30">
        <v>0</v>
      </c>
    </row>
    <row r="411" spans="1:30">
      <c r="A411" s="30" t="s">
        <v>719</v>
      </c>
      <c r="B411" s="30" t="s">
        <v>720</v>
      </c>
      <c r="C411" s="30" t="b">
        <v>1</v>
      </c>
      <c r="D411" s="30" t="s">
        <v>5</v>
      </c>
      <c r="E411" s="30" t="s">
        <v>10430</v>
      </c>
      <c r="F411" s="30"/>
      <c r="G411" s="30" t="s">
        <v>10431</v>
      </c>
      <c r="H411" s="30">
        <v>0</v>
      </c>
      <c r="I411" s="32">
        <v>43190</v>
      </c>
      <c r="J411" s="32">
        <v>42388</v>
      </c>
      <c r="K411" s="30"/>
      <c r="L411" s="32">
        <v>39688</v>
      </c>
      <c r="M411" s="30">
        <v>6439.86</v>
      </c>
      <c r="N411" s="30">
        <v>0</v>
      </c>
      <c r="O411" s="30">
        <v>53.67</v>
      </c>
      <c r="P411" s="30">
        <v>644.04</v>
      </c>
      <c r="Q411" s="30">
        <v>53.67</v>
      </c>
      <c r="R411" s="30">
        <v>644.04</v>
      </c>
      <c r="S411" s="30">
        <v>6207.12</v>
      </c>
      <c r="T411" s="30">
        <v>232.74</v>
      </c>
      <c r="U411" s="30">
        <v>232.74</v>
      </c>
      <c r="V411" s="30">
        <v>53.67</v>
      </c>
      <c r="W411" s="30">
        <v>644.04</v>
      </c>
      <c r="X411" s="30">
        <v>53.67</v>
      </c>
      <c r="Y411" s="30">
        <v>644.04</v>
      </c>
      <c r="Z411" s="30">
        <v>6207.12</v>
      </c>
      <c r="AA411" s="30">
        <v>1306.1400000000001</v>
      </c>
      <c r="AB411" s="30">
        <v>0</v>
      </c>
      <c r="AC411" s="30">
        <v>0</v>
      </c>
      <c r="AD411" s="30">
        <v>0</v>
      </c>
    </row>
    <row r="412" spans="1:30">
      <c r="A412" s="30" t="s">
        <v>721</v>
      </c>
      <c r="B412" s="30" t="s">
        <v>722</v>
      </c>
      <c r="C412" s="30" t="b">
        <v>1</v>
      </c>
      <c r="D412" s="30" t="s">
        <v>5</v>
      </c>
      <c r="E412" s="30" t="s">
        <v>10430</v>
      </c>
      <c r="F412" s="30"/>
      <c r="G412" s="30" t="s">
        <v>10431</v>
      </c>
      <c r="H412" s="30">
        <v>9</v>
      </c>
      <c r="I412" s="32">
        <v>43190</v>
      </c>
      <c r="J412" s="32">
        <v>42388</v>
      </c>
      <c r="K412" s="30"/>
      <c r="L412" s="32">
        <v>39539</v>
      </c>
      <c r="M412" s="30">
        <v>1322.2</v>
      </c>
      <c r="N412" s="30">
        <v>0</v>
      </c>
      <c r="O412" s="30">
        <v>11.02</v>
      </c>
      <c r="P412" s="30">
        <v>132.24</v>
      </c>
      <c r="Q412" s="30">
        <v>10.86</v>
      </c>
      <c r="R412" s="30">
        <v>132.08000000000001</v>
      </c>
      <c r="S412" s="30">
        <v>1322.2</v>
      </c>
      <c r="T412" s="30">
        <v>0</v>
      </c>
      <c r="U412" s="30">
        <v>0</v>
      </c>
      <c r="V412" s="30">
        <v>11.02</v>
      </c>
      <c r="W412" s="30">
        <v>132.24</v>
      </c>
      <c r="X412" s="30">
        <v>10.86</v>
      </c>
      <c r="Y412" s="30">
        <v>132.08000000000001</v>
      </c>
      <c r="Z412" s="30">
        <v>1322.2</v>
      </c>
      <c r="AA412" s="30">
        <v>264.32</v>
      </c>
      <c r="AB412" s="30">
        <v>0</v>
      </c>
      <c r="AC412" s="30">
        <v>0</v>
      </c>
      <c r="AD412" s="30">
        <v>0</v>
      </c>
    </row>
    <row r="413" spans="1:30">
      <c r="A413" s="30" t="s">
        <v>723</v>
      </c>
      <c r="B413" s="30" t="s">
        <v>724</v>
      </c>
      <c r="C413" s="30" t="b">
        <v>1</v>
      </c>
      <c r="D413" s="30" t="s">
        <v>5</v>
      </c>
      <c r="E413" s="30" t="s">
        <v>10430</v>
      </c>
      <c r="F413" s="30"/>
      <c r="G413" s="30" t="s">
        <v>10431</v>
      </c>
      <c r="H413" s="30">
        <v>0</v>
      </c>
      <c r="I413" s="32">
        <v>43190</v>
      </c>
      <c r="J413" s="32">
        <v>42388</v>
      </c>
      <c r="K413" s="30"/>
      <c r="L413" s="32">
        <v>40848</v>
      </c>
      <c r="M413" s="30">
        <v>1402.2</v>
      </c>
      <c r="N413" s="30">
        <v>0</v>
      </c>
      <c r="O413" s="30">
        <v>10.32</v>
      </c>
      <c r="P413" s="30">
        <v>123.93</v>
      </c>
      <c r="Q413" s="30">
        <v>10.33</v>
      </c>
      <c r="R413" s="30">
        <v>123.9</v>
      </c>
      <c r="S413" s="30">
        <v>1329.93</v>
      </c>
      <c r="T413" s="30">
        <v>72.27</v>
      </c>
      <c r="U413" s="30">
        <v>72.27</v>
      </c>
      <c r="V413" s="30">
        <v>10.32</v>
      </c>
      <c r="W413" s="30">
        <v>123.93</v>
      </c>
      <c r="X413" s="30">
        <v>10.33</v>
      </c>
      <c r="Y413" s="30">
        <v>123.9</v>
      </c>
      <c r="Z413" s="30">
        <v>1329.93</v>
      </c>
      <c r="AA413" s="30">
        <v>371.75</v>
      </c>
      <c r="AB413" s="30">
        <v>0</v>
      </c>
      <c r="AC413" s="30">
        <v>0</v>
      </c>
      <c r="AD413" s="30">
        <v>0</v>
      </c>
    </row>
    <row r="414" spans="1:30">
      <c r="A414" s="30" t="s">
        <v>725</v>
      </c>
      <c r="B414" s="30" t="s">
        <v>726</v>
      </c>
      <c r="C414" s="30" t="b">
        <v>1</v>
      </c>
      <c r="D414" s="30" t="s">
        <v>5</v>
      </c>
      <c r="E414" s="30" t="s">
        <v>10430</v>
      </c>
      <c r="F414" s="30"/>
      <c r="G414" s="30" t="s">
        <v>10431</v>
      </c>
      <c r="H414" s="30">
        <v>9</v>
      </c>
      <c r="I414" s="32">
        <v>43159</v>
      </c>
      <c r="J414" s="32">
        <v>42388</v>
      </c>
      <c r="K414" s="30"/>
      <c r="L414" s="32">
        <v>39531</v>
      </c>
      <c r="M414" s="30">
        <v>1824</v>
      </c>
      <c r="N414" s="30">
        <v>0</v>
      </c>
      <c r="O414" s="30">
        <v>15.35</v>
      </c>
      <c r="P414" s="30">
        <v>184.13</v>
      </c>
      <c r="Q414" s="30">
        <v>15.34</v>
      </c>
      <c r="R414" s="30">
        <v>168.79</v>
      </c>
      <c r="S414" s="30">
        <v>1824</v>
      </c>
      <c r="T414" s="30">
        <v>0</v>
      </c>
      <c r="U414" s="30">
        <v>0</v>
      </c>
      <c r="V414" s="30">
        <v>15.35</v>
      </c>
      <c r="W414" s="30">
        <v>184.13</v>
      </c>
      <c r="X414" s="30">
        <v>15.34</v>
      </c>
      <c r="Y414" s="30">
        <v>168.79</v>
      </c>
      <c r="Z414" s="30">
        <v>1824</v>
      </c>
      <c r="AA414" s="30">
        <v>368.26</v>
      </c>
      <c r="AB414" s="30">
        <v>0</v>
      </c>
      <c r="AC414" s="30">
        <v>0</v>
      </c>
      <c r="AD414" s="30">
        <v>0</v>
      </c>
    </row>
    <row r="415" spans="1:30">
      <c r="A415" s="30" t="s">
        <v>727</v>
      </c>
      <c r="B415" s="30" t="s">
        <v>726</v>
      </c>
      <c r="C415" s="30" t="b">
        <v>1</v>
      </c>
      <c r="D415" s="30" t="s">
        <v>5</v>
      </c>
      <c r="E415" s="30" t="s">
        <v>10430</v>
      </c>
      <c r="F415" s="30"/>
      <c r="G415" s="30" t="s">
        <v>10431</v>
      </c>
      <c r="H415" s="30">
        <v>9</v>
      </c>
      <c r="I415" s="32">
        <v>43159</v>
      </c>
      <c r="J415" s="32">
        <v>42388</v>
      </c>
      <c r="K415" s="30"/>
      <c r="L415" s="32">
        <v>39531</v>
      </c>
      <c r="M415" s="30">
        <v>1824</v>
      </c>
      <c r="N415" s="30">
        <v>0</v>
      </c>
      <c r="O415" s="30">
        <v>15.35</v>
      </c>
      <c r="P415" s="30">
        <v>184.13</v>
      </c>
      <c r="Q415" s="30">
        <v>15.34</v>
      </c>
      <c r="R415" s="30">
        <v>168.79</v>
      </c>
      <c r="S415" s="30">
        <v>1824</v>
      </c>
      <c r="T415" s="30">
        <v>0</v>
      </c>
      <c r="U415" s="30">
        <v>0</v>
      </c>
      <c r="V415" s="30">
        <v>15.35</v>
      </c>
      <c r="W415" s="30">
        <v>184.13</v>
      </c>
      <c r="X415" s="30">
        <v>15.34</v>
      </c>
      <c r="Y415" s="30">
        <v>168.79</v>
      </c>
      <c r="Z415" s="30">
        <v>1824</v>
      </c>
      <c r="AA415" s="30">
        <v>368.26</v>
      </c>
      <c r="AB415" s="30">
        <v>0</v>
      </c>
      <c r="AC415" s="30">
        <v>0</v>
      </c>
      <c r="AD415" s="30">
        <v>0</v>
      </c>
    </row>
    <row r="416" spans="1:30" hidden="1">
      <c r="A416" s="30" t="s">
        <v>10365</v>
      </c>
      <c r="B416" s="30" t="s">
        <v>726</v>
      </c>
      <c r="C416" s="30" t="b">
        <v>1</v>
      </c>
      <c r="D416" s="30" t="s">
        <v>5</v>
      </c>
      <c r="E416" s="30" t="s">
        <v>10430</v>
      </c>
      <c r="F416" s="30"/>
      <c r="G416" s="30" t="s">
        <v>10431</v>
      </c>
      <c r="H416" s="30">
        <v>10</v>
      </c>
      <c r="I416" s="32">
        <v>42094</v>
      </c>
      <c r="J416" s="32">
        <v>42388</v>
      </c>
      <c r="K416" s="32">
        <v>42443</v>
      </c>
      <c r="L416" s="32">
        <v>39531</v>
      </c>
      <c r="M416" s="30">
        <v>1824</v>
      </c>
      <c r="N416" s="30">
        <v>0</v>
      </c>
      <c r="O416" s="30">
        <v>0</v>
      </c>
      <c r="P416" s="30">
        <v>180.46</v>
      </c>
      <c r="Q416" s="30">
        <v>0</v>
      </c>
      <c r="R416" s="30">
        <v>0</v>
      </c>
      <c r="S416" s="30">
        <v>1287</v>
      </c>
      <c r="T416" s="30">
        <v>537</v>
      </c>
      <c r="U416" s="30">
        <v>537</v>
      </c>
      <c r="V416" s="30">
        <v>0</v>
      </c>
      <c r="W416" s="30">
        <v>180.46</v>
      </c>
      <c r="X416" s="30">
        <v>0</v>
      </c>
      <c r="Y416" s="30">
        <v>0</v>
      </c>
      <c r="Z416" s="30">
        <v>1287</v>
      </c>
      <c r="AA416" s="30">
        <v>537</v>
      </c>
      <c r="AB416" s="30">
        <v>537</v>
      </c>
      <c r="AC416" s="30">
        <v>0</v>
      </c>
      <c r="AD416" s="30">
        <v>-537</v>
      </c>
    </row>
    <row r="417" spans="1:30" hidden="1">
      <c r="A417" s="30" t="s">
        <v>10366</v>
      </c>
      <c r="B417" s="30" t="s">
        <v>10483</v>
      </c>
      <c r="C417" s="30" t="b">
        <v>1</v>
      </c>
      <c r="D417" s="30" t="s">
        <v>5</v>
      </c>
      <c r="E417" s="30" t="s">
        <v>10430</v>
      </c>
      <c r="F417" s="30"/>
      <c r="G417" s="30" t="s">
        <v>10431</v>
      </c>
      <c r="H417" s="30">
        <v>10</v>
      </c>
      <c r="I417" s="32">
        <v>42460</v>
      </c>
      <c r="J417" s="32">
        <v>42388</v>
      </c>
      <c r="K417" s="32">
        <v>42460</v>
      </c>
      <c r="L417" s="32">
        <v>39735</v>
      </c>
      <c r="M417" s="30">
        <v>1585.74</v>
      </c>
      <c r="N417" s="30">
        <v>0</v>
      </c>
      <c r="O417" s="30">
        <v>13.29</v>
      </c>
      <c r="P417" s="30">
        <v>157.88999999999999</v>
      </c>
      <c r="Q417" s="30">
        <v>13.29</v>
      </c>
      <c r="R417" s="30">
        <v>159.47999999999999</v>
      </c>
      <c r="S417" s="30">
        <v>1187.18</v>
      </c>
      <c r="T417" s="30">
        <v>398.56</v>
      </c>
      <c r="U417" s="30">
        <v>398.56</v>
      </c>
      <c r="V417" s="30">
        <v>13.29</v>
      </c>
      <c r="W417" s="30">
        <v>157.88999999999999</v>
      </c>
      <c r="X417" s="30">
        <v>13.29</v>
      </c>
      <c r="Y417" s="30">
        <v>159.47999999999999</v>
      </c>
      <c r="Z417" s="30">
        <v>1187.18</v>
      </c>
      <c r="AA417" s="30">
        <v>478.3</v>
      </c>
      <c r="AB417" s="30">
        <v>398.56</v>
      </c>
      <c r="AC417" s="30">
        <v>0</v>
      </c>
      <c r="AD417" s="30">
        <v>-398.56</v>
      </c>
    </row>
    <row r="418" spans="1:30">
      <c r="A418" s="30" t="s">
        <v>728</v>
      </c>
      <c r="B418" s="30" t="s">
        <v>729</v>
      </c>
      <c r="C418" s="30" t="b">
        <v>1</v>
      </c>
      <c r="D418" s="30" t="s">
        <v>5</v>
      </c>
      <c r="E418" s="30" t="s">
        <v>10430</v>
      </c>
      <c r="F418" s="30"/>
      <c r="G418" s="30" t="s">
        <v>10431</v>
      </c>
      <c r="H418" s="30">
        <v>0</v>
      </c>
      <c r="I418" s="32">
        <v>43190</v>
      </c>
      <c r="J418" s="32">
        <v>42388</v>
      </c>
      <c r="K418" s="30"/>
      <c r="L418" s="32">
        <v>39899</v>
      </c>
      <c r="M418" s="30">
        <v>7316.52</v>
      </c>
      <c r="N418" s="30">
        <v>0</v>
      </c>
      <c r="O418" s="30">
        <v>60.97</v>
      </c>
      <c r="P418" s="30">
        <v>731.64</v>
      </c>
      <c r="Q418" s="30">
        <v>60.97</v>
      </c>
      <c r="R418" s="30">
        <v>731.64</v>
      </c>
      <c r="S418" s="30">
        <v>6627.82</v>
      </c>
      <c r="T418" s="30">
        <v>688.7</v>
      </c>
      <c r="U418" s="30">
        <v>688.7</v>
      </c>
      <c r="V418" s="30">
        <v>60.97</v>
      </c>
      <c r="W418" s="30">
        <v>731.64</v>
      </c>
      <c r="X418" s="30">
        <v>60.97</v>
      </c>
      <c r="Y418" s="30">
        <v>731.64</v>
      </c>
      <c r="Z418" s="30">
        <v>6627.82</v>
      </c>
      <c r="AA418" s="30">
        <v>2212.9499999999998</v>
      </c>
      <c r="AB418" s="30">
        <v>0</v>
      </c>
      <c r="AC418" s="30">
        <v>0</v>
      </c>
      <c r="AD418" s="30">
        <v>0</v>
      </c>
    </row>
    <row r="419" spans="1:30">
      <c r="A419" s="30" t="s">
        <v>730</v>
      </c>
      <c r="B419" s="30" t="s">
        <v>731</v>
      </c>
      <c r="C419" s="30" t="b">
        <v>1</v>
      </c>
      <c r="D419" s="30" t="s">
        <v>5</v>
      </c>
      <c r="E419" s="30" t="s">
        <v>10430</v>
      </c>
      <c r="F419" s="30"/>
      <c r="G419" s="30" t="s">
        <v>10431</v>
      </c>
      <c r="H419" s="30">
        <v>0</v>
      </c>
      <c r="I419" s="32">
        <v>43190</v>
      </c>
      <c r="J419" s="32">
        <v>42388</v>
      </c>
      <c r="K419" s="30"/>
      <c r="L419" s="32">
        <v>39997</v>
      </c>
      <c r="M419" s="30">
        <v>4027.62</v>
      </c>
      <c r="N419" s="30">
        <v>0</v>
      </c>
      <c r="O419" s="30">
        <v>33.56</v>
      </c>
      <c r="P419" s="30">
        <v>402.72</v>
      </c>
      <c r="Q419" s="30">
        <v>33.56</v>
      </c>
      <c r="R419" s="30">
        <v>402.72</v>
      </c>
      <c r="S419" s="30">
        <v>3523.76</v>
      </c>
      <c r="T419" s="30">
        <v>503.86</v>
      </c>
      <c r="U419" s="30">
        <v>503.86</v>
      </c>
      <c r="V419" s="30">
        <v>33.56</v>
      </c>
      <c r="W419" s="30">
        <v>402.72</v>
      </c>
      <c r="X419" s="30">
        <v>33.56</v>
      </c>
      <c r="Y419" s="30">
        <v>402.72</v>
      </c>
      <c r="Z419" s="30">
        <v>3523.76</v>
      </c>
      <c r="AA419" s="30">
        <v>1208.6199999999999</v>
      </c>
      <c r="AB419" s="30">
        <v>0</v>
      </c>
      <c r="AC419" s="30">
        <v>0</v>
      </c>
      <c r="AD419" s="30">
        <v>0</v>
      </c>
    </row>
    <row r="420" spans="1:30">
      <c r="A420" s="30" t="s">
        <v>732</v>
      </c>
      <c r="B420" s="30" t="s">
        <v>733</v>
      </c>
      <c r="C420" s="30" t="b">
        <v>1</v>
      </c>
      <c r="D420" s="30" t="s">
        <v>5</v>
      </c>
      <c r="E420" s="30" t="s">
        <v>10430</v>
      </c>
      <c r="F420" s="30"/>
      <c r="G420" s="30" t="s">
        <v>10431</v>
      </c>
      <c r="H420" s="30">
        <v>0</v>
      </c>
      <c r="I420" s="32">
        <v>43190</v>
      </c>
      <c r="J420" s="32">
        <v>42388</v>
      </c>
      <c r="K420" s="30"/>
      <c r="L420" s="32">
        <v>40219</v>
      </c>
      <c r="M420" s="30">
        <v>1821.72</v>
      </c>
      <c r="N420" s="30">
        <v>0</v>
      </c>
      <c r="O420" s="30">
        <v>15.18</v>
      </c>
      <c r="P420" s="30">
        <v>182.16</v>
      </c>
      <c r="Q420" s="30">
        <v>15.18</v>
      </c>
      <c r="R420" s="30">
        <v>182.16</v>
      </c>
      <c r="S420" s="30">
        <v>1486.84</v>
      </c>
      <c r="T420" s="30">
        <v>334.88</v>
      </c>
      <c r="U420" s="30">
        <v>334.88</v>
      </c>
      <c r="V420" s="30">
        <v>15.18</v>
      </c>
      <c r="W420" s="30">
        <v>182.16</v>
      </c>
      <c r="X420" s="30">
        <v>15.18</v>
      </c>
      <c r="Y420" s="30">
        <v>182.16</v>
      </c>
      <c r="Z420" s="30">
        <v>1486.84</v>
      </c>
      <c r="AA420" s="30">
        <v>729.56</v>
      </c>
      <c r="AB420" s="30">
        <v>0</v>
      </c>
      <c r="AC420" s="30">
        <v>0</v>
      </c>
      <c r="AD420" s="30">
        <v>0</v>
      </c>
    </row>
    <row r="421" spans="1:30">
      <c r="A421" s="30" t="s">
        <v>734</v>
      </c>
      <c r="B421" s="30" t="s">
        <v>735</v>
      </c>
      <c r="C421" s="30" t="b">
        <v>1</v>
      </c>
      <c r="D421" s="30" t="s">
        <v>5</v>
      </c>
      <c r="E421" s="30" t="s">
        <v>10430</v>
      </c>
      <c r="F421" s="30"/>
      <c r="G421" s="30" t="s">
        <v>10431</v>
      </c>
      <c r="H421" s="30">
        <v>0</v>
      </c>
      <c r="I421" s="32">
        <v>43190</v>
      </c>
      <c r="J421" s="32">
        <v>42388</v>
      </c>
      <c r="K421" s="30"/>
      <c r="L421" s="32">
        <v>40219</v>
      </c>
      <c r="M421" s="30">
        <v>706.8</v>
      </c>
      <c r="N421" s="30">
        <v>0</v>
      </c>
      <c r="O421" s="30">
        <v>5.89</v>
      </c>
      <c r="P421" s="30">
        <v>70.680000000000007</v>
      </c>
      <c r="Q421" s="30">
        <v>5.89</v>
      </c>
      <c r="R421" s="30">
        <v>70.680000000000007</v>
      </c>
      <c r="S421" s="30">
        <v>576.89</v>
      </c>
      <c r="T421" s="30">
        <v>129.91</v>
      </c>
      <c r="U421" s="30">
        <v>129.91</v>
      </c>
      <c r="V421" s="30">
        <v>5.89</v>
      </c>
      <c r="W421" s="30">
        <v>70.680000000000007</v>
      </c>
      <c r="X421" s="30">
        <v>5.89</v>
      </c>
      <c r="Y421" s="30">
        <v>70.680000000000007</v>
      </c>
      <c r="Z421" s="30">
        <v>576.89</v>
      </c>
      <c r="AA421" s="30">
        <v>283.05</v>
      </c>
      <c r="AB421" s="30">
        <v>0</v>
      </c>
      <c r="AC421" s="30">
        <v>0</v>
      </c>
      <c r="AD421" s="30">
        <v>0</v>
      </c>
    </row>
    <row r="422" spans="1:30" hidden="1">
      <c r="A422" s="30" t="s">
        <v>10367</v>
      </c>
      <c r="B422" s="30" t="s">
        <v>10484</v>
      </c>
      <c r="C422" s="30" t="b">
        <v>1</v>
      </c>
      <c r="D422" s="30" t="s">
        <v>5</v>
      </c>
      <c r="E422" s="30" t="s">
        <v>10430</v>
      </c>
      <c r="F422" s="30"/>
      <c r="G422" s="30" t="s">
        <v>10431</v>
      </c>
      <c r="H422" s="30">
        <v>10</v>
      </c>
      <c r="I422" s="32">
        <v>42460</v>
      </c>
      <c r="J422" s="32">
        <v>42388</v>
      </c>
      <c r="K422" s="32">
        <v>41729</v>
      </c>
      <c r="L422" s="32">
        <v>39539</v>
      </c>
      <c r="M422" s="30">
        <v>109.37</v>
      </c>
      <c r="N422" s="30">
        <v>0</v>
      </c>
      <c r="O422" s="30">
        <v>0.91</v>
      </c>
      <c r="P422" s="30">
        <v>10.95</v>
      </c>
      <c r="Q422" s="30">
        <v>0.91</v>
      </c>
      <c r="R422" s="30">
        <v>10.92</v>
      </c>
      <c r="S422" s="30">
        <v>87.48</v>
      </c>
      <c r="T422" s="30">
        <v>21.89</v>
      </c>
      <c r="U422" s="30">
        <v>21.89</v>
      </c>
      <c r="V422" s="30">
        <v>0.91</v>
      </c>
      <c r="W422" s="30">
        <v>10.95</v>
      </c>
      <c r="X422" s="30">
        <v>0.91</v>
      </c>
      <c r="Y422" s="30">
        <v>10.92</v>
      </c>
      <c r="Z422" s="30">
        <v>87.48</v>
      </c>
      <c r="AA422" s="30">
        <v>21.89</v>
      </c>
      <c r="AB422" s="30">
        <v>21.89</v>
      </c>
      <c r="AC422" s="30">
        <v>0</v>
      </c>
      <c r="AD422" s="30">
        <v>-21.89</v>
      </c>
    </row>
    <row r="423" spans="1:30" hidden="1">
      <c r="A423" s="30" t="s">
        <v>10368</v>
      </c>
      <c r="B423" s="30" t="s">
        <v>10485</v>
      </c>
      <c r="C423" s="30" t="b">
        <v>1</v>
      </c>
      <c r="D423" s="30" t="s">
        <v>5</v>
      </c>
      <c r="E423" s="30" t="s">
        <v>10430</v>
      </c>
      <c r="F423" s="30"/>
      <c r="G423" s="30" t="s">
        <v>10431</v>
      </c>
      <c r="H423" s="30">
        <v>10</v>
      </c>
      <c r="I423" s="32">
        <v>42460</v>
      </c>
      <c r="J423" s="32">
        <v>42388</v>
      </c>
      <c r="K423" s="32">
        <v>41729</v>
      </c>
      <c r="L423" s="32">
        <v>39539</v>
      </c>
      <c r="M423" s="30">
        <v>109.37</v>
      </c>
      <c r="N423" s="30">
        <v>0</v>
      </c>
      <c r="O423" s="30">
        <v>0.91</v>
      </c>
      <c r="P423" s="30">
        <v>10.95</v>
      </c>
      <c r="Q423" s="30">
        <v>0.91</v>
      </c>
      <c r="R423" s="30">
        <v>10.92</v>
      </c>
      <c r="S423" s="30">
        <v>87.48</v>
      </c>
      <c r="T423" s="30">
        <v>21.89</v>
      </c>
      <c r="U423" s="30">
        <v>21.89</v>
      </c>
      <c r="V423" s="30">
        <v>0.91</v>
      </c>
      <c r="W423" s="30">
        <v>10.95</v>
      </c>
      <c r="X423" s="30">
        <v>0.91</v>
      </c>
      <c r="Y423" s="30">
        <v>10.92</v>
      </c>
      <c r="Z423" s="30">
        <v>87.48</v>
      </c>
      <c r="AA423" s="30">
        <v>21.89</v>
      </c>
      <c r="AB423" s="30">
        <v>21.89</v>
      </c>
      <c r="AC423" s="30">
        <v>0</v>
      </c>
      <c r="AD423" s="30">
        <v>-21.89</v>
      </c>
    </row>
    <row r="424" spans="1:30">
      <c r="A424" s="30" t="s">
        <v>736</v>
      </c>
      <c r="B424" s="30" t="s">
        <v>737</v>
      </c>
      <c r="C424" s="30" t="b">
        <v>1</v>
      </c>
      <c r="D424" s="30" t="s">
        <v>5</v>
      </c>
      <c r="E424" s="30" t="s">
        <v>10430</v>
      </c>
      <c r="F424" s="30"/>
      <c r="G424" s="30" t="s">
        <v>10431</v>
      </c>
      <c r="H424" s="30">
        <v>0</v>
      </c>
      <c r="I424" s="32">
        <v>43190</v>
      </c>
      <c r="J424" s="32">
        <v>42388</v>
      </c>
      <c r="K424" s="30"/>
      <c r="L424" s="32">
        <v>39539</v>
      </c>
      <c r="M424" s="30">
        <v>328.12</v>
      </c>
      <c r="N424" s="30">
        <v>0</v>
      </c>
      <c r="O424" s="30">
        <v>2.73</v>
      </c>
      <c r="P424" s="30">
        <v>32.76</v>
      </c>
      <c r="Q424" s="30">
        <v>2.73</v>
      </c>
      <c r="R424" s="30">
        <v>32.76</v>
      </c>
      <c r="S424" s="30">
        <v>327.97</v>
      </c>
      <c r="T424" s="30">
        <v>0.15</v>
      </c>
      <c r="U424" s="30">
        <v>0.15</v>
      </c>
      <c r="V424" s="30">
        <v>2.73</v>
      </c>
      <c r="W424" s="30">
        <v>32.76</v>
      </c>
      <c r="X424" s="30">
        <v>2.73</v>
      </c>
      <c r="Y424" s="30">
        <v>32.76</v>
      </c>
      <c r="Z424" s="30">
        <v>327.97</v>
      </c>
      <c r="AA424" s="30">
        <v>65.67</v>
      </c>
      <c r="AB424" s="30">
        <v>0</v>
      </c>
      <c r="AC424" s="30">
        <v>0</v>
      </c>
      <c r="AD424" s="30">
        <v>0</v>
      </c>
    </row>
    <row r="425" spans="1:30">
      <c r="A425" s="30" t="s">
        <v>738</v>
      </c>
      <c r="B425" s="30" t="s">
        <v>739</v>
      </c>
      <c r="C425" s="30" t="b">
        <v>1</v>
      </c>
      <c r="D425" s="30" t="s">
        <v>5</v>
      </c>
      <c r="E425" s="30" t="s">
        <v>10430</v>
      </c>
      <c r="F425" s="30"/>
      <c r="G425" s="30" t="s">
        <v>10431</v>
      </c>
      <c r="H425" s="30">
        <v>0</v>
      </c>
      <c r="I425" s="32">
        <v>43190</v>
      </c>
      <c r="J425" s="32">
        <v>42388</v>
      </c>
      <c r="K425" s="30"/>
      <c r="L425" s="32">
        <v>40746</v>
      </c>
      <c r="M425" s="30">
        <v>980.4</v>
      </c>
      <c r="N425" s="30">
        <v>0</v>
      </c>
      <c r="O425" s="30">
        <v>4.8899999999999997</v>
      </c>
      <c r="P425" s="30">
        <v>58.75</v>
      </c>
      <c r="Q425" s="30">
        <v>4.9000000000000004</v>
      </c>
      <c r="R425" s="30">
        <v>58.74</v>
      </c>
      <c r="S425" s="30">
        <v>906.98</v>
      </c>
      <c r="T425" s="30">
        <v>73.42</v>
      </c>
      <c r="U425" s="30">
        <v>73.42</v>
      </c>
      <c r="V425" s="30">
        <v>4.8899999999999997</v>
      </c>
      <c r="W425" s="30">
        <v>58.75</v>
      </c>
      <c r="X425" s="30">
        <v>4.9000000000000004</v>
      </c>
      <c r="Y425" s="30">
        <v>58.74</v>
      </c>
      <c r="Z425" s="30">
        <v>906.98</v>
      </c>
      <c r="AA425" s="30">
        <v>176.21</v>
      </c>
      <c r="AB425" s="30">
        <v>0</v>
      </c>
      <c r="AC425" s="30">
        <v>0</v>
      </c>
      <c r="AD425" s="30">
        <v>0</v>
      </c>
    </row>
    <row r="426" spans="1:30">
      <c r="A426" s="30" t="s">
        <v>740</v>
      </c>
      <c r="B426" s="30" t="s">
        <v>726</v>
      </c>
      <c r="C426" s="30" t="b">
        <v>1</v>
      </c>
      <c r="D426" s="30" t="s">
        <v>5</v>
      </c>
      <c r="E426" s="30" t="s">
        <v>10430</v>
      </c>
      <c r="F426" s="30"/>
      <c r="G426" s="30" t="s">
        <v>10431</v>
      </c>
      <c r="H426" s="30">
        <v>9</v>
      </c>
      <c r="I426" s="32">
        <v>43190</v>
      </c>
      <c r="J426" s="32">
        <v>42388</v>
      </c>
      <c r="K426" s="30"/>
      <c r="L426" s="32">
        <v>39531</v>
      </c>
      <c r="M426" s="30">
        <v>1824</v>
      </c>
      <c r="N426" s="30">
        <v>0</v>
      </c>
      <c r="O426" s="30">
        <v>15.2</v>
      </c>
      <c r="P426" s="30">
        <v>182.4</v>
      </c>
      <c r="Q426" s="30">
        <v>5</v>
      </c>
      <c r="R426" s="30">
        <v>172.2</v>
      </c>
      <c r="S426" s="30">
        <v>1824</v>
      </c>
      <c r="T426" s="30">
        <v>0</v>
      </c>
      <c r="U426" s="30">
        <v>0</v>
      </c>
      <c r="V426" s="30">
        <v>15.2</v>
      </c>
      <c r="W426" s="30">
        <v>182.4</v>
      </c>
      <c r="X426" s="30">
        <v>5</v>
      </c>
      <c r="Y426" s="30">
        <v>172.2</v>
      </c>
      <c r="Z426" s="30">
        <v>1824</v>
      </c>
      <c r="AA426" s="30">
        <v>369.8</v>
      </c>
      <c r="AB426" s="30">
        <v>0</v>
      </c>
      <c r="AC426" s="30">
        <v>0</v>
      </c>
      <c r="AD426" s="30">
        <v>0</v>
      </c>
    </row>
    <row r="427" spans="1:30">
      <c r="A427" s="30" t="s">
        <v>741</v>
      </c>
      <c r="B427" s="30" t="s">
        <v>742</v>
      </c>
      <c r="C427" s="30" t="b">
        <v>1</v>
      </c>
      <c r="D427" s="30" t="s">
        <v>5</v>
      </c>
      <c r="E427" s="30" t="s">
        <v>10430</v>
      </c>
      <c r="F427" s="30"/>
      <c r="G427" s="30" t="s">
        <v>10431</v>
      </c>
      <c r="H427" s="30">
        <v>9</v>
      </c>
      <c r="I427" s="32">
        <v>43190</v>
      </c>
      <c r="J427" s="32">
        <v>42388</v>
      </c>
      <c r="K427" s="30"/>
      <c r="L427" s="32">
        <v>39539</v>
      </c>
      <c r="M427" s="30">
        <v>1111.23</v>
      </c>
      <c r="N427" s="30">
        <v>0</v>
      </c>
      <c r="O427" s="30">
        <v>9.26</v>
      </c>
      <c r="P427" s="30">
        <v>111.12</v>
      </c>
      <c r="Q427" s="30">
        <v>9.1999999999999993</v>
      </c>
      <c r="R427" s="30">
        <v>111.06</v>
      </c>
      <c r="S427" s="30">
        <v>1111.23</v>
      </c>
      <c r="T427" s="30">
        <v>0</v>
      </c>
      <c r="U427" s="30">
        <v>0</v>
      </c>
      <c r="V427" s="30">
        <v>9.26</v>
      </c>
      <c r="W427" s="30">
        <v>111.12</v>
      </c>
      <c r="X427" s="30">
        <v>9.1999999999999993</v>
      </c>
      <c r="Y427" s="30">
        <v>111.06</v>
      </c>
      <c r="Z427" s="30">
        <v>1111.23</v>
      </c>
      <c r="AA427" s="30">
        <v>222.18</v>
      </c>
      <c r="AB427" s="30">
        <v>0</v>
      </c>
      <c r="AC427" s="30">
        <v>0</v>
      </c>
      <c r="AD427" s="30">
        <v>0</v>
      </c>
    </row>
    <row r="428" spans="1:30">
      <c r="A428" s="30" t="s">
        <v>743</v>
      </c>
      <c r="B428" s="30" t="s">
        <v>726</v>
      </c>
      <c r="C428" s="30" t="b">
        <v>1</v>
      </c>
      <c r="D428" s="30" t="s">
        <v>5</v>
      </c>
      <c r="E428" s="30" t="s">
        <v>10430</v>
      </c>
      <c r="F428" s="30"/>
      <c r="G428" s="30" t="s">
        <v>10431</v>
      </c>
      <c r="H428" s="30">
        <v>9</v>
      </c>
      <c r="I428" s="32">
        <v>43190</v>
      </c>
      <c r="J428" s="32">
        <v>42388</v>
      </c>
      <c r="K428" s="30"/>
      <c r="L428" s="32">
        <v>39531</v>
      </c>
      <c r="M428" s="30">
        <v>1824</v>
      </c>
      <c r="N428" s="30">
        <v>0</v>
      </c>
      <c r="O428" s="30">
        <v>15.2</v>
      </c>
      <c r="P428" s="30">
        <v>182.4</v>
      </c>
      <c r="Q428" s="30">
        <v>5</v>
      </c>
      <c r="R428" s="30">
        <v>172.2</v>
      </c>
      <c r="S428" s="30">
        <v>1824</v>
      </c>
      <c r="T428" s="30">
        <v>0</v>
      </c>
      <c r="U428" s="30">
        <v>0</v>
      </c>
      <c r="V428" s="30">
        <v>15.2</v>
      </c>
      <c r="W428" s="30">
        <v>182.4</v>
      </c>
      <c r="X428" s="30">
        <v>5</v>
      </c>
      <c r="Y428" s="30">
        <v>172.2</v>
      </c>
      <c r="Z428" s="30">
        <v>1824</v>
      </c>
      <c r="AA428" s="30">
        <v>369.8</v>
      </c>
      <c r="AB428" s="30">
        <v>0</v>
      </c>
      <c r="AC428" s="30">
        <v>0</v>
      </c>
      <c r="AD428" s="30">
        <v>0</v>
      </c>
    </row>
    <row r="429" spans="1:30" hidden="1">
      <c r="A429" s="30" t="s">
        <v>10369</v>
      </c>
      <c r="B429" s="30" t="s">
        <v>10486</v>
      </c>
      <c r="C429" s="30" t="b">
        <v>1</v>
      </c>
      <c r="D429" s="30" t="s">
        <v>5</v>
      </c>
      <c r="E429" s="30" t="s">
        <v>10430</v>
      </c>
      <c r="F429" s="30"/>
      <c r="G429" s="30" t="s">
        <v>10431</v>
      </c>
      <c r="H429" s="30">
        <v>10</v>
      </c>
      <c r="I429" s="32">
        <v>42460</v>
      </c>
      <c r="J429" s="32">
        <v>42388</v>
      </c>
      <c r="K429" s="32">
        <v>41729</v>
      </c>
      <c r="L429" s="32">
        <v>39539</v>
      </c>
      <c r="M429" s="30">
        <v>109.37</v>
      </c>
      <c r="N429" s="30">
        <v>0</v>
      </c>
      <c r="O429" s="30">
        <v>0.91</v>
      </c>
      <c r="P429" s="30">
        <v>10.95</v>
      </c>
      <c r="Q429" s="30">
        <v>0.91</v>
      </c>
      <c r="R429" s="30">
        <v>10.92</v>
      </c>
      <c r="S429" s="30">
        <v>87.48</v>
      </c>
      <c r="T429" s="30">
        <v>21.89</v>
      </c>
      <c r="U429" s="30">
        <v>21.89</v>
      </c>
      <c r="V429" s="30">
        <v>0.91</v>
      </c>
      <c r="W429" s="30">
        <v>10.95</v>
      </c>
      <c r="X429" s="30">
        <v>0.91</v>
      </c>
      <c r="Y429" s="30">
        <v>10.92</v>
      </c>
      <c r="Z429" s="30">
        <v>87.48</v>
      </c>
      <c r="AA429" s="30">
        <v>21.89</v>
      </c>
      <c r="AB429" s="30">
        <v>21.89</v>
      </c>
      <c r="AC429" s="30">
        <v>0</v>
      </c>
      <c r="AD429" s="30">
        <v>-21.89</v>
      </c>
    </row>
    <row r="430" spans="1:30" hidden="1">
      <c r="A430" s="30" t="s">
        <v>10370</v>
      </c>
      <c r="B430" s="30" t="s">
        <v>10487</v>
      </c>
      <c r="C430" s="30" t="b">
        <v>1</v>
      </c>
      <c r="D430" s="30" t="s">
        <v>5</v>
      </c>
      <c r="E430" s="30" t="s">
        <v>10430</v>
      </c>
      <c r="F430" s="30"/>
      <c r="G430" s="30" t="s">
        <v>10431</v>
      </c>
      <c r="H430" s="30">
        <v>10</v>
      </c>
      <c r="I430" s="32">
        <v>42460</v>
      </c>
      <c r="J430" s="32">
        <v>42388</v>
      </c>
      <c r="K430" s="32">
        <v>41729</v>
      </c>
      <c r="L430" s="32">
        <v>38604</v>
      </c>
      <c r="M430" s="30">
        <v>150</v>
      </c>
      <c r="N430" s="30">
        <v>0</v>
      </c>
      <c r="O430" s="30">
        <v>0.83</v>
      </c>
      <c r="P430" s="30">
        <v>10.37</v>
      </c>
      <c r="Q430" s="30">
        <v>0.83</v>
      </c>
      <c r="R430" s="30">
        <v>9.9600000000000009</v>
      </c>
      <c r="S430" s="30">
        <v>103.61</v>
      </c>
      <c r="T430" s="30">
        <v>46.39</v>
      </c>
      <c r="U430" s="30">
        <v>46.39</v>
      </c>
      <c r="V430" s="30">
        <v>0.83</v>
      </c>
      <c r="W430" s="30">
        <v>10.37</v>
      </c>
      <c r="X430" s="30">
        <v>0.83</v>
      </c>
      <c r="Y430" s="30">
        <v>9.9600000000000009</v>
      </c>
      <c r="Z430" s="30">
        <v>103.61</v>
      </c>
      <c r="AA430" s="30">
        <v>52.2</v>
      </c>
      <c r="AB430" s="30">
        <v>46.39</v>
      </c>
      <c r="AC430" s="30">
        <v>0</v>
      </c>
      <c r="AD430" s="30">
        <v>-46.39</v>
      </c>
    </row>
    <row r="431" spans="1:30">
      <c r="A431" s="30" t="s">
        <v>744</v>
      </c>
      <c r="B431" s="30" t="s">
        <v>745</v>
      </c>
      <c r="C431" s="30" t="b">
        <v>1</v>
      </c>
      <c r="D431" s="30" t="s">
        <v>5</v>
      </c>
      <c r="E431" s="30" t="s">
        <v>10430</v>
      </c>
      <c r="F431" s="30"/>
      <c r="G431" s="30" t="s">
        <v>10431</v>
      </c>
      <c r="H431" s="30">
        <v>0</v>
      </c>
      <c r="I431" s="32">
        <v>43190</v>
      </c>
      <c r="J431" s="32">
        <v>42388</v>
      </c>
      <c r="K431" s="30"/>
      <c r="L431" s="32">
        <v>38905</v>
      </c>
      <c r="M431" s="30">
        <v>980.4</v>
      </c>
      <c r="N431" s="30">
        <v>0</v>
      </c>
      <c r="O431" s="30">
        <v>3.64</v>
      </c>
      <c r="P431" s="30">
        <v>43.73</v>
      </c>
      <c r="Q431" s="30">
        <v>3.65</v>
      </c>
      <c r="R431" s="30">
        <v>43.74</v>
      </c>
      <c r="S431" s="30">
        <v>969.47</v>
      </c>
      <c r="T431" s="30">
        <v>10.93</v>
      </c>
      <c r="U431" s="30">
        <v>10.93</v>
      </c>
      <c r="V431" s="30">
        <v>3.64</v>
      </c>
      <c r="W431" s="30">
        <v>43.73</v>
      </c>
      <c r="X431" s="30">
        <v>3.65</v>
      </c>
      <c r="Y431" s="30">
        <v>43.74</v>
      </c>
      <c r="Z431" s="30">
        <v>969.47</v>
      </c>
      <c r="AA431" s="30">
        <v>87.47</v>
      </c>
      <c r="AB431" s="30">
        <v>0</v>
      </c>
      <c r="AC431" s="30">
        <v>0</v>
      </c>
      <c r="AD431" s="30">
        <v>0</v>
      </c>
    </row>
    <row r="432" spans="1:30" hidden="1">
      <c r="A432" s="30" t="s">
        <v>10371</v>
      </c>
      <c r="B432" s="30" t="s">
        <v>10488</v>
      </c>
      <c r="C432" s="30" t="b">
        <v>1</v>
      </c>
      <c r="D432" s="30" t="s">
        <v>5</v>
      </c>
      <c r="E432" s="30" t="s">
        <v>10430</v>
      </c>
      <c r="F432" s="30"/>
      <c r="G432" s="30" t="s">
        <v>10431</v>
      </c>
      <c r="H432" s="30">
        <v>10</v>
      </c>
      <c r="I432" s="32">
        <v>42460</v>
      </c>
      <c r="J432" s="32">
        <v>42388</v>
      </c>
      <c r="K432" s="32">
        <v>41729</v>
      </c>
      <c r="L432" s="32">
        <v>38604</v>
      </c>
      <c r="M432" s="30">
        <v>150</v>
      </c>
      <c r="N432" s="30">
        <v>0</v>
      </c>
      <c r="O432" s="30">
        <v>0.83</v>
      </c>
      <c r="P432" s="30">
        <v>10.37</v>
      </c>
      <c r="Q432" s="30">
        <v>0.83</v>
      </c>
      <c r="R432" s="30">
        <v>9.9600000000000009</v>
      </c>
      <c r="S432" s="30">
        <v>103.61</v>
      </c>
      <c r="T432" s="30">
        <v>46.39</v>
      </c>
      <c r="U432" s="30">
        <v>46.39</v>
      </c>
      <c r="V432" s="30">
        <v>0.83</v>
      </c>
      <c r="W432" s="30">
        <v>10.37</v>
      </c>
      <c r="X432" s="30">
        <v>0.83</v>
      </c>
      <c r="Y432" s="30">
        <v>9.9600000000000009</v>
      </c>
      <c r="Z432" s="30">
        <v>103.61</v>
      </c>
      <c r="AA432" s="30">
        <v>52.2</v>
      </c>
      <c r="AB432" s="30">
        <v>46.39</v>
      </c>
      <c r="AC432" s="30">
        <v>0</v>
      </c>
      <c r="AD432" s="30">
        <v>-46.39</v>
      </c>
    </row>
    <row r="433" spans="1:30" hidden="1">
      <c r="A433" s="30" t="s">
        <v>10372</v>
      </c>
      <c r="B433" s="30" t="s">
        <v>10489</v>
      </c>
      <c r="C433" s="30" t="b">
        <v>1</v>
      </c>
      <c r="D433" s="30" t="s">
        <v>5</v>
      </c>
      <c r="E433" s="30" t="s">
        <v>10430</v>
      </c>
      <c r="F433" s="30"/>
      <c r="G433" s="30" t="s">
        <v>10431</v>
      </c>
      <c r="H433" s="30">
        <v>10</v>
      </c>
      <c r="I433" s="32">
        <v>42094</v>
      </c>
      <c r="J433" s="32">
        <v>42388</v>
      </c>
      <c r="K433" s="32">
        <v>42443</v>
      </c>
      <c r="L433" s="32">
        <v>39531</v>
      </c>
      <c r="M433" s="30">
        <v>5742</v>
      </c>
      <c r="N433" s="30">
        <v>0</v>
      </c>
      <c r="O433" s="30">
        <v>0</v>
      </c>
      <c r="P433" s="30">
        <v>568.14</v>
      </c>
      <c r="Q433" s="30">
        <v>0</v>
      </c>
      <c r="R433" s="30">
        <v>0</v>
      </c>
      <c r="S433" s="30">
        <v>4051.5</v>
      </c>
      <c r="T433" s="30">
        <v>1690.5</v>
      </c>
      <c r="U433" s="30">
        <v>1690.5</v>
      </c>
      <c r="V433" s="30">
        <v>0</v>
      </c>
      <c r="W433" s="30">
        <v>568.14</v>
      </c>
      <c r="X433" s="30">
        <v>0</v>
      </c>
      <c r="Y433" s="30">
        <v>0</v>
      </c>
      <c r="Z433" s="30">
        <v>4051.5</v>
      </c>
      <c r="AA433" s="30">
        <v>1690.5</v>
      </c>
      <c r="AB433" s="30">
        <v>1690.5</v>
      </c>
      <c r="AC433" s="30">
        <v>0</v>
      </c>
      <c r="AD433" s="30">
        <v>-1690.5</v>
      </c>
    </row>
    <row r="434" spans="1:30">
      <c r="A434" s="30" t="s">
        <v>746</v>
      </c>
      <c r="B434" s="30" t="s">
        <v>747</v>
      </c>
      <c r="C434" s="30" t="b">
        <v>1</v>
      </c>
      <c r="D434" s="30" t="s">
        <v>5</v>
      </c>
      <c r="E434" s="30" t="s">
        <v>10430</v>
      </c>
      <c r="F434" s="30"/>
      <c r="G434" s="30" t="s">
        <v>10431</v>
      </c>
      <c r="H434" s="30">
        <v>0</v>
      </c>
      <c r="I434" s="32">
        <v>43190</v>
      </c>
      <c r="J434" s="32">
        <v>42388</v>
      </c>
      <c r="K434" s="30"/>
      <c r="L434" s="32">
        <v>39643</v>
      </c>
      <c r="M434" s="30">
        <v>1592.58</v>
      </c>
      <c r="N434" s="30">
        <v>0</v>
      </c>
      <c r="O434" s="30">
        <v>13.27</v>
      </c>
      <c r="P434" s="30">
        <v>159.24</v>
      </c>
      <c r="Q434" s="30">
        <v>13.27</v>
      </c>
      <c r="R434" s="30">
        <v>159.24</v>
      </c>
      <c r="S434" s="30">
        <v>1551.42</v>
      </c>
      <c r="T434" s="30">
        <v>41.16</v>
      </c>
      <c r="U434" s="30">
        <v>41.16</v>
      </c>
      <c r="V434" s="30">
        <v>13.27</v>
      </c>
      <c r="W434" s="30">
        <v>159.24</v>
      </c>
      <c r="X434" s="30">
        <v>13.27</v>
      </c>
      <c r="Y434" s="30">
        <v>159.24</v>
      </c>
      <c r="Z434" s="30">
        <v>1551.42</v>
      </c>
      <c r="AA434" s="30">
        <v>319.83</v>
      </c>
      <c r="AB434" s="30">
        <v>0</v>
      </c>
      <c r="AC434" s="30">
        <v>0</v>
      </c>
      <c r="AD434" s="30">
        <v>0</v>
      </c>
    </row>
    <row r="435" spans="1:30" hidden="1">
      <c r="A435" s="30" t="s">
        <v>10373</v>
      </c>
      <c r="B435" s="30" t="s">
        <v>10490</v>
      </c>
      <c r="C435" s="30" t="b">
        <v>1</v>
      </c>
      <c r="D435" s="30" t="s">
        <v>5</v>
      </c>
      <c r="E435" s="30" t="s">
        <v>10430</v>
      </c>
      <c r="F435" s="30"/>
      <c r="G435" s="30" t="s">
        <v>10431</v>
      </c>
      <c r="H435" s="30">
        <v>10</v>
      </c>
      <c r="I435" s="32">
        <v>42460</v>
      </c>
      <c r="J435" s="32">
        <v>42388</v>
      </c>
      <c r="K435" s="32">
        <v>41729</v>
      </c>
      <c r="L435" s="32">
        <v>39539</v>
      </c>
      <c r="M435" s="30">
        <v>109.37</v>
      </c>
      <c r="N435" s="30">
        <v>0</v>
      </c>
      <c r="O435" s="30">
        <v>0.91</v>
      </c>
      <c r="P435" s="30">
        <v>10.95</v>
      </c>
      <c r="Q435" s="30">
        <v>0.91</v>
      </c>
      <c r="R435" s="30">
        <v>10.92</v>
      </c>
      <c r="S435" s="30">
        <v>87.48</v>
      </c>
      <c r="T435" s="30">
        <v>21.89</v>
      </c>
      <c r="U435" s="30">
        <v>21.89</v>
      </c>
      <c r="V435" s="30">
        <v>0.91</v>
      </c>
      <c r="W435" s="30">
        <v>10.95</v>
      </c>
      <c r="X435" s="30">
        <v>0.91</v>
      </c>
      <c r="Y435" s="30">
        <v>10.92</v>
      </c>
      <c r="Z435" s="30">
        <v>87.48</v>
      </c>
      <c r="AA435" s="30">
        <v>21.89</v>
      </c>
      <c r="AB435" s="30">
        <v>21.89</v>
      </c>
      <c r="AC435" s="30">
        <v>0</v>
      </c>
      <c r="AD435" s="30">
        <v>-21.89</v>
      </c>
    </row>
    <row r="436" spans="1:30">
      <c r="A436" s="30" t="s">
        <v>748</v>
      </c>
      <c r="B436" s="30" t="s">
        <v>749</v>
      </c>
      <c r="C436" s="30" t="b">
        <v>1</v>
      </c>
      <c r="D436" s="30" t="s">
        <v>5</v>
      </c>
      <c r="E436" s="30" t="s">
        <v>10430</v>
      </c>
      <c r="F436" s="30"/>
      <c r="G436" s="30" t="s">
        <v>10431</v>
      </c>
      <c r="H436" s="30">
        <v>0</v>
      </c>
      <c r="I436" s="32">
        <v>43190</v>
      </c>
      <c r="J436" s="32">
        <v>42388</v>
      </c>
      <c r="K436" s="30"/>
      <c r="L436" s="32">
        <v>38929</v>
      </c>
      <c r="M436" s="30">
        <v>1818.3</v>
      </c>
      <c r="N436" s="30">
        <v>0</v>
      </c>
      <c r="O436" s="30">
        <v>6.91</v>
      </c>
      <c r="P436" s="30">
        <v>82.96</v>
      </c>
      <c r="Q436" s="30">
        <v>6.92</v>
      </c>
      <c r="R436" s="30">
        <v>82.98</v>
      </c>
      <c r="S436" s="30">
        <v>1797.56</v>
      </c>
      <c r="T436" s="30">
        <v>20.74</v>
      </c>
      <c r="U436" s="30">
        <v>20.74</v>
      </c>
      <c r="V436" s="30">
        <v>6.91</v>
      </c>
      <c r="W436" s="30">
        <v>82.96</v>
      </c>
      <c r="X436" s="30">
        <v>6.92</v>
      </c>
      <c r="Y436" s="30">
        <v>82.98</v>
      </c>
      <c r="Z436" s="30">
        <v>1797.56</v>
      </c>
      <c r="AA436" s="30">
        <v>165.95</v>
      </c>
      <c r="AB436" s="30">
        <v>0</v>
      </c>
      <c r="AC436" s="30">
        <v>0</v>
      </c>
      <c r="AD436" s="30">
        <v>0</v>
      </c>
    </row>
    <row r="437" spans="1:30">
      <c r="A437" s="30" t="s">
        <v>750</v>
      </c>
      <c r="B437" s="30" t="s">
        <v>751</v>
      </c>
      <c r="C437" s="30" t="b">
        <v>1</v>
      </c>
      <c r="D437" s="30" t="s">
        <v>5</v>
      </c>
      <c r="E437" s="30" t="s">
        <v>10430</v>
      </c>
      <c r="F437" s="30"/>
      <c r="G437" s="30" t="s">
        <v>10431</v>
      </c>
      <c r="H437" s="30">
        <v>0</v>
      </c>
      <c r="I437" s="32">
        <v>43190</v>
      </c>
      <c r="J437" s="32">
        <v>42388</v>
      </c>
      <c r="K437" s="30"/>
      <c r="L437" s="32">
        <v>38905</v>
      </c>
      <c r="M437" s="30">
        <v>733.02</v>
      </c>
      <c r="N437" s="30">
        <v>0</v>
      </c>
      <c r="O437" s="30">
        <v>2.72</v>
      </c>
      <c r="P437" s="30">
        <v>32.69</v>
      </c>
      <c r="Q437" s="30">
        <v>2.73</v>
      </c>
      <c r="R437" s="30">
        <v>32.700000000000003</v>
      </c>
      <c r="S437" s="30">
        <v>724.85</v>
      </c>
      <c r="T437" s="30">
        <v>8.17</v>
      </c>
      <c r="U437" s="30">
        <v>8.17</v>
      </c>
      <c r="V437" s="30">
        <v>2.72</v>
      </c>
      <c r="W437" s="30">
        <v>32.69</v>
      </c>
      <c r="X437" s="30">
        <v>2.73</v>
      </c>
      <c r="Y437" s="30">
        <v>32.700000000000003</v>
      </c>
      <c r="Z437" s="30">
        <v>724.85</v>
      </c>
      <c r="AA437" s="30">
        <v>65.39</v>
      </c>
      <c r="AB437" s="30">
        <v>0</v>
      </c>
      <c r="AC437" s="30">
        <v>0</v>
      </c>
      <c r="AD437" s="30">
        <v>0</v>
      </c>
    </row>
    <row r="438" spans="1:30" hidden="1">
      <c r="A438" s="30" t="s">
        <v>10374</v>
      </c>
      <c r="B438" s="30" t="s">
        <v>10491</v>
      </c>
      <c r="C438" s="30" t="b">
        <v>1</v>
      </c>
      <c r="D438" s="30" t="s">
        <v>5</v>
      </c>
      <c r="E438" s="30" t="s">
        <v>10430</v>
      </c>
      <c r="F438" s="30"/>
      <c r="G438" s="30" t="s">
        <v>10431</v>
      </c>
      <c r="H438" s="30">
        <v>10</v>
      </c>
      <c r="I438" s="32">
        <v>42460</v>
      </c>
      <c r="J438" s="32">
        <v>42388</v>
      </c>
      <c r="K438" s="32">
        <v>41729</v>
      </c>
      <c r="L438" s="32">
        <v>39539</v>
      </c>
      <c r="M438" s="30">
        <v>109.37</v>
      </c>
      <c r="N438" s="30">
        <v>0</v>
      </c>
      <c r="O438" s="30">
        <v>0.91</v>
      </c>
      <c r="P438" s="30">
        <v>10.95</v>
      </c>
      <c r="Q438" s="30">
        <v>0.91</v>
      </c>
      <c r="R438" s="30">
        <v>10.92</v>
      </c>
      <c r="S438" s="30">
        <v>87.48</v>
      </c>
      <c r="T438" s="30">
        <v>21.89</v>
      </c>
      <c r="U438" s="30">
        <v>21.89</v>
      </c>
      <c r="V438" s="30">
        <v>0.91</v>
      </c>
      <c r="W438" s="30">
        <v>10.95</v>
      </c>
      <c r="X438" s="30">
        <v>0.91</v>
      </c>
      <c r="Y438" s="30">
        <v>10.92</v>
      </c>
      <c r="Z438" s="30">
        <v>87.48</v>
      </c>
      <c r="AA438" s="30">
        <v>21.89</v>
      </c>
      <c r="AB438" s="30">
        <v>21.89</v>
      </c>
      <c r="AC438" s="30">
        <v>0</v>
      </c>
      <c r="AD438" s="30">
        <v>-21.89</v>
      </c>
    </row>
    <row r="439" spans="1:30">
      <c r="A439" s="30" t="s">
        <v>752</v>
      </c>
      <c r="B439" s="30" t="s">
        <v>753</v>
      </c>
      <c r="C439" s="30" t="b">
        <v>1</v>
      </c>
      <c r="D439" s="30" t="s">
        <v>5</v>
      </c>
      <c r="E439" s="30" t="s">
        <v>10430</v>
      </c>
      <c r="F439" s="30"/>
      <c r="G439" s="30" t="s">
        <v>10492</v>
      </c>
      <c r="H439" s="30">
        <v>0</v>
      </c>
      <c r="I439" s="32">
        <v>43190</v>
      </c>
      <c r="J439" s="32">
        <v>42388</v>
      </c>
      <c r="K439" s="30"/>
      <c r="L439" s="32">
        <v>40497</v>
      </c>
      <c r="M439" s="30">
        <v>91770</v>
      </c>
      <c r="N439" s="30">
        <v>0</v>
      </c>
      <c r="O439" s="30">
        <v>229.63</v>
      </c>
      <c r="P439" s="30">
        <v>2755.64</v>
      </c>
      <c r="Q439" s="30">
        <v>229.64</v>
      </c>
      <c r="R439" s="30">
        <v>2755.62</v>
      </c>
      <c r="S439" s="30">
        <v>87406.94</v>
      </c>
      <c r="T439" s="30">
        <v>4363.0600000000004</v>
      </c>
      <c r="U439" s="30">
        <v>4363.0600000000004</v>
      </c>
      <c r="V439" s="30">
        <v>229.63</v>
      </c>
      <c r="W439" s="30">
        <v>2755.64</v>
      </c>
      <c r="X439" s="30">
        <v>229.64</v>
      </c>
      <c r="Y439" s="30">
        <v>2755.62</v>
      </c>
      <c r="Z439" s="30">
        <v>87406.94</v>
      </c>
      <c r="AA439" s="30">
        <v>11022.52</v>
      </c>
      <c r="AB439" s="30">
        <v>0</v>
      </c>
      <c r="AC439" s="30">
        <v>0</v>
      </c>
      <c r="AD439" s="30">
        <v>0</v>
      </c>
    </row>
    <row r="440" spans="1:30">
      <c r="A440" s="30" t="s">
        <v>754</v>
      </c>
      <c r="B440" s="30" t="s">
        <v>755</v>
      </c>
      <c r="C440" s="30" t="b">
        <v>1</v>
      </c>
      <c r="D440" s="30" t="s">
        <v>5</v>
      </c>
      <c r="E440" s="30" t="s">
        <v>10430</v>
      </c>
      <c r="F440" s="30"/>
      <c r="G440" s="30" t="s">
        <v>10492</v>
      </c>
      <c r="H440" s="30">
        <v>0</v>
      </c>
      <c r="I440" s="32">
        <v>43190</v>
      </c>
      <c r="J440" s="32">
        <v>42388</v>
      </c>
      <c r="K440" s="30"/>
      <c r="L440" s="32">
        <v>40497</v>
      </c>
      <c r="M440" s="30">
        <v>14204.4</v>
      </c>
      <c r="N440" s="30">
        <v>0</v>
      </c>
      <c r="O440" s="30">
        <v>35.549999999999997</v>
      </c>
      <c r="P440" s="30">
        <v>426.6</v>
      </c>
      <c r="Q440" s="30">
        <v>35.56</v>
      </c>
      <c r="R440" s="30">
        <v>426.66</v>
      </c>
      <c r="S440" s="30">
        <v>13528.86</v>
      </c>
      <c r="T440" s="30">
        <v>675.54</v>
      </c>
      <c r="U440" s="30">
        <v>675.54</v>
      </c>
      <c r="V440" s="30">
        <v>35.549999999999997</v>
      </c>
      <c r="W440" s="30">
        <v>426.6</v>
      </c>
      <c r="X440" s="30">
        <v>35.56</v>
      </c>
      <c r="Y440" s="30">
        <v>426.66</v>
      </c>
      <c r="Z440" s="30">
        <v>13528.86</v>
      </c>
      <c r="AA440" s="30">
        <v>1706.55</v>
      </c>
      <c r="AB440" s="30">
        <v>0</v>
      </c>
      <c r="AC440" s="30">
        <v>0</v>
      </c>
      <c r="AD440" s="30">
        <v>0</v>
      </c>
    </row>
    <row r="441" spans="1:30">
      <c r="A441" s="30" t="s">
        <v>756</v>
      </c>
      <c r="B441" s="30" t="s">
        <v>757</v>
      </c>
      <c r="C441" s="30" t="b">
        <v>1</v>
      </c>
      <c r="D441" s="30" t="s">
        <v>5</v>
      </c>
      <c r="E441" s="30" t="s">
        <v>10430</v>
      </c>
      <c r="F441" s="30"/>
      <c r="G441" s="30" t="s">
        <v>10492</v>
      </c>
      <c r="H441" s="30">
        <v>9</v>
      </c>
      <c r="I441" s="32">
        <v>42825</v>
      </c>
      <c r="J441" s="32">
        <v>42388</v>
      </c>
      <c r="K441" s="30"/>
      <c r="L441" s="32">
        <v>40497</v>
      </c>
      <c r="M441" s="30">
        <v>91770</v>
      </c>
      <c r="N441" s="30">
        <v>0</v>
      </c>
      <c r="O441" s="30">
        <v>0</v>
      </c>
      <c r="P441" s="30">
        <v>0</v>
      </c>
      <c r="Q441" s="30">
        <v>0</v>
      </c>
      <c r="R441" s="30">
        <v>0</v>
      </c>
      <c r="S441" s="30">
        <v>91770</v>
      </c>
      <c r="T441" s="30">
        <v>0</v>
      </c>
      <c r="U441" s="30">
        <v>0</v>
      </c>
      <c r="V441" s="30">
        <v>0</v>
      </c>
      <c r="W441" s="30">
        <v>0</v>
      </c>
      <c r="X441" s="30">
        <v>0</v>
      </c>
      <c r="Y441" s="30">
        <v>0</v>
      </c>
      <c r="Z441" s="30">
        <v>91770</v>
      </c>
      <c r="AA441" s="30">
        <v>91770</v>
      </c>
      <c r="AB441" s="30">
        <v>0</v>
      </c>
      <c r="AC441" s="30">
        <v>0</v>
      </c>
      <c r="AD441" s="30">
        <v>0</v>
      </c>
    </row>
    <row r="442" spans="1:30">
      <c r="A442" s="30" t="s">
        <v>758</v>
      </c>
      <c r="B442" s="30" t="s">
        <v>759</v>
      </c>
      <c r="C442" s="30" t="b">
        <v>1</v>
      </c>
      <c r="D442" s="30" t="s">
        <v>5</v>
      </c>
      <c r="E442" s="30" t="s">
        <v>10430</v>
      </c>
      <c r="F442" s="30"/>
      <c r="G442" s="30" t="s">
        <v>10492</v>
      </c>
      <c r="H442" s="30">
        <v>0</v>
      </c>
      <c r="I442" s="32">
        <v>43190</v>
      </c>
      <c r="J442" s="32">
        <v>42388</v>
      </c>
      <c r="K442" s="30"/>
      <c r="L442" s="32">
        <v>40497</v>
      </c>
      <c r="M442" s="30">
        <v>14204.4</v>
      </c>
      <c r="N442" s="30">
        <v>0</v>
      </c>
      <c r="O442" s="30">
        <v>35.549999999999997</v>
      </c>
      <c r="P442" s="30">
        <v>426.6</v>
      </c>
      <c r="Q442" s="30">
        <v>35.56</v>
      </c>
      <c r="R442" s="30">
        <v>426.66</v>
      </c>
      <c r="S442" s="30">
        <v>13528.86</v>
      </c>
      <c r="T442" s="30">
        <v>675.54</v>
      </c>
      <c r="U442" s="30">
        <v>675.54</v>
      </c>
      <c r="V442" s="30">
        <v>35.549999999999997</v>
      </c>
      <c r="W442" s="30">
        <v>426.6</v>
      </c>
      <c r="X442" s="30">
        <v>35.56</v>
      </c>
      <c r="Y442" s="30">
        <v>426.66</v>
      </c>
      <c r="Z442" s="30">
        <v>13528.86</v>
      </c>
      <c r="AA442" s="30">
        <v>1706.55</v>
      </c>
      <c r="AB442" s="30">
        <v>0</v>
      </c>
      <c r="AC442" s="30">
        <v>0</v>
      </c>
      <c r="AD442" s="30">
        <v>0</v>
      </c>
    </row>
    <row r="443" spans="1:30">
      <c r="A443" s="30" t="s">
        <v>760</v>
      </c>
      <c r="B443" s="30" t="s">
        <v>761</v>
      </c>
      <c r="C443" s="30" t="b">
        <v>1</v>
      </c>
      <c r="D443" s="30" t="s">
        <v>5</v>
      </c>
      <c r="E443" s="30" t="s">
        <v>10430</v>
      </c>
      <c r="F443" s="30"/>
      <c r="G443" s="30" t="s">
        <v>10431</v>
      </c>
      <c r="H443" s="30">
        <v>0</v>
      </c>
      <c r="I443" s="32">
        <v>43190</v>
      </c>
      <c r="J443" s="32">
        <v>42388</v>
      </c>
      <c r="K443" s="30"/>
      <c r="L443" s="32">
        <v>41722</v>
      </c>
      <c r="M443" s="30">
        <v>5618.37</v>
      </c>
      <c r="N443" s="30">
        <v>0</v>
      </c>
      <c r="O443" s="30">
        <v>79.400000000000006</v>
      </c>
      <c r="P443" s="30">
        <v>952.8</v>
      </c>
      <c r="Q443" s="30">
        <v>79.41</v>
      </c>
      <c r="R443" s="30">
        <v>952.82</v>
      </c>
      <c r="S443" s="30">
        <v>4744.92</v>
      </c>
      <c r="T443" s="30">
        <v>873.45</v>
      </c>
      <c r="U443" s="30">
        <v>873.45</v>
      </c>
      <c r="V443" s="30">
        <v>79.400000000000006</v>
      </c>
      <c r="W443" s="30">
        <v>952.8</v>
      </c>
      <c r="X443" s="30">
        <v>79.41</v>
      </c>
      <c r="Y443" s="30">
        <v>952.82</v>
      </c>
      <c r="Z443" s="30">
        <v>4744.92</v>
      </c>
      <c r="AA443" s="30">
        <v>2858.47</v>
      </c>
      <c r="AB443" s="30">
        <v>0</v>
      </c>
      <c r="AC443" s="30">
        <v>0</v>
      </c>
      <c r="AD443" s="30">
        <v>0</v>
      </c>
    </row>
    <row r="444" spans="1:30" hidden="1">
      <c r="A444" s="30" t="s">
        <v>10375</v>
      </c>
      <c r="B444" s="30" t="s">
        <v>10493</v>
      </c>
      <c r="C444" s="30" t="b">
        <v>1</v>
      </c>
      <c r="D444" s="30" t="s">
        <v>5</v>
      </c>
      <c r="E444" s="30" t="s">
        <v>10430</v>
      </c>
      <c r="F444" s="30"/>
      <c r="G444" s="30" t="s">
        <v>10431</v>
      </c>
      <c r="H444" s="30">
        <v>10</v>
      </c>
      <c r="I444" s="32">
        <v>42094</v>
      </c>
      <c r="J444" s="32">
        <v>42388</v>
      </c>
      <c r="K444" s="32">
        <v>42443</v>
      </c>
      <c r="L444" s="32">
        <v>39539</v>
      </c>
      <c r="M444" s="30">
        <v>109.37</v>
      </c>
      <c r="N444" s="30">
        <v>0</v>
      </c>
      <c r="O444" s="30">
        <v>0</v>
      </c>
      <c r="P444" s="30">
        <v>10.95</v>
      </c>
      <c r="Q444" s="30">
        <v>0</v>
      </c>
      <c r="R444" s="30">
        <v>0</v>
      </c>
      <c r="S444" s="30">
        <v>76.56</v>
      </c>
      <c r="T444" s="30">
        <v>32.81</v>
      </c>
      <c r="U444" s="30">
        <v>32.81</v>
      </c>
      <c r="V444" s="30">
        <v>0</v>
      </c>
      <c r="W444" s="30">
        <v>10.95</v>
      </c>
      <c r="X444" s="30">
        <v>0</v>
      </c>
      <c r="Y444" s="30">
        <v>0</v>
      </c>
      <c r="Z444" s="30">
        <v>76.56</v>
      </c>
      <c r="AA444" s="30">
        <v>32.81</v>
      </c>
      <c r="AB444" s="30">
        <v>32.81</v>
      </c>
      <c r="AC444" s="30">
        <v>0</v>
      </c>
      <c r="AD444" s="30">
        <v>-32.81</v>
      </c>
    </row>
    <row r="445" spans="1:30">
      <c r="A445" s="30" t="s">
        <v>762</v>
      </c>
      <c r="B445" s="30" t="s">
        <v>763</v>
      </c>
      <c r="C445" s="30" t="b">
        <v>1</v>
      </c>
      <c r="D445" s="30" t="s">
        <v>5</v>
      </c>
      <c r="E445" s="30" t="s">
        <v>10430</v>
      </c>
      <c r="F445" s="30"/>
      <c r="G445" s="30" t="s">
        <v>10431</v>
      </c>
      <c r="H445" s="30">
        <v>9</v>
      </c>
      <c r="I445" s="32">
        <v>42916</v>
      </c>
      <c r="J445" s="32">
        <v>42388</v>
      </c>
      <c r="K445" s="30"/>
      <c r="L445" s="32">
        <v>38066</v>
      </c>
      <c r="M445" s="30">
        <v>1100</v>
      </c>
      <c r="N445" s="30">
        <v>0</v>
      </c>
      <c r="O445" s="30">
        <v>5.39</v>
      </c>
      <c r="P445" s="30">
        <v>64.680000000000007</v>
      </c>
      <c r="Q445" s="30">
        <v>2.34</v>
      </c>
      <c r="R445" s="30">
        <v>13.12</v>
      </c>
      <c r="S445" s="30">
        <v>1100</v>
      </c>
      <c r="T445" s="30">
        <v>0</v>
      </c>
      <c r="U445" s="30">
        <v>0</v>
      </c>
      <c r="V445" s="30">
        <v>5.39</v>
      </c>
      <c r="W445" s="30">
        <v>64.680000000000007</v>
      </c>
      <c r="X445" s="30">
        <v>2.34</v>
      </c>
      <c r="Y445" s="30">
        <v>13.12</v>
      </c>
      <c r="Z445" s="30">
        <v>1100</v>
      </c>
      <c r="AA445" s="30">
        <v>83.19</v>
      </c>
      <c r="AB445" s="30">
        <v>0</v>
      </c>
      <c r="AC445" s="30">
        <v>0</v>
      </c>
      <c r="AD445" s="30">
        <v>0</v>
      </c>
    </row>
    <row r="446" spans="1:30">
      <c r="A446" s="30" t="s">
        <v>764</v>
      </c>
      <c r="B446" s="30" t="s">
        <v>765</v>
      </c>
      <c r="C446" s="30" t="b">
        <v>1</v>
      </c>
      <c r="D446" s="30" t="s">
        <v>5</v>
      </c>
      <c r="E446" s="30" t="s">
        <v>10430</v>
      </c>
      <c r="F446" s="30"/>
      <c r="G446" s="30" t="s">
        <v>10431</v>
      </c>
      <c r="H446" s="30">
        <v>0</v>
      </c>
      <c r="I446" s="32">
        <v>43190</v>
      </c>
      <c r="J446" s="32">
        <v>42388</v>
      </c>
      <c r="K446" s="30"/>
      <c r="L446" s="32">
        <v>39692</v>
      </c>
      <c r="M446" s="30">
        <v>1591.8</v>
      </c>
      <c r="N446" s="30">
        <v>0</v>
      </c>
      <c r="O446" s="30">
        <v>13.27</v>
      </c>
      <c r="P446" s="30">
        <v>159.24</v>
      </c>
      <c r="Q446" s="30">
        <v>13.27</v>
      </c>
      <c r="R446" s="30">
        <v>159.24</v>
      </c>
      <c r="S446" s="30">
        <v>1525.62</v>
      </c>
      <c r="T446" s="30">
        <v>66.180000000000007</v>
      </c>
      <c r="U446" s="30">
        <v>66.180000000000007</v>
      </c>
      <c r="V446" s="30">
        <v>13.27</v>
      </c>
      <c r="W446" s="30">
        <v>159.24</v>
      </c>
      <c r="X446" s="30">
        <v>13.27</v>
      </c>
      <c r="Y446" s="30">
        <v>159.24</v>
      </c>
      <c r="Z446" s="30">
        <v>1525.62</v>
      </c>
      <c r="AA446" s="30">
        <v>318.31</v>
      </c>
      <c r="AB446" s="30">
        <v>0</v>
      </c>
      <c r="AC446" s="30">
        <v>0</v>
      </c>
      <c r="AD446" s="30">
        <v>0</v>
      </c>
    </row>
    <row r="447" spans="1:30" hidden="1">
      <c r="A447" s="30" t="s">
        <v>766</v>
      </c>
      <c r="B447" s="30" t="s">
        <v>646</v>
      </c>
      <c r="C447" s="30" t="b">
        <v>1</v>
      </c>
      <c r="D447" s="30" t="s">
        <v>5</v>
      </c>
      <c r="E447" s="30" t="s">
        <v>10430</v>
      </c>
      <c r="F447" s="30"/>
      <c r="G447" s="30" t="s">
        <v>10431</v>
      </c>
      <c r="H447" s="30">
        <v>10</v>
      </c>
      <c r="I447" s="32">
        <v>42825</v>
      </c>
      <c r="J447" s="32">
        <v>42388</v>
      </c>
      <c r="K447" s="32">
        <v>42825</v>
      </c>
      <c r="L447" s="32">
        <v>39531</v>
      </c>
      <c r="M447" s="30">
        <v>5742</v>
      </c>
      <c r="N447" s="30">
        <v>0</v>
      </c>
      <c r="O447" s="30">
        <v>47.85</v>
      </c>
      <c r="P447" s="30">
        <v>574.20000000000005</v>
      </c>
      <c r="Q447" s="30">
        <v>47.85</v>
      </c>
      <c r="R447" s="30">
        <v>574.20000000000005</v>
      </c>
      <c r="S447" s="30">
        <v>5199.8999999999996</v>
      </c>
      <c r="T447" s="30">
        <v>542.1</v>
      </c>
      <c r="U447" s="30">
        <v>542.1</v>
      </c>
      <c r="V447" s="30">
        <v>47.85</v>
      </c>
      <c r="W447" s="30">
        <v>574.20000000000005</v>
      </c>
      <c r="X447" s="30">
        <v>47.85</v>
      </c>
      <c r="Y447" s="30">
        <v>574.20000000000005</v>
      </c>
      <c r="Z447" s="30">
        <v>5199.8999999999996</v>
      </c>
      <c r="AA447" s="30">
        <v>1164.1500000000001</v>
      </c>
      <c r="AB447" s="30">
        <v>542.1</v>
      </c>
      <c r="AC447" s="30">
        <v>0</v>
      </c>
      <c r="AD447" s="30">
        <v>-542.1</v>
      </c>
    </row>
    <row r="448" spans="1:30">
      <c r="A448" s="30" t="s">
        <v>767</v>
      </c>
      <c r="B448" s="30" t="s">
        <v>646</v>
      </c>
      <c r="C448" s="30" t="b">
        <v>1</v>
      </c>
      <c r="D448" s="30" t="s">
        <v>5</v>
      </c>
      <c r="E448" s="30" t="s">
        <v>10430</v>
      </c>
      <c r="F448" s="30"/>
      <c r="G448" s="30" t="s">
        <v>10431</v>
      </c>
      <c r="H448" s="30">
        <v>9</v>
      </c>
      <c r="I448" s="32">
        <v>43190</v>
      </c>
      <c r="J448" s="32">
        <v>42388</v>
      </c>
      <c r="K448" s="30"/>
      <c r="L448" s="32">
        <v>39531</v>
      </c>
      <c r="M448" s="30">
        <v>5742</v>
      </c>
      <c r="N448" s="30">
        <v>0</v>
      </c>
      <c r="O448" s="30">
        <v>47.85</v>
      </c>
      <c r="P448" s="30">
        <v>574.20000000000005</v>
      </c>
      <c r="Q448" s="30">
        <v>15.75</v>
      </c>
      <c r="R448" s="30">
        <v>542.1</v>
      </c>
      <c r="S448" s="30">
        <v>5742</v>
      </c>
      <c r="T448" s="30">
        <v>0</v>
      </c>
      <c r="U448" s="30">
        <v>0</v>
      </c>
      <c r="V448" s="30">
        <v>47.85</v>
      </c>
      <c r="W448" s="30">
        <v>574.20000000000005</v>
      </c>
      <c r="X448" s="30">
        <v>15.75</v>
      </c>
      <c r="Y448" s="30">
        <v>542.1</v>
      </c>
      <c r="Z448" s="30">
        <v>5742</v>
      </c>
      <c r="AA448" s="30">
        <v>1164.1500000000001</v>
      </c>
      <c r="AB448" s="30">
        <v>0</v>
      </c>
      <c r="AC448" s="30">
        <v>0</v>
      </c>
      <c r="AD448" s="30">
        <v>0</v>
      </c>
    </row>
    <row r="449" spans="1:30" hidden="1">
      <c r="A449" s="30" t="s">
        <v>10376</v>
      </c>
      <c r="B449" s="30" t="s">
        <v>10494</v>
      </c>
      <c r="C449" s="30" t="b">
        <v>1</v>
      </c>
      <c r="D449" s="30" t="s">
        <v>5</v>
      </c>
      <c r="E449" s="30" t="s">
        <v>10430</v>
      </c>
      <c r="F449" s="30"/>
      <c r="G449" s="30" t="s">
        <v>10431</v>
      </c>
      <c r="H449" s="30">
        <v>10</v>
      </c>
      <c r="I449" s="32">
        <v>42155</v>
      </c>
      <c r="J449" s="32">
        <v>42388</v>
      </c>
      <c r="K449" s="32">
        <v>42135</v>
      </c>
      <c r="L449" s="32">
        <v>39997</v>
      </c>
      <c r="M449" s="30">
        <v>4027.62</v>
      </c>
      <c r="N449" s="30">
        <v>0</v>
      </c>
      <c r="O449" s="30">
        <v>33.57</v>
      </c>
      <c r="P449" s="30">
        <v>402.62</v>
      </c>
      <c r="Q449" s="30">
        <v>33.57</v>
      </c>
      <c r="R449" s="30">
        <v>67.14</v>
      </c>
      <c r="S449" s="30">
        <v>2382.7399999999998</v>
      </c>
      <c r="T449" s="30">
        <v>1644.88</v>
      </c>
      <c r="U449" s="30">
        <v>1644.88</v>
      </c>
      <c r="V449" s="30">
        <v>33.57</v>
      </c>
      <c r="W449" s="30">
        <v>402.62</v>
      </c>
      <c r="X449" s="30">
        <v>33.57</v>
      </c>
      <c r="Y449" s="30">
        <v>67.14</v>
      </c>
      <c r="Z449" s="30">
        <v>2382.7399999999998</v>
      </c>
      <c r="AA449" s="30">
        <v>4061.18</v>
      </c>
      <c r="AB449" s="30">
        <v>1644.88</v>
      </c>
      <c r="AC449" s="30">
        <v>8564.42</v>
      </c>
      <c r="AD449" s="30">
        <v>6919.54</v>
      </c>
    </row>
    <row r="450" spans="1:30">
      <c r="A450" s="30" t="s">
        <v>768</v>
      </c>
      <c r="B450" s="30" t="s">
        <v>726</v>
      </c>
      <c r="C450" s="30" t="b">
        <v>1</v>
      </c>
      <c r="D450" s="30" t="s">
        <v>5</v>
      </c>
      <c r="E450" s="30" t="s">
        <v>10430</v>
      </c>
      <c r="F450" s="30"/>
      <c r="G450" s="30" t="s">
        <v>10431</v>
      </c>
      <c r="H450" s="30">
        <v>9</v>
      </c>
      <c r="I450" s="32">
        <v>43190</v>
      </c>
      <c r="J450" s="32">
        <v>42388</v>
      </c>
      <c r="K450" s="30"/>
      <c r="L450" s="32">
        <v>39531</v>
      </c>
      <c r="M450" s="30">
        <v>1824</v>
      </c>
      <c r="N450" s="30">
        <v>0</v>
      </c>
      <c r="O450" s="30">
        <v>15.2</v>
      </c>
      <c r="P450" s="30">
        <v>182.4</v>
      </c>
      <c r="Q450" s="30">
        <v>5</v>
      </c>
      <c r="R450" s="30">
        <v>172.2</v>
      </c>
      <c r="S450" s="30">
        <v>1824</v>
      </c>
      <c r="T450" s="30">
        <v>0</v>
      </c>
      <c r="U450" s="30">
        <v>0</v>
      </c>
      <c r="V450" s="30">
        <v>15.2</v>
      </c>
      <c r="W450" s="30">
        <v>182.4</v>
      </c>
      <c r="X450" s="30">
        <v>5</v>
      </c>
      <c r="Y450" s="30">
        <v>172.2</v>
      </c>
      <c r="Z450" s="30">
        <v>1824</v>
      </c>
      <c r="AA450" s="30">
        <v>369.8</v>
      </c>
      <c r="AB450" s="30">
        <v>0</v>
      </c>
      <c r="AC450" s="30">
        <v>0</v>
      </c>
      <c r="AD450" s="30">
        <v>0</v>
      </c>
    </row>
    <row r="451" spans="1:30" hidden="1">
      <c r="A451" s="30" t="s">
        <v>10377</v>
      </c>
      <c r="B451" s="30" t="s">
        <v>10495</v>
      </c>
      <c r="C451" s="30" t="b">
        <v>1</v>
      </c>
      <c r="D451" s="30" t="s">
        <v>5</v>
      </c>
      <c r="E451" s="30" t="s">
        <v>10430</v>
      </c>
      <c r="F451" s="30"/>
      <c r="G451" s="30" t="s">
        <v>10431</v>
      </c>
      <c r="H451" s="30">
        <v>10</v>
      </c>
      <c r="I451" s="32">
        <v>42094</v>
      </c>
      <c r="J451" s="32">
        <v>42388</v>
      </c>
      <c r="K451" s="32">
        <v>42443</v>
      </c>
      <c r="L451" s="32">
        <v>39539</v>
      </c>
      <c r="M451" s="30">
        <v>109.37</v>
      </c>
      <c r="N451" s="30">
        <v>0</v>
      </c>
      <c r="O451" s="30">
        <v>0</v>
      </c>
      <c r="P451" s="30">
        <v>10.95</v>
      </c>
      <c r="Q451" s="30">
        <v>0</v>
      </c>
      <c r="R451" s="30">
        <v>0</v>
      </c>
      <c r="S451" s="30">
        <v>76.56</v>
      </c>
      <c r="T451" s="30">
        <v>32.81</v>
      </c>
      <c r="U451" s="30">
        <v>32.81</v>
      </c>
      <c r="V451" s="30">
        <v>0</v>
      </c>
      <c r="W451" s="30">
        <v>10.95</v>
      </c>
      <c r="X451" s="30">
        <v>0</v>
      </c>
      <c r="Y451" s="30">
        <v>0</v>
      </c>
      <c r="Z451" s="30">
        <v>76.56</v>
      </c>
      <c r="AA451" s="30">
        <v>32.81</v>
      </c>
      <c r="AB451" s="30">
        <v>32.81</v>
      </c>
      <c r="AC451" s="30">
        <v>0</v>
      </c>
      <c r="AD451" s="30">
        <v>-32.81</v>
      </c>
    </row>
    <row r="452" spans="1:30">
      <c r="A452" s="30" t="s">
        <v>769</v>
      </c>
      <c r="B452" s="30" t="s">
        <v>770</v>
      </c>
      <c r="C452" s="30" t="b">
        <v>1</v>
      </c>
      <c r="D452" s="30" t="s">
        <v>5</v>
      </c>
      <c r="E452" s="30" t="s">
        <v>10430</v>
      </c>
      <c r="F452" s="30"/>
      <c r="G452" s="30" t="s">
        <v>10431</v>
      </c>
      <c r="H452" s="30">
        <v>0</v>
      </c>
      <c r="I452" s="32">
        <v>43190</v>
      </c>
      <c r="J452" s="32">
        <v>42388</v>
      </c>
      <c r="K452" s="30"/>
      <c r="L452" s="32">
        <v>40014</v>
      </c>
      <c r="M452" s="30">
        <v>1379.4</v>
      </c>
      <c r="N452" s="30">
        <v>0</v>
      </c>
      <c r="O452" s="30">
        <v>11.5</v>
      </c>
      <c r="P452" s="30">
        <v>138</v>
      </c>
      <c r="Q452" s="30">
        <v>11.5</v>
      </c>
      <c r="R452" s="30">
        <v>138</v>
      </c>
      <c r="S452" s="30">
        <v>1204.3699999999999</v>
      </c>
      <c r="T452" s="30">
        <v>175.03</v>
      </c>
      <c r="U452" s="30">
        <v>175.03</v>
      </c>
      <c r="V452" s="30">
        <v>11.5</v>
      </c>
      <c r="W452" s="30">
        <v>138</v>
      </c>
      <c r="X452" s="30">
        <v>11.5</v>
      </c>
      <c r="Y452" s="30">
        <v>138</v>
      </c>
      <c r="Z452" s="30">
        <v>1204.3699999999999</v>
      </c>
      <c r="AA452" s="30">
        <v>416.53</v>
      </c>
      <c r="AB452" s="30">
        <v>0</v>
      </c>
      <c r="AC452" s="30">
        <v>0</v>
      </c>
      <c r="AD452" s="30">
        <v>0</v>
      </c>
    </row>
    <row r="453" spans="1:30">
      <c r="A453" s="30" t="s">
        <v>771</v>
      </c>
      <c r="B453" s="30" t="s">
        <v>772</v>
      </c>
      <c r="C453" s="30" t="b">
        <v>1</v>
      </c>
      <c r="D453" s="30" t="s">
        <v>5</v>
      </c>
      <c r="E453" s="30" t="s">
        <v>10430</v>
      </c>
      <c r="F453" s="30"/>
      <c r="G453" s="30" t="s">
        <v>10431</v>
      </c>
      <c r="H453" s="30">
        <v>0</v>
      </c>
      <c r="I453" s="32">
        <v>43190</v>
      </c>
      <c r="J453" s="32">
        <v>42388</v>
      </c>
      <c r="K453" s="30"/>
      <c r="L453" s="32">
        <v>38905</v>
      </c>
      <c r="M453" s="30">
        <v>733.02</v>
      </c>
      <c r="N453" s="30">
        <v>0</v>
      </c>
      <c r="O453" s="30">
        <v>2.72</v>
      </c>
      <c r="P453" s="30">
        <v>32.69</v>
      </c>
      <c r="Q453" s="30">
        <v>2.73</v>
      </c>
      <c r="R453" s="30">
        <v>32.700000000000003</v>
      </c>
      <c r="S453" s="30">
        <v>724.85</v>
      </c>
      <c r="T453" s="30">
        <v>8.17</v>
      </c>
      <c r="U453" s="30">
        <v>8.17</v>
      </c>
      <c r="V453" s="30">
        <v>2.72</v>
      </c>
      <c r="W453" s="30">
        <v>32.69</v>
      </c>
      <c r="X453" s="30">
        <v>2.73</v>
      </c>
      <c r="Y453" s="30">
        <v>32.700000000000003</v>
      </c>
      <c r="Z453" s="30">
        <v>724.85</v>
      </c>
      <c r="AA453" s="30">
        <v>65.39</v>
      </c>
      <c r="AB453" s="30">
        <v>0</v>
      </c>
      <c r="AC453" s="30">
        <v>0</v>
      </c>
      <c r="AD453" s="30">
        <v>0</v>
      </c>
    </row>
    <row r="454" spans="1:30">
      <c r="A454" s="30" t="s">
        <v>773</v>
      </c>
      <c r="B454" s="30" t="s">
        <v>774</v>
      </c>
      <c r="C454" s="30" t="b">
        <v>1</v>
      </c>
      <c r="D454" s="30" t="s">
        <v>5</v>
      </c>
      <c r="E454" s="30" t="s">
        <v>10430</v>
      </c>
      <c r="F454" s="30"/>
      <c r="G454" s="30" t="s">
        <v>10431</v>
      </c>
      <c r="H454" s="30">
        <v>0</v>
      </c>
      <c r="I454" s="32">
        <v>43190</v>
      </c>
      <c r="J454" s="32">
        <v>42388</v>
      </c>
      <c r="K454" s="30"/>
      <c r="L454" s="32">
        <v>39651</v>
      </c>
      <c r="M454" s="30">
        <v>1592.58</v>
      </c>
      <c r="N454" s="30">
        <v>0</v>
      </c>
      <c r="O454" s="30">
        <v>13.27</v>
      </c>
      <c r="P454" s="30">
        <v>159.24</v>
      </c>
      <c r="Q454" s="30">
        <v>13.27</v>
      </c>
      <c r="R454" s="30">
        <v>159.24</v>
      </c>
      <c r="S454" s="30">
        <v>1550.62</v>
      </c>
      <c r="T454" s="30">
        <v>41.96</v>
      </c>
      <c r="U454" s="30">
        <v>41.96</v>
      </c>
      <c r="V454" s="30">
        <v>13.27</v>
      </c>
      <c r="W454" s="30">
        <v>159.24</v>
      </c>
      <c r="X454" s="30">
        <v>13.27</v>
      </c>
      <c r="Y454" s="30">
        <v>159.24</v>
      </c>
      <c r="Z454" s="30">
        <v>1550.62</v>
      </c>
      <c r="AA454" s="30">
        <v>320.63</v>
      </c>
      <c r="AB454" s="30">
        <v>0</v>
      </c>
      <c r="AC454" s="30">
        <v>0</v>
      </c>
      <c r="AD454" s="30">
        <v>0</v>
      </c>
    </row>
    <row r="455" spans="1:30">
      <c r="A455" s="30" t="s">
        <v>775</v>
      </c>
      <c r="B455" s="30" t="s">
        <v>776</v>
      </c>
      <c r="C455" s="30" t="b">
        <v>1</v>
      </c>
      <c r="D455" s="30" t="s">
        <v>5</v>
      </c>
      <c r="E455" s="30" t="s">
        <v>10430</v>
      </c>
      <c r="F455" s="30"/>
      <c r="G455" s="30" t="s">
        <v>10431</v>
      </c>
      <c r="H455" s="30">
        <v>0</v>
      </c>
      <c r="I455" s="32">
        <v>43190</v>
      </c>
      <c r="J455" s="32">
        <v>42388</v>
      </c>
      <c r="K455" s="30"/>
      <c r="L455" s="32">
        <v>39539</v>
      </c>
      <c r="M455" s="30">
        <v>194.44</v>
      </c>
      <c r="N455" s="30">
        <v>0</v>
      </c>
      <c r="O455" s="30">
        <v>1.62</v>
      </c>
      <c r="P455" s="30">
        <v>19.440000000000001</v>
      </c>
      <c r="Q455" s="30">
        <v>1.62</v>
      </c>
      <c r="R455" s="30">
        <v>19.440000000000001</v>
      </c>
      <c r="S455" s="30">
        <v>194.43</v>
      </c>
      <c r="T455" s="30">
        <v>0.01</v>
      </c>
      <c r="U455" s="30">
        <v>0.01</v>
      </c>
      <c r="V455" s="30">
        <v>1.62</v>
      </c>
      <c r="W455" s="30">
        <v>19.440000000000001</v>
      </c>
      <c r="X455" s="30">
        <v>1.62</v>
      </c>
      <c r="Y455" s="30">
        <v>19.440000000000001</v>
      </c>
      <c r="Z455" s="30">
        <v>194.43</v>
      </c>
      <c r="AA455" s="30">
        <v>38.89</v>
      </c>
      <c r="AB455" s="30">
        <v>0</v>
      </c>
      <c r="AC455" s="30">
        <v>0</v>
      </c>
      <c r="AD455" s="30">
        <v>0</v>
      </c>
    </row>
    <row r="456" spans="1:30" hidden="1">
      <c r="A456" s="30" t="s">
        <v>777</v>
      </c>
      <c r="B456" s="30" t="s">
        <v>778</v>
      </c>
      <c r="C456" s="30" t="b">
        <v>1</v>
      </c>
      <c r="D456" s="30" t="s">
        <v>5</v>
      </c>
      <c r="E456" s="30" t="s">
        <v>10430</v>
      </c>
      <c r="F456" s="30"/>
      <c r="G456" s="30" t="s">
        <v>10431</v>
      </c>
      <c r="H456" s="30">
        <v>10</v>
      </c>
      <c r="I456" s="32">
        <v>42825</v>
      </c>
      <c r="J456" s="32">
        <v>42388</v>
      </c>
      <c r="K456" s="32">
        <v>42825</v>
      </c>
      <c r="L456" s="32">
        <v>39381</v>
      </c>
      <c r="M456" s="30">
        <v>2808.96</v>
      </c>
      <c r="N456" s="30">
        <v>0</v>
      </c>
      <c r="O456" s="30">
        <v>23.41</v>
      </c>
      <c r="P456" s="30">
        <v>280.92</v>
      </c>
      <c r="Q456" s="30">
        <v>23.41</v>
      </c>
      <c r="R456" s="30">
        <v>280.92</v>
      </c>
      <c r="S456" s="30">
        <v>2643.24</v>
      </c>
      <c r="T456" s="30">
        <v>165.72</v>
      </c>
      <c r="U456" s="30">
        <v>165.72</v>
      </c>
      <c r="V456" s="30">
        <v>23.41</v>
      </c>
      <c r="W456" s="30">
        <v>280.92</v>
      </c>
      <c r="X456" s="30">
        <v>23.41</v>
      </c>
      <c r="Y456" s="30">
        <v>280.92</v>
      </c>
      <c r="Z456" s="30">
        <v>2643.24</v>
      </c>
      <c r="AA456" s="30">
        <v>587.1</v>
      </c>
      <c r="AB456" s="30">
        <v>165.72</v>
      </c>
      <c r="AC456" s="30">
        <v>0</v>
      </c>
      <c r="AD456" s="30">
        <v>-165.72</v>
      </c>
    </row>
    <row r="457" spans="1:30" hidden="1">
      <c r="A457" s="30" t="s">
        <v>779</v>
      </c>
      <c r="B457" s="30" t="s">
        <v>780</v>
      </c>
      <c r="C457" s="30" t="b">
        <v>1</v>
      </c>
      <c r="D457" s="30" t="s">
        <v>5</v>
      </c>
      <c r="E457" s="30" t="s">
        <v>10430</v>
      </c>
      <c r="F457" s="30"/>
      <c r="G457" s="30" t="s">
        <v>10431</v>
      </c>
      <c r="H457" s="30">
        <v>10</v>
      </c>
      <c r="I457" s="32">
        <v>42825</v>
      </c>
      <c r="J457" s="32">
        <v>42388</v>
      </c>
      <c r="K457" s="32">
        <v>42825</v>
      </c>
      <c r="L457" s="32">
        <v>39145</v>
      </c>
      <c r="M457" s="30">
        <v>1438.68</v>
      </c>
      <c r="N457" s="30">
        <v>0</v>
      </c>
      <c r="O457" s="30">
        <v>6.3</v>
      </c>
      <c r="P457" s="30">
        <v>75.72</v>
      </c>
      <c r="Q457" s="30">
        <v>6.31</v>
      </c>
      <c r="R457" s="30">
        <v>75.650000000000006</v>
      </c>
      <c r="S457" s="30">
        <v>1293.67</v>
      </c>
      <c r="T457" s="30">
        <v>145.01</v>
      </c>
      <c r="U457" s="30">
        <v>145.01</v>
      </c>
      <c r="V457" s="30">
        <v>6.3</v>
      </c>
      <c r="W457" s="30">
        <v>75.72</v>
      </c>
      <c r="X457" s="30">
        <v>6.31</v>
      </c>
      <c r="Y457" s="30">
        <v>75.650000000000006</v>
      </c>
      <c r="Z457" s="30">
        <v>1293.67</v>
      </c>
      <c r="AA457" s="30">
        <v>226.97</v>
      </c>
      <c r="AB457" s="30">
        <v>145.01</v>
      </c>
      <c r="AC457" s="30">
        <v>0</v>
      </c>
      <c r="AD457" s="30">
        <v>-145.01</v>
      </c>
    </row>
    <row r="458" spans="1:30">
      <c r="A458" s="30" t="s">
        <v>781</v>
      </c>
      <c r="B458" s="30" t="s">
        <v>782</v>
      </c>
      <c r="C458" s="30" t="b">
        <v>1</v>
      </c>
      <c r="D458" s="30" t="s">
        <v>5</v>
      </c>
      <c r="E458" s="30" t="s">
        <v>10430</v>
      </c>
      <c r="F458" s="30"/>
      <c r="G458" s="30" t="s">
        <v>10431</v>
      </c>
      <c r="H458" s="30">
        <v>0</v>
      </c>
      <c r="I458" s="32">
        <v>43190</v>
      </c>
      <c r="J458" s="32">
        <v>42388</v>
      </c>
      <c r="K458" s="30"/>
      <c r="L458" s="32">
        <v>39525</v>
      </c>
      <c r="M458" s="30">
        <v>3182.88</v>
      </c>
      <c r="N458" s="30">
        <v>0</v>
      </c>
      <c r="O458" s="30">
        <v>26.52</v>
      </c>
      <c r="P458" s="30">
        <v>318.24</v>
      </c>
      <c r="Q458" s="30">
        <v>26.52</v>
      </c>
      <c r="R458" s="30">
        <v>318.24</v>
      </c>
      <c r="S458" s="30">
        <v>2948.12</v>
      </c>
      <c r="T458" s="30">
        <v>234.76</v>
      </c>
      <c r="U458" s="30">
        <v>234.76</v>
      </c>
      <c r="V458" s="30">
        <v>26.52</v>
      </c>
      <c r="W458" s="30">
        <v>318.24</v>
      </c>
      <c r="X458" s="30">
        <v>26.52</v>
      </c>
      <c r="Y458" s="30">
        <v>318.24</v>
      </c>
      <c r="Z458" s="30">
        <v>2948.12</v>
      </c>
      <c r="AA458" s="30">
        <v>897.76</v>
      </c>
      <c r="AB458" s="30">
        <v>0</v>
      </c>
      <c r="AC458" s="30">
        <v>0</v>
      </c>
      <c r="AD458" s="30">
        <v>0</v>
      </c>
    </row>
    <row r="459" spans="1:30" hidden="1">
      <c r="A459" s="30" t="s">
        <v>10378</v>
      </c>
      <c r="B459" s="30" t="s">
        <v>10496</v>
      </c>
      <c r="C459" s="30" t="b">
        <v>1</v>
      </c>
      <c r="D459" s="30" t="s">
        <v>5</v>
      </c>
      <c r="E459" s="30" t="s">
        <v>10430</v>
      </c>
      <c r="F459" s="30"/>
      <c r="G459" s="30" t="s">
        <v>10431</v>
      </c>
      <c r="H459" s="30">
        <v>10</v>
      </c>
      <c r="I459" s="32">
        <v>42216</v>
      </c>
      <c r="J459" s="32">
        <v>42388</v>
      </c>
      <c r="K459" s="32">
        <v>42202</v>
      </c>
      <c r="L459" s="32">
        <v>39765</v>
      </c>
      <c r="M459" s="30">
        <v>1767</v>
      </c>
      <c r="N459" s="30">
        <v>0</v>
      </c>
      <c r="O459" s="30">
        <v>14.8</v>
      </c>
      <c r="P459" s="30">
        <v>175.99</v>
      </c>
      <c r="Q459" s="30">
        <v>14.8</v>
      </c>
      <c r="R459" s="30">
        <v>59.2</v>
      </c>
      <c r="S459" s="30">
        <v>1189.7</v>
      </c>
      <c r="T459" s="30">
        <v>577.29999999999995</v>
      </c>
      <c r="U459" s="30">
        <v>577.29999999999995</v>
      </c>
      <c r="V459" s="30">
        <v>14.8</v>
      </c>
      <c r="W459" s="30">
        <v>175.99</v>
      </c>
      <c r="X459" s="30">
        <v>14.8</v>
      </c>
      <c r="Y459" s="30">
        <v>59.2</v>
      </c>
      <c r="Z459" s="30">
        <v>1189.7</v>
      </c>
      <c r="AA459" s="30">
        <v>3030.07</v>
      </c>
      <c r="AB459" s="30">
        <v>577.29999999999995</v>
      </c>
      <c r="AC459" s="30">
        <v>0</v>
      </c>
      <c r="AD459" s="30">
        <v>-577.29999999999995</v>
      </c>
    </row>
    <row r="460" spans="1:30" hidden="1">
      <c r="A460" s="30" t="s">
        <v>10379</v>
      </c>
      <c r="B460" s="30" t="s">
        <v>10497</v>
      </c>
      <c r="C460" s="30" t="b">
        <v>1</v>
      </c>
      <c r="D460" s="30" t="s">
        <v>5</v>
      </c>
      <c r="E460" s="30" t="s">
        <v>10430</v>
      </c>
      <c r="F460" s="30"/>
      <c r="G460" s="30" t="s">
        <v>10431</v>
      </c>
      <c r="H460" s="30">
        <v>10</v>
      </c>
      <c r="I460" s="32">
        <v>42460</v>
      </c>
      <c r="J460" s="32">
        <v>42388</v>
      </c>
      <c r="K460" s="32">
        <v>41729</v>
      </c>
      <c r="L460" s="32">
        <v>39539</v>
      </c>
      <c r="M460" s="30">
        <v>109.37</v>
      </c>
      <c r="N460" s="30">
        <v>0</v>
      </c>
      <c r="O460" s="30">
        <v>0.91</v>
      </c>
      <c r="P460" s="30">
        <v>10.95</v>
      </c>
      <c r="Q460" s="30">
        <v>0.91</v>
      </c>
      <c r="R460" s="30">
        <v>10.92</v>
      </c>
      <c r="S460" s="30">
        <v>87.48</v>
      </c>
      <c r="T460" s="30">
        <v>21.89</v>
      </c>
      <c r="U460" s="30">
        <v>21.89</v>
      </c>
      <c r="V460" s="30">
        <v>0.91</v>
      </c>
      <c r="W460" s="30">
        <v>10.95</v>
      </c>
      <c r="X460" s="30">
        <v>0.91</v>
      </c>
      <c r="Y460" s="30">
        <v>10.92</v>
      </c>
      <c r="Z460" s="30">
        <v>87.48</v>
      </c>
      <c r="AA460" s="30">
        <v>21.89</v>
      </c>
      <c r="AB460" s="30">
        <v>21.89</v>
      </c>
      <c r="AC460" s="30">
        <v>0</v>
      </c>
      <c r="AD460" s="30">
        <v>-21.89</v>
      </c>
    </row>
    <row r="461" spans="1:30" hidden="1">
      <c r="A461" s="30" t="s">
        <v>10380</v>
      </c>
      <c r="B461" s="30" t="s">
        <v>10498</v>
      </c>
      <c r="C461" s="30" t="b">
        <v>1</v>
      </c>
      <c r="D461" s="30" t="s">
        <v>5</v>
      </c>
      <c r="E461" s="30" t="s">
        <v>10430</v>
      </c>
      <c r="F461" s="30"/>
      <c r="G461" s="30" t="s">
        <v>10431</v>
      </c>
      <c r="H461" s="30">
        <v>10</v>
      </c>
      <c r="I461" s="32">
        <v>42460</v>
      </c>
      <c r="J461" s="32">
        <v>42388</v>
      </c>
      <c r="K461" s="32">
        <v>41729</v>
      </c>
      <c r="L461" s="32">
        <v>39539</v>
      </c>
      <c r="M461" s="30">
        <v>109.37</v>
      </c>
      <c r="N461" s="30">
        <v>0</v>
      </c>
      <c r="O461" s="30">
        <v>0.91</v>
      </c>
      <c r="P461" s="30">
        <v>10.95</v>
      </c>
      <c r="Q461" s="30">
        <v>0.91</v>
      </c>
      <c r="R461" s="30">
        <v>10.92</v>
      </c>
      <c r="S461" s="30">
        <v>87.48</v>
      </c>
      <c r="T461" s="30">
        <v>21.89</v>
      </c>
      <c r="U461" s="30">
        <v>21.89</v>
      </c>
      <c r="V461" s="30">
        <v>0.91</v>
      </c>
      <c r="W461" s="30">
        <v>10.95</v>
      </c>
      <c r="X461" s="30">
        <v>0.91</v>
      </c>
      <c r="Y461" s="30">
        <v>10.92</v>
      </c>
      <c r="Z461" s="30">
        <v>87.48</v>
      </c>
      <c r="AA461" s="30">
        <v>21.89</v>
      </c>
      <c r="AB461" s="30">
        <v>21.89</v>
      </c>
      <c r="AC461" s="30">
        <v>0</v>
      </c>
      <c r="AD461" s="30">
        <v>-21.89</v>
      </c>
    </row>
    <row r="462" spans="1:30" hidden="1">
      <c r="A462" s="30" t="s">
        <v>10381</v>
      </c>
      <c r="B462" s="30" t="s">
        <v>10499</v>
      </c>
      <c r="C462" s="30" t="b">
        <v>1</v>
      </c>
      <c r="D462" s="30" t="s">
        <v>5</v>
      </c>
      <c r="E462" s="30" t="s">
        <v>10430</v>
      </c>
      <c r="F462" s="30"/>
      <c r="G462" s="30" t="s">
        <v>10431</v>
      </c>
      <c r="H462" s="30">
        <v>10</v>
      </c>
      <c r="I462" s="32">
        <v>42460</v>
      </c>
      <c r="J462" s="32">
        <v>42388</v>
      </c>
      <c r="K462" s="32">
        <v>41729</v>
      </c>
      <c r="L462" s="32">
        <v>39539</v>
      </c>
      <c r="M462" s="30">
        <v>109.37</v>
      </c>
      <c r="N462" s="30">
        <v>0</v>
      </c>
      <c r="O462" s="30">
        <v>0.91</v>
      </c>
      <c r="P462" s="30">
        <v>10.95</v>
      </c>
      <c r="Q462" s="30">
        <v>0.91</v>
      </c>
      <c r="R462" s="30">
        <v>10.92</v>
      </c>
      <c r="S462" s="30">
        <v>87.48</v>
      </c>
      <c r="T462" s="30">
        <v>21.89</v>
      </c>
      <c r="U462" s="30">
        <v>21.89</v>
      </c>
      <c r="V462" s="30">
        <v>0.91</v>
      </c>
      <c r="W462" s="30">
        <v>10.95</v>
      </c>
      <c r="X462" s="30">
        <v>0.91</v>
      </c>
      <c r="Y462" s="30">
        <v>10.92</v>
      </c>
      <c r="Z462" s="30">
        <v>87.48</v>
      </c>
      <c r="AA462" s="30">
        <v>21.89</v>
      </c>
      <c r="AB462" s="30">
        <v>21.89</v>
      </c>
      <c r="AC462" s="30">
        <v>0</v>
      </c>
      <c r="AD462" s="30">
        <v>-21.89</v>
      </c>
    </row>
    <row r="463" spans="1:30" hidden="1">
      <c r="A463" s="30" t="s">
        <v>10382</v>
      </c>
      <c r="B463" s="30" t="s">
        <v>10500</v>
      </c>
      <c r="C463" s="30" t="b">
        <v>1</v>
      </c>
      <c r="D463" s="30" t="s">
        <v>5</v>
      </c>
      <c r="E463" s="30" t="s">
        <v>10430</v>
      </c>
      <c r="F463" s="30"/>
      <c r="G463" s="30" t="s">
        <v>10431</v>
      </c>
      <c r="H463" s="30">
        <v>10</v>
      </c>
      <c r="I463" s="32">
        <v>42460</v>
      </c>
      <c r="J463" s="32">
        <v>42388</v>
      </c>
      <c r="K463" s="32">
        <v>41729</v>
      </c>
      <c r="L463" s="32">
        <v>39539</v>
      </c>
      <c r="M463" s="30">
        <v>109.37</v>
      </c>
      <c r="N463" s="30">
        <v>0</v>
      </c>
      <c r="O463" s="30">
        <v>0.91</v>
      </c>
      <c r="P463" s="30">
        <v>10.95</v>
      </c>
      <c r="Q463" s="30">
        <v>0.91</v>
      </c>
      <c r="R463" s="30">
        <v>10.92</v>
      </c>
      <c r="S463" s="30">
        <v>87.48</v>
      </c>
      <c r="T463" s="30">
        <v>21.89</v>
      </c>
      <c r="U463" s="30">
        <v>21.89</v>
      </c>
      <c r="V463" s="30">
        <v>0.91</v>
      </c>
      <c r="W463" s="30">
        <v>10.95</v>
      </c>
      <c r="X463" s="30">
        <v>0.91</v>
      </c>
      <c r="Y463" s="30">
        <v>10.92</v>
      </c>
      <c r="Z463" s="30">
        <v>87.48</v>
      </c>
      <c r="AA463" s="30">
        <v>21.89</v>
      </c>
      <c r="AB463" s="30">
        <v>21.89</v>
      </c>
      <c r="AC463" s="30">
        <v>0</v>
      </c>
      <c r="AD463" s="30">
        <v>-21.89</v>
      </c>
    </row>
    <row r="464" spans="1:30">
      <c r="A464" s="30" t="s">
        <v>783</v>
      </c>
      <c r="B464" s="30" t="s">
        <v>784</v>
      </c>
      <c r="C464" s="30" t="b">
        <v>1</v>
      </c>
      <c r="D464" s="30" t="s">
        <v>5</v>
      </c>
      <c r="E464" s="30" t="s">
        <v>10430</v>
      </c>
      <c r="F464" s="30"/>
      <c r="G464" s="30" t="s">
        <v>10431</v>
      </c>
      <c r="H464" s="30">
        <v>9</v>
      </c>
      <c r="I464" s="32">
        <v>43190</v>
      </c>
      <c r="J464" s="32">
        <v>42388</v>
      </c>
      <c r="K464" s="30"/>
      <c r="L464" s="32">
        <v>39539</v>
      </c>
      <c r="M464" s="30">
        <v>3606.88</v>
      </c>
      <c r="N464" s="30">
        <v>0</v>
      </c>
      <c r="O464" s="30">
        <v>30.06</v>
      </c>
      <c r="P464" s="30">
        <v>360.72</v>
      </c>
      <c r="Q464" s="30">
        <v>29.78</v>
      </c>
      <c r="R464" s="30">
        <v>360.44</v>
      </c>
      <c r="S464" s="30">
        <v>3606.88</v>
      </c>
      <c r="T464" s="30">
        <v>0</v>
      </c>
      <c r="U464" s="30">
        <v>0</v>
      </c>
      <c r="V464" s="30">
        <v>30.06</v>
      </c>
      <c r="W464" s="30">
        <v>360.72</v>
      </c>
      <c r="X464" s="30">
        <v>29.78</v>
      </c>
      <c r="Y464" s="30">
        <v>360.44</v>
      </c>
      <c r="Z464" s="30">
        <v>3606.88</v>
      </c>
      <c r="AA464" s="30">
        <v>721.16</v>
      </c>
      <c r="AB464" s="30">
        <v>0</v>
      </c>
      <c r="AC464" s="30">
        <v>0</v>
      </c>
      <c r="AD464" s="30">
        <v>0</v>
      </c>
    </row>
    <row r="465" spans="1:30" hidden="1">
      <c r="A465" s="30" t="s">
        <v>785</v>
      </c>
      <c r="B465" s="30" t="s">
        <v>786</v>
      </c>
      <c r="C465" s="30" t="b">
        <v>1</v>
      </c>
      <c r="D465" s="30" t="s">
        <v>5</v>
      </c>
      <c r="E465" s="30" t="s">
        <v>10430</v>
      </c>
      <c r="F465" s="30"/>
      <c r="G465" s="30" t="s">
        <v>10431</v>
      </c>
      <c r="H465" s="30">
        <v>10</v>
      </c>
      <c r="I465" s="32">
        <v>42825</v>
      </c>
      <c r="J465" s="32">
        <v>42388</v>
      </c>
      <c r="K465" s="32">
        <v>42825</v>
      </c>
      <c r="L465" s="32">
        <v>39651</v>
      </c>
      <c r="M465" s="30">
        <v>6439.86</v>
      </c>
      <c r="N465" s="30">
        <v>0</v>
      </c>
      <c r="O465" s="30">
        <v>53.67</v>
      </c>
      <c r="P465" s="30">
        <v>644.04</v>
      </c>
      <c r="Q465" s="30">
        <v>53.67</v>
      </c>
      <c r="R465" s="30">
        <v>644.04</v>
      </c>
      <c r="S465" s="30">
        <v>5619.18</v>
      </c>
      <c r="T465" s="30">
        <v>820.68</v>
      </c>
      <c r="U465" s="30">
        <v>820.68</v>
      </c>
      <c r="V465" s="30">
        <v>53.67</v>
      </c>
      <c r="W465" s="30">
        <v>644.04</v>
      </c>
      <c r="X465" s="30">
        <v>53.67</v>
      </c>
      <c r="Y465" s="30">
        <v>644.04</v>
      </c>
      <c r="Z465" s="30">
        <v>5619.18</v>
      </c>
      <c r="AA465" s="30">
        <v>1303.71</v>
      </c>
      <c r="AB465" s="30">
        <v>820.68</v>
      </c>
      <c r="AC465" s="30">
        <v>0</v>
      </c>
      <c r="AD465" s="30">
        <v>-820.68</v>
      </c>
    </row>
    <row r="466" spans="1:30" hidden="1">
      <c r="A466" s="30" t="s">
        <v>10383</v>
      </c>
      <c r="B466" s="30" t="s">
        <v>10501</v>
      </c>
      <c r="C466" s="30" t="b">
        <v>1</v>
      </c>
      <c r="D466" s="30" t="s">
        <v>5</v>
      </c>
      <c r="E466" s="30" t="s">
        <v>10430</v>
      </c>
      <c r="F466" s="30"/>
      <c r="G466" s="30" t="s">
        <v>10431</v>
      </c>
      <c r="H466" s="30">
        <v>10</v>
      </c>
      <c r="I466" s="32">
        <v>42460</v>
      </c>
      <c r="J466" s="32">
        <v>42388</v>
      </c>
      <c r="K466" s="32">
        <v>42460</v>
      </c>
      <c r="L466" s="32">
        <v>39666</v>
      </c>
      <c r="M466" s="30">
        <v>1841.1</v>
      </c>
      <c r="N466" s="30">
        <v>0</v>
      </c>
      <c r="O466" s="30">
        <v>15.36</v>
      </c>
      <c r="P466" s="30">
        <v>183.62</v>
      </c>
      <c r="Q466" s="30">
        <v>15.36</v>
      </c>
      <c r="R466" s="30">
        <v>184.32</v>
      </c>
      <c r="S466" s="30">
        <v>1411.12</v>
      </c>
      <c r="T466" s="30">
        <v>429.98</v>
      </c>
      <c r="U466" s="30">
        <v>429.98</v>
      </c>
      <c r="V466" s="30">
        <v>15.36</v>
      </c>
      <c r="W466" s="30">
        <v>183.62</v>
      </c>
      <c r="X466" s="30">
        <v>15.36</v>
      </c>
      <c r="Y466" s="30">
        <v>184.32</v>
      </c>
      <c r="Z466" s="30">
        <v>1411.12</v>
      </c>
      <c r="AA466" s="30">
        <v>552.86</v>
      </c>
      <c r="AB466" s="30">
        <v>429.98</v>
      </c>
      <c r="AC466" s="30">
        <v>0</v>
      </c>
      <c r="AD466" s="30">
        <v>-429.98</v>
      </c>
    </row>
    <row r="467" spans="1:30">
      <c r="A467" s="30" t="s">
        <v>787</v>
      </c>
      <c r="B467" s="30" t="s">
        <v>726</v>
      </c>
      <c r="C467" s="30" t="b">
        <v>1</v>
      </c>
      <c r="D467" s="30" t="s">
        <v>5</v>
      </c>
      <c r="E467" s="30" t="s">
        <v>10430</v>
      </c>
      <c r="F467" s="30"/>
      <c r="G467" s="30" t="s">
        <v>10431</v>
      </c>
      <c r="H467" s="30">
        <v>9</v>
      </c>
      <c r="I467" s="32">
        <v>43190</v>
      </c>
      <c r="J467" s="32">
        <v>42388</v>
      </c>
      <c r="K467" s="30"/>
      <c r="L467" s="32">
        <v>39531</v>
      </c>
      <c r="M467" s="30">
        <v>1824</v>
      </c>
      <c r="N467" s="30">
        <v>0</v>
      </c>
      <c r="O467" s="30">
        <v>15.2</v>
      </c>
      <c r="P467" s="30">
        <v>182.4</v>
      </c>
      <c r="Q467" s="30">
        <v>5</v>
      </c>
      <c r="R467" s="30">
        <v>172.2</v>
      </c>
      <c r="S467" s="30">
        <v>1824</v>
      </c>
      <c r="T467" s="30">
        <v>0</v>
      </c>
      <c r="U467" s="30">
        <v>0</v>
      </c>
      <c r="V467" s="30">
        <v>15.2</v>
      </c>
      <c r="W467" s="30">
        <v>182.4</v>
      </c>
      <c r="X467" s="30">
        <v>5</v>
      </c>
      <c r="Y467" s="30">
        <v>172.2</v>
      </c>
      <c r="Z467" s="30">
        <v>1824</v>
      </c>
      <c r="AA467" s="30">
        <v>369.8</v>
      </c>
      <c r="AB467" s="30">
        <v>0</v>
      </c>
      <c r="AC467" s="30">
        <v>0</v>
      </c>
      <c r="AD467" s="30">
        <v>0</v>
      </c>
    </row>
    <row r="468" spans="1:30">
      <c r="A468" s="30" t="s">
        <v>788</v>
      </c>
      <c r="B468" s="30" t="s">
        <v>789</v>
      </c>
      <c r="C468" s="30" t="b">
        <v>1</v>
      </c>
      <c r="D468" s="30" t="s">
        <v>5</v>
      </c>
      <c r="E468" s="30" t="s">
        <v>10430</v>
      </c>
      <c r="F468" s="30"/>
      <c r="G468" s="30" t="s">
        <v>10431</v>
      </c>
      <c r="H468" s="30">
        <v>0</v>
      </c>
      <c r="I468" s="32">
        <v>43190</v>
      </c>
      <c r="J468" s="32">
        <v>42388</v>
      </c>
      <c r="K468" s="30"/>
      <c r="L468" s="32">
        <v>40848</v>
      </c>
      <c r="M468" s="30">
        <v>5985</v>
      </c>
      <c r="N468" s="30">
        <v>0</v>
      </c>
      <c r="O468" s="30">
        <v>44.08</v>
      </c>
      <c r="P468" s="30">
        <v>528.96</v>
      </c>
      <c r="Q468" s="30">
        <v>44.08</v>
      </c>
      <c r="R468" s="30">
        <v>528.96</v>
      </c>
      <c r="S468" s="30">
        <v>5676.48</v>
      </c>
      <c r="T468" s="30">
        <v>308.52</v>
      </c>
      <c r="U468" s="30">
        <v>308.52</v>
      </c>
      <c r="V468" s="30">
        <v>44.08</v>
      </c>
      <c r="W468" s="30">
        <v>528.96</v>
      </c>
      <c r="X468" s="30">
        <v>44.08</v>
      </c>
      <c r="Y468" s="30">
        <v>528.96</v>
      </c>
      <c r="Z468" s="30">
        <v>5676.48</v>
      </c>
      <c r="AA468" s="30">
        <v>1586.84</v>
      </c>
      <c r="AB468" s="30">
        <v>0</v>
      </c>
      <c r="AC468" s="30">
        <v>0</v>
      </c>
      <c r="AD468" s="30">
        <v>0</v>
      </c>
    </row>
    <row r="469" spans="1:30" hidden="1">
      <c r="A469" s="30" t="s">
        <v>10384</v>
      </c>
      <c r="B469" s="30" t="s">
        <v>10502</v>
      </c>
      <c r="C469" s="30" t="b">
        <v>1</v>
      </c>
      <c r="D469" s="30" t="s">
        <v>5</v>
      </c>
      <c r="E469" s="30" t="s">
        <v>10430</v>
      </c>
      <c r="F469" s="30"/>
      <c r="G469" s="30" t="s">
        <v>10431</v>
      </c>
      <c r="H469" s="30">
        <v>10</v>
      </c>
      <c r="I469" s="32">
        <v>42460</v>
      </c>
      <c r="J469" s="32">
        <v>42388</v>
      </c>
      <c r="K469" s="32">
        <v>42460</v>
      </c>
      <c r="L469" s="32">
        <v>41000</v>
      </c>
      <c r="M469" s="30">
        <v>13763</v>
      </c>
      <c r="N469" s="30">
        <v>0</v>
      </c>
      <c r="O469" s="30">
        <v>229.37</v>
      </c>
      <c r="P469" s="30">
        <v>2752.49</v>
      </c>
      <c r="Q469" s="30">
        <v>229.38</v>
      </c>
      <c r="R469" s="30">
        <v>2752.51</v>
      </c>
      <c r="S469" s="30">
        <v>11010.51</v>
      </c>
      <c r="T469" s="30">
        <v>2752.49</v>
      </c>
      <c r="U469" s="30">
        <v>2752.49</v>
      </c>
      <c r="V469" s="30">
        <v>229.37</v>
      </c>
      <c r="W469" s="30">
        <v>2752.49</v>
      </c>
      <c r="X469" s="30">
        <v>229.38</v>
      </c>
      <c r="Y469" s="30">
        <v>2752.51</v>
      </c>
      <c r="Z469" s="30">
        <v>11010.51</v>
      </c>
      <c r="AA469" s="30">
        <v>2752.49</v>
      </c>
      <c r="AB469" s="30">
        <v>2752.49</v>
      </c>
      <c r="AC469" s="30">
        <v>0</v>
      </c>
      <c r="AD469" s="30">
        <v>-2752.49</v>
      </c>
    </row>
    <row r="470" spans="1:30" hidden="1">
      <c r="A470" s="30" t="s">
        <v>10385</v>
      </c>
      <c r="B470" s="30" t="s">
        <v>10503</v>
      </c>
      <c r="C470" s="30" t="b">
        <v>1</v>
      </c>
      <c r="D470" s="30" t="s">
        <v>5</v>
      </c>
      <c r="E470" s="30" t="s">
        <v>10430</v>
      </c>
      <c r="F470" s="30"/>
      <c r="G470" s="30" t="s">
        <v>10431</v>
      </c>
      <c r="H470" s="30">
        <v>10</v>
      </c>
      <c r="I470" s="32">
        <v>42460</v>
      </c>
      <c r="J470" s="32">
        <v>42388</v>
      </c>
      <c r="K470" s="32">
        <v>42460</v>
      </c>
      <c r="L470" s="32">
        <v>41000</v>
      </c>
      <c r="M470" s="30">
        <v>10789</v>
      </c>
      <c r="N470" s="30">
        <v>0</v>
      </c>
      <c r="O470" s="30">
        <v>89.91</v>
      </c>
      <c r="P470" s="30">
        <v>1078.8900000000001</v>
      </c>
      <c r="Q470" s="30">
        <v>89.91</v>
      </c>
      <c r="R470" s="30">
        <v>1078.92</v>
      </c>
      <c r="S470" s="30">
        <v>4315.72</v>
      </c>
      <c r="T470" s="30">
        <v>6473.28</v>
      </c>
      <c r="U470" s="30">
        <v>6473.28</v>
      </c>
      <c r="V470" s="30">
        <v>89.91</v>
      </c>
      <c r="W470" s="30">
        <v>1078.8900000000001</v>
      </c>
      <c r="X470" s="30">
        <v>89.91</v>
      </c>
      <c r="Y470" s="30">
        <v>1078.92</v>
      </c>
      <c r="Z470" s="30">
        <v>4315.72</v>
      </c>
      <c r="AA470" s="30">
        <v>6473.28</v>
      </c>
      <c r="AB470" s="30">
        <v>6473.28</v>
      </c>
      <c r="AC470" s="30">
        <v>0</v>
      </c>
      <c r="AD470" s="30">
        <v>-6473.28</v>
      </c>
    </row>
    <row r="471" spans="1:30" hidden="1">
      <c r="A471" s="30" t="s">
        <v>10386</v>
      </c>
      <c r="B471" s="30" t="s">
        <v>10504</v>
      </c>
      <c r="C471" s="30" t="b">
        <v>1</v>
      </c>
      <c r="D471" s="30" t="s">
        <v>5</v>
      </c>
      <c r="E471" s="30" t="s">
        <v>10430</v>
      </c>
      <c r="F471" s="30"/>
      <c r="G471" s="30" t="s">
        <v>10431</v>
      </c>
      <c r="H471" s="30">
        <v>10</v>
      </c>
      <c r="I471" s="32">
        <v>42460</v>
      </c>
      <c r="J471" s="32">
        <v>42388</v>
      </c>
      <c r="K471" s="32">
        <v>42460</v>
      </c>
      <c r="L471" s="32">
        <v>39861</v>
      </c>
      <c r="M471" s="30">
        <v>14757.3</v>
      </c>
      <c r="N471" s="30">
        <v>0</v>
      </c>
      <c r="O471" s="30">
        <v>123.64</v>
      </c>
      <c r="P471" s="30">
        <v>1466.03</v>
      </c>
      <c r="Q471" s="30">
        <v>123.64</v>
      </c>
      <c r="R471" s="30">
        <v>1483.68</v>
      </c>
      <c r="S471" s="30">
        <v>10553.58</v>
      </c>
      <c r="T471" s="30">
        <v>4203.72</v>
      </c>
      <c r="U471" s="30">
        <v>4203.72</v>
      </c>
      <c r="V471" s="30">
        <v>123.64</v>
      </c>
      <c r="W471" s="30">
        <v>1466.03</v>
      </c>
      <c r="X471" s="30">
        <v>123.64</v>
      </c>
      <c r="Y471" s="30">
        <v>1483.68</v>
      </c>
      <c r="Z471" s="30">
        <v>10553.58</v>
      </c>
      <c r="AA471" s="30">
        <v>4451</v>
      </c>
      <c r="AB471" s="30">
        <v>4203.72</v>
      </c>
      <c r="AC471" s="30">
        <v>0</v>
      </c>
      <c r="AD471" s="30">
        <v>-4203.72</v>
      </c>
    </row>
    <row r="472" spans="1:30" hidden="1">
      <c r="A472" s="30" t="s">
        <v>10387</v>
      </c>
      <c r="B472" s="30" t="s">
        <v>10505</v>
      </c>
      <c r="C472" s="30" t="b">
        <v>1</v>
      </c>
      <c r="D472" s="30" t="s">
        <v>5</v>
      </c>
      <c r="E472" s="30" t="s">
        <v>10430</v>
      </c>
      <c r="F472" s="30"/>
      <c r="G472" s="30" t="s">
        <v>10431</v>
      </c>
      <c r="H472" s="30">
        <v>10</v>
      </c>
      <c r="I472" s="32">
        <v>42460</v>
      </c>
      <c r="J472" s="32">
        <v>42388</v>
      </c>
      <c r="K472" s="32">
        <v>42460</v>
      </c>
      <c r="L472" s="32">
        <v>40848</v>
      </c>
      <c r="M472" s="30">
        <v>1402.2</v>
      </c>
      <c r="N472" s="30">
        <v>0</v>
      </c>
      <c r="O472" s="30">
        <v>23.37</v>
      </c>
      <c r="P472" s="30">
        <v>280.42</v>
      </c>
      <c r="Q472" s="30">
        <v>23.37</v>
      </c>
      <c r="R472" s="30">
        <v>280.44</v>
      </c>
      <c r="S472" s="30">
        <v>1238.58</v>
      </c>
      <c r="T472" s="30">
        <v>163.62</v>
      </c>
      <c r="U472" s="30">
        <v>163.62</v>
      </c>
      <c r="V472" s="30">
        <v>23.37</v>
      </c>
      <c r="W472" s="30">
        <v>280.42</v>
      </c>
      <c r="X472" s="30">
        <v>23.37</v>
      </c>
      <c r="Y472" s="30">
        <v>280.44</v>
      </c>
      <c r="Z472" s="30">
        <v>1238.58</v>
      </c>
      <c r="AA472" s="30">
        <v>280.47000000000003</v>
      </c>
      <c r="AB472" s="30">
        <v>163.62</v>
      </c>
      <c r="AC472" s="30">
        <v>0</v>
      </c>
      <c r="AD472" s="30">
        <v>-163.62</v>
      </c>
    </row>
    <row r="473" spans="1:30" hidden="1">
      <c r="A473" s="30" t="s">
        <v>10388</v>
      </c>
      <c r="B473" s="30" t="s">
        <v>10506</v>
      </c>
      <c r="C473" s="30" t="b">
        <v>1</v>
      </c>
      <c r="D473" s="30" t="s">
        <v>5</v>
      </c>
      <c r="E473" s="30" t="s">
        <v>10430</v>
      </c>
      <c r="F473" s="30"/>
      <c r="G473" s="30" t="s">
        <v>10431</v>
      </c>
      <c r="H473" s="30">
        <v>10</v>
      </c>
      <c r="I473" s="32">
        <v>42460</v>
      </c>
      <c r="J473" s="32">
        <v>42388</v>
      </c>
      <c r="K473" s="32">
        <v>42460</v>
      </c>
      <c r="L473" s="32">
        <v>39651</v>
      </c>
      <c r="M473" s="30">
        <v>6439.86</v>
      </c>
      <c r="N473" s="30">
        <v>0</v>
      </c>
      <c r="O473" s="30">
        <v>54.07</v>
      </c>
      <c r="P473" s="30">
        <v>638.22</v>
      </c>
      <c r="Q473" s="30">
        <v>54.07</v>
      </c>
      <c r="R473" s="30">
        <v>648.84</v>
      </c>
      <c r="S473" s="30">
        <v>4979.9399999999996</v>
      </c>
      <c r="T473" s="30">
        <v>1459.92</v>
      </c>
      <c r="U473" s="30">
        <v>1459.92</v>
      </c>
      <c r="V473" s="30">
        <v>54.07</v>
      </c>
      <c r="W473" s="30">
        <v>638.22</v>
      </c>
      <c r="X473" s="30">
        <v>54.07</v>
      </c>
      <c r="Y473" s="30">
        <v>648.84</v>
      </c>
      <c r="Z473" s="30">
        <v>4979.9399999999996</v>
      </c>
      <c r="AA473" s="30">
        <v>1946.55</v>
      </c>
      <c r="AB473" s="30">
        <v>1459.92</v>
      </c>
      <c r="AC473" s="30">
        <v>0</v>
      </c>
      <c r="AD473" s="30">
        <v>-1459.92</v>
      </c>
    </row>
    <row r="474" spans="1:30" hidden="1">
      <c r="A474" s="30" t="s">
        <v>10389</v>
      </c>
      <c r="B474" s="30" t="s">
        <v>10507</v>
      </c>
      <c r="C474" s="30" t="b">
        <v>1</v>
      </c>
      <c r="D474" s="30" t="s">
        <v>5</v>
      </c>
      <c r="E474" s="30" t="s">
        <v>10430</v>
      </c>
      <c r="F474" s="30"/>
      <c r="G474" s="30" t="s">
        <v>10431</v>
      </c>
      <c r="H474" s="30">
        <v>10</v>
      </c>
      <c r="I474" s="32">
        <v>42460</v>
      </c>
      <c r="J474" s="32">
        <v>42388</v>
      </c>
      <c r="K474" s="32">
        <v>42460</v>
      </c>
      <c r="L474" s="32">
        <v>40252</v>
      </c>
      <c r="M474" s="30">
        <v>8594.4599999999991</v>
      </c>
      <c r="N474" s="30">
        <v>0</v>
      </c>
      <c r="O474" s="30">
        <v>71.7</v>
      </c>
      <c r="P474" s="30">
        <v>854.54</v>
      </c>
      <c r="Q474" s="30">
        <v>71.709999999999994</v>
      </c>
      <c r="R474" s="30">
        <v>860.45</v>
      </c>
      <c r="S474" s="30">
        <v>5224.3500000000004</v>
      </c>
      <c r="T474" s="30">
        <v>3370.11</v>
      </c>
      <c r="U474" s="30">
        <v>3370.11</v>
      </c>
      <c r="V474" s="30">
        <v>71.7</v>
      </c>
      <c r="W474" s="30">
        <v>854.54</v>
      </c>
      <c r="X474" s="30">
        <v>71.709999999999994</v>
      </c>
      <c r="Y474" s="30">
        <v>860.45</v>
      </c>
      <c r="Z474" s="30">
        <v>5224.3500000000004</v>
      </c>
      <c r="AA474" s="30">
        <v>3441.82</v>
      </c>
      <c r="AB474" s="30">
        <v>3370.11</v>
      </c>
      <c r="AC474" s="30">
        <v>0</v>
      </c>
      <c r="AD474" s="30">
        <v>-3370.11</v>
      </c>
    </row>
    <row r="475" spans="1:30">
      <c r="A475" s="30" t="s">
        <v>790</v>
      </c>
      <c r="B475" s="30" t="s">
        <v>646</v>
      </c>
      <c r="C475" s="30" t="b">
        <v>1</v>
      </c>
      <c r="D475" s="30" t="s">
        <v>5</v>
      </c>
      <c r="E475" s="30" t="s">
        <v>10430</v>
      </c>
      <c r="F475" s="30"/>
      <c r="G475" s="30" t="s">
        <v>10431</v>
      </c>
      <c r="H475" s="30">
        <v>9</v>
      </c>
      <c r="I475" s="32">
        <v>43190</v>
      </c>
      <c r="J475" s="32">
        <v>42388</v>
      </c>
      <c r="K475" s="30"/>
      <c r="L475" s="32">
        <v>39531</v>
      </c>
      <c r="M475" s="30">
        <v>5742</v>
      </c>
      <c r="N475" s="30">
        <v>0</v>
      </c>
      <c r="O475" s="30">
        <v>47.85</v>
      </c>
      <c r="P475" s="30">
        <v>574.20000000000005</v>
      </c>
      <c r="Q475" s="30">
        <v>15.75</v>
      </c>
      <c r="R475" s="30">
        <v>542.1</v>
      </c>
      <c r="S475" s="30">
        <v>5742</v>
      </c>
      <c r="T475" s="30">
        <v>0</v>
      </c>
      <c r="U475" s="30">
        <v>0</v>
      </c>
      <c r="V475" s="30">
        <v>47.85</v>
      </c>
      <c r="W475" s="30">
        <v>574.20000000000005</v>
      </c>
      <c r="X475" s="30">
        <v>15.75</v>
      </c>
      <c r="Y475" s="30">
        <v>542.1</v>
      </c>
      <c r="Z475" s="30">
        <v>5742</v>
      </c>
      <c r="AA475" s="30">
        <v>1164.1500000000001</v>
      </c>
      <c r="AB475" s="30">
        <v>0</v>
      </c>
      <c r="AC475" s="30">
        <v>0</v>
      </c>
      <c r="AD475" s="30">
        <v>0</v>
      </c>
    </row>
    <row r="476" spans="1:30">
      <c r="A476" s="30" t="s">
        <v>791</v>
      </c>
      <c r="B476" s="30" t="s">
        <v>726</v>
      </c>
      <c r="C476" s="30" t="b">
        <v>1</v>
      </c>
      <c r="D476" s="30" t="s">
        <v>5</v>
      </c>
      <c r="E476" s="30" t="s">
        <v>10430</v>
      </c>
      <c r="F476" s="30"/>
      <c r="G476" s="30" t="s">
        <v>10431</v>
      </c>
      <c r="H476" s="30">
        <v>9</v>
      </c>
      <c r="I476" s="32">
        <v>43190</v>
      </c>
      <c r="J476" s="32">
        <v>42388</v>
      </c>
      <c r="K476" s="30"/>
      <c r="L476" s="32">
        <v>39531</v>
      </c>
      <c r="M476" s="30">
        <v>1824</v>
      </c>
      <c r="N476" s="30">
        <v>0</v>
      </c>
      <c r="O476" s="30">
        <v>15.2</v>
      </c>
      <c r="P476" s="30">
        <v>182.4</v>
      </c>
      <c r="Q476" s="30">
        <v>5</v>
      </c>
      <c r="R476" s="30">
        <v>172.2</v>
      </c>
      <c r="S476" s="30">
        <v>1824</v>
      </c>
      <c r="T476" s="30">
        <v>0</v>
      </c>
      <c r="U476" s="30">
        <v>0</v>
      </c>
      <c r="V476" s="30">
        <v>15.2</v>
      </c>
      <c r="W476" s="30">
        <v>182.4</v>
      </c>
      <c r="X476" s="30">
        <v>5</v>
      </c>
      <c r="Y476" s="30">
        <v>172.2</v>
      </c>
      <c r="Z476" s="30">
        <v>1824</v>
      </c>
      <c r="AA476" s="30">
        <v>369.8</v>
      </c>
      <c r="AB476" s="30">
        <v>0</v>
      </c>
      <c r="AC476" s="30">
        <v>0</v>
      </c>
      <c r="AD476" s="30">
        <v>0</v>
      </c>
    </row>
    <row r="477" spans="1:30" hidden="1">
      <c r="A477" s="30" t="s">
        <v>10390</v>
      </c>
      <c r="B477" s="30" t="s">
        <v>10508</v>
      </c>
      <c r="C477" s="30" t="b">
        <v>1</v>
      </c>
      <c r="D477" s="30" t="s">
        <v>5</v>
      </c>
      <c r="E477" s="30" t="s">
        <v>10430</v>
      </c>
      <c r="F477" s="30"/>
      <c r="G477" s="30" t="s">
        <v>10431</v>
      </c>
      <c r="H477" s="30">
        <v>10</v>
      </c>
      <c r="I477" s="32">
        <v>42460</v>
      </c>
      <c r="J477" s="32">
        <v>42388</v>
      </c>
      <c r="K477" s="32">
        <v>42460</v>
      </c>
      <c r="L477" s="32">
        <v>39651</v>
      </c>
      <c r="M477" s="30">
        <v>6439.86</v>
      </c>
      <c r="N477" s="30">
        <v>0</v>
      </c>
      <c r="O477" s="30">
        <v>54.07</v>
      </c>
      <c r="P477" s="30">
        <v>638.22</v>
      </c>
      <c r="Q477" s="30">
        <v>54.07</v>
      </c>
      <c r="R477" s="30">
        <v>648.84</v>
      </c>
      <c r="S477" s="30">
        <v>4979.9399999999996</v>
      </c>
      <c r="T477" s="30">
        <v>1459.92</v>
      </c>
      <c r="U477" s="30">
        <v>1459.92</v>
      </c>
      <c r="V477" s="30">
        <v>54.07</v>
      </c>
      <c r="W477" s="30">
        <v>638.22</v>
      </c>
      <c r="X477" s="30">
        <v>54.07</v>
      </c>
      <c r="Y477" s="30">
        <v>648.84</v>
      </c>
      <c r="Z477" s="30">
        <v>4979.9399999999996</v>
      </c>
      <c r="AA477" s="30">
        <v>1946.55</v>
      </c>
      <c r="AB477" s="30">
        <v>1459.92</v>
      </c>
      <c r="AC477" s="30">
        <v>0</v>
      </c>
      <c r="AD477" s="30">
        <v>-1459.92</v>
      </c>
    </row>
    <row r="478" spans="1:30" hidden="1">
      <c r="A478" s="30" t="s">
        <v>10391</v>
      </c>
      <c r="B478" s="30" t="s">
        <v>10509</v>
      </c>
      <c r="C478" s="30" t="b">
        <v>1</v>
      </c>
      <c r="D478" s="30" t="s">
        <v>5</v>
      </c>
      <c r="E478" s="30" t="s">
        <v>10430</v>
      </c>
      <c r="F478" s="30"/>
      <c r="G478" s="30" t="s">
        <v>10431</v>
      </c>
      <c r="H478" s="30">
        <v>10</v>
      </c>
      <c r="I478" s="32">
        <v>42460</v>
      </c>
      <c r="J478" s="32">
        <v>42388</v>
      </c>
      <c r="K478" s="32">
        <v>42460</v>
      </c>
      <c r="L478" s="32">
        <v>40746</v>
      </c>
      <c r="M478" s="30">
        <v>980.4</v>
      </c>
      <c r="N478" s="30">
        <v>0</v>
      </c>
      <c r="O478" s="30">
        <v>16.64</v>
      </c>
      <c r="P478" s="30">
        <v>191.48</v>
      </c>
      <c r="Q478" s="30">
        <v>16.649999999999999</v>
      </c>
      <c r="R478" s="30">
        <v>199.78</v>
      </c>
      <c r="S478" s="30">
        <v>930.47</v>
      </c>
      <c r="T478" s="30">
        <v>49.93</v>
      </c>
      <c r="U478" s="30">
        <v>49.93</v>
      </c>
      <c r="V478" s="30">
        <v>16.64</v>
      </c>
      <c r="W478" s="30">
        <v>191.48</v>
      </c>
      <c r="X478" s="30">
        <v>16.649999999999999</v>
      </c>
      <c r="Y478" s="30">
        <v>199.78</v>
      </c>
      <c r="Z478" s="30">
        <v>930.47</v>
      </c>
      <c r="AA478" s="30">
        <v>199.76</v>
      </c>
      <c r="AB478" s="30">
        <v>49.93</v>
      </c>
      <c r="AC478" s="30">
        <v>0</v>
      </c>
      <c r="AD478" s="30">
        <v>-49.93</v>
      </c>
    </row>
    <row r="479" spans="1:30">
      <c r="A479" s="30" t="s">
        <v>792</v>
      </c>
      <c r="B479" s="30" t="s">
        <v>646</v>
      </c>
      <c r="C479" s="30" t="b">
        <v>1</v>
      </c>
      <c r="D479" s="30" t="s">
        <v>5</v>
      </c>
      <c r="E479" s="30" t="s">
        <v>10430</v>
      </c>
      <c r="F479" s="30"/>
      <c r="G479" s="30" t="s">
        <v>10431</v>
      </c>
      <c r="H479" s="30">
        <v>9</v>
      </c>
      <c r="I479" s="32">
        <v>43190</v>
      </c>
      <c r="J479" s="32">
        <v>42388</v>
      </c>
      <c r="K479" s="30"/>
      <c r="L479" s="32">
        <v>39531</v>
      </c>
      <c r="M479" s="30">
        <v>5742</v>
      </c>
      <c r="N479" s="30">
        <v>0</v>
      </c>
      <c r="O479" s="30">
        <v>47.85</v>
      </c>
      <c r="P479" s="30">
        <v>574.20000000000005</v>
      </c>
      <c r="Q479" s="30">
        <v>15.75</v>
      </c>
      <c r="R479" s="30">
        <v>542.1</v>
      </c>
      <c r="S479" s="30">
        <v>5742</v>
      </c>
      <c r="T479" s="30">
        <v>0</v>
      </c>
      <c r="U479" s="30">
        <v>0</v>
      </c>
      <c r="V479" s="30">
        <v>47.85</v>
      </c>
      <c r="W479" s="30">
        <v>574.20000000000005</v>
      </c>
      <c r="X479" s="30">
        <v>15.75</v>
      </c>
      <c r="Y479" s="30">
        <v>542.1</v>
      </c>
      <c r="Z479" s="30">
        <v>5742</v>
      </c>
      <c r="AA479" s="30">
        <v>1164.1500000000001</v>
      </c>
      <c r="AB479" s="30">
        <v>0</v>
      </c>
      <c r="AC479" s="30">
        <v>0</v>
      </c>
      <c r="AD479" s="30">
        <v>0</v>
      </c>
    </row>
    <row r="480" spans="1:30">
      <c r="A480" s="30" t="s">
        <v>793</v>
      </c>
      <c r="B480" s="30" t="s">
        <v>646</v>
      </c>
      <c r="C480" s="30" t="b">
        <v>1</v>
      </c>
      <c r="D480" s="30" t="s">
        <v>5</v>
      </c>
      <c r="E480" s="30" t="s">
        <v>10430</v>
      </c>
      <c r="F480" s="30"/>
      <c r="G480" s="30" t="s">
        <v>10431</v>
      </c>
      <c r="H480" s="30">
        <v>9</v>
      </c>
      <c r="I480" s="32">
        <v>43190</v>
      </c>
      <c r="J480" s="32">
        <v>42388</v>
      </c>
      <c r="K480" s="30"/>
      <c r="L480" s="32">
        <v>39531</v>
      </c>
      <c r="M480" s="30">
        <v>5742</v>
      </c>
      <c r="N480" s="30">
        <v>0</v>
      </c>
      <c r="O480" s="30">
        <v>47.85</v>
      </c>
      <c r="P480" s="30">
        <v>574.20000000000005</v>
      </c>
      <c r="Q480" s="30">
        <v>15.75</v>
      </c>
      <c r="R480" s="30">
        <v>542.1</v>
      </c>
      <c r="S480" s="30">
        <v>5742</v>
      </c>
      <c r="T480" s="30">
        <v>0</v>
      </c>
      <c r="U480" s="30">
        <v>0</v>
      </c>
      <c r="V480" s="30">
        <v>47.85</v>
      </c>
      <c r="W480" s="30">
        <v>574.20000000000005</v>
      </c>
      <c r="X480" s="30">
        <v>15.75</v>
      </c>
      <c r="Y480" s="30">
        <v>542.1</v>
      </c>
      <c r="Z480" s="30">
        <v>5742</v>
      </c>
      <c r="AA480" s="30">
        <v>1164.1500000000001</v>
      </c>
      <c r="AB480" s="30">
        <v>0</v>
      </c>
      <c r="AC480" s="30">
        <v>0</v>
      </c>
      <c r="AD480" s="30">
        <v>0</v>
      </c>
    </row>
    <row r="481" spans="1:30">
      <c r="A481" s="30" t="s">
        <v>794</v>
      </c>
      <c r="B481" s="30" t="s">
        <v>726</v>
      </c>
      <c r="C481" s="30" t="b">
        <v>1</v>
      </c>
      <c r="D481" s="30" t="s">
        <v>5</v>
      </c>
      <c r="E481" s="30" t="s">
        <v>10430</v>
      </c>
      <c r="F481" s="30"/>
      <c r="G481" s="30" t="s">
        <v>10431</v>
      </c>
      <c r="H481" s="30">
        <v>9</v>
      </c>
      <c r="I481" s="32">
        <v>43190</v>
      </c>
      <c r="J481" s="32">
        <v>42388</v>
      </c>
      <c r="K481" s="30"/>
      <c r="L481" s="32">
        <v>39531</v>
      </c>
      <c r="M481" s="30">
        <v>1824</v>
      </c>
      <c r="N481" s="30">
        <v>0</v>
      </c>
      <c r="O481" s="30">
        <v>15.2</v>
      </c>
      <c r="P481" s="30">
        <v>182.4</v>
      </c>
      <c r="Q481" s="30">
        <v>5</v>
      </c>
      <c r="R481" s="30">
        <v>172.2</v>
      </c>
      <c r="S481" s="30">
        <v>1824</v>
      </c>
      <c r="T481" s="30">
        <v>0</v>
      </c>
      <c r="U481" s="30">
        <v>0</v>
      </c>
      <c r="V481" s="30">
        <v>15.2</v>
      </c>
      <c r="W481" s="30">
        <v>182.4</v>
      </c>
      <c r="X481" s="30">
        <v>5</v>
      </c>
      <c r="Y481" s="30">
        <v>172.2</v>
      </c>
      <c r="Z481" s="30">
        <v>1824</v>
      </c>
      <c r="AA481" s="30">
        <v>369.8</v>
      </c>
      <c r="AB481" s="30">
        <v>0</v>
      </c>
      <c r="AC481" s="30">
        <v>0</v>
      </c>
      <c r="AD481" s="30">
        <v>0</v>
      </c>
    </row>
    <row r="482" spans="1:30">
      <c r="A482" s="30" t="s">
        <v>795</v>
      </c>
      <c r="B482" s="30" t="s">
        <v>796</v>
      </c>
      <c r="C482" s="30" t="b">
        <v>1</v>
      </c>
      <c r="D482" s="30" t="s">
        <v>5</v>
      </c>
      <c r="E482" s="30" t="s">
        <v>10430</v>
      </c>
      <c r="F482" s="30"/>
      <c r="G482" s="30" t="s">
        <v>10431</v>
      </c>
      <c r="H482" s="30">
        <v>9</v>
      </c>
      <c r="I482" s="32">
        <v>43039</v>
      </c>
      <c r="J482" s="32">
        <v>42388</v>
      </c>
      <c r="K482" s="30"/>
      <c r="L482" s="32">
        <v>39350</v>
      </c>
      <c r="M482" s="30">
        <v>2274.3000000000002</v>
      </c>
      <c r="N482" s="30">
        <v>0</v>
      </c>
      <c r="O482" s="30">
        <v>18.95</v>
      </c>
      <c r="P482" s="30">
        <v>227.4</v>
      </c>
      <c r="Q482" s="30">
        <v>4.2</v>
      </c>
      <c r="R482" s="30">
        <v>117.9</v>
      </c>
      <c r="S482" s="30">
        <v>2274.3000000000002</v>
      </c>
      <c r="T482" s="30">
        <v>0</v>
      </c>
      <c r="U482" s="30">
        <v>0</v>
      </c>
      <c r="V482" s="30">
        <v>18.95</v>
      </c>
      <c r="W482" s="30">
        <v>227.4</v>
      </c>
      <c r="X482" s="30">
        <v>4.2</v>
      </c>
      <c r="Y482" s="30">
        <v>117.9</v>
      </c>
      <c r="Z482" s="30">
        <v>2274.3000000000002</v>
      </c>
      <c r="AA482" s="30">
        <v>250.55</v>
      </c>
      <c r="AB482" s="30">
        <v>0</v>
      </c>
      <c r="AC482" s="30">
        <v>0</v>
      </c>
      <c r="AD482" s="30">
        <v>0</v>
      </c>
    </row>
    <row r="483" spans="1:30" hidden="1">
      <c r="A483" s="30" t="s">
        <v>10392</v>
      </c>
      <c r="B483" s="30" t="s">
        <v>10510</v>
      </c>
      <c r="C483" s="30" t="b">
        <v>1</v>
      </c>
      <c r="D483" s="30" t="s">
        <v>5</v>
      </c>
      <c r="E483" s="30" t="s">
        <v>10430</v>
      </c>
      <c r="F483" s="30"/>
      <c r="G483" s="30" t="s">
        <v>10431</v>
      </c>
      <c r="H483" s="30">
        <v>10</v>
      </c>
      <c r="I483" s="32">
        <v>42460</v>
      </c>
      <c r="J483" s="32">
        <v>42388</v>
      </c>
      <c r="K483" s="32">
        <v>42460</v>
      </c>
      <c r="L483" s="32">
        <v>41374</v>
      </c>
      <c r="M483" s="30">
        <v>9587.4</v>
      </c>
      <c r="N483" s="30">
        <v>0</v>
      </c>
      <c r="O483" s="30">
        <v>272.2</v>
      </c>
      <c r="P483" s="30">
        <v>3187.78</v>
      </c>
      <c r="Q483" s="30">
        <v>272.2</v>
      </c>
      <c r="R483" s="30">
        <v>3266.4</v>
      </c>
      <c r="S483" s="30">
        <v>9587.4</v>
      </c>
      <c r="T483" s="30">
        <v>0</v>
      </c>
      <c r="U483" s="30">
        <v>0</v>
      </c>
      <c r="V483" s="30">
        <v>272.2</v>
      </c>
      <c r="W483" s="30">
        <v>3187.78</v>
      </c>
      <c r="X483" s="30">
        <v>272.2</v>
      </c>
      <c r="Y483" s="30">
        <v>3266.4</v>
      </c>
      <c r="Z483" s="30">
        <v>9587.4</v>
      </c>
      <c r="AA483" s="30">
        <v>0</v>
      </c>
      <c r="AB483" s="30">
        <v>0</v>
      </c>
      <c r="AC483" s="30">
        <v>0</v>
      </c>
      <c r="AD483" s="30">
        <v>0</v>
      </c>
    </row>
    <row r="484" spans="1:30">
      <c r="A484" s="30" t="s">
        <v>797</v>
      </c>
      <c r="B484" s="30" t="s">
        <v>798</v>
      </c>
      <c r="C484" s="30" t="b">
        <v>1</v>
      </c>
      <c r="D484" s="30" t="s">
        <v>5</v>
      </c>
      <c r="E484" s="30" t="s">
        <v>10430</v>
      </c>
      <c r="F484" s="30"/>
      <c r="G484" s="30" t="s">
        <v>10431</v>
      </c>
      <c r="H484" s="30">
        <v>9</v>
      </c>
      <c r="I484" s="32">
        <v>43190</v>
      </c>
      <c r="J484" s="32">
        <v>42388</v>
      </c>
      <c r="K484" s="30"/>
      <c r="L484" s="32">
        <v>41374</v>
      </c>
      <c r="M484" s="30">
        <v>9587.4</v>
      </c>
      <c r="N484" s="30">
        <v>0</v>
      </c>
      <c r="O484" s="30">
        <v>90.74</v>
      </c>
      <c r="P484" s="30">
        <v>1088.81</v>
      </c>
      <c r="Q484" s="30">
        <v>90.73</v>
      </c>
      <c r="R484" s="30">
        <v>1088.82</v>
      </c>
      <c r="S484" s="30">
        <v>9587.4</v>
      </c>
      <c r="T484" s="30">
        <v>0</v>
      </c>
      <c r="U484" s="30">
        <v>0</v>
      </c>
      <c r="V484" s="30">
        <v>90.74</v>
      </c>
      <c r="W484" s="30">
        <v>1088.81</v>
      </c>
      <c r="X484" s="30">
        <v>90.73</v>
      </c>
      <c r="Y484" s="30">
        <v>1088.82</v>
      </c>
      <c r="Z484" s="30">
        <v>9587.4</v>
      </c>
      <c r="AA484" s="30">
        <v>2177.63</v>
      </c>
      <c r="AB484" s="30">
        <v>0</v>
      </c>
      <c r="AC484" s="30">
        <v>0</v>
      </c>
      <c r="AD484" s="30">
        <v>0</v>
      </c>
    </row>
    <row r="485" spans="1:30">
      <c r="A485" s="30" t="s">
        <v>799</v>
      </c>
      <c r="B485" s="30" t="s">
        <v>800</v>
      </c>
      <c r="C485" s="30" t="b">
        <v>1</v>
      </c>
      <c r="D485" s="30" t="s">
        <v>5</v>
      </c>
      <c r="E485" s="30" t="s">
        <v>10430</v>
      </c>
      <c r="F485" s="30"/>
      <c r="G485" s="30" t="s">
        <v>10431</v>
      </c>
      <c r="H485" s="30">
        <v>9</v>
      </c>
      <c r="I485" s="32">
        <v>43190</v>
      </c>
      <c r="J485" s="32">
        <v>42388</v>
      </c>
      <c r="K485" s="30"/>
      <c r="L485" s="32">
        <v>41374</v>
      </c>
      <c r="M485" s="30">
        <v>9587.4</v>
      </c>
      <c r="N485" s="30">
        <v>0</v>
      </c>
      <c r="O485" s="30">
        <v>90.74</v>
      </c>
      <c r="P485" s="30">
        <v>1088.81</v>
      </c>
      <c r="Q485" s="30">
        <v>90.73</v>
      </c>
      <c r="R485" s="30">
        <v>1088.82</v>
      </c>
      <c r="S485" s="30">
        <v>9587.4</v>
      </c>
      <c r="T485" s="30">
        <v>0</v>
      </c>
      <c r="U485" s="30">
        <v>0</v>
      </c>
      <c r="V485" s="30">
        <v>90.74</v>
      </c>
      <c r="W485" s="30">
        <v>1088.81</v>
      </c>
      <c r="X485" s="30">
        <v>90.73</v>
      </c>
      <c r="Y485" s="30">
        <v>1088.82</v>
      </c>
      <c r="Z485" s="30">
        <v>9587.4</v>
      </c>
      <c r="AA485" s="30">
        <v>2177.63</v>
      </c>
      <c r="AB485" s="30">
        <v>0</v>
      </c>
      <c r="AC485" s="30">
        <v>0</v>
      </c>
      <c r="AD485" s="30">
        <v>0</v>
      </c>
    </row>
    <row r="486" spans="1:30">
      <c r="A486" s="30" t="s">
        <v>801</v>
      </c>
      <c r="B486" s="30" t="s">
        <v>802</v>
      </c>
      <c r="C486" s="30" t="b">
        <v>1</v>
      </c>
      <c r="D486" s="30" t="s">
        <v>5</v>
      </c>
      <c r="E486" s="30" t="s">
        <v>10430</v>
      </c>
      <c r="F486" s="30"/>
      <c r="G486" s="30" t="s">
        <v>10431</v>
      </c>
      <c r="H486" s="30">
        <v>9</v>
      </c>
      <c r="I486" s="32">
        <v>43190</v>
      </c>
      <c r="J486" s="32">
        <v>42388</v>
      </c>
      <c r="K486" s="30"/>
      <c r="L486" s="32">
        <v>41374</v>
      </c>
      <c r="M486" s="30">
        <v>9587.4</v>
      </c>
      <c r="N486" s="30">
        <v>0</v>
      </c>
      <c r="O486" s="30">
        <v>90.74</v>
      </c>
      <c r="P486" s="30">
        <v>1088.81</v>
      </c>
      <c r="Q486" s="30">
        <v>90.73</v>
      </c>
      <c r="R486" s="30">
        <v>1088.82</v>
      </c>
      <c r="S486" s="30">
        <v>9587.4</v>
      </c>
      <c r="T486" s="30">
        <v>0</v>
      </c>
      <c r="U486" s="30">
        <v>0</v>
      </c>
      <c r="V486" s="30">
        <v>90.74</v>
      </c>
      <c r="W486" s="30">
        <v>1088.81</v>
      </c>
      <c r="X486" s="30">
        <v>90.73</v>
      </c>
      <c r="Y486" s="30">
        <v>1088.82</v>
      </c>
      <c r="Z486" s="30">
        <v>9587.4</v>
      </c>
      <c r="AA486" s="30">
        <v>2177.63</v>
      </c>
      <c r="AB486" s="30">
        <v>0</v>
      </c>
      <c r="AC486" s="30">
        <v>0</v>
      </c>
      <c r="AD486" s="30">
        <v>0</v>
      </c>
    </row>
    <row r="487" spans="1:30">
      <c r="A487" s="30" t="s">
        <v>803</v>
      </c>
      <c r="B487" s="30" t="s">
        <v>804</v>
      </c>
      <c r="C487" s="30" t="b">
        <v>1</v>
      </c>
      <c r="D487" s="30" t="s">
        <v>5</v>
      </c>
      <c r="E487" s="30" t="s">
        <v>10430</v>
      </c>
      <c r="F487" s="30"/>
      <c r="G487" s="30" t="s">
        <v>10431</v>
      </c>
      <c r="H487" s="30">
        <v>9</v>
      </c>
      <c r="I487" s="32">
        <v>43190</v>
      </c>
      <c r="J487" s="32">
        <v>42388</v>
      </c>
      <c r="K487" s="30"/>
      <c r="L487" s="32">
        <v>41374</v>
      </c>
      <c r="M487" s="30">
        <v>9587.4</v>
      </c>
      <c r="N487" s="30">
        <v>0</v>
      </c>
      <c r="O487" s="30">
        <v>90.74</v>
      </c>
      <c r="P487" s="30">
        <v>1088.81</v>
      </c>
      <c r="Q487" s="30">
        <v>90.73</v>
      </c>
      <c r="R487" s="30">
        <v>1088.82</v>
      </c>
      <c r="S487" s="30">
        <v>9587.4</v>
      </c>
      <c r="T487" s="30">
        <v>0</v>
      </c>
      <c r="U487" s="30">
        <v>0</v>
      </c>
      <c r="V487" s="30">
        <v>90.74</v>
      </c>
      <c r="W487" s="30">
        <v>1088.81</v>
      </c>
      <c r="X487" s="30">
        <v>90.73</v>
      </c>
      <c r="Y487" s="30">
        <v>1088.82</v>
      </c>
      <c r="Z487" s="30">
        <v>9587.4</v>
      </c>
      <c r="AA487" s="30">
        <v>2177.63</v>
      </c>
      <c r="AB487" s="30">
        <v>0</v>
      </c>
      <c r="AC487" s="30">
        <v>0</v>
      </c>
      <c r="AD487" s="30">
        <v>0</v>
      </c>
    </row>
    <row r="488" spans="1:30">
      <c r="A488" s="30" t="s">
        <v>805</v>
      </c>
      <c r="B488" s="30" t="s">
        <v>806</v>
      </c>
      <c r="C488" s="30" t="b">
        <v>1</v>
      </c>
      <c r="D488" s="30" t="s">
        <v>5</v>
      </c>
      <c r="E488" s="30" t="s">
        <v>10430</v>
      </c>
      <c r="F488" s="30"/>
      <c r="G488" s="30" t="s">
        <v>10431</v>
      </c>
      <c r="H488" s="30">
        <v>0</v>
      </c>
      <c r="I488" s="32">
        <v>43190</v>
      </c>
      <c r="J488" s="32">
        <v>42388</v>
      </c>
      <c r="K488" s="30"/>
      <c r="L488" s="32">
        <v>41729</v>
      </c>
      <c r="M488" s="30">
        <v>12283.5</v>
      </c>
      <c r="N488" s="30">
        <v>0</v>
      </c>
      <c r="O488" s="30">
        <v>174.15</v>
      </c>
      <c r="P488" s="30">
        <v>2089.85</v>
      </c>
      <c r="Q488" s="30">
        <v>174.16</v>
      </c>
      <c r="R488" s="30">
        <v>2089.86</v>
      </c>
      <c r="S488" s="30">
        <v>10367.799999999999</v>
      </c>
      <c r="T488" s="30">
        <v>1915.7</v>
      </c>
      <c r="U488" s="30">
        <v>1915.7</v>
      </c>
      <c r="V488" s="30">
        <v>174.15</v>
      </c>
      <c r="W488" s="30">
        <v>2089.85</v>
      </c>
      <c r="X488" s="30">
        <v>174.16</v>
      </c>
      <c r="Y488" s="30">
        <v>2089.86</v>
      </c>
      <c r="Z488" s="30">
        <v>10367.799999999999</v>
      </c>
      <c r="AA488" s="30">
        <v>6269.56</v>
      </c>
      <c r="AB488" s="30">
        <v>0</v>
      </c>
      <c r="AC488" s="30">
        <v>0</v>
      </c>
      <c r="AD488" s="30">
        <v>0</v>
      </c>
    </row>
    <row r="489" spans="1:30">
      <c r="A489" s="30" t="s">
        <v>807</v>
      </c>
      <c r="B489" s="30" t="s">
        <v>726</v>
      </c>
      <c r="C489" s="30" t="b">
        <v>1</v>
      </c>
      <c r="D489" s="30" t="s">
        <v>5</v>
      </c>
      <c r="E489" s="30" t="s">
        <v>10430</v>
      </c>
      <c r="F489" s="30"/>
      <c r="G489" s="30" t="s">
        <v>10431</v>
      </c>
      <c r="H489" s="30">
        <v>9</v>
      </c>
      <c r="I489" s="32">
        <v>43190</v>
      </c>
      <c r="J489" s="32">
        <v>42388</v>
      </c>
      <c r="K489" s="30"/>
      <c r="L489" s="32">
        <v>39531</v>
      </c>
      <c r="M489" s="30">
        <v>1824</v>
      </c>
      <c r="N489" s="30">
        <v>0</v>
      </c>
      <c r="O489" s="30">
        <v>15.2</v>
      </c>
      <c r="P489" s="30">
        <v>182.4</v>
      </c>
      <c r="Q489" s="30">
        <v>5</v>
      </c>
      <c r="R489" s="30">
        <v>172.2</v>
      </c>
      <c r="S489" s="30">
        <v>1824</v>
      </c>
      <c r="T489" s="30">
        <v>0</v>
      </c>
      <c r="U489" s="30">
        <v>0</v>
      </c>
      <c r="V489" s="30">
        <v>15.2</v>
      </c>
      <c r="W489" s="30">
        <v>182.4</v>
      </c>
      <c r="X489" s="30">
        <v>5</v>
      </c>
      <c r="Y489" s="30">
        <v>172.2</v>
      </c>
      <c r="Z489" s="30">
        <v>1824</v>
      </c>
      <c r="AA489" s="30">
        <v>369.8</v>
      </c>
      <c r="AB489" s="30">
        <v>0</v>
      </c>
      <c r="AC489" s="30">
        <v>0</v>
      </c>
      <c r="AD489" s="30">
        <v>0</v>
      </c>
    </row>
    <row r="490" spans="1:30">
      <c r="A490" s="30" t="s">
        <v>808</v>
      </c>
      <c r="B490" s="30" t="s">
        <v>809</v>
      </c>
      <c r="C490" s="30" t="b">
        <v>1</v>
      </c>
      <c r="D490" s="30" t="s">
        <v>5</v>
      </c>
      <c r="E490" s="30" t="s">
        <v>10430</v>
      </c>
      <c r="F490" s="30"/>
      <c r="G490" s="30" t="s">
        <v>10431</v>
      </c>
      <c r="H490" s="30">
        <v>0</v>
      </c>
      <c r="I490" s="32">
        <v>43190</v>
      </c>
      <c r="J490" s="32">
        <v>42388</v>
      </c>
      <c r="K490" s="30"/>
      <c r="L490" s="32">
        <v>39899</v>
      </c>
      <c r="M490" s="30">
        <v>1379.4</v>
      </c>
      <c r="N490" s="30">
        <v>0</v>
      </c>
      <c r="O490" s="30">
        <v>11.56</v>
      </c>
      <c r="P490" s="30">
        <v>138.78</v>
      </c>
      <c r="Q490" s="30">
        <v>11.57</v>
      </c>
      <c r="R490" s="30">
        <v>138.78</v>
      </c>
      <c r="S490" s="30">
        <v>1252.19</v>
      </c>
      <c r="T490" s="30">
        <v>127.21</v>
      </c>
      <c r="U490" s="30">
        <v>127.21</v>
      </c>
      <c r="V490" s="30">
        <v>11.56</v>
      </c>
      <c r="W490" s="30">
        <v>138.78</v>
      </c>
      <c r="X490" s="30">
        <v>11.57</v>
      </c>
      <c r="Y490" s="30">
        <v>138.78</v>
      </c>
      <c r="Z490" s="30">
        <v>1252.19</v>
      </c>
      <c r="AA490" s="30">
        <v>416.34</v>
      </c>
      <c r="AB490" s="30">
        <v>0</v>
      </c>
      <c r="AC490" s="30">
        <v>0</v>
      </c>
      <c r="AD490" s="30">
        <v>0</v>
      </c>
    </row>
    <row r="491" spans="1:30">
      <c r="A491" s="30" t="s">
        <v>810</v>
      </c>
      <c r="B491" s="30" t="s">
        <v>726</v>
      </c>
      <c r="C491" s="30" t="b">
        <v>1</v>
      </c>
      <c r="D491" s="30" t="s">
        <v>5</v>
      </c>
      <c r="E491" s="30" t="s">
        <v>10430</v>
      </c>
      <c r="F491" s="30"/>
      <c r="G491" s="30" t="s">
        <v>10431</v>
      </c>
      <c r="H491" s="30">
        <v>9</v>
      </c>
      <c r="I491" s="32">
        <v>43190</v>
      </c>
      <c r="J491" s="32">
        <v>42388</v>
      </c>
      <c r="K491" s="30"/>
      <c r="L491" s="32">
        <v>39531</v>
      </c>
      <c r="M491" s="30">
        <v>1824</v>
      </c>
      <c r="N491" s="30">
        <v>0</v>
      </c>
      <c r="O491" s="30">
        <v>15.2</v>
      </c>
      <c r="P491" s="30">
        <v>182.4</v>
      </c>
      <c r="Q491" s="30">
        <v>5</v>
      </c>
      <c r="R491" s="30">
        <v>172.2</v>
      </c>
      <c r="S491" s="30">
        <v>1824</v>
      </c>
      <c r="T491" s="30">
        <v>0</v>
      </c>
      <c r="U491" s="30">
        <v>0</v>
      </c>
      <c r="V491" s="30">
        <v>15.2</v>
      </c>
      <c r="W491" s="30">
        <v>182.4</v>
      </c>
      <c r="X491" s="30">
        <v>5</v>
      </c>
      <c r="Y491" s="30">
        <v>172.2</v>
      </c>
      <c r="Z491" s="30">
        <v>1824</v>
      </c>
      <c r="AA491" s="30">
        <v>369.8</v>
      </c>
      <c r="AB491" s="30">
        <v>0</v>
      </c>
      <c r="AC491" s="30">
        <v>0</v>
      </c>
      <c r="AD491" s="30">
        <v>0</v>
      </c>
    </row>
    <row r="492" spans="1:30">
      <c r="A492" s="30" t="s">
        <v>811</v>
      </c>
      <c r="B492" s="30" t="s">
        <v>726</v>
      </c>
      <c r="C492" s="30" t="b">
        <v>1</v>
      </c>
      <c r="D492" s="30" t="s">
        <v>5</v>
      </c>
      <c r="E492" s="30" t="s">
        <v>10430</v>
      </c>
      <c r="F492" s="30"/>
      <c r="G492" s="30" t="s">
        <v>10431</v>
      </c>
      <c r="H492" s="30">
        <v>9</v>
      </c>
      <c r="I492" s="32">
        <v>43190</v>
      </c>
      <c r="J492" s="32">
        <v>42388</v>
      </c>
      <c r="K492" s="30"/>
      <c r="L492" s="32">
        <v>39531</v>
      </c>
      <c r="M492" s="30">
        <v>1824</v>
      </c>
      <c r="N492" s="30">
        <v>0</v>
      </c>
      <c r="O492" s="30">
        <v>15.2</v>
      </c>
      <c r="P492" s="30">
        <v>182.4</v>
      </c>
      <c r="Q492" s="30">
        <v>5</v>
      </c>
      <c r="R492" s="30">
        <v>172.2</v>
      </c>
      <c r="S492" s="30">
        <v>1824</v>
      </c>
      <c r="T492" s="30">
        <v>0</v>
      </c>
      <c r="U492" s="30">
        <v>0</v>
      </c>
      <c r="V492" s="30">
        <v>15.2</v>
      </c>
      <c r="W492" s="30">
        <v>182.4</v>
      </c>
      <c r="X492" s="30">
        <v>5</v>
      </c>
      <c r="Y492" s="30">
        <v>172.2</v>
      </c>
      <c r="Z492" s="30">
        <v>1824</v>
      </c>
      <c r="AA492" s="30">
        <v>369.8</v>
      </c>
      <c r="AB492" s="30">
        <v>0</v>
      </c>
      <c r="AC492" s="30">
        <v>0</v>
      </c>
      <c r="AD492" s="30">
        <v>0</v>
      </c>
    </row>
    <row r="493" spans="1:30" hidden="1">
      <c r="A493" s="30" t="s">
        <v>10393</v>
      </c>
      <c r="B493" s="30" t="s">
        <v>10511</v>
      </c>
      <c r="C493" s="30" t="b">
        <v>1</v>
      </c>
      <c r="D493" s="30" t="s">
        <v>5</v>
      </c>
      <c r="E493" s="30" t="s">
        <v>10430</v>
      </c>
      <c r="F493" s="30"/>
      <c r="G493" s="30" t="s">
        <v>10431</v>
      </c>
      <c r="H493" s="30">
        <v>10</v>
      </c>
      <c r="I493" s="32">
        <v>42216</v>
      </c>
      <c r="J493" s="32">
        <v>42388</v>
      </c>
      <c r="K493" s="32">
        <v>42202</v>
      </c>
      <c r="L493" s="32">
        <v>39145</v>
      </c>
      <c r="M493" s="30">
        <v>5158.8</v>
      </c>
      <c r="N493" s="30">
        <v>0</v>
      </c>
      <c r="O493" s="30">
        <v>73.709999999999994</v>
      </c>
      <c r="P493" s="30">
        <v>884.01</v>
      </c>
      <c r="Q493" s="30">
        <v>73.709999999999994</v>
      </c>
      <c r="R493" s="30">
        <v>294.83999999999997</v>
      </c>
      <c r="S493" s="30">
        <v>3758.24</v>
      </c>
      <c r="T493" s="30">
        <v>1400.56</v>
      </c>
      <c r="U493" s="30">
        <v>1400.56</v>
      </c>
      <c r="V493" s="30">
        <v>73.709999999999994</v>
      </c>
      <c r="W493" s="30">
        <v>884.01</v>
      </c>
      <c r="X493" s="30">
        <v>73.709999999999994</v>
      </c>
      <c r="Y493" s="30">
        <v>294.83999999999997</v>
      </c>
      <c r="Z493" s="30">
        <v>3758.24</v>
      </c>
      <c r="AA493" s="30">
        <v>1222.51</v>
      </c>
      <c r="AB493" s="30">
        <v>1400.56</v>
      </c>
      <c r="AC493" s="30">
        <v>0</v>
      </c>
      <c r="AD493" s="30">
        <v>-1400.56</v>
      </c>
    </row>
    <row r="494" spans="1:30" hidden="1">
      <c r="A494" s="30" t="s">
        <v>10394</v>
      </c>
      <c r="B494" s="30" t="s">
        <v>10512</v>
      </c>
      <c r="C494" s="30" t="b">
        <v>1</v>
      </c>
      <c r="D494" s="30" t="s">
        <v>5</v>
      </c>
      <c r="E494" s="30" t="s">
        <v>10430</v>
      </c>
      <c r="F494" s="30"/>
      <c r="G494" s="30" t="s">
        <v>10431</v>
      </c>
      <c r="H494" s="30">
        <v>10</v>
      </c>
      <c r="I494" s="32">
        <v>42216</v>
      </c>
      <c r="J494" s="32">
        <v>42388</v>
      </c>
      <c r="K494" s="32">
        <v>42202</v>
      </c>
      <c r="L494" s="32">
        <v>39734</v>
      </c>
      <c r="M494" s="30">
        <v>6556.14</v>
      </c>
      <c r="N494" s="30">
        <v>0</v>
      </c>
      <c r="O494" s="30">
        <v>54.74</v>
      </c>
      <c r="P494" s="30">
        <v>651.04999999999995</v>
      </c>
      <c r="Q494" s="30">
        <v>54.74</v>
      </c>
      <c r="R494" s="30">
        <v>218.96</v>
      </c>
      <c r="S494" s="30">
        <v>4475.8599999999997</v>
      </c>
      <c r="T494" s="30">
        <v>2080.2800000000002</v>
      </c>
      <c r="U494" s="30">
        <v>2080.2800000000002</v>
      </c>
      <c r="V494" s="30">
        <v>54.74</v>
      </c>
      <c r="W494" s="30">
        <v>651.04999999999995</v>
      </c>
      <c r="X494" s="30">
        <v>54.74</v>
      </c>
      <c r="Y494" s="30">
        <v>218.96</v>
      </c>
      <c r="Z494" s="30">
        <v>4475.8599999999997</v>
      </c>
      <c r="AA494" s="30">
        <v>6610.78</v>
      </c>
      <c r="AB494" s="30">
        <v>2080.2800000000002</v>
      </c>
      <c r="AC494" s="30">
        <v>0</v>
      </c>
      <c r="AD494" s="30">
        <v>-2080.2800000000002</v>
      </c>
    </row>
    <row r="495" spans="1:30" hidden="1">
      <c r="A495" s="30" t="s">
        <v>10395</v>
      </c>
      <c r="B495" s="30" t="s">
        <v>10513</v>
      </c>
      <c r="C495" s="30" t="b">
        <v>1</v>
      </c>
      <c r="D495" s="30" t="s">
        <v>5</v>
      </c>
      <c r="E495" s="30" t="s">
        <v>10430</v>
      </c>
      <c r="F495" s="30"/>
      <c r="G495" s="30" t="s">
        <v>10431</v>
      </c>
      <c r="H495" s="30">
        <v>10</v>
      </c>
      <c r="I495" s="32">
        <v>42216</v>
      </c>
      <c r="J495" s="32">
        <v>42388</v>
      </c>
      <c r="K495" s="32">
        <v>42202</v>
      </c>
      <c r="L495" s="32">
        <v>39734</v>
      </c>
      <c r="M495" s="30">
        <v>6556.14</v>
      </c>
      <c r="N495" s="30">
        <v>0</v>
      </c>
      <c r="O495" s="30">
        <v>54.74</v>
      </c>
      <c r="P495" s="30">
        <v>651.04999999999995</v>
      </c>
      <c r="Q495" s="30">
        <v>54.74</v>
      </c>
      <c r="R495" s="30">
        <v>218.96</v>
      </c>
      <c r="S495" s="30">
        <v>4475.8599999999997</v>
      </c>
      <c r="T495" s="30">
        <v>2080.2800000000002</v>
      </c>
      <c r="U495" s="30">
        <v>2080.2800000000002</v>
      </c>
      <c r="V495" s="30">
        <v>54.74</v>
      </c>
      <c r="W495" s="30">
        <v>651.04999999999995</v>
      </c>
      <c r="X495" s="30">
        <v>54.74</v>
      </c>
      <c r="Y495" s="30">
        <v>218.96</v>
      </c>
      <c r="Z495" s="30">
        <v>4475.8599999999997</v>
      </c>
      <c r="AA495" s="30">
        <v>6610.78</v>
      </c>
      <c r="AB495" s="30">
        <v>2080.2800000000002</v>
      </c>
      <c r="AC495" s="30">
        <v>0</v>
      </c>
      <c r="AD495" s="30">
        <v>-2080.2800000000002</v>
      </c>
    </row>
    <row r="496" spans="1:30" hidden="1">
      <c r="A496" s="30" t="s">
        <v>10396</v>
      </c>
      <c r="B496" s="30" t="s">
        <v>10514</v>
      </c>
      <c r="C496" s="30" t="b">
        <v>1</v>
      </c>
      <c r="D496" s="30" t="s">
        <v>5</v>
      </c>
      <c r="E496" s="30" t="s">
        <v>10430</v>
      </c>
      <c r="F496" s="30"/>
      <c r="G496" s="30" t="s">
        <v>10431</v>
      </c>
      <c r="H496" s="30">
        <v>10</v>
      </c>
      <c r="I496" s="32">
        <v>42216</v>
      </c>
      <c r="J496" s="32">
        <v>42388</v>
      </c>
      <c r="K496" s="32">
        <v>42202</v>
      </c>
      <c r="L496" s="32">
        <v>39734</v>
      </c>
      <c r="M496" s="30">
        <v>6556.14</v>
      </c>
      <c r="N496" s="30">
        <v>0</v>
      </c>
      <c r="O496" s="30">
        <v>54.74</v>
      </c>
      <c r="P496" s="30">
        <v>651.04999999999995</v>
      </c>
      <c r="Q496" s="30">
        <v>54.74</v>
      </c>
      <c r="R496" s="30">
        <v>218.96</v>
      </c>
      <c r="S496" s="30">
        <v>4475.8599999999997</v>
      </c>
      <c r="T496" s="30">
        <v>2080.2800000000002</v>
      </c>
      <c r="U496" s="30">
        <v>2080.2800000000002</v>
      </c>
      <c r="V496" s="30">
        <v>54.74</v>
      </c>
      <c r="W496" s="30">
        <v>651.04999999999995</v>
      </c>
      <c r="X496" s="30">
        <v>54.74</v>
      </c>
      <c r="Y496" s="30">
        <v>218.96</v>
      </c>
      <c r="Z496" s="30">
        <v>4475.8599999999997</v>
      </c>
      <c r="AA496" s="30">
        <v>6610.78</v>
      </c>
      <c r="AB496" s="30">
        <v>2080.2800000000002</v>
      </c>
      <c r="AC496" s="30">
        <v>0</v>
      </c>
      <c r="AD496" s="30">
        <v>-2080.2800000000002</v>
      </c>
    </row>
    <row r="497" spans="1:30" hidden="1">
      <c r="A497" s="30" t="s">
        <v>812</v>
      </c>
      <c r="B497" s="30" t="s">
        <v>813</v>
      </c>
      <c r="C497" s="30" t="b">
        <v>1</v>
      </c>
      <c r="D497" s="30" t="s">
        <v>5</v>
      </c>
      <c r="E497" s="30" t="s">
        <v>10430</v>
      </c>
      <c r="F497" s="30"/>
      <c r="G497" s="30" t="s">
        <v>10431</v>
      </c>
      <c r="H497" s="30">
        <v>10</v>
      </c>
      <c r="I497" s="32">
        <v>42825</v>
      </c>
      <c r="J497" s="32">
        <v>42388</v>
      </c>
      <c r="K497" s="32">
        <v>42825</v>
      </c>
      <c r="L497" s="32">
        <v>39539</v>
      </c>
      <c r="M497" s="30">
        <v>1322.2</v>
      </c>
      <c r="N497" s="30">
        <v>0</v>
      </c>
      <c r="O497" s="30">
        <v>11.02</v>
      </c>
      <c r="P497" s="30">
        <v>132.24</v>
      </c>
      <c r="Q497" s="30">
        <v>11.02</v>
      </c>
      <c r="R497" s="30">
        <v>132.24</v>
      </c>
      <c r="S497" s="30">
        <v>1190.1199999999999</v>
      </c>
      <c r="T497" s="30">
        <v>132.08000000000001</v>
      </c>
      <c r="U497" s="30">
        <v>132.08000000000001</v>
      </c>
      <c r="V497" s="30">
        <v>11.02</v>
      </c>
      <c r="W497" s="30">
        <v>132.24</v>
      </c>
      <c r="X497" s="30">
        <v>11.02</v>
      </c>
      <c r="Y497" s="30">
        <v>132.24</v>
      </c>
      <c r="Z497" s="30">
        <v>1190.1199999999999</v>
      </c>
      <c r="AA497" s="30">
        <v>264.32</v>
      </c>
      <c r="AB497" s="30">
        <v>132.08000000000001</v>
      </c>
      <c r="AC497" s="30">
        <v>0</v>
      </c>
      <c r="AD497" s="30">
        <v>-132.08000000000001</v>
      </c>
    </row>
    <row r="498" spans="1:30" hidden="1">
      <c r="A498" s="30" t="s">
        <v>10397</v>
      </c>
      <c r="B498" s="30" t="s">
        <v>10515</v>
      </c>
      <c r="C498" s="30" t="b">
        <v>1</v>
      </c>
      <c r="D498" s="30" t="s">
        <v>5</v>
      </c>
      <c r="E498" s="30" t="s">
        <v>10430</v>
      </c>
      <c r="F498" s="30"/>
      <c r="G498" s="30" t="s">
        <v>10431</v>
      </c>
      <c r="H498" s="30">
        <v>10</v>
      </c>
      <c r="I498" s="32">
        <v>42429</v>
      </c>
      <c r="J498" s="32">
        <v>42388</v>
      </c>
      <c r="K498" s="32">
        <v>42202</v>
      </c>
      <c r="L498" s="32">
        <v>39539</v>
      </c>
      <c r="M498" s="30">
        <v>1480.18</v>
      </c>
      <c r="N498" s="30">
        <v>0</v>
      </c>
      <c r="O498" s="30">
        <v>14.8</v>
      </c>
      <c r="P498" s="30">
        <v>177.74</v>
      </c>
      <c r="Q498" s="30">
        <v>14.8</v>
      </c>
      <c r="R498" s="30">
        <v>162.80000000000001</v>
      </c>
      <c r="S498" s="30">
        <v>1406.4</v>
      </c>
      <c r="T498" s="30">
        <v>73.78</v>
      </c>
      <c r="U498" s="30">
        <v>73.78</v>
      </c>
      <c r="V498" s="30">
        <v>14.8</v>
      </c>
      <c r="W498" s="30">
        <v>177.74</v>
      </c>
      <c r="X498" s="30">
        <v>14.8</v>
      </c>
      <c r="Y498" s="30">
        <v>162.80000000000001</v>
      </c>
      <c r="Z498" s="30">
        <v>1406.4</v>
      </c>
      <c r="AA498" s="30">
        <v>236.58</v>
      </c>
      <c r="AB498" s="30">
        <v>73.78</v>
      </c>
      <c r="AC498" s="30">
        <v>0</v>
      </c>
      <c r="AD498" s="30">
        <v>-73.78</v>
      </c>
    </row>
    <row r="499" spans="1:30" hidden="1">
      <c r="A499" s="30" t="s">
        <v>10398</v>
      </c>
      <c r="B499" s="30" t="s">
        <v>10516</v>
      </c>
      <c r="C499" s="30" t="b">
        <v>1</v>
      </c>
      <c r="D499" s="30" t="s">
        <v>5</v>
      </c>
      <c r="E499" s="30" t="s">
        <v>10430</v>
      </c>
      <c r="F499" s="30"/>
      <c r="G499" s="30" t="s">
        <v>10431</v>
      </c>
      <c r="H499" s="30">
        <v>10</v>
      </c>
      <c r="I499" s="32">
        <v>42460</v>
      </c>
      <c r="J499" s="32">
        <v>42388</v>
      </c>
      <c r="K499" s="32">
        <v>42460</v>
      </c>
      <c r="L499" s="32">
        <v>39539</v>
      </c>
      <c r="M499" s="30">
        <v>194.44</v>
      </c>
      <c r="N499" s="30">
        <v>0</v>
      </c>
      <c r="O499" s="30">
        <v>1.92</v>
      </c>
      <c r="P499" s="30">
        <v>23.12</v>
      </c>
      <c r="Q499" s="30">
        <v>1.93</v>
      </c>
      <c r="R499" s="30">
        <v>23.07</v>
      </c>
      <c r="S499" s="30">
        <v>184.82</v>
      </c>
      <c r="T499" s="30">
        <v>9.6199999999999992</v>
      </c>
      <c r="U499" s="30">
        <v>9.6199999999999992</v>
      </c>
      <c r="V499" s="30">
        <v>1.92</v>
      </c>
      <c r="W499" s="30">
        <v>23.12</v>
      </c>
      <c r="X499" s="30">
        <v>1.93</v>
      </c>
      <c r="Y499" s="30">
        <v>23.07</v>
      </c>
      <c r="Z499" s="30">
        <v>184.82</v>
      </c>
      <c r="AA499" s="30">
        <v>9.6199999999999992</v>
      </c>
      <c r="AB499" s="30">
        <v>9.6199999999999992</v>
      </c>
      <c r="AC499" s="30">
        <v>0</v>
      </c>
      <c r="AD499" s="30">
        <v>-9.6199999999999992</v>
      </c>
    </row>
    <row r="500" spans="1:30" hidden="1">
      <c r="A500" s="30" t="s">
        <v>10399</v>
      </c>
      <c r="B500" s="30" t="s">
        <v>10517</v>
      </c>
      <c r="C500" s="30" t="b">
        <v>1</v>
      </c>
      <c r="D500" s="30" t="s">
        <v>5</v>
      </c>
      <c r="E500" s="30" t="s">
        <v>10430</v>
      </c>
      <c r="F500" s="30"/>
      <c r="G500" s="30" t="s">
        <v>10431</v>
      </c>
      <c r="H500" s="30">
        <v>10</v>
      </c>
      <c r="I500" s="32">
        <v>42338</v>
      </c>
      <c r="J500" s="32">
        <v>42388</v>
      </c>
      <c r="K500" s="32">
        <v>42315</v>
      </c>
      <c r="L500" s="32">
        <v>41374</v>
      </c>
      <c r="M500" s="30">
        <v>9587.4</v>
      </c>
      <c r="N500" s="30">
        <v>0</v>
      </c>
      <c r="O500" s="30">
        <v>272.2</v>
      </c>
      <c r="P500" s="30">
        <v>3187.78</v>
      </c>
      <c r="Q500" s="30">
        <v>272.2</v>
      </c>
      <c r="R500" s="30">
        <v>2177.6</v>
      </c>
      <c r="S500" s="30">
        <v>8498.6</v>
      </c>
      <c r="T500" s="30">
        <v>1088.8</v>
      </c>
      <c r="U500" s="30">
        <v>1088.8</v>
      </c>
      <c r="V500" s="30">
        <v>272.2</v>
      </c>
      <c r="W500" s="30">
        <v>3187.78</v>
      </c>
      <c r="X500" s="30">
        <v>272.2</v>
      </c>
      <c r="Y500" s="30">
        <v>2177.6</v>
      </c>
      <c r="Z500" s="30">
        <v>8498.6</v>
      </c>
      <c r="AA500" s="30">
        <v>9853.7199999999993</v>
      </c>
      <c r="AB500" s="30">
        <v>1088.8</v>
      </c>
      <c r="AC500" s="30">
        <v>8886.32</v>
      </c>
      <c r="AD500" s="30">
        <v>7797.52</v>
      </c>
    </row>
    <row r="501" spans="1:30">
      <c r="A501" s="30" t="s">
        <v>814</v>
      </c>
      <c r="B501" s="30" t="s">
        <v>815</v>
      </c>
      <c r="C501" s="30" t="b">
        <v>1</v>
      </c>
      <c r="D501" s="30" t="s">
        <v>5</v>
      </c>
      <c r="E501" s="30" t="s">
        <v>10430</v>
      </c>
      <c r="F501" s="30"/>
      <c r="G501" s="30" t="s">
        <v>10431</v>
      </c>
      <c r="H501" s="30">
        <v>0</v>
      </c>
      <c r="I501" s="32">
        <v>43190</v>
      </c>
      <c r="J501" s="32">
        <v>42388</v>
      </c>
      <c r="K501" s="30"/>
      <c r="L501" s="32">
        <v>41429</v>
      </c>
      <c r="M501" s="30">
        <v>1583.46</v>
      </c>
      <c r="N501" s="30">
        <v>0</v>
      </c>
      <c r="O501" s="30">
        <v>16.329999999999998</v>
      </c>
      <c r="P501" s="30">
        <v>195.94</v>
      </c>
      <c r="Q501" s="30">
        <v>16.32</v>
      </c>
      <c r="R501" s="30">
        <v>195.9</v>
      </c>
      <c r="S501" s="30">
        <v>1550.81</v>
      </c>
      <c r="T501" s="30">
        <v>32.65</v>
      </c>
      <c r="U501" s="30">
        <v>32.65</v>
      </c>
      <c r="V501" s="30">
        <v>16.329999999999998</v>
      </c>
      <c r="W501" s="30">
        <v>195.94</v>
      </c>
      <c r="X501" s="30">
        <v>16.32</v>
      </c>
      <c r="Y501" s="30">
        <v>195.9</v>
      </c>
      <c r="Z501" s="30">
        <v>1550.81</v>
      </c>
      <c r="AA501" s="30">
        <v>391.83</v>
      </c>
      <c r="AB501" s="30">
        <v>0</v>
      </c>
      <c r="AC501" s="30">
        <v>0</v>
      </c>
      <c r="AD501" s="30">
        <v>0</v>
      </c>
    </row>
    <row r="502" spans="1:30">
      <c r="A502" s="30" t="s">
        <v>816</v>
      </c>
      <c r="B502" s="30" t="s">
        <v>817</v>
      </c>
      <c r="C502" s="30" t="b">
        <v>1</v>
      </c>
      <c r="D502" s="30" t="s">
        <v>5</v>
      </c>
      <c r="E502" s="30" t="s">
        <v>10430</v>
      </c>
      <c r="F502" s="30"/>
      <c r="G502" s="30" t="s">
        <v>10431</v>
      </c>
      <c r="H502" s="30">
        <v>0</v>
      </c>
      <c r="I502" s="32">
        <v>43190</v>
      </c>
      <c r="J502" s="32">
        <v>42388</v>
      </c>
      <c r="K502" s="30"/>
      <c r="L502" s="32">
        <v>41450</v>
      </c>
      <c r="M502" s="30">
        <v>1841.1</v>
      </c>
      <c r="N502" s="30">
        <v>0</v>
      </c>
      <c r="O502" s="30">
        <v>19.79</v>
      </c>
      <c r="P502" s="30">
        <v>237.41</v>
      </c>
      <c r="Q502" s="30">
        <v>19.78</v>
      </c>
      <c r="R502" s="30">
        <v>237.42</v>
      </c>
      <c r="S502" s="30">
        <v>1801.53</v>
      </c>
      <c r="T502" s="30">
        <v>39.57</v>
      </c>
      <c r="U502" s="30">
        <v>39.57</v>
      </c>
      <c r="V502" s="30">
        <v>19.79</v>
      </c>
      <c r="W502" s="30">
        <v>237.41</v>
      </c>
      <c r="X502" s="30">
        <v>19.78</v>
      </c>
      <c r="Y502" s="30">
        <v>237.42</v>
      </c>
      <c r="Z502" s="30">
        <v>1801.53</v>
      </c>
      <c r="AA502" s="30">
        <v>474.83</v>
      </c>
      <c r="AB502" s="30">
        <v>0</v>
      </c>
      <c r="AC502" s="30">
        <v>0</v>
      </c>
      <c r="AD502" s="30">
        <v>0</v>
      </c>
    </row>
    <row r="503" spans="1:30">
      <c r="A503" s="30" t="s">
        <v>818</v>
      </c>
      <c r="B503" s="30" t="s">
        <v>819</v>
      </c>
      <c r="C503" s="30" t="b">
        <v>1</v>
      </c>
      <c r="D503" s="30" t="s">
        <v>5</v>
      </c>
      <c r="E503" s="30" t="s">
        <v>10430</v>
      </c>
      <c r="F503" s="30"/>
      <c r="G503" s="30" t="s">
        <v>10431</v>
      </c>
      <c r="H503" s="30">
        <v>0</v>
      </c>
      <c r="I503" s="32">
        <v>43190</v>
      </c>
      <c r="J503" s="32">
        <v>42388</v>
      </c>
      <c r="K503" s="30"/>
      <c r="L503" s="32">
        <v>41450</v>
      </c>
      <c r="M503" s="30">
        <v>1418.16</v>
      </c>
      <c r="N503" s="30">
        <v>0</v>
      </c>
      <c r="O503" s="30">
        <v>15.24</v>
      </c>
      <c r="P503" s="30">
        <v>182.87</v>
      </c>
      <c r="Q503" s="30">
        <v>15.23</v>
      </c>
      <c r="R503" s="30">
        <v>182.82</v>
      </c>
      <c r="S503" s="30">
        <v>1387.69</v>
      </c>
      <c r="T503" s="30">
        <v>30.47</v>
      </c>
      <c r="U503" s="30">
        <v>30.47</v>
      </c>
      <c r="V503" s="30">
        <v>15.24</v>
      </c>
      <c r="W503" s="30">
        <v>182.87</v>
      </c>
      <c r="X503" s="30">
        <v>15.23</v>
      </c>
      <c r="Y503" s="30">
        <v>182.82</v>
      </c>
      <c r="Z503" s="30">
        <v>1387.69</v>
      </c>
      <c r="AA503" s="30">
        <v>365.68</v>
      </c>
      <c r="AB503" s="30">
        <v>0</v>
      </c>
      <c r="AC503" s="30">
        <v>0</v>
      </c>
      <c r="AD503" s="30">
        <v>0</v>
      </c>
    </row>
    <row r="504" spans="1:30">
      <c r="A504" s="30" t="s">
        <v>820</v>
      </c>
      <c r="B504" s="30" t="s">
        <v>821</v>
      </c>
      <c r="C504" s="30" t="b">
        <v>1</v>
      </c>
      <c r="D504" s="30" t="s">
        <v>5</v>
      </c>
      <c r="E504" s="30" t="s">
        <v>10430</v>
      </c>
      <c r="F504" s="30"/>
      <c r="G504" s="30" t="s">
        <v>10431</v>
      </c>
      <c r="H504" s="30">
        <v>0</v>
      </c>
      <c r="I504" s="32">
        <v>43190</v>
      </c>
      <c r="J504" s="32">
        <v>42388</v>
      </c>
      <c r="K504" s="30"/>
      <c r="L504" s="32">
        <v>41450</v>
      </c>
      <c r="M504" s="30">
        <v>1841.1</v>
      </c>
      <c r="N504" s="30">
        <v>0</v>
      </c>
      <c r="O504" s="30">
        <v>19.79</v>
      </c>
      <c r="P504" s="30">
        <v>237.41</v>
      </c>
      <c r="Q504" s="30">
        <v>19.78</v>
      </c>
      <c r="R504" s="30">
        <v>237.42</v>
      </c>
      <c r="S504" s="30">
        <v>1801.53</v>
      </c>
      <c r="T504" s="30">
        <v>39.57</v>
      </c>
      <c r="U504" s="30">
        <v>39.57</v>
      </c>
      <c r="V504" s="30">
        <v>19.79</v>
      </c>
      <c r="W504" s="30">
        <v>237.41</v>
      </c>
      <c r="X504" s="30">
        <v>19.78</v>
      </c>
      <c r="Y504" s="30">
        <v>237.42</v>
      </c>
      <c r="Z504" s="30">
        <v>1801.53</v>
      </c>
      <c r="AA504" s="30">
        <v>474.83</v>
      </c>
      <c r="AB504" s="30">
        <v>0</v>
      </c>
      <c r="AC504" s="30">
        <v>0</v>
      </c>
      <c r="AD504" s="30">
        <v>0</v>
      </c>
    </row>
    <row r="505" spans="1:30">
      <c r="A505" s="30" t="s">
        <v>822</v>
      </c>
      <c r="B505" s="30" t="s">
        <v>823</v>
      </c>
      <c r="C505" s="30" t="b">
        <v>1</v>
      </c>
      <c r="D505" s="30" t="s">
        <v>5</v>
      </c>
      <c r="E505" s="30" t="s">
        <v>10430</v>
      </c>
      <c r="F505" s="30"/>
      <c r="G505" s="30" t="s">
        <v>10431</v>
      </c>
      <c r="H505" s="30">
        <v>9</v>
      </c>
      <c r="I505" s="32">
        <v>43190</v>
      </c>
      <c r="J505" s="32">
        <v>42388</v>
      </c>
      <c r="K505" s="30"/>
      <c r="L505" s="32">
        <v>41374</v>
      </c>
      <c r="M505" s="30">
        <v>13976</v>
      </c>
      <c r="N505" s="30">
        <v>0</v>
      </c>
      <c r="O505" s="30">
        <v>132.27000000000001</v>
      </c>
      <c r="P505" s="30">
        <v>1587.18</v>
      </c>
      <c r="Q505" s="30">
        <v>132.26</v>
      </c>
      <c r="R505" s="30">
        <v>1587.18</v>
      </c>
      <c r="S505" s="30">
        <v>13976</v>
      </c>
      <c r="T505" s="30">
        <v>0</v>
      </c>
      <c r="U505" s="30">
        <v>0</v>
      </c>
      <c r="V505" s="30">
        <v>132.27000000000001</v>
      </c>
      <c r="W505" s="30">
        <v>1587.18</v>
      </c>
      <c r="X505" s="30">
        <v>132.26</v>
      </c>
      <c r="Y505" s="30">
        <v>1587.18</v>
      </c>
      <c r="Z505" s="30">
        <v>13976</v>
      </c>
      <c r="AA505" s="30">
        <v>3174.36</v>
      </c>
      <c r="AB505" s="30">
        <v>0</v>
      </c>
      <c r="AC505" s="30">
        <v>0</v>
      </c>
      <c r="AD505" s="30">
        <v>0</v>
      </c>
    </row>
    <row r="506" spans="1:30">
      <c r="A506" s="30" t="s">
        <v>824</v>
      </c>
      <c r="B506" s="30" t="s">
        <v>825</v>
      </c>
      <c r="C506" s="30" t="b">
        <v>1</v>
      </c>
      <c r="D506" s="30" t="s">
        <v>5</v>
      </c>
      <c r="E506" s="30" t="s">
        <v>10430</v>
      </c>
      <c r="F506" s="30"/>
      <c r="G506" s="30" t="s">
        <v>10431</v>
      </c>
      <c r="H506" s="30">
        <v>9</v>
      </c>
      <c r="I506" s="32">
        <v>43190</v>
      </c>
      <c r="J506" s="32">
        <v>42388</v>
      </c>
      <c r="K506" s="30"/>
      <c r="L506" s="32">
        <v>41374</v>
      </c>
      <c r="M506" s="30">
        <v>13976</v>
      </c>
      <c r="N506" s="30">
        <v>0</v>
      </c>
      <c r="O506" s="30">
        <v>132.27000000000001</v>
      </c>
      <c r="P506" s="30">
        <v>1587.18</v>
      </c>
      <c r="Q506" s="30">
        <v>132.26</v>
      </c>
      <c r="R506" s="30">
        <v>1587.18</v>
      </c>
      <c r="S506" s="30">
        <v>13976</v>
      </c>
      <c r="T506" s="30">
        <v>0</v>
      </c>
      <c r="U506" s="30">
        <v>0</v>
      </c>
      <c r="V506" s="30">
        <v>132.27000000000001</v>
      </c>
      <c r="W506" s="30">
        <v>1587.18</v>
      </c>
      <c r="X506" s="30">
        <v>132.26</v>
      </c>
      <c r="Y506" s="30">
        <v>1587.18</v>
      </c>
      <c r="Z506" s="30">
        <v>13976</v>
      </c>
      <c r="AA506" s="30">
        <v>3174.36</v>
      </c>
      <c r="AB506" s="30">
        <v>0</v>
      </c>
      <c r="AC506" s="30">
        <v>0</v>
      </c>
      <c r="AD506" s="30">
        <v>0</v>
      </c>
    </row>
    <row r="507" spans="1:30">
      <c r="A507" s="30" t="s">
        <v>826</v>
      </c>
      <c r="B507" s="30" t="s">
        <v>827</v>
      </c>
      <c r="C507" s="30" t="b">
        <v>1</v>
      </c>
      <c r="D507" s="30" t="s">
        <v>5</v>
      </c>
      <c r="E507" s="30" t="s">
        <v>10430</v>
      </c>
      <c r="F507" s="30"/>
      <c r="G507" s="30" t="s">
        <v>10431</v>
      </c>
      <c r="H507" s="30">
        <v>0</v>
      </c>
      <c r="I507" s="32">
        <v>43190</v>
      </c>
      <c r="J507" s="32">
        <v>42388</v>
      </c>
      <c r="K507" s="30"/>
      <c r="L507" s="32">
        <v>41729</v>
      </c>
      <c r="M507" s="30">
        <v>12283.5</v>
      </c>
      <c r="N507" s="30">
        <v>0</v>
      </c>
      <c r="O507" s="30">
        <v>174.15</v>
      </c>
      <c r="P507" s="30">
        <v>2089.85</v>
      </c>
      <c r="Q507" s="30">
        <v>174.16</v>
      </c>
      <c r="R507" s="30">
        <v>2089.86</v>
      </c>
      <c r="S507" s="30">
        <v>10367.799999999999</v>
      </c>
      <c r="T507" s="30">
        <v>1915.7</v>
      </c>
      <c r="U507" s="30">
        <v>1915.7</v>
      </c>
      <c r="V507" s="30">
        <v>174.15</v>
      </c>
      <c r="W507" s="30">
        <v>2089.85</v>
      </c>
      <c r="X507" s="30">
        <v>174.16</v>
      </c>
      <c r="Y507" s="30">
        <v>2089.86</v>
      </c>
      <c r="Z507" s="30">
        <v>10367.799999999999</v>
      </c>
      <c r="AA507" s="30">
        <v>6269.56</v>
      </c>
      <c r="AB507" s="30">
        <v>0</v>
      </c>
      <c r="AC507" s="30">
        <v>0</v>
      </c>
      <c r="AD507" s="30">
        <v>0</v>
      </c>
    </row>
    <row r="508" spans="1:30">
      <c r="A508" s="30" t="s">
        <v>828</v>
      </c>
      <c r="B508" s="30" t="s">
        <v>829</v>
      </c>
      <c r="C508" s="30" t="b">
        <v>1</v>
      </c>
      <c r="D508" s="30" t="s">
        <v>5</v>
      </c>
      <c r="E508" s="30" t="s">
        <v>10430</v>
      </c>
      <c r="F508" s="30"/>
      <c r="G508" s="30" t="s">
        <v>10431</v>
      </c>
      <c r="H508" s="30">
        <v>0</v>
      </c>
      <c r="I508" s="32">
        <v>43190</v>
      </c>
      <c r="J508" s="32">
        <v>42388</v>
      </c>
      <c r="K508" s="30"/>
      <c r="L508" s="32">
        <v>41520</v>
      </c>
      <c r="M508" s="30">
        <v>18755</v>
      </c>
      <c r="N508" s="30">
        <v>0</v>
      </c>
      <c r="O508" s="30">
        <v>217.21</v>
      </c>
      <c r="P508" s="30">
        <v>2606.5300000000002</v>
      </c>
      <c r="Q508" s="30">
        <v>217.22</v>
      </c>
      <c r="R508" s="30">
        <v>2606.58</v>
      </c>
      <c r="S508" s="30">
        <v>17668.93</v>
      </c>
      <c r="T508" s="30">
        <v>1086.07</v>
      </c>
      <c r="U508" s="30">
        <v>1086.07</v>
      </c>
      <c r="V508" s="30">
        <v>217.21</v>
      </c>
      <c r="W508" s="30">
        <v>2606.5300000000002</v>
      </c>
      <c r="X508" s="30">
        <v>217.22</v>
      </c>
      <c r="Y508" s="30">
        <v>2606.58</v>
      </c>
      <c r="Z508" s="30">
        <v>17668.93</v>
      </c>
      <c r="AA508" s="30">
        <v>5213.13</v>
      </c>
      <c r="AB508" s="30">
        <v>0</v>
      </c>
      <c r="AC508" s="30">
        <v>0</v>
      </c>
      <c r="AD508" s="30">
        <v>0</v>
      </c>
    </row>
    <row r="509" spans="1:30" hidden="1">
      <c r="A509" s="30" t="s">
        <v>10400</v>
      </c>
      <c r="B509" s="30" t="s">
        <v>10518</v>
      </c>
      <c r="C509" s="30" t="b">
        <v>1</v>
      </c>
      <c r="D509" s="30" t="s">
        <v>5</v>
      </c>
      <c r="E509" s="30" t="s">
        <v>10430</v>
      </c>
      <c r="F509" s="30"/>
      <c r="G509" s="30" t="s">
        <v>10431</v>
      </c>
      <c r="H509" s="30">
        <v>10</v>
      </c>
      <c r="I509" s="32">
        <v>42460</v>
      </c>
      <c r="J509" s="32">
        <v>42388</v>
      </c>
      <c r="K509" s="32">
        <v>41729</v>
      </c>
      <c r="L509" s="32">
        <v>41520</v>
      </c>
      <c r="M509" s="30">
        <v>449</v>
      </c>
      <c r="N509" s="30">
        <v>0</v>
      </c>
      <c r="O509" s="30">
        <v>12.47</v>
      </c>
      <c r="P509" s="30">
        <v>149.66</v>
      </c>
      <c r="Q509" s="30">
        <v>12.47</v>
      </c>
      <c r="R509" s="30">
        <v>149.63999999999999</v>
      </c>
      <c r="S509" s="30">
        <v>385.42</v>
      </c>
      <c r="T509" s="30">
        <v>63.58</v>
      </c>
      <c r="U509" s="30">
        <v>63.58</v>
      </c>
      <c r="V509" s="30">
        <v>12.47</v>
      </c>
      <c r="W509" s="30">
        <v>149.66</v>
      </c>
      <c r="X509" s="30">
        <v>12.47</v>
      </c>
      <c r="Y509" s="30">
        <v>149.63999999999999</v>
      </c>
      <c r="Z509" s="30">
        <v>385.42</v>
      </c>
      <c r="AA509" s="30">
        <v>150.87</v>
      </c>
      <c r="AB509" s="30">
        <v>63.58</v>
      </c>
      <c r="AC509" s="30">
        <v>0</v>
      </c>
      <c r="AD509" s="30">
        <v>-63.58</v>
      </c>
    </row>
    <row r="510" spans="1:30" hidden="1">
      <c r="A510" s="30" t="s">
        <v>10401</v>
      </c>
      <c r="B510" s="30" t="s">
        <v>10519</v>
      </c>
      <c r="C510" s="30" t="b">
        <v>1</v>
      </c>
      <c r="D510" s="30" t="s">
        <v>5</v>
      </c>
      <c r="E510" s="30" t="s">
        <v>10430</v>
      </c>
      <c r="F510" s="30"/>
      <c r="G510" s="30" t="s">
        <v>10431</v>
      </c>
      <c r="H510" s="30">
        <v>10</v>
      </c>
      <c r="I510" s="32">
        <v>42460</v>
      </c>
      <c r="J510" s="32">
        <v>42388</v>
      </c>
      <c r="K510" s="32">
        <v>41729</v>
      </c>
      <c r="L510" s="32">
        <v>41520</v>
      </c>
      <c r="M510" s="30">
        <v>449</v>
      </c>
      <c r="N510" s="30">
        <v>0</v>
      </c>
      <c r="O510" s="30">
        <v>12.47</v>
      </c>
      <c r="P510" s="30">
        <v>149.66</v>
      </c>
      <c r="Q510" s="30">
        <v>12.47</v>
      </c>
      <c r="R510" s="30">
        <v>149.63999999999999</v>
      </c>
      <c r="S510" s="30">
        <v>385.42</v>
      </c>
      <c r="T510" s="30">
        <v>63.58</v>
      </c>
      <c r="U510" s="30">
        <v>63.58</v>
      </c>
      <c r="V510" s="30">
        <v>12.47</v>
      </c>
      <c r="W510" s="30">
        <v>149.66</v>
      </c>
      <c r="X510" s="30">
        <v>12.47</v>
      </c>
      <c r="Y510" s="30">
        <v>149.63999999999999</v>
      </c>
      <c r="Z510" s="30">
        <v>385.42</v>
      </c>
      <c r="AA510" s="30">
        <v>150.87</v>
      </c>
      <c r="AB510" s="30">
        <v>63.58</v>
      </c>
      <c r="AC510" s="30">
        <v>0</v>
      </c>
      <c r="AD510" s="30">
        <v>-63.58</v>
      </c>
    </row>
    <row r="511" spans="1:30" hidden="1">
      <c r="A511" s="30" t="s">
        <v>10402</v>
      </c>
      <c r="B511" s="30" t="s">
        <v>10520</v>
      </c>
      <c r="C511" s="30" t="b">
        <v>1</v>
      </c>
      <c r="D511" s="30" t="s">
        <v>5</v>
      </c>
      <c r="E511" s="30" t="s">
        <v>10430</v>
      </c>
      <c r="F511" s="30"/>
      <c r="G511" s="30" t="s">
        <v>10431</v>
      </c>
      <c r="H511" s="30">
        <v>10</v>
      </c>
      <c r="I511" s="32">
        <v>42216</v>
      </c>
      <c r="J511" s="32">
        <v>42388</v>
      </c>
      <c r="K511" s="32">
        <v>42198</v>
      </c>
      <c r="L511" s="32">
        <v>41374</v>
      </c>
      <c r="M511" s="30">
        <v>9587.4</v>
      </c>
      <c r="N511" s="30">
        <v>0</v>
      </c>
      <c r="O511" s="30">
        <v>272.2</v>
      </c>
      <c r="P511" s="30">
        <v>3187.78</v>
      </c>
      <c r="Q511" s="30">
        <v>272.2</v>
      </c>
      <c r="R511" s="30">
        <v>1088.8</v>
      </c>
      <c r="S511" s="30">
        <v>7409.8</v>
      </c>
      <c r="T511" s="30">
        <v>2177.6</v>
      </c>
      <c r="U511" s="30">
        <v>2177.6</v>
      </c>
      <c r="V511" s="30">
        <v>272.2</v>
      </c>
      <c r="W511" s="30">
        <v>3187.78</v>
      </c>
      <c r="X511" s="30">
        <v>272.2</v>
      </c>
      <c r="Y511" s="30">
        <v>1088.8</v>
      </c>
      <c r="Z511" s="30">
        <v>7409.8</v>
      </c>
      <c r="AA511" s="30">
        <v>3266.4</v>
      </c>
      <c r="AB511" s="30">
        <v>2177.6</v>
      </c>
      <c r="AC511" s="30">
        <v>12089.94</v>
      </c>
      <c r="AD511" s="30">
        <v>9912.34</v>
      </c>
    </row>
    <row r="512" spans="1:30">
      <c r="A512" s="30" t="s">
        <v>830</v>
      </c>
      <c r="B512" s="30" t="s">
        <v>831</v>
      </c>
      <c r="C512" s="30" t="b">
        <v>1</v>
      </c>
      <c r="D512" s="30" t="s">
        <v>5</v>
      </c>
      <c r="E512" s="30" t="s">
        <v>10430</v>
      </c>
      <c r="F512" s="30"/>
      <c r="G512" s="30" t="s">
        <v>10431</v>
      </c>
      <c r="H512" s="30">
        <v>0</v>
      </c>
      <c r="I512" s="32">
        <v>43190</v>
      </c>
      <c r="J512" s="32">
        <v>42388</v>
      </c>
      <c r="K512" s="30"/>
      <c r="L512" s="32">
        <v>41729</v>
      </c>
      <c r="M512" s="30">
        <v>1556.1</v>
      </c>
      <c r="N512" s="30">
        <v>0</v>
      </c>
      <c r="O512" s="30">
        <v>22.06</v>
      </c>
      <c r="P512" s="30">
        <v>264.72000000000003</v>
      </c>
      <c r="Q512" s="30">
        <v>22.07</v>
      </c>
      <c r="R512" s="30">
        <v>264.77999999999997</v>
      </c>
      <c r="S512" s="30">
        <v>1313.39</v>
      </c>
      <c r="T512" s="30">
        <v>242.71</v>
      </c>
      <c r="U512" s="30">
        <v>242.71</v>
      </c>
      <c r="V512" s="30">
        <v>22.06</v>
      </c>
      <c r="W512" s="30">
        <v>264.72000000000003</v>
      </c>
      <c r="X512" s="30">
        <v>22.07</v>
      </c>
      <c r="Y512" s="30">
        <v>264.77999999999997</v>
      </c>
      <c r="Z512" s="30">
        <v>1313.39</v>
      </c>
      <c r="AA512" s="30">
        <v>794.27</v>
      </c>
      <c r="AB512" s="30">
        <v>0</v>
      </c>
      <c r="AC512" s="30">
        <v>0</v>
      </c>
      <c r="AD512" s="30">
        <v>0</v>
      </c>
    </row>
    <row r="513" spans="1:30">
      <c r="A513" s="30" t="s">
        <v>832</v>
      </c>
      <c r="B513" s="30" t="s">
        <v>833</v>
      </c>
      <c r="C513" s="30" t="b">
        <v>1</v>
      </c>
      <c r="D513" s="30" t="s">
        <v>5</v>
      </c>
      <c r="E513" s="30" t="s">
        <v>10430</v>
      </c>
      <c r="F513" s="30"/>
      <c r="G513" s="30" t="s">
        <v>10431</v>
      </c>
      <c r="H513" s="30">
        <v>9</v>
      </c>
      <c r="I513" s="32">
        <v>43190</v>
      </c>
      <c r="J513" s="32">
        <v>42388</v>
      </c>
      <c r="K513" s="30"/>
      <c r="L513" s="32">
        <v>41374</v>
      </c>
      <c r="M513" s="30">
        <v>9587.4</v>
      </c>
      <c r="N513" s="30">
        <v>0</v>
      </c>
      <c r="O513" s="30">
        <v>90.74</v>
      </c>
      <c r="P513" s="30">
        <v>1088.81</v>
      </c>
      <c r="Q513" s="30">
        <v>90.73</v>
      </c>
      <c r="R513" s="30">
        <v>1088.82</v>
      </c>
      <c r="S513" s="30">
        <v>9587.4</v>
      </c>
      <c r="T513" s="30">
        <v>0</v>
      </c>
      <c r="U513" s="30">
        <v>0</v>
      </c>
      <c r="V513" s="30">
        <v>90.74</v>
      </c>
      <c r="W513" s="30">
        <v>1088.81</v>
      </c>
      <c r="X513" s="30">
        <v>90.73</v>
      </c>
      <c r="Y513" s="30">
        <v>1088.82</v>
      </c>
      <c r="Z513" s="30">
        <v>9587.4</v>
      </c>
      <c r="AA513" s="30">
        <v>2177.63</v>
      </c>
      <c r="AB513" s="30">
        <v>0</v>
      </c>
      <c r="AC513" s="30">
        <v>0</v>
      </c>
      <c r="AD513" s="30">
        <v>0</v>
      </c>
    </row>
    <row r="514" spans="1:30">
      <c r="A514" s="30" t="s">
        <v>834</v>
      </c>
      <c r="B514" s="30" t="s">
        <v>835</v>
      </c>
      <c r="C514" s="30" t="b">
        <v>1</v>
      </c>
      <c r="D514" s="30" t="s">
        <v>5</v>
      </c>
      <c r="E514" s="30" t="s">
        <v>10430</v>
      </c>
      <c r="F514" s="30"/>
      <c r="G514" s="30" t="s">
        <v>10431</v>
      </c>
      <c r="H514" s="30">
        <v>0</v>
      </c>
      <c r="I514" s="32">
        <v>43190</v>
      </c>
      <c r="J514" s="32">
        <v>42388</v>
      </c>
      <c r="K514" s="30"/>
      <c r="L514" s="32">
        <v>41425</v>
      </c>
      <c r="M514" s="30">
        <v>1191.3</v>
      </c>
      <c r="N514" s="30">
        <v>0</v>
      </c>
      <c r="O514" s="30">
        <v>12.37</v>
      </c>
      <c r="P514" s="30">
        <v>148.46</v>
      </c>
      <c r="Q514" s="30">
        <v>12.38</v>
      </c>
      <c r="R514" s="30">
        <v>148.5</v>
      </c>
      <c r="S514" s="30">
        <v>1178.93</v>
      </c>
      <c r="T514" s="30">
        <v>12.37</v>
      </c>
      <c r="U514" s="30">
        <v>12.37</v>
      </c>
      <c r="V514" s="30">
        <v>12.37</v>
      </c>
      <c r="W514" s="30">
        <v>148.46</v>
      </c>
      <c r="X514" s="30">
        <v>12.38</v>
      </c>
      <c r="Y514" s="30">
        <v>148.5</v>
      </c>
      <c r="Z514" s="30">
        <v>1178.93</v>
      </c>
      <c r="AA514" s="30">
        <v>296.95999999999998</v>
      </c>
      <c r="AB514" s="30">
        <v>0</v>
      </c>
      <c r="AC514" s="30">
        <v>0</v>
      </c>
      <c r="AD514" s="30">
        <v>0</v>
      </c>
    </row>
    <row r="515" spans="1:30">
      <c r="A515" s="30" t="s">
        <v>836</v>
      </c>
      <c r="B515" s="30" t="s">
        <v>837</v>
      </c>
      <c r="C515" s="30" t="b">
        <v>1</v>
      </c>
      <c r="D515" s="30" t="s">
        <v>5</v>
      </c>
      <c r="E515" s="30" t="s">
        <v>10430</v>
      </c>
      <c r="F515" s="30"/>
      <c r="G515" s="30" t="s">
        <v>10431</v>
      </c>
      <c r="H515" s="30">
        <v>0</v>
      </c>
      <c r="I515" s="32">
        <v>43190</v>
      </c>
      <c r="J515" s="32">
        <v>42388</v>
      </c>
      <c r="K515" s="30"/>
      <c r="L515" s="32">
        <v>40879</v>
      </c>
      <c r="M515" s="30">
        <v>735.3</v>
      </c>
      <c r="N515" s="30">
        <v>0</v>
      </c>
      <c r="O515" s="30">
        <v>6.13</v>
      </c>
      <c r="P515" s="30">
        <v>73.56</v>
      </c>
      <c r="Q515" s="30">
        <v>6.13</v>
      </c>
      <c r="R515" s="30">
        <v>73.56</v>
      </c>
      <c r="S515" s="30">
        <v>503.59</v>
      </c>
      <c r="T515" s="30">
        <v>231.71</v>
      </c>
      <c r="U515" s="30">
        <v>231.71</v>
      </c>
      <c r="V515" s="30">
        <v>6.13</v>
      </c>
      <c r="W515" s="30">
        <v>73.56</v>
      </c>
      <c r="X515" s="30">
        <v>6.13</v>
      </c>
      <c r="Y515" s="30">
        <v>73.56</v>
      </c>
      <c r="Z515" s="30">
        <v>503.59</v>
      </c>
      <c r="AA515" s="30">
        <v>403.35</v>
      </c>
      <c r="AB515" s="30">
        <v>0</v>
      </c>
      <c r="AC515" s="30">
        <v>0</v>
      </c>
      <c r="AD515" s="30">
        <v>0</v>
      </c>
    </row>
    <row r="516" spans="1:30">
      <c r="A516" s="30" t="s">
        <v>838</v>
      </c>
      <c r="B516" s="30" t="s">
        <v>839</v>
      </c>
      <c r="C516" s="30" t="b">
        <v>1</v>
      </c>
      <c r="D516" s="30" t="s">
        <v>5</v>
      </c>
      <c r="E516" s="30" t="s">
        <v>10430</v>
      </c>
      <c r="F516" s="30"/>
      <c r="G516" s="30" t="s">
        <v>10431</v>
      </c>
      <c r="H516" s="30">
        <v>0</v>
      </c>
      <c r="I516" s="32">
        <v>43190</v>
      </c>
      <c r="J516" s="32">
        <v>42388</v>
      </c>
      <c r="K516" s="30"/>
      <c r="L516" s="32">
        <v>41151</v>
      </c>
      <c r="M516" s="30">
        <v>1647.3</v>
      </c>
      <c r="N516" s="30">
        <v>0</v>
      </c>
      <c r="O516" s="30">
        <v>13.73</v>
      </c>
      <c r="P516" s="30">
        <v>164.76</v>
      </c>
      <c r="Q516" s="30">
        <v>13.73</v>
      </c>
      <c r="R516" s="30">
        <v>164.76</v>
      </c>
      <c r="S516" s="30">
        <v>932.01</v>
      </c>
      <c r="T516" s="30">
        <v>715.29</v>
      </c>
      <c r="U516" s="30">
        <v>715.29</v>
      </c>
      <c r="V516" s="30">
        <v>13.73</v>
      </c>
      <c r="W516" s="30">
        <v>164.76</v>
      </c>
      <c r="X516" s="30">
        <v>13.73</v>
      </c>
      <c r="Y516" s="30">
        <v>164.76</v>
      </c>
      <c r="Z516" s="30">
        <v>932.01</v>
      </c>
      <c r="AA516" s="30">
        <v>989.89</v>
      </c>
      <c r="AB516" s="30">
        <v>0</v>
      </c>
      <c r="AC516" s="30">
        <v>0</v>
      </c>
      <c r="AD516" s="30">
        <v>0</v>
      </c>
    </row>
    <row r="517" spans="1:30">
      <c r="A517" s="30" t="s">
        <v>840</v>
      </c>
      <c r="B517" s="30" t="s">
        <v>646</v>
      </c>
      <c r="C517" s="30" t="b">
        <v>1</v>
      </c>
      <c r="D517" s="30" t="s">
        <v>5</v>
      </c>
      <c r="E517" s="30" t="s">
        <v>10430</v>
      </c>
      <c r="F517" s="30"/>
      <c r="G517" s="30" t="s">
        <v>10431</v>
      </c>
      <c r="H517" s="30">
        <v>9</v>
      </c>
      <c r="I517" s="32">
        <v>43190</v>
      </c>
      <c r="J517" s="32">
        <v>42388</v>
      </c>
      <c r="K517" s="30"/>
      <c r="L517" s="32">
        <v>39531</v>
      </c>
      <c r="M517" s="30">
        <v>5742</v>
      </c>
      <c r="N517" s="30">
        <v>0</v>
      </c>
      <c r="O517" s="30">
        <v>47.85</v>
      </c>
      <c r="P517" s="30">
        <v>574.20000000000005</v>
      </c>
      <c r="Q517" s="30">
        <v>15.75</v>
      </c>
      <c r="R517" s="30">
        <v>542.1</v>
      </c>
      <c r="S517" s="30">
        <v>5742</v>
      </c>
      <c r="T517" s="30">
        <v>0</v>
      </c>
      <c r="U517" s="30">
        <v>0</v>
      </c>
      <c r="V517" s="30">
        <v>47.85</v>
      </c>
      <c r="W517" s="30">
        <v>574.20000000000005</v>
      </c>
      <c r="X517" s="30">
        <v>15.75</v>
      </c>
      <c r="Y517" s="30">
        <v>542.1</v>
      </c>
      <c r="Z517" s="30">
        <v>5742</v>
      </c>
      <c r="AA517" s="30">
        <v>1164.1500000000001</v>
      </c>
      <c r="AB517" s="30">
        <v>0</v>
      </c>
      <c r="AC517" s="30">
        <v>0</v>
      </c>
      <c r="AD517" s="30">
        <v>0</v>
      </c>
    </row>
    <row r="518" spans="1:30">
      <c r="A518" s="30" t="s">
        <v>841</v>
      </c>
      <c r="B518" s="30" t="s">
        <v>842</v>
      </c>
      <c r="C518" s="30" t="b">
        <v>1</v>
      </c>
      <c r="D518" s="30" t="s">
        <v>5</v>
      </c>
      <c r="E518" s="30" t="s">
        <v>10430</v>
      </c>
      <c r="F518" s="30"/>
      <c r="G518" s="30" t="s">
        <v>10431</v>
      </c>
      <c r="H518" s="30">
        <v>0</v>
      </c>
      <c r="I518" s="32">
        <v>43190</v>
      </c>
      <c r="J518" s="32">
        <v>42388</v>
      </c>
      <c r="K518" s="30"/>
      <c r="L518" s="32">
        <v>38929</v>
      </c>
      <c r="M518" s="30">
        <v>1818.3</v>
      </c>
      <c r="N518" s="30">
        <v>0</v>
      </c>
      <c r="O518" s="30">
        <v>6.91</v>
      </c>
      <c r="P518" s="30">
        <v>82.96</v>
      </c>
      <c r="Q518" s="30">
        <v>6.92</v>
      </c>
      <c r="R518" s="30">
        <v>82.98</v>
      </c>
      <c r="S518" s="30">
        <v>1797.56</v>
      </c>
      <c r="T518" s="30">
        <v>20.74</v>
      </c>
      <c r="U518" s="30">
        <v>20.74</v>
      </c>
      <c r="V518" s="30">
        <v>6.91</v>
      </c>
      <c r="W518" s="30">
        <v>82.96</v>
      </c>
      <c r="X518" s="30">
        <v>6.92</v>
      </c>
      <c r="Y518" s="30">
        <v>82.98</v>
      </c>
      <c r="Z518" s="30">
        <v>1797.56</v>
      </c>
      <c r="AA518" s="30">
        <v>165.95</v>
      </c>
      <c r="AB518" s="30">
        <v>0</v>
      </c>
      <c r="AC518" s="30">
        <v>0</v>
      </c>
      <c r="AD518" s="30">
        <v>0</v>
      </c>
    </row>
    <row r="519" spans="1:30">
      <c r="A519" s="30" t="s">
        <v>843</v>
      </c>
      <c r="B519" s="30" t="s">
        <v>844</v>
      </c>
      <c r="C519" s="30" t="b">
        <v>1</v>
      </c>
      <c r="D519" s="30" t="s">
        <v>5</v>
      </c>
      <c r="E519" s="30" t="s">
        <v>10430</v>
      </c>
      <c r="F519" s="30"/>
      <c r="G519" s="30" t="s">
        <v>10431</v>
      </c>
      <c r="H519" s="30">
        <v>0</v>
      </c>
      <c r="I519" s="32">
        <v>43190</v>
      </c>
      <c r="J519" s="32">
        <v>42388</v>
      </c>
      <c r="K519" s="30"/>
      <c r="L519" s="32">
        <v>40219</v>
      </c>
      <c r="M519" s="30">
        <v>8592.18</v>
      </c>
      <c r="N519" s="30">
        <v>0</v>
      </c>
      <c r="O519" s="30">
        <v>71.599999999999994</v>
      </c>
      <c r="P519" s="30">
        <v>859.2</v>
      </c>
      <c r="Q519" s="30">
        <v>71.599999999999994</v>
      </c>
      <c r="R519" s="30">
        <v>859.2</v>
      </c>
      <c r="S519" s="30">
        <v>7012.9</v>
      </c>
      <c r="T519" s="30">
        <v>1579.28</v>
      </c>
      <c r="U519" s="30">
        <v>1579.28</v>
      </c>
      <c r="V519" s="30">
        <v>71.599999999999994</v>
      </c>
      <c r="W519" s="30">
        <v>859.2</v>
      </c>
      <c r="X519" s="30">
        <v>71.599999999999994</v>
      </c>
      <c r="Y519" s="30">
        <v>859.2</v>
      </c>
      <c r="Z519" s="30">
        <v>7012.9</v>
      </c>
      <c r="AA519" s="30">
        <v>3440.88</v>
      </c>
      <c r="AB519" s="30">
        <v>0</v>
      </c>
      <c r="AC519" s="30">
        <v>0</v>
      </c>
      <c r="AD519" s="30">
        <v>0</v>
      </c>
    </row>
    <row r="520" spans="1:30" hidden="1">
      <c r="A520" s="30" t="s">
        <v>10521</v>
      </c>
      <c r="B520" s="30" t="s">
        <v>726</v>
      </c>
      <c r="C520" s="30" t="b">
        <v>1</v>
      </c>
      <c r="D520" s="30" t="s">
        <v>5</v>
      </c>
      <c r="E520" s="30" t="s">
        <v>10430</v>
      </c>
      <c r="F520" s="30"/>
      <c r="G520" s="30" t="s">
        <v>10431</v>
      </c>
      <c r="H520" s="30">
        <v>10</v>
      </c>
      <c r="I520" s="32">
        <v>42155</v>
      </c>
      <c r="J520" s="32">
        <v>42388</v>
      </c>
      <c r="K520" s="32">
        <v>42135</v>
      </c>
      <c r="L520" s="32">
        <v>39531</v>
      </c>
      <c r="M520" s="30">
        <v>1824</v>
      </c>
      <c r="N520" s="30">
        <v>0</v>
      </c>
      <c r="O520" s="30">
        <v>15.34</v>
      </c>
      <c r="P520" s="30">
        <v>180.46</v>
      </c>
      <c r="Q520" s="30">
        <v>15.34</v>
      </c>
      <c r="R520" s="30">
        <v>30.68</v>
      </c>
      <c r="S520" s="30">
        <v>1317.68</v>
      </c>
      <c r="T520" s="30">
        <v>506.32</v>
      </c>
      <c r="U520" s="30">
        <v>506.32</v>
      </c>
      <c r="V520" s="30">
        <v>15.34</v>
      </c>
      <c r="W520" s="30">
        <v>180.46</v>
      </c>
      <c r="X520" s="30">
        <v>15.34</v>
      </c>
      <c r="Y520" s="30">
        <v>30.68</v>
      </c>
      <c r="Z520" s="30">
        <v>1317.68</v>
      </c>
      <c r="AA520" s="30">
        <v>369.8</v>
      </c>
      <c r="AB520" s="30">
        <v>506.32</v>
      </c>
      <c r="AC520" s="30">
        <v>4030.32</v>
      </c>
      <c r="AD520" s="30">
        <v>3524</v>
      </c>
    </row>
    <row r="521" spans="1:30">
      <c r="A521" s="30" t="s">
        <v>845</v>
      </c>
      <c r="B521" s="30" t="s">
        <v>846</v>
      </c>
      <c r="C521" s="30" t="b">
        <v>1</v>
      </c>
      <c r="D521" s="30" t="s">
        <v>5</v>
      </c>
      <c r="E521" s="30" t="s">
        <v>10430</v>
      </c>
      <c r="F521" s="30"/>
      <c r="G521" s="30" t="s">
        <v>10431</v>
      </c>
      <c r="H521" s="30">
        <v>0</v>
      </c>
      <c r="I521" s="32">
        <v>43190</v>
      </c>
      <c r="J521" s="32">
        <v>42388</v>
      </c>
      <c r="K521" s="30"/>
      <c r="L521" s="32">
        <v>39651</v>
      </c>
      <c r="M521" s="30">
        <v>6439.86</v>
      </c>
      <c r="N521" s="30">
        <v>0</v>
      </c>
      <c r="O521" s="30">
        <v>53.67</v>
      </c>
      <c r="P521" s="30">
        <v>644.04</v>
      </c>
      <c r="Q521" s="30">
        <v>53.67</v>
      </c>
      <c r="R521" s="30">
        <v>644.04</v>
      </c>
      <c r="S521" s="30">
        <v>6263.22</v>
      </c>
      <c r="T521" s="30">
        <v>176.64</v>
      </c>
      <c r="U521" s="30">
        <v>176.64</v>
      </c>
      <c r="V521" s="30">
        <v>53.67</v>
      </c>
      <c r="W521" s="30">
        <v>644.04</v>
      </c>
      <c r="X521" s="30">
        <v>53.67</v>
      </c>
      <c r="Y521" s="30">
        <v>644.04</v>
      </c>
      <c r="Z521" s="30">
        <v>6263.22</v>
      </c>
      <c r="AA521" s="30">
        <v>1303.71</v>
      </c>
      <c r="AB521" s="30">
        <v>0</v>
      </c>
      <c r="AC521" s="30">
        <v>0</v>
      </c>
      <c r="AD521" s="30">
        <v>0</v>
      </c>
    </row>
    <row r="522" spans="1:30">
      <c r="A522" s="30" t="s">
        <v>847</v>
      </c>
      <c r="B522" s="30" t="s">
        <v>848</v>
      </c>
      <c r="C522" s="30" t="b">
        <v>1</v>
      </c>
      <c r="D522" s="30" t="s">
        <v>5</v>
      </c>
      <c r="E522" s="30" t="s">
        <v>10430</v>
      </c>
      <c r="F522" s="30"/>
      <c r="G522" s="30" t="s">
        <v>10431</v>
      </c>
      <c r="H522" s="30">
        <v>0</v>
      </c>
      <c r="I522" s="32">
        <v>43190</v>
      </c>
      <c r="J522" s="32">
        <v>42388</v>
      </c>
      <c r="K522" s="30"/>
      <c r="L522" s="32">
        <v>39688</v>
      </c>
      <c r="M522" s="30">
        <v>6439.86</v>
      </c>
      <c r="N522" s="30">
        <v>0</v>
      </c>
      <c r="O522" s="30">
        <v>53.67</v>
      </c>
      <c r="P522" s="30">
        <v>644.04</v>
      </c>
      <c r="Q522" s="30">
        <v>53.67</v>
      </c>
      <c r="R522" s="30">
        <v>644.04</v>
      </c>
      <c r="S522" s="30">
        <v>6207.12</v>
      </c>
      <c r="T522" s="30">
        <v>232.74</v>
      </c>
      <c r="U522" s="30">
        <v>232.74</v>
      </c>
      <c r="V522" s="30">
        <v>53.67</v>
      </c>
      <c r="W522" s="30">
        <v>644.04</v>
      </c>
      <c r="X522" s="30">
        <v>53.67</v>
      </c>
      <c r="Y522" s="30">
        <v>644.04</v>
      </c>
      <c r="Z522" s="30">
        <v>6207.12</v>
      </c>
      <c r="AA522" s="30">
        <v>1306.1400000000001</v>
      </c>
      <c r="AB522" s="30">
        <v>0</v>
      </c>
      <c r="AC522" s="30">
        <v>0</v>
      </c>
      <c r="AD522" s="30">
        <v>0</v>
      </c>
    </row>
    <row r="523" spans="1:30" hidden="1">
      <c r="A523" s="30" t="s">
        <v>10522</v>
      </c>
      <c r="B523" s="30" t="s">
        <v>10523</v>
      </c>
      <c r="C523" s="30" t="b">
        <v>1</v>
      </c>
      <c r="D523" s="30" t="s">
        <v>5</v>
      </c>
      <c r="E523" s="30" t="s">
        <v>10430</v>
      </c>
      <c r="F523" s="30"/>
      <c r="G523" s="30" t="s">
        <v>10431</v>
      </c>
      <c r="H523" s="30">
        <v>10</v>
      </c>
      <c r="I523" s="32">
        <v>42460</v>
      </c>
      <c r="J523" s="32">
        <v>42388</v>
      </c>
      <c r="K523" s="32">
        <v>42460</v>
      </c>
      <c r="L523" s="32">
        <v>39539</v>
      </c>
      <c r="M523" s="30">
        <v>1222.55</v>
      </c>
      <c r="N523" s="30">
        <v>0</v>
      </c>
      <c r="O523" s="30">
        <v>7.55</v>
      </c>
      <c r="P523" s="30">
        <v>90.57</v>
      </c>
      <c r="Q523" s="30">
        <v>7.55</v>
      </c>
      <c r="R523" s="30">
        <v>90.6</v>
      </c>
      <c r="S523" s="30">
        <v>724.71</v>
      </c>
      <c r="T523" s="30">
        <v>497.84</v>
      </c>
      <c r="U523" s="30">
        <v>497.84</v>
      </c>
      <c r="V523" s="30">
        <v>7.55</v>
      </c>
      <c r="W523" s="30">
        <v>90.57</v>
      </c>
      <c r="X523" s="30">
        <v>7.55</v>
      </c>
      <c r="Y523" s="30">
        <v>90.6</v>
      </c>
      <c r="Z523" s="30">
        <v>724.71</v>
      </c>
      <c r="AA523" s="30">
        <v>497.84</v>
      </c>
      <c r="AB523" s="30">
        <v>497.84</v>
      </c>
      <c r="AC523" s="30">
        <v>0</v>
      </c>
      <c r="AD523" s="30">
        <v>-497.84</v>
      </c>
    </row>
    <row r="524" spans="1:30">
      <c r="A524" s="30" t="s">
        <v>849</v>
      </c>
      <c r="B524" s="30" t="s">
        <v>850</v>
      </c>
      <c r="C524" s="30" t="b">
        <v>1</v>
      </c>
      <c r="D524" s="30" t="s">
        <v>5</v>
      </c>
      <c r="E524" s="30" t="s">
        <v>10430</v>
      </c>
      <c r="F524" s="30" t="s">
        <v>10524</v>
      </c>
      <c r="G524" s="30" t="s">
        <v>10431</v>
      </c>
      <c r="H524" s="30">
        <v>0</v>
      </c>
      <c r="I524" s="32">
        <v>43190</v>
      </c>
      <c r="J524" s="32">
        <v>42403</v>
      </c>
      <c r="K524" s="30"/>
      <c r="L524" s="32">
        <v>42212</v>
      </c>
      <c r="M524" s="30">
        <v>6499.9</v>
      </c>
      <c r="N524" s="30">
        <v>0</v>
      </c>
      <c r="O524" s="30">
        <v>180.55</v>
      </c>
      <c r="P524" s="30">
        <v>2166.6</v>
      </c>
      <c r="Q524" s="30">
        <v>180.55</v>
      </c>
      <c r="R524" s="30">
        <v>2166.6</v>
      </c>
      <c r="S524" s="30">
        <v>5807.2</v>
      </c>
      <c r="T524" s="30">
        <v>692.7</v>
      </c>
      <c r="U524" s="30">
        <v>692.7</v>
      </c>
      <c r="V524" s="30">
        <v>180.55</v>
      </c>
      <c r="W524" s="30">
        <v>2166.6</v>
      </c>
      <c r="X524" s="30">
        <v>180.55</v>
      </c>
      <c r="Y524" s="30">
        <v>2166.6</v>
      </c>
      <c r="Z524" s="30">
        <v>5807.2</v>
      </c>
      <c r="AA524" s="30">
        <v>4484.25</v>
      </c>
      <c r="AB524" s="30">
        <v>0</v>
      </c>
      <c r="AC524" s="30">
        <v>0</v>
      </c>
      <c r="AD524" s="30">
        <v>0</v>
      </c>
    </row>
    <row r="525" spans="1:30">
      <c r="A525" s="30" t="s">
        <v>851</v>
      </c>
      <c r="B525" s="30" t="s">
        <v>852</v>
      </c>
      <c r="C525" s="30" t="b">
        <v>1</v>
      </c>
      <c r="D525" s="30" t="s">
        <v>5</v>
      </c>
      <c r="E525" s="30" t="s">
        <v>10430</v>
      </c>
      <c r="F525" s="30" t="s">
        <v>3180</v>
      </c>
      <c r="G525" s="30" t="s">
        <v>10431</v>
      </c>
      <c r="H525" s="30">
        <v>0</v>
      </c>
      <c r="I525" s="32">
        <v>43190</v>
      </c>
      <c r="J525" s="32">
        <v>42404</v>
      </c>
      <c r="K525" s="30"/>
      <c r="L525" s="32">
        <v>42270</v>
      </c>
      <c r="M525" s="30">
        <v>1195.8599999999999</v>
      </c>
      <c r="N525" s="30">
        <v>0</v>
      </c>
      <c r="O525" s="30">
        <v>33.22</v>
      </c>
      <c r="P525" s="30">
        <v>398.64</v>
      </c>
      <c r="Q525" s="30">
        <v>33.22</v>
      </c>
      <c r="R525" s="30">
        <v>398.64</v>
      </c>
      <c r="S525" s="30">
        <v>1005.31</v>
      </c>
      <c r="T525" s="30">
        <v>190.55</v>
      </c>
      <c r="U525" s="30">
        <v>190.55</v>
      </c>
      <c r="V525" s="30">
        <v>33.22</v>
      </c>
      <c r="W525" s="30">
        <v>398.64</v>
      </c>
      <c r="X525" s="30">
        <v>33.22</v>
      </c>
      <c r="Y525" s="30">
        <v>398.64</v>
      </c>
      <c r="Z525" s="30">
        <v>1005.31</v>
      </c>
      <c r="AA525" s="30">
        <v>821.73</v>
      </c>
      <c r="AB525" s="30">
        <v>0</v>
      </c>
      <c r="AC525" s="30">
        <v>0</v>
      </c>
      <c r="AD525" s="30">
        <v>0</v>
      </c>
    </row>
    <row r="526" spans="1:30">
      <c r="A526" s="30" t="s">
        <v>853</v>
      </c>
      <c r="B526" s="30" t="s">
        <v>852</v>
      </c>
      <c r="C526" s="30" t="b">
        <v>1</v>
      </c>
      <c r="D526" s="30" t="s">
        <v>5</v>
      </c>
      <c r="E526" s="30" t="s">
        <v>10430</v>
      </c>
      <c r="F526" s="30" t="s">
        <v>10525</v>
      </c>
      <c r="G526" s="30" t="s">
        <v>10431</v>
      </c>
      <c r="H526" s="30">
        <v>0</v>
      </c>
      <c r="I526" s="32">
        <v>43190</v>
      </c>
      <c r="J526" s="32">
        <v>42404</v>
      </c>
      <c r="K526" s="30"/>
      <c r="L526" s="32">
        <v>42270</v>
      </c>
      <c r="M526" s="30">
        <v>1195.8599999999999</v>
      </c>
      <c r="N526" s="30">
        <v>0</v>
      </c>
      <c r="O526" s="30">
        <v>33.22</v>
      </c>
      <c r="P526" s="30">
        <v>398.64</v>
      </c>
      <c r="Q526" s="30">
        <v>33.22</v>
      </c>
      <c r="R526" s="30">
        <v>398.64</v>
      </c>
      <c r="S526" s="30">
        <v>1005.31</v>
      </c>
      <c r="T526" s="30">
        <v>190.55</v>
      </c>
      <c r="U526" s="30">
        <v>190.55</v>
      </c>
      <c r="V526" s="30">
        <v>33.22</v>
      </c>
      <c r="W526" s="30">
        <v>398.64</v>
      </c>
      <c r="X526" s="30">
        <v>33.22</v>
      </c>
      <c r="Y526" s="30">
        <v>398.64</v>
      </c>
      <c r="Z526" s="30">
        <v>1005.31</v>
      </c>
      <c r="AA526" s="30">
        <v>821.73</v>
      </c>
      <c r="AB526" s="30">
        <v>0</v>
      </c>
      <c r="AC526" s="30">
        <v>0</v>
      </c>
      <c r="AD526" s="30">
        <v>0</v>
      </c>
    </row>
    <row r="527" spans="1:30">
      <c r="A527" s="30" t="s">
        <v>854</v>
      </c>
      <c r="B527" s="30" t="s">
        <v>852</v>
      </c>
      <c r="C527" s="30" t="b">
        <v>1</v>
      </c>
      <c r="D527" s="30" t="s">
        <v>5</v>
      </c>
      <c r="E527" s="30" t="s">
        <v>10430</v>
      </c>
      <c r="F527" s="30" t="s">
        <v>10525</v>
      </c>
      <c r="G527" s="30" t="s">
        <v>10431</v>
      </c>
      <c r="H527" s="30">
        <v>0</v>
      </c>
      <c r="I527" s="32">
        <v>43190</v>
      </c>
      <c r="J527" s="32">
        <v>42404</v>
      </c>
      <c r="K527" s="30"/>
      <c r="L527" s="32">
        <v>42270</v>
      </c>
      <c r="M527" s="30">
        <v>1195.8599999999999</v>
      </c>
      <c r="N527" s="30">
        <v>0</v>
      </c>
      <c r="O527" s="30">
        <v>33.22</v>
      </c>
      <c r="P527" s="30">
        <v>398.64</v>
      </c>
      <c r="Q527" s="30">
        <v>33.22</v>
      </c>
      <c r="R527" s="30">
        <v>398.64</v>
      </c>
      <c r="S527" s="30">
        <v>1005.31</v>
      </c>
      <c r="T527" s="30">
        <v>190.55</v>
      </c>
      <c r="U527" s="30">
        <v>190.55</v>
      </c>
      <c r="V527" s="30">
        <v>33.22</v>
      </c>
      <c r="W527" s="30">
        <v>398.64</v>
      </c>
      <c r="X527" s="30">
        <v>33.22</v>
      </c>
      <c r="Y527" s="30">
        <v>398.64</v>
      </c>
      <c r="Z527" s="30">
        <v>1005.31</v>
      </c>
      <c r="AA527" s="30">
        <v>821.73</v>
      </c>
      <c r="AB527" s="30">
        <v>0</v>
      </c>
      <c r="AC527" s="30">
        <v>0</v>
      </c>
      <c r="AD527" s="30">
        <v>0</v>
      </c>
    </row>
    <row r="528" spans="1:30">
      <c r="A528" s="30" t="s">
        <v>855</v>
      </c>
      <c r="B528" s="30" t="s">
        <v>852</v>
      </c>
      <c r="C528" s="30" t="b">
        <v>1</v>
      </c>
      <c r="D528" s="30" t="s">
        <v>5</v>
      </c>
      <c r="E528" s="30" t="s">
        <v>10430</v>
      </c>
      <c r="F528" s="30" t="s">
        <v>10525</v>
      </c>
      <c r="G528" s="30" t="s">
        <v>10431</v>
      </c>
      <c r="H528" s="30">
        <v>0</v>
      </c>
      <c r="I528" s="32">
        <v>43190</v>
      </c>
      <c r="J528" s="32">
        <v>42404</v>
      </c>
      <c r="K528" s="30"/>
      <c r="L528" s="32">
        <v>42270</v>
      </c>
      <c r="M528" s="30">
        <v>1195.8599999999999</v>
      </c>
      <c r="N528" s="30">
        <v>0</v>
      </c>
      <c r="O528" s="30">
        <v>33.22</v>
      </c>
      <c r="P528" s="30">
        <v>398.64</v>
      </c>
      <c r="Q528" s="30">
        <v>33.22</v>
      </c>
      <c r="R528" s="30">
        <v>398.64</v>
      </c>
      <c r="S528" s="30">
        <v>1005.31</v>
      </c>
      <c r="T528" s="30">
        <v>190.55</v>
      </c>
      <c r="U528" s="30">
        <v>190.55</v>
      </c>
      <c r="V528" s="30">
        <v>33.22</v>
      </c>
      <c r="W528" s="30">
        <v>398.64</v>
      </c>
      <c r="X528" s="30">
        <v>33.22</v>
      </c>
      <c r="Y528" s="30">
        <v>398.64</v>
      </c>
      <c r="Z528" s="30">
        <v>1005.31</v>
      </c>
      <c r="AA528" s="30">
        <v>821.73</v>
      </c>
      <c r="AB528" s="30">
        <v>0</v>
      </c>
      <c r="AC528" s="30">
        <v>0</v>
      </c>
      <c r="AD528" s="30">
        <v>0</v>
      </c>
    </row>
    <row r="529" spans="1:30">
      <c r="A529" s="30" t="s">
        <v>856</v>
      </c>
      <c r="B529" s="30" t="s">
        <v>852</v>
      </c>
      <c r="C529" s="30" t="b">
        <v>1</v>
      </c>
      <c r="D529" s="30" t="s">
        <v>5</v>
      </c>
      <c r="E529" s="30" t="s">
        <v>10430</v>
      </c>
      <c r="F529" s="30" t="s">
        <v>10525</v>
      </c>
      <c r="G529" s="30" t="s">
        <v>10431</v>
      </c>
      <c r="H529" s="30">
        <v>0</v>
      </c>
      <c r="I529" s="32">
        <v>43190</v>
      </c>
      <c r="J529" s="32">
        <v>42404</v>
      </c>
      <c r="K529" s="30"/>
      <c r="L529" s="32">
        <v>42270</v>
      </c>
      <c r="M529" s="30">
        <v>1195.8599999999999</v>
      </c>
      <c r="N529" s="30">
        <v>0</v>
      </c>
      <c r="O529" s="30">
        <v>33.22</v>
      </c>
      <c r="P529" s="30">
        <v>398.64</v>
      </c>
      <c r="Q529" s="30">
        <v>33.22</v>
      </c>
      <c r="R529" s="30">
        <v>398.64</v>
      </c>
      <c r="S529" s="30">
        <v>1005.31</v>
      </c>
      <c r="T529" s="30">
        <v>190.55</v>
      </c>
      <c r="U529" s="30">
        <v>190.55</v>
      </c>
      <c r="V529" s="30">
        <v>33.22</v>
      </c>
      <c r="W529" s="30">
        <v>398.64</v>
      </c>
      <c r="X529" s="30">
        <v>33.22</v>
      </c>
      <c r="Y529" s="30">
        <v>398.64</v>
      </c>
      <c r="Z529" s="30">
        <v>1005.31</v>
      </c>
      <c r="AA529" s="30">
        <v>821.73</v>
      </c>
      <c r="AB529" s="30">
        <v>0</v>
      </c>
      <c r="AC529" s="30">
        <v>0</v>
      </c>
      <c r="AD529" s="30">
        <v>0</v>
      </c>
    </row>
    <row r="530" spans="1:30">
      <c r="A530" s="30" t="s">
        <v>857</v>
      </c>
      <c r="B530" s="30" t="s">
        <v>852</v>
      </c>
      <c r="C530" s="30" t="b">
        <v>1</v>
      </c>
      <c r="D530" s="30" t="s">
        <v>5</v>
      </c>
      <c r="E530" s="30" t="s">
        <v>10430</v>
      </c>
      <c r="F530" s="30" t="s">
        <v>10525</v>
      </c>
      <c r="G530" s="30" t="s">
        <v>10431</v>
      </c>
      <c r="H530" s="30">
        <v>0</v>
      </c>
      <c r="I530" s="32">
        <v>43190</v>
      </c>
      <c r="J530" s="32">
        <v>42404</v>
      </c>
      <c r="K530" s="30"/>
      <c r="L530" s="32">
        <v>42270</v>
      </c>
      <c r="M530" s="30">
        <v>1195.8599999999999</v>
      </c>
      <c r="N530" s="30">
        <v>0</v>
      </c>
      <c r="O530" s="30">
        <v>33.22</v>
      </c>
      <c r="P530" s="30">
        <v>398.64</v>
      </c>
      <c r="Q530" s="30">
        <v>33.22</v>
      </c>
      <c r="R530" s="30">
        <v>398.64</v>
      </c>
      <c r="S530" s="30">
        <v>1005.31</v>
      </c>
      <c r="T530" s="30">
        <v>190.55</v>
      </c>
      <c r="U530" s="30">
        <v>190.55</v>
      </c>
      <c r="V530" s="30">
        <v>33.22</v>
      </c>
      <c r="W530" s="30">
        <v>398.64</v>
      </c>
      <c r="X530" s="30">
        <v>33.22</v>
      </c>
      <c r="Y530" s="30">
        <v>398.64</v>
      </c>
      <c r="Z530" s="30">
        <v>1005.31</v>
      </c>
      <c r="AA530" s="30">
        <v>821.73</v>
      </c>
      <c r="AB530" s="30">
        <v>0</v>
      </c>
      <c r="AC530" s="30">
        <v>0</v>
      </c>
      <c r="AD530" s="30">
        <v>0</v>
      </c>
    </row>
    <row r="531" spans="1:30">
      <c r="A531" s="30" t="s">
        <v>858</v>
      </c>
      <c r="B531" s="30" t="s">
        <v>852</v>
      </c>
      <c r="C531" s="30" t="b">
        <v>1</v>
      </c>
      <c r="D531" s="30" t="s">
        <v>5</v>
      </c>
      <c r="E531" s="30" t="s">
        <v>10430</v>
      </c>
      <c r="F531" s="30" t="s">
        <v>10525</v>
      </c>
      <c r="G531" s="30" t="s">
        <v>10431</v>
      </c>
      <c r="H531" s="30">
        <v>0</v>
      </c>
      <c r="I531" s="32">
        <v>43190</v>
      </c>
      <c r="J531" s="32">
        <v>42404</v>
      </c>
      <c r="K531" s="30"/>
      <c r="L531" s="32">
        <v>42270</v>
      </c>
      <c r="M531" s="30">
        <v>1195.8599999999999</v>
      </c>
      <c r="N531" s="30">
        <v>0</v>
      </c>
      <c r="O531" s="30">
        <v>33.22</v>
      </c>
      <c r="P531" s="30">
        <v>398.64</v>
      </c>
      <c r="Q531" s="30">
        <v>33.22</v>
      </c>
      <c r="R531" s="30">
        <v>398.64</v>
      </c>
      <c r="S531" s="30">
        <v>1005.31</v>
      </c>
      <c r="T531" s="30">
        <v>190.55</v>
      </c>
      <c r="U531" s="30">
        <v>190.55</v>
      </c>
      <c r="V531" s="30">
        <v>33.22</v>
      </c>
      <c r="W531" s="30">
        <v>398.64</v>
      </c>
      <c r="X531" s="30">
        <v>33.22</v>
      </c>
      <c r="Y531" s="30">
        <v>398.64</v>
      </c>
      <c r="Z531" s="30">
        <v>1005.31</v>
      </c>
      <c r="AA531" s="30">
        <v>821.73</v>
      </c>
      <c r="AB531" s="30">
        <v>0</v>
      </c>
      <c r="AC531" s="30">
        <v>0</v>
      </c>
      <c r="AD531" s="30">
        <v>0</v>
      </c>
    </row>
    <row r="532" spans="1:30">
      <c r="A532" s="30" t="s">
        <v>859</v>
      </c>
      <c r="B532" s="30" t="s">
        <v>852</v>
      </c>
      <c r="C532" s="30" t="b">
        <v>1</v>
      </c>
      <c r="D532" s="30" t="s">
        <v>5</v>
      </c>
      <c r="E532" s="30" t="s">
        <v>10430</v>
      </c>
      <c r="F532" s="30" t="s">
        <v>10525</v>
      </c>
      <c r="G532" s="30" t="s">
        <v>10431</v>
      </c>
      <c r="H532" s="30">
        <v>0</v>
      </c>
      <c r="I532" s="32">
        <v>43190</v>
      </c>
      <c r="J532" s="32">
        <v>42404</v>
      </c>
      <c r="K532" s="30"/>
      <c r="L532" s="32">
        <v>42270</v>
      </c>
      <c r="M532" s="30">
        <v>1195.8599999999999</v>
      </c>
      <c r="N532" s="30">
        <v>0</v>
      </c>
      <c r="O532" s="30">
        <v>33.22</v>
      </c>
      <c r="P532" s="30">
        <v>398.64</v>
      </c>
      <c r="Q532" s="30">
        <v>33.22</v>
      </c>
      <c r="R532" s="30">
        <v>398.64</v>
      </c>
      <c r="S532" s="30">
        <v>1005.31</v>
      </c>
      <c r="T532" s="30">
        <v>190.55</v>
      </c>
      <c r="U532" s="30">
        <v>190.55</v>
      </c>
      <c r="V532" s="30">
        <v>33.22</v>
      </c>
      <c r="W532" s="30">
        <v>398.64</v>
      </c>
      <c r="X532" s="30">
        <v>33.22</v>
      </c>
      <c r="Y532" s="30">
        <v>398.64</v>
      </c>
      <c r="Z532" s="30">
        <v>1005.31</v>
      </c>
      <c r="AA532" s="30">
        <v>821.73</v>
      </c>
      <c r="AB532" s="30">
        <v>0</v>
      </c>
      <c r="AC532" s="30">
        <v>0</v>
      </c>
      <c r="AD532" s="30">
        <v>0</v>
      </c>
    </row>
    <row r="533" spans="1:30">
      <c r="A533" s="30" t="s">
        <v>860</v>
      </c>
      <c r="B533" s="30" t="s">
        <v>852</v>
      </c>
      <c r="C533" s="30" t="b">
        <v>1</v>
      </c>
      <c r="D533" s="30" t="s">
        <v>5</v>
      </c>
      <c r="E533" s="30" t="s">
        <v>10430</v>
      </c>
      <c r="F533" s="30" t="s">
        <v>10526</v>
      </c>
      <c r="G533" s="30" t="s">
        <v>10431</v>
      </c>
      <c r="H533" s="30">
        <v>0</v>
      </c>
      <c r="I533" s="32">
        <v>43190</v>
      </c>
      <c r="J533" s="32">
        <v>42405</v>
      </c>
      <c r="K533" s="30"/>
      <c r="L533" s="32">
        <v>42270</v>
      </c>
      <c r="M533" s="30">
        <v>1195.8599999999999</v>
      </c>
      <c r="N533" s="30">
        <v>0</v>
      </c>
      <c r="O533" s="30">
        <v>33.22</v>
      </c>
      <c r="P533" s="30">
        <v>398.64</v>
      </c>
      <c r="Q533" s="30">
        <v>33.22</v>
      </c>
      <c r="R533" s="30">
        <v>398.64</v>
      </c>
      <c r="S533" s="30">
        <v>1005.31</v>
      </c>
      <c r="T533" s="30">
        <v>190.55</v>
      </c>
      <c r="U533" s="30">
        <v>190.55</v>
      </c>
      <c r="V533" s="30">
        <v>33.22</v>
      </c>
      <c r="W533" s="30">
        <v>398.64</v>
      </c>
      <c r="X533" s="30">
        <v>33.22</v>
      </c>
      <c r="Y533" s="30">
        <v>398.64</v>
      </c>
      <c r="Z533" s="30">
        <v>1005.31</v>
      </c>
      <c r="AA533" s="30">
        <v>821.73</v>
      </c>
      <c r="AB533" s="30">
        <v>0</v>
      </c>
      <c r="AC533" s="30">
        <v>0</v>
      </c>
      <c r="AD533" s="30">
        <v>0</v>
      </c>
    </row>
    <row r="534" spans="1:30">
      <c r="A534" s="30" t="s">
        <v>861</v>
      </c>
      <c r="B534" s="30" t="s">
        <v>852</v>
      </c>
      <c r="C534" s="30" t="b">
        <v>1</v>
      </c>
      <c r="D534" s="30" t="s">
        <v>5</v>
      </c>
      <c r="E534" s="30" t="s">
        <v>10430</v>
      </c>
      <c r="F534" s="30" t="s">
        <v>3180</v>
      </c>
      <c r="G534" s="30" t="s">
        <v>10431</v>
      </c>
      <c r="H534" s="30">
        <v>0</v>
      </c>
      <c r="I534" s="32">
        <v>43190</v>
      </c>
      <c r="J534" s="32">
        <v>42405</v>
      </c>
      <c r="K534" s="30"/>
      <c r="L534" s="32">
        <v>42270</v>
      </c>
      <c r="M534" s="30">
        <v>1195.8599999999999</v>
      </c>
      <c r="N534" s="30">
        <v>0</v>
      </c>
      <c r="O534" s="30">
        <v>33.22</v>
      </c>
      <c r="P534" s="30">
        <v>398.64</v>
      </c>
      <c r="Q534" s="30">
        <v>33.22</v>
      </c>
      <c r="R534" s="30">
        <v>398.64</v>
      </c>
      <c r="S534" s="30">
        <v>1005.31</v>
      </c>
      <c r="T534" s="30">
        <v>190.55</v>
      </c>
      <c r="U534" s="30">
        <v>190.55</v>
      </c>
      <c r="V534" s="30">
        <v>33.22</v>
      </c>
      <c r="W534" s="30">
        <v>398.64</v>
      </c>
      <c r="X534" s="30">
        <v>33.22</v>
      </c>
      <c r="Y534" s="30">
        <v>398.64</v>
      </c>
      <c r="Z534" s="30">
        <v>1005.31</v>
      </c>
      <c r="AA534" s="30">
        <v>821.73</v>
      </c>
      <c r="AB534" s="30">
        <v>0</v>
      </c>
      <c r="AC534" s="30">
        <v>0</v>
      </c>
      <c r="AD534" s="30">
        <v>0</v>
      </c>
    </row>
    <row r="535" spans="1:30">
      <c r="A535" s="30" t="s">
        <v>862</v>
      </c>
      <c r="B535" s="30" t="s">
        <v>863</v>
      </c>
      <c r="C535" s="30" t="b">
        <v>1</v>
      </c>
      <c r="D535" s="30" t="s">
        <v>5</v>
      </c>
      <c r="E535" s="30" t="s">
        <v>10430</v>
      </c>
      <c r="F535" s="30" t="s">
        <v>10527</v>
      </c>
      <c r="G535" s="30" t="s">
        <v>10431</v>
      </c>
      <c r="H535" s="30">
        <v>0</v>
      </c>
      <c r="I535" s="32">
        <v>43190</v>
      </c>
      <c r="J535" s="32">
        <v>42405</v>
      </c>
      <c r="K535" s="30"/>
      <c r="L535" s="32">
        <v>42270</v>
      </c>
      <c r="M535" s="30">
        <v>16357.86</v>
      </c>
      <c r="N535" s="30">
        <v>0</v>
      </c>
      <c r="O535" s="30">
        <v>454.39</v>
      </c>
      <c r="P535" s="30">
        <v>5452.68</v>
      </c>
      <c r="Q535" s="30">
        <v>454.39</v>
      </c>
      <c r="R535" s="30">
        <v>5452.68</v>
      </c>
      <c r="S535" s="30">
        <v>13750.87</v>
      </c>
      <c r="T535" s="30">
        <v>2606.9899999999998</v>
      </c>
      <c r="U535" s="30">
        <v>2606.9899999999998</v>
      </c>
      <c r="V535" s="30">
        <v>454.39</v>
      </c>
      <c r="W535" s="30">
        <v>5452.68</v>
      </c>
      <c r="X535" s="30">
        <v>454.39</v>
      </c>
      <c r="Y535" s="30">
        <v>5452.68</v>
      </c>
      <c r="Z535" s="30">
        <v>13750.87</v>
      </c>
      <c r="AA535" s="30">
        <v>11240.4</v>
      </c>
      <c r="AB535" s="30">
        <v>0</v>
      </c>
      <c r="AC535" s="30">
        <v>0</v>
      </c>
      <c r="AD535" s="30">
        <v>0</v>
      </c>
    </row>
    <row r="536" spans="1:30">
      <c r="A536" s="30" t="s">
        <v>864</v>
      </c>
      <c r="B536" s="30" t="s">
        <v>865</v>
      </c>
      <c r="C536" s="30" t="b">
        <v>1</v>
      </c>
      <c r="D536" s="30" t="s">
        <v>5</v>
      </c>
      <c r="E536" s="30" t="s">
        <v>10430</v>
      </c>
      <c r="F536" s="30" t="s">
        <v>10527</v>
      </c>
      <c r="G536" s="30" t="s">
        <v>10431</v>
      </c>
      <c r="H536" s="30">
        <v>0</v>
      </c>
      <c r="I536" s="32">
        <v>43190</v>
      </c>
      <c r="J536" s="32">
        <v>42405</v>
      </c>
      <c r="K536" s="30"/>
      <c r="L536" s="32">
        <v>42270</v>
      </c>
      <c r="M536" s="30">
        <v>2370.06</v>
      </c>
      <c r="N536" s="30">
        <v>0</v>
      </c>
      <c r="O536" s="30">
        <v>65.84</v>
      </c>
      <c r="P536" s="30">
        <v>790.08</v>
      </c>
      <c r="Q536" s="30">
        <v>65.84</v>
      </c>
      <c r="R536" s="30">
        <v>790.08</v>
      </c>
      <c r="S536" s="30">
        <v>1992.47</v>
      </c>
      <c r="T536" s="30">
        <v>377.59</v>
      </c>
      <c r="U536" s="30">
        <v>377.59</v>
      </c>
      <c r="V536" s="30">
        <v>65.84</v>
      </c>
      <c r="W536" s="30">
        <v>790.08</v>
      </c>
      <c r="X536" s="30">
        <v>65.84</v>
      </c>
      <c r="Y536" s="30">
        <v>790.08</v>
      </c>
      <c r="Z536" s="30">
        <v>1992.47</v>
      </c>
      <c r="AA536" s="30">
        <v>1628.55</v>
      </c>
      <c r="AB536" s="30">
        <v>0</v>
      </c>
      <c r="AC536" s="30">
        <v>0</v>
      </c>
      <c r="AD536" s="30">
        <v>0</v>
      </c>
    </row>
    <row r="537" spans="1:30">
      <c r="A537" s="30" t="s">
        <v>866</v>
      </c>
      <c r="B537" s="30" t="s">
        <v>867</v>
      </c>
      <c r="C537" s="30" t="b">
        <v>1</v>
      </c>
      <c r="D537" s="30" t="s">
        <v>5</v>
      </c>
      <c r="E537" s="30" t="s">
        <v>10430</v>
      </c>
      <c r="F537" s="30" t="s">
        <v>10525</v>
      </c>
      <c r="G537" s="30" t="s">
        <v>10431</v>
      </c>
      <c r="H537" s="30">
        <v>0</v>
      </c>
      <c r="I537" s="32">
        <v>43190</v>
      </c>
      <c r="J537" s="32">
        <v>42408</v>
      </c>
      <c r="K537" s="30"/>
      <c r="L537" s="32">
        <v>42257</v>
      </c>
      <c r="M537" s="30">
        <v>13314.06</v>
      </c>
      <c r="N537" s="30">
        <v>0</v>
      </c>
      <c r="O537" s="30">
        <v>369.84</v>
      </c>
      <c r="P537" s="30">
        <v>4438.08</v>
      </c>
      <c r="Q537" s="30">
        <v>369.84</v>
      </c>
      <c r="R537" s="30">
        <v>4438.08</v>
      </c>
      <c r="S537" s="30">
        <v>11349.82</v>
      </c>
      <c r="T537" s="30">
        <v>1964.24</v>
      </c>
      <c r="U537" s="30">
        <v>1964.24</v>
      </c>
      <c r="V537" s="30">
        <v>369.84</v>
      </c>
      <c r="W537" s="30">
        <v>4438.08</v>
      </c>
      <c r="X537" s="30">
        <v>369.84</v>
      </c>
      <c r="Y537" s="30">
        <v>4438.08</v>
      </c>
      <c r="Z537" s="30">
        <v>11349.82</v>
      </c>
      <c r="AA537" s="30">
        <v>8991.2000000000007</v>
      </c>
      <c r="AB537" s="30">
        <v>0</v>
      </c>
      <c r="AC537" s="30">
        <v>0</v>
      </c>
      <c r="AD537" s="30">
        <v>0</v>
      </c>
    </row>
    <row r="538" spans="1:30">
      <c r="A538" s="30" t="s">
        <v>868</v>
      </c>
      <c r="B538" s="30" t="s">
        <v>867</v>
      </c>
      <c r="C538" s="30" t="b">
        <v>1</v>
      </c>
      <c r="D538" s="30" t="s">
        <v>5</v>
      </c>
      <c r="E538" s="30" t="s">
        <v>10430</v>
      </c>
      <c r="F538" s="30" t="s">
        <v>10525</v>
      </c>
      <c r="G538" s="30" t="s">
        <v>10431</v>
      </c>
      <c r="H538" s="30">
        <v>0</v>
      </c>
      <c r="I538" s="32">
        <v>43190</v>
      </c>
      <c r="J538" s="32">
        <v>42408</v>
      </c>
      <c r="K538" s="30"/>
      <c r="L538" s="32">
        <v>42257</v>
      </c>
      <c r="M538" s="30">
        <v>13314.06</v>
      </c>
      <c r="N538" s="30">
        <v>0</v>
      </c>
      <c r="O538" s="30">
        <v>369.84</v>
      </c>
      <c r="P538" s="30">
        <v>4438.08</v>
      </c>
      <c r="Q538" s="30">
        <v>369.84</v>
      </c>
      <c r="R538" s="30">
        <v>4438.08</v>
      </c>
      <c r="S538" s="30">
        <v>11349.82</v>
      </c>
      <c r="T538" s="30">
        <v>1964.24</v>
      </c>
      <c r="U538" s="30">
        <v>1964.24</v>
      </c>
      <c r="V538" s="30">
        <v>369.84</v>
      </c>
      <c r="W538" s="30">
        <v>4438.08</v>
      </c>
      <c r="X538" s="30">
        <v>369.84</v>
      </c>
      <c r="Y538" s="30">
        <v>4438.08</v>
      </c>
      <c r="Z538" s="30">
        <v>11349.82</v>
      </c>
      <c r="AA538" s="30">
        <v>8991.2000000000007</v>
      </c>
      <c r="AB538" s="30">
        <v>0</v>
      </c>
      <c r="AC538" s="30">
        <v>0</v>
      </c>
      <c r="AD538" s="30">
        <v>0</v>
      </c>
    </row>
    <row r="539" spans="1:30">
      <c r="A539" s="30" t="s">
        <v>869</v>
      </c>
      <c r="B539" s="30" t="s">
        <v>867</v>
      </c>
      <c r="C539" s="30" t="b">
        <v>1</v>
      </c>
      <c r="D539" s="30" t="s">
        <v>5</v>
      </c>
      <c r="E539" s="30" t="s">
        <v>10430</v>
      </c>
      <c r="F539" s="30" t="s">
        <v>10525</v>
      </c>
      <c r="G539" s="30" t="s">
        <v>10431</v>
      </c>
      <c r="H539" s="30">
        <v>0</v>
      </c>
      <c r="I539" s="32">
        <v>43190</v>
      </c>
      <c r="J539" s="32">
        <v>42408</v>
      </c>
      <c r="K539" s="30"/>
      <c r="L539" s="32">
        <v>42257</v>
      </c>
      <c r="M539" s="30">
        <v>13314.06</v>
      </c>
      <c r="N539" s="30">
        <v>0</v>
      </c>
      <c r="O539" s="30">
        <v>369.84</v>
      </c>
      <c r="P539" s="30">
        <v>4438.08</v>
      </c>
      <c r="Q539" s="30">
        <v>369.84</v>
      </c>
      <c r="R539" s="30">
        <v>4438.08</v>
      </c>
      <c r="S539" s="30">
        <v>11349.82</v>
      </c>
      <c r="T539" s="30">
        <v>1964.24</v>
      </c>
      <c r="U539" s="30">
        <v>1964.24</v>
      </c>
      <c r="V539" s="30">
        <v>369.84</v>
      </c>
      <c r="W539" s="30">
        <v>4438.08</v>
      </c>
      <c r="X539" s="30">
        <v>369.84</v>
      </c>
      <c r="Y539" s="30">
        <v>4438.08</v>
      </c>
      <c r="Z539" s="30">
        <v>11349.82</v>
      </c>
      <c r="AA539" s="30">
        <v>8991.2000000000007</v>
      </c>
      <c r="AB539" s="30">
        <v>0</v>
      </c>
      <c r="AC539" s="30">
        <v>0</v>
      </c>
      <c r="AD539" s="30">
        <v>0</v>
      </c>
    </row>
    <row r="540" spans="1:30">
      <c r="A540" s="30" t="s">
        <v>870</v>
      </c>
      <c r="B540" s="30" t="s">
        <v>867</v>
      </c>
      <c r="C540" s="30" t="b">
        <v>1</v>
      </c>
      <c r="D540" s="30" t="s">
        <v>5</v>
      </c>
      <c r="E540" s="30" t="s">
        <v>10430</v>
      </c>
      <c r="F540" s="30" t="s">
        <v>10525</v>
      </c>
      <c r="G540" s="30" t="s">
        <v>10431</v>
      </c>
      <c r="H540" s="30">
        <v>0</v>
      </c>
      <c r="I540" s="32">
        <v>43190</v>
      </c>
      <c r="J540" s="32">
        <v>42408</v>
      </c>
      <c r="K540" s="30"/>
      <c r="L540" s="32">
        <v>42257</v>
      </c>
      <c r="M540" s="30">
        <v>13314.06</v>
      </c>
      <c r="N540" s="30">
        <v>0</v>
      </c>
      <c r="O540" s="30">
        <v>369.84</v>
      </c>
      <c r="P540" s="30">
        <v>4438.08</v>
      </c>
      <c r="Q540" s="30">
        <v>369.84</v>
      </c>
      <c r="R540" s="30">
        <v>4438.08</v>
      </c>
      <c r="S540" s="30">
        <v>11349.82</v>
      </c>
      <c r="T540" s="30">
        <v>1964.24</v>
      </c>
      <c r="U540" s="30">
        <v>1964.24</v>
      </c>
      <c r="V540" s="30">
        <v>369.84</v>
      </c>
      <c r="W540" s="30">
        <v>4438.08</v>
      </c>
      <c r="X540" s="30">
        <v>369.84</v>
      </c>
      <c r="Y540" s="30">
        <v>4438.08</v>
      </c>
      <c r="Z540" s="30">
        <v>11349.82</v>
      </c>
      <c r="AA540" s="30">
        <v>8991.2000000000007</v>
      </c>
      <c r="AB540" s="30">
        <v>0</v>
      </c>
      <c r="AC540" s="30">
        <v>0</v>
      </c>
      <c r="AD540" s="30">
        <v>0</v>
      </c>
    </row>
    <row r="541" spans="1:30">
      <c r="A541" s="30" t="s">
        <v>871</v>
      </c>
      <c r="B541" s="30" t="s">
        <v>867</v>
      </c>
      <c r="C541" s="30" t="b">
        <v>1</v>
      </c>
      <c r="D541" s="30" t="s">
        <v>5</v>
      </c>
      <c r="E541" s="30" t="s">
        <v>10430</v>
      </c>
      <c r="F541" s="30" t="s">
        <v>10525</v>
      </c>
      <c r="G541" s="30" t="s">
        <v>10431</v>
      </c>
      <c r="H541" s="30">
        <v>0</v>
      </c>
      <c r="I541" s="32">
        <v>43190</v>
      </c>
      <c r="J541" s="32">
        <v>42408</v>
      </c>
      <c r="K541" s="30"/>
      <c r="L541" s="32">
        <v>42257</v>
      </c>
      <c r="M541" s="30">
        <v>13314.06</v>
      </c>
      <c r="N541" s="30">
        <v>0</v>
      </c>
      <c r="O541" s="30">
        <v>369.84</v>
      </c>
      <c r="P541" s="30">
        <v>4438.08</v>
      </c>
      <c r="Q541" s="30">
        <v>369.84</v>
      </c>
      <c r="R541" s="30">
        <v>4438.08</v>
      </c>
      <c r="S541" s="30">
        <v>11349.82</v>
      </c>
      <c r="T541" s="30">
        <v>1964.24</v>
      </c>
      <c r="U541" s="30">
        <v>1964.24</v>
      </c>
      <c r="V541" s="30">
        <v>369.84</v>
      </c>
      <c r="W541" s="30">
        <v>4438.08</v>
      </c>
      <c r="X541" s="30">
        <v>369.84</v>
      </c>
      <c r="Y541" s="30">
        <v>4438.08</v>
      </c>
      <c r="Z541" s="30">
        <v>11349.82</v>
      </c>
      <c r="AA541" s="30">
        <v>8991.2000000000007</v>
      </c>
      <c r="AB541" s="30">
        <v>0</v>
      </c>
      <c r="AC541" s="30">
        <v>0</v>
      </c>
      <c r="AD541" s="30">
        <v>0</v>
      </c>
    </row>
    <row r="542" spans="1:30">
      <c r="A542" s="30" t="s">
        <v>872</v>
      </c>
      <c r="B542" s="30" t="s">
        <v>867</v>
      </c>
      <c r="C542" s="30" t="b">
        <v>1</v>
      </c>
      <c r="D542" s="30" t="s">
        <v>5</v>
      </c>
      <c r="E542" s="30" t="s">
        <v>10430</v>
      </c>
      <c r="F542" s="30" t="s">
        <v>10528</v>
      </c>
      <c r="G542" s="30" t="s">
        <v>10431</v>
      </c>
      <c r="H542" s="30">
        <v>0</v>
      </c>
      <c r="I542" s="32">
        <v>43190</v>
      </c>
      <c r="J542" s="32">
        <v>42408</v>
      </c>
      <c r="K542" s="30"/>
      <c r="L542" s="32">
        <v>42257</v>
      </c>
      <c r="M542" s="30">
        <v>13314.06</v>
      </c>
      <c r="N542" s="30">
        <v>0</v>
      </c>
      <c r="O542" s="30">
        <v>369.84</v>
      </c>
      <c r="P542" s="30">
        <v>4438.08</v>
      </c>
      <c r="Q542" s="30">
        <v>369.84</v>
      </c>
      <c r="R542" s="30">
        <v>4438.08</v>
      </c>
      <c r="S542" s="30">
        <v>11349.82</v>
      </c>
      <c r="T542" s="30">
        <v>1964.24</v>
      </c>
      <c r="U542" s="30">
        <v>1964.24</v>
      </c>
      <c r="V542" s="30">
        <v>369.84</v>
      </c>
      <c r="W542" s="30">
        <v>4438.08</v>
      </c>
      <c r="X542" s="30">
        <v>369.84</v>
      </c>
      <c r="Y542" s="30">
        <v>4438.08</v>
      </c>
      <c r="Z542" s="30">
        <v>11349.82</v>
      </c>
      <c r="AA542" s="30">
        <v>8991.2000000000007</v>
      </c>
      <c r="AB542" s="30">
        <v>0</v>
      </c>
      <c r="AC542" s="30">
        <v>0</v>
      </c>
      <c r="AD542" s="30">
        <v>0</v>
      </c>
    </row>
    <row r="543" spans="1:30">
      <c r="A543" s="30" t="s">
        <v>873</v>
      </c>
      <c r="B543" s="30" t="s">
        <v>867</v>
      </c>
      <c r="C543" s="30" t="b">
        <v>1</v>
      </c>
      <c r="D543" s="30" t="s">
        <v>5</v>
      </c>
      <c r="E543" s="30" t="s">
        <v>10430</v>
      </c>
      <c r="F543" s="30" t="s">
        <v>10525</v>
      </c>
      <c r="G543" s="30" t="s">
        <v>10431</v>
      </c>
      <c r="H543" s="30">
        <v>0</v>
      </c>
      <c r="I543" s="32">
        <v>43190</v>
      </c>
      <c r="J543" s="32">
        <v>42408</v>
      </c>
      <c r="K543" s="30"/>
      <c r="L543" s="32">
        <v>42257</v>
      </c>
      <c r="M543" s="30">
        <v>13314.06</v>
      </c>
      <c r="N543" s="30">
        <v>0</v>
      </c>
      <c r="O543" s="30">
        <v>369.84</v>
      </c>
      <c r="P543" s="30">
        <v>4438.08</v>
      </c>
      <c r="Q543" s="30">
        <v>369.84</v>
      </c>
      <c r="R543" s="30">
        <v>4438.08</v>
      </c>
      <c r="S543" s="30">
        <v>11349.82</v>
      </c>
      <c r="T543" s="30">
        <v>1964.24</v>
      </c>
      <c r="U543" s="30">
        <v>1964.24</v>
      </c>
      <c r="V543" s="30">
        <v>369.84</v>
      </c>
      <c r="W543" s="30">
        <v>4438.08</v>
      </c>
      <c r="X543" s="30">
        <v>369.84</v>
      </c>
      <c r="Y543" s="30">
        <v>4438.08</v>
      </c>
      <c r="Z543" s="30">
        <v>11349.82</v>
      </c>
      <c r="AA543" s="30">
        <v>8991.2000000000007</v>
      </c>
      <c r="AB543" s="30">
        <v>0</v>
      </c>
      <c r="AC543" s="30">
        <v>0</v>
      </c>
      <c r="AD543" s="30">
        <v>0</v>
      </c>
    </row>
    <row r="544" spans="1:30">
      <c r="A544" s="30" t="s">
        <v>874</v>
      </c>
      <c r="B544" s="30" t="s">
        <v>867</v>
      </c>
      <c r="C544" s="30" t="b">
        <v>1</v>
      </c>
      <c r="D544" s="30" t="s">
        <v>5</v>
      </c>
      <c r="E544" s="30" t="s">
        <v>10430</v>
      </c>
      <c r="F544" s="30" t="s">
        <v>10525</v>
      </c>
      <c r="G544" s="30" t="s">
        <v>10431</v>
      </c>
      <c r="H544" s="30">
        <v>0</v>
      </c>
      <c r="I544" s="32">
        <v>43190</v>
      </c>
      <c r="J544" s="32">
        <v>42408</v>
      </c>
      <c r="K544" s="30"/>
      <c r="L544" s="32">
        <v>42257</v>
      </c>
      <c r="M544" s="30">
        <v>13314.06</v>
      </c>
      <c r="N544" s="30">
        <v>0</v>
      </c>
      <c r="O544" s="30">
        <v>369.84</v>
      </c>
      <c r="P544" s="30">
        <v>4438.08</v>
      </c>
      <c r="Q544" s="30">
        <v>369.84</v>
      </c>
      <c r="R544" s="30">
        <v>4438.08</v>
      </c>
      <c r="S544" s="30">
        <v>11349.82</v>
      </c>
      <c r="T544" s="30">
        <v>1964.24</v>
      </c>
      <c r="U544" s="30">
        <v>1964.24</v>
      </c>
      <c r="V544" s="30">
        <v>369.84</v>
      </c>
      <c r="W544" s="30">
        <v>4438.08</v>
      </c>
      <c r="X544" s="30">
        <v>369.84</v>
      </c>
      <c r="Y544" s="30">
        <v>4438.08</v>
      </c>
      <c r="Z544" s="30">
        <v>11349.82</v>
      </c>
      <c r="AA544" s="30">
        <v>8991.2000000000007</v>
      </c>
      <c r="AB544" s="30">
        <v>0</v>
      </c>
      <c r="AC544" s="30">
        <v>0</v>
      </c>
      <c r="AD544" s="30">
        <v>0</v>
      </c>
    </row>
    <row r="545" spans="1:30">
      <c r="A545" s="30" t="s">
        <v>875</v>
      </c>
      <c r="B545" s="30" t="s">
        <v>867</v>
      </c>
      <c r="C545" s="30" t="b">
        <v>1</v>
      </c>
      <c r="D545" s="30" t="s">
        <v>5</v>
      </c>
      <c r="E545" s="30" t="s">
        <v>10430</v>
      </c>
      <c r="F545" s="30" t="s">
        <v>10529</v>
      </c>
      <c r="G545" s="30" t="s">
        <v>10431</v>
      </c>
      <c r="H545" s="30">
        <v>0</v>
      </c>
      <c r="I545" s="32">
        <v>43190</v>
      </c>
      <c r="J545" s="32">
        <v>42408</v>
      </c>
      <c r="K545" s="30"/>
      <c r="L545" s="32">
        <v>42257</v>
      </c>
      <c r="M545" s="30">
        <v>13314.06</v>
      </c>
      <c r="N545" s="30">
        <v>0</v>
      </c>
      <c r="O545" s="30">
        <v>369.84</v>
      </c>
      <c r="P545" s="30">
        <v>4438.08</v>
      </c>
      <c r="Q545" s="30">
        <v>369.84</v>
      </c>
      <c r="R545" s="30">
        <v>4438.08</v>
      </c>
      <c r="S545" s="30">
        <v>11349.82</v>
      </c>
      <c r="T545" s="30">
        <v>1964.24</v>
      </c>
      <c r="U545" s="30">
        <v>1964.24</v>
      </c>
      <c r="V545" s="30">
        <v>369.84</v>
      </c>
      <c r="W545" s="30">
        <v>4438.08</v>
      </c>
      <c r="X545" s="30">
        <v>369.84</v>
      </c>
      <c r="Y545" s="30">
        <v>4438.08</v>
      </c>
      <c r="Z545" s="30">
        <v>11349.82</v>
      </c>
      <c r="AA545" s="30">
        <v>8991.2000000000007</v>
      </c>
      <c r="AB545" s="30">
        <v>0</v>
      </c>
      <c r="AC545" s="30">
        <v>0</v>
      </c>
      <c r="AD545" s="30">
        <v>0</v>
      </c>
    </row>
    <row r="546" spans="1:30">
      <c r="A546" s="30" t="s">
        <v>876</v>
      </c>
      <c r="B546" s="30" t="s">
        <v>867</v>
      </c>
      <c r="C546" s="30" t="b">
        <v>1</v>
      </c>
      <c r="D546" s="30" t="s">
        <v>5</v>
      </c>
      <c r="E546" s="30" t="s">
        <v>10430</v>
      </c>
      <c r="F546" s="30" t="s">
        <v>10528</v>
      </c>
      <c r="G546" s="30" t="s">
        <v>10431</v>
      </c>
      <c r="H546" s="30">
        <v>0</v>
      </c>
      <c r="I546" s="32">
        <v>43190</v>
      </c>
      <c r="J546" s="32">
        <v>42408</v>
      </c>
      <c r="K546" s="30"/>
      <c r="L546" s="32">
        <v>42257</v>
      </c>
      <c r="M546" s="30">
        <v>13314.06</v>
      </c>
      <c r="N546" s="30">
        <v>0</v>
      </c>
      <c r="O546" s="30">
        <v>369.84</v>
      </c>
      <c r="P546" s="30">
        <v>4438.08</v>
      </c>
      <c r="Q546" s="30">
        <v>369.84</v>
      </c>
      <c r="R546" s="30">
        <v>4438.08</v>
      </c>
      <c r="S546" s="30">
        <v>11349.82</v>
      </c>
      <c r="T546" s="30">
        <v>1964.24</v>
      </c>
      <c r="U546" s="30">
        <v>1964.24</v>
      </c>
      <c r="V546" s="30">
        <v>369.84</v>
      </c>
      <c r="W546" s="30">
        <v>4438.08</v>
      </c>
      <c r="X546" s="30">
        <v>369.84</v>
      </c>
      <c r="Y546" s="30">
        <v>4438.08</v>
      </c>
      <c r="Z546" s="30">
        <v>11349.82</v>
      </c>
      <c r="AA546" s="30">
        <v>8991.2000000000007</v>
      </c>
      <c r="AB546" s="30">
        <v>0</v>
      </c>
      <c r="AC546" s="30">
        <v>0</v>
      </c>
      <c r="AD546" s="30">
        <v>0</v>
      </c>
    </row>
    <row r="547" spans="1:30">
      <c r="A547" s="30" t="s">
        <v>877</v>
      </c>
      <c r="B547" s="30" t="s">
        <v>878</v>
      </c>
      <c r="C547" s="30" t="b">
        <v>1</v>
      </c>
      <c r="D547" s="30" t="s">
        <v>5</v>
      </c>
      <c r="E547" s="30" t="s">
        <v>10430</v>
      </c>
      <c r="F547" s="30" t="s">
        <v>10528</v>
      </c>
      <c r="G547" s="30" t="s">
        <v>10431</v>
      </c>
      <c r="H547" s="30">
        <v>0</v>
      </c>
      <c r="I547" s="32">
        <v>43190</v>
      </c>
      <c r="J547" s="32">
        <v>42408</v>
      </c>
      <c r="K547" s="30"/>
      <c r="L547" s="32">
        <v>42257</v>
      </c>
      <c r="M547" s="30">
        <v>2028.06</v>
      </c>
      <c r="N547" s="30">
        <v>0</v>
      </c>
      <c r="O547" s="30">
        <v>56.34</v>
      </c>
      <c r="P547" s="30">
        <v>676.08</v>
      </c>
      <c r="Q547" s="30">
        <v>56.34</v>
      </c>
      <c r="R547" s="30">
        <v>676.08</v>
      </c>
      <c r="S547" s="30">
        <v>1728.98</v>
      </c>
      <c r="T547" s="30">
        <v>299.08</v>
      </c>
      <c r="U547" s="30">
        <v>299.08</v>
      </c>
      <c r="V547" s="30">
        <v>56.34</v>
      </c>
      <c r="W547" s="30">
        <v>676.08</v>
      </c>
      <c r="X547" s="30">
        <v>56.34</v>
      </c>
      <c r="Y547" s="30">
        <v>676.08</v>
      </c>
      <c r="Z547" s="30">
        <v>1728.98</v>
      </c>
      <c r="AA547" s="30">
        <v>1369.54</v>
      </c>
      <c r="AB547" s="30">
        <v>0</v>
      </c>
      <c r="AC547" s="30">
        <v>0</v>
      </c>
      <c r="AD547" s="30">
        <v>0</v>
      </c>
    </row>
    <row r="548" spans="1:30">
      <c r="A548" s="30" t="s">
        <v>879</v>
      </c>
      <c r="B548" s="30" t="s">
        <v>878</v>
      </c>
      <c r="C548" s="30" t="b">
        <v>1</v>
      </c>
      <c r="D548" s="30" t="s">
        <v>5</v>
      </c>
      <c r="E548" s="30" t="s">
        <v>10430</v>
      </c>
      <c r="F548" s="30" t="s">
        <v>10525</v>
      </c>
      <c r="G548" s="30" t="s">
        <v>10431</v>
      </c>
      <c r="H548" s="30">
        <v>0</v>
      </c>
      <c r="I548" s="32">
        <v>43190</v>
      </c>
      <c r="J548" s="32">
        <v>42408</v>
      </c>
      <c r="K548" s="30"/>
      <c r="L548" s="32">
        <v>42257</v>
      </c>
      <c r="M548" s="30">
        <v>2028.06</v>
      </c>
      <c r="N548" s="30">
        <v>0</v>
      </c>
      <c r="O548" s="30">
        <v>56.34</v>
      </c>
      <c r="P548" s="30">
        <v>676.08</v>
      </c>
      <c r="Q548" s="30">
        <v>56.34</v>
      </c>
      <c r="R548" s="30">
        <v>676.08</v>
      </c>
      <c r="S548" s="30">
        <v>1728.98</v>
      </c>
      <c r="T548" s="30">
        <v>299.08</v>
      </c>
      <c r="U548" s="30">
        <v>299.08</v>
      </c>
      <c r="V548" s="30">
        <v>56.34</v>
      </c>
      <c r="W548" s="30">
        <v>676.08</v>
      </c>
      <c r="X548" s="30">
        <v>56.34</v>
      </c>
      <c r="Y548" s="30">
        <v>676.08</v>
      </c>
      <c r="Z548" s="30">
        <v>1728.98</v>
      </c>
      <c r="AA548" s="30">
        <v>1369.54</v>
      </c>
      <c r="AB548" s="30">
        <v>0</v>
      </c>
      <c r="AC548" s="30">
        <v>0</v>
      </c>
      <c r="AD548" s="30">
        <v>0</v>
      </c>
    </row>
    <row r="549" spans="1:30">
      <c r="A549" s="30" t="s">
        <v>880</v>
      </c>
      <c r="B549" s="30" t="s">
        <v>878</v>
      </c>
      <c r="C549" s="30" t="b">
        <v>1</v>
      </c>
      <c r="D549" s="30" t="s">
        <v>5</v>
      </c>
      <c r="E549" s="30" t="s">
        <v>10430</v>
      </c>
      <c r="F549" s="30" t="s">
        <v>10525</v>
      </c>
      <c r="G549" s="30" t="s">
        <v>10431</v>
      </c>
      <c r="H549" s="30">
        <v>0</v>
      </c>
      <c r="I549" s="32">
        <v>43190</v>
      </c>
      <c r="J549" s="32">
        <v>42408</v>
      </c>
      <c r="K549" s="30"/>
      <c r="L549" s="32">
        <v>42257</v>
      </c>
      <c r="M549" s="30">
        <v>2028.06</v>
      </c>
      <c r="N549" s="30">
        <v>0</v>
      </c>
      <c r="O549" s="30">
        <v>56.34</v>
      </c>
      <c r="P549" s="30">
        <v>676.08</v>
      </c>
      <c r="Q549" s="30">
        <v>56.34</v>
      </c>
      <c r="R549" s="30">
        <v>676.08</v>
      </c>
      <c r="S549" s="30">
        <v>1728.98</v>
      </c>
      <c r="T549" s="30">
        <v>299.08</v>
      </c>
      <c r="U549" s="30">
        <v>299.08</v>
      </c>
      <c r="V549" s="30">
        <v>56.34</v>
      </c>
      <c r="W549" s="30">
        <v>676.08</v>
      </c>
      <c r="X549" s="30">
        <v>56.34</v>
      </c>
      <c r="Y549" s="30">
        <v>676.08</v>
      </c>
      <c r="Z549" s="30">
        <v>1728.98</v>
      </c>
      <c r="AA549" s="30">
        <v>1369.54</v>
      </c>
      <c r="AB549" s="30">
        <v>0</v>
      </c>
      <c r="AC549" s="30">
        <v>0</v>
      </c>
      <c r="AD549" s="30">
        <v>0</v>
      </c>
    </row>
    <row r="550" spans="1:30">
      <c r="A550" s="30" t="s">
        <v>881</v>
      </c>
      <c r="B550" s="30" t="s">
        <v>878</v>
      </c>
      <c r="C550" s="30" t="b">
        <v>1</v>
      </c>
      <c r="D550" s="30" t="s">
        <v>5</v>
      </c>
      <c r="E550" s="30" t="s">
        <v>10430</v>
      </c>
      <c r="F550" s="30" t="s">
        <v>10528</v>
      </c>
      <c r="G550" s="30" t="s">
        <v>10431</v>
      </c>
      <c r="H550" s="30">
        <v>0</v>
      </c>
      <c r="I550" s="32">
        <v>43190</v>
      </c>
      <c r="J550" s="32">
        <v>42408</v>
      </c>
      <c r="K550" s="30"/>
      <c r="L550" s="32">
        <v>42257</v>
      </c>
      <c r="M550" s="30">
        <v>2028.06</v>
      </c>
      <c r="N550" s="30">
        <v>0</v>
      </c>
      <c r="O550" s="30">
        <v>56.34</v>
      </c>
      <c r="P550" s="30">
        <v>676.08</v>
      </c>
      <c r="Q550" s="30">
        <v>56.34</v>
      </c>
      <c r="R550" s="30">
        <v>676.08</v>
      </c>
      <c r="S550" s="30">
        <v>1728.98</v>
      </c>
      <c r="T550" s="30">
        <v>299.08</v>
      </c>
      <c r="U550" s="30">
        <v>299.08</v>
      </c>
      <c r="V550" s="30">
        <v>56.34</v>
      </c>
      <c r="W550" s="30">
        <v>676.08</v>
      </c>
      <c r="X550" s="30">
        <v>56.34</v>
      </c>
      <c r="Y550" s="30">
        <v>676.08</v>
      </c>
      <c r="Z550" s="30">
        <v>1728.98</v>
      </c>
      <c r="AA550" s="30">
        <v>1369.54</v>
      </c>
      <c r="AB550" s="30">
        <v>0</v>
      </c>
      <c r="AC550" s="30">
        <v>0</v>
      </c>
      <c r="AD550" s="30">
        <v>0</v>
      </c>
    </row>
    <row r="551" spans="1:30">
      <c r="A551" s="30" t="s">
        <v>882</v>
      </c>
      <c r="B551" s="30" t="s">
        <v>878</v>
      </c>
      <c r="C551" s="30" t="b">
        <v>1</v>
      </c>
      <c r="D551" s="30" t="s">
        <v>5</v>
      </c>
      <c r="E551" s="30" t="s">
        <v>10430</v>
      </c>
      <c r="F551" s="30" t="s">
        <v>10528</v>
      </c>
      <c r="G551" s="30" t="s">
        <v>10431</v>
      </c>
      <c r="H551" s="30">
        <v>0</v>
      </c>
      <c r="I551" s="32">
        <v>43190</v>
      </c>
      <c r="J551" s="32">
        <v>42408</v>
      </c>
      <c r="K551" s="30"/>
      <c r="L551" s="32">
        <v>42257</v>
      </c>
      <c r="M551" s="30">
        <v>2028.06</v>
      </c>
      <c r="N551" s="30">
        <v>0</v>
      </c>
      <c r="O551" s="30">
        <v>56.34</v>
      </c>
      <c r="P551" s="30">
        <v>676.08</v>
      </c>
      <c r="Q551" s="30">
        <v>56.34</v>
      </c>
      <c r="R551" s="30">
        <v>676.08</v>
      </c>
      <c r="S551" s="30">
        <v>1728.98</v>
      </c>
      <c r="T551" s="30">
        <v>299.08</v>
      </c>
      <c r="U551" s="30">
        <v>299.08</v>
      </c>
      <c r="V551" s="30">
        <v>56.34</v>
      </c>
      <c r="W551" s="30">
        <v>676.08</v>
      </c>
      <c r="X551" s="30">
        <v>56.34</v>
      </c>
      <c r="Y551" s="30">
        <v>676.08</v>
      </c>
      <c r="Z551" s="30">
        <v>1728.98</v>
      </c>
      <c r="AA551" s="30">
        <v>1369.54</v>
      </c>
      <c r="AB551" s="30">
        <v>0</v>
      </c>
      <c r="AC551" s="30">
        <v>0</v>
      </c>
      <c r="AD551" s="30">
        <v>0</v>
      </c>
    </row>
    <row r="552" spans="1:30">
      <c r="A552" s="30" t="s">
        <v>883</v>
      </c>
      <c r="B552" s="30" t="s">
        <v>878</v>
      </c>
      <c r="C552" s="30" t="b">
        <v>1</v>
      </c>
      <c r="D552" s="30" t="s">
        <v>5</v>
      </c>
      <c r="E552" s="30" t="s">
        <v>10430</v>
      </c>
      <c r="F552" s="30" t="s">
        <v>10530</v>
      </c>
      <c r="G552" s="30" t="s">
        <v>10431</v>
      </c>
      <c r="H552" s="30">
        <v>0</v>
      </c>
      <c r="I552" s="32">
        <v>43190</v>
      </c>
      <c r="J552" s="32">
        <v>42408</v>
      </c>
      <c r="K552" s="30"/>
      <c r="L552" s="32">
        <v>42257</v>
      </c>
      <c r="M552" s="30">
        <v>2028.06</v>
      </c>
      <c r="N552" s="30">
        <v>0</v>
      </c>
      <c r="O552" s="30">
        <v>56.34</v>
      </c>
      <c r="P552" s="30">
        <v>676.08</v>
      </c>
      <c r="Q552" s="30">
        <v>56.34</v>
      </c>
      <c r="R552" s="30">
        <v>676.08</v>
      </c>
      <c r="S552" s="30">
        <v>1728.98</v>
      </c>
      <c r="T552" s="30">
        <v>299.08</v>
      </c>
      <c r="U552" s="30">
        <v>299.08</v>
      </c>
      <c r="V552" s="30">
        <v>56.34</v>
      </c>
      <c r="W552" s="30">
        <v>676.08</v>
      </c>
      <c r="X552" s="30">
        <v>56.34</v>
      </c>
      <c r="Y552" s="30">
        <v>676.08</v>
      </c>
      <c r="Z552" s="30">
        <v>1728.98</v>
      </c>
      <c r="AA552" s="30">
        <v>1369.54</v>
      </c>
      <c r="AB552" s="30">
        <v>0</v>
      </c>
      <c r="AC552" s="30">
        <v>0</v>
      </c>
      <c r="AD552" s="30">
        <v>0</v>
      </c>
    </row>
    <row r="553" spans="1:30">
      <c r="A553" s="30" t="s">
        <v>884</v>
      </c>
      <c r="B553" s="30" t="s">
        <v>878</v>
      </c>
      <c r="C553" s="30" t="b">
        <v>1</v>
      </c>
      <c r="D553" s="30" t="s">
        <v>5</v>
      </c>
      <c r="E553" s="30" t="s">
        <v>10430</v>
      </c>
      <c r="F553" s="30" t="s">
        <v>10525</v>
      </c>
      <c r="G553" s="30" t="s">
        <v>10431</v>
      </c>
      <c r="H553" s="30">
        <v>0</v>
      </c>
      <c r="I553" s="32">
        <v>43190</v>
      </c>
      <c r="J553" s="32">
        <v>42408</v>
      </c>
      <c r="K553" s="30"/>
      <c r="L553" s="32">
        <v>42257</v>
      </c>
      <c r="M553" s="30">
        <v>2028.06</v>
      </c>
      <c r="N553" s="30">
        <v>0</v>
      </c>
      <c r="O553" s="30">
        <v>56.34</v>
      </c>
      <c r="P553" s="30">
        <v>676.08</v>
      </c>
      <c r="Q553" s="30">
        <v>56.34</v>
      </c>
      <c r="R553" s="30">
        <v>676.08</v>
      </c>
      <c r="S553" s="30">
        <v>1728.98</v>
      </c>
      <c r="T553" s="30">
        <v>299.08</v>
      </c>
      <c r="U553" s="30">
        <v>299.08</v>
      </c>
      <c r="V553" s="30">
        <v>56.34</v>
      </c>
      <c r="W553" s="30">
        <v>676.08</v>
      </c>
      <c r="X553" s="30">
        <v>56.34</v>
      </c>
      <c r="Y553" s="30">
        <v>676.08</v>
      </c>
      <c r="Z553" s="30">
        <v>1728.98</v>
      </c>
      <c r="AA553" s="30">
        <v>1369.54</v>
      </c>
      <c r="AB553" s="30">
        <v>0</v>
      </c>
      <c r="AC553" s="30">
        <v>0</v>
      </c>
      <c r="AD553" s="30">
        <v>0</v>
      </c>
    </row>
    <row r="554" spans="1:30">
      <c r="A554" s="30" t="s">
        <v>885</v>
      </c>
      <c r="B554" s="30" t="s">
        <v>878</v>
      </c>
      <c r="C554" s="30" t="b">
        <v>1</v>
      </c>
      <c r="D554" s="30" t="s">
        <v>5</v>
      </c>
      <c r="E554" s="30" t="s">
        <v>10430</v>
      </c>
      <c r="F554" s="30" t="s">
        <v>10525</v>
      </c>
      <c r="G554" s="30" t="s">
        <v>10431</v>
      </c>
      <c r="H554" s="30">
        <v>0</v>
      </c>
      <c r="I554" s="32">
        <v>43190</v>
      </c>
      <c r="J554" s="32">
        <v>42408</v>
      </c>
      <c r="K554" s="30"/>
      <c r="L554" s="32">
        <v>42257</v>
      </c>
      <c r="M554" s="30">
        <v>2028.06</v>
      </c>
      <c r="N554" s="30">
        <v>0</v>
      </c>
      <c r="O554" s="30">
        <v>56.34</v>
      </c>
      <c r="P554" s="30">
        <v>676.08</v>
      </c>
      <c r="Q554" s="30">
        <v>56.34</v>
      </c>
      <c r="R554" s="30">
        <v>676.08</v>
      </c>
      <c r="S554" s="30">
        <v>1728.98</v>
      </c>
      <c r="T554" s="30">
        <v>299.08</v>
      </c>
      <c r="U554" s="30">
        <v>299.08</v>
      </c>
      <c r="V554" s="30">
        <v>56.34</v>
      </c>
      <c r="W554" s="30">
        <v>676.08</v>
      </c>
      <c r="X554" s="30">
        <v>56.34</v>
      </c>
      <c r="Y554" s="30">
        <v>676.08</v>
      </c>
      <c r="Z554" s="30">
        <v>1728.98</v>
      </c>
      <c r="AA554" s="30">
        <v>1369.54</v>
      </c>
      <c r="AB554" s="30">
        <v>0</v>
      </c>
      <c r="AC554" s="30">
        <v>0</v>
      </c>
      <c r="AD554" s="30">
        <v>0</v>
      </c>
    </row>
    <row r="555" spans="1:30">
      <c r="A555" s="30" t="s">
        <v>886</v>
      </c>
      <c r="B555" s="30" t="s">
        <v>878</v>
      </c>
      <c r="C555" s="30" t="b">
        <v>1</v>
      </c>
      <c r="D555" s="30" t="s">
        <v>5</v>
      </c>
      <c r="E555" s="30" t="s">
        <v>10430</v>
      </c>
      <c r="F555" s="30" t="s">
        <v>10525</v>
      </c>
      <c r="G555" s="30" t="s">
        <v>10431</v>
      </c>
      <c r="H555" s="30">
        <v>0</v>
      </c>
      <c r="I555" s="32">
        <v>43190</v>
      </c>
      <c r="J555" s="32">
        <v>42408</v>
      </c>
      <c r="K555" s="30"/>
      <c r="L555" s="32">
        <v>42257</v>
      </c>
      <c r="M555" s="30">
        <v>2028.06</v>
      </c>
      <c r="N555" s="30">
        <v>0</v>
      </c>
      <c r="O555" s="30">
        <v>56.34</v>
      </c>
      <c r="P555" s="30">
        <v>676.08</v>
      </c>
      <c r="Q555" s="30">
        <v>56.34</v>
      </c>
      <c r="R555" s="30">
        <v>676.08</v>
      </c>
      <c r="S555" s="30">
        <v>1728.98</v>
      </c>
      <c r="T555" s="30">
        <v>299.08</v>
      </c>
      <c r="U555" s="30">
        <v>299.08</v>
      </c>
      <c r="V555" s="30">
        <v>56.34</v>
      </c>
      <c r="W555" s="30">
        <v>676.08</v>
      </c>
      <c r="X555" s="30">
        <v>56.34</v>
      </c>
      <c r="Y555" s="30">
        <v>676.08</v>
      </c>
      <c r="Z555" s="30">
        <v>1728.98</v>
      </c>
      <c r="AA555" s="30">
        <v>1369.54</v>
      </c>
      <c r="AB555" s="30">
        <v>0</v>
      </c>
      <c r="AC555" s="30">
        <v>0</v>
      </c>
      <c r="AD555" s="30">
        <v>0</v>
      </c>
    </row>
    <row r="556" spans="1:30">
      <c r="A556" s="30" t="s">
        <v>887</v>
      </c>
      <c r="B556" s="30" t="s">
        <v>878</v>
      </c>
      <c r="C556" s="30" t="b">
        <v>1</v>
      </c>
      <c r="D556" s="30" t="s">
        <v>5</v>
      </c>
      <c r="E556" s="30" t="s">
        <v>10430</v>
      </c>
      <c r="F556" s="30" t="s">
        <v>10525</v>
      </c>
      <c r="G556" s="30" t="s">
        <v>10431</v>
      </c>
      <c r="H556" s="30">
        <v>0</v>
      </c>
      <c r="I556" s="32">
        <v>43190</v>
      </c>
      <c r="J556" s="32">
        <v>42409</v>
      </c>
      <c r="K556" s="30"/>
      <c r="L556" s="32">
        <v>42257</v>
      </c>
      <c r="M556" s="30">
        <v>2028.06</v>
      </c>
      <c r="N556" s="30">
        <v>0</v>
      </c>
      <c r="O556" s="30">
        <v>56.34</v>
      </c>
      <c r="P556" s="30">
        <v>676.08</v>
      </c>
      <c r="Q556" s="30">
        <v>56.34</v>
      </c>
      <c r="R556" s="30">
        <v>676.08</v>
      </c>
      <c r="S556" s="30">
        <v>1728.98</v>
      </c>
      <c r="T556" s="30">
        <v>299.08</v>
      </c>
      <c r="U556" s="30">
        <v>299.08</v>
      </c>
      <c r="V556" s="30">
        <v>56.34</v>
      </c>
      <c r="W556" s="30">
        <v>676.08</v>
      </c>
      <c r="X556" s="30">
        <v>56.34</v>
      </c>
      <c r="Y556" s="30">
        <v>676.08</v>
      </c>
      <c r="Z556" s="30">
        <v>1728.98</v>
      </c>
      <c r="AA556" s="30">
        <v>1369.54</v>
      </c>
      <c r="AB556" s="30">
        <v>0</v>
      </c>
      <c r="AC556" s="30">
        <v>0</v>
      </c>
      <c r="AD556" s="30">
        <v>0</v>
      </c>
    </row>
    <row r="557" spans="1:30">
      <c r="A557" s="30" t="s">
        <v>888</v>
      </c>
      <c r="B557" s="30" t="s">
        <v>889</v>
      </c>
      <c r="C557" s="30" t="b">
        <v>1</v>
      </c>
      <c r="D557" s="30" t="s">
        <v>5</v>
      </c>
      <c r="E557" s="30" t="s">
        <v>10430</v>
      </c>
      <c r="F557" s="30"/>
      <c r="G557" s="30" t="s">
        <v>10431</v>
      </c>
      <c r="H557" s="30">
        <v>0</v>
      </c>
      <c r="I557" s="32">
        <v>43190</v>
      </c>
      <c r="J557" s="32">
        <v>42458</v>
      </c>
      <c r="K557" s="30"/>
      <c r="L557" s="32">
        <v>42229</v>
      </c>
      <c r="M557" s="30">
        <v>222874.44</v>
      </c>
      <c r="N557" s="30">
        <v>0</v>
      </c>
      <c r="O557" s="30">
        <v>6190.96</v>
      </c>
      <c r="P557" s="30">
        <v>74291.520000000004</v>
      </c>
      <c r="Q557" s="30">
        <v>6190.96</v>
      </c>
      <c r="R557" s="30">
        <v>74291.520000000004</v>
      </c>
      <c r="S557" s="30">
        <v>195776.04</v>
      </c>
      <c r="T557" s="30">
        <v>27098.400000000001</v>
      </c>
      <c r="U557" s="30">
        <v>27098.400000000001</v>
      </c>
      <c r="V557" s="30">
        <v>6190.96</v>
      </c>
      <c r="W557" s="30">
        <v>74291.520000000004</v>
      </c>
      <c r="X557" s="30">
        <v>6190.96</v>
      </c>
      <c r="Y557" s="30">
        <v>74291.520000000004</v>
      </c>
      <c r="Z557" s="30">
        <v>195776.04</v>
      </c>
      <c r="AA557" s="30">
        <v>150917.6</v>
      </c>
      <c r="AB557" s="30">
        <v>0</v>
      </c>
      <c r="AC557" s="30">
        <v>0</v>
      </c>
      <c r="AD557" s="30">
        <v>0</v>
      </c>
    </row>
    <row r="558" spans="1:30">
      <c r="A558" s="30" t="s">
        <v>890</v>
      </c>
      <c r="B558" s="30" t="s">
        <v>891</v>
      </c>
      <c r="C558" s="30" t="b">
        <v>1</v>
      </c>
      <c r="D558" s="30" t="s">
        <v>5</v>
      </c>
      <c r="E558" s="30" t="s">
        <v>10430</v>
      </c>
      <c r="F558" s="30"/>
      <c r="G558" s="30" t="s">
        <v>10431</v>
      </c>
      <c r="H558" s="30">
        <v>0</v>
      </c>
      <c r="I558" s="32">
        <v>43190</v>
      </c>
      <c r="J558" s="32">
        <v>42458</v>
      </c>
      <c r="K558" s="30"/>
      <c r="L558" s="32">
        <v>42212</v>
      </c>
      <c r="M558" s="30">
        <v>54000</v>
      </c>
      <c r="N558" s="30">
        <v>0</v>
      </c>
      <c r="O558" s="30">
        <v>1500</v>
      </c>
      <c r="P558" s="30">
        <v>18000</v>
      </c>
      <c r="Q558" s="30">
        <v>1500</v>
      </c>
      <c r="R558" s="30">
        <v>18000</v>
      </c>
      <c r="S558" s="30">
        <v>48245.88</v>
      </c>
      <c r="T558" s="30">
        <v>5754.12</v>
      </c>
      <c r="U558" s="30">
        <v>5754.12</v>
      </c>
      <c r="V558" s="30">
        <v>1500</v>
      </c>
      <c r="W558" s="30">
        <v>18000</v>
      </c>
      <c r="X558" s="30">
        <v>1500</v>
      </c>
      <c r="Y558" s="30">
        <v>18000</v>
      </c>
      <c r="Z558" s="30">
        <v>48245.88</v>
      </c>
      <c r="AA558" s="30">
        <v>37254.120000000003</v>
      </c>
      <c r="AB558" s="30">
        <v>0</v>
      </c>
      <c r="AC558" s="30">
        <v>0</v>
      </c>
      <c r="AD558" s="30">
        <v>0</v>
      </c>
    </row>
    <row r="559" spans="1:30">
      <c r="A559" s="30" t="s">
        <v>892</v>
      </c>
      <c r="B559" s="30" t="s">
        <v>893</v>
      </c>
      <c r="C559" s="30" t="b">
        <v>1</v>
      </c>
      <c r="D559" s="30" t="s">
        <v>5</v>
      </c>
      <c r="E559" s="30" t="s">
        <v>10430</v>
      </c>
      <c r="F559" s="30"/>
      <c r="G559" s="30" t="s">
        <v>10431</v>
      </c>
      <c r="H559" s="30">
        <v>0</v>
      </c>
      <c r="I559" s="32">
        <v>43190</v>
      </c>
      <c r="J559" s="32">
        <v>42551</v>
      </c>
      <c r="K559" s="30"/>
      <c r="L559" s="32">
        <v>42509</v>
      </c>
      <c r="M559" s="30">
        <v>1000</v>
      </c>
      <c r="N559" s="30">
        <v>0</v>
      </c>
      <c r="O559" s="30">
        <v>27.78</v>
      </c>
      <c r="P559" s="30">
        <v>289.67</v>
      </c>
      <c r="Q559" s="30">
        <v>27.78</v>
      </c>
      <c r="R559" s="30">
        <v>333.36</v>
      </c>
      <c r="S559" s="30">
        <v>623.03</v>
      </c>
      <c r="T559" s="30">
        <v>376.97</v>
      </c>
      <c r="U559" s="30">
        <v>376.97</v>
      </c>
      <c r="V559" s="30">
        <v>27.78</v>
      </c>
      <c r="W559" s="30">
        <v>289.67</v>
      </c>
      <c r="X559" s="30">
        <v>27.78</v>
      </c>
      <c r="Y559" s="30">
        <v>333.36</v>
      </c>
      <c r="Z559" s="30">
        <v>623.03</v>
      </c>
      <c r="AA559" s="30">
        <v>1000</v>
      </c>
      <c r="AB559" s="30">
        <v>0</v>
      </c>
      <c r="AC559" s="30">
        <v>0</v>
      </c>
      <c r="AD559" s="30">
        <v>0</v>
      </c>
    </row>
    <row r="560" spans="1:30">
      <c r="A560" s="30" t="s">
        <v>894</v>
      </c>
      <c r="B560" s="30" t="s">
        <v>893</v>
      </c>
      <c r="C560" s="30" t="b">
        <v>1</v>
      </c>
      <c r="D560" s="30" t="s">
        <v>5</v>
      </c>
      <c r="E560" s="30" t="s">
        <v>10430</v>
      </c>
      <c r="F560" s="30"/>
      <c r="G560" s="30" t="s">
        <v>10431</v>
      </c>
      <c r="H560" s="30">
        <v>0</v>
      </c>
      <c r="I560" s="32">
        <v>43190</v>
      </c>
      <c r="J560" s="32">
        <v>42551</v>
      </c>
      <c r="K560" s="30"/>
      <c r="L560" s="32">
        <v>42509</v>
      </c>
      <c r="M560" s="30">
        <v>1000</v>
      </c>
      <c r="N560" s="30">
        <v>0</v>
      </c>
      <c r="O560" s="30">
        <v>27.78</v>
      </c>
      <c r="P560" s="30">
        <v>289.67</v>
      </c>
      <c r="Q560" s="30">
        <v>27.78</v>
      </c>
      <c r="R560" s="30">
        <v>333.36</v>
      </c>
      <c r="S560" s="30">
        <v>623.03</v>
      </c>
      <c r="T560" s="30">
        <v>376.97</v>
      </c>
      <c r="U560" s="30">
        <v>376.97</v>
      </c>
      <c r="V560" s="30">
        <v>27.78</v>
      </c>
      <c r="W560" s="30">
        <v>289.67</v>
      </c>
      <c r="X560" s="30">
        <v>27.78</v>
      </c>
      <c r="Y560" s="30">
        <v>333.36</v>
      </c>
      <c r="Z560" s="30">
        <v>623.03</v>
      </c>
      <c r="AA560" s="30">
        <v>1000</v>
      </c>
      <c r="AB560" s="30">
        <v>0</v>
      </c>
      <c r="AC560" s="30">
        <v>0</v>
      </c>
      <c r="AD560" s="30">
        <v>0</v>
      </c>
    </row>
    <row r="561" spans="1:30">
      <c r="A561" s="30" t="s">
        <v>895</v>
      </c>
      <c r="B561" s="30" t="s">
        <v>893</v>
      </c>
      <c r="C561" s="30" t="b">
        <v>1</v>
      </c>
      <c r="D561" s="30" t="s">
        <v>5</v>
      </c>
      <c r="E561" s="30" t="s">
        <v>10430</v>
      </c>
      <c r="F561" s="30"/>
      <c r="G561" s="30" t="s">
        <v>10431</v>
      </c>
      <c r="H561" s="30">
        <v>0</v>
      </c>
      <c r="I561" s="32">
        <v>43190</v>
      </c>
      <c r="J561" s="32">
        <v>42551</v>
      </c>
      <c r="K561" s="30"/>
      <c r="L561" s="32">
        <v>42509</v>
      </c>
      <c r="M561" s="30">
        <v>1000</v>
      </c>
      <c r="N561" s="30">
        <v>0</v>
      </c>
      <c r="O561" s="30">
        <v>27.78</v>
      </c>
      <c r="P561" s="30">
        <v>289.67</v>
      </c>
      <c r="Q561" s="30">
        <v>27.78</v>
      </c>
      <c r="R561" s="30">
        <v>333.36</v>
      </c>
      <c r="S561" s="30">
        <v>623.03</v>
      </c>
      <c r="T561" s="30">
        <v>376.97</v>
      </c>
      <c r="U561" s="30">
        <v>376.97</v>
      </c>
      <c r="V561" s="30">
        <v>27.78</v>
      </c>
      <c r="W561" s="30">
        <v>289.67</v>
      </c>
      <c r="X561" s="30">
        <v>27.78</v>
      </c>
      <c r="Y561" s="30">
        <v>333.36</v>
      </c>
      <c r="Z561" s="30">
        <v>623.03</v>
      </c>
      <c r="AA561" s="30">
        <v>1000</v>
      </c>
      <c r="AB561" s="30">
        <v>0</v>
      </c>
      <c r="AC561" s="30">
        <v>0</v>
      </c>
      <c r="AD561" s="30">
        <v>0</v>
      </c>
    </row>
    <row r="562" spans="1:30">
      <c r="A562" s="30" t="s">
        <v>896</v>
      </c>
      <c r="B562" s="30" t="s">
        <v>893</v>
      </c>
      <c r="C562" s="30" t="b">
        <v>1</v>
      </c>
      <c r="D562" s="30" t="s">
        <v>5</v>
      </c>
      <c r="E562" s="30" t="s">
        <v>10430</v>
      </c>
      <c r="F562" s="30"/>
      <c r="G562" s="30" t="s">
        <v>10431</v>
      </c>
      <c r="H562" s="30">
        <v>0</v>
      </c>
      <c r="I562" s="32">
        <v>43190</v>
      </c>
      <c r="J562" s="32">
        <v>42551</v>
      </c>
      <c r="K562" s="30"/>
      <c r="L562" s="32">
        <v>42509</v>
      </c>
      <c r="M562" s="30">
        <v>1000</v>
      </c>
      <c r="N562" s="30">
        <v>0</v>
      </c>
      <c r="O562" s="30">
        <v>27.78</v>
      </c>
      <c r="P562" s="30">
        <v>289.67</v>
      </c>
      <c r="Q562" s="30">
        <v>27.78</v>
      </c>
      <c r="R562" s="30">
        <v>333.36</v>
      </c>
      <c r="S562" s="30">
        <v>623.03</v>
      </c>
      <c r="T562" s="30">
        <v>376.97</v>
      </c>
      <c r="U562" s="30">
        <v>376.97</v>
      </c>
      <c r="V562" s="30">
        <v>27.78</v>
      </c>
      <c r="W562" s="30">
        <v>289.67</v>
      </c>
      <c r="X562" s="30">
        <v>27.78</v>
      </c>
      <c r="Y562" s="30">
        <v>333.36</v>
      </c>
      <c r="Z562" s="30">
        <v>623.03</v>
      </c>
      <c r="AA562" s="30">
        <v>1000</v>
      </c>
      <c r="AB562" s="30">
        <v>0</v>
      </c>
      <c r="AC562" s="30">
        <v>0</v>
      </c>
      <c r="AD562" s="30">
        <v>0</v>
      </c>
    </row>
    <row r="563" spans="1:30">
      <c r="A563" s="30" t="s">
        <v>898</v>
      </c>
      <c r="B563" s="30" t="s">
        <v>893</v>
      </c>
      <c r="C563" s="30" t="b">
        <v>1</v>
      </c>
      <c r="D563" s="30" t="s">
        <v>5</v>
      </c>
      <c r="E563" s="30" t="s">
        <v>10430</v>
      </c>
      <c r="F563" s="30"/>
      <c r="G563" s="30" t="s">
        <v>10431</v>
      </c>
      <c r="H563" s="30">
        <v>0</v>
      </c>
      <c r="I563" s="32">
        <v>43190</v>
      </c>
      <c r="J563" s="32">
        <v>42551</v>
      </c>
      <c r="K563" s="30"/>
      <c r="L563" s="32">
        <v>42509</v>
      </c>
      <c r="M563" s="30">
        <v>1000</v>
      </c>
      <c r="N563" s="30">
        <v>0</v>
      </c>
      <c r="O563" s="30">
        <v>27.78</v>
      </c>
      <c r="P563" s="30">
        <v>289.67</v>
      </c>
      <c r="Q563" s="30">
        <v>27.78</v>
      </c>
      <c r="R563" s="30">
        <v>333.36</v>
      </c>
      <c r="S563" s="30">
        <v>623.03</v>
      </c>
      <c r="T563" s="30">
        <v>376.97</v>
      </c>
      <c r="U563" s="30">
        <v>376.97</v>
      </c>
      <c r="V563" s="30">
        <v>27.78</v>
      </c>
      <c r="W563" s="30">
        <v>289.67</v>
      </c>
      <c r="X563" s="30">
        <v>27.78</v>
      </c>
      <c r="Y563" s="30">
        <v>333.36</v>
      </c>
      <c r="Z563" s="30">
        <v>623.03</v>
      </c>
      <c r="AA563" s="30">
        <v>1000</v>
      </c>
      <c r="AB563" s="30">
        <v>0</v>
      </c>
      <c r="AC563" s="30">
        <v>0</v>
      </c>
      <c r="AD563" s="30">
        <v>0</v>
      </c>
    </row>
    <row r="564" spans="1:30">
      <c r="A564" s="30" t="s">
        <v>899</v>
      </c>
      <c r="B564" s="30" t="s">
        <v>893</v>
      </c>
      <c r="C564" s="30" t="b">
        <v>1</v>
      </c>
      <c r="D564" s="30" t="s">
        <v>5</v>
      </c>
      <c r="E564" s="30" t="s">
        <v>10430</v>
      </c>
      <c r="F564" s="30"/>
      <c r="G564" s="30" t="s">
        <v>10431</v>
      </c>
      <c r="H564" s="30">
        <v>0</v>
      </c>
      <c r="I564" s="32">
        <v>43190</v>
      </c>
      <c r="J564" s="32">
        <v>42551</v>
      </c>
      <c r="K564" s="30"/>
      <c r="L564" s="32">
        <v>42509</v>
      </c>
      <c r="M564" s="30">
        <v>1000</v>
      </c>
      <c r="N564" s="30">
        <v>0</v>
      </c>
      <c r="O564" s="30">
        <v>27.78</v>
      </c>
      <c r="P564" s="30">
        <v>289.67</v>
      </c>
      <c r="Q564" s="30">
        <v>27.78</v>
      </c>
      <c r="R564" s="30">
        <v>333.36</v>
      </c>
      <c r="S564" s="30">
        <v>623.03</v>
      </c>
      <c r="T564" s="30">
        <v>376.97</v>
      </c>
      <c r="U564" s="30">
        <v>376.97</v>
      </c>
      <c r="V564" s="30">
        <v>27.78</v>
      </c>
      <c r="W564" s="30">
        <v>289.67</v>
      </c>
      <c r="X564" s="30">
        <v>27.78</v>
      </c>
      <c r="Y564" s="30">
        <v>333.36</v>
      </c>
      <c r="Z564" s="30">
        <v>623.03</v>
      </c>
      <c r="AA564" s="30">
        <v>1000</v>
      </c>
      <c r="AB564" s="30">
        <v>0</v>
      </c>
      <c r="AC564" s="30">
        <v>0</v>
      </c>
      <c r="AD564" s="30">
        <v>0</v>
      </c>
    </row>
    <row r="565" spans="1:30">
      <c r="A565" s="30" t="s">
        <v>900</v>
      </c>
      <c r="B565" s="30" t="s">
        <v>893</v>
      </c>
      <c r="C565" s="30" t="b">
        <v>1</v>
      </c>
      <c r="D565" s="30" t="s">
        <v>5</v>
      </c>
      <c r="E565" s="30" t="s">
        <v>10430</v>
      </c>
      <c r="F565" s="30"/>
      <c r="G565" s="30" t="s">
        <v>10431</v>
      </c>
      <c r="H565" s="30">
        <v>0</v>
      </c>
      <c r="I565" s="32">
        <v>43190</v>
      </c>
      <c r="J565" s="32">
        <v>42551</v>
      </c>
      <c r="K565" s="30"/>
      <c r="L565" s="32">
        <v>42509</v>
      </c>
      <c r="M565" s="30">
        <v>1000</v>
      </c>
      <c r="N565" s="30">
        <v>0</v>
      </c>
      <c r="O565" s="30">
        <v>27.78</v>
      </c>
      <c r="P565" s="30">
        <v>289.67</v>
      </c>
      <c r="Q565" s="30">
        <v>27.78</v>
      </c>
      <c r="R565" s="30">
        <v>333.36</v>
      </c>
      <c r="S565" s="30">
        <v>623.03</v>
      </c>
      <c r="T565" s="30">
        <v>376.97</v>
      </c>
      <c r="U565" s="30">
        <v>376.97</v>
      </c>
      <c r="V565" s="30">
        <v>27.78</v>
      </c>
      <c r="W565" s="30">
        <v>289.67</v>
      </c>
      <c r="X565" s="30">
        <v>27.78</v>
      </c>
      <c r="Y565" s="30">
        <v>333.36</v>
      </c>
      <c r="Z565" s="30">
        <v>623.03</v>
      </c>
      <c r="AA565" s="30">
        <v>1000</v>
      </c>
      <c r="AB565" s="30">
        <v>0</v>
      </c>
      <c r="AC565" s="30">
        <v>0</v>
      </c>
      <c r="AD565" s="30">
        <v>0</v>
      </c>
    </row>
    <row r="566" spans="1:30">
      <c r="A566" s="30" t="s">
        <v>901</v>
      </c>
      <c r="B566" s="30" t="s">
        <v>893</v>
      </c>
      <c r="C566" s="30" t="b">
        <v>1</v>
      </c>
      <c r="D566" s="30" t="s">
        <v>5</v>
      </c>
      <c r="E566" s="30" t="s">
        <v>10430</v>
      </c>
      <c r="F566" s="30"/>
      <c r="G566" s="30" t="s">
        <v>10431</v>
      </c>
      <c r="H566" s="30">
        <v>0</v>
      </c>
      <c r="I566" s="32">
        <v>43190</v>
      </c>
      <c r="J566" s="32">
        <v>42551</v>
      </c>
      <c r="K566" s="30"/>
      <c r="L566" s="32">
        <v>42509</v>
      </c>
      <c r="M566" s="30">
        <v>1000</v>
      </c>
      <c r="N566" s="30">
        <v>0</v>
      </c>
      <c r="O566" s="30">
        <v>27.78</v>
      </c>
      <c r="P566" s="30">
        <v>289.67</v>
      </c>
      <c r="Q566" s="30">
        <v>27.78</v>
      </c>
      <c r="R566" s="30">
        <v>333.36</v>
      </c>
      <c r="S566" s="30">
        <v>623.03</v>
      </c>
      <c r="T566" s="30">
        <v>376.97</v>
      </c>
      <c r="U566" s="30">
        <v>376.97</v>
      </c>
      <c r="V566" s="30">
        <v>27.78</v>
      </c>
      <c r="W566" s="30">
        <v>289.67</v>
      </c>
      <c r="X566" s="30">
        <v>27.78</v>
      </c>
      <c r="Y566" s="30">
        <v>333.36</v>
      </c>
      <c r="Z566" s="30">
        <v>623.03</v>
      </c>
      <c r="AA566" s="30">
        <v>1000</v>
      </c>
      <c r="AB566" s="30">
        <v>0</v>
      </c>
      <c r="AC566" s="30">
        <v>0</v>
      </c>
      <c r="AD566" s="30">
        <v>0</v>
      </c>
    </row>
    <row r="567" spans="1:30">
      <c r="A567" s="30" t="s">
        <v>903</v>
      </c>
      <c r="B567" s="30" t="s">
        <v>893</v>
      </c>
      <c r="C567" s="30" t="b">
        <v>1</v>
      </c>
      <c r="D567" s="30" t="s">
        <v>5</v>
      </c>
      <c r="E567" s="30" t="s">
        <v>10430</v>
      </c>
      <c r="F567" s="30"/>
      <c r="G567" s="30" t="s">
        <v>10431</v>
      </c>
      <c r="H567" s="30">
        <v>0</v>
      </c>
      <c r="I567" s="32">
        <v>43190</v>
      </c>
      <c r="J567" s="32">
        <v>42551</v>
      </c>
      <c r="K567" s="30"/>
      <c r="L567" s="32">
        <v>42509</v>
      </c>
      <c r="M567" s="30">
        <v>1000</v>
      </c>
      <c r="N567" s="30">
        <v>0</v>
      </c>
      <c r="O567" s="30">
        <v>27.78</v>
      </c>
      <c r="P567" s="30">
        <v>289.67</v>
      </c>
      <c r="Q567" s="30">
        <v>27.78</v>
      </c>
      <c r="R567" s="30">
        <v>333.36</v>
      </c>
      <c r="S567" s="30">
        <v>623.03</v>
      </c>
      <c r="T567" s="30">
        <v>376.97</v>
      </c>
      <c r="U567" s="30">
        <v>376.97</v>
      </c>
      <c r="V567" s="30">
        <v>27.78</v>
      </c>
      <c r="W567" s="30">
        <v>289.67</v>
      </c>
      <c r="X567" s="30">
        <v>27.78</v>
      </c>
      <c r="Y567" s="30">
        <v>333.36</v>
      </c>
      <c r="Z567" s="30">
        <v>623.03</v>
      </c>
      <c r="AA567" s="30">
        <v>1000</v>
      </c>
      <c r="AB567" s="30">
        <v>0</v>
      </c>
      <c r="AC567" s="30">
        <v>0</v>
      </c>
      <c r="AD567" s="30">
        <v>0</v>
      </c>
    </row>
    <row r="568" spans="1:30">
      <c r="A568" s="30" t="s">
        <v>905</v>
      </c>
      <c r="B568" s="30" t="s">
        <v>893</v>
      </c>
      <c r="C568" s="30" t="b">
        <v>1</v>
      </c>
      <c r="D568" s="30" t="s">
        <v>5</v>
      </c>
      <c r="E568" s="30" t="s">
        <v>10430</v>
      </c>
      <c r="F568" s="30"/>
      <c r="G568" s="30" t="s">
        <v>10431</v>
      </c>
      <c r="H568" s="30">
        <v>0</v>
      </c>
      <c r="I568" s="32">
        <v>43190</v>
      </c>
      <c r="J568" s="32">
        <v>42551</v>
      </c>
      <c r="K568" s="30"/>
      <c r="L568" s="32">
        <v>42509</v>
      </c>
      <c r="M568" s="30">
        <v>1000</v>
      </c>
      <c r="N568" s="30">
        <v>0</v>
      </c>
      <c r="O568" s="30">
        <v>27.78</v>
      </c>
      <c r="P568" s="30">
        <v>289.67</v>
      </c>
      <c r="Q568" s="30">
        <v>27.78</v>
      </c>
      <c r="R568" s="30">
        <v>333.36</v>
      </c>
      <c r="S568" s="30">
        <v>623.03</v>
      </c>
      <c r="T568" s="30">
        <v>376.97</v>
      </c>
      <c r="U568" s="30">
        <v>376.97</v>
      </c>
      <c r="V568" s="30">
        <v>27.78</v>
      </c>
      <c r="W568" s="30">
        <v>289.67</v>
      </c>
      <c r="X568" s="30">
        <v>27.78</v>
      </c>
      <c r="Y568" s="30">
        <v>333.36</v>
      </c>
      <c r="Z568" s="30">
        <v>623.03</v>
      </c>
      <c r="AA568" s="30">
        <v>1000</v>
      </c>
      <c r="AB568" s="30">
        <v>0</v>
      </c>
      <c r="AC568" s="30">
        <v>0</v>
      </c>
      <c r="AD568" s="30">
        <v>0</v>
      </c>
    </row>
    <row r="569" spans="1:30">
      <c r="A569" s="30" t="s">
        <v>907</v>
      </c>
      <c r="B569" s="30" t="s">
        <v>893</v>
      </c>
      <c r="C569" s="30" t="b">
        <v>1</v>
      </c>
      <c r="D569" s="30" t="s">
        <v>5</v>
      </c>
      <c r="E569" s="30" t="s">
        <v>10430</v>
      </c>
      <c r="F569" s="30"/>
      <c r="G569" s="30" t="s">
        <v>10431</v>
      </c>
      <c r="H569" s="30">
        <v>0</v>
      </c>
      <c r="I569" s="32">
        <v>43190</v>
      </c>
      <c r="J569" s="32">
        <v>42551</v>
      </c>
      <c r="K569" s="30"/>
      <c r="L569" s="32">
        <v>42509</v>
      </c>
      <c r="M569" s="30">
        <v>1000</v>
      </c>
      <c r="N569" s="30">
        <v>0</v>
      </c>
      <c r="O569" s="30">
        <v>27.78</v>
      </c>
      <c r="P569" s="30">
        <v>289.67</v>
      </c>
      <c r="Q569" s="30">
        <v>27.78</v>
      </c>
      <c r="R569" s="30">
        <v>333.36</v>
      </c>
      <c r="S569" s="30">
        <v>623.03</v>
      </c>
      <c r="T569" s="30">
        <v>376.97</v>
      </c>
      <c r="U569" s="30">
        <v>376.97</v>
      </c>
      <c r="V569" s="30">
        <v>27.78</v>
      </c>
      <c r="W569" s="30">
        <v>289.67</v>
      </c>
      <c r="X569" s="30">
        <v>27.78</v>
      </c>
      <c r="Y569" s="30">
        <v>333.36</v>
      </c>
      <c r="Z569" s="30">
        <v>623.03</v>
      </c>
      <c r="AA569" s="30">
        <v>1000</v>
      </c>
      <c r="AB569" s="30">
        <v>0</v>
      </c>
      <c r="AC569" s="30">
        <v>0</v>
      </c>
      <c r="AD569" s="30">
        <v>0</v>
      </c>
    </row>
    <row r="570" spans="1:30">
      <c r="A570" s="30" t="s">
        <v>909</v>
      </c>
      <c r="B570" s="30" t="s">
        <v>893</v>
      </c>
      <c r="C570" s="30" t="b">
        <v>1</v>
      </c>
      <c r="D570" s="30" t="s">
        <v>5</v>
      </c>
      <c r="E570" s="30" t="s">
        <v>10430</v>
      </c>
      <c r="F570" s="30"/>
      <c r="G570" s="30" t="s">
        <v>10431</v>
      </c>
      <c r="H570" s="30">
        <v>0</v>
      </c>
      <c r="I570" s="32">
        <v>43190</v>
      </c>
      <c r="J570" s="32">
        <v>42551</v>
      </c>
      <c r="K570" s="30"/>
      <c r="L570" s="32">
        <v>42509</v>
      </c>
      <c r="M570" s="30">
        <v>1000</v>
      </c>
      <c r="N570" s="30">
        <v>0</v>
      </c>
      <c r="O570" s="30">
        <v>27.78</v>
      </c>
      <c r="P570" s="30">
        <v>289.67</v>
      </c>
      <c r="Q570" s="30">
        <v>27.78</v>
      </c>
      <c r="R570" s="30">
        <v>333.36</v>
      </c>
      <c r="S570" s="30">
        <v>623.03</v>
      </c>
      <c r="T570" s="30">
        <v>376.97</v>
      </c>
      <c r="U570" s="30">
        <v>376.97</v>
      </c>
      <c r="V570" s="30">
        <v>27.78</v>
      </c>
      <c r="W570" s="30">
        <v>289.67</v>
      </c>
      <c r="X570" s="30">
        <v>27.78</v>
      </c>
      <c r="Y570" s="30">
        <v>333.36</v>
      </c>
      <c r="Z570" s="30">
        <v>623.03</v>
      </c>
      <c r="AA570" s="30">
        <v>1000</v>
      </c>
      <c r="AB570" s="30">
        <v>0</v>
      </c>
      <c r="AC570" s="30">
        <v>0</v>
      </c>
      <c r="AD570" s="30">
        <v>0</v>
      </c>
    </row>
    <row r="571" spans="1:30">
      <c r="A571" s="30" t="s">
        <v>910</v>
      </c>
      <c r="B571" s="30" t="s">
        <v>893</v>
      </c>
      <c r="C571" s="30" t="b">
        <v>1</v>
      </c>
      <c r="D571" s="30" t="s">
        <v>5</v>
      </c>
      <c r="E571" s="30" t="s">
        <v>10430</v>
      </c>
      <c r="F571" s="30"/>
      <c r="G571" s="30" t="s">
        <v>10431</v>
      </c>
      <c r="H571" s="30">
        <v>0</v>
      </c>
      <c r="I571" s="32">
        <v>43190</v>
      </c>
      <c r="J571" s="32">
        <v>42551</v>
      </c>
      <c r="K571" s="30"/>
      <c r="L571" s="32">
        <v>42509</v>
      </c>
      <c r="M571" s="30">
        <v>1000</v>
      </c>
      <c r="N571" s="30">
        <v>0</v>
      </c>
      <c r="O571" s="30">
        <v>27.78</v>
      </c>
      <c r="P571" s="30">
        <v>289.67</v>
      </c>
      <c r="Q571" s="30">
        <v>27.78</v>
      </c>
      <c r="R571" s="30">
        <v>333.36</v>
      </c>
      <c r="S571" s="30">
        <v>623.03</v>
      </c>
      <c r="T571" s="30">
        <v>376.97</v>
      </c>
      <c r="U571" s="30">
        <v>376.97</v>
      </c>
      <c r="V571" s="30">
        <v>27.78</v>
      </c>
      <c r="W571" s="30">
        <v>289.67</v>
      </c>
      <c r="X571" s="30">
        <v>27.78</v>
      </c>
      <c r="Y571" s="30">
        <v>333.36</v>
      </c>
      <c r="Z571" s="30">
        <v>623.03</v>
      </c>
      <c r="AA571" s="30">
        <v>1000</v>
      </c>
      <c r="AB571" s="30">
        <v>0</v>
      </c>
      <c r="AC571" s="30">
        <v>0</v>
      </c>
      <c r="AD571" s="30">
        <v>0</v>
      </c>
    </row>
    <row r="572" spans="1:30">
      <c r="A572" s="30" t="s">
        <v>912</v>
      </c>
      <c r="B572" s="30" t="s">
        <v>893</v>
      </c>
      <c r="C572" s="30" t="b">
        <v>1</v>
      </c>
      <c r="D572" s="30" t="s">
        <v>5</v>
      </c>
      <c r="E572" s="30" t="s">
        <v>10430</v>
      </c>
      <c r="F572" s="30"/>
      <c r="G572" s="30" t="s">
        <v>10431</v>
      </c>
      <c r="H572" s="30">
        <v>0</v>
      </c>
      <c r="I572" s="32">
        <v>43190</v>
      </c>
      <c r="J572" s="32">
        <v>42551</v>
      </c>
      <c r="K572" s="30"/>
      <c r="L572" s="32">
        <v>42509</v>
      </c>
      <c r="M572" s="30">
        <v>1000</v>
      </c>
      <c r="N572" s="30">
        <v>0</v>
      </c>
      <c r="O572" s="30">
        <v>27.78</v>
      </c>
      <c r="P572" s="30">
        <v>289.67</v>
      </c>
      <c r="Q572" s="30">
        <v>27.78</v>
      </c>
      <c r="R572" s="30">
        <v>333.36</v>
      </c>
      <c r="S572" s="30">
        <v>623.03</v>
      </c>
      <c r="T572" s="30">
        <v>376.97</v>
      </c>
      <c r="U572" s="30">
        <v>376.97</v>
      </c>
      <c r="V572" s="30">
        <v>27.78</v>
      </c>
      <c r="W572" s="30">
        <v>289.67</v>
      </c>
      <c r="X572" s="30">
        <v>27.78</v>
      </c>
      <c r="Y572" s="30">
        <v>333.36</v>
      </c>
      <c r="Z572" s="30">
        <v>623.03</v>
      </c>
      <c r="AA572" s="30">
        <v>1000</v>
      </c>
      <c r="AB572" s="30">
        <v>0</v>
      </c>
      <c r="AC572" s="30">
        <v>0</v>
      </c>
      <c r="AD572" s="30">
        <v>0</v>
      </c>
    </row>
    <row r="573" spans="1:30">
      <c r="A573" s="30" t="s">
        <v>914</v>
      </c>
      <c r="B573" s="30" t="s">
        <v>893</v>
      </c>
      <c r="C573" s="30" t="b">
        <v>1</v>
      </c>
      <c r="D573" s="30" t="s">
        <v>5</v>
      </c>
      <c r="E573" s="30" t="s">
        <v>10430</v>
      </c>
      <c r="F573" s="30"/>
      <c r="G573" s="30" t="s">
        <v>10431</v>
      </c>
      <c r="H573" s="30">
        <v>0</v>
      </c>
      <c r="I573" s="32">
        <v>43190</v>
      </c>
      <c r="J573" s="32">
        <v>42551</v>
      </c>
      <c r="K573" s="30"/>
      <c r="L573" s="32">
        <v>42509</v>
      </c>
      <c r="M573" s="30">
        <v>1000</v>
      </c>
      <c r="N573" s="30">
        <v>0</v>
      </c>
      <c r="O573" s="30">
        <v>27.78</v>
      </c>
      <c r="P573" s="30">
        <v>289.67</v>
      </c>
      <c r="Q573" s="30">
        <v>27.78</v>
      </c>
      <c r="R573" s="30">
        <v>333.36</v>
      </c>
      <c r="S573" s="30">
        <v>623.03</v>
      </c>
      <c r="T573" s="30">
        <v>376.97</v>
      </c>
      <c r="U573" s="30">
        <v>376.97</v>
      </c>
      <c r="V573" s="30">
        <v>27.78</v>
      </c>
      <c r="W573" s="30">
        <v>289.67</v>
      </c>
      <c r="X573" s="30">
        <v>27.78</v>
      </c>
      <c r="Y573" s="30">
        <v>333.36</v>
      </c>
      <c r="Z573" s="30">
        <v>623.03</v>
      </c>
      <c r="AA573" s="30">
        <v>1000</v>
      </c>
      <c r="AB573" s="30">
        <v>0</v>
      </c>
      <c r="AC573" s="30">
        <v>0</v>
      </c>
      <c r="AD573" s="30">
        <v>0</v>
      </c>
    </row>
    <row r="574" spans="1:30">
      <c r="A574" s="30" t="s">
        <v>915</v>
      </c>
      <c r="B574" s="30" t="s">
        <v>893</v>
      </c>
      <c r="C574" s="30" t="b">
        <v>1</v>
      </c>
      <c r="D574" s="30" t="s">
        <v>5</v>
      </c>
      <c r="E574" s="30" t="s">
        <v>10430</v>
      </c>
      <c r="F574" s="30"/>
      <c r="G574" s="30" t="s">
        <v>10431</v>
      </c>
      <c r="H574" s="30">
        <v>0</v>
      </c>
      <c r="I574" s="32">
        <v>43190</v>
      </c>
      <c r="J574" s="32">
        <v>42551</v>
      </c>
      <c r="K574" s="30"/>
      <c r="L574" s="32">
        <v>42509</v>
      </c>
      <c r="M574" s="30">
        <v>1000</v>
      </c>
      <c r="N574" s="30">
        <v>0</v>
      </c>
      <c r="O574" s="30">
        <v>27.78</v>
      </c>
      <c r="P574" s="30">
        <v>289.67</v>
      </c>
      <c r="Q574" s="30">
        <v>27.78</v>
      </c>
      <c r="R574" s="30">
        <v>333.36</v>
      </c>
      <c r="S574" s="30">
        <v>623.03</v>
      </c>
      <c r="T574" s="30">
        <v>376.97</v>
      </c>
      <c r="U574" s="30">
        <v>376.97</v>
      </c>
      <c r="V574" s="30">
        <v>27.78</v>
      </c>
      <c r="W574" s="30">
        <v>289.67</v>
      </c>
      <c r="X574" s="30">
        <v>27.78</v>
      </c>
      <c r="Y574" s="30">
        <v>333.36</v>
      </c>
      <c r="Z574" s="30">
        <v>623.03</v>
      </c>
      <c r="AA574" s="30">
        <v>1000</v>
      </c>
      <c r="AB574" s="30">
        <v>0</v>
      </c>
      <c r="AC574" s="30">
        <v>0</v>
      </c>
      <c r="AD574" s="30">
        <v>0</v>
      </c>
    </row>
    <row r="575" spans="1:30">
      <c r="A575" s="30" t="s">
        <v>916</v>
      </c>
      <c r="B575" s="30" t="s">
        <v>893</v>
      </c>
      <c r="C575" s="30" t="b">
        <v>1</v>
      </c>
      <c r="D575" s="30" t="s">
        <v>5</v>
      </c>
      <c r="E575" s="30" t="s">
        <v>10430</v>
      </c>
      <c r="F575" s="30"/>
      <c r="G575" s="30" t="s">
        <v>10431</v>
      </c>
      <c r="H575" s="30">
        <v>0</v>
      </c>
      <c r="I575" s="32">
        <v>43190</v>
      </c>
      <c r="J575" s="32">
        <v>42551</v>
      </c>
      <c r="K575" s="30"/>
      <c r="L575" s="32">
        <v>42509</v>
      </c>
      <c r="M575" s="30">
        <v>1000</v>
      </c>
      <c r="N575" s="30">
        <v>0</v>
      </c>
      <c r="O575" s="30">
        <v>27.78</v>
      </c>
      <c r="P575" s="30">
        <v>289.67</v>
      </c>
      <c r="Q575" s="30">
        <v>27.78</v>
      </c>
      <c r="R575" s="30">
        <v>333.36</v>
      </c>
      <c r="S575" s="30">
        <v>623.03</v>
      </c>
      <c r="T575" s="30">
        <v>376.97</v>
      </c>
      <c r="U575" s="30">
        <v>376.97</v>
      </c>
      <c r="V575" s="30">
        <v>27.78</v>
      </c>
      <c r="W575" s="30">
        <v>289.67</v>
      </c>
      <c r="X575" s="30">
        <v>27.78</v>
      </c>
      <c r="Y575" s="30">
        <v>333.36</v>
      </c>
      <c r="Z575" s="30">
        <v>623.03</v>
      </c>
      <c r="AA575" s="30">
        <v>1000</v>
      </c>
      <c r="AB575" s="30">
        <v>0</v>
      </c>
      <c r="AC575" s="30">
        <v>0</v>
      </c>
      <c r="AD575" s="30">
        <v>0</v>
      </c>
    </row>
    <row r="576" spans="1:30">
      <c r="A576" s="30" t="s">
        <v>917</v>
      </c>
      <c r="B576" s="30" t="s">
        <v>893</v>
      </c>
      <c r="C576" s="30" t="b">
        <v>1</v>
      </c>
      <c r="D576" s="30" t="s">
        <v>5</v>
      </c>
      <c r="E576" s="30" t="s">
        <v>10430</v>
      </c>
      <c r="F576" s="30"/>
      <c r="G576" s="30" t="s">
        <v>10431</v>
      </c>
      <c r="H576" s="30">
        <v>0</v>
      </c>
      <c r="I576" s="32">
        <v>43190</v>
      </c>
      <c r="J576" s="32">
        <v>42551</v>
      </c>
      <c r="K576" s="30"/>
      <c r="L576" s="32">
        <v>42509</v>
      </c>
      <c r="M576" s="30">
        <v>1000</v>
      </c>
      <c r="N576" s="30">
        <v>0</v>
      </c>
      <c r="O576" s="30">
        <v>27.78</v>
      </c>
      <c r="P576" s="30">
        <v>289.67</v>
      </c>
      <c r="Q576" s="30">
        <v>27.78</v>
      </c>
      <c r="R576" s="30">
        <v>333.36</v>
      </c>
      <c r="S576" s="30">
        <v>623.03</v>
      </c>
      <c r="T576" s="30">
        <v>376.97</v>
      </c>
      <c r="U576" s="30">
        <v>376.97</v>
      </c>
      <c r="V576" s="30">
        <v>27.78</v>
      </c>
      <c r="W576" s="30">
        <v>289.67</v>
      </c>
      <c r="X576" s="30">
        <v>27.78</v>
      </c>
      <c r="Y576" s="30">
        <v>333.36</v>
      </c>
      <c r="Z576" s="30">
        <v>623.03</v>
      </c>
      <c r="AA576" s="30">
        <v>1000</v>
      </c>
      <c r="AB576" s="30">
        <v>0</v>
      </c>
      <c r="AC576" s="30">
        <v>0</v>
      </c>
      <c r="AD576" s="30">
        <v>0</v>
      </c>
    </row>
    <row r="577" spans="1:30">
      <c r="A577" s="30" t="s">
        <v>918</v>
      </c>
      <c r="B577" s="30" t="s">
        <v>893</v>
      </c>
      <c r="C577" s="30" t="b">
        <v>1</v>
      </c>
      <c r="D577" s="30" t="s">
        <v>5</v>
      </c>
      <c r="E577" s="30" t="s">
        <v>10430</v>
      </c>
      <c r="F577" s="30"/>
      <c r="G577" s="30" t="s">
        <v>10431</v>
      </c>
      <c r="H577" s="30">
        <v>0</v>
      </c>
      <c r="I577" s="32">
        <v>43190</v>
      </c>
      <c r="J577" s="32">
        <v>42551</v>
      </c>
      <c r="K577" s="30"/>
      <c r="L577" s="32">
        <v>42509</v>
      </c>
      <c r="M577" s="30">
        <v>1000</v>
      </c>
      <c r="N577" s="30">
        <v>0</v>
      </c>
      <c r="O577" s="30">
        <v>27.78</v>
      </c>
      <c r="P577" s="30">
        <v>289.67</v>
      </c>
      <c r="Q577" s="30">
        <v>27.78</v>
      </c>
      <c r="R577" s="30">
        <v>333.36</v>
      </c>
      <c r="S577" s="30">
        <v>623.03</v>
      </c>
      <c r="T577" s="30">
        <v>376.97</v>
      </c>
      <c r="U577" s="30">
        <v>376.97</v>
      </c>
      <c r="V577" s="30">
        <v>27.78</v>
      </c>
      <c r="W577" s="30">
        <v>289.67</v>
      </c>
      <c r="X577" s="30">
        <v>27.78</v>
      </c>
      <c r="Y577" s="30">
        <v>333.36</v>
      </c>
      <c r="Z577" s="30">
        <v>623.03</v>
      </c>
      <c r="AA577" s="30">
        <v>1000</v>
      </c>
      <c r="AB577" s="30">
        <v>0</v>
      </c>
      <c r="AC577" s="30">
        <v>0</v>
      </c>
      <c r="AD577" s="30">
        <v>0</v>
      </c>
    </row>
    <row r="578" spans="1:30">
      <c r="A578" s="30" t="s">
        <v>919</v>
      </c>
      <c r="B578" s="30" t="s">
        <v>893</v>
      </c>
      <c r="C578" s="30" t="b">
        <v>1</v>
      </c>
      <c r="D578" s="30" t="s">
        <v>5</v>
      </c>
      <c r="E578" s="30" t="s">
        <v>10430</v>
      </c>
      <c r="F578" s="30"/>
      <c r="G578" s="30" t="s">
        <v>10431</v>
      </c>
      <c r="H578" s="30">
        <v>0</v>
      </c>
      <c r="I578" s="32">
        <v>43190</v>
      </c>
      <c r="J578" s="32">
        <v>42551</v>
      </c>
      <c r="K578" s="30"/>
      <c r="L578" s="32">
        <v>42509</v>
      </c>
      <c r="M578" s="30">
        <v>1000</v>
      </c>
      <c r="N578" s="30">
        <v>0</v>
      </c>
      <c r="O578" s="30">
        <v>27.78</v>
      </c>
      <c r="P578" s="30">
        <v>289.67</v>
      </c>
      <c r="Q578" s="30">
        <v>27.78</v>
      </c>
      <c r="R578" s="30">
        <v>333.36</v>
      </c>
      <c r="S578" s="30">
        <v>623.03</v>
      </c>
      <c r="T578" s="30">
        <v>376.97</v>
      </c>
      <c r="U578" s="30">
        <v>376.97</v>
      </c>
      <c r="V578" s="30">
        <v>27.78</v>
      </c>
      <c r="W578" s="30">
        <v>289.67</v>
      </c>
      <c r="X578" s="30">
        <v>27.78</v>
      </c>
      <c r="Y578" s="30">
        <v>333.36</v>
      </c>
      <c r="Z578" s="30">
        <v>623.03</v>
      </c>
      <c r="AA578" s="30">
        <v>1000</v>
      </c>
      <c r="AB578" s="30">
        <v>0</v>
      </c>
      <c r="AC578" s="30">
        <v>0</v>
      </c>
      <c r="AD578" s="30">
        <v>0</v>
      </c>
    </row>
    <row r="579" spans="1:30">
      <c r="A579" s="30" t="s">
        <v>920</v>
      </c>
      <c r="B579" s="30" t="s">
        <v>893</v>
      </c>
      <c r="C579" s="30" t="b">
        <v>1</v>
      </c>
      <c r="D579" s="30" t="s">
        <v>5</v>
      </c>
      <c r="E579" s="30" t="s">
        <v>10430</v>
      </c>
      <c r="F579" s="30"/>
      <c r="G579" s="30" t="s">
        <v>10431</v>
      </c>
      <c r="H579" s="30">
        <v>0</v>
      </c>
      <c r="I579" s="32">
        <v>43190</v>
      </c>
      <c r="J579" s="32">
        <v>42551</v>
      </c>
      <c r="K579" s="30"/>
      <c r="L579" s="32">
        <v>42509</v>
      </c>
      <c r="M579" s="30">
        <v>1000</v>
      </c>
      <c r="N579" s="30">
        <v>0</v>
      </c>
      <c r="O579" s="30">
        <v>27.78</v>
      </c>
      <c r="P579" s="30">
        <v>289.67</v>
      </c>
      <c r="Q579" s="30">
        <v>27.78</v>
      </c>
      <c r="R579" s="30">
        <v>333.36</v>
      </c>
      <c r="S579" s="30">
        <v>623.03</v>
      </c>
      <c r="T579" s="30">
        <v>376.97</v>
      </c>
      <c r="U579" s="30">
        <v>376.97</v>
      </c>
      <c r="V579" s="30">
        <v>27.78</v>
      </c>
      <c r="W579" s="30">
        <v>289.67</v>
      </c>
      <c r="X579" s="30">
        <v>27.78</v>
      </c>
      <c r="Y579" s="30">
        <v>333.36</v>
      </c>
      <c r="Z579" s="30">
        <v>623.03</v>
      </c>
      <c r="AA579" s="30">
        <v>1000</v>
      </c>
      <c r="AB579" s="30">
        <v>0</v>
      </c>
      <c r="AC579" s="30">
        <v>0</v>
      </c>
      <c r="AD579" s="30">
        <v>0</v>
      </c>
    </row>
    <row r="580" spans="1:30">
      <c r="A580" s="30" t="s">
        <v>922</v>
      </c>
      <c r="B580" s="30" t="s">
        <v>893</v>
      </c>
      <c r="C580" s="30" t="b">
        <v>1</v>
      </c>
      <c r="D580" s="30" t="s">
        <v>5</v>
      </c>
      <c r="E580" s="30" t="s">
        <v>10430</v>
      </c>
      <c r="F580" s="30"/>
      <c r="G580" s="30" t="s">
        <v>10431</v>
      </c>
      <c r="H580" s="30">
        <v>0</v>
      </c>
      <c r="I580" s="32">
        <v>43190</v>
      </c>
      <c r="J580" s="32">
        <v>42551</v>
      </c>
      <c r="K580" s="30"/>
      <c r="L580" s="32">
        <v>42509</v>
      </c>
      <c r="M580" s="30">
        <v>1000</v>
      </c>
      <c r="N580" s="30">
        <v>0</v>
      </c>
      <c r="O580" s="30">
        <v>27.78</v>
      </c>
      <c r="P580" s="30">
        <v>289.67</v>
      </c>
      <c r="Q580" s="30">
        <v>27.78</v>
      </c>
      <c r="R580" s="30">
        <v>333.36</v>
      </c>
      <c r="S580" s="30">
        <v>623.03</v>
      </c>
      <c r="T580" s="30">
        <v>376.97</v>
      </c>
      <c r="U580" s="30">
        <v>376.97</v>
      </c>
      <c r="V580" s="30">
        <v>27.78</v>
      </c>
      <c r="W580" s="30">
        <v>289.67</v>
      </c>
      <c r="X580" s="30">
        <v>27.78</v>
      </c>
      <c r="Y580" s="30">
        <v>333.36</v>
      </c>
      <c r="Z580" s="30">
        <v>623.03</v>
      </c>
      <c r="AA580" s="30">
        <v>1000</v>
      </c>
      <c r="AB580" s="30">
        <v>0</v>
      </c>
      <c r="AC580" s="30">
        <v>0</v>
      </c>
      <c r="AD580" s="30">
        <v>0</v>
      </c>
    </row>
    <row r="581" spans="1:30">
      <c r="A581" s="30" t="s">
        <v>923</v>
      </c>
      <c r="B581" s="30" t="s">
        <v>924</v>
      </c>
      <c r="C581" s="30" t="b">
        <v>1</v>
      </c>
      <c r="D581" s="30" t="s">
        <v>5</v>
      </c>
      <c r="E581" s="30" t="s">
        <v>10430</v>
      </c>
      <c r="F581" s="30" t="s">
        <v>10529</v>
      </c>
      <c r="G581" s="30" t="s">
        <v>10431</v>
      </c>
      <c r="H581" s="30">
        <v>0</v>
      </c>
      <c r="I581" s="32">
        <v>43190</v>
      </c>
      <c r="J581" s="32">
        <v>42586</v>
      </c>
      <c r="K581" s="30"/>
      <c r="L581" s="32">
        <v>42578</v>
      </c>
      <c r="M581" s="30">
        <v>8626.68</v>
      </c>
      <c r="N581" s="30">
        <v>0</v>
      </c>
      <c r="O581" s="30">
        <v>239.63</v>
      </c>
      <c r="P581" s="30">
        <v>1956.43</v>
      </c>
      <c r="Q581" s="30">
        <v>239.63</v>
      </c>
      <c r="R581" s="30">
        <v>2875.56</v>
      </c>
      <c r="S581" s="30">
        <v>4831.99</v>
      </c>
      <c r="T581" s="30">
        <v>3794.69</v>
      </c>
      <c r="U581" s="30">
        <v>3794.69</v>
      </c>
      <c r="V581" s="30">
        <v>239.63</v>
      </c>
      <c r="W581" s="30">
        <v>1956.43</v>
      </c>
      <c r="X581" s="30">
        <v>239.63</v>
      </c>
      <c r="Y581" s="30">
        <v>2875.56</v>
      </c>
      <c r="Z581" s="30">
        <v>4831.99</v>
      </c>
      <c r="AA581" s="30">
        <v>8626.68</v>
      </c>
      <c r="AB581" s="30">
        <v>0</v>
      </c>
      <c r="AC581" s="30">
        <v>0</v>
      </c>
      <c r="AD581" s="30">
        <v>0</v>
      </c>
    </row>
    <row r="582" spans="1:30">
      <c r="A582" s="30" t="s">
        <v>925</v>
      </c>
      <c r="B582" s="30" t="s">
        <v>926</v>
      </c>
      <c r="C582" s="30" t="b">
        <v>1</v>
      </c>
      <c r="D582" s="30" t="s">
        <v>5</v>
      </c>
      <c r="E582" s="30" t="s">
        <v>10430</v>
      </c>
      <c r="F582" s="30" t="s">
        <v>10529</v>
      </c>
      <c r="G582" s="30" t="s">
        <v>10431</v>
      </c>
      <c r="H582" s="30">
        <v>0</v>
      </c>
      <c r="I582" s="32">
        <v>43190</v>
      </c>
      <c r="J582" s="32">
        <v>42586</v>
      </c>
      <c r="K582" s="30"/>
      <c r="L582" s="32">
        <v>42578</v>
      </c>
      <c r="M582" s="30">
        <v>4606.0200000000004</v>
      </c>
      <c r="N582" s="30">
        <v>0</v>
      </c>
      <c r="O582" s="30">
        <v>127.95</v>
      </c>
      <c r="P582" s="30">
        <v>1044.6300000000001</v>
      </c>
      <c r="Q582" s="30">
        <v>127.95</v>
      </c>
      <c r="R582" s="30">
        <v>1535.4</v>
      </c>
      <c r="S582" s="30">
        <v>2580.0300000000002</v>
      </c>
      <c r="T582" s="30">
        <v>2025.99</v>
      </c>
      <c r="U582" s="30">
        <v>2025.99</v>
      </c>
      <c r="V582" s="30">
        <v>127.95</v>
      </c>
      <c r="W582" s="30">
        <v>1044.6300000000001</v>
      </c>
      <c r="X582" s="30">
        <v>127.95</v>
      </c>
      <c r="Y582" s="30">
        <v>1535.4</v>
      </c>
      <c r="Z582" s="30">
        <v>2580.0300000000002</v>
      </c>
      <c r="AA582" s="30">
        <v>4606.0200000000004</v>
      </c>
      <c r="AB582" s="30">
        <v>0</v>
      </c>
      <c r="AC582" s="30">
        <v>0</v>
      </c>
      <c r="AD582" s="30">
        <v>0</v>
      </c>
    </row>
    <row r="583" spans="1:30">
      <c r="A583" s="30" t="s">
        <v>927</v>
      </c>
      <c r="B583" s="30" t="s">
        <v>926</v>
      </c>
      <c r="C583" s="30" t="b">
        <v>1</v>
      </c>
      <c r="D583" s="30" t="s">
        <v>5</v>
      </c>
      <c r="E583" s="30" t="s">
        <v>10430</v>
      </c>
      <c r="F583" s="30" t="s">
        <v>10529</v>
      </c>
      <c r="G583" s="30" t="s">
        <v>10431</v>
      </c>
      <c r="H583" s="30">
        <v>0</v>
      </c>
      <c r="I583" s="32">
        <v>43190</v>
      </c>
      <c r="J583" s="32">
        <v>42586</v>
      </c>
      <c r="K583" s="30"/>
      <c r="L583" s="32">
        <v>42578</v>
      </c>
      <c r="M583" s="30">
        <v>4606.0200000000004</v>
      </c>
      <c r="N583" s="30">
        <v>0</v>
      </c>
      <c r="O583" s="30">
        <v>127.95</v>
      </c>
      <c r="P583" s="30">
        <v>1044.6300000000001</v>
      </c>
      <c r="Q583" s="30">
        <v>127.95</v>
      </c>
      <c r="R583" s="30">
        <v>1535.4</v>
      </c>
      <c r="S583" s="30">
        <v>2580.0300000000002</v>
      </c>
      <c r="T583" s="30">
        <v>2025.99</v>
      </c>
      <c r="U583" s="30">
        <v>2025.99</v>
      </c>
      <c r="V583" s="30">
        <v>127.95</v>
      </c>
      <c r="W583" s="30">
        <v>1044.6300000000001</v>
      </c>
      <c r="X583" s="30">
        <v>127.95</v>
      </c>
      <c r="Y583" s="30">
        <v>1535.4</v>
      </c>
      <c r="Z583" s="30">
        <v>2580.0300000000002</v>
      </c>
      <c r="AA583" s="30">
        <v>4606.0200000000004</v>
      </c>
      <c r="AB583" s="30">
        <v>0</v>
      </c>
      <c r="AC583" s="30">
        <v>0</v>
      </c>
      <c r="AD583" s="30">
        <v>0</v>
      </c>
    </row>
    <row r="584" spans="1:30">
      <c r="A584" s="30" t="s">
        <v>928</v>
      </c>
      <c r="B584" s="30" t="s">
        <v>929</v>
      </c>
      <c r="C584" s="30" t="b">
        <v>1</v>
      </c>
      <c r="D584" s="30" t="s">
        <v>5</v>
      </c>
      <c r="E584" s="30" t="s">
        <v>10430</v>
      </c>
      <c r="F584" s="30" t="s">
        <v>10525</v>
      </c>
      <c r="G584" s="30" t="s">
        <v>10431</v>
      </c>
      <c r="H584" s="30">
        <v>0</v>
      </c>
      <c r="I584" s="32">
        <v>43190</v>
      </c>
      <c r="J584" s="32">
        <v>42655</v>
      </c>
      <c r="K584" s="30"/>
      <c r="L584" s="32">
        <v>42578</v>
      </c>
      <c r="M584" s="30">
        <v>2161.44</v>
      </c>
      <c r="N584" s="30">
        <v>0</v>
      </c>
      <c r="O584" s="30">
        <v>60.04</v>
      </c>
      <c r="P584" s="30">
        <v>490.19</v>
      </c>
      <c r="Q584" s="30">
        <v>60.04</v>
      </c>
      <c r="R584" s="30">
        <v>720.48</v>
      </c>
      <c r="S584" s="30">
        <v>1210.67</v>
      </c>
      <c r="T584" s="30">
        <v>950.77</v>
      </c>
      <c r="U584" s="30">
        <v>950.77</v>
      </c>
      <c r="V584" s="30">
        <v>60.04</v>
      </c>
      <c r="W584" s="30">
        <v>490.19</v>
      </c>
      <c r="X584" s="30">
        <v>60.04</v>
      </c>
      <c r="Y584" s="30">
        <v>720.48</v>
      </c>
      <c r="Z584" s="30">
        <v>1210.67</v>
      </c>
      <c r="AA584" s="30">
        <v>2161.44</v>
      </c>
      <c r="AB584" s="30">
        <v>0</v>
      </c>
      <c r="AC584" s="30">
        <v>0</v>
      </c>
      <c r="AD584" s="30">
        <v>0</v>
      </c>
    </row>
    <row r="585" spans="1:30">
      <c r="A585" s="30" t="s">
        <v>931</v>
      </c>
      <c r="B585" s="30" t="s">
        <v>929</v>
      </c>
      <c r="C585" s="30" t="b">
        <v>1</v>
      </c>
      <c r="D585" s="30" t="s">
        <v>5</v>
      </c>
      <c r="E585" s="30" t="s">
        <v>10430</v>
      </c>
      <c r="F585" s="30" t="s">
        <v>10525</v>
      </c>
      <c r="G585" s="30" t="s">
        <v>10431</v>
      </c>
      <c r="H585" s="30">
        <v>0</v>
      </c>
      <c r="I585" s="32">
        <v>43190</v>
      </c>
      <c r="J585" s="32">
        <v>42655</v>
      </c>
      <c r="K585" s="30"/>
      <c r="L585" s="32">
        <v>42578</v>
      </c>
      <c r="M585" s="30">
        <v>2161.44</v>
      </c>
      <c r="N585" s="30">
        <v>0</v>
      </c>
      <c r="O585" s="30">
        <v>60.04</v>
      </c>
      <c r="P585" s="30">
        <v>490.19</v>
      </c>
      <c r="Q585" s="30">
        <v>60.04</v>
      </c>
      <c r="R585" s="30">
        <v>720.48</v>
      </c>
      <c r="S585" s="30">
        <v>1210.67</v>
      </c>
      <c r="T585" s="30">
        <v>950.77</v>
      </c>
      <c r="U585" s="30">
        <v>950.77</v>
      </c>
      <c r="V585" s="30">
        <v>60.04</v>
      </c>
      <c r="W585" s="30">
        <v>490.19</v>
      </c>
      <c r="X585" s="30">
        <v>60.04</v>
      </c>
      <c r="Y585" s="30">
        <v>720.48</v>
      </c>
      <c r="Z585" s="30">
        <v>1210.67</v>
      </c>
      <c r="AA585" s="30">
        <v>2161.44</v>
      </c>
      <c r="AB585" s="30">
        <v>0</v>
      </c>
      <c r="AC585" s="30">
        <v>0</v>
      </c>
      <c r="AD585" s="30">
        <v>0</v>
      </c>
    </row>
    <row r="586" spans="1:30">
      <c r="A586" s="30" t="s">
        <v>933</v>
      </c>
      <c r="B586" s="30" t="s">
        <v>934</v>
      </c>
      <c r="C586" s="30" t="b">
        <v>1</v>
      </c>
      <c r="D586" s="30" t="s">
        <v>5</v>
      </c>
      <c r="E586" s="30" t="s">
        <v>10430</v>
      </c>
      <c r="F586" s="30" t="s">
        <v>3206</v>
      </c>
      <c r="G586" s="30" t="s">
        <v>10431</v>
      </c>
      <c r="H586" s="30">
        <v>0</v>
      </c>
      <c r="I586" s="32">
        <v>43190</v>
      </c>
      <c r="J586" s="32">
        <v>42683</v>
      </c>
      <c r="K586" s="30"/>
      <c r="L586" s="32">
        <v>42683</v>
      </c>
      <c r="M586" s="30">
        <v>7752</v>
      </c>
      <c r="N586" s="30">
        <v>0</v>
      </c>
      <c r="O586" s="30">
        <v>215.33</v>
      </c>
      <c r="P586" s="30">
        <v>1017.05</v>
      </c>
      <c r="Q586" s="30">
        <v>215.33</v>
      </c>
      <c r="R586" s="30">
        <v>2583.96</v>
      </c>
      <c r="S586" s="30">
        <v>3601.01</v>
      </c>
      <c r="T586" s="30">
        <v>4150.99</v>
      </c>
      <c r="U586" s="30">
        <v>4150.99</v>
      </c>
      <c r="V586" s="30">
        <v>215.33</v>
      </c>
      <c r="W586" s="30">
        <v>1017.05</v>
      </c>
      <c r="X586" s="30">
        <v>215.33</v>
      </c>
      <c r="Y586" s="30">
        <v>2583.96</v>
      </c>
      <c r="Z586" s="30">
        <v>3601.01</v>
      </c>
      <c r="AA586" s="30">
        <v>7752</v>
      </c>
      <c r="AB586" s="30">
        <v>0</v>
      </c>
      <c r="AC586" s="30">
        <v>0</v>
      </c>
      <c r="AD586" s="30">
        <v>0</v>
      </c>
    </row>
    <row r="587" spans="1:30">
      <c r="A587" s="30" t="s">
        <v>935</v>
      </c>
      <c r="B587" s="30" t="s">
        <v>934</v>
      </c>
      <c r="C587" s="30" t="b">
        <v>1</v>
      </c>
      <c r="D587" s="30" t="s">
        <v>5</v>
      </c>
      <c r="E587" s="30" t="s">
        <v>10430</v>
      </c>
      <c r="F587" s="30" t="s">
        <v>3206</v>
      </c>
      <c r="G587" s="30" t="s">
        <v>10431</v>
      </c>
      <c r="H587" s="30">
        <v>0</v>
      </c>
      <c r="I587" s="32">
        <v>43190</v>
      </c>
      <c r="J587" s="32">
        <v>42683</v>
      </c>
      <c r="K587" s="30"/>
      <c r="L587" s="32">
        <v>42683</v>
      </c>
      <c r="M587" s="30">
        <v>7752</v>
      </c>
      <c r="N587" s="30">
        <v>0</v>
      </c>
      <c r="O587" s="30">
        <v>215.33</v>
      </c>
      <c r="P587" s="30">
        <v>1017.05</v>
      </c>
      <c r="Q587" s="30">
        <v>215.33</v>
      </c>
      <c r="R587" s="30">
        <v>2583.96</v>
      </c>
      <c r="S587" s="30">
        <v>3601.01</v>
      </c>
      <c r="T587" s="30">
        <v>4150.99</v>
      </c>
      <c r="U587" s="30">
        <v>4150.99</v>
      </c>
      <c r="V587" s="30">
        <v>215.33</v>
      </c>
      <c r="W587" s="30">
        <v>1017.05</v>
      </c>
      <c r="X587" s="30">
        <v>215.33</v>
      </c>
      <c r="Y587" s="30">
        <v>2583.96</v>
      </c>
      <c r="Z587" s="30">
        <v>3601.01</v>
      </c>
      <c r="AA587" s="30">
        <v>7752</v>
      </c>
      <c r="AB587" s="30">
        <v>0</v>
      </c>
      <c r="AC587" s="30">
        <v>0</v>
      </c>
      <c r="AD587" s="30">
        <v>0</v>
      </c>
    </row>
    <row r="588" spans="1:30">
      <c r="A588" s="30" t="s">
        <v>936</v>
      </c>
      <c r="B588" s="30" t="s">
        <v>937</v>
      </c>
      <c r="C588" s="30" t="b">
        <v>1</v>
      </c>
      <c r="D588" s="30" t="s">
        <v>5</v>
      </c>
      <c r="E588" s="30" t="s">
        <v>10430</v>
      </c>
      <c r="F588" s="30" t="s">
        <v>3206</v>
      </c>
      <c r="G588" s="30" t="s">
        <v>10431</v>
      </c>
      <c r="H588" s="30">
        <v>0</v>
      </c>
      <c r="I588" s="32">
        <v>43190</v>
      </c>
      <c r="J588" s="32">
        <v>42683</v>
      </c>
      <c r="K588" s="30"/>
      <c r="L588" s="32">
        <v>42683</v>
      </c>
      <c r="M588" s="30">
        <v>1077.8699999999999</v>
      </c>
      <c r="N588" s="30">
        <v>0</v>
      </c>
      <c r="O588" s="30">
        <v>29.94</v>
      </c>
      <c r="P588" s="30">
        <v>141.41</v>
      </c>
      <c r="Q588" s="30">
        <v>29.94</v>
      </c>
      <c r="R588" s="30">
        <v>359.28</v>
      </c>
      <c r="S588" s="30">
        <v>500.69</v>
      </c>
      <c r="T588" s="30">
        <v>577.17999999999995</v>
      </c>
      <c r="U588" s="30">
        <v>577.17999999999995</v>
      </c>
      <c r="V588" s="30">
        <v>29.94</v>
      </c>
      <c r="W588" s="30">
        <v>141.41</v>
      </c>
      <c r="X588" s="30">
        <v>29.94</v>
      </c>
      <c r="Y588" s="30">
        <v>359.28</v>
      </c>
      <c r="Z588" s="30">
        <v>500.69</v>
      </c>
      <c r="AA588" s="30">
        <v>1077.8699999999999</v>
      </c>
      <c r="AB588" s="30">
        <v>0</v>
      </c>
      <c r="AC588" s="30">
        <v>0</v>
      </c>
      <c r="AD588" s="30">
        <v>0</v>
      </c>
    </row>
    <row r="589" spans="1:30">
      <c r="A589" s="30" t="s">
        <v>4500</v>
      </c>
      <c r="B589" s="30" t="s">
        <v>10531</v>
      </c>
      <c r="C589" s="30" t="b">
        <v>1</v>
      </c>
      <c r="D589" s="30" t="s">
        <v>5</v>
      </c>
      <c r="E589" s="30" t="s">
        <v>10430</v>
      </c>
      <c r="F589" s="30" t="s">
        <v>3186</v>
      </c>
      <c r="G589" s="30" t="s">
        <v>10431</v>
      </c>
      <c r="H589" s="30">
        <v>0</v>
      </c>
      <c r="I589" s="32">
        <v>43190</v>
      </c>
      <c r="J589" s="32">
        <v>42706</v>
      </c>
      <c r="K589" s="30"/>
      <c r="L589" s="32">
        <v>42682</v>
      </c>
      <c r="M589" s="30">
        <v>8233.1299999999992</v>
      </c>
      <c r="N589" s="30">
        <v>0</v>
      </c>
      <c r="O589" s="30">
        <v>228.7</v>
      </c>
      <c r="P589" s="30">
        <v>1087.72</v>
      </c>
      <c r="Q589" s="30">
        <v>228.7</v>
      </c>
      <c r="R589" s="30">
        <v>2744.4</v>
      </c>
      <c r="S589" s="30">
        <v>3832.12</v>
      </c>
      <c r="T589" s="30">
        <v>4401.01</v>
      </c>
      <c r="U589" s="30">
        <v>4401.01</v>
      </c>
      <c r="V589" s="30">
        <v>228.7</v>
      </c>
      <c r="W589" s="30">
        <v>1087.72</v>
      </c>
      <c r="X589" s="30">
        <v>228.7</v>
      </c>
      <c r="Y589" s="30">
        <v>2744.4</v>
      </c>
      <c r="Z589" s="30">
        <v>3832.12</v>
      </c>
      <c r="AA589" s="30">
        <v>8233.1299999999992</v>
      </c>
      <c r="AB589" s="30">
        <v>0</v>
      </c>
      <c r="AC589" s="30">
        <v>0</v>
      </c>
      <c r="AD589" s="30">
        <v>0</v>
      </c>
    </row>
    <row r="590" spans="1:30">
      <c r="A590" s="30" t="s">
        <v>4501</v>
      </c>
      <c r="B590" s="30" t="s">
        <v>10532</v>
      </c>
      <c r="C590" s="30" t="b">
        <v>1</v>
      </c>
      <c r="D590" s="30" t="s">
        <v>5</v>
      </c>
      <c r="E590" s="30" t="s">
        <v>10430</v>
      </c>
      <c r="F590" s="30" t="s">
        <v>3206</v>
      </c>
      <c r="G590" s="30" t="s">
        <v>10431</v>
      </c>
      <c r="H590" s="30">
        <v>0</v>
      </c>
      <c r="I590" s="32">
        <v>43190</v>
      </c>
      <c r="J590" s="32">
        <v>42706</v>
      </c>
      <c r="K590" s="30"/>
      <c r="L590" s="32">
        <v>42696</v>
      </c>
      <c r="M590" s="30">
        <v>16101.36</v>
      </c>
      <c r="N590" s="30">
        <v>0</v>
      </c>
      <c r="O590" s="30">
        <v>447.26</v>
      </c>
      <c r="P590" s="30">
        <v>1921.37</v>
      </c>
      <c r="Q590" s="30">
        <v>447.26</v>
      </c>
      <c r="R590" s="30">
        <v>5367.12</v>
      </c>
      <c r="S590" s="30">
        <v>7288.49</v>
      </c>
      <c r="T590" s="30">
        <v>8812.8700000000008</v>
      </c>
      <c r="U590" s="30">
        <v>8812.8700000000008</v>
      </c>
      <c r="V590" s="30">
        <v>447.26</v>
      </c>
      <c r="W590" s="30">
        <v>1921.37</v>
      </c>
      <c r="X590" s="30">
        <v>447.26</v>
      </c>
      <c r="Y590" s="30">
        <v>5367.12</v>
      </c>
      <c r="Z590" s="30">
        <v>7288.49</v>
      </c>
      <c r="AA590" s="30">
        <v>16101.36</v>
      </c>
      <c r="AB590" s="30">
        <v>0</v>
      </c>
      <c r="AC590" s="30">
        <v>0</v>
      </c>
      <c r="AD590" s="30">
        <v>0</v>
      </c>
    </row>
    <row r="591" spans="1:30">
      <c r="A591" s="30" t="s">
        <v>4326</v>
      </c>
      <c r="B591" s="30" t="s">
        <v>10532</v>
      </c>
      <c r="C591" s="30" t="b">
        <v>1</v>
      </c>
      <c r="D591" s="30" t="s">
        <v>5</v>
      </c>
      <c r="E591" s="30" t="s">
        <v>10430</v>
      </c>
      <c r="F591" s="30" t="s">
        <v>3206</v>
      </c>
      <c r="G591" s="30" t="s">
        <v>10431</v>
      </c>
      <c r="H591" s="30">
        <v>0</v>
      </c>
      <c r="I591" s="32">
        <v>43190</v>
      </c>
      <c r="J591" s="32">
        <v>42706</v>
      </c>
      <c r="K591" s="30"/>
      <c r="L591" s="32">
        <v>42696</v>
      </c>
      <c r="M591" s="30">
        <v>16101.36</v>
      </c>
      <c r="N591" s="30">
        <v>0</v>
      </c>
      <c r="O591" s="30">
        <v>447.26</v>
      </c>
      <c r="P591" s="30">
        <v>1921.37</v>
      </c>
      <c r="Q591" s="30">
        <v>447.26</v>
      </c>
      <c r="R591" s="30">
        <v>5367.12</v>
      </c>
      <c r="S591" s="30">
        <v>7288.49</v>
      </c>
      <c r="T591" s="30">
        <v>8812.8700000000008</v>
      </c>
      <c r="U591" s="30">
        <v>8812.8700000000008</v>
      </c>
      <c r="V591" s="30">
        <v>447.26</v>
      </c>
      <c r="W591" s="30">
        <v>1921.37</v>
      </c>
      <c r="X591" s="30">
        <v>447.26</v>
      </c>
      <c r="Y591" s="30">
        <v>5367.12</v>
      </c>
      <c r="Z591" s="30">
        <v>7288.49</v>
      </c>
      <c r="AA591" s="30">
        <v>16101.36</v>
      </c>
      <c r="AB591" s="30">
        <v>0</v>
      </c>
      <c r="AC591" s="30">
        <v>0</v>
      </c>
      <c r="AD591" s="30">
        <v>0</v>
      </c>
    </row>
    <row r="592" spans="1:30">
      <c r="A592" s="30" t="s">
        <v>4407</v>
      </c>
      <c r="B592" s="30" t="s">
        <v>10532</v>
      </c>
      <c r="C592" s="30" t="b">
        <v>1</v>
      </c>
      <c r="D592" s="30" t="s">
        <v>5</v>
      </c>
      <c r="E592" s="30" t="s">
        <v>10430</v>
      </c>
      <c r="F592" s="30" t="s">
        <v>3206</v>
      </c>
      <c r="G592" s="30" t="s">
        <v>10431</v>
      </c>
      <c r="H592" s="30">
        <v>0</v>
      </c>
      <c r="I592" s="32">
        <v>43190</v>
      </c>
      <c r="J592" s="32">
        <v>42706</v>
      </c>
      <c r="K592" s="30"/>
      <c r="L592" s="32">
        <v>42696</v>
      </c>
      <c r="M592" s="30">
        <v>16101.38</v>
      </c>
      <c r="N592" s="30">
        <v>0</v>
      </c>
      <c r="O592" s="30">
        <v>447.26</v>
      </c>
      <c r="P592" s="30">
        <v>1921.37</v>
      </c>
      <c r="Q592" s="30">
        <v>447.26</v>
      </c>
      <c r="R592" s="30">
        <v>5367.12</v>
      </c>
      <c r="S592" s="30">
        <v>7288.49</v>
      </c>
      <c r="T592" s="30">
        <v>8812.89</v>
      </c>
      <c r="U592" s="30">
        <v>8812.89</v>
      </c>
      <c r="V592" s="30">
        <v>447.26</v>
      </c>
      <c r="W592" s="30">
        <v>1921.37</v>
      </c>
      <c r="X592" s="30">
        <v>447.26</v>
      </c>
      <c r="Y592" s="30">
        <v>5367.12</v>
      </c>
      <c r="Z592" s="30">
        <v>7288.49</v>
      </c>
      <c r="AA592" s="30">
        <v>16101.38</v>
      </c>
      <c r="AB592" s="30">
        <v>0</v>
      </c>
      <c r="AC592" s="30">
        <v>0</v>
      </c>
      <c r="AD592" s="30">
        <v>0</v>
      </c>
    </row>
    <row r="593" spans="1:30">
      <c r="A593" s="30" t="s">
        <v>4502</v>
      </c>
      <c r="B593" s="30" t="s">
        <v>10533</v>
      </c>
      <c r="C593" s="30" t="b">
        <v>1</v>
      </c>
      <c r="D593" s="30" t="s">
        <v>5</v>
      </c>
      <c r="E593" s="30" t="s">
        <v>10430</v>
      </c>
      <c r="F593" s="30" t="s">
        <v>10534</v>
      </c>
      <c r="G593" s="30" t="s">
        <v>10431</v>
      </c>
      <c r="H593" s="30">
        <v>0</v>
      </c>
      <c r="I593" s="32">
        <v>43190</v>
      </c>
      <c r="J593" s="32">
        <v>42773</v>
      </c>
      <c r="K593" s="30"/>
      <c r="L593" s="32">
        <v>42515</v>
      </c>
      <c r="M593" s="30">
        <v>31419</v>
      </c>
      <c r="N593" s="30">
        <v>0</v>
      </c>
      <c r="O593" s="30">
        <v>872.75</v>
      </c>
      <c r="P593" s="30">
        <v>8928.33</v>
      </c>
      <c r="Q593" s="30">
        <v>872.75</v>
      </c>
      <c r="R593" s="30">
        <v>10473</v>
      </c>
      <c r="S593" s="30">
        <v>19401.330000000002</v>
      </c>
      <c r="T593" s="30">
        <v>12017.67</v>
      </c>
      <c r="U593" s="30">
        <v>12017.67</v>
      </c>
      <c r="V593" s="30">
        <v>872.75</v>
      </c>
      <c r="W593" s="30">
        <v>8928.33</v>
      </c>
      <c r="X593" s="30">
        <v>872.75</v>
      </c>
      <c r="Y593" s="30">
        <v>10473</v>
      </c>
      <c r="Z593" s="30">
        <v>19401.330000000002</v>
      </c>
      <c r="AA593" s="30">
        <v>31419</v>
      </c>
      <c r="AB593" s="30">
        <v>0</v>
      </c>
      <c r="AC593" s="30">
        <v>0</v>
      </c>
      <c r="AD593" s="30">
        <v>0</v>
      </c>
    </row>
    <row r="594" spans="1:30">
      <c r="A594" s="30" t="s">
        <v>4408</v>
      </c>
      <c r="B594" s="30" t="s">
        <v>4534</v>
      </c>
      <c r="C594" s="30" t="b">
        <v>1</v>
      </c>
      <c r="D594" s="30" t="s">
        <v>5</v>
      </c>
      <c r="E594" s="30" t="s">
        <v>10430</v>
      </c>
      <c r="F594" s="30"/>
      <c r="G594" s="30" t="s">
        <v>10431</v>
      </c>
      <c r="H594" s="30">
        <v>0</v>
      </c>
      <c r="I594" s="32">
        <v>43190</v>
      </c>
      <c r="J594" s="32">
        <v>42783</v>
      </c>
      <c r="K594" s="30"/>
      <c r="L594" s="32">
        <v>42773</v>
      </c>
      <c r="M594" s="30">
        <v>1949.34</v>
      </c>
      <c r="N594" s="30">
        <v>0</v>
      </c>
      <c r="O594" s="30">
        <v>54.15</v>
      </c>
      <c r="P594" s="30">
        <v>93.31</v>
      </c>
      <c r="Q594" s="30">
        <v>54.15</v>
      </c>
      <c r="R594" s="30">
        <v>649.79999999999995</v>
      </c>
      <c r="S594" s="30">
        <v>743.11</v>
      </c>
      <c r="T594" s="30">
        <v>1206.23</v>
      </c>
      <c r="U594" s="30">
        <v>1206.23</v>
      </c>
      <c r="V594" s="30">
        <v>54.15</v>
      </c>
      <c r="W594" s="30">
        <v>93.31</v>
      </c>
      <c r="X594" s="30">
        <v>54.15</v>
      </c>
      <c r="Y594" s="30">
        <v>649.79999999999995</v>
      </c>
      <c r="Z594" s="30">
        <v>743.11</v>
      </c>
      <c r="AA594" s="30">
        <v>1949.34</v>
      </c>
      <c r="AB594" s="30">
        <v>0</v>
      </c>
      <c r="AC594" s="30">
        <v>0</v>
      </c>
      <c r="AD594" s="30">
        <v>0</v>
      </c>
    </row>
    <row r="595" spans="1:30">
      <c r="A595" s="30" t="s">
        <v>4535</v>
      </c>
      <c r="B595" s="30" t="s">
        <v>4534</v>
      </c>
      <c r="C595" s="30" t="b">
        <v>1</v>
      </c>
      <c r="D595" s="30" t="s">
        <v>5</v>
      </c>
      <c r="E595" s="30" t="s">
        <v>10430</v>
      </c>
      <c r="F595" s="30"/>
      <c r="G595" s="30" t="s">
        <v>10431</v>
      </c>
      <c r="H595" s="30">
        <v>0</v>
      </c>
      <c r="I595" s="32">
        <v>43190</v>
      </c>
      <c r="J595" s="32">
        <v>42783</v>
      </c>
      <c r="K595" s="30"/>
      <c r="L595" s="32">
        <v>42773</v>
      </c>
      <c r="M595" s="30">
        <v>1949.34</v>
      </c>
      <c r="N595" s="30">
        <v>0</v>
      </c>
      <c r="O595" s="30">
        <v>54.15</v>
      </c>
      <c r="P595" s="30">
        <v>93.31</v>
      </c>
      <c r="Q595" s="30">
        <v>54.15</v>
      </c>
      <c r="R595" s="30">
        <v>649.79999999999995</v>
      </c>
      <c r="S595" s="30">
        <v>743.11</v>
      </c>
      <c r="T595" s="30">
        <v>1206.23</v>
      </c>
      <c r="U595" s="30">
        <v>1206.23</v>
      </c>
      <c r="V595" s="30">
        <v>54.15</v>
      </c>
      <c r="W595" s="30">
        <v>93.31</v>
      </c>
      <c r="X595" s="30">
        <v>54.15</v>
      </c>
      <c r="Y595" s="30">
        <v>649.79999999999995</v>
      </c>
      <c r="Z595" s="30">
        <v>743.11</v>
      </c>
      <c r="AA595" s="30">
        <v>1949.34</v>
      </c>
      <c r="AB595" s="30">
        <v>0</v>
      </c>
      <c r="AC595" s="30">
        <v>0</v>
      </c>
      <c r="AD595" s="30">
        <v>0</v>
      </c>
    </row>
    <row r="596" spans="1:30">
      <c r="A596" s="30" t="s">
        <v>4536</v>
      </c>
      <c r="B596" s="30" t="s">
        <v>4534</v>
      </c>
      <c r="C596" s="30" t="b">
        <v>1</v>
      </c>
      <c r="D596" s="30" t="s">
        <v>5</v>
      </c>
      <c r="E596" s="30" t="s">
        <v>10430</v>
      </c>
      <c r="F596" s="30"/>
      <c r="G596" s="30" t="s">
        <v>10431</v>
      </c>
      <c r="H596" s="30">
        <v>0</v>
      </c>
      <c r="I596" s="32">
        <v>43190</v>
      </c>
      <c r="J596" s="32">
        <v>42783</v>
      </c>
      <c r="K596" s="30"/>
      <c r="L596" s="32">
        <v>42773</v>
      </c>
      <c r="M596" s="30">
        <v>1949.34</v>
      </c>
      <c r="N596" s="30">
        <v>0</v>
      </c>
      <c r="O596" s="30">
        <v>54.15</v>
      </c>
      <c r="P596" s="30">
        <v>93.31</v>
      </c>
      <c r="Q596" s="30">
        <v>54.15</v>
      </c>
      <c r="R596" s="30">
        <v>649.79999999999995</v>
      </c>
      <c r="S596" s="30">
        <v>743.11</v>
      </c>
      <c r="T596" s="30">
        <v>1206.23</v>
      </c>
      <c r="U596" s="30">
        <v>1206.23</v>
      </c>
      <c r="V596" s="30">
        <v>54.15</v>
      </c>
      <c r="W596" s="30">
        <v>93.31</v>
      </c>
      <c r="X596" s="30">
        <v>54.15</v>
      </c>
      <c r="Y596" s="30">
        <v>649.79999999999995</v>
      </c>
      <c r="Z596" s="30">
        <v>743.11</v>
      </c>
      <c r="AA596" s="30">
        <v>1949.34</v>
      </c>
      <c r="AB596" s="30">
        <v>0</v>
      </c>
      <c r="AC596" s="30">
        <v>0</v>
      </c>
      <c r="AD596" s="30">
        <v>0</v>
      </c>
    </row>
    <row r="597" spans="1:30">
      <c r="A597" s="30" t="s">
        <v>4341</v>
      </c>
      <c r="B597" s="30" t="s">
        <v>4534</v>
      </c>
      <c r="C597" s="30" t="b">
        <v>1</v>
      </c>
      <c r="D597" s="30" t="s">
        <v>5</v>
      </c>
      <c r="E597" s="30" t="s">
        <v>10430</v>
      </c>
      <c r="F597" s="30"/>
      <c r="G597" s="30" t="s">
        <v>10431</v>
      </c>
      <c r="H597" s="30">
        <v>0</v>
      </c>
      <c r="I597" s="32">
        <v>43190</v>
      </c>
      <c r="J597" s="32">
        <v>42783</v>
      </c>
      <c r="K597" s="30"/>
      <c r="L597" s="32">
        <v>42773</v>
      </c>
      <c r="M597" s="30">
        <v>1949.34</v>
      </c>
      <c r="N597" s="30">
        <v>0</v>
      </c>
      <c r="O597" s="30">
        <v>54.15</v>
      </c>
      <c r="P597" s="30">
        <v>93.31</v>
      </c>
      <c r="Q597" s="30">
        <v>54.15</v>
      </c>
      <c r="R597" s="30">
        <v>649.79999999999995</v>
      </c>
      <c r="S597" s="30">
        <v>743.11</v>
      </c>
      <c r="T597" s="30">
        <v>1206.23</v>
      </c>
      <c r="U597" s="30">
        <v>1206.23</v>
      </c>
      <c r="V597" s="30">
        <v>54.15</v>
      </c>
      <c r="W597" s="30">
        <v>93.31</v>
      </c>
      <c r="X597" s="30">
        <v>54.15</v>
      </c>
      <c r="Y597" s="30">
        <v>649.79999999999995</v>
      </c>
      <c r="Z597" s="30">
        <v>743.11</v>
      </c>
      <c r="AA597" s="30">
        <v>1949.34</v>
      </c>
      <c r="AB597" s="30">
        <v>0</v>
      </c>
      <c r="AC597" s="30">
        <v>0</v>
      </c>
      <c r="AD597" s="30">
        <v>0</v>
      </c>
    </row>
    <row r="598" spans="1:30">
      <c r="A598" s="30" t="s">
        <v>4537</v>
      </c>
      <c r="B598" s="30" t="s">
        <v>4534</v>
      </c>
      <c r="C598" s="30" t="b">
        <v>1</v>
      </c>
      <c r="D598" s="30" t="s">
        <v>5</v>
      </c>
      <c r="E598" s="30" t="s">
        <v>10430</v>
      </c>
      <c r="F598" s="30"/>
      <c r="G598" s="30" t="s">
        <v>10431</v>
      </c>
      <c r="H598" s="30">
        <v>0</v>
      </c>
      <c r="I598" s="32">
        <v>43190</v>
      </c>
      <c r="J598" s="32">
        <v>42783</v>
      </c>
      <c r="K598" s="30"/>
      <c r="L598" s="32">
        <v>42773</v>
      </c>
      <c r="M598" s="30">
        <v>1949.34</v>
      </c>
      <c r="N598" s="30">
        <v>0</v>
      </c>
      <c r="O598" s="30">
        <v>54.15</v>
      </c>
      <c r="P598" s="30">
        <v>93.31</v>
      </c>
      <c r="Q598" s="30">
        <v>54.15</v>
      </c>
      <c r="R598" s="30">
        <v>649.79999999999995</v>
      </c>
      <c r="S598" s="30">
        <v>743.11</v>
      </c>
      <c r="T598" s="30">
        <v>1206.23</v>
      </c>
      <c r="U598" s="30">
        <v>1206.23</v>
      </c>
      <c r="V598" s="30">
        <v>54.15</v>
      </c>
      <c r="W598" s="30">
        <v>93.31</v>
      </c>
      <c r="X598" s="30">
        <v>54.15</v>
      </c>
      <c r="Y598" s="30">
        <v>649.79999999999995</v>
      </c>
      <c r="Z598" s="30">
        <v>743.11</v>
      </c>
      <c r="AA598" s="30">
        <v>1949.34</v>
      </c>
      <c r="AB598" s="30">
        <v>0</v>
      </c>
      <c r="AC598" s="30">
        <v>0</v>
      </c>
      <c r="AD598" s="30">
        <v>0</v>
      </c>
    </row>
    <row r="599" spans="1:30">
      <c r="A599" s="30" t="s">
        <v>4542</v>
      </c>
      <c r="B599" s="30" t="s">
        <v>4543</v>
      </c>
      <c r="C599" s="30" t="b">
        <v>1</v>
      </c>
      <c r="D599" s="30" t="s">
        <v>5</v>
      </c>
      <c r="E599" s="30" t="s">
        <v>10430</v>
      </c>
      <c r="F599" s="30"/>
      <c r="G599" s="30" t="s">
        <v>10431</v>
      </c>
      <c r="H599" s="30">
        <v>0</v>
      </c>
      <c r="I599" s="32">
        <v>43190</v>
      </c>
      <c r="J599" s="32">
        <v>42804</v>
      </c>
      <c r="K599" s="30"/>
      <c r="L599" s="32">
        <v>42800</v>
      </c>
      <c r="M599" s="30">
        <v>8982.06</v>
      </c>
      <c r="N599" s="30">
        <v>0</v>
      </c>
      <c r="O599" s="30">
        <v>249.5</v>
      </c>
      <c r="P599" s="30">
        <v>213.25</v>
      </c>
      <c r="Q599" s="30">
        <v>249.5</v>
      </c>
      <c r="R599" s="30">
        <v>2994</v>
      </c>
      <c r="S599" s="30">
        <v>3207.25</v>
      </c>
      <c r="T599" s="30">
        <v>5774.81</v>
      </c>
      <c r="U599" s="30">
        <v>5774.81</v>
      </c>
      <c r="V599" s="30">
        <v>249.5</v>
      </c>
      <c r="W599" s="30">
        <v>213.25</v>
      </c>
      <c r="X599" s="30">
        <v>249.5</v>
      </c>
      <c r="Y599" s="30">
        <v>2994</v>
      </c>
      <c r="Z599" s="30">
        <v>3207.25</v>
      </c>
      <c r="AA599" s="30">
        <v>8982.06</v>
      </c>
      <c r="AB599" s="30">
        <v>0</v>
      </c>
      <c r="AC599" s="30">
        <v>0</v>
      </c>
      <c r="AD599" s="30">
        <v>0</v>
      </c>
    </row>
    <row r="600" spans="1:30">
      <c r="A600" s="30" t="s">
        <v>4641</v>
      </c>
      <c r="B600" s="30" t="s">
        <v>4666</v>
      </c>
      <c r="C600" s="30" t="b">
        <v>1</v>
      </c>
      <c r="D600" s="30" t="s">
        <v>5</v>
      </c>
      <c r="E600" s="30" t="s">
        <v>10430</v>
      </c>
      <c r="F600" s="30"/>
      <c r="G600" s="30" t="s">
        <v>10431</v>
      </c>
      <c r="H600" s="30">
        <v>0</v>
      </c>
      <c r="I600" s="32">
        <v>43190</v>
      </c>
      <c r="J600" s="32">
        <v>42913</v>
      </c>
      <c r="K600" s="30"/>
      <c r="L600" s="32">
        <v>42830</v>
      </c>
      <c r="M600" s="30">
        <v>13285.5</v>
      </c>
      <c r="N600" s="30">
        <v>0</v>
      </c>
      <c r="O600" s="30">
        <v>369.04</v>
      </c>
      <c r="P600" s="30">
        <v>0</v>
      </c>
      <c r="Q600" s="30">
        <v>369.04</v>
      </c>
      <c r="R600" s="30">
        <v>4374.8599999999997</v>
      </c>
      <c r="S600" s="30">
        <v>4374.8599999999997</v>
      </c>
      <c r="T600" s="30">
        <v>8910.64</v>
      </c>
      <c r="U600" s="30">
        <v>8910.64</v>
      </c>
      <c r="V600" s="30">
        <v>369.04</v>
      </c>
      <c r="W600" s="30">
        <v>0</v>
      </c>
      <c r="X600" s="30">
        <v>369.04</v>
      </c>
      <c r="Y600" s="30">
        <v>4374.8599999999997</v>
      </c>
      <c r="Z600" s="30">
        <v>4374.8599999999997</v>
      </c>
      <c r="AA600" s="30">
        <v>13285.5</v>
      </c>
      <c r="AB600" s="30">
        <v>0</v>
      </c>
      <c r="AC600" s="30">
        <v>0</v>
      </c>
      <c r="AD600" s="30">
        <v>0</v>
      </c>
    </row>
    <row r="601" spans="1:30">
      <c r="A601" s="30" t="s">
        <v>4642</v>
      </c>
      <c r="B601" s="30" t="s">
        <v>4666</v>
      </c>
      <c r="C601" s="30" t="b">
        <v>1</v>
      </c>
      <c r="D601" s="30" t="s">
        <v>5</v>
      </c>
      <c r="E601" s="30" t="s">
        <v>10430</v>
      </c>
      <c r="F601" s="30"/>
      <c r="G601" s="30" t="s">
        <v>10431</v>
      </c>
      <c r="H601" s="30">
        <v>0</v>
      </c>
      <c r="I601" s="32">
        <v>43190</v>
      </c>
      <c r="J601" s="32">
        <v>42913</v>
      </c>
      <c r="K601" s="30"/>
      <c r="L601" s="32">
        <v>42830</v>
      </c>
      <c r="M601" s="30">
        <v>13285.5</v>
      </c>
      <c r="N601" s="30">
        <v>0</v>
      </c>
      <c r="O601" s="30">
        <v>369.04</v>
      </c>
      <c r="P601" s="30">
        <v>0</v>
      </c>
      <c r="Q601" s="30">
        <v>369.04</v>
      </c>
      <c r="R601" s="30">
        <v>4374.8599999999997</v>
      </c>
      <c r="S601" s="30">
        <v>4374.8599999999997</v>
      </c>
      <c r="T601" s="30">
        <v>8910.64</v>
      </c>
      <c r="U601" s="30">
        <v>8910.64</v>
      </c>
      <c r="V601" s="30">
        <v>369.04</v>
      </c>
      <c r="W601" s="30">
        <v>0</v>
      </c>
      <c r="X601" s="30">
        <v>369.04</v>
      </c>
      <c r="Y601" s="30">
        <v>4374.8599999999997</v>
      </c>
      <c r="Z601" s="30">
        <v>4374.8599999999997</v>
      </c>
      <c r="AA601" s="30">
        <v>13285.5</v>
      </c>
      <c r="AB601" s="30">
        <v>0</v>
      </c>
      <c r="AC601" s="30">
        <v>0</v>
      </c>
      <c r="AD601" s="30">
        <v>0</v>
      </c>
    </row>
    <row r="602" spans="1:30">
      <c r="A602" s="30" t="s">
        <v>4643</v>
      </c>
      <c r="B602" s="30" t="s">
        <v>4666</v>
      </c>
      <c r="C602" s="30" t="b">
        <v>1</v>
      </c>
      <c r="D602" s="30" t="s">
        <v>5</v>
      </c>
      <c r="E602" s="30" t="s">
        <v>10430</v>
      </c>
      <c r="F602" s="30"/>
      <c r="G602" s="30" t="s">
        <v>10431</v>
      </c>
      <c r="H602" s="30">
        <v>0</v>
      </c>
      <c r="I602" s="32">
        <v>43190</v>
      </c>
      <c r="J602" s="32">
        <v>42913</v>
      </c>
      <c r="K602" s="30"/>
      <c r="L602" s="32">
        <v>42830</v>
      </c>
      <c r="M602" s="30">
        <v>13285.5</v>
      </c>
      <c r="N602" s="30">
        <v>0</v>
      </c>
      <c r="O602" s="30">
        <v>369.04</v>
      </c>
      <c r="P602" s="30">
        <v>0</v>
      </c>
      <c r="Q602" s="30">
        <v>369.04</v>
      </c>
      <c r="R602" s="30">
        <v>4374.8599999999997</v>
      </c>
      <c r="S602" s="30">
        <v>4374.8599999999997</v>
      </c>
      <c r="T602" s="30">
        <v>8910.64</v>
      </c>
      <c r="U602" s="30">
        <v>8910.64</v>
      </c>
      <c r="V602" s="30">
        <v>369.04</v>
      </c>
      <c r="W602" s="30">
        <v>0</v>
      </c>
      <c r="X602" s="30">
        <v>369.04</v>
      </c>
      <c r="Y602" s="30">
        <v>4374.8599999999997</v>
      </c>
      <c r="Z602" s="30">
        <v>4374.8599999999997</v>
      </c>
      <c r="AA602" s="30">
        <v>13285.5</v>
      </c>
      <c r="AB602" s="30">
        <v>0</v>
      </c>
      <c r="AC602" s="30">
        <v>0</v>
      </c>
      <c r="AD602" s="30">
        <v>0</v>
      </c>
    </row>
    <row r="603" spans="1:30">
      <c r="A603" s="30" t="s">
        <v>4644</v>
      </c>
      <c r="B603" s="30" t="s">
        <v>4666</v>
      </c>
      <c r="C603" s="30" t="b">
        <v>1</v>
      </c>
      <c r="D603" s="30" t="s">
        <v>5</v>
      </c>
      <c r="E603" s="30" t="s">
        <v>10430</v>
      </c>
      <c r="F603" s="30"/>
      <c r="G603" s="30" t="s">
        <v>10431</v>
      </c>
      <c r="H603" s="30">
        <v>0</v>
      </c>
      <c r="I603" s="32">
        <v>43190</v>
      </c>
      <c r="J603" s="32">
        <v>42913</v>
      </c>
      <c r="K603" s="30"/>
      <c r="L603" s="32">
        <v>42830</v>
      </c>
      <c r="M603" s="30">
        <v>13285.5</v>
      </c>
      <c r="N603" s="30">
        <v>0</v>
      </c>
      <c r="O603" s="30">
        <v>369.04</v>
      </c>
      <c r="P603" s="30">
        <v>0</v>
      </c>
      <c r="Q603" s="30">
        <v>369.04</v>
      </c>
      <c r="R603" s="30">
        <v>4374.8599999999997</v>
      </c>
      <c r="S603" s="30">
        <v>4374.8599999999997</v>
      </c>
      <c r="T603" s="30">
        <v>8910.64</v>
      </c>
      <c r="U603" s="30">
        <v>8910.64</v>
      </c>
      <c r="V603" s="30">
        <v>369.04</v>
      </c>
      <c r="W603" s="30">
        <v>0</v>
      </c>
      <c r="X603" s="30">
        <v>369.04</v>
      </c>
      <c r="Y603" s="30">
        <v>4374.8599999999997</v>
      </c>
      <c r="Z603" s="30">
        <v>4374.8599999999997</v>
      </c>
      <c r="AA603" s="30">
        <v>13285.5</v>
      </c>
      <c r="AB603" s="30">
        <v>0</v>
      </c>
      <c r="AC603" s="30">
        <v>0</v>
      </c>
      <c r="AD603" s="30">
        <v>0</v>
      </c>
    </row>
    <row r="604" spans="1:30">
      <c r="A604" s="30" t="s">
        <v>4645</v>
      </c>
      <c r="B604" s="30" t="s">
        <v>4666</v>
      </c>
      <c r="C604" s="30" t="b">
        <v>1</v>
      </c>
      <c r="D604" s="30" t="s">
        <v>5</v>
      </c>
      <c r="E604" s="30" t="s">
        <v>10430</v>
      </c>
      <c r="F604" s="30"/>
      <c r="G604" s="30" t="s">
        <v>10431</v>
      </c>
      <c r="H604" s="30">
        <v>0</v>
      </c>
      <c r="I604" s="32">
        <v>43190</v>
      </c>
      <c r="J604" s="32">
        <v>42913</v>
      </c>
      <c r="K604" s="30"/>
      <c r="L604" s="32">
        <v>42830</v>
      </c>
      <c r="M604" s="30">
        <v>13285.5</v>
      </c>
      <c r="N604" s="30">
        <v>0</v>
      </c>
      <c r="O604" s="30">
        <v>369.04</v>
      </c>
      <c r="P604" s="30">
        <v>0</v>
      </c>
      <c r="Q604" s="30">
        <v>369.04</v>
      </c>
      <c r="R604" s="30">
        <v>4374.8599999999997</v>
      </c>
      <c r="S604" s="30">
        <v>4374.8599999999997</v>
      </c>
      <c r="T604" s="30">
        <v>8910.64</v>
      </c>
      <c r="U604" s="30">
        <v>8910.64</v>
      </c>
      <c r="V604" s="30">
        <v>369.04</v>
      </c>
      <c r="W604" s="30">
        <v>0</v>
      </c>
      <c r="X604" s="30">
        <v>369.04</v>
      </c>
      <c r="Y604" s="30">
        <v>4374.8599999999997</v>
      </c>
      <c r="Z604" s="30">
        <v>4374.8599999999997</v>
      </c>
      <c r="AA604" s="30">
        <v>13285.5</v>
      </c>
      <c r="AB604" s="30">
        <v>0</v>
      </c>
      <c r="AC604" s="30">
        <v>0</v>
      </c>
      <c r="AD604" s="30">
        <v>0</v>
      </c>
    </row>
    <row r="605" spans="1:30">
      <c r="A605" s="30" t="s">
        <v>4646</v>
      </c>
      <c r="B605" s="30" t="s">
        <v>4666</v>
      </c>
      <c r="C605" s="30" t="b">
        <v>1</v>
      </c>
      <c r="D605" s="30" t="s">
        <v>5</v>
      </c>
      <c r="E605" s="30" t="s">
        <v>10430</v>
      </c>
      <c r="F605" s="30"/>
      <c r="G605" s="30" t="s">
        <v>10431</v>
      </c>
      <c r="H605" s="30">
        <v>0</v>
      </c>
      <c r="I605" s="32">
        <v>43190</v>
      </c>
      <c r="J605" s="32">
        <v>42913</v>
      </c>
      <c r="K605" s="30"/>
      <c r="L605" s="32">
        <v>42830</v>
      </c>
      <c r="M605" s="30">
        <v>13285.5</v>
      </c>
      <c r="N605" s="30">
        <v>0</v>
      </c>
      <c r="O605" s="30">
        <v>369.04</v>
      </c>
      <c r="P605" s="30">
        <v>0</v>
      </c>
      <c r="Q605" s="30">
        <v>369.04</v>
      </c>
      <c r="R605" s="30">
        <v>4374.8599999999997</v>
      </c>
      <c r="S605" s="30">
        <v>4374.8599999999997</v>
      </c>
      <c r="T605" s="30">
        <v>8910.64</v>
      </c>
      <c r="U605" s="30">
        <v>8910.64</v>
      </c>
      <c r="V605" s="30">
        <v>369.04</v>
      </c>
      <c r="W605" s="30">
        <v>0</v>
      </c>
      <c r="X605" s="30">
        <v>369.04</v>
      </c>
      <c r="Y605" s="30">
        <v>4374.8599999999997</v>
      </c>
      <c r="Z605" s="30">
        <v>4374.8599999999997</v>
      </c>
      <c r="AA605" s="30">
        <v>13285.5</v>
      </c>
      <c r="AB605" s="30">
        <v>0</v>
      </c>
      <c r="AC605" s="30">
        <v>0</v>
      </c>
      <c r="AD605" s="30">
        <v>0</v>
      </c>
    </row>
    <row r="606" spans="1:30">
      <c r="A606" s="30" t="s">
        <v>4647</v>
      </c>
      <c r="B606" s="30" t="s">
        <v>4666</v>
      </c>
      <c r="C606" s="30" t="b">
        <v>1</v>
      </c>
      <c r="D606" s="30" t="s">
        <v>5</v>
      </c>
      <c r="E606" s="30" t="s">
        <v>10430</v>
      </c>
      <c r="F606" s="30"/>
      <c r="G606" s="30" t="s">
        <v>10431</v>
      </c>
      <c r="H606" s="30">
        <v>0</v>
      </c>
      <c r="I606" s="32">
        <v>43190</v>
      </c>
      <c r="J606" s="32">
        <v>42913</v>
      </c>
      <c r="K606" s="30"/>
      <c r="L606" s="32">
        <v>42830</v>
      </c>
      <c r="M606" s="30">
        <v>13285.5</v>
      </c>
      <c r="N606" s="30">
        <v>0</v>
      </c>
      <c r="O606" s="30">
        <v>369.04</v>
      </c>
      <c r="P606" s="30">
        <v>0</v>
      </c>
      <c r="Q606" s="30">
        <v>369.04</v>
      </c>
      <c r="R606" s="30">
        <v>4374.8599999999997</v>
      </c>
      <c r="S606" s="30">
        <v>4374.8599999999997</v>
      </c>
      <c r="T606" s="30">
        <v>8910.64</v>
      </c>
      <c r="U606" s="30">
        <v>8910.64</v>
      </c>
      <c r="V606" s="30">
        <v>369.04</v>
      </c>
      <c r="W606" s="30">
        <v>0</v>
      </c>
      <c r="X606" s="30">
        <v>369.04</v>
      </c>
      <c r="Y606" s="30">
        <v>4374.8599999999997</v>
      </c>
      <c r="Z606" s="30">
        <v>4374.8599999999997</v>
      </c>
      <c r="AA606" s="30">
        <v>13285.5</v>
      </c>
      <c r="AB606" s="30">
        <v>0</v>
      </c>
      <c r="AC606" s="30">
        <v>0</v>
      </c>
      <c r="AD606" s="30">
        <v>0</v>
      </c>
    </row>
    <row r="607" spans="1:30">
      <c r="A607" s="30" t="s">
        <v>4648</v>
      </c>
      <c r="B607" s="30" t="s">
        <v>4666</v>
      </c>
      <c r="C607" s="30" t="b">
        <v>1</v>
      </c>
      <c r="D607" s="30" t="s">
        <v>5</v>
      </c>
      <c r="E607" s="30" t="s">
        <v>10430</v>
      </c>
      <c r="F607" s="30"/>
      <c r="G607" s="30" t="s">
        <v>10431</v>
      </c>
      <c r="H607" s="30">
        <v>0</v>
      </c>
      <c r="I607" s="32">
        <v>43190</v>
      </c>
      <c r="J607" s="32">
        <v>42913</v>
      </c>
      <c r="K607" s="30"/>
      <c r="L607" s="32">
        <v>42830</v>
      </c>
      <c r="M607" s="30">
        <v>13285.5</v>
      </c>
      <c r="N607" s="30">
        <v>0</v>
      </c>
      <c r="O607" s="30">
        <v>369.04</v>
      </c>
      <c r="P607" s="30">
        <v>0</v>
      </c>
      <c r="Q607" s="30">
        <v>369.04</v>
      </c>
      <c r="R607" s="30">
        <v>4374.8599999999997</v>
      </c>
      <c r="S607" s="30">
        <v>4374.8599999999997</v>
      </c>
      <c r="T607" s="30">
        <v>8910.64</v>
      </c>
      <c r="U607" s="30">
        <v>8910.64</v>
      </c>
      <c r="V607" s="30">
        <v>369.04</v>
      </c>
      <c r="W607" s="30">
        <v>0</v>
      </c>
      <c r="X607" s="30">
        <v>369.04</v>
      </c>
      <c r="Y607" s="30">
        <v>4374.8599999999997</v>
      </c>
      <c r="Z607" s="30">
        <v>4374.8599999999997</v>
      </c>
      <c r="AA607" s="30">
        <v>13285.5</v>
      </c>
      <c r="AB607" s="30">
        <v>0</v>
      </c>
      <c r="AC607" s="30">
        <v>0</v>
      </c>
      <c r="AD607" s="30">
        <v>0</v>
      </c>
    </row>
    <row r="608" spans="1:30">
      <c r="A608" s="30" t="s">
        <v>4649</v>
      </c>
      <c r="B608" s="30" t="s">
        <v>4666</v>
      </c>
      <c r="C608" s="30" t="b">
        <v>1</v>
      </c>
      <c r="D608" s="30" t="s">
        <v>5</v>
      </c>
      <c r="E608" s="30" t="s">
        <v>10430</v>
      </c>
      <c r="F608" s="30"/>
      <c r="G608" s="30" t="s">
        <v>10431</v>
      </c>
      <c r="H608" s="30">
        <v>0</v>
      </c>
      <c r="I608" s="32">
        <v>43190</v>
      </c>
      <c r="J608" s="32">
        <v>42913</v>
      </c>
      <c r="K608" s="30"/>
      <c r="L608" s="32">
        <v>42830</v>
      </c>
      <c r="M608" s="30">
        <v>13285.5</v>
      </c>
      <c r="N608" s="30">
        <v>0</v>
      </c>
      <c r="O608" s="30">
        <v>369.04</v>
      </c>
      <c r="P608" s="30">
        <v>0</v>
      </c>
      <c r="Q608" s="30">
        <v>369.04</v>
      </c>
      <c r="R608" s="30">
        <v>4374.8599999999997</v>
      </c>
      <c r="S608" s="30">
        <v>4374.8599999999997</v>
      </c>
      <c r="T608" s="30">
        <v>8910.64</v>
      </c>
      <c r="U608" s="30">
        <v>8910.64</v>
      </c>
      <c r="V608" s="30">
        <v>369.04</v>
      </c>
      <c r="W608" s="30">
        <v>0</v>
      </c>
      <c r="X608" s="30">
        <v>369.04</v>
      </c>
      <c r="Y608" s="30">
        <v>4374.8599999999997</v>
      </c>
      <c r="Z608" s="30">
        <v>4374.8599999999997</v>
      </c>
      <c r="AA608" s="30">
        <v>13285.5</v>
      </c>
      <c r="AB608" s="30">
        <v>0</v>
      </c>
      <c r="AC608" s="30">
        <v>0</v>
      </c>
      <c r="AD608" s="30">
        <v>0</v>
      </c>
    </row>
    <row r="609" spans="1:30">
      <c r="A609" s="30" t="s">
        <v>4650</v>
      </c>
      <c r="B609" s="30" t="s">
        <v>4666</v>
      </c>
      <c r="C609" s="30" t="b">
        <v>1</v>
      </c>
      <c r="D609" s="30" t="s">
        <v>5</v>
      </c>
      <c r="E609" s="30" t="s">
        <v>10430</v>
      </c>
      <c r="F609" s="30"/>
      <c r="G609" s="30" t="s">
        <v>10431</v>
      </c>
      <c r="H609" s="30">
        <v>0</v>
      </c>
      <c r="I609" s="32">
        <v>43190</v>
      </c>
      <c r="J609" s="32">
        <v>42913</v>
      </c>
      <c r="K609" s="30"/>
      <c r="L609" s="32">
        <v>42830</v>
      </c>
      <c r="M609" s="30">
        <v>13285.5</v>
      </c>
      <c r="N609" s="30">
        <v>0</v>
      </c>
      <c r="O609" s="30">
        <v>369.04</v>
      </c>
      <c r="P609" s="30">
        <v>0</v>
      </c>
      <c r="Q609" s="30">
        <v>369.04</v>
      </c>
      <c r="R609" s="30">
        <v>4374.8599999999997</v>
      </c>
      <c r="S609" s="30">
        <v>4374.8599999999997</v>
      </c>
      <c r="T609" s="30">
        <v>8910.64</v>
      </c>
      <c r="U609" s="30">
        <v>8910.64</v>
      </c>
      <c r="V609" s="30">
        <v>369.04</v>
      </c>
      <c r="W609" s="30">
        <v>0</v>
      </c>
      <c r="X609" s="30">
        <v>369.04</v>
      </c>
      <c r="Y609" s="30">
        <v>4374.8599999999997</v>
      </c>
      <c r="Z609" s="30">
        <v>4374.8599999999997</v>
      </c>
      <c r="AA609" s="30">
        <v>13285.5</v>
      </c>
      <c r="AB609" s="30">
        <v>0</v>
      </c>
      <c r="AC609" s="30">
        <v>0</v>
      </c>
      <c r="AD609" s="30">
        <v>0</v>
      </c>
    </row>
    <row r="610" spans="1:30">
      <c r="A610" s="30" t="s">
        <v>4651</v>
      </c>
      <c r="B610" s="30" t="s">
        <v>4667</v>
      </c>
      <c r="C610" s="30" t="b">
        <v>1</v>
      </c>
      <c r="D610" s="30" t="s">
        <v>5</v>
      </c>
      <c r="E610" s="30" t="s">
        <v>10430</v>
      </c>
      <c r="F610" s="30"/>
      <c r="G610" s="30" t="s">
        <v>10431</v>
      </c>
      <c r="H610" s="30">
        <v>0</v>
      </c>
      <c r="I610" s="32">
        <v>43190</v>
      </c>
      <c r="J610" s="32">
        <v>42913</v>
      </c>
      <c r="K610" s="30"/>
      <c r="L610" s="32">
        <v>42830</v>
      </c>
      <c r="M610" s="30">
        <v>2295.25</v>
      </c>
      <c r="N610" s="30">
        <v>0</v>
      </c>
      <c r="O610" s="30">
        <v>63.76</v>
      </c>
      <c r="P610" s="30">
        <v>0</v>
      </c>
      <c r="Q610" s="30">
        <v>63.76</v>
      </c>
      <c r="R610" s="30">
        <v>755.85</v>
      </c>
      <c r="S610" s="30">
        <v>755.85</v>
      </c>
      <c r="T610" s="30">
        <v>1539.4</v>
      </c>
      <c r="U610" s="30">
        <v>1539.4</v>
      </c>
      <c r="V610" s="30">
        <v>63.76</v>
      </c>
      <c r="W610" s="30">
        <v>0</v>
      </c>
      <c r="X610" s="30">
        <v>63.76</v>
      </c>
      <c r="Y610" s="30">
        <v>755.85</v>
      </c>
      <c r="Z610" s="30">
        <v>755.85</v>
      </c>
      <c r="AA610" s="30">
        <v>2295.25</v>
      </c>
      <c r="AB610" s="30">
        <v>0</v>
      </c>
      <c r="AC610" s="30">
        <v>0</v>
      </c>
      <c r="AD610" s="30">
        <v>0</v>
      </c>
    </row>
    <row r="611" spans="1:30">
      <c r="A611" s="30" t="s">
        <v>4652</v>
      </c>
      <c r="B611" s="30" t="s">
        <v>4667</v>
      </c>
      <c r="C611" s="30" t="b">
        <v>1</v>
      </c>
      <c r="D611" s="30" t="s">
        <v>5</v>
      </c>
      <c r="E611" s="30" t="s">
        <v>10430</v>
      </c>
      <c r="F611" s="30"/>
      <c r="G611" s="30" t="s">
        <v>10431</v>
      </c>
      <c r="H611" s="30">
        <v>0</v>
      </c>
      <c r="I611" s="32">
        <v>43190</v>
      </c>
      <c r="J611" s="32">
        <v>42913</v>
      </c>
      <c r="K611" s="30"/>
      <c r="L611" s="32">
        <v>42830</v>
      </c>
      <c r="M611" s="30">
        <v>2295.25</v>
      </c>
      <c r="N611" s="30">
        <v>0</v>
      </c>
      <c r="O611" s="30">
        <v>63.76</v>
      </c>
      <c r="P611" s="30">
        <v>0</v>
      </c>
      <c r="Q611" s="30">
        <v>63.76</v>
      </c>
      <c r="R611" s="30">
        <v>755.85</v>
      </c>
      <c r="S611" s="30">
        <v>755.85</v>
      </c>
      <c r="T611" s="30">
        <v>1539.4</v>
      </c>
      <c r="U611" s="30">
        <v>1539.4</v>
      </c>
      <c r="V611" s="30">
        <v>63.76</v>
      </c>
      <c r="W611" s="30">
        <v>0</v>
      </c>
      <c r="X611" s="30">
        <v>63.76</v>
      </c>
      <c r="Y611" s="30">
        <v>755.85</v>
      </c>
      <c r="Z611" s="30">
        <v>755.85</v>
      </c>
      <c r="AA611" s="30">
        <v>2295.25</v>
      </c>
      <c r="AB611" s="30">
        <v>0</v>
      </c>
      <c r="AC611" s="30">
        <v>0</v>
      </c>
      <c r="AD611" s="30">
        <v>0</v>
      </c>
    </row>
    <row r="612" spans="1:30">
      <c r="A612" s="30" t="s">
        <v>4653</v>
      </c>
      <c r="B612" s="30" t="s">
        <v>4667</v>
      </c>
      <c r="C612" s="30" t="b">
        <v>1</v>
      </c>
      <c r="D612" s="30" t="s">
        <v>5</v>
      </c>
      <c r="E612" s="30" t="s">
        <v>10430</v>
      </c>
      <c r="F612" s="30"/>
      <c r="G612" s="30" t="s">
        <v>10431</v>
      </c>
      <c r="H612" s="30">
        <v>0</v>
      </c>
      <c r="I612" s="32">
        <v>43190</v>
      </c>
      <c r="J612" s="32">
        <v>42913</v>
      </c>
      <c r="K612" s="30"/>
      <c r="L612" s="32">
        <v>42830</v>
      </c>
      <c r="M612" s="30">
        <v>2295.25</v>
      </c>
      <c r="N612" s="30">
        <v>0</v>
      </c>
      <c r="O612" s="30">
        <v>63.76</v>
      </c>
      <c r="P612" s="30">
        <v>0</v>
      </c>
      <c r="Q612" s="30">
        <v>63.76</v>
      </c>
      <c r="R612" s="30">
        <v>755.85</v>
      </c>
      <c r="S612" s="30">
        <v>755.85</v>
      </c>
      <c r="T612" s="30">
        <v>1539.4</v>
      </c>
      <c r="U612" s="30">
        <v>1539.4</v>
      </c>
      <c r="V612" s="30">
        <v>63.76</v>
      </c>
      <c r="W612" s="30">
        <v>0</v>
      </c>
      <c r="X612" s="30">
        <v>63.76</v>
      </c>
      <c r="Y612" s="30">
        <v>755.85</v>
      </c>
      <c r="Z612" s="30">
        <v>755.85</v>
      </c>
      <c r="AA612" s="30">
        <v>2295.25</v>
      </c>
      <c r="AB612" s="30">
        <v>0</v>
      </c>
      <c r="AC612" s="30">
        <v>0</v>
      </c>
      <c r="AD612" s="30">
        <v>0</v>
      </c>
    </row>
    <row r="613" spans="1:30">
      <c r="A613" s="30" t="s">
        <v>4654</v>
      </c>
      <c r="B613" s="30" t="s">
        <v>4667</v>
      </c>
      <c r="C613" s="30" t="b">
        <v>1</v>
      </c>
      <c r="D613" s="30" t="s">
        <v>5</v>
      </c>
      <c r="E613" s="30" t="s">
        <v>10430</v>
      </c>
      <c r="F613" s="30"/>
      <c r="G613" s="30" t="s">
        <v>10431</v>
      </c>
      <c r="H613" s="30">
        <v>0</v>
      </c>
      <c r="I613" s="32">
        <v>43190</v>
      </c>
      <c r="J613" s="32">
        <v>42913</v>
      </c>
      <c r="K613" s="30"/>
      <c r="L613" s="32">
        <v>42830</v>
      </c>
      <c r="M613" s="30">
        <v>2295.25</v>
      </c>
      <c r="N613" s="30">
        <v>0</v>
      </c>
      <c r="O613" s="30">
        <v>63.76</v>
      </c>
      <c r="P613" s="30">
        <v>0</v>
      </c>
      <c r="Q613" s="30">
        <v>63.76</v>
      </c>
      <c r="R613" s="30">
        <v>755.85</v>
      </c>
      <c r="S613" s="30">
        <v>755.85</v>
      </c>
      <c r="T613" s="30">
        <v>1539.4</v>
      </c>
      <c r="U613" s="30">
        <v>1539.4</v>
      </c>
      <c r="V613" s="30">
        <v>63.76</v>
      </c>
      <c r="W613" s="30">
        <v>0</v>
      </c>
      <c r="X613" s="30">
        <v>63.76</v>
      </c>
      <c r="Y613" s="30">
        <v>755.85</v>
      </c>
      <c r="Z613" s="30">
        <v>755.85</v>
      </c>
      <c r="AA613" s="30">
        <v>2295.25</v>
      </c>
      <c r="AB613" s="30">
        <v>0</v>
      </c>
      <c r="AC613" s="30">
        <v>0</v>
      </c>
      <c r="AD613" s="30">
        <v>0</v>
      </c>
    </row>
    <row r="614" spans="1:30">
      <c r="A614" s="30" t="s">
        <v>4655</v>
      </c>
      <c r="B614" s="30" t="s">
        <v>4667</v>
      </c>
      <c r="C614" s="30" t="b">
        <v>1</v>
      </c>
      <c r="D614" s="30" t="s">
        <v>5</v>
      </c>
      <c r="E614" s="30" t="s">
        <v>10430</v>
      </c>
      <c r="F614" s="30"/>
      <c r="G614" s="30" t="s">
        <v>10431</v>
      </c>
      <c r="H614" s="30">
        <v>0</v>
      </c>
      <c r="I614" s="32">
        <v>43190</v>
      </c>
      <c r="J614" s="32">
        <v>42913</v>
      </c>
      <c r="K614" s="30"/>
      <c r="L614" s="32">
        <v>42830</v>
      </c>
      <c r="M614" s="30">
        <v>2295.25</v>
      </c>
      <c r="N614" s="30">
        <v>0</v>
      </c>
      <c r="O614" s="30">
        <v>63.76</v>
      </c>
      <c r="P614" s="30">
        <v>0</v>
      </c>
      <c r="Q614" s="30">
        <v>63.76</v>
      </c>
      <c r="R614" s="30">
        <v>755.85</v>
      </c>
      <c r="S614" s="30">
        <v>755.85</v>
      </c>
      <c r="T614" s="30">
        <v>1539.4</v>
      </c>
      <c r="U614" s="30">
        <v>1539.4</v>
      </c>
      <c r="V614" s="30">
        <v>63.76</v>
      </c>
      <c r="W614" s="30">
        <v>0</v>
      </c>
      <c r="X614" s="30">
        <v>63.76</v>
      </c>
      <c r="Y614" s="30">
        <v>755.85</v>
      </c>
      <c r="Z614" s="30">
        <v>755.85</v>
      </c>
      <c r="AA614" s="30">
        <v>2295.25</v>
      </c>
      <c r="AB614" s="30">
        <v>0</v>
      </c>
      <c r="AC614" s="30">
        <v>0</v>
      </c>
      <c r="AD614" s="30">
        <v>0</v>
      </c>
    </row>
    <row r="615" spans="1:30">
      <c r="A615" s="30" t="s">
        <v>4656</v>
      </c>
      <c r="B615" s="30" t="s">
        <v>4667</v>
      </c>
      <c r="C615" s="30" t="b">
        <v>1</v>
      </c>
      <c r="D615" s="30" t="s">
        <v>5</v>
      </c>
      <c r="E615" s="30" t="s">
        <v>10430</v>
      </c>
      <c r="F615" s="30"/>
      <c r="G615" s="30" t="s">
        <v>10431</v>
      </c>
      <c r="H615" s="30">
        <v>0</v>
      </c>
      <c r="I615" s="32">
        <v>43190</v>
      </c>
      <c r="J615" s="32">
        <v>42913</v>
      </c>
      <c r="K615" s="30"/>
      <c r="L615" s="32">
        <v>42830</v>
      </c>
      <c r="M615" s="30">
        <v>2295.25</v>
      </c>
      <c r="N615" s="30">
        <v>0</v>
      </c>
      <c r="O615" s="30">
        <v>63.76</v>
      </c>
      <c r="P615" s="30">
        <v>0</v>
      </c>
      <c r="Q615" s="30">
        <v>63.76</v>
      </c>
      <c r="R615" s="30">
        <v>755.85</v>
      </c>
      <c r="S615" s="30">
        <v>755.85</v>
      </c>
      <c r="T615" s="30">
        <v>1539.4</v>
      </c>
      <c r="U615" s="30">
        <v>1539.4</v>
      </c>
      <c r="V615" s="30">
        <v>63.76</v>
      </c>
      <c r="W615" s="30">
        <v>0</v>
      </c>
      <c r="X615" s="30">
        <v>63.76</v>
      </c>
      <c r="Y615" s="30">
        <v>755.85</v>
      </c>
      <c r="Z615" s="30">
        <v>755.85</v>
      </c>
      <c r="AA615" s="30">
        <v>2295.25</v>
      </c>
      <c r="AB615" s="30">
        <v>0</v>
      </c>
      <c r="AC615" s="30">
        <v>0</v>
      </c>
      <c r="AD615" s="30">
        <v>0</v>
      </c>
    </row>
    <row r="616" spans="1:30">
      <c r="A616" s="30" t="s">
        <v>4657</v>
      </c>
      <c r="B616" s="30" t="s">
        <v>4667</v>
      </c>
      <c r="C616" s="30" t="b">
        <v>1</v>
      </c>
      <c r="D616" s="30" t="s">
        <v>5</v>
      </c>
      <c r="E616" s="30" t="s">
        <v>10430</v>
      </c>
      <c r="F616" s="30"/>
      <c r="G616" s="30" t="s">
        <v>10431</v>
      </c>
      <c r="H616" s="30">
        <v>0</v>
      </c>
      <c r="I616" s="32">
        <v>43190</v>
      </c>
      <c r="J616" s="32">
        <v>42913</v>
      </c>
      <c r="K616" s="30"/>
      <c r="L616" s="32">
        <v>42830</v>
      </c>
      <c r="M616" s="30">
        <v>2295.25</v>
      </c>
      <c r="N616" s="30">
        <v>0</v>
      </c>
      <c r="O616" s="30">
        <v>63.76</v>
      </c>
      <c r="P616" s="30">
        <v>0</v>
      </c>
      <c r="Q616" s="30">
        <v>63.76</v>
      </c>
      <c r="R616" s="30">
        <v>755.85</v>
      </c>
      <c r="S616" s="30">
        <v>755.85</v>
      </c>
      <c r="T616" s="30">
        <v>1539.4</v>
      </c>
      <c r="U616" s="30">
        <v>1539.4</v>
      </c>
      <c r="V616" s="30">
        <v>63.76</v>
      </c>
      <c r="W616" s="30">
        <v>0</v>
      </c>
      <c r="X616" s="30">
        <v>63.76</v>
      </c>
      <c r="Y616" s="30">
        <v>755.85</v>
      </c>
      <c r="Z616" s="30">
        <v>755.85</v>
      </c>
      <c r="AA616" s="30">
        <v>2295.25</v>
      </c>
      <c r="AB616" s="30">
        <v>0</v>
      </c>
      <c r="AC616" s="30">
        <v>0</v>
      </c>
      <c r="AD616" s="30">
        <v>0</v>
      </c>
    </row>
    <row r="617" spans="1:30">
      <c r="A617" s="30" t="s">
        <v>4658</v>
      </c>
      <c r="B617" s="30" t="s">
        <v>4667</v>
      </c>
      <c r="C617" s="30" t="b">
        <v>1</v>
      </c>
      <c r="D617" s="30" t="s">
        <v>5</v>
      </c>
      <c r="E617" s="30" t="s">
        <v>10430</v>
      </c>
      <c r="F617" s="30"/>
      <c r="G617" s="30" t="s">
        <v>10431</v>
      </c>
      <c r="H617" s="30">
        <v>0</v>
      </c>
      <c r="I617" s="32">
        <v>43190</v>
      </c>
      <c r="J617" s="32">
        <v>42913</v>
      </c>
      <c r="K617" s="30"/>
      <c r="L617" s="32">
        <v>42830</v>
      </c>
      <c r="M617" s="30">
        <v>2295.25</v>
      </c>
      <c r="N617" s="30">
        <v>0</v>
      </c>
      <c r="O617" s="30">
        <v>63.76</v>
      </c>
      <c r="P617" s="30">
        <v>0</v>
      </c>
      <c r="Q617" s="30">
        <v>63.76</v>
      </c>
      <c r="R617" s="30">
        <v>755.85</v>
      </c>
      <c r="S617" s="30">
        <v>755.85</v>
      </c>
      <c r="T617" s="30">
        <v>1539.4</v>
      </c>
      <c r="U617" s="30">
        <v>1539.4</v>
      </c>
      <c r="V617" s="30">
        <v>63.76</v>
      </c>
      <c r="W617" s="30">
        <v>0</v>
      </c>
      <c r="X617" s="30">
        <v>63.76</v>
      </c>
      <c r="Y617" s="30">
        <v>755.85</v>
      </c>
      <c r="Z617" s="30">
        <v>755.85</v>
      </c>
      <c r="AA617" s="30">
        <v>2295.25</v>
      </c>
      <c r="AB617" s="30">
        <v>0</v>
      </c>
      <c r="AC617" s="30">
        <v>0</v>
      </c>
      <c r="AD617" s="30">
        <v>0</v>
      </c>
    </row>
    <row r="618" spans="1:30">
      <c r="A618" s="30" t="s">
        <v>4659</v>
      </c>
      <c r="B618" s="30" t="s">
        <v>4667</v>
      </c>
      <c r="C618" s="30" t="b">
        <v>1</v>
      </c>
      <c r="D618" s="30" t="s">
        <v>5</v>
      </c>
      <c r="E618" s="30" t="s">
        <v>10430</v>
      </c>
      <c r="F618" s="30"/>
      <c r="G618" s="30" t="s">
        <v>10431</v>
      </c>
      <c r="H618" s="30">
        <v>0</v>
      </c>
      <c r="I618" s="32">
        <v>43190</v>
      </c>
      <c r="J618" s="32">
        <v>42913</v>
      </c>
      <c r="K618" s="30"/>
      <c r="L618" s="32">
        <v>42830</v>
      </c>
      <c r="M618" s="30">
        <v>2295.25</v>
      </c>
      <c r="N618" s="30">
        <v>0</v>
      </c>
      <c r="O618" s="30">
        <v>63.76</v>
      </c>
      <c r="P618" s="30">
        <v>0</v>
      </c>
      <c r="Q618" s="30">
        <v>63.76</v>
      </c>
      <c r="R618" s="30">
        <v>755.85</v>
      </c>
      <c r="S618" s="30">
        <v>755.85</v>
      </c>
      <c r="T618" s="30">
        <v>1539.4</v>
      </c>
      <c r="U618" s="30">
        <v>1539.4</v>
      </c>
      <c r="V618" s="30">
        <v>63.76</v>
      </c>
      <c r="W618" s="30">
        <v>0</v>
      </c>
      <c r="X618" s="30">
        <v>63.76</v>
      </c>
      <c r="Y618" s="30">
        <v>755.85</v>
      </c>
      <c r="Z618" s="30">
        <v>755.85</v>
      </c>
      <c r="AA618" s="30">
        <v>2295.25</v>
      </c>
      <c r="AB618" s="30">
        <v>0</v>
      </c>
      <c r="AC618" s="30">
        <v>0</v>
      </c>
      <c r="AD618" s="30">
        <v>0</v>
      </c>
    </row>
    <row r="619" spans="1:30">
      <c r="A619" s="30" t="s">
        <v>4660</v>
      </c>
      <c r="B619" s="30" t="s">
        <v>4667</v>
      </c>
      <c r="C619" s="30" t="b">
        <v>1</v>
      </c>
      <c r="D619" s="30" t="s">
        <v>5</v>
      </c>
      <c r="E619" s="30" t="s">
        <v>10430</v>
      </c>
      <c r="F619" s="30"/>
      <c r="G619" s="30" t="s">
        <v>10431</v>
      </c>
      <c r="H619" s="30">
        <v>0</v>
      </c>
      <c r="I619" s="32">
        <v>43190</v>
      </c>
      <c r="J619" s="32">
        <v>42913</v>
      </c>
      <c r="K619" s="30"/>
      <c r="L619" s="32">
        <v>42830</v>
      </c>
      <c r="M619" s="30">
        <v>2295.25</v>
      </c>
      <c r="N619" s="30">
        <v>0</v>
      </c>
      <c r="O619" s="30">
        <v>63.76</v>
      </c>
      <c r="P619" s="30">
        <v>0</v>
      </c>
      <c r="Q619" s="30">
        <v>63.76</v>
      </c>
      <c r="R619" s="30">
        <v>755.85</v>
      </c>
      <c r="S619" s="30">
        <v>755.85</v>
      </c>
      <c r="T619" s="30">
        <v>1539.4</v>
      </c>
      <c r="U619" s="30">
        <v>1539.4</v>
      </c>
      <c r="V619" s="30">
        <v>63.76</v>
      </c>
      <c r="W619" s="30">
        <v>0</v>
      </c>
      <c r="X619" s="30">
        <v>63.76</v>
      </c>
      <c r="Y619" s="30">
        <v>755.85</v>
      </c>
      <c r="Z619" s="30">
        <v>755.85</v>
      </c>
      <c r="AA619" s="30">
        <v>2295.25</v>
      </c>
      <c r="AB619" s="30">
        <v>0</v>
      </c>
      <c r="AC619" s="30">
        <v>0</v>
      </c>
      <c r="AD619" s="30">
        <v>0</v>
      </c>
    </row>
    <row r="620" spans="1:30">
      <c r="A620" s="30" t="s">
        <v>4661</v>
      </c>
      <c r="B620" s="30" t="s">
        <v>4509</v>
      </c>
      <c r="C620" s="30" t="b">
        <v>1</v>
      </c>
      <c r="D620" s="30" t="s">
        <v>5</v>
      </c>
      <c r="E620" s="30" t="s">
        <v>10430</v>
      </c>
      <c r="F620" s="30"/>
      <c r="G620" s="30" t="s">
        <v>10431</v>
      </c>
      <c r="H620" s="30">
        <v>0</v>
      </c>
      <c r="I620" s="32">
        <v>43190</v>
      </c>
      <c r="J620" s="32">
        <v>43019</v>
      </c>
      <c r="K620" s="30"/>
      <c r="L620" s="32">
        <v>42970</v>
      </c>
      <c r="M620" s="30">
        <v>9336.6</v>
      </c>
      <c r="N620" s="30">
        <v>0</v>
      </c>
      <c r="O620" s="30">
        <v>259.35000000000002</v>
      </c>
      <c r="P620" s="30">
        <v>0</v>
      </c>
      <c r="Q620" s="30">
        <v>259.35000000000002</v>
      </c>
      <c r="R620" s="30">
        <v>1892.18</v>
      </c>
      <c r="S620" s="30">
        <v>1892.18</v>
      </c>
      <c r="T620" s="30">
        <v>7444.42</v>
      </c>
      <c r="U620" s="30">
        <v>7444.42</v>
      </c>
      <c r="V620" s="30">
        <v>259.35000000000002</v>
      </c>
      <c r="W620" s="30">
        <v>0</v>
      </c>
      <c r="X620" s="30">
        <v>259.35000000000002</v>
      </c>
      <c r="Y620" s="30">
        <v>1892.18</v>
      </c>
      <c r="Z620" s="30">
        <v>1892.18</v>
      </c>
      <c r="AA620" s="30">
        <v>9336.6</v>
      </c>
      <c r="AB620" s="30">
        <v>0</v>
      </c>
      <c r="AC620" s="30">
        <v>0</v>
      </c>
      <c r="AD620" s="30">
        <v>0</v>
      </c>
    </row>
    <row r="621" spans="1:30">
      <c r="A621" s="30" t="s">
        <v>4662</v>
      </c>
      <c r="B621" s="30" t="s">
        <v>4509</v>
      </c>
      <c r="C621" s="30" t="b">
        <v>1</v>
      </c>
      <c r="D621" s="30" t="s">
        <v>5</v>
      </c>
      <c r="E621" s="30" t="s">
        <v>10430</v>
      </c>
      <c r="F621" s="30"/>
      <c r="G621" s="30" t="s">
        <v>10431</v>
      </c>
      <c r="H621" s="30">
        <v>0</v>
      </c>
      <c r="I621" s="32">
        <v>43190</v>
      </c>
      <c r="J621" s="32">
        <v>43019</v>
      </c>
      <c r="K621" s="30"/>
      <c r="L621" s="32">
        <v>42970</v>
      </c>
      <c r="M621" s="30">
        <v>9336.6</v>
      </c>
      <c r="N621" s="30">
        <v>0</v>
      </c>
      <c r="O621" s="30">
        <v>259.35000000000002</v>
      </c>
      <c r="P621" s="30">
        <v>0</v>
      </c>
      <c r="Q621" s="30">
        <v>259.35000000000002</v>
      </c>
      <c r="R621" s="30">
        <v>1892.18</v>
      </c>
      <c r="S621" s="30">
        <v>1892.18</v>
      </c>
      <c r="T621" s="30">
        <v>7444.42</v>
      </c>
      <c r="U621" s="30">
        <v>7444.42</v>
      </c>
      <c r="V621" s="30">
        <v>259.35000000000002</v>
      </c>
      <c r="W621" s="30">
        <v>0</v>
      </c>
      <c r="X621" s="30">
        <v>259.35000000000002</v>
      </c>
      <c r="Y621" s="30">
        <v>1892.18</v>
      </c>
      <c r="Z621" s="30">
        <v>1892.18</v>
      </c>
      <c r="AA621" s="30">
        <v>9336.6</v>
      </c>
      <c r="AB621" s="30">
        <v>0</v>
      </c>
      <c r="AC621" s="30">
        <v>0</v>
      </c>
      <c r="AD621" s="30">
        <v>0</v>
      </c>
    </row>
    <row r="622" spans="1:30">
      <c r="A622" s="30" t="s">
        <v>4663</v>
      </c>
      <c r="B622" s="30" t="s">
        <v>4509</v>
      </c>
      <c r="C622" s="30" t="b">
        <v>1</v>
      </c>
      <c r="D622" s="30" t="s">
        <v>5</v>
      </c>
      <c r="E622" s="30" t="s">
        <v>10430</v>
      </c>
      <c r="F622" s="30"/>
      <c r="G622" s="30" t="s">
        <v>10431</v>
      </c>
      <c r="H622" s="30">
        <v>0</v>
      </c>
      <c r="I622" s="32">
        <v>43190</v>
      </c>
      <c r="J622" s="32">
        <v>43019</v>
      </c>
      <c r="K622" s="30"/>
      <c r="L622" s="32">
        <v>42970</v>
      </c>
      <c r="M622" s="30">
        <v>9336.6</v>
      </c>
      <c r="N622" s="30">
        <v>0</v>
      </c>
      <c r="O622" s="30">
        <v>259.35000000000002</v>
      </c>
      <c r="P622" s="30">
        <v>0</v>
      </c>
      <c r="Q622" s="30">
        <v>259.35000000000002</v>
      </c>
      <c r="R622" s="30">
        <v>1892.18</v>
      </c>
      <c r="S622" s="30">
        <v>1892.18</v>
      </c>
      <c r="T622" s="30">
        <v>7444.42</v>
      </c>
      <c r="U622" s="30">
        <v>7444.42</v>
      </c>
      <c r="V622" s="30">
        <v>259.35000000000002</v>
      </c>
      <c r="W622" s="30">
        <v>0</v>
      </c>
      <c r="X622" s="30">
        <v>259.35000000000002</v>
      </c>
      <c r="Y622" s="30">
        <v>1892.18</v>
      </c>
      <c r="Z622" s="30">
        <v>1892.18</v>
      </c>
      <c r="AA622" s="30">
        <v>9336.6</v>
      </c>
      <c r="AB622" s="30">
        <v>0</v>
      </c>
      <c r="AC622" s="30">
        <v>0</v>
      </c>
      <c r="AD622" s="30">
        <v>0</v>
      </c>
    </row>
    <row r="623" spans="1:30">
      <c r="A623" s="30" t="s">
        <v>4664</v>
      </c>
      <c r="B623" s="30" t="s">
        <v>4668</v>
      </c>
      <c r="C623" s="30" t="b">
        <v>1</v>
      </c>
      <c r="D623" s="30" t="s">
        <v>5</v>
      </c>
      <c r="E623" s="30" t="s">
        <v>10430</v>
      </c>
      <c r="F623" s="30"/>
      <c r="G623" s="30" t="s">
        <v>10431</v>
      </c>
      <c r="H623" s="30">
        <v>0</v>
      </c>
      <c r="I623" s="32">
        <v>43190</v>
      </c>
      <c r="J623" s="32">
        <v>43019</v>
      </c>
      <c r="K623" s="30"/>
      <c r="L623" s="32">
        <v>42970</v>
      </c>
      <c r="M623" s="30">
        <v>1851.36</v>
      </c>
      <c r="N623" s="30">
        <v>0</v>
      </c>
      <c r="O623" s="30">
        <v>51.43</v>
      </c>
      <c r="P623" s="30">
        <v>0</v>
      </c>
      <c r="Q623" s="30">
        <v>51.43</v>
      </c>
      <c r="R623" s="30">
        <v>375.23</v>
      </c>
      <c r="S623" s="30">
        <v>375.23</v>
      </c>
      <c r="T623" s="30">
        <v>1476.13</v>
      </c>
      <c r="U623" s="30">
        <v>1476.13</v>
      </c>
      <c r="V623" s="30">
        <v>51.43</v>
      </c>
      <c r="W623" s="30">
        <v>0</v>
      </c>
      <c r="X623" s="30">
        <v>51.43</v>
      </c>
      <c r="Y623" s="30">
        <v>375.23</v>
      </c>
      <c r="Z623" s="30">
        <v>375.23</v>
      </c>
      <c r="AA623" s="30">
        <v>1851.36</v>
      </c>
      <c r="AB623" s="30">
        <v>0</v>
      </c>
      <c r="AC623" s="30">
        <v>0</v>
      </c>
      <c r="AD623" s="30">
        <v>0</v>
      </c>
    </row>
    <row r="624" spans="1:30">
      <c r="A624" s="30" t="s">
        <v>4665</v>
      </c>
      <c r="B624" s="30" t="s">
        <v>4668</v>
      </c>
      <c r="C624" s="30" t="b">
        <v>1</v>
      </c>
      <c r="D624" s="30" t="s">
        <v>5</v>
      </c>
      <c r="E624" s="30" t="s">
        <v>10430</v>
      </c>
      <c r="F624" s="30"/>
      <c r="G624" s="30" t="s">
        <v>10431</v>
      </c>
      <c r="H624" s="30">
        <v>0</v>
      </c>
      <c r="I624" s="32">
        <v>43190</v>
      </c>
      <c r="J624" s="32">
        <v>43019</v>
      </c>
      <c r="K624" s="30"/>
      <c r="L624" s="32">
        <v>42970</v>
      </c>
      <c r="M624" s="30">
        <v>1851.36</v>
      </c>
      <c r="N624" s="30">
        <v>0</v>
      </c>
      <c r="O624" s="30">
        <v>51.43</v>
      </c>
      <c r="P624" s="30">
        <v>0</v>
      </c>
      <c r="Q624" s="30">
        <v>51.43</v>
      </c>
      <c r="R624" s="30">
        <v>375.23</v>
      </c>
      <c r="S624" s="30">
        <v>375.23</v>
      </c>
      <c r="T624" s="30">
        <v>1476.13</v>
      </c>
      <c r="U624" s="30">
        <v>1476.13</v>
      </c>
      <c r="V624" s="30">
        <v>51.43</v>
      </c>
      <c r="W624" s="30">
        <v>0</v>
      </c>
      <c r="X624" s="30">
        <v>51.43</v>
      </c>
      <c r="Y624" s="30">
        <v>375.23</v>
      </c>
      <c r="Z624" s="30">
        <v>375.23</v>
      </c>
      <c r="AA624" s="30">
        <v>1851.36</v>
      </c>
      <c r="AB624" s="30">
        <v>0</v>
      </c>
      <c r="AC624" s="30">
        <v>0</v>
      </c>
      <c r="AD624" s="30">
        <v>0</v>
      </c>
    </row>
    <row r="625" spans="1:30">
      <c r="A625" s="30" t="s">
        <v>10535</v>
      </c>
      <c r="B625" s="30" t="s">
        <v>4668</v>
      </c>
      <c r="C625" s="30" t="b">
        <v>1</v>
      </c>
      <c r="D625" s="30" t="s">
        <v>5</v>
      </c>
      <c r="E625" s="30" t="s">
        <v>10430</v>
      </c>
      <c r="F625" s="30"/>
      <c r="G625" s="30" t="s">
        <v>10431</v>
      </c>
      <c r="H625" s="30">
        <v>0</v>
      </c>
      <c r="I625" s="32">
        <v>43190</v>
      </c>
      <c r="J625" s="32">
        <v>43019</v>
      </c>
      <c r="K625" s="30"/>
      <c r="L625" s="32">
        <v>42970</v>
      </c>
      <c r="M625" s="30">
        <v>1851.36</v>
      </c>
      <c r="N625" s="30">
        <v>0</v>
      </c>
      <c r="O625" s="30">
        <v>51.43</v>
      </c>
      <c r="P625" s="30">
        <v>0</v>
      </c>
      <c r="Q625" s="30">
        <v>51.43</v>
      </c>
      <c r="R625" s="30">
        <v>375.23</v>
      </c>
      <c r="S625" s="30">
        <v>375.23</v>
      </c>
      <c r="T625" s="30">
        <v>1476.13</v>
      </c>
      <c r="U625" s="30">
        <v>1476.13</v>
      </c>
      <c r="V625" s="30">
        <v>51.43</v>
      </c>
      <c r="W625" s="30">
        <v>0</v>
      </c>
      <c r="X625" s="30">
        <v>51.43</v>
      </c>
      <c r="Y625" s="30">
        <v>375.23</v>
      </c>
      <c r="Z625" s="30">
        <v>375.23</v>
      </c>
      <c r="AA625" s="30">
        <v>1851.36</v>
      </c>
      <c r="AB625" s="30">
        <v>0</v>
      </c>
      <c r="AC625" s="30">
        <v>0</v>
      </c>
      <c r="AD625" s="30">
        <v>0</v>
      </c>
    </row>
    <row r="626" spans="1:30" hidden="1">
      <c r="A626" s="30" t="s">
        <v>938</v>
      </c>
      <c r="B626" s="30" t="s">
        <v>939</v>
      </c>
      <c r="C626" s="30" t="b">
        <v>1</v>
      </c>
      <c r="D626" s="30" t="s">
        <v>940</v>
      </c>
      <c r="E626" s="30" t="s">
        <v>10536</v>
      </c>
      <c r="F626" s="30"/>
      <c r="G626" s="30" t="s">
        <v>10537</v>
      </c>
      <c r="H626" s="30">
        <v>0</v>
      </c>
      <c r="I626" s="32">
        <v>43190</v>
      </c>
      <c r="J626" s="32">
        <v>42388</v>
      </c>
      <c r="K626" s="30"/>
      <c r="L626" s="32">
        <v>41694</v>
      </c>
      <c r="M626" s="30">
        <v>6600</v>
      </c>
      <c r="N626" s="30">
        <v>0</v>
      </c>
      <c r="O626" s="30">
        <v>110</v>
      </c>
      <c r="P626" s="30">
        <v>1320</v>
      </c>
      <c r="Q626" s="30">
        <v>110</v>
      </c>
      <c r="R626" s="30">
        <v>1320</v>
      </c>
      <c r="S626" s="30">
        <v>5406.9</v>
      </c>
      <c r="T626" s="30">
        <v>1193.0999999999999</v>
      </c>
      <c r="U626" s="30">
        <v>1193.0999999999999</v>
      </c>
      <c r="V626" s="30">
        <v>110</v>
      </c>
      <c r="W626" s="30">
        <v>1320</v>
      </c>
      <c r="X626" s="30">
        <v>110</v>
      </c>
      <c r="Y626" s="30">
        <v>1320</v>
      </c>
      <c r="Z626" s="30">
        <v>5406.9</v>
      </c>
      <c r="AA626" s="30">
        <v>4053.1</v>
      </c>
      <c r="AB626" s="30">
        <v>0</v>
      </c>
      <c r="AC626" s="30">
        <v>0</v>
      </c>
      <c r="AD626" s="30">
        <v>0</v>
      </c>
    </row>
    <row r="627" spans="1:30" hidden="1">
      <c r="A627" s="30" t="s">
        <v>941</v>
      </c>
      <c r="B627" s="30" t="s">
        <v>942</v>
      </c>
      <c r="C627" s="30" t="b">
        <v>1</v>
      </c>
      <c r="D627" s="30" t="s">
        <v>940</v>
      </c>
      <c r="E627" s="30" t="s">
        <v>10536</v>
      </c>
      <c r="F627" s="30"/>
      <c r="G627" s="30" t="s">
        <v>10537</v>
      </c>
      <c r="H627" s="30">
        <v>0</v>
      </c>
      <c r="I627" s="32">
        <v>43190</v>
      </c>
      <c r="J627" s="32">
        <v>42388</v>
      </c>
      <c r="K627" s="30"/>
      <c r="L627" s="32">
        <v>41456</v>
      </c>
      <c r="M627" s="30">
        <v>2018.29</v>
      </c>
      <c r="N627" s="30">
        <v>0</v>
      </c>
      <c r="O627" s="30">
        <v>33.64</v>
      </c>
      <c r="P627" s="30">
        <v>403.68</v>
      </c>
      <c r="Q627" s="30">
        <v>33.64</v>
      </c>
      <c r="R627" s="30">
        <v>403.68</v>
      </c>
      <c r="S627" s="30">
        <v>1943.51</v>
      </c>
      <c r="T627" s="30">
        <v>74.78</v>
      </c>
      <c r="U627" s="30">
        <v>74.78</v>
      </c>
      <c r="V627" s="30">
        <v>33.64</v>
      </c>
      <c r="W627" s="30">
        <v>403.68</v>
      </c>
      <c r="X627" s="30">
        <v>33.64</v>
      </c>
      <c r="Y627" s="30">
        <v>403.68</v>
      </c>
      <c r="Z627" s="30">
        <v>1943.51</v>
      </c>
      <c r="AA627" s="30">
        <v>781.22</v>
      </c>
      <c r="AB627" s="30">
        <v>0</v>
      </c>
      <c r="AC627" s="30">
        <v>0</v>
      </c>
      <c r="AD627" s="30">
        <v>0</v>
      </c>
    </row>
    <row r="628" spans="1:30" hidden="1">
      <c r="A628" s="30" t="s">
        <v>943</v>
      </c>
      <c r="B628" s="30" t="s">
        <v>944</v>
      </c>
      <c r="C628" s="30" t="b">
        <v>1</v>
      </c>
      <c r="D628" s="30" t="s">
        <v>940</v>
      </c>
      <c r="E628" s="30" t="s">
        <v>10536</v>
      </c>
      <c r="F628" s="30"/>
      <c r="G628" s="30" t="s">
        <v>10537</v>
      </c>
      <c r="H628" s="30">
        <v>0</v>
      </c>
      <c r="I628" s="32">
        <v>43190</v>
      </c>
      <c r="J628" s="32">
        <v>42388</v>
      </c>
      <c r="K628" s="30"/>
      <c r="L628" s="32">
        <v>41694</v>
      </c>
      <c r="M628" s="30">
        <v>6600</v>
      </c>
      <c r="N628" s="30">
        <v>0</v>
      </c>
      <c r="O628" s="30">
        <v>110</v>
      </c>
      <c r="P628" s="30">
        <v>1320</v>
      </c>
      <c r="Q628" s="30">
        <v>110</v>
      </c>
      <c r="R628" s="30">
        <v>1320</v>
      </c>
      <c r="S628" s="30">
        <v>5406.9</v>
      </c>
      <c r="T628" s="30">
        <v>1193.0999999999999</v>
      </c>
      <c r="U628" s="30">
        <v>1193.0999999999999</v>
      </c>
      <c r="V628" s="30">
        <v>110</v>
      </c>
      <c r="W628" s="30">
        <v>1320</v>
      </c>
      <c r="X628" s="30">
        <v>110</v>
      </c>
      <c r="Y628" s="30">
        <v>1320</v>
      </c>
      <c r="Z628" s="30">
        <v>5406.9</v>
      </c>
      <c r="AA628" s="30">
        <v>4053.1</v>
      </c>
      <c r="AB628" s="30">
        <v>0</v>
      </c>
      <c r="AC628" s="30">
        <v>0</v>
      </c>
      <c r="AD628" s="30">
        <v>0</v>
      </c>
    </row>
    <row r="629" spans="1:30" hidden="1">
      <c r="A629" s="30" t="s">
        <v>945</v>
      </c>
      <c r="B629" s="30" t="s">
        <v>946</v>
      </c>
      <c r="C629" s="30" t="b">
        <v>1</v>
      </c>
      <c r="D629" s="30" t="s">
        <v>940</v>
      </c>
      <c r="E629" s="30" t="s">
        <v>10536</v>
      </c>
      <c r="F629" s="30"/>
      <c r="G629" s="30" t="s">
        <v>10537</v>
      </c>
      <c r="H629" s="30">
        <v>0</v>
      </c>
      <c r="I629" s="32">
        <v>43190</v>
      </c>
      <c r="J629" s="32">
        <v>42388</v>
      </c>
      <c r="K629" s="30"/>
      <c r="L629" s="32">
        <v>41561</v>
      </c>
      <c r="M629" s="30">
        <v>59196.43</v>
      </c>
      <c r="N629" s="30">
        <v>0</v>
      </c>
      <c r="O629" s="30">
        <v>986.61</v>
      </c>
      <c r="P629" s="30">
        <v>11839.32</v>
      </c>
      <c r="Q629" s="30">
        <v>986.61</v>
      </c>
      <c r="R629" s="30">
        <v>11839.32</v>
      </c>
      <c r="S629" s="30">
        <v>52868.959999999999</v>
      </c>
      <c r="T629" s="30">
        <v>6327.47</v>
      </c>
      <c r="U629" s="30">
        <v>6327.47</v>
      </c>
      <c r="V629" s="30">
        <v>986.61</v>
      </c>
      <c r="W629" s="30">
        <v>11839.32</v>
      </c>
      <c r="X629" s="30">
        <v>986.61</v>
      </c>
      <c r="Y629" s="30">
        <v>11839.32</v>
      </c>
      <c r="Z629" s="30">
        <v>52868.959999999999</v>
      </c>
      <c r="AA629" s="30">
        <v>35925.769999999997</v>
      </c>
      <c r="AB629" s="30">
        <v>0</v>
      </c>
      <c r="AC629" s="30">
        <v>0</v>
      </c>
      <c r="AD629" s="30">
        <v>0</v>
      </c>
    </row>
    <row r="630" spans="1:30" hidden="1">
      <c r="A630" s="30" t="s">
        <v>947</v>
      </c>
      <c r="B630" s="30" t="s">
        <v>948</v>
      </c>
      <c r="C630" s="30" t="b">
        <v>1</v>
      </c>
      <c r="D630" s="30" t="s">
        <v>940</v>
      </c>
      <c r="E630" s="30" t="s">
        <v>10536</v>
      </c>
      <c r="F630" s="30"/>
      <c r="G630" s="30" t="s">
        <v>10537</v>
      </c>
      <c r="H630" s="30">
        <v>0</v>
      </c>
      <c r="I630" s="32">
        <v>43190</v>
      </c>
      <c r="J630" s="32">
        <v>42388</v>
      </c>
      <c r="K630" s="30"/>
      <c r="L630" s="32">
        <v>41429</v>
      </c>
      <c r="M630" s="30">
        <v>2999.95</v>
      </c>
      <c r="N630" s="30">
        <v>0</v>
      </c>
      <c r="O630" s="30">
        <v>50</v>
      </c>
      <c r="P630" s="30">
        <v>600</v>
      </c>
      <c r="Q630" s="30">
        <v>50</v>
      </c>
      <c r="R630" s="30">
        <v>600</v>
      </c>
      <c r="S630" s="30">
        <v>2894</v>
      </c>
      <c r="T630" s="30">
        <v>105.95</v>
      </c>
      <c r="U630" s="30">
        <v>105.95</v>
      </c>
      <c r="V630" s="30">
        <v>50</v>
      </c>
      <c r="W630" s="30">
        <v>600</v>
      </c>
      <c r="X630" s="30">
        <v>50</v>
      </c>
      <c r="Y630" s="30">
        <v>600</v>
      </c>
      <c r="Z630" s="30">
        <v>2894</v>
      </c>
      <c r="AA630" s="30">
        <v>1205.95</v>
      </c>
      <c r="AB630" s="30">
        <v>0</v>
      </c>
      <c r="AC630" s="30">
        <v>0</v>
      </c>
      <c r="AD630" s="30">
        <v>0</v>
      </c>
    </row>
    <row r="631" spans="1:30" hidden="1">
      <c r="A631" s="30" t="s">
        <v>949</v>
      </c>
      <c r="B631" s="30" t="s">
        <v>950</v>
      </c>
      <c r="C631" s="30" t="b">
        <v>1</v>
      </c>
      <c r="D631" s="30" t="s">
        <v>940</v>
      </c>
      <c r="E631" s="30" t="s">
        <v>10536</v>
      </c>
      <c r="F631" s="30"/>
      <c r="G631" s="30" t="s">
        <v>10537</v>
      </c>
      <c r="H631" s="30">
        <v>0</v>
      </c>
      <c r="I631" s="32">
        <v>43190</v>
      </c>
      <c r="J631" s="32">
        <v>42388</v>
      </c>
      <c r="K631" s="30"/>
      <c r="L631" s="32">
        <v>41655</v>
      </c>
      <c r="M631" s="30">
        <v>5329.5</v>
      </c>
      <c r="N631" s="30">
        <v>0</v>
      </c>
      <c r="O631" s="30">
        <v>88.83</v>
      </c>
      <c r="P631" s="30">
        <v>1065.96</v>
      </c>
      <c r="Q631" s="30">
        <v>88.83</v>
      </c>
      <c r="R631" s="30">
        <v>1065.96</v>
      </c>
      <c r="S631" s="30">
        <v>4485.88</v>
      </c>
      <c r="T631" s="30">
        <v>843.62</v>
      </c>
      <c r="U631" s="30">
        <v>843.62</v>
      </c>
      <c r="V631" s="30">
        <v>88.83</v>
      </c>
      <c r="W631" s="30">
        <v>1065.96</v>
      </c>
      <c r="X631" s="30">
        <v>88.83</v>
      </c>
      <c r="Y631" s="30">
        <v>1065.96</v>
      </c>
      <c r="Z631" s="30">
        <v>4485.88</v>
      </c>
      <c r="AA631" s="30">
        <v>3242.03</v>
      </c>
      <c r="AB631" s="30">
        <v>0</v>
      </c>
      <c r="AC631" s="30">
        <v>0</v>
      </c>
      <c r="AD631" s="30">
        <v>0</v>
      </c>
    </row>
    <row r="632" spans="1:30" hidden="1">
      <c r="A632" s="30" t="s">
        <v>951</v>
      </c>
      <c r="B632" s="30" t="s">
        <v>952</v>
      </c>
      <c r="C632" s="30" t="b">
        <v>1</v>
      </c>
      <c r="D632" s="30" t="s">
        <v>940</v>
      </c>
      <c r="E632" s="30" t="s">
        <v>10536</v>
      </c>
      <c r="F632" s="30"/>
      <c r="G632" s="30" t="s">
        <v>10537</v>
      </c>
      <c r="H632" s="30">
        <v>0</v>
      </c>
      <c r="I632" s="32">
        <v>43190</v>
      </c>
      <c r="J632" s="32">
        <v>42388</v>
      </c>
      <c r="K632" s="30"/>
      <c r="L632" s="32">
        <v>41655</v>
      </c>
      <c r="M632" s="30">
        <v>5329.5</v>
      </c>
      <c r="N632" s="30">
        <v>0</v>
      </c>
      <c r="O632" s="30">
        <v>88.83</v>
      </c>
      <c r="P632" s="30">
        <v>1065.96</v>
      </c>
      <c r="Q632" s="30">
        <v>88.83</v>
      </c>
      <c r="R632" s="30">
        <v>1065.96</v>
      </c>
      <c r="S632" s="30">
        <v>4485.88</v>
      </c>
      <c r="T632" s="30">
        <v>843.62</v>
      </c>
      <c r="U632" s="30">
        <v>843.62</v>
      </c>
      <c r="V632" s="30">
        <v>88.83</v>
      </c>
      <c r="W632" s="30">
        <v>1065.96</v>
      </c>
      <c r="X632" s="30">
        <v>88.83</v>
      </c>
      <c r="Y632" s="30">
        <v>1065.96</v>
      </c>
      <c r="Z632" s="30">
        <v>4485.88</v>
      </c>
      <c r="AA632" s="30">
        <v>3242.03</v>
      </c>
      <c r="AB632" s="30">
        <v>0</v>
      </c>
      <c r="AC632" s="30">
        <v>0</v>
      </c>
      <c r="AD632" s="30">
        <v>0</v>
      </c>
    </row>
    <row r="633" spans="1:30" hidden="1">
      <c r="A633" s="30" t="s">
        <v>953</v>
      </c>
      <c r="B633" s="30" t="s">
        <v>954</v>
      </c>
      <c r="C633" s="30" t="b">
        <v>1</v>
      </c>
      <c r="D633" s="30" t="s">
        <v>940</v>
      </c>
      <c r="E633" s="30" t="s">
        <v>10536</v>
      </c>
      <c r="F633" s="30"/>
      <c r="G633" s="30" t="s">
        <v>10537</v>
      </c>
      <c r="H633" s="30">
        <v>0</v>
      </c>
      <c r="I633" s="32">
        <v>43190</v>
      </c>
      <c r="J633" s="32">
        <v>42388</v>
      </c>
      <c r="K633" s="30"/>
      <c r="L633" s="32">
        <v>41429</v>
      </c>
      <c r="M633" s="30">
        <v>3323.1</v>
      </c>
      <c r="N633" s="30">
        <v>0</v>
      </c>
      <c r="O633" s="30">
        <v>55.39</v>
      </c>
      <c r="P633" s="30">
        <v>664.68</v>
      </c>
      <c r="Q633" s="30">
        <v>55.39</v>
      </c>
      <c r="R633" s="30">
        <v>664.68</v>
      </c>
      <c r="S633" s="30">
        <v>3205.84</v>
      </c>
      <c r="T633" s="30">
        <v>117.26</v>
      </c>
      <c r="U633" s="30">
        <v>117.26</v>
      </c>
      <c r="V633" s="30">
        <v>55.39</v>
      </c>
      <c r="W633" s="30">
        <v>664.68</v>
      </c>
      <c r="X633" s="30">
        <v>55.39</v>
      </c>
      <c r="Y633" s="30">
        <v>664.68</v>
      </c>
      <c r="Z633" s="30">
        <v>3205.84</v>
      </c>
      <c r="AA633" s="30">
        <v>1335.84</v>
      </c>
      <c r="AB633" s="30">
        <v>0</v>
      </c>
      <c r="AC633" s="30">
        <v>0</v>
      </c>
      <c r="AD633" s="30">
        <v>0</v>
      </c>
    </row>
    <row r="634" spans="1:30" hidden="1">
      <c r="A634" s="30" t="s">
        <v>955</v>
      </c>
      <c r="B634" s="30" t="s">
        <v>956</v>
      </c>
      <c r="C634" s="30" t="b">
        <v>1</v>
      </c>
      <c r="D634" s="30" t="s">
        <v>940</v>
      </c>
      <c r="E634" s="30" t="s">
        <v>10536</v>
      </c>
      <c r="F634" s="30"/>
      <c r="G634" s="30" t="s">
        <v>10537</v>
      </c>
      <c r="H634" s="30">
        <v>0</v>
      </c>
      <c r="I634" s="32">
        <v>43190</v>
      </c>
      <c r="J634" s="32">
        <v>42388</v>
      </c>
      <c r="K634" s="30"/>
      <c r="L634" s="32">
        <v>41694</v>
      </c>
      <c r="M634" s="30">
        <v>6600</v>
      </c>
      <c r="N634" s="30">
        <v>0</v>
      </c>
      <c r="O634" s="30">
        <v>110</v>
      </c>
      <c r="P634" s="30">
        <v>1320</v>
      </c>
      <c r="Q634" s="30">
        <v>110</v>
      </c>
      <c r="R634" s="30">
        <v>1320</v>
      </c>
      <c r="S634" s="30">
        <v>5406.9</v>
      </c>
      <c r="T634" s="30">
        <v>1193.0999999999999</v>
      </c>
      <c r="U634" s="30">
        <v>1193.0999999999999</v>
      </c>
      <c r="V634" s="30">
        <v>110</v>
      </c>
      <c r="W634" s="30">
        <v>1320</v>
      </c>
      <c r="X634" s="30">
        <v>110</v>
      </c>
      <c r="Y634" s="30">
        <v>1320</v>
      </c>
      <c r="Z634" s="30">
        <v>5406.9</v>
      </c>
      <c r="AA634" s="30">
        <v>4053.1</v>
      </c>
      <c r="AB634" s="30">
        <v>0</v>
      </c>
      <c r="AC634" s="30">
        <v>0</v>
      </c>
      <c r="AD634" s="30">
        <v>0</v>
      </c>
    </row>
    <row r="635" spans="1:30" hidden="1">
      <c r="A635" s="30" t="s">
        <v>957</v>
      </c>
      <c r="B635" s="30" t="s">
        <v>958</v>
      </c>
      <c r="C635" s="30" t="b">
        <v>1</v>
      </c>
      <c r="D635" s="30" t="s">
        <v>940</v>
      </c>
      <c r="E635" s="30" t="s">
        <v>10536</v>
      </c>
      <c r="F635" s="30"/>
      <c r="G635" s="30" t="s">
        <v>10537</v>
      </c>
      <c r="H635" s="30">
        <v>0</v>
      </c>
      <c r="I635" s="32">
        <v>43190</v>
      </c>
      <c r="J635" s="32">
        <v>42388</v>
      </c>
      <c r="K635" s="30"/>
      <c r="L635" s="32">
        <v>41694</v>
      </c>
      <c r="M635" s="30">
        <v>4400</v>
      </c>
      <c r="N635" s="30">
        <v>0</v>
      </c>
      <c r="O635" s="30">
        <v>73.33</v>
      </c>
      <c r="P635" s="30">
        <v>879.96</v>
      </c>
      <c r="Q635" s="30">
        <v>73.33</v>
      </c>
      <c r="R635" s="30">
        <v>879.96</v>
      </c>
      <c r="S635" s="30">
        <v>3604.48</v>
      </c>
      <c r="T635" s="30">
        <v>795.52</v>
      </c>
      <c r="U635" s="30">
        <v>795.52</v>
      </c>
      <c r="V635" s="30">
        <v>73.33</v>
      </c>
      <c r="W635" s="30">
        <v>879.96</v>
      </c>
      <c r="X635" s="30">
        <v>73.33</v>
      </c>
      <c r="Y635" s="30">
        <v>879.96</v>
      </c>
      <c r="Z635" s="30">
        <v>3604.48</v>
      </c>
      <c r="AA635" s="30">
        <v>2702.1</v>
      </c>
      <c r="AB635" s="30">
        <v>0</v>
      </c>
      <c r="AC635" s="30">
        <v>0</v>
      </c>
      <c r="AD635" s="30">
        <v>0</v>
      </c>
    </row>
    <row r="636" spans="1:30" hidden="1">
      <c r="A636" s="30" t="s">
        <v>959</v>
      </c>
      <c r="B636" s="30" t="s">
        <v>960</v>
      </c>
      <c r="C636" s="30" t="b">
        <v>1</v>
      </c>
      <c r="D636" s="30" t="s">
        <v>940</v>
      </c>
      <c r="E636" s="30" t="s">
        <v>10536</v>
      </c>
      <c r="F636" s="30"/>
      <c r="G636" s="30" t="s">
        <v>10537</v>
      </c>
      <c r="H636" s="30">
        <v>0</v>
      </c>
      <c r="I636" s="32">
        <v>43190</v>
      </c>
      <c r="J636" s="32">
        <v>42388</v>
      </c>
      <c r="K636" s="30"/>
      <c r="L636" s="32">
        <v>41682</v>
      </c>
      <c r="M636" s="30">
        <v>28770</v>
      </c>
      <c r="N636" s="30">
        <v>0</v>
      </c>
      <c r="O636" s="30">
        <v>479.5</v>
      </c>
      <c r="P636" s="30">
        <v>5754</v>
      </c>
      <c r="Q636" s="30">
        <v>479.5</v>
      </c>
      <c r="R636" s="30">
        <v>5754</v>
      </c>
      <c r="S636" s="30">
        <v>23755.9</v>
      </c>
      <c r="T636" s="30">
        <v>5014.1000000000004</v>
      </c>
      <c r="U636" s="30">
        <v>5014.1000000000004</v>
      </c>
      <c r="V636" s="30">
        <v>479.5</v>
      </c>
      <c r="W636" s="30">
        <v>5754</v>
      </c>
      <c r="X636" s="30">
        <v>479.5</v>
      </c>
      <c r="Y636" s="30">
        <v>5754</v>
      </c>
      <c r="Z636" s="30">
        <v>23755.9</v>
      </c>
      <c r="AA636" s="30">
        <v>17481.099999999999</v>
      </c>
      <c r="AB636" s="30">
        <v>0</v>
      </c>
      <c r="AC636" s="30">
        <v>0</v>
      </c>
      <c r="AD636" s="30">
        <v>0</v>
      </c>
    </row>
    <row r="637" spans="1:30" hidden="1">
      <c r="A637" s="30" t="s">
        <v>961</v>
      </c>
      <c r="B637" s="30" t="s">
        <v>962</v>
      </c>
      <c r="C637" s="30" t="b">
        <v>1</v>
      </c>
      <c r="D637" s="30" t="s">
        <v>940</v>
      </c>
      <c r="E637" s="30" t="s">
        <v>10536</v>
      </c>
      <c r="F637" s="30"/>
      <c r="G637" s="30" t="s">
        <v>10537</v>
      </c>
      <c r="H637" s="30">
        <v>9</v>
      </c>
      <c r="I637" s="32">
        <v>42855</v>
      </c>
      <c r="J637" s="32">
        <v>42388</v>
      </c>
      <c r="K637" s="30"/>
      <c r="L637" s="32">
        <v>36311</v>
      </c>
      <c r="M637" s="30">
        <v>800</v>
      </c>
      <c r="N637" s="30">
        <v>0</v>
      </c>
      <c r="O637" s="30">
        <v>1.65</v>
      </c>
      <c r="P637" s="30">
        <v>19.739999999999998</v>
      </c>
      <c r="Q637" s="30">
        <v>1.64</v>
      </c>
      <c r="R637" s="30">
        <v>1.64</v>
      </c>
      <c r="S637" s="30">
        <v>800</v>
      </c>
      <c r="T637" s="30">
        <v>0</v>
      </c>
      <c r="U637" s="30">
        <v>0</v>
      </c>
      <c r="V637" s="30">
        <v>1.65</v>
      </c>
      <c r="W637" s="30">
        <v>19.739999999999998</v>
      </c>
      <c r="X637" s="30">
        <v>1.64</v>
      </c>
      <c r="Y637" s="30">
        <v>1.64</v>
      </c>
      <c r="Z637" s="30">
        <v>800</v>
      </c>
      <c r="AA637" s="30">
        <v>19.73</v>
      </c>
      <c r="AB637" s="30">
        <v>0</v>
      </c>
      <c r="AC637" s="30">
        <v>0</v>
      </c>
      <c r="AD637" s="30">
        <v>0</v>
      </c>
    </row>
    <row r="638" spans="1:30" hidden="1">
      <c r="A638" s="30" t="s">
        <v>963</v>
      </c>
      <c r="B638" s="30" t="s">
        <v>964</v>
      </c>
      <c r="C638" s="30" t="b">
        <v>1</v>
      </c>
      <c r="D638" s="30" t="s">
        <v>940</v>
      </c>
      <c r="E638" s="30" t="s">
        <v>10536</v>
      </c>
      <c r="F638" s="30"/>
      <c r="G638" s="30" t="s">
        <v>10537</v>
      </c>
      <c r="H638" s="30">
        <v>0</v>
      </c>
      <c r="I638" s="32">
        <v>43190</v>
      </c>
      <c r="J638" s="32">
        <v>42388</v>
      </c>
      <c r="K638" s="30"/>
      <c r="L638" s="32">
        <v>38870</v>
      </c>
      <c r="M638" s="30">
        <v>599</v>
      </c>
      <c r="N638" s="30">
        <v>0</v>
      </c>
      <c r="O638" s="30">
        <v>1.03</v>
      </c>
      <c r="P638" s="30">
        <v>12.24</v>
      </c>
      <c r="Q638" s="30">
        <v>1.02</v>
      </c>
      <c r="R638" s="30">
        <v>12.25</v>
      </c>
      <c r="S638" s="30">
        <v>596.95000000000005</v>
      </c>
      <c r="T638" s="30">
        <v>2.0499999999999998</v>
      </c>
      <c r="U638" s="30">
        <v>2.0499999999999998</v>
      </c>
      <c r="V638" s="30">
        <v>1.03</v>
      </c>
      <c r="W638" s="30">
        <v>12.24</v>
      </c>
      <c r="X638" s="30">
        <v>1.02</v>
      </c>
      <c r="Y638" s="30">
        <v>12.25</v>
      </c>
      <c r="Z638" s="30">
        <v>596.95000000000005</v>
      </c>
      <c r="AA638" s="30">
        <v>24.5</v>
      </c>
      <c r="AB638" s="30">
        <v>0</v>
      </c>
      <c r="AC638" s="30">
        <v>0</v>
      </c>
      <c r="AD638" s="30">
        <v>0</v>
      </c>
    </row>
    <row r="639" spans="1:30" hidden="1">
      <c r="A639" s="30" t="s">
        <v>10538</v>
      </c>
      <c r="B639" s="30" t="s">
        <v>10539</v>
      </c>
      <c r="C639" s="30" t="b">
        <v>1</v>
      </c>
      <c r="D639" s="30" t="s">
        <v>940</v>
      </c>
      <c r="E639" s="30" t="s">
        <v>10536</v>
      </c>
      <c r="F639" s="30"/>
      <c r="G639" s="30" t="s">
        <v>10537</v>
      </c>
      <c r="H639" s="30">
        <v>10</v>
      </c>
      <c r="I639" s="32">
        <v>42460</v>
      </c>
      <c r="J639" s="32">
        <v>42388</v>
      </c>
      <c r="K639" s="32">
        <v>41729</v>
      </c>
      <c r="L639" s="32">
        <v>40497</v>
      </c>
      <c r="M639" s="30">
        <v>438.9</v>
      </c>
      <c r="N639" s="30">
        <v>0</v>
      </c>
      <c r="O639" s="30">
        <v>6.1</v>
      </c>
      <c r="P639" s="30">
        <v>57.95</v>
      </c>
      <c r="Q639" s="30">
        <v>6.1</v>
      </c>
      <c r="R639" s="30">
        <v>73.2</v>
      </c>
      <c r="S639" s="30">
        <v>418.1</v>
      </c>
      <c r="T639" s="30">
        <v>20.8</v>
      </c>
      <c r="U639" s="30">
        <v>20.8</v>
      </c>
      <c r="V639" s="30">
        <v>6.1</v>
      </c>
      <c r="W639" s="30">
        <v>57.95</v>
      </c>
      <c r="X639" s="30">
        <v>6.1</v>
      </c>
      <c r="Y639" s="30">
        <v>73.2</v>
      </c>
      <c r="Z639" s="30">
        <v>418.1</v>
      </c>
      <c r="AA639" s="30">
        <v>445</v>
      </c>
      <c r="AB639" s="30">
        <v>20.8</v>
      </c>
      <c r="AC639" s="30">
        <v>0</v>
      </c>
      <c r="AD639" s="30">
        <v>-20.8</v>
      </c>
    </row>
    <row r="640" spans="1:30" hidden="1">
      <c r="A640" s="30" t="s">
        <v>965</v>
      </c>
      <c r="B640" s="30" t="s">
        <v>966</v>
      </c>
      <c r="C640" s="30" t="b">
        <v>1</v>
      </c>
      <c r="D640" s="30" t="s">
        <v>940</v>
      </c>
      <c r="E640" s="30" t="s">
        <v>10536</v>
      </c>
      <c r="F640" s="30"/>
      <c r="G640" s="30" t="s">
        <v>10537</v>
      </c>
      <c r="H640" s="30">
        <v>0</v>
      </c>
      <c r="I640" s="32">
        <v>43190</v>
      </c>
      <c r="J640" s="32">
        <v>42388</v>
      </c>
      <c r="K640" s="30"/>
      <c r="L640" s="32">
        <v>40497</v>
      </c>
      <c r="M640" s="30">
        <v>6224.4</v>
      </c>
      <c r="N640" s="30">
        <v>0</v>
      </c>
      <c r="O640" s="30">
        <v>31.01</v>
      </c>
      <c r="P640" s="30">
        <v>372.12</v>
      </c>
      <c r="Q640" s="30">
        <v>31.02</v>
      </c>
      <c r="R640" s="30">
        <v>372.16</v>
      </c>
      <c r="S640" s="30">
        <v>6007.3</v>
      </c>
      <c r="T640" s="30">
        <v>217.1</v>
      </c>
      <c r="U640" s="30">
        <v>217.1</v>
      </c>
      <c r="V640" s="30">
        <v>31.01</v>
      </c>
      <c r="W640" s="30">
        <v>372.12</v>
      </c>
      <c r="X640" s="30">
        <v>31.02</v>
      </c>
      <c r="Y640" s="30">
        <v>372.16</v>
      </c>
      <c r="Z640" s="30">
        <v>6007.3</v>
      </c>
      <c r="AA640" s="30">
        <v>1116.43</v>
      </c>
      <c r="AB640" s="30">
        <v>0</v>
      </c>
      <c r="AC640" s="30">
        <v>0</v>
      </c>
      <c r="AD640" s="30">
        <v>0</v>
      </c>
    </row>
    <row r="641" spans="1:30" hidden="1">
      <c r="A641" s="30" t="s">
        <v>967</v>
      </c>
      <c r="B641" s="30" t="s">
        <v>968</v>
      </c>
      <c r="C641" s="30" t="b">
        <v>1</v>
      </c>
      <c r="D641" s="30" t="s">
        <v>940</v>
      </c>
      <c r="E641" s="30" t="s">
        <v>10536</v>
      </c>
      <c r="F641" s="30"/>
      <c r="G641" s="30" t="s">
        <v>10537</v>
      </c>
      <c r="H641" s="30">
        <v>0</v>
      </c>
      <c r="I641" s="32">
        <v>43190</v>
      </c>
      <c r="J641" s="32">
        <v>42388</v>
      </c>
      <c r="K641" s="30"/>
      <c r="L641" s="32">
        <v>40497</v>
      </c>
      <c r="M641" s="30">
        <v>11571</v>
      </c>
      <c r="N641" s="30">
        <v>0</v>
      </c>
      <c r="O641" s="30">
        <v>57.65</v>
      </c>
      <c r="P641" s="30">
        <v>691.8</v>
      </c>
      <c r="Q641" s="30">
        <v>57.66</v>
      </c>
      <c r="R641" s="30">
        <v>691.82</v>
      </c>
      <c r="S641" s="30">
        <v>11167.42</v>
      </c>
      <c r="T641" s="30">
        <v>403.58</v>
      </c>
      <c r="U641" s="30">
        <v>403.58</v>
      </c>
      <c r="V641" s="30">
        <v>57.65</v>
      </c>
      <c r="W641" s="30">
        <v>691.8</v>
      </c>
      <c r="X641" s="30">
        <v>57.66</v>
      </c>
      <c r="Y641" s="30">
        <v>691.82</v>
      </c>
      <c r="Z641" s="30">
        <v>11167.42</v>
      </c>
      <c r="AA641" s="30">
        <v>2075.4499999999998</v>
      </c>
      <c r="AB641" s="30">
        <v>0</v>
      </c>
      <c r="AC641" s="30">
        <v>0</v>
      </c>
      <c r="AD641" s="30">
        <v>0</v>
      </c>
    </row>
    <row r="642" spans="1:30" hidden="1">
      <c r="A642" s="30" t="s">
        <v>969</v>
      </c>
      <c r="B642" s="30" t="s">
        <v>10540</v>
      </c>
      <c r="C642" s="30" t="b">
        <v>1</v>
      </c>
      <c r="D642" s="30" t="s">
        <v>940</v>
      </c>
      <c r="E642" s="30" t="s">
        <v>10536</v>
      </c>
      <c r="F642" s="30"/>
      <c r="G642" s="30" t="s">
        <v>10537</v>
      </c>
      <c r="H642" s="30">
        <v>0</v>
      </c>
      <c r="I642" s="32">
        <v>43190</v>
      </c>
      <c r="J642" s="32">
        <v>42388</v>
      </c>
      <c r="K642" s="30"/>
      <c r="L642" s="32">
        <v>40497</v>
      </c>
      <c r="M642" s="30">
        <v>2003.78</v>
      </c>
      <c r="N642" s="30">
        <v>0</v>
      </c>
      <c r="O642" s="30">
        <v>9.98</v>
      </c>
      <c r="P642" s="30">
        <v>119.81</v>
      </c>
      <c r="Q642" s="30">
        <v>9.99</v>
      </c>
      <c r="R642" s="30">
        <v>119.82</v>
      </c>
      <c r="S642" s="30">
        <v>1933.89</v>
      </c>
      <c r="T642" s="30">
        <v>69.89</v>
      </c>
      <c r="U642" s="30">
        <v>69.89</v>
      </c>
      <c r="V642" s="30">
        <v>9.98</v>
      </c>
      <c r="W642" s="30">
        <v>119.81</v>
      </c>
      <c r="X642" s="30">
        <v>9.99</v>
      </c>
      <c r="Y642" s="30">
        <v>119.82</v>
      </c>
      <c r="Z642" s="30">
        <v>1933.89</v>
      </c>
      <c r="AA642" s="30">
        <v>359.45</v>
      </c>
      <c r="AB642" s="30">
        <v>0</v>
      </c>
      <c r="AC642" s="30">
        <v>0</v>
      </c>
      <c r="AD642" s="30">
        <v>0</v>
      </c>
    </row>
    <row r="643" spans="1:30" hidden="1">
      <c r="A643" s="30" t="s">
        <v>10541</v>
      </c>
      <c r="B643" s="30" t="s">
        <v>10542</v>
      </c>
      <c r="C643" s="30" t="b">
        <v>1</v>
      </c>
      <c r="D643" s="30" t="s">
        <v>940</v>
      </c>
      <c r="E643" s="30" t="s">
        <v>10536</v>
      </c>
      <c r="F643" s="30"/>
      <c r="G643" s="30" t="s">
        <v>10537</v>
      </c>
      <c r="H643" s="30">
        <v>10</v>
      </c>
      <c r="I643" s="32">
        <v>42460</v>
      </c>
      <c r="J643" s="32">
        <v>42388</v>
      </c>
      <c r="K643" s="32">
        <v>41729</v>
      </c>
      <c r="L643" s="32">
        <v>40497</v>
      </c>
      <c r="M643" s="30">
        <v>766.08</v>
      </c>
      <c r="N643" s="30">
        <v>0</v>
      </c>
      <c r="O643" s="30">
        <v>10.64</v>
      </c>
      <c r="P643" s="30">
        <v>101.18</v>
      </c>
      <c r="Q643" s="30">
        <v>10.64</v>
      </c>
      <c r="R643" s="30">
        <v>127.68</v>
      </c>
      <c r="S643" s="30">
        <v>729.65</v>
      </c>
      <c r="T643" s="30">
        <v>36.43</v>
      </c>
      <c r="U643" s="30">
        <v>36.43</v>
      </c>
      <c r="V643" s="30">
        <v>10.64</v>
      </c>
      <c r="W643" s="30">
        <v>101.18</v>
      </c>
      <c r="X643" s="30">
        <v>10.64</v>
      </c>
      <c r="Y643" s="30">
        <v>127.68</v>
      </c>
      <c r="Z643" s="30">
        <v>729.65</v>
      </c>
      <c r="AA643" s="30">
        <v>776.72</v>
      </c>
      <c r="AB643" s="30">
        <v>36.43</v>
      </c>
      <c r="AC643" s="30">
        <v>0</v>
      </c>
      <c r="AD643" s="30">
        <v>-36.43</v>
      </c>
    </row>
    <row r="644" spans="1:30" hidden="1">
      <c r="A644" s="30" t="s">
        <v>970</v>
      </c>
      <c r="B644" s="30" t="s">
        <v>10543</v>
      </c>
      <c r="C644" s="30" t="b">
        <v>1</v>
      </c>
      <c r="D644" s="30" t="s">
        <v>940</v>
      </c>
      <c r="E644" s="30" t="s">
        <v>10536</v>
      </c>
      <c r="F644" s="30"/>
      <c r="G644" s="30" t="s">
        <v>10537</v>
      </c>
      <c r="H644" s="30">
        <v>0</v>
      </c>
      <c r="I644" s="32">
        <v>43190</v>
      </c>
      <c r="J644" s="32">
        <v>42388</v>
      </c>
      <c r="K644" s="30"/>
      <c r="L644" s="32">
        <v>40497</v>
      </c>
      <c r="M644" s="30">
        <v>4756.08</v>
      </c>
      <c r="N644" s="30">
        <v>0</v>
      </c>
      <c r="O644" s="30">
        <v>23.69</v>
      </c>
      <c r="P644" s="30">
        <v>284.38</v>
      </c>
      <c r="Q644" s="30">
        <v>23.7</v>
      </c>
      <c r="R644" s="30">
        <v>284.33999999999997</v>
      </c>
      <c r="S644" s="30">
        <v>4590.22</v>
      </c>
      <c r="T644" s="30">
        <v>165.86</v>
      </c>
      <c r="U644" s="30">
        <v>165.86</v>
      </c>
      <c r="V644" s="30">
        <v>23.69</v>
      </c>
      <c r="W644" s="30">
        <v>284.38</v>
      </c>
      <c r="X644" s="30">
        <v>23.7</v>
      </c>
      <c r="Y644" s="30">
        <v>284.33999999999997</v>
      </c>
      <c r="Z644" s="30">
        <v>4590.22</v>
      </c>
      <c r="AA644" s="30">
        <v>853.08</v>
      </c>
      <c r="AB644" s="30">
        <v>0</v>
      </c>
      <c r="AC644" s="30">
        <v>0</v>
      </c>
      <c r="AD644" s="30">
        <v>0</v>
      </c>
    </row>
    <row r="645" spans="1:30" hidden="1">
      <c r="A645" s="30" t="s">
        <v>971</v>
      </c>
      <c r="B645" s="30" t="s">
        <v>972</v>
      </c>
      <c r="C645" s="30" t="b">
        <v>1</v>
      </c>
      <c r="D645" s="30" t="s">
        <v>940</v>
      </c>
      <c r="E645" s="30" t="s">
        <v>10536</v>
      </c>
      <c r="F645" s="30"/>
      <c r="G645" s="30" t="s">
        <v>10537</v>
      </c>
      <c r="H645" s="30">
        <v>10</v>
      </c>
      <c r="I645" s="32">
        <v>42825</v>
      </c>
      <c r="J645" s="32">
        <v>42388</v>
      </c>
      <c r="K645" s="32">
        <v>42825</v>
      </c>
      <c r="L645" s="32">
        <v>39539</v>
      </c>
      <c r="M645" s="30">
        <v>194.44</v>
      </c>
      <c r="N645" s="30">
        <v>0</v>
      </c>
      <c r="O645" s="30">
        <v>0.57999999999999996</v>
      </c>
      <c r="P645" s="30">
        <v>6.96</v>
      </c>
      <c r="Q645" s="30">
        <v>0.57999999999999996</v>
      </c>
      <c r="R645" s="30">
        <v>6.96</v>
      </c>
      <c r="S645" s="30">
        <v>183.52</v>
      </c>
      <c r="T645" s="30">
        <v>10.92</v>
      </c>
      <c r="U645" s="30">
        <v>10.92</v>
      </c>
      <c r="V645" s="30">
        <v>0.57999999999999996</v>
      </c>
      <c r="W645" s="30">
        <v>6.96</v>
      </c>
      <c r="X645" s="30">
        <v>0.57999999999999996</v>
      </c>
      <c r="Y645" s="30">
        <v>6.96</v>
      </c>
      <c r="Z645" s="30">
        <v>183.52</v>
      </c>
      <c r="AA645" s="30">
        <v>17.88</v>
      </c>
      <c r="AB645" s="30">
        <v>10.92</v>
      </c>
      <c r="AC645" s="30">
        <v>0</v>
      </c>
      <c r="AD645" s="30">
        <v>-10.92</v>
      </c>
    </row>
    <row r="646" spans="1:30" hidden="1">
      <c r="A646" s="30" t="s">
        <v>973</v>
      </c>
      <c r="B646" s="30" t="s">
        <v>974</v>
      </c>
      <c r="C646" s="30" t="b">
        <v>1</v>
      </c>
      <c r="D646" s="30" t="s">
        <v>940</v>
      </c>
      <c r="E646" s="30" t="s">
        <v>10536</v>
      </c>
      <c r="F646" s="30"/>
      <c r="G646" s="30" t="s">
        <v>10537</v>
      </c>
      <c r="H646" s="30">
        <v>0</v>
      </c>
      <c r="I646" s="32">
        <v>43190</v>
      </c>
      <c r="J646" s="32">
        <v>42388</v>
      </c>
      <c r="K646" s="30"/>
      <c r="L646" s="32">
        <v>40497</v>
      </c>
      <c r="M646" s="30">
        <v>6224.4</v>
      </c>
      <c r="N646" s="30">
        <v>0</v>
      </c>
      <c r="O646" s="30">
        <v>31.01</v>
      </c>
      <c r="P646" s="30">
        <v>372.12</v>
      </c>
      <c r="Q646" s="30">
        <v>31.02</v>
      </c>
      <c r="R646" s="30">
        <v>372.16</v>
      </c>
      <c r="S646" s="30">
        <v>6007.3</v>
      </c>
      <c r="T646" s="30">
        <v>217.1</v>
      </c>
      <c r="U646" s="30">
        <v>217.1</v>
      </c>
      <c r="V646" s="30">
        <v>31.01</v>
      </c>
      <c r="W646" s="30">
        <v>372.12</v>
      </c>
      <c r="X646" s="30">
        <v>31.02</v>
      </c>
      <c r="Y646" s="30">
        <v>372.16</v>
      </c>
      <c r="Z646" s="30">
        <v>6007.3</v>
      </c>
      <c r="AA646" s="30">
        <v>1116.43</v>
      </c>
      <c r="AB646" s="30">
        <v>0</v>
      </c>
      <c r="AC646" s="30">
        <v>0</v>
      </c>
      <c r="AD646" s="30">
        <v>0</v>
      </c>
    </row>
    <row r="647" spans="1:30" hidden="1">
      <c r="A647" s="30" t="s">
        <v>975</v>
      </c>
      <c r="B647" s="30" t="s">
        <v>976</v>
      </c>
      <c r="C647" s="30" t="b">
        <v>1</v>
      </c>
      <c r="D647" s="30" t="s">
        <v>940</v>
      </c>
      <c r="E647" s="30" t="s">
        <v>10536</v>
      </c>
      <c r="F647" s="30"/>
      <c r="G647" s="30" t="s">
        <v>10537</v>
      </c>
      <c r="H647" s="30">
        <v>0</v>
      </c>
      <c r="I647" s="32">
        <v>43190</v>
      </c>
      <c r="J647" s="32">
        <v>42388</v>
      </c>
      <c r="K647" s="30"/>
      <c r="L647" s="32">
        <v>39539</v>
      </c>
      <c r="M647" s="30">
        <v>2186.96</v>
      </c>
      <c r="N647" s="30">
        <v>0</v>
      </c>
      <c r="O647" s="30">
        <v>1.68</v>
      </c>
      <c r="P647" s="30">
        <v>20.16</v>
      </c>
      <c r="Q647" s="30">
        <v>1.67</v>
      </c>
      <c r="R647" s="30">
        <v>20.14</v>
      </c>
      <c r="S647" s="30">
        <v>2180.2600000000002</v>
      </c>
      <c r="T647" s="30">
        <v>6.7</v>
      </c>
      <c r="U647" s="30">
        <v>6.7</v>
      </c>
      <c r="V647" s="30">
        <v>1.68</v>
      </c>
      <c r="W647" s="30">
        <v>20.16</v>
      </c>
      <c r="X647" s="30">
        <v>1.67</v>
      </c>
      <c r="Y647" s="30">
        <v>20.14</v>
      </c>
      <c r="Z647" s="30">
        <v>2180.2600000000002</v>
      </c>
      <c r="AA647" s="30">
        <v>47</v>
      </c>
      <c r="AB647" s="30">
        <v>0</v>
      </c>
      <c r="AC647" s="30">
        <v>0</v>
      </c>
      <c r="AD647" s="30">
        <v>0</v>
      </c>
    </row>
    <row r="648" spans="1:30" hidden="1">
      <c r="A648" s="30" t="s">
        <v>977</v>
      </c>
      <c r="B648" s="30" t="s">
        <v>978</v>
      </c>
      <c r="C648" s="30" t="b">
        <v>1</v>
      </c>
      <c r="D648" s="30" t="s">
        <v>940</v>
      </c>
      <c r="E648" s="30" t="s">
        <v>10536</v>
      </c>
      <c r="F648" s="30"/>
      <c r="G648" s="30" t="s">
        <v>10537</v>
      </c>
      <c r="H648" s="30">
        <v>0</v>
      </c>
      <c r="I648" s="32">
        <v>43190</v>
      </c>
      <c r="J648" s="32">
        <v>42388</v>
      </c>
      <c r="K648" s="30"/>
      <c r="L648" s="32">
        <v>40497</v>
      </c>
      <c r="M648" s="30">
        <v>11571</v>
      </c>
      <c r="N648" s="30">
        <v>0</v>
      </c>
      <c r="O648" s="30">
        <v>30.66</v>
      </c>
      <c r="P648" s="30">
        <v>367.93</v>
      </c>
      <c r="Q648" s="30">
        <v>30.67</v>
      </c>
      <c r="R648" s="30">
        <v>367.98</v>
      </c>
      <c r="S648" s="30">
        <v>11356.35</v>
      </c>
      <c r="T648" s="30">
        <v>214.65</v>
      </c>
      <c r="U648" s="30">
        <v>214.65</v>
      </c>
      <c r="V648" s="30">
        <v>30.66</v>
      </c>
      <c r="W648" s="30">
        <v>367.93</v>
      </c>
      <c r="X648" s="30">
        <v>30.67</v>
      </c>
      <c r="Y648" s="30">
        <v>367.98</v>
      </c>
      <c r="Z648" s="30">
        <v>11356.35</v>
      </c>
      <c r="AA648" s="30">
        <v>1565.69</v>
      </c>
      <c r="AB648" s="30">
        <v>0</v>
      </c>
      <c r="AC648" s="30">
        <v>0</v>
      </c>
      <c r="AD648" s="30">
        <v>0</v>
      </c>
    </row>
    <row r="649" spans="1:30" hidden="1">
      <c r="A649" s="30" t="s">
        <v>10544</v>
      </c>
      <c r="B649" s="30" t="s">
        <v>10545</v>
      </c>
      <c r="C649" s="30" t="b">
        <v>1</v>
      </c>
      <c r="D649" s="30" t="s">
        <v>940</v>
      </c>
      <c r="E649" s="30" t="s">
        <v>10536</v>
      </c>
      <c r="F649" s="30"/>
      <c r="G649" s="30" t="s">
        <v>10537</v>
      </c>
      <c r="H649" s="30">
        <v>10</v>
      </c>
      <c r="I649" s="32">
        <v>42460</v>
      </c>
      <c r="J649" s="32">
        <v>42388</v>
      </c>
      <c r="K649" s="32">
        <v>42460</v>
      </c>
      <c r="L649" s="32">
        <v>41000</v>
      </c>
      <c r="M649" s="30">
        <v>9999</v>
      </c>
      <c r="N649" s="30">
        <v>0</v>
      </c>
      <c r="O649" s="30">
        <v>201.38</v>
      </c>
      <c r="P649" s="30">
        <v>2416.5</v>
      </c>
      <c r="Q649" s="30">
        <v>201.37</v>
      </c>
      <c r="R649" s="30">
        <v>2416.5</v>
      </c>
      <c r="S649" s="30">
        <v>9999</v>
      </c>
      <c r="T649" s="30">
        <v>0</v>
      </c>
      <c r="U649" s="30">
        <v>0</v>
      </c>
      <c r="V649" s="30">
        <v>201.38</v>
      </c>
      <c r="W649" s="30">
        <v>2416.5</v>
      </c>
      <c r="X649" s="30">
        <v>201.37</v>
      </c>
      <c r="Y649" s="30">
        <v>2416.5</v>
      </c>
      <c r="Z649" s="30">
        <v>9999</v>
      </c>
      <c r="AA649" s="30">
        <v>0</v>
      </c>
      <c r="AB649" s="30">
        <v>0</v>
      </c>
      <c r="AC649" s="30">
        <v>0</v>
      </c>
      <c r="AD649" s="30">
        <v>0</v>
      </c>
    </row>
    <row r="650" spans="1:30" hidden="1">
      <c r="A650" s="30" t="s">
        <v>10546</v>
      </c>
      <c r="B650" s="30" t="s">
        <v>10547</v>
      </c>
      <c r="C650" s="30" t="b">
        <v>1</v>
      </c>
      <c r="D650" s="30" t="s">
        <v>940</v>
      </c>
      <c r="E650" s="30" t="s">
        <v>10536</v>
      </c>
      <c r="F650" s="30"/>
      <c r="G650" s="30" t="s">
        <v>10537</v>
      </c>
      <c r="H650" s="30">
        <v>10</v>
      </c>
      <c r="I650" s="32">
        <v>42460</v>
      </c>
      <c r="J650" s="32">
        <v>42388</v>
      </c>
      <c r="K650" s="32">
        <v>42460</v>
      </c>
      <c r="L650" s="32">
        <v>39990</v>
      </c>
      <c r="M650" s="30">
        <v>1631.34</v>
      </c>
      <c r="N650" s="30">
        <v>0</v>
      </c>
      <c r="O650" s="30">
        <v>3.51</v>
      </c>
      <c r="P650" s="30">
        <v>39.770000000000003</v>
      </c>
      <c r="Q650" s="30">
        <v>3.5</v>
      </c>
      <c r="R650" s="30">
        <v>42.03</v>
      </c>
      <c r="S650" s="30">
        <v>1624.33</v>
      </c>
      <c r="T650" s="30">
        <v>7.01</v>
      </c>
      <c r="U650" s="30">
        <v>7.01</v>
      </c>
      <c r="V650" s="30">
        <v>3.51</v>
      </c>
      <c r="W650" s="30">
        <v>39.770000000000003</v>
      </c>
      <c r="X650" s="30">
        <v>3.5</v>
      </c>
      <c r="Y650" s="30">
        <v>42.03</v>
      </c>
      <c r="Z650" s="30">
        <v>1624.33</v>
      </c>
      <c r="AA650" s="30">
        <v>42.04</v>
      </c>
      <c r="AB650" s="30">
        <v>7.01</v>
      </c>
      <c r="AC650" s="30">
        <v>0</v>
      </c>
      <c r="AD650" s="30">
        <v>-7.01</v>
      </c>
    </row>
    <row r="651" spans="1:30" hidden="1">
      <c r="A651" s="30" t="s">
        <v>979</v>
      </c>
      <c r="B651" s="30" t="s">
        <v>980</v>
      </c>
      <c r="C651" s="30" t="b">
        <v>1</v>
      </c>
      <c r="D651" s="30" t="s">
        <v>940</v>
      </c>
      <c r="E651" s="30" t="s">
        <v>10536</v>
      </c>
      <c r="F651" s="30"/>
      <c r="G651" s="30" t="s">
        <v>10537</v>
      </c>
      <c r="H651" s="30">
        <v>0</v>
      </c>
      <c r="I651" s="32">
        <v>43190</v>
      </c>
      <c r="J651" s="32">
        <v>42388</v>
      </c>
      <c r="K651" s="30"/>
      <c r="L651" s="32">
        <v>40497</v>
      </c>
      <c r="M651" s="30">
        <v>6224.4</v>
      </c>
      <c r="N651" s="30">
        <v>0</v>
      </c>
      <c r="O651" s="30">
        <v>31.01</v>
      </c>
      <c r="P651" s="30">
        <v>372.12</v>
      </c>
      <c r="Q651" s="30">
        <v>31.02</v>
      </c>
      <c r="R651" s="30">
        <v>372.16</v>
      </c>
      <c r="S651" s="30">
        <v>6007.3</v>
      </c>
      <c r="T651" s="30">
        <v>217.1</v>
      </c>
      <c r="U651" s="30">
        <v>217.1</v>
      </c>
      <c r="V651" s="30">
        <v>31.01</v>
      </c>
      <c r="W651" s="30">
        <v>372.12</v>
      </c>
      <c r="X651" s="30">
        <v>31.02</v>
      </c>
      <c r="Y651" s="30">
        <v>372.16</v>
      </c>
      <c r="Z651" s="30">
        <v>6007.3</v>
      </c>
      <c r="AA651" s="30">
        <v>1116.43</v>
      </c>
      <c r="AB651" s="30">
        <v>0</v>
      </c>
      <c r="AC651" s="30">
        <v>0</v>
      </c>
      <c r="AD651" s="30">
        <v>0</v>
      </c>
    </row>
    <row r="652" spans="1:30" hidden="1">
      <c r="A652" s="30" t="s">
        <v>981</v>
      </c>
      <c r="B652" s="30" t="s">
        <v>982</v>
      </c>
      <c r="C652" s="30" t="b">
        <v>1</v>
      </c>
      <c r="D652" s="30" t="s">
        <v>940</v>
      </c>
      <c r="E652" s="30" t="s">
        <v>10536</v>
      </c>
      <c r="F652" s="30"/>
      <c r="G652" s="30" t="s">
        <v>10537</v>
      </c>
      <c r="H652" s="30">
        <v>0</v>
      </c>
      <c r="I652" s="32">
        <v>43190</v>
      </c>
      <c r="J652" s="32">
        <v>42388</v>
      </c>
      <c r="K652" s="30"/>
      <c r="L652" s="32">
        <v>40497</v>
      </c>
      <c r="M652" s="30">
        <v>2003.78</v>
      </c>
      <c r="N652" s="30">
        <v>0</v>
      </c>
      <c r="O652" s="30">
        <v>9.98</v>
      </c>
      <c r="P652" s="30">
        <v>119.81</v>
      </c>
      <c r="Q652" s="30">
        <v>9.99</v>
      </c>
      <c r="R652" s="30">
        <v>119.82</v>
      </c>
      <c r="S652" s="30">
        <v>1933.89</v>
      </c>
      <c r="T652" s="30">
        <v>69.89</v>
      </c>
      <c r="U652" s="30">
        <v>69.89</v>
      </c>
      <c r="V652" s="30">
        <v>9.98</v>
      </c>
      <c r="W652" s="30">
        <v>119.81</v>
      </c>
      <c r="X652" s="30">
        <v>9.99</v>
      </c>
      <c r="Y652" s="30">
        <v>119.82</v>
      </c>
      <c r="Z652" s="30">
        <v>1933.89</v>
      </c>
      <c r="AA652" s="30">
        <v>359.45</v>
      </c>
      <c r="AB652" s="30">
        <v>0</v>
      </c>
      <c r="AC652" s="30">
        <v>0</v>
      </c>
      <c r="AD652" s="30">
        <v>0</v>
      </c>
    </row>
    <row r="653" spans="1:30" hidden="1">
      <c r="A653" s="30" t="s">
        <v>10548</v>
      </c>
      <c r="B653" s="30" t="s">
        <v>10549</v>
      </c>
      <c r="C653" s="30" t="b">
        <v>1</v>
      </c>
      <c r="D653" s="30" t="s">
        <v>940</v>
      </c>
      <c r="E653" s="30" t="s">
        <v>10536</v>
      </c>
      <c r="F653" s="30"/>
      <c r="G653" s="30" t="s">
        <v>10537</v>
      </c>
      <c r="H653" s="30">
        <v>10</v>
      </c>
      <c r="I653" s="32">
        <v>42460</v>
      </c>
      <c r="J653" s="32">
        <v>42388</v>
      </c>
      <c r="K653" s="32">
        <v>41729</v>
      </c>
      <c r="L653" s="32">
        <v>40497</v>
      </c>
      <c r="M653" s="30">
        <v>766.08</v>
      </c>
      <c r="N653" s="30">
        <v>0</v>
      </c>
      <c r="O653" s="30">
        <v>10.64</v>
      </c>
      <c r="P653" s="30">
        <v>101.18</v>
      </c>
      <c r="Q653" s="30">
        <v>10.64</v>
      </c>
      <c r="R653" s="30">
        <v>127.68</v>
      </c>
      <c r="S653" s="30">
        <v>729.65</v>
      </c>
      <c r="T653" s="30">
        <v>36.43</v>
      </c>
      <c r="U653" s="30">
        <v>36.43</v>
      </c>
      <c r="V653" s="30">
        <v>10.64</v>
      </c>
      <c r="W653" s="30">
        <v>101.18</v>
      </c>
      <c r="X653" s="30">
        <v>10.64</v>
      </c>
      <c r="Y653" s="30">
        <v>127.68</v>
      </c>
      <c r="Z653" s="30">
        <v>729.65</v>
      </c>
      <c r="AA653" s="30">
        <v>776.72</v>
      </c>
      <c r="AB653" s="30">
        <v>36.43</v>
      </c>
      <c r="AC653" s="30">
        <v>0</v>
      </c>
      <c r="AD653" s="30">
        <v>-36.43</v>
      </c>
    </row>
    <row r="654" spans="1:30" hidden="1">
      <c r="A654" s="30" t="s">
        <v>983</v>
      </c>
      <c r="B654" s="30" t="s">
        <v>984</v>
      </c>
      <c r="C654" s="30" t="b">
        <v>1</v>
      </c>
      <c r="D654" s="30" t="s">
        <v>940</v>
      </c>
      <c r="E654" s="30" t="s">
        <v>10536</v>
      </c>
      <c r="F654" s="30"/>
      <c r="G654" s="30" t="s">
        <v>10537</v>
      </c>
      <c r="H654" s="30">
        <v>0</v>
      </c>
      <c r="I654" s="32">
        <v>43190</v>
      </c>
      <c r="J654" s="32">
        <v>42388</v>
      </c>
      <c r="K654" s="30"/>
      <c r="L654" s="32">
        <v>40497</v>
      </c>
      <c r="M654" s="30">
        <v>6224.4</v>
      </c>
      <c r="N654" s="30">
        <v>0</v>
      </c>
      <c r="O654" s="30">
        <v>31.01</v>
      </c>
      <c r="P654" s="30">
        <v>372.12</v>
      </c>
      <c r="Q654" s="30">
        <v>31.02</v>
      </c>
      <c r="R654" s="30">
        <v>372.16</v>
      </c>
      <c r="S654" s="30">
        <v>6007.3</v>
      </c>
      <c r="T654" s="30">
        <v>217.1</v>
      </c>
      <c r="U654" s="30">
        <v>217.1</v>
      </c>
      <c r="V654" s="30">
        <v>31.01</v>
      </c>
      <c r="W654" s="30">
        <v>372.12</v>
      </c>
      <c r="X654" s="30">
        <v>31.02</v>
      </c>
      <c r="Y654" s="30">
        <v>372.16</v>
      </c>
      <c r="Z654" s="30">
        <v>6007.3</v>
      </c>
      <c r="AA654" s="30">
        <v>1116.43</v>
      </c>
      <c r="AB654" s="30">
        <v>0</v>
      </c>
      <c r="AC654" s="30">
        <v>0</v>
      </c>
      <c r="AD654" s="30">
        <v>0</v>
      </c>
    </row>
    <row r="655" spans="1:30" hidden="1">
      <c r="A655" s="30" t="s">
        <v>985</v>
      </c>
      <c r="B655" s="30" t="s">
        <v>986</v>
      </c>
      <c r="C655" s="30" t="b">
        <v>1</v>
      </c>
      <c r="D655" s="30" t="s">
        <v>940</v>
      </c>
      <c r="E655" s="30" t="s">
        <v>10536</v>
      </c>
      <c r="F655" s="30"/>
      <c r="G655" s="30" t="s">
        <v>10537</v>
      </c>
      <c r="H655" s="30">
        <v>0</v>
      </c>
      <c r="I655" s="32">
        <v>43190</v>
      </c>
      <c r="J655" s="32">
        <v>42388</v>
      </c>
      <c r="K655" s="30"/>
      <c r="L655" s="32">
        <v>40516</v>
      </c>
      <c r="M655" s="30">
        <v>2964</v>
      </c>
      <c r="N655" s="30">
        <v>0</v>
      </c>
      <c r="O655" s="30">
        <v>8.5</v>
      </c>
      <c r="P655" s="30">
        <v>102</v>
      </c>
      <c r="Q655" s="30">
        <v>8.5</v>
      </c>
      <c r="R655" s="30">
        <v>102</v>
      </c>
      <c r="S655" s="30">
        <v>2896</v>
      </c>
      <c r="T655" s="30">
        <v>68</v>
      </c>
      <c r="U655" s="30">
        <v>68</v>
      </c>
      <c r="V655" s="30">
        <v>8.5</v>
      </c>
      <c r="W655" s="30">
        <v>102</v>
      </c>
      <c r="X655" s="30">
        <v>8.5</v>
      </c>
      <c r="Y655" s="30">
        <v>102</v>
      </c>
      <c r="Z655" s="30">
        <v>2896</v>
      </c>
      <c r="AA655" s="30">
        <v>306</v>
      </c>
      <c r="AB655" s="30">
        <v>0</v>
      </c>
      <c r="AC655" s="30">
        <v>0</v>
      </c>
      <c r="AD655" s="30">
        <v>0</v>
      </c>
    </row>
    <row r="656" spans="1:30" hidden="1">
      <c r="A656" s="30" t="s">
        <v>987</v>
      </c>
      <c r="B656" s="30" t="s">
        <v>988</v>
      </c>
      <c r="C656" s="30" t="b">
        <v>1</v>
      </c>
      <c r="D656" s="30" t="s">
        <v>940</v>
      </c>
      <c r="E656" s="30" t="s">
        <v>10536</v>
      </c>
      <c r="F656" s="30"/>
      <c r="G656" s="30" t="s">
        <v>10537</v>
      </c>
      <c r="H656" s="30">
        <v>0</v>
      </c>
      <c r="I656" s="32">
        <v>43190</v>
      </c>
      <c r="J656" s="32">
        <v>42388</v>
      </c>
      <c r="K656" s="30"/>
      <c r="L656" s="32">
        <v>40516</v>
      </c>
      <c r="M656" s="30">
        <v>9006</v>
      </c>
      <c r="N656" s="30">
        <v>0</v>
      </c>
      <c r="O656" s="30">
        <v>25.83</v>
      </c>
      <c r="P656" s="30">
        <v>309.86</v>
      </c>
      <c r="Q656" s="30">
        <v>25.82</v>
      </c>
      <c r="R656" s="30">
        <v>309.89999999999998</v>
      </c>
      <c r="S656" s="30">
        <v>8799.4</v>
      </c>
      <c r="T656" s="30">
        <v>206.6</v>
      </c>
      <c r="U656" s="30">
        <v>206.6</v>
      </c>
      <c r="V656" s="30">
        <v>25.83</v>
      </c>
      <c r="W656" s="30">
        <v>309.86</v>
      </c>
      <c r="X656" s="30">
        <v>25.82</v>
      </c>
      <c r="Y656" s="30">
        <v>309.89999999999998</v>
      </c>
      <c r="Z656" s="30">
        <v>8799.4</v>
      </c>
      <c r="AA656" s="30">
        <v>929.64</v>
      </c>
      <c r="AB656" s="30">
        <v>0</v>
      </c>
      <c r="AC656" s="30">
        <v>0</v>
      </c>
      <c r="AD656" s="30">
        <v>0</v>
      </c>
    </row>
    <row r="657" spans="1:30" hidden="1">
      <c r="A657" s="30" t="s">
        <v>989</v>
      </c>
      <c r="B657" s="30" t="s">
        <v>990</v>
      </c>
      <c r="C657" s="30" t="b">
        <v>1</v>
      </c>
      <c r="D657" s="30" t="s">
        <v>940</v>
      </c>
      <c r="E657" s="30" t="s">
        <v>10536</v>
      </c>
      <c r="F657" s="30"/>
      <c r="G657" s="30" t="s">
        <v>10537</v>
      </c>
      <c r="H657" s="30">
        <v>9</v>
      </c>
      <c r="I657" s="32">
        <v>42825</v>
      </c>
      <c r="J657" s="32">
        <v>42388</v>
      </c>
      <c r="K657" s="30"/>
      <c r="L657" s="32">
        <v>39645</v>
      </c>
      <c r="M657" s="30">
        <v>1469</v>
      </c>
      <c r="N657" s="30">
        <v>0</v>
      </c>
      <c r="O657" s="30">
        <v>0</v>
      </c>
      <c r="P657" s="30">
        <v>0</v>
      </c>
      <c r="Q657" s="30">
        <v>0</v>
      </c>
      <c r="R657" s="30">
        <v>0</v>
      </c>
      <c r="S657" s="30">
        <v>1469</v>
      </c>
      <c r="T657" s="30">
        <v>0</v>
      </c>
      <c r="U657" s="30">
        <v>0</v>
      </c>
      <c r="V657" s="30">
        <v>0</v>
      </c>
      <c r="W657" s="30">
        <v>0</v>
      </c>
      <c r="X657" s="30">
        <v>0</v>
      </c>
      <c r="Y657" s="30">
        <v>0</v>
      </c>
      <c r="Z657" s="30">
        <v>1469</v>
      </c>
      <c r="AA657" s="30">
        <v>0</v>
      </c>
      <c r="AB657" s="30">
        <v>0</v>
      </c>
      <c r="AC657" s="30">
        <v>0</v>
      </c>
      <c r="AD657" s="30">
        <v>0</v>
      </c>
    </row>
    <row r="658" spans="1:30" hidden="1">
      <c r="A658" s="30" t="s">
        <v>991</v>
      </c>
      <c r="B658" s="30" t="s">
        <v>992</v>
      </c>
      <c r="C658" s="30" t="b">
        <v>1</v>
      </c>
      <c r="D658" s="30" t="s">
        <v>940</v>
      </c>
      <c r="E658" s="30" t="s">
        <v>10536</v>
      </c>
      <c r="F658" s="30"/>
      <c r="G658" s="30" t="s">
        <v>10537</v>
      </c>
      <c r="H658" s="30">
        <v>0</v>
      </c>
      <c r="I658" s="32">
        <v>43190</v>
      </c>
      <c r="J658" s="32">
        <v>42388</v>
      </c>
      <c r="K658" s="30"/>
      <c r="L658" s="32">
        <v>35846</v>
      </c>
      <c r="M658" s="30">
        <v>10000</v>
      </c>
      <c r="N658" s="30">
        <v>0</v>
      </c>
      <c r="O658" s="30">
        <v>3.2</v>
      </c>
      <c r="P658" s="30">
        <v>38.4</v>
      </c>
      <c r="Q658" s="30">
        <v>3.19</v>
      </c>
      <c r="R658" s="30">
        <v>38.35</v>
      </c>
      <c r="S658" s="30">
        <v>9968.0499999999993</v>
      </c>
      <c r="T658" s="30">
        <v>31.95</v>
      </c>
      <c r="U658" s="30">
        <v>31.95</v>
      </c>
      <c r="V658" s="30">
        <v>3.2</v>
      </c>
      <c r="W658" s="30">
        <v>38.4</v>
      </c>
      <c r="X658" s="30">
        <v>3.19</v>
      </c>
      <c r="Y658" s="30">
        <v>38.35</v>
      </c>
      <c r="Z658" s="30">
        <v>9968.0499999999993</v>
      </c>
      <c r="AA658" s="30">
        <v>115.1</v>
      </c>
      <c r="AB658" s="30">
        <v>0</v>
      </c>
      <c r="AC658" s="30">
        <v>0</v>
      </c>
      <c r="AD658" s="30">
        <v>0</v>
      </c>
    </row>
    <row r="659" spans="1:30" hidden="1">
      <c r="A659" s="30" t="s">
        <v>993</v>
      </c>
      <c r="B659" s="30" t="s">
        <v>994</v>
      </c>
      <c r="C659" s="30" t="b">
        <v>1</v>
      </c>
      <c r="D659" s="30" t="s">
        <v>940</v>
      </c>
      <c r="E659" s="30" t="s">
        <v>10536</v>
      </c>
      <c r="F659" s="30"/>
      <c r="G659" s="30" t="s">
        <v>10537</v>
      </c>
      <c r="H659" s="30">
        <v>0</v>
      </c>
      <c r="I659" s="32">
        <v>43190</v>
      </c>
      <c r="J659" s="32">
        <v>42388</v>
      </c>
      <c r="K659" s="30"/>
      <c r="L659" s="32">
        <v>36555</v>
      </c>
      <c r="M659" s="30">
        <v>500</v>
      </c>
      <c r="N659" s="30">
        <v>0</v>
      </c>
      <c r="O659" s="30">
        <v>0.97</v>
      </c>
      <c r="P659" s="30">
        <v>11.64</v>
      </c>
      <c r="Q659" s="30">
        <v>0.97</v>
      </c>
      <c r="R659" s="30">
        <v>11.64</v>
      </c>
      <c r="S659" s="30">
        <v>491.3</v>
      </c>
      <c r="T659" s="30">
        <v>8.6999999999999993</v>
      </c>
      <c r="U659" s="30">
        <v>8.6999999999999993</v>
      </c>
      <c r="V659" s="30">
        <v>0.97</v>
      </c>
      <c r="W659" s="30">
        <v>11.64</v>
      </c>
      <c r="X659" s="30">
        <v>0.97</v>
      </c>
      <c r="Y659" s="30">
        <v>11.64</v>
      </c>
      <c r="Z659" s="30">
        <v>491.3</v>
      </c>
      <c r="AA659" s="30">
        <v>34.89</v>
      </c>
      <c r="AB659" s="30">
        <v>0</v>
      </c>
      <c r="AC659" s="30">
        <v>0</v>
      </c>
      <c r="AD659" s="30">
        <v>0</v>
      </c>
    </row>
    <row r="660" spans="1:30" hidden="1">
      <c r="A660" s="30" t="s">
        <v>995</v>
      </c>
      <c r="B660" s="30" t="s">
        <v>996</v>
      </c>
      <c r="C660" s="30" t="b">
        <v>1</v>
      </c>
      <c r="D660" s="30" t="s">
        <v>940</v>
      </c>
      <c r="E660" s="30" t="s">
        <v>10536</v>
      </c>
      <c r="F660" s="30"/>
      <c r="G660" s="30" t="s">
        <v>10537</v>
      </c>
      <c r="H660" s="30">
        <v>0</v>
      </c>
      <c r="I660" s="32">
        <v>43190</v>
      </c>
      <c r="J660" s="32">
        <v>42388</v>
      </c>
      <c r="K660" s="30"/>
      <c r="L660" s="32">
        <v>36555</v>
      </c>
      <c r="M660" s="30">
        <v>500</v>
      </c>
      <c r="N660" s="30">
        <v>0</v>
      </c>
      <c r="O660" s="30">
        <v>0.97</v>
      </c>
      <c r="P660" s="30">
        <v>11.64</v>
      </c>
      <c r="Q660" s="30">
        <v>0.97</v>
      </c>
      <c r="R660" s="30">
        <v>11.64</v>
      </c>
      <c r="S660" s="30">
        <v>491.3</v>
      </c>
      <c r="T660" s="30">
        <v>8.6999999999999993</v>
      </c>
      <c r="U660" s="30">
        <v>8.6999999999999993</v>
      </c>
      <c r="V660" s="30">
        <v>0.97</v>
      </c>
      <c r="W660" s="30">
        <v>11.64</v>
      </c>
      <c r="X660" s="30">
        <v>0.97</v>
      </c>
      <c r="Y660" s="30">
        <v>11.64</v>
      </c>
      <c r="Z660" s="30">
        <v>491.3</v>
      </c>
      <c r="AA660" s="30">
        <v>34.89</v>
      </c>
      <c r="AB660" s="30">
        <v>0</v>
      </c>
      <c r="AC660" s="30">
        <v>0</v>
      </c>
      <c r="AD660" s="30">
        <v>0</v>
      </c>
    </row>
    <row r="661" spans="1:30" hidden="1">
      <c r="A661" s="30" t="s">
        <v>997</v>
      </c>
      <c r="B661" s="30" t="s">
        <v>998</v>
      </c>
      <c r="C661" s="30" t="b">
        <v>1</v>
      </c>
      <c r="D661" s="30" t="s">
        <v>940</v>
      </c>
      <c r="E661" s="30" t="s">
        <v>10536</v>
      </c>
      <c r="F661" s="30"/>
      <c r="G661" s="30" t="s">
        <v>10537</v>
      </c>
      <c r="H661" s="30">
        <v>0</v>
      </c>
      <c r="I661" s="32">
        <v>43190</v>
      </c>
      <c r="J661" s="32">
        <v>42388</v>
      </c>
      <c r="K661" s="30"/>
      <c r="L661" s="32">
        <v>36555</v>
      </c>
      <c r="M661" s="30">
        <v>500</v>
      </c>
      <c r="N661" s="30">
        <v>0</v>
      </c>
      <c r="O661" s="30">
        <v>0.97</v>
      </c>
      <c r="P661" s="30">
        <v>11.64</v>
      </c>
      <c r="Q661" s="30">
        <v>0.97</v>
      </c>
      <c r="R661" s="30">
        <v>11.64</v>
      </c>
      <c r="S661" s="30">
        <v>491.3</v>
      </c>
      <c r="T661" s="30">
        <v>8.6999999999999993</v>
      </c>
      <c r="U661" s="30">
        <v>8.6999999999999993</v>
      </c>
      <c r="V661" s="30">
        <v>0.97</v>
      </c>
      <c r="W661" s="30">
        <v>11.64</v>
      </c>
      <c r="X661" s="30">
        <v>0.97</v>
      </c>
      <c r="Y661" s="30">
        <v>11.64</v>
      </c>
      <c r="Z661" s="30">
        <v>491.3</v>
      </c>
      <c r="AA661" s="30">
        <v>34.89</v>
      </c>
      <c r="AB661" s="30">
        <v>0</v>
      </c>
      <c r="AC661" s="30">
        <v>0</v>
      </c>
      <c r="AD661" s="30">
        <v>0</v>
      </c>
    </row>
    <row r="662" spans="1:30" hidden="1">
      <c r="A662" s="30" t="s">
        <v>999</v>
      </c>
      <c r="B662" s="30" t="s">
        <v>1000</v>
      </c>
      <c r="C662" s="30" t="b">
        <v>1</v>
      </c>
      <c r="D662" s="30" t="s">
        <v>940</v>
      </c>
      <c r="E662" s="30" t="s">
        <v>10536</v>
      </c>
      <c r="F662" s="30"/>
      <c r="G662" s="30" t="s">
        <v>10537</v>
      </c>
      <c r="H662" s="30">
        <v>0</v>
      </c>
      <c r="I662" s="32">
        <v>43190</v>
      </c>
      <c r="J662" s="32">
        <v>42388</v>
      </c>
      <c r="K662" s="30"/>
      <c r="L662" s="32">
        <v>36555</v>
      </c>
      <c r="M662" s="30">
        <v>500</v>
      </c>
      <c r="N662" s="30">
        <v>0</v>
      </c>
      <c r="O662" s="30">
        <v>0.97</v>
      </c>
      <c r="P662" s="30">
        <v>11.64</v>
      </c>
      <c r="Q662" s="30">
        <v>0.97</v>
      </c>
      <c r="R662" s="30">
        <v>11.64</v>
      </c>
      <c r="S662" s="30">
        <v>491.3</v>
      </c>
      <c r="T662" s="30">
        <v>8.6999999999999993</v>
      </c>
      <c r="U662" s="30">
        <v>8.6999999999999993</v>
      </c>
      <c r="V662" s="30">
        <v>0.97</v>
      </c>
      <c r="W662" s="30">
        <v>11.64</v>
      </c>
      <c r="X662" s="30">
        <v>0.97</v>
      </c>
      <c r="Y662" s="30">
        <v>11.64</v>
      </c>
      <c r="Z662" s="30">
        <v>491.3</v>
      </c>
      <c r="AA662" s="30">
        <v>34.89</v>
      </c>
      <c r="AB662" s="30">
        <v>0</v>
      </c>
      <c r="AC662" s="30">
        <v>0</v>
      </c>
      <c r="AD662" s="30">
        <v>0</v>
      </c>
    </row>
    <row r="663" spans="1:30" hidden="1">
      <c r="A663" s="30" t="s">
        <v>1001</v>
      </c>
      <c r="B663" s="30" t="s">
        <v>1002</v>
      </c>
      <c r="C663" s="30" t="b">
        <v>1</v>
      </c>
      <c r="D663" s="30" t="s">
        <v>940</v>
      </c>
      <c r="E663" s="30" t="s">
        <v>10536</v>
      </c>
      <c r="F663" s="30"/>
      <c r="G663" s="30" t="s">
        <v>10537</v>
      </c>
      <c r="H663" s="30">
        <v>0</v>
      </c>
      <c r="I663" s="32">
        <v>43190</v>
      </c>
      <c r="J663" s="32">
        <v>42388</v>
      </c>
      <c r="K663" s="30"/>
      <c r="L663" s="32">
        <v>40255</v>
      </c>
      <c r="M663" s="30">
        <v>2999.95</v>
      </c>
      <c r="N663" s="30">
        <v>0</v>
      </c>
      <c r="O663" s="30">
        <v>8.8800000000000008</v>
      </c>
      <c r="P663" s="30">
        <v>106.56</v>
      </c>
      <c r="Q663" s="30">
        <v>8.89</v>
      </c>
      <c r="R663" s="30">
        <v>106.6</v>
      </c>
      <c r="S663" s="30">
        <v>2902.22</v>
      </c>
      <c r="T663" s="30">
        <v>97.73</v>
      </c>
      <c r="U663" s="30">
        <v>97.73</v>
      </c>
      <c r="V663" s="30">
        <v>8.8800000000000008</v>
      </c>
      <c r="W663" s="30">
        <v>106.56</v>
      </c>
      <c r="X663" s="30">
        <v>8.89</v>
      </c>
      <c r="Y663" s="30">
        <v>106.6</v>
      </c>
      <c r="Z663" s="30">
        <v>2902.22</v>
      </c>
      <c r="AA663" s="30">
        <v>319.77</v>
      </c>
      <c r="AB663" s="30">
        <v>0</v>
      </c>
      <c r="AC663" s="30">
        <v>0</v>
      </c>
      <c r="AD663" s="30">
        <v>0</v>
      </c>
    </row>
    <row r="664" spans="1:30" hidden="1">
      <c r="A664" s="30" t="s">
        <v>1003</v>
      </c>
      <c r="B664" s="30" t="s">
        <v>1004</v>
      </c>
      <c r="C664" s="30" t="b">
        <v>1</v>
      </c>
      <c r="D664" s="30" t="s">
        <v>940</v>
      </c>
      <c r="E664" s="30" t="s">
        <v>10536</v>
      </c>
      <c r="F664" s="30"/>
      <c r="G664" s="30" t="s">
        <v>10537</v>
      </c>
      <c r="H664" s="30">
        <v>9</v>
      </c>
      <c r="I664" s="32">
        <v>42825</v>
      </c>
      <c r="J664" s="32">
        <v>42388</v>
      </c>
      <c r="K664" s="30"/>
      <c r="L664" s="32">
        <v>39644</v>
      </c>
      <c r="M664" s="30">
        <v>1482</v>
      </c>
      <c r="N664" s="30">
        <v>0</v>
      </c>
      <c r="O664" s="30">
        <v>0</v>
      </c>
      <c r="P664" s="30">
        <v>0</v>
      </c>
      <c r="Q664" s="30">
        <v>0</v>
      </c>
      <c r="R664" s="30">
        <v>0</v>
      </c>
      <c r="S664" s="30">
        <v>1482</v>
      </c>
      <c r="T664" s="30">
        <v>0</v>
      </c>
      <c r="U664" s="30">
        <v>0</v>
      </c>
      <c r="V664" s="30">
        <v>0</v>
      </c>
      <c r="W664" s="30">
        <v>0</v>
      </c>
      <c r="X664" s="30">
        <v>0</v>
      </c>
      <c r="Y664" s="30">
        <v>0</v>
      </c>
      <c r="Z664" s="30">
        <v>1482</v>
      </c>
      <c r="AA664" s="30">
        <v>0</v>
      </c>
      <c r="AB664" s="30">
        <v>0</v>
      </c>
      <c r="AC664" s="30">
        <v>0</v>
      </c>
      <c r="AD664" s="30">
        <v>0</v>
      </c>
    </row>
    <row r="665" spans="1:30" hidden="1">
      <c r="A665" s="30" t="s">
        <v>1005</v>
      </c>
      <c r="B665" s="30" t="s">
        <v>1006</v>
      </c>
      <c r="C665" s="30" t="b">
        <v>1</v>
      </c>
      <c r="D665" s="30" t="s">
        <v>940</v>
      </c>
      <c r="E665" s="30" t="s">
        <v>10536</v>
      </c>
      <c r="F665" s="30"/>
      <c r="G665" s="30" t="s">
        <v>10537</v>
      </c>
      <c r="H665" s="30">
        <v>0</v>
      </c>
      <c r="I665" s="32">
        <v>43190</v>
      </c>
      <c r="J665" s="32">
        <v>42388</v>
      </c>
      <c r="K665" s="30"/>
      <c r="L665" s="32">
        <v>40100</v>
      </c>
      <c r="M665" s="30">
        <v>1049</v>
      </c>
      <c r="N665" s="30">
        <v>0</v>
      </c>
      <c r="O665" s="30">
        <v>1.82</v>
      </c>
      <c r="P665" s="30">
        <v>21.84</v>
      </c>
      <c r="Q665" s="30">
        <v>1.81</v>
      </c>
      <c r="R665" s="30">
        <v>21.81</v>
      </c>
      <c r="S665" s="30">
        <v>1038.1099999999999</v>
      </c>
      <c r="T665" s="30">
        <v>10.89</v>
      </c>
      <c r="U665" s="30">
        <v>10.89</v>
      </c>
      <c r="V665" s="30">
        <v>1.82</v>
      </c>
      <c r="W665" s="30">
        <v>21.84</v>
      </c>
      <c r="X665" s="30">
        <v>1.81</v>
      </c>
      <c r="Y665" s="30">
        <v>21.81</v>
      </c>
      <c r="Z665" s="30">
        <v>1038.1099999999999</v>
      </c>
      <c r="AA665" s="30">
        <v>65.459999999999994</v>
      </c>
      <c r="AB665" s="30">
        <v>0</v>
      </c>
      <c r="AC665" s="30">
        <v>0</v>
      </c>
      <c r="AD665" s="30">
        <v>0</v>
      </c>
    </row>
    <row r="666" spans="1:30" hidden="1">
      <c r="A666" s="30" t="s">
        <v>1007</v>
      </c>
      <c r="B666" s="30" t="s">
        <v>1008</v>
      </c>
      <c r="C666" s="30" t="b">
        <v>1</v>
      </c>
      <c r="D666" s="30" t="s">
        <v>940</v>
      </c>
      <c r="E666" s="30" t="s">
        <v>10536</v>
      </c>
      <c r="F666" s="30"/>
      <c r="G666" s="30" t="s">
        <v>10537</v>
      </c>
      <c r="H666" s="30">
        <v>9</v>
      </c>
      <c r="I666" s="32">
        <v>42825</v>
      </c>
      <c r="J666" s="32">
        <v>42388</v>
      </c>
      <c r="K666" s="30"/>
      <c r="L666" s="32">
        <v>35580</v>
      </c>
      <c r="M666" s="30">
        <v>699</v>
      </c>
      <c r="N666" s="30">
        <v>0</v>
      </c>
      <c r="O666" s="30">
        <v>0</v>
      </c>
      <c r="P666" s="30">
        <v>0</v>
      </c>
      <c r="Q666" s="30">
        <v>0</v>
      </c>
      <c r="R666" s="30">
        <v>0</v>
      </c>
      <c r="S666" s="30">
        <v>699</v>
      </c>
      <c r="T666" s="30">
        <v>0</v>
      </c>
      <c r="U666" s="30">
        <v>0</v>
      </c>
      <c r="V666" s="30">
        <v>0</v>
      </c>
      <c r="W666" s="30">
        <v>0</v>
      </c>
      <c r="X666" s="30">
        <v>0</v>
      </c>
      <c r="Y666" s="30">
        <v>0</v>
      </c>
      <c r="Z666" s="30">
        <v>699</v>
      </c>
      <c r="AA666" s="30">
        <v>0</v>
      </c>
      <c r="AB666" s="30">
        <v>0</v>
      </c>
      <c r="AC666" s="30">
        <v>0</v>
      </c>
      <c r="AD666" s="30">
        <v>0</v>
      </c>
    </row>
    <row r="667" spans="1:30" hidden="1">
      <c r="A667" s="30" t="s">
        <v>1009</v>
      </c>
      <c r="B667" s="30" t="s">
        <v>1010</v>
      </c>
      <c r="C667" s="30" t="b">
        <v>1</v>
      </c>
      <c r="D667" s="30" t="s">
        <v>940</v>
      </c>
      <c r="E667" s="30" t="s">
        <v>10536</v>
      </c>
      <c r="F667" s="30"/>
      <c r="G667" s="30" t="s">
        <v>10537</v>
      </c>
      <c r="H667" s="30">
        <v>9</v>
      </c>
      <c r="I667" s="32">
        <v>42825</v>
      </c>
      <c r="J667" s="32">
        <v>42388</v>
      </c>
      <c r="K667" s="30"/>
      <c r="L667" s="32">
        <v>39644</v>
      </c>
      <c r="M667" s="30">
        <v>2006.4</v>
      </c>
      <c r="N667" s="30">
        <v>0</v>
      </c>
      <c r="O667" s="30">
        <v>0</v>
      </c>
      <c r="P667" s="30">
        <v>0</v>
      </c>
      <c r="Q667" s="30">
        <v>0</v>
      </c>
      <c r="R667" s="30">
        <v>0</v>
      </c>
      <c r="S667" s="30">
        <v>2006.4</v>
      </c>
      <c r="T667" s="30">
        <v>0</v>
      </c>
      <c r="U667" s="30">
        <v>0</v>
      </c>
      <c r="V667" s="30">
        <v>0</v>
      </c>
      <c r="W667" s="30">
        <v>0</v>
      </c>
      <c r="X667" s="30">
        <v>0</v>
      </c>
      <c r="Y667" s="30">
        <v>0</v>
      </c>
      <c r="Z667" s="30">
        <v>2006.4</v>
      </c>
      <c r="AA667" s="30">
        <v>0</v>
      </c>
      <c r="AB667" s="30">
        <v>0</v>
      </c>
      <c r="AC667" s="30">
        <v>0</v>
      </c>
      <c r="AD667" s="30">
        <v>0</v>
      </c>
    </row>
    <row r="668" spans="1:30" hidden="1">
      <c r="A668" s="30" t="s">
        <v>1011</v>
      </c>
      <c r="B668" s="30" t="s">
        <v>1012</v>
      </c>
      <c r="C668" s="30" t="b">
        <v>1</v>
      </c>
      <c r="D668" s="30" t="s">
        <v>940</v>
      </c>
      <c r="E668" s="30" t="s">
        <v>10536</v>
      </c>
      <c r="F668" s="30"/>
      <c r="G668" s="30" t="s">
        <v>10537</v>
      </c>
      <c r="H668" s="30">
        <v>0</v>
      </c>
      <c r="I668" s="32">
        <v>43190</v>
      </c>
      <c r="J668" s="32">
        <v>42388</v>
      </c>
      <c r="K668" s="30"/>
      <c r="L668" s="32">
        <v>39994</v>
      </c>
      <c r="M668" s="30">
        <v>121883.05</v>
      </c>
      <c r="N668" s="30">
        <v>0</v>
      </c>
      <c r="O668" s="30">
        <v>22.13</v>
      </c>
      <c r="P668" s="30">
        <v>265.56</v>
      </c>
      <c r="Q668" s="30">
        <v>22.13</v>
      </c>
      <c r="R668" s="30">
        <v>265.56</v>
      </c>
      <c r="S668" s="30">
        <v>121838.8</v>
      </c>
      <c r="T668" s="30">
        <v>44.25</v>
      </c>
      <c r="U668" s="30">
        <v>44.25</v>
      </c>
      <c r="V668" s="30">
        <v>22.13</v>
      </c>
      <c r="W668" s="30">
        <v>265.56</v>
      </c>
      <c r="X668" s="30">
        <v>22.13</v>
      </c>
      <c r="Y668" s="30">
        <v>265.56</v>
      </c>
      <c r="Z668" s="30">
        <v>121838.8</v>
      </c>
      <c r="AA668" s="30">
        <v>531.11</v>
      </c>
      <c r="AB668" s="30">
        <v>0</v>
      </c>
      <c r="AC668" s="30">
        <v>0</v>
      </c>
      <c r="AD668" s="30">
        <v>0</v>
      </c>
    </row>
    <row r="669" spans="1:30" hidden="1">
      <c r="A669" s="30" t="s">
        <v>1013</v>
      </c>
      <c r="B669" s="30" t="s">
        <v>1014</v>
      </c>
      <c r="C669" s="30" t="b">
        <v>1</v>
      </c>
      <c r="D669" s="30" t="s">
        <v>940</v>
      </c>
      <c r="E669" s="30" t="s">
        <v>10536</v>
      </c>
      <c r="F669" s="30"/>
      <c r="G669" s="30" t="s">
        <v>10537</v>
      </c>
      <c r="H669" s="30">
        <v>9</v>
      </c>
      <c r="I669" s="32">
        <v>43190</v>
      </c>
      <c r="J669" s="32">
        <v>42388</v>
      </c>
      <c r="K669" s="30"/>
      <c r="L669" s="32">
        <v>39914</v>
      </c>
      <c r="M669" s="30">
        <v>16682.8</v>
      </c>
      <c r="N669" s="30">
        <v>0</v>
      </c>
      <c r="O669" s="30">
        <v>33.58</v>
      </c>
      <c r="P669" s="30">
        <v>402.94</v>
      </c>
      <c r="Q669" s="30">
        <v>33.57</v>
      </c>
      <c r="R669" s="30">
        <v>402.9</v>
      </c>
      <c r="S669" s="30">
        <v>16682.8</v>
      </c>
      <c r="T669" s="30">
        <v>0</v>
      </c>
      <c r="U669" s="30">
        <v>0</v>
      </c>
      <c r="V669" s="30">
        <v>33.58</v>
      </c>
      <c r="W669" s="30">
        <v>402.94</v>
      </c>
      <c r="X669" s="30">
        <v>33.57</v>
      </c>
      <c r="Y669" s="30">
        <v>402.9</v>
      </c>
      <c r="Z669" s="30">
        <v>16682.8</v>
      </c>
      <c r="AA669" s="30">
        <v>805.84</v>
      </c>
      <c r="AB669" s="30">
        <v>0</v>
      </c>
      <c r="AC669" s="30">
        <v>0</v>
      </c>
      <c r="AD669" s="30">
        <v>0</v>
      </c>
    </row>
    <row r="670" spans="1:30" hidden="1">
      <c r="A670" s="30" t="s">
        <v>1015</v>
      </c>
      <c r="B670" s="30" t="s">
        <v>1016</v>
      </c>
      <c r="C670" s="30" t="b">
        <v>1</v>
      </c>
      <c r="D670" s="30" t="s">
        <v>940</v>
      </c>
      <c r="E670" s="30" t="s">
        <v>10536</v>
      </c>
      <c r="F670" s="30"/>
      <c r="G670" s="30" t="s">
        <v>10537</v>
      </c>
      <c r="H670" s="30">
        <v>9</v>
      </c>
      <c r="I670" s="32">
        <v>43039</v>
      </c>
      <c r="J670" s="32">
        <v>42388</v>
      </c>
      <c r="K670" s="30"/>
      <c r="L670" s="32">
        <v>38321</v>
      </c>
      <c r="M670" s="30">
        <v>699</v>
      </c>
      <c r="N670" s="30">
        <v>0</v>
      </c>
      <c r="O670" s="30">
        <v>2.48</v>
      </c>
      <c r="P670" s="30">
        <v>29.76</v>
      </c>
      <c r="Q670" s="30">
        <v>2.4700000000000002</v>
      </c>
      <c r="R670" s="30">
        <v>17.32</v>
      </c>
      <c r="S670" s="30">
        <v>699</v>
      </c>
      <c r="T670" s="30">
        <v>0</v>
      </c>
      <c r="U670" s="30">
        <v>0</v>
      </c>
      <c r="V670" s="30">
        <v>2.48</v>
      </c>
      <c r="W670" s="30">
        <v>29.76</v>
      </c>
      <c r="X670" s="30">
        <v>2.4700000000000002</v>
      </c>
      <c r="Y670" s="30">
        <v>17.32</v>
      </c>
      <c r="Z670" s="30">
        <v>699</v>
      </c>
      <c r="AA670" s="30">
        <v>59.48</v>
      </c>
      <c r="AB670" s="30">
        <v>0</v>
      </c>
      <c r="AC670" s="30">
        <v>0</v>
      </c>
      <c r="AD670" s="30">
        <v>0</v>
      </c>
    </row>
    <row r="671" spans="1:30" hidden="1">
      <c r="A671" s="30" t="s">
        <v>1017</v>
      </c>
      <c r="B671" s="30" t="s">
        <v>1018</v>
      </c>
      <c r="C671" s="30" t="b">
        <v>1</v>
      </c>
      <c r="D671" s="30" t="s">
        <v>940</v>
      </c>
      <c r="E671" s="30" t="s">
        <v>10536</v>
      </c>
      <c r="F671" s="30"/>
      <c r="G671" s="30" t="s">
        <v>10537</v>
      </c>
      <c r="H671" s="30">
        <v>0</v>
      </c>
      <c r="I671" s="32">
        <v>43190</v>
      </c>
      <c r="J671" s="32">
        <v>42388</v>
      </c>
      <c r="K671" s="30"/>
      <c r="L671" s="32">
        <v>41813</v>
      </c>
      <c r="M671" s="30">
        <v>1275</v>
      </c>
      <c r="N671" s="30">
        <v>0</v>
      </c>
      <c r="O671" s="30">
        <v>21.25</v>
      </c>
      <c r="P671" s="30">
        <v>255</v>
      </c>
      <c r="Q671" s="30">
        <v>21.25</v>
      </c>
      <c r="R671" s="30">
        <v>255</v>
      </c>
      <c r="S671" s="30">
        <v>962.01</v>
      </c>
      <c r="T671" s="30">
        <v>312.99</v>
      </c>
      <c r="U671" s="30">
        <v>312.99</v>
      </c>
      <c r="V671" s="30">
        <v>21.25</v>
      </c>
      <c r="W671" s="30">
        <v>255</v>
      </c>
      <c r="X671" s="30">
        <v>21.25</v>
      </c>
      <c r="Y671" s="30">
        <v>255</v>
      </c>
      <c r="Z671" s="30">
        <v>962.01</v>
      </c>
      <c r="AA671" s="30">
        <v>780.49</v>
      </c>
      <c r="AB671" s="30">
        <v>0</v>
      </c>
      <c r="AC671" s="30">
        <v>0</v>
      </c>
      <c r="AD671" s="30">
        <v>0</v>
      </c>
    </row>
    <row r="672" spans="1:30" hidden="1">
      <c r="A672" s="30" t="s">
        <v>1019</v>
      </c>
      <c r="B672" s="30" t="s">
        <v>1020</v>
      </c>
      <c r="C672" s="30" t="b">
        <v>1</v>
      </c>
      <c r="D672" s="30" t="s">
        <v>940</v>
      </c>
      <c r="E672" s="30" t="s">
        <v>10536</v>
      </c>
      <c r="F672" s="30"/>
      <c r="G672" s="30" t="s">
        <v>10537</v>
      </c>
      <c r="H672" s="30">
        <v>0</v>
      </c>
      <c r="I672" s="32">
        <v>43190</v>
      </c>
      <c r="J672" s="32">
        <v>42388</v>
      </c>
      <c r="K672" s="30"/>
      <c r="L672" s="32">
        <v>41990</v>
      </c>
      <c r="M672" s="30">
        <v>39683.4</v>
      </c>
      <c r="N672" s="30">
        <v>0</v>
      </c>
      <c r="O672" s="30">
        <v>661.39</v>
      </c>
      <c r="P672" s="30">
        <v>7936.68</v>
      </c>
      <c r="Q672" s="30">
        <v>661.39</v>
      </c>
      <c r="R672" s="30">
        <v>7936.68</v>
      </c>
      <c r="S672" s="30">
        <v>26093.14</v>
      </c>
      <c r="T672" s="30">
        <v>13590.26</v>
      </c>
      <c r="U672" s="30">
        <v>13590.26</v>
      </c>
      <c r="V672" s="30">
        <v>661.39</v>
      </c>
      <c r="W672" s="30">
        <v>7936.68</v>
      </c>
      <c r="X672" s="30">
        <v>661.39</v>
      </c>
      <c r="Y672" s="30">
        <v>7936.68</v>
      </c>
      <c r="Z672" s="30">
        <v>26093.14</v>
      </c>
      <c r="AA672" s="30">
        <v>32109.18</v>
      </c>
      <c r="AB672" s="30">
        <v>0</v>
      </c>
      <c r="AC672" s="30">
        <v>0</v>
      </c>
      <c r="AD672" s="30">
        <v>0</v>
      </c>
    </row>
    <row r="673" spans="1:30" hidden="1">
      <c r="A673" s="30" t="s">
        <v>1021</v>
      </c>
      <c r="B673" s="30" t="s">
        <v>1022</v>
      </c>
      <c r="C673" s="30" t="b">
        <v>1</v>
      </c>
      <c r="D673" s="30" t="s">
        <v>940</v>
      </c>
      <c r="E673" s="30" t="s">
        <v>10536</v>
      </c>
      <c r="F673" s="30"/>
      <c r="G673" s="30" t="s">
        <v>10537</v>
      </c>
      <c r="H673" s="30">
        <v>0</v>
      </c>
      <c r="I673" s="32">
        <v>43190</v>
      </c>
      <c r="J673" s="32">
        <v>42388</v>
      </c>
      <c r="K673" s="30"/>
      <c r="L673" s="32">
        <v>41757</v>
      </c>
      <c r="M673" s="30">
        <v>6198.86</v>
      </c>
      <c r="N673" s="30">
        <v>0</v>
      </c>
      <c r="O673" s="30">
        <v>103.31</v>
      </c>
      <c r="P673" s="30">
        <v>1239.72</v>
      </c>
      <c r="Q673" s="30">
        <v>103.31</v>
      </c>
      <c r="R673" s="30">
        <v>1239.72</v>
      </c>
      <c r="S673" s="30">
        <v>4867.16</v>
      </c>
      <c r="T673" s="30">
        <v>1331.7</v>
      </c>
      <c r="U673" s="30">
        <v>1331.7</v>
      </c>
      <c r="V673" s="30">
        <v>103.31</v>
      </c>
      <c r="W673" s="30">
        <v>1239.72</v>
      </c>
      <c r="X673" s="30">
        <v>103.31</v>
      </c>
      <c r="Y673" s="30">
        <v>1239.72</v>
      </c>
      <c r="Z673" s="30">
        <v>4867.16</v>
      </c>
      <c r="AA673" s="30">
        <v>3811.14</v>
      </c>
      <c r="AB673" s="30">
        <v>0</v>
      </c>
      <c r="AC673" s="30">
        <v>0</v>
      </c>
      <c r="AD673" s="30">
        <v>0</v>
      </c>
    </row>
    <row r="674" spans="1:30" hidden="1">
      <c r="A674" s="30" t="s">
        <v>1023</v>
      </c>
      <c r="B674" s="30" t="s">
        <v>1024</v>
      </c>
      <c r="C674" s="30" t="b">
        <v>1</v>
      </c>
      <c r="D674" s="30" t="s">
        <v>940</v>
      </c>
      <c r="E674" s="30" t="s">
        <v>10536</v>
      </c>
      <c r="F674" s="30"/>
      <c r="G674" s="30" t="s">
        <v>10537</v>
      </c>
      <c r="H674" s="30">
        <v>0</v>
      </c>
      <c r="I674" s="32">
        <v>43190</v>
      </c>
      <c r="J674" s="32">
        <v>42388</v>
      </c>
      <c r="K674" s="30"/>
      <c r="L674" s="32">
        <v>42011</v>
      </c>
      <c r="M674" s="30">
        <v>2450</v>
      </c>
      <c r="N674" s="30">
        <v>0</v>
      </c>
      <c r="O674" s="30">
        <v>40.83</v>
      </c>
      <c r="P674" s="30">
        <v>489.96</v>
      </c>
      <c r="Q674" s="30">
        <v>40.83</v>
      </c>
      <c r="R674" s="30">
        <v>489.96</v>
      </c>
      <c r="S674" s="30">
        <v>1582.64</v>
      </c>
      <c r="T674" s="30">
        <v>867.36</v>
      </c>
      <c r="U674" s="30">
        <v>867.36</v>
      </c>
      <c r="V674" s="30">
        <v>40.83</v>
      </c>
      <c r="W674" s="30">
        <v>489.96</v>
      </c>
      <c r="X674" s="30">
        <v>40.83</v>
      </c>
      <c r="Y674" s="30">
        <v>489.96</v>
      </c>
      <c r="Z674" s="30">
        <v>1582.64</v>
      </c>
      <c r="AA674" s="30">
        <v>1969.77</v>
      </c>
      <c r="AB674" s="30">
        <v>0</v>
      </c>
      <c r="AC674" s="30">
        <v>0</v>
      </c>
      <c r="AD674" s="30">
        <v>0</v>
      </c>
    </row>
    <row r="675" spans="1:30" hidden="1">
      <c r="A675" s="30" t="s">
        <v>1025</v>
      </c>
      <c r="B675" s="30" t="s">
        <v>1026</v>
      </c>
      <c r="C675" s="30" t="b">
        <v>1</v>
      </c>
      <c r="D675" s="30" t="s">
        <v>940</v>
      </c>
      <c r="E675" s="30" t="s">
        <v>10536</v>
      </c>
      <c r="F675" s="30"/>
      <c r="G675" s="30" t="s">
        <v>10537</v>
      </c>
      <c r="H675" s="30">
        <v>0</v>
      </c>
      <c r="I675" s="32">
        <v>43190</v>
      </c>
      <c r="J675" s="32">
        <v>42388</v>
      </c>
      <c r="K675" s="30"/>
      <c r="L675" s="32">
        <v>42075</v>
      </c>
      <c r="M675" s="30">
        <v>8000</v>
      </c>
      <c r="N675" s="30">
        <v>0</v>
      </c>
      <c r="O675" s="30">
        <v>133.33000000000001</v>
      </c>
      <c r="P675" s="30">
        <v>1599.96</v>
      </c>
      <c r="Q675" s="30">
        <v>133.33000000000001</v>
      </c>
      <c r="R675" s="30">
        <v>1599.96</v>
      </c>
      <c r="S675" s="30">
        <v>4887.55</v>
      </c>
      <c r="T675" s="30">
        <v>3112.45</v>
      </c>
      <c r="U675" s="30">
        <v>3112.45</v>
      </c>
      <c r="V675" s="30">
        <v>133.33000000000001</v>
      </c>
      <c r="W675" s="30">
        <v>1599.96</v>
      </c>
      <c r="X675" s="30">
        <v>133.33000000000001</v>
      </c>
      <c r="Y675" s="30">
        <v>1599.96</v>
      </c>
      <c r="Z675" s="30">
        <v>4887.55</v>
      </c>
      <c r="AA675" s="30">
        <v>6445.7</v>
      </c>
      <c r="AB675" s="30">
        <v>0</v>
      </c>
      <c r="AC675" s="30">
        <v>0</v>
      </c>
      <c r="AD675" s="30">
        <v>0</v>
      </c>
    </row>
    <row r="676" spans="1:30" hidden="1">
      <c r="A676" s="30" t="s">
        <v>10550</v>
      </c>
      <c r="B676" s="30" t="s">
        <v>10551</v>
      </c>
      <c r="C676" s="30" t="b">
        <v>1</v>
      </c>
      <c r="D676" s="30" t="s">
        <v>940</v>
      </c>
      <c r="E676" s="30" t="s">
        <v>10536</v>
      </c>
      <c r="F676" s="30"/>
      <c r="G676" s="30" t="s">
        <v>10537</v>
      </c>
      <c r="H676" s="30">
        <v>10</v>
      </c>
      <c r="I676" s="32">
        <v>42094</v>
      </c>
      <c r="J676" s="32">
        <v>42388</v>
      </c>
      <c r="K676" s="32">
        <v>42482</v>
      </c>
      <c r="L676" s="32">
        <v>41991</v>
      </c>
      <c r="M676" s="30">
        <v>971.07</v>
      </c>
      <c r="N676" s="30">
        <v>0</v>
      </c>
      <c r="O676" s="30">
        <v>0</v>
      </c>
      <c r="P676" s="30">
        <v>55.34</v>
      </c>
      <c r="Q676" s="30">
        <v>16.190000000000001</v>
      </c>
      <c r="R676" s="30">
        <v>0</v>
      </c>
      <c r="S676" s="30">
        <v>55.34</v>
      </c>
      <c r="T676" s="30">
        <v>915.73</v>
      </c>
      <c r="U676" s="30">
        <v>915.73</v>
      </c>
      <c r="V676" s="30">
        <v>0</v>
      </c>
      <c r="W676" s="30">
        <v>55.34</v>
      </c>
      <c r="X676" s="30">
        <v>16.190000000000001</v>
      </c>
      <c r="Y676" s="30">
        <v>0</v>
      </c>
      <c r="Z676" s="30">
        <v>55.34</v>
      </c>
      <c r="AA676" s="30">
        <v>987.26</v>
      </c>
      <c r="AB676" s="30">
        <v>915.73</v>
      </c>
      <c r="AC676" s="30">
        <v>0</v>
      </c>
      <c r="AD676" s="30">
        <v>-915.73</v>
      </c>
    </row>
    <row r="677" spans="1:30" hidden="1">
      <c r="A677" s="30" t="s">
        <v>10552</v>
      </c>
      <c r="B677" s="30" t="s">
        <v>10553</v>
      </c>
      <c r="C677" s="30" t="b">
        <v>1</v>
      </c>
      <c r="D677" s="30" t="s">
        <v>940</v>
      </c>
      <c r="E677" s="30" t="s">
        <v>10536</v>
      </c>
      <c r="F677" s="30"/>
      <c r="G677" s="30" t="s">
        <v>10537</v>
      </c>
      <c r="H677" s="30">
        <v>10</v>
      </c>
      <c r="I677" s="32">
        <v>42094</v>
      </c>
      <c r="J677" s="32">
        <v>42388</v>
      </c>
      <c r="K677" s="32">
        <v>42094</v>
      </c>
      <c r="L677" s="32">
        <v>41991</v>
      </c>
      <c r="M677" s="30">
        <v>971.07</v>
      </c>
      <c r="N677" s="30">
        <v>0</v>
      </c>
      <c r="O677" s="30">
        <v>0</v>
      </c>
      <c r="P677" s="30">
        <v>55.34</v>
      </c>
      <c r="Q677" s="30">
        <v>16.190000000000001</v>
      </c>
      <c r="R677" s="30">
        <v>0</v>
      </c>
      <c r="S677" s="30">
        <v>55.34</v>
      </c>
      <c r="T677" s="30">
        <v>915.73</v>
      </c>
      <c r="U677" s="30">
        <v>915.73</v>
      </c>
      <c r="V677" s="30">
        <v>0</v>
      </c>
      <c r="W677" s="30">
        <v>55.34</v>
      </c>
      <c r="X677" s="30">
        <v>16.190000000000001</v>
      </c>
      <c r="Y677" s="30">
        <v>0</v>
      </c>
      <c r="Z677" s="30">
        <v>55.34</v>
      </c>
      <c r="AA677" s="30">
        <v>987.26</v>
      </c>
      <c r="AB677" s="30">
        <v>915.73</v>
      </c>
      <c r="AC677" s="30">
        <v>0</v>
      </c>
      <c r="AD677" s="30">
        <v>-915.73</v>
      </c>
    </row>
    <row r="678" spans="1:30" hidden="1">
      <c r="A678" s="30" t="s">
        <v>1027</v>
      </c>
      <c r="B678" s="30" t="s">
        <v>10554</v>
      </c>
      <c r="C678" s="30" t="b">
        <v>1</v>
      </c>
      <c r="D678" s="30" t="s">
        <v>940</v>
      </c>
      <c r="E678" s="30" t="s">
        <v>10536</v>
      </c>
      <c r="F678" s="30"/>
      <c r="G678" s="30" t="s">
        <v>10537</v>
      </c>
      <c r="H678" s="30">
        <v>0</v>
      </c>
      <c r="I678" s="32">
        <v>43190</v>
      </c>
      <c r="J678" s="32">
        <v>42388</v>
      </c>
      <c r="K678" s="30"/>
      <c r="L678" s="32">
        <v>42075</v>
      </c>
      <c r="M678" s="30">
        <v>8000</v>
      </c>
      <c r="N678" s="30">
        <v>0</v>
      </c>
      <c r="O678" s="30">
        <v>133.33000000000001</v>
      </c>
      <c r="P678" s="30">
        <v>1599.96</v>
      </c>
      <c r="Q678" s="30">
        <v>133.33000000000001</v>
      </c>
      <c r="R678" s="30">
        <v>1599.96</v>
      </c>
      <c r="S678" s="30">
        <v>4887.55</v>
      </c>
      <c r="T678" s="30">
        <v>3112.45</v>
      </c>
      <c r="U678" s="30">
        <v>3112.45</v>
      </c>
      <c r="V678" s="30">
        <v>133.33000000000001</v>
      </c>
      <c r="W678" s="30">
        <v>1599.96</v>
      </c>
      <c r="X678" s="30">
        <v>133.33000000000001</v>
      </c>
      <c r="Y678" s="30">
        <v>1599.96</v>
      </c>
      <c r="Z678" s="30">
        <v>4887.55</v>
      </c>
      <c r="AA678" s="30">
        <v>6445.7</v>
      </c>
      <c r="AB678" s="30">
        <v>0</v>
      </c>
      <c r="AC678" s="30">
        <v>0</v>
      </c>
      <c r="AD678" s="30">
        <v>0</v>
      </c>
    </row>
    <row r="679" spans="1:30" hidden="1">
      <c r="A679" s="30" t="s">
        <v>1028</v>
      </c>
      <c r="B679" s="30" t="s">
        <v>10555</v>
      </c>
      <c r="C679" s="30" t="b">
        <v>1</v>
      </c>
      <c r="D679" s="30" t="s">
        <v>940</v>
      </c>
      <c r="E679" s="30" t="s">
        <v>10536</v>
      </c>
      <c r="F679" s="30"/>
      <c r="G679" s="30" t="s">
        <v>10537</v>
      </c>
      <c r="H679" s="30">
        <v>0</v>
      </c>
      <c r="I679" s="32">
        <v>43190</v>
      </c>
      <c r="J679" s="32">
        <v>42388</v>
      </c>
      <c r="K679" s="30"/>
      <c r="L679" s="32">
        <v>42075</v>
      </c>
      <c r="M679" s="30">
        <v>8000</v>
      </c>
      <c r="N679" s="30">
        <v>0</v>
      </c>
      <c r="O679" s="30">
        <v>133.33000000000001</v>
      </c>
      <c r="P679" s="30">
        <v>1599.96</v>
      </c>
      <c r="Q679" s="30">
        <v>133.33000000000001</v>
      </c>
      <c r="R679" s="30">
        <v>1599.96</v>
      </c>
      <c r="S679" s="30">
        <v>4887.55</v>
      </c>
      <c r="T679" s="30">
        <v>3112.45</v>
      </c>
      <c r="U679" s="30">
        <v>3112.45</v>
      </c>
      <c r="V679" s="30">
        <v>133.33000000000001</v>
      </c>
      <c r="W679" s="30">
        <v>1599.96</v>
      </c>
      <c r="X679" s="30">
        <v>133.33000000000001</v>
      </c>
      <c r="Y679" s="30">
        <v>1599.96</v>
      </c>
      <c r="Z679" s="30">
        <v>4887.55</v>
      </c>
      <c r="AA679" s="30">
        <v>6445.7</v>
      </c>
      <c r="AB679" s="30">
        <v>0</v>
      </c>
      <c r="AC679" s="30">
        <v>0</v>
      </c>
      <c r="AD679" s="30">
        <v>0</v>
      </c>
    </row>
    <row r="680" spans="1:30" hidden="1">
      <c r="A680" s="30" t="s">
        <v>1029</v>
      </c>
      <c r="B680" s="30" t="s">
        <v>1030</v>
      </c>
      <c r="C680" s="30" t="b">
        <v>1</v>
      </c>
      <c r="D680" s="30" t="s">
        <v>940</v>
      </c>
      <c r="E680" s="30" t="s">
        <v>10536</v>
      </c>
      <c r="F680" s="30"/>
      <c r="G680" s="30" t="s">
        <v>10537</v>
      </c>
      <c r="H680" s="30">
        <v>0</v>
      </c>
      <c r="I680" s="32">
        <v>43190</v>
      </c>
      <c r="J680" s="32">
        <v>42388</v>
      </c>
      <c r="K680" s="30"/>
      <c r="L680" s="32">
        <v>41835</v>
      </c>
      <c r="M680" s="30">
        <v>689</v>
      </c>
      <c r="N680" s="30">
        <v>0</v>
      </c>
      <c r="O680" s="30">
        <v>11.48</v>
      </c>
      <c r="P680" s="30">
        <v>137.76</v>
      </c>
      <c r="Q680" s="30">
        <v>11.48</v>
      </c>
      <c r="R680" s="30">
        <v>137.76</v>
      </c>
      <c r="S680" s="30">
        <v>511.44</v>
      </c>
      <c r="T680" s="30">
        <v>177.56</v>
      </c>
      <c r="U680" s="30">
        <v>177.56</v>
      </c>
      <c r="V680" s="30">
        <v>11.48</v>
      </c>
      <c r="W680" s="30">
        <v>137.76</v>
      </c>
      <c r="X680" s="30">
        <v>11.48</v>
      </c>
      <c r="Y680" s="30">
        <v>137.76</v>
      </c>
      <c r="Z680" s="30">
        <v>511.44</v>
      </c>
      <c r="AA680" s="30">
        <v>418.64</v>
      </c>
      <c r="AB680" s="30">
        <v>0</v>
      </c>
      <c r="AC680" s="30">
        <v>0</v>
      </c>
      <c r="AD680" s="30">
        <v>0</v>
      </c>
    </row>
    <row r="681" spans="1:30" hidden="1">
      <c r="A681" s="30" t="s">
        <v>1031</v>
      </c>
      <c r="B681" s="30" t="s">
        <v>1032</v>
      </c>
      <c r="C681" s="30" t="b">
        <v>1</v>
      </c>
      <c r="D681" s="30" t="s">
        <v>940</v>
      </c>
      <c r="E681" s="30" t="s">
        <v>10536</v>
      </c>
      <c r="F681" s="30"/>
      <c r="G681" s="30" t="s">
        <v>10537</v>
      </c>
      <c r="H681" s="30">
        <v>0</v>
      </c>
      <c r="I681" s="32">
        <v>43190</v>
      </c>
      <c r="J681" s="32">
        <v>42388</v>
      </c>
      <c r="K681" s="30"/>
      <c r="L681" s="32">
        <v>41991</v>
      </c>
      <c r="M681" s="30">
        <v>4664.8599999999997</v>
      </c>
      <c r="N681" s="30">
        <v>0</v>
      </c>
      <c r="O681" s="30">
        <v>77.75</v>
      </c>
      <c r="P681" s="30">
        <v>933</v>
      </c>
      <c r="Q681" s="30">
        <v>77.75</v>
      </c>
      <c r="R681" s="30">
        <v>933</v>
      </c>
      <c r="S681" s="30">
        <v>3064.83</v>
      </c>
      <c r="T681" s="30">
        <v>1600.03</v>
      </c>
      <c r="U681" s="30">
        <v>1600.03</v>
      </c>
      <c r="V681" s="30">
        <v>77.75</v>
      </c>
      <c r="W681" s="30">
        <v>933</v>
      </c>
      <c r="X681" s="30">
        <v>77.75</v>
      </c>
      <c r="Y681" s="30">
        <v>933</v>
      </c>
      <c r="Z681" s="30">
        <v>3064.83</v>
      </c>
      <c r="AA681" s="30">
        <v>3777.03</v>
      </c>
      <c r="AB681" s="30">
        <v>0</v>
      </c>
      <c r="AC681" s="30">
        <v>0</v>
      </c>
      <c r="AD681" s="30">
        <v>0</v>
      </c>
    </row>
    <row r="682" spans="1:30" hidden="1">
      <c r="A682" s="30" t="s">
        <v>1033</v>
      </c>
      <c r="B682" s="30" t="s">
        <v>1034</v>
      </c>
      <c r="C682" s="30" t="b">
        <v>1</v>
      </c>
      <c r="D682" s="30" t="s">
        <v>940</v>
      </c>
      <c r="E682" s="30" t="s">
        <v>10536</v>
      </c>
      <c r="F682" s="30"/>
      <c r="G682" s="30" t="s">
        <v>10537</v>
      </c>
      <c r="H682" s="30">
        <v>0</v>
      </c>
      <c r="I682" s="32">
        <v>43190</v>
      </c>
      <c r="J682" s="32">
        <v>42388</v>
      </c>
      <c r="K682" s="30"/>
      <c r="L682" s="32">
        <v>42040</v>
      </c>
      <c r="M682" s="30">
        <v>5999</v>
      </c>
      <c r="N682" s="30">
        <v>0</v>
      </c>
      <c r="O682" s="30">
        <v>99.98</v>
      </c>
      <c r="P682" s="30">
        <v>1199.76</v>
      </c>
      <c r="Q682" s="30">
        <v>99.98</v>
      </c>
      <c r="R682" s="30">
        <v>1199.76</v>
      </c>
      <c r="S682" s="30">
        <v>3780.07</v>
      </c>
      <c r="T682" s="30">
        <v>2218.9299999999998</v>
      </c>
      <c r="U682" s="30">
        <v>2218.9299999999998</v>
      </c>
      <c r="V682" s="30">
        <v>99.98</v>
      </c>
      <c r="W682" s="30">
        <v>1199.76</v>
      </c>
      <c r="X682" s="30">
        <v>99.98</v>
      </c>
      <c r="Y682" s="30">
        <v>1199.76</v>
      </c>
      <c r="Z682" s="30">
        <v>3780.07</v>
      </c>
      <c r="AA682" s="30">
        <v>4818.41</v>
      </c>
      <c r="AB682" s="30">
        <v>0</v>
      </c>
      <c r="AC682" s="30">
        <v>0</v>
      </c>
      <c r="AD682" s="30">
        <v>0</v>
      </c>
    </row>
    <row r="683" spans="1:30" hidden="1">
      <c r="A683" s="30" t="s">
        <v>1035</v>
      </c>
      <c r="B683" s="30" t="s">
        <v>1036</v>
      </c>
      <c r="C683" s="30" t="b">
        <v>1</v>
      </c>
      <c r="D683" s="30" t="s">
        <v>940</v>
      </c>
      <c r="E683" s="30" t="s">
        <v>10536</v>
      </c>
      <c r="F683" s="30"/>
      <c r="G683" s="30" t="s">
        <v>10537</v>
      </c>
      <c r="H683" s="30">
        <v>0</v>
      </c>
      <c r="I683" s="32">
        <v>43190</v>
      </c>
      <c r="J683" s="32">
        <v>42388</v>
      </c>
      <c r="K683" s="30"/>
      <c r="L683" s="32">
        <v>42040</v>
      </c>
      <c r="M683" s="30">
        <v>5999</v>
      </c>
      <c r="N683" s="30">
        <v>0</v>
      </c>
      <c r="O683" s="30">
        <v>99.98</v>
      </c>
      <c r="P683" s="30">
        <v>1199.76</v>
      </c>
      <c r="Q683" s="30">
        <v>99.98</v>
      </c>
      <c r="R683" s="30">
        <v>1199.76</v>
      </c>
      <c r="S683" s="30">
        <v>3780.07</v>
      </c>
      <c r="T683" s="30">
        <v>2218.9299999999998</v>
      </c>
      <c r="U683" s="30">
        <v>2218.9299999999998</v>
      </c>
      <c r="V683" s="30">
        <v>99.98</v>
      </c>
      <c r="W683" s="30">
        <v>1199.76</v>
      </c>
      <c r="X683" s="30">
        <v>99.98</v>
      </c>
      <c r="Y683" s="30">
        <v>1199.76</v>
      </c>
      <c r="Z683" s="30">
        <v>3780.07</v>
      </c>
      <c r="AA683" s="30">
        <v>4818.41</v>
      </c>
      <c r="AB683" s="30">
        <v>0</v>
      </c>
      <c r="AC683" s="30">
        <v>0</v>
      </c>
      <c r="AD683" s="30">
        <v>0</v>
      </c>
    </row>
    <row r="684" spans="1:30" hidden="1">
      <c r="A684" s="30" t="s">
        <v>1037</v>
      </c>
      <c r="B684" s="30" t="s">
        <v>1038</v>
      </c>
      <c r="C684" s="30" t="b">
        <v>1</v>
      </c>
      <c r="D684" s="30" t="s">
        <v>940</v>
      </c>
      <c r="E684" s="30" t="s">
        <v>10536</v>
      </c>
      <c r="F684" s="30"/>
      <c r="G684" s="30" t="s">
        <v>10537</v>
      </c>
      <c r="H684" s="30">
        <v>0</v>
      </c>
      <c r="I684" s="32">
        <v>43190</v>
      </c>
      <c r="J684" s="32">
        <v>42388</v>
      </c>
      <c r="K684" s="30"/>
      <c r="L684" s="32">
        <v>42011</v>
      </c>
      <c r="M684" s="30">
        <v>2450</v>
      </c>
      <c r="N684" s="30">
        <v>0</v>
      </c>
      <c r="O684" s="30">
        <v>40.83</v>
      </c>
      <c r="P684" s="30">
        <v>489.96</v>
      </c>
      <c r="Q684" s="30">
        <v>40.83</v>
      </c>
      <c r="R684" s="30">
        <v>489.96</v>
      </c>
      <c r="S684" s="30">
        <v>1582.64</v>
      </c>
      <c r="T684" s="30">
        <v>867.36</v>
      </c>
      <c r="U684" s="30">
        <v>867.36</v>
      </c>
      <c r="V684" s="30">
        <v>40.83</v>
      </c>
      <c r="W684" s="30">
        <v>489.96</v>
      </c>
      <c r="X684" s="30">
        <v>40.83</v>
      </c>
      <c r="Y684" s="30">
        <v>489.96</v>
      </c>
      <c r="Z684" s="30">
        <v>1582.64</v>
      </c>
      <c r="AA684" s="30">
        <v>1969.77</v>
      </c>
      <c r="AB684" s="30">
        <v>0</v>
      </c>
      <c r="AC684" s="30">
        <v>0</v>
      </c>
      <c r="AD684" s="30">
        <v>0</v>
      </c>
    </row>
    <row r="685" spans="1:30" hidden="1">
      <c r="A685" s="30" t="s">
        <v>1039</v>
      </c>
      <c r="B685" s="30" t="s">
        <v>1040</v>
      </c>
      <c r="C685" s="30" t="b">
        <v>1</v>
      </c>
      <c r="D685" s="30" t="s">
        <v>940</v>
      </c>
      <c r="E685" s="30" t="s">
        <v>10536</v>
      </c>
      <c r="F685" s="30"/>
      <c r="G685" s="30" t="s">
        <v>10537</v>
      </c>
      <c r="H685" s="30">
        <v>0</v>
      </c>
      <c r="I685" s="32">
        <v>43190</v>
      </c>
      <c r="J685" s="32">
        <v>42388</v>
      </c>
      <c r="K685" s="30"/>
      <c r="L685" s="32">
        <v>42011</v>
      </c>
      <c r="M685" s="30">
        <v>2450</v>
      </c>
      <c r="N685" s="30">
        <v>0</v>
      </c>
      <c r="O685" s="30">
        <v>40.83</v>
      </c>
      <c r="P685" s="30">
        <v>489.96</v>
      </c>
      <c r="Q685" s="30">
        <v>40.83</v>
      </c>
      <c r="R685" s="30">
        <v>489.96</v>
      </c>
      <c r="S685" s="30">
        <v>1582.64</v>
      </c>
      <c r="T685" s="30">
        <v>867.36</v>
      </c>
      <c r="U685" s="30">
        <v>867.36</v>
      </c>
      <c r="V685" s="30">
        <v>40.83</v>
      </c>
      <c r="W685" s="30">
        <v>489.96</v>
      </c>
      <c r="X685" s="30">
        <v>40.83</v>
      </c>
      <c r="Y685" s="30">
        <v>489.96</v>
      </c>
      <c r="Z685" s="30">
        <v>1582.64</v>
      </c>
      <c r="AA685" s="30">
        <v>1969.77</v>
      </c>
      <c r="AB685" s="30">
        <v>0</v>
      </c>
      <c r="AC685" s="30">
        <v>0</v>
      </c>
      <c r="AD685" s="30">
        <v>0</v>
      </c>
    </row>
    <row r="686" spans="1:30" hidden="1">
      <c r="A686" s="30" t="s">
        <v>1041</v>
      </c>
      <c r="B686" s="30" t="s">
        <v>1042</v>
      </c>
      <c r="C686" s="30" t="b">
        <v>1</v>
      </c>
      <c r="D686" s="30" t="s">
        <v>940</v>
      </c>
      <c r="E686" s="30" t="s">
        <v>10536</v>
      </c>
      <c r="F686" s="30"/>
      <c r="G686" s="30" t="s">
        <v>10537</v>
      </c>
      <c r="H686" s="30">
        <v>0</v>
      </c>
      <c r="I686" s="32">
        <v>43190</v>
      </c>
      <c r="J686" s="32">
        <v>42388</v>
      </c>
      <c r="K686" s="30"/>
      <c r="L686" s="32">
        <v>41933</v>
      </c>
      <c r="M686" s="30">
        <v>1024.29</v>
      </c>
      <c r="N686" s="30">
        <v>0</v>
      </c>
      <c r="O686" s="30">
        <v>17.07</v>
      </c>
      <c r="P686" s="30">
        <v>204.84</v>
      </c>
      <c r="Q686" s="30">
        <v>17.07</v>
      </c>
      <c r="R686" s="30">
        <v>204.84</v>
      </c>
      <c r="S686" s="30">
        <v>705.44</v>
      </c>
      <c r="T686" s="30">
        <v>318.85000000000002</v>
      </c>
      <c r="U686" s="30">
        <v>318.85000000000002</v>
      </c>
      <c r="V686" s="30">
        <v>17.07</v>
      </c>
      <c r="W686" s="30">
        <v>204.84</v>
      </c>
      <c r="X686" s="30">
        <v>17.07</v>
      </c>
      <c r="Y686" s="30">
        <v>204.84</v>
      </c>
      <c r="Z686" s="30">
        <v>705.44</v>
      </c>
      <c r="AA686" s="30">
        <v>830.95</v>
      </c>
      <c r="AB686" s="30">
        <v>0</v>
      </c>
      <c r="AC686" s="30">
        <v>0</v>
      </c>
      <c r="AD686" s="30">
        <v>0</v>
      </c>
    </row>
    <row r="687" spans="1:30" hidden="1">
      <c r="A687" s="30" t="s">
        <v>1043</v>
      </c>
      <c r="B687" s="30" t="s">
        <v>1044</v>
      </c>
      <c r="C687" s="30" t="b">
        <v>1</v>
      </c>
      <c r="D687" s="30" t="s">
        <v>940</v>
      </c>
      <c r="E687" s="30" t="s">
        <v>10536</v>
      </c>
      <c r="F687" s="30"/>
      <c r="G687" s="30" t="s">
        <v>10537</v>
      </c>
      <c r="H687" s="30">
        <v>0</v>
      </c>
      <c r="I687" s="32">
        <v>43190</v>
      </c>
      <c r="J687" s="32">
        <v>42388</v>
      </c>
      <c r="K687" s="30"/>
      <c r="L687" s="32">
        <v>41933</v>
      </c>
      <c r="M687" s="30">
        <v>7947.85</v>
      </c>
      <c r="N687" s="30">
        <v>0</v>
      </c>
      <c r="O687" s="30">
        <v>132.46</v>
      </c>
      <c r="P687" s="30">
        <v>1589.52</v>
      </c>
      <c r="Q687" s="30">
        <v>132.46</v>
      </c>
      <c r="R687" s="30">
        <v>1589.52</v>
      </c>
      <c r="S687" s="30">
        <v>5474.06</v>
      </c>
      <c r="T687" s="30">
        <v>2473.79</v>
      </c>
      <c r="U687" s="30">
        <v>2473.79</v>
      </c>
      <c r="V687" s="30">
        <v>132.46</v>
      </c>
      <c r="W687" s="30">
        <v>1589.52</v>
      </c>
      <c r="X687" s="30">
        <v>132.46</v>
      </c>
      <c r="Y687" s="30">
        <v>1589.52</v>
      </c>
      <c r="Z687" s="30">
        <v>5474.06</v>
      </c>
      <c r="AA687" s="30">
        <v>6447.59</v>
      </c>
      <c r="AB687" s="30">
        <v>0</v>
      </c>
      <c r="AC687" s="30">
        <v>0</v>
      </c>
      <c r="AD687" s="30">
        <v>0</v>
      </c>
    </row>
    <row r="688" spans="1:30" hidden="1">
      <c r="A688" s="30" t="s">
        <v>1045</v>
      </c>
      <c r="B688" s="30" t="s">
        <v>1046</v>
      </c>
      <c r="C688" s="30" t="b">
        <v>1</v>
      </c>
      <c r="D688" s="30" t="s">
        <v>940</v>
      </c>
      <c r="E688" s="30" t="s">
        <v>10536</v>
      </c>
      <c r="F688" s="30"/>
      <c r="G688" s="30" t="s">
        <v>10537</v>
      </c>
      <c r="H688" s="30">
        <v>0</v>
      </c>
      <c r="I688" s="32">
        <v>43190</v>
      </c>
      <c r="J688" s="32">
        <v>42388</v>
      </c>
      <c r="K688" s="30"/>
      <c r="L688" s="32">
        <v>41933</v>
      </c>
      <c r="M688" s="30">
        <v>820.74</v>
      </c>
      <c r="N688" s="30">
        <v>0</v>
      </c>
      <c r="O688" s="30">
        <v>13.68</v>
      </c>
      <c r="P688" s="30">
        <v>164.16</v>
      </c>
      <c r="Q688" s="30">
        <v>13.68</v>
      </c>
      <c r="R688" s="30">
        <v>164.16</v>
      </c>
      <c r="S688" s="30">
        <v>565.33000000000004</v>
      </c>
      <c r="T688" s="30">
        <v>255.41</v>
      </c>
      <c r="U688" s="30">
        <v>255.41</v>
      </c>
      <c r="V688" s="30">
        <v>13.68</v>
      </c>
      <c r="W688" s="30">
        <v>164.16</v>
      </c>
      <c r="X688" s="30">
        <v>13.68</v>
      </c>
      <c r="Y688" s="30">
        <v>164.16</v>
      </c>
      <c r="Z688" s="30">
        <v>565.33000000000004</v>
      </c>
      <c r="AA688" s="30">
        <v>665.81</v>
      </c>
      <c r="AB688" s="30">
        <v>0</v>
      </c>
      <c r="AC688" s="30">
        <v>0</v>
      </c>
      <c r="AD688" s="30">
        <v>0</v>
      </c>
    </row>
    <row r="689" spans="1:30" hidden="1">
      <c r="A689" s="30" t="s">
        <v>1047</v>
      </c>
      <c r="B689" s="30" t="s">
        <v>1048</v>
      </c>
      <c r="C689" s="30" t="b">
        <v>1</v>
      </c>
      <c r="D689" s="30" t="s">
        <v>940</v>
      </c>
      <c r="E689" s="30" t="s">
        <v>10536</v>
      </c>
      <c r="F689" s="30"/>
      <c r="G689" s="30" t="s">
        <v>10537</v>
      </c>
      <c r="H689" s="30">
        <v>0</v>
      </c>
      <c r="I689" s="32">
        <v>43190</v>
      </c>
      <c r="J689" s="32">
        <v>42388</v>
      </c>
      <c r="K689" s="30"/>
      <c r="L689" s="32">
        <v>41991</v>
      </c>
      <c r="M689" s="30">
        <v>4664.8599999999997</v>
      </c>
      <c r="N689" s="30">
        <v>0</v>
      </c>
      <c r="O689" s="30">
        <v>77.75</v>
      </c>
      <c r="P689" s="30">
        <v>933</v>
      </c>
      <c r="Q689" s="30">
        <v>77.75</v>
      </c>
      <c r="R689" s="30">
        <v>933</v>
      </c>
      <c r="S689" s="30">
        <v>3064.83</v>
      </c>
      <c r="T689" s="30">
        <v>1600.03</v>
      </c>
      <c r="U689" s="30">
        <v>1600.03</v>
      </c>
      <c r="V689" s="30">
        <v>77.75</v>
      </c>
      <c r="W689" s="30">
        <v>933</v>
      </c>
      <c r="X689" s="30">
        <v>77.75</v>
      </c>
      <c r="Y689" s="30">
        <v>933</v>
      </c>
      <c r="Z689" s="30">
        <v>3064.83</v>
      </c>
      <c r="AA689" s="30">
        <v>3777.03</v>
      </c>
      <c r="AB689" s="30">
        <v>0</v>
      </c>
      <c r="AC689" s="30">
        <v>0</v>
      </c>
      <c r="AD689" s="30">
        <v>0</v>
      </c>
    </row>
    <row r="690" spans="1:30" hidden="1">
      <c r="A690" s="30" t="s">
        <v>1049</v>
      </c>
      <c r="B690" s="30" t="s">
        <v>1050</v>
      </c>
      <c r="C690" s="30" t="b">
        <v>1</v>
      </c>
      <c r="D690" s="30" t="s">
        <v>940</v>
      </c>
      <c r="E690" s="30" t="s">
        <v>10536</v>
      </c>
      <c r="F690" s="30"/>
      <c r="G690" s="30" t="s">
        <v>10537</v>
      </c>
      <c r="H690" s="30">
        <v>0</v>
      </c>
      <c r="I690" s="32">
        <v>43190</v>
      </c>
      <c r="J690" s="32">
        <v>42388</v>
      </c>
      <c r="K690" s="30"/>
      <c r="L690" s="32">
        <v>42011</v>
      </c>
      <c r="M690" s="30">
        <v>2450</v>
      </c>
      <c r="N690" s="30">
        <v>0</v>
      </c>
      <c r="O690" s="30">
        <v>40.83</v>
      </c>
      <c r="P690" s="30">
        <v>489.96</v>
      </c>
      <c r="Q690" s="30">
        <v>40.83</v>
      </c>
      <c r="R690" s="30">
        <v>489.96</v>
      </c>
      <c r="S690" s="30">
        <v>1582.64</v>
      </c>
      <c r="T690" s="30">
        <v>867.36</v>
      </c>
      <c r="U690" s="30">
        <v>867.36</v>
      </c>
      <c r="V690" s="30">
        <v>40.83</v>
      </c>
      <c r="W690" s="30">
        <v>489.96</v>
      </c>
      <c r="X690" s="30">
        <v>40.83</v>
      </c>
      <c r="Y690" s="30">
        <v>489.96</v>
      </c>
      <c r="Z690" s="30">
        <v>1582.64</v>
      </c>
      <c r="AA690" s="30">
        <v>1969.77</v>
      </c>
      <c r="AB690" s="30">
        <v>0</v>
      </c>
      <c r="AC690" s="30">
        <v>0</v>
      </c>
      <c r="AD690" s="30">
        <v>0</v>
      </c>
    </row>
    <row r="691" spans="1:30" hidden="1">
      <c r="A691" s="30" t="s">
        <v>1051</v>
      </c>
      <c r="B691" s="30" t="s">
        <v>1052</v>
      </c>
      <c r="C691" s="30" t="b">
        <v>1</v>
      </c>
      <c r="D691" s="30" t="s">
        <v>940</v>
      </c>
      <c r="E691" s="30" t="s">
        <v>10536</v>
      </c>
      <c r="F691" s="30"/>
      <c r="G691" s="30" t="s">
        <v>10537</v>
      </c>
      <c r="H691" s="30">
        <v>0</v>
      </c>
      <c r="I691" s="32">
        <v>43190</v>
      </c>
      <c r="J691" s="32">
        <v>42388</v>
      </c>
      <c r="K691" s="30"/>
      <c r="L691" s="32">
        <v>42040</v>
      </c>
      <c r="M691" s="30">
        <v>5999</v>
      </c>
      <c r="N691" s="30">
        <v>0</v>
      </c>
      <c r="O691" s="30">
        <v>99.98</v>
      </c>
      <c r="P691" s="30">
        <v>1199.76</v>
      </c>
      <c r="Q691" s="30">
        <v>99.98</v>
      </c>
      <c r="R691" s="30">
        <v>1199.76</v>
      </c>
      <c r="S691" s="30">
        <v>3780.07</v>
      </c>
      <c r="T691" s="30">
        <v>2218.9299999999998</v>
      </c>
      <c r="U691" s="30">
        <v>2218.9299999999998</v>
      </c>
      <c r="V691" s="30">
        <v>99.98</v>
      </c>
      <c r="W691" s="30">
        <v>1199.76</v>
      </c>
      <c r="X691" s="30">
        <v>99.98</v>
      </c>
      <c r="Y691" s="30">
        <v>1199.76</v>
      </c>
      <c r="Z691" s="30">
        <v>3780.07</v>
      </c>
      <c r="AA691" s="30">
        <v>4818.41</v>
      </c>
      <c r="AB691" s="30">
        <v>0</v>
      </c>
      <c r="AC691" s="30">
        <v>0</v>
      </c>
      <c r="AD691" s="30">
        <v>0</v>
      </c>
    </row>
    <row r="692" spans="1:30" hidden="1">
      <c r="A692" s="30" t="s">
        <v>1053</v>
      </c>
      <c r="B692" s="30" t="s">
        <v>10556</v>
      </c>
      <c r="C692" s="30" t="b">
        <v>1</v>
      </c>
      <c r="D692" s="30" t="s">
        <v>940</v>
      </c>
      <c r="E692" s="30" t="s">
        <v>10536</v>
      </c>
      <c r="F692" s="30"/>
      <c r="G692" s="30" t="s">
        <v>10537</v>
      </c>
      <c r="H692" s="30">
        <v>0</v>
      </c>
      <c r="I692" s="32">
        <v>43190</v>
      </c>
      <c r="J692" s="32">
        <v>42388</v>
      </c>
      <c r="K692" s="30"/>
      <c r="L692" s="32">
        <v>40744</v>
      </c>
      <c r="M692" s="30">
        <v>599.66999999999996</v>
      </c>
      <c r="N692" s="30">
        <v>0</v>
      </c>
      <c r="O692" s="30">
        <v>3.9</v>
      </c>
      <c r="P692" s="30">
        <v>46.92</v>
      </c>
      <c r="Q692" s="30">
        <v>3.91</v>
      </c>
      <c r="R692" s="30">
        <v>46.91</v>
      </c>
      <c r="S692" s="30">
        <v>587.96</v>
      </c>
      <c r="T692" s="30">
        <v>11.71</v>
      </c>
      <c r="U692" s="30">
        <v>11.71</v>
      </c>
      <c r="V692" s="30">
        <v>3.9</v>
      </c>
      <c r="W692" s="30">
        <v>46.92</v>
      </c>
      <c r="X692" s="30">
        <v>3.91</v>
      </c>
      <c r="Y692" s="30">
        <v>46.91</v>
      </c>
      <c r="Z692" s="30">
        <v>587.96</v>
      </c>
      <c r="AA692" s="30">
        <v>93.81</v>
      </c>
      <c r="AB692" s="30">
        <v>0</v>
      </c>
      <c r="AC692" s="30">
        <v>0</v>
      </c>
      <c r="AD692" s="30">
        <v>0</v>
      </c>
    </row>
    <row r="693" spans="1:30" hidden="1">
      <c r="A693" s="30" t="s">
        <v>1054</v>
      </c>
      <c r="B693" s="30" t="s">
        <v>1055</v>
      </c>
      <c r="C693" s="30" t="b">
        <v>1</v>
      </c>
      <c r="D693" s="30" t="s">
        <v>940</v>
      </c>
      <c r="E693" s="30" t="s">
        <v>10536</v>
      </c>
      <c r="F693" s="30"/>
      <c r="G693" s="30" t="s">
        <v>10537</v>
      </c>
      <c r="H693" s="30">
        <v>0</v>
      </c>
      <c r="I693" s="32">
        <v>43190</v>
      </c>
      <c r="J693" s="32">
        <v>42388</v>
      </c>
      <c r="K693" s="30"/>
      <c r="L693" s="32">
        <v>39539</v>
      </c>
      <c r="M693" s="30">
        <v>364.58</v>
      </c>
      <c r="N693" s="30">
        <v>0</v>
      </c>
      <c r="O693" s="30">
        <v>1.69</v>
      </c>
      <c r="P693" s="30">
        <v>20.23</v>
      </c>
      <c r="Q693" s="30">
        <v>1.68</v>
      </c>
      <c r="R693" s="30">
        <v>20.22</v>
      </c>
      <c r="S693" s="30">
        <v>344.36</v>
      </c>
      <c r="T693" s="30">
        <v>20.22</v>
      </c>
      <c r="U693" s="30">
        <v>20.22</v>
      </c>
      <c r="V693" s="30">
        <v>1.69</v>
      </c>
      <c r="W693" s="30">
        <v>20.23</v>
      </c>
      <c r="X693" s="30">
        <v>1.68</v>
      </c>
      <c r="Y693" s="30">
        <v>20.22</v>
      </c>
      <c r="Z693" s="30">
        <v>344.36</v>
      </c>
      <c r="AA693" s="30">
        <v>60.67</v>
      </c>
      <c r="AB693" s="30">
        <v>0</v>
      </c>
      <c r="AC693" s="30">
        <v>0</v>
      </c>
      <c r="AD693" s="30">
        <v>0</v>
      </c>
    </row>
    <row r="694" spans="1:30" hidden="1">
      <c r="A694" s="30" t="s">
        <v>1056</v>
      </c>
      <c r="B694" s="30" t="s">
        <v>1057</v>
      </c>
      <c r="C694" s="30" t="b">
        <v>1</v>
      </c>
      <c r="D694" s="30" t="s">
        <v>940</v>
      </c>
      <c r="E694" s="30" t="s">
        <v>10536</v>
      </c>
      <c r="F694" s="30"/>
      <c r="G694" s="30" t="s">
        <v>10537</v>
      </c>
      <c r="H694" s="30">
        <v>0</v>
      </c>
      <c r="I694" s="32">
        <v>43190</v>
      </c>
      <c r="J694" s="32">
        <v>42388</v>
      </c>
      <c r="K694" s="30"/>
      <c r="L694" s="32">
        <v>39539</v>
      </c>
      <c r="M694" s="30">
        <v>523.98</v>
      </c>
      <c r="N694" s="30">
        <v>0</v>
      </c>
      <c r="O694" s="30">
        <v>2.91</v>
      </c>
      <c r="P694" s="30">
        <v>34.92</v>
      </c>
      <c r="Q694" s="30">
        <v>2.91</v>
      </c>
      <c r="R694" s="30">
        <v>34.92</v>
      </c>
      <c r="S694" s="30">
        <v>349.28</v>
      </c>
      <c r="T694" s="30">
        <v>174.7</v>
      </c>
      <c r="U694" s="30">
        <v>174.7</v>
      </c>
      <c r="V694" s="30">
        <v>2.91</v>
      </c>
      <c r="W694" s="30">
        <v>34.92</v>
      </c>
      <c r="X694" s="30">
        <v>2.91</v>
      </c>
      <c r="Y694" s="30">
        <v>34.92</v>
      </c>
      <c r="Z694" s="30">
        <v>349.28</v>
      </c>
      <c r="AA694" s="30">
        <v>244.54</v>
      </c>
      <c r="AB694" s="30">
        <v>0</v>
      </c>
      <c r="AC694" s="30">
        <v>0</v>
      </c>
      <c r="AD694" s="30">
        <v>0</v>
      </c>
    </row>
    <row r="695" spans="1:30" hidden="1">
      <c r="A695" s="30" t="s">
        <v>1058</v>
      </c>
      <c r="B695" s="30" t="s">
        <v>1059</v>
      </c>
      <c r="C695" s="30" t="b">
        <v>1</v>
      </c>
      <c r="D695" s="30" t="s">
        <v>940</v>
      </c>
      <c r="E695" s="30" t="s">
        <v>10536</v>
      </c>
      <c r="F695" s="30"/>
      <c r="G695" s="30" t="s">
        <v>10537</v>
      </c>
      <c r="H695" s="30">
        <v>0</v>
      </c>
      <c r="I695" s="32">
        <v>43190</v>
      </c>
      <c r="J695" s="32">
        <v>42388</v>
      </c>
      <c r="K695" s="30"/>
      <c r="L695" s="32">
        <v>39539</v>
      </c>
      <c r="M695" s="30">
        <v>2965.23</v>
      </c>
      <c r="N695" s="30">
        <v>0</v>
      </c>
      <c r="O695" s="30">
        <v>16.47</v>
      </c>
      <c r="P695" s="30">
        <v>197.64</v>
      </c>
      <c r="Q695" s="30">
        <v>16.47</v>
      </c>
      <c r="R695" s="30">
        <v>197.64</v>
      </c>
      <c r="S695" s="30">
        <v>1976.62</v>
      </c>
      <c r="T695" s="30">
        <v>988.61</v>
      </c>
      <c r="U695" s="30">
        <v>988.61</v>
      </c>
      <c r="V695" s="30">
        <v>16.47</v>
      </c>
      <c r="W695" s="30">
        <v>197.64</v>
      </c>
      <c r="X695" s="30">
        <v>16.47</v>
      </c>
      <c r="Y695" s="30">
        <v>197.64</v>
      </c>
      <c r="Z695" s="30">
        <v>1976.62</v>
      </c>
      <c r="AA695" s="30">
        <v>1383.89</v>
      </c>
      <c r="AB695" s="30">
        <v>0</v>
      </c>
      <c r="AC695" s="30">
        <v>0</v>
      </c>
      <c r="AD695" s="30">
        <v>0</v>
      </c>
    </row>
    <row r="696" spans="1:30" hidden="1">
      <c r="A696" s="30" t="s">
        <v>1060</v>
      </c>
      <c r="B696" s="30" t="s">
        <v>1061</v>
      </c>
      <c r="C696" s="30" t="b">
        <v>1</v>
      </c>
      <c r="D696" s="30" t="s">
        <v>940</v>
      </c>
      <c r="E696" s="30" t="s">
        <v>10536</v>
      </c>
      <c r="F696" s="30"/>
      <c r="G696" s="30" t="s">
        <v>10537</v>
      </c>
      <c r="H696" s="30">
        <v>0</v>
      </c>
      <c r="I696" s="32">
        <v>43190</v>
      </c>
      <c r="J696" s="32">
        <v>42388</v>
      </c>
      <c r="K696" s="30"/>
      <c r="L696" s="32">
        <v>39539</v>
      </c>
      <c r="M696" s="30">
        <v>2965.23</v>
      </c>
      <c r="N696" s="30">
        <v>0</v>
      </c>
      <c r="O696" s="30">
        <v>16.47</v>
      </c>
      <c r="P696" s="30">
        <v>197.64</v>
      </c>
      <c r="Q696" s="30">
        <v>16.47</v>
      </c>
      <c r="R696" s="30">
        <v>197.64</v>
      </c>
      <c r="S696" s="30">
        <v>1976.62</v>
      </c>
      <c r="T696" s="30">
        <v>988.61</v>
      </c>
      <c r="U696" s="30">
        <v>988.61</v>
      </c>
      <c r="V696" s="30">
        <v>16.47</v>
      </c>
      <c r="W696" s="30">
        <v>197.64</v>
      </c>
      <c r="X696" s="30">
        <v>16.47</v>
      </c>
      <c r="Y696" s="30">
        <v>197.64</v>
      </c>
      <c r="Z696" s="30">
        <v>1976.62</v>
      </c>
      <c r="AA696" s="30">
        <v>1383.89</v>
      </c>
      <c r="AB696" s="30">
        <v>0</v>
      </c>
      <c r="AC696" s="30">
        <v>0</v>
      </c>
      <c r="AD696" s="30">
        <v>0</v>
      </c>
    </row>
    <row r="697" spans="1:30" hidden="1">
      <c r="A697" s="30" t="s">
        <v>1062</v>
      </c>
      <c r="B697" s="30" t="s">
        <v>1063</v>
      </c>
      <c r="C697" s="30" t="b">
        <v>1</v>
      </c>
      <c r="D697" s="30" t="s">
        <v>940</v>
      </c>
      <c r="E697" s="30" t="s">
        <v>10536</v>
      </c>
      <c r="F697" s="30"/>
      <c r="G697" s="30" t="s">
        <v>10537</v>
      </c>
      <c r="H697" s="30">
        <v>9</v>
      </c>
      <c r="I697" s="32">
        <v>43190</v>
      </c>
      <c r="J697" s="32">
        <v>42388</v>
      </c>
      <c r="K697" s="30"/>
      <c r="L697" s="32">
        <v>41338</v>
      </c>
      <c r="M697" s="30">
        <v>1999.56</v>
      </c>
      <c r="N697" s="30">
        <v>0</v>
      </c>
      <c r="O697" s="30">
        <v>33.33</v>
      </c>
      <c r="P697" s="30">
        <v>399.96</v>
      </c>
      <c r="Q697" s="30">
        <v>6.45</v>
      </c>
      <c r="R697" s="30">
        <v>373.08</v>
      </c>
      <c r="S697" s="30">
        <v>1999.56</v>
      </c>
      <c r="T697" s="30">
        <v>0</v>
      </c>
      <c r="U697" s="30">
        <v>0</v>
      </c>
      <c r="V697" s="30">
        <v>33.33</v>
      </c>
      <c r="W697" s="30">
        <v>399.96</v>
      </c>
      <c r="X697" s="30">
        <v>6.45</v>
      </c>
      <c r="Y697" s="30">
        <v>373.08</v>
      </c>
      <c r="Z697" s="30">
        <v>1999.56</v>
      </c>
      <c r="AA697" s="30">
        <v>806.37</v>
      </c>
      <c r="AB697" s="30">
        <v>0</v>
      </c>
      <c r="AC697" s="30">
        <v>0</v>
      </c>
      <c r="AD697" s="30">
        <v>0</v>
      </c>
    </row>
    <row r="698" spans="1:30" hidden="1">
      <c r="A698" s="30" t="s">
        <v>1064</v>
      </c>
      <c r="B698" s="30" t="s">
        <v>1065</v>
      </c>
      <c r="C698" s="30" t="b">
        <v>1</v>
      </c>
      <c r="D698" s="30" t="s">
        <v>940</v>
      </c>
      <c r="E698" s="30" t="s">
        <v>10536</v>
      </c>
      <c r="F698" s="30"/>
      <c r="G698" s="30" t="s">
        <v>10537</v>
      </c>
      <c r="H698" s="30">
        <v>0</v>
      </c>
      <c r="I698" s="32">
        <v>43190</v>
      </c>
      <c r="J698" s="32">
        <v>42388</v>
      </c>
      <c r="K698" s="30"/>
      <c r="L698" s="32">
        <v>41121</v>
      </c>
      <c r="M698" s="30">
        <v>185030.2</v>
      </c>
      <c r="N698" s="30">
        <v>0</v>
      </c>
      <c r="O698" s="30">
        <v>1027.95</v>
      </c>
      <c r="P698" s="30">
        <v>12335.4</v>
      </c>
      <c r="Q698" s="30">
        <v>1027.95</v>
      </c>
      <c r="R698" s="30">
        <v>12335.4</v>
      </c>
      <c r="S698" s="30">
        <v>70852.2</v>
      </c>
      <c r="T698" s="30">
        <v>114178</v>
      </c>
      <c r="U698" s="30">
        <v>114178</v>
      </c>
      <c r="V698" s="30">
        <v>1027.95</v>
      </c>
      <c r="W698" s="30">
        <v>12335.4</v>
      </c>
      <c r="X698" s="30">
        <v>1027.95</v>
      </c>
      <c r="Y698" s="30">
        <v>12335.4</v>
      </c>
      <c r="Z698" s="30">
        <v>70852.2</v>
      </c>
      <c r="AA698" s="30">
        <v>135764.95000000001</v>
      </c>
      <c r="AB698" s="30">
        <v>0</v>
      </c>
      <c r="AC698" s="30">
        <v>0</v>
      </c>
      <c r="AD698" s="30">
        <v>0</v>
      </c>
    </row>
    <row r="699" spans="1:30" hidden="1">
      <c r="A699" s="30" t="s">
        <v>1066</v>
      </c>
      <c r="B699" s="30" t="s">
        <v>1067</v>
      </c>
      <c r="C699" s="30" t="b">
        <v>1</v>
      </c>
      <c r="D699" s="30" t="s">
        <v>940</v>
      </c>
      <c r="E699" s="30" t="s">
        <v>10536</v>
      </c>
      <c r="F699" s="30"/>
      <c r="G699" s="30" t="s">
        <v>10537</v>
      </c>
      <c r="H699" s="30">
        <v>0</v>
      </c>
      <c r="I699" s="32">
        <v>43190</v>
      </c>
      <c r="J699" s="32">
        <v>42388</v>
      </c>
      <c r="K699" s="30"/>
      <c r="L699" s="32">
        <v>41121</v>
      </c>
      <c r="M699" s="30">
        <v>146362.10999999999</v>
      </c>
      <c r="N699" s="30">
        <v>0</v>
      </c>
      <c r="O699" s="30">
        <v>813.12</v>
      </c>
      <c r="P699" s="30">
        <v>9757.44</v>
      </c>
      <c r="Q699" s="30">
        <v>813.12</v>
      </c>
      <c r="R699" s="30">
        <v>9757.44</v>
      </c>
      <c r="S699" s="30">
        <v>56045.32</v>
      </c>
      <c r="T699" s="30">
        <v>90316.79</v>
      </c>
      <c r="U699" s="30">
        <v>90316.79</v>
      </c>
      <c r="V699" s="30">
        <v>813.12</v>
      </c>
      <c r="W699" s="30">
        <v>9757.44</v>
      </c>
      <c r="X699" s="30">
        <v>813.12</v>
      </c>
      <c r="Y699" s="30">
        <v>9757.44</v>
      </c>
      <c r="Z699" s="30">
        <v>56045.32</v>
      </c>
      <c r="AA699" s="30">
        <v>107392.31</v>
      </c>
      <c r="AB699" s="30">
        <v>0</v>
      </c>
      <c r="AC699" s="30">
        <v>0</v>
      </c>
      <c r="AD699" s="30">
        <v>0</v>
      </c>
    </row>
    <row r="700" spans="1:30" hidden="1">
      <c r="A700" s="30" t="s">
        <v>1068</v>
      </c>
      <c r="B700" s="30" t="s">
        <v>1069</v>
      </c>
      <c r="C700" s="30" t="b">
        <v>1</v>
      </c>
      <c r="D700" s="30" t="s">
        <v>940</v>
      </c>
      <c r="E700" s="30" t="s">
        <v>10536</v>
      </c>
      <c r="F700" s="30"/>
      <c r="G700" s="30" t="s">
        <v>10537</v>
      </c>
      <c r="H700" s="30">
        <v>0</v>
      </c>
      <c r="I700" s="32">
        <v>43190</v>
      </c>
      <c r="J700" s="32">
        <v>42388</v>
      </c>
      <c r="K700" s="30"/>
      <c r="L700" s="32">
        <v>41121</v>
      </c>
      <c r="M700" s="30">
        <v>170482.56</v>
      </c>
      <c r="N700" s="30">
        <v>0</v>
      </c>
      <c r="O700" s="30">
        <v>947.13</v>
      </c>
      <c r="P700" s="30">
        <v>11365.56</v>
      </c>
      <c r="Q700" s="30">
        <v>947.13</v>
      </c>
      <c r="R700" s="30">
        <v>11365.56</v>
      </c>
      <c r="S700" s="30">
        <v>65281.68</v>
      </c>
      <c r="T700" s="30">
        <v>105200.88</v>
      </c>
      <c r="U700" s="30">
        <v>105200.88</v>
      </c>
      <c r="V700" s="30">
        <v>947.13</v>
      </c>
      <c r="W700" s="30">
        <v>11365.56</v>
      </c>
      <c r="X700" s="30">
        <v>947.13</v>
      </c>
      <c r="Y700" s="30">
        <v>11365.56</v>
      </c>
      <c r="Z700" s="30">
        <v>65281.68</v>
      </c>
      <c r="AA700" s="30">
        <v>125090.61</v>
      </c>
      <c r="AB700" s="30">
        <v>0</v>
      </c>
      <c r="AC700" s="30">
        <v>0</v>
      </c>
      <c r="AD700" s="30">
        <v>0</v>
      </c>
    </row>
    <row r="701" spans="1:30" hidden="1">
      <c r="A701" s="30" t="s">
        <v>1070</v>
      </c>
      <c r="B701" s="30" t="s">
        <v>1071</v>
      </c>
      <c r="C701" s="30" t="b">
        <v>1</v>
      </c>
      <c r="D701" s="30" t="s">
        <v>940</v>
      </c>
      <c r="E701" s="30" t="s">
        <v>10536</v>
      </c>
      <c r="F701" s="30"/>
      <c r="G701" s="30" t="s">
        <v>10537</v>
      </c>
      <c r="H701" s="30">
        <v>9</v>
      </c>
      <c r="I701" s="32">
        <v>42825</v>
      </c>
      <c r="J701" s="32">
        <v>42388</v>
      </c>
      <c r="K701" s="30"/>
      <c r="L701" s="32">
        <v>39576</v>
      </c>
      <c r="M701" s="30">
        <v>5229</v>
      </c>
      <c r="N701" s="30">
        <v>0</v>
      </c>
      <c r="O701" s="30">
        <v>0</v>
      </c>
      <c r="P701" s="30">
        <v>0</v>
      </c>
      <c r="Q701" s="30">
        <v>0</v>
      </c>
      <c r="R701" s="30">
        <v>0</v>
      </c>
      <c r="S701" s="30">
        <v>5229</v>
      </c>
      <c r="T701" s="30">
        <v>0</v>
      </c>
      <c r="U701" s="30">
        <v>0</v>
      </c>
      <c r="V701" s="30">
        <v>0</v>
      </c>
      <c r="W701" s="30">
        <v>0</v>
      </c>
      <c r="X701" s="30">
        <v>0</v>
      </c>
      <c r="Y701" s="30">
        <v>0</v>
      </c>
      <c r="Z701" s="30">
        <v>5229</v>
      </c>
      <c r="AA701" s="30">
        <v>0</v>
      </c>
      <c r="AB701" s="30">
        <v>0</v>
      </c>
      <c r="AC701" s="30">
        <v>0</v>
      </c>
      <c r="AD701" s="30">
        <v>0</v>
      </c>
    </row>
    <row r="702" spans="1:30" hidden="1">
      <c r="A702" s="30" t="s">
        <v>10557</v>
      </c>
      <c r="B702" s="30" t="s">
        <v>10558</v>
      </c>
      <c r="C702" s="30" t="b">
        <v>1</v>
      </c>
      <c r="D702" s="30" t="s">
        <v>940</v>
      </c>
      <c r="E702" s="30" t="s">
        <v>10536</v>
      </c>
      <c r="F702" s="30"/>
      <c r="G702" s="30" t="s">
        <v>10537</v>
      </c>
      <c r="H702" s="30">
        <v>10</v>
      </c>
      <c r="I702" s="32">
        <v>42460</v>
      </c>
      <c r="J702" s="32">
        <v>42388</v>
      </c>
      <c r="K702" s="32">
        <v>42460</v>
      </c>
      <c r="L702" s="32">
        <v>41000</v>
      </c>
      <c r="M702" s="30">
        <v>1539</v>
      </c>
      <c r="N702" s="30">
        <v>0</v>
      </c>
      <c r="O702" s="30">
        <v>11.66</v>
      </c>
      <c r="P702" s="30">
        <v>139.9</v>
      </c>
      <c r="Q702" s="30">
        <v>11.66</v>
      </c>
      <c r="R702" s="30">
        <v>139.91999999999999</v>
      </c>
      <c r="S702" s="30">
        <v>559.73</v>
      </c>
      <c r="T702" s="30">
        <v>979.27</v>
      </c>
      <c r="U702" s="30">
        <v>979.27</v>
      </c>
      <c r="V702" s="30">
        <v>11.66</v>
      </c>
      <c r="W702" s="30">
        <v>139.9</v>
      </c>
      <c r="X702" s="30">
        <v>11.66</v>
      </c>
      <c r="Y702" s="30">
        <v>139.91999999999999</v>
      </c>
      <c r="Z702" s="30">
        <v>559.73</v>
      </c>
      <c r="AA702" s="30">
        <v>979.27</v>
      </c>
      <c r="AB702" s="30">
        <v>979.27</v>
      </c>
      <c r="AC702" s="30">
        <v>0</v>
      </c>
      <c r="AD702" s="30">
        <v>-979.27</v>
      </c>
    </row>
    <row r="703" spans="1:30" hidden="1">
      <c r="A703" s="30" t="s">
        <v>1072</v>
      </c>
      <c r="B703" s="30" t="s">
        <v>10559</v>
      </c>
      <c r="C703" s="30" t="b">
        <v>1</v>
      </c>
      <c r="D703" s="30" t="s">
        <v>940</v>
      </c>
      <c r="E703" s="30" t="s">
        <v>10536</v>
      </c>
      <c r="F703" s="30"/>
      <c r="G703" s="30" t="s">
        <v>10537</v>
      </c>
      <c r="H703" s="30">
        <v>0</v>
      </c>
      <c r="I703" s="32">
        <v>43190</v>
      </c>
      <c r="J703" s="32">
        <v>42388</v>
      </c>
      <c r="K703" s="30"/>
      <c r="L703" s="32">
        <v>41000</v>
      </c>
      <c r="M703" s="30">
        <v>3375</v>
      </c>
      <c r="N703" s="30">
        <v>0</v>
      </c>
      <c r="O703" s="30">
        <v>25.57</v>
      </c>
      <c r="P703" s="30">
        <v>306.83999999999997</v>
      </c>
      <c r="Q703" s="30">
        <v>25.57</v>
      </c>
      <c r="R703" s="30">
        <v>306.83999999999997</v>
      </c>
      <c r="S703" s="30">
        <v>1841.15</v>
      </c>
      <c r="T703" s="30">
        <v>1533.85</v>
      </c>
      <c r="U703" s="30">
        <v>1533.85</v>
      </c>
      <c r="V703" s="30">
        <v>25.57</v>
      </c>
      <c r="W703" s="30">
        <v>306.83999999999997</v>
      </c>
      <c r="X703" s="30">
        <v>25.57</v>
      </c>
      <c r="Y703" s="30">
        <v>306.83999999999997</v>
      </c>
      <c r="Z703" s="30">
        <v>1841.15</v>
      </c>
      <c r="AA703" s="30">
        <v>2147.5300000000002</v>
      </c>
      <c r="AB703" s="30">
        <v>0</v>
      </c>
      <c r="AC703" s="30">
        <v>0</v>
      </c>
      <c r="AD703" s="30">
        <v>0</v>
      </c>
    </row>
    <row r="704" spans="1:30" hidden="1">
      <c r="A704" s="30" t="s">
        <v>1073</v>
      </c>
      <c r="B704" s="30" t="s">
        <v>1074</v>
      </c>
      <c r="C704" s="30" t="b">
        <v>1</v>
      </c>
      <c r="D704" s="30" t="s">
        <v>940</v>
      </c>
      <c r="E704" s="30" t="s">
        <v>10536</v>
      </c>
      <c r="F704" s="30"/>
      <c r="G704" s="30" t="s">
        <v>10537</v>
      </c>
      <c r="H704" s="30">
        <v>0</v>
      </c>
      <c r="I704" s="32">
        <v>43190</v>
      </c>
      <c r="J704" s="32">
        <v>42388</v>
      </c>
      <c r="K704" s="30"/>
      <c r="L704" s="32">
        <v>41000</v>
      </c>
      <c r="M704" s="30">
        <v>1700</v>
      </c>
      <c r="N704" s="30">
        <v>0</v>
      </c>
      <c r="O704" s="30">
        <v>12.88</v>
      </c>
      <c r="P704" s="30">
        <v>154.56</v>
      </c>
      <c r="Q704" s="30">
        <v>12.88</v>
      </c>
      <c r="R704" s="30">
        <v>154.56</v>
      </c>
      <c r="S704" s="30">
        <v>927.72</v>
      </c>
      <c r="T704" s="30">
        <v>772.28</v>
      </c>
      <c r="U704" s="30">
        <v>772.28</v>
      </c>
      <c r="V704" s="30">
        <v>12.88</v>
      </c>
      <c r="W704" s="30">
        <v>154.56</v>
      </c>
      <c r="X704" s="30">
        <v>12.88</v>
      </c>
      <c r="Y704" s="30">
        <v>154.56</v>
      </c>
      <c r="Z704" s="30">
        <v>927.72</v>
      </c>
      <c r="AA704" s="30">
        <v>1081.4000000000001</v>
      </c>
      <c r="AB704" s="30">
        <v>0</v>
      </c>
      <c r="AC704" s="30">
        <v>0</v>
      </c>
      <c r="AD704" s="30">
        <v>0</v>
      </c>
    </row>
    <row r="705" spans="1:30" hidden="1">
      <c r="A705" s="30" t="s">
        <v>1075</v>
      </c>
      <c r="B705" s="30" t="s">
        <v>1076</v>
      </c>
      <c r="C705" s="30" t="b">
        <v>1</v>
      </c>
      <c r="D705" s="30" t="s">
        <v>940</v>
      </c>
      <c r="E705" s="30" t="s">
        <v>10536</v>
      </c>
      <c r="F705" s="30"/>
      <c r="G705" s="30" t="s">
        <v>10537</v>
      </c>
      <c r="H705" s="30">
        <v>9</v>
      </c>
      <c r="I705" s="32">
        <v>42825</v>
      </c>
      <c r="J705" s="32">
        <v>42388</v>
      </c>
      <c r="K705" s="30"/>
      <c r="L705" s="32">
        <v>41000</v>
      </c>
      <c r="M705" s="30">
        <v>600</v>
      </c>
      <c r="N705" s="30">
        <v>0</v>
      </c>
      <c r="O705" s="30">
        <v>10</v>
      </c>
      <c r="P705" s="30">
        <v>120</v>
      </c>
      <c r="Q705" s="30">
        <v>10</v>
      </c>
      <c r="R705" s="30">
        <v>0</v>
      </c>
      <c r="S705" s="30">
        <v>600</v>
      </c>
      <c r="T705" s="30">
        <v>0</v>
      </c>
      <c r="U705" s="30">
        <v>0</v>
      </c>
      <c r="V705" s="30">
        <v>10</v>
      </c>
      <c r="W705" s="30">
        <v>120</v>
      </c>
      <c r="X705" s="30">
        <v>10</v>
      </c>
      <c r="Y705" s="30">
        <v>0</v>
      </c>
      <c r="Z705" s="30">
        <v>600</v>
      </c>
      <c r="AA705" s="30">
        <v>120</v>
      </c>
      <c r="AB705" s="30">
        <v>0</v>
      </c>
      <c r="AC705" s="30">
        <v>0</v>
      </c>
      <c r="AD705" s="30">
        <v>0</v>
      </c>
    </row>
    <row r="706" spans="1:30" hidden="1">
      <c r="A706" s="30" t="s">
        <v>1077</v>
      </c>
      <c r="B706" s="30" t="s">
        <v>1078</v>
      </c>
      <c r="C706" s="30" t="b">
        <v>1</v>
      </c>
      <c r="D706" s="30" t="s">
        <v>940</v>
      </c>
      <c r="E706" s="30" t="s">
        <v>10536</v>
      </c>
      <c r="F706" s="30"/>
      <c r="G706" s="30" t="s">
        <v>10537</v>
      </c>
      <c r="H706" s="30">
        <v>0</v>
      </c>
      <c r="I706" s="32">
        <v>43190</v>
      </c>
      <c r="J706" s="32">
        <v>42388</v>
      </c>
      <c r="K706" s="30"/>
      <c r="L706" s="32">
        <v>39539</v>
      </c>
      <c r="M706" s="30">
        <v>364.58</v>
      </c>
      <c r="N706" s="30">
        <v>0</v>
      </c>
      <c r="O706" s="30">
        <v>1.69</v>
      </c>
      <c r="P706" s="30">
        <v>20.23</v>
      </c>
      <c r="Q706" s="30">
        <v>1.68</v>
      </c>
      <c r="R706" s="30">
        <v>20.22</v>
      </c>
      <c r="S706" s="30">
        <v>344.36</v>
      </c>
      <c r="T706" s="30">
        <v>20.22</v>
      </c>
      <c r="U706" s="30">
        <v>20.22</v>
      </c>
      <c r="V706" s="30">
        <v>1.69</v>
      </c>
      <c r="W706" s="30">
        <v>20.23</v>
      </c>
      <c r="X706" s="30">
        <v>1.68</v>
      </c>
      <c r="Y706" s="30">
        <v>20.22</v>
      </c>
      <c r="Z706" s="30">
        <v>344.36</v>
      </c>
      <c r="AA706" s="30">
        <v>60.67</v>
      </c>
      <c r="AB706" s="30">
        <v>0</v>
      </c>
      <c r="AC706" s="30">
        <v>0</v>
      </c>
      <c r="AD706" s="30">
        <v>0</v>
      </c>
    </row>
    <row r="707" spans="1:30" hidden="1">
      <c r="A707" s="30" t="s">
        <v>1079</v>
      </c>
      <c r="B707" s="30" t="s">
        <v>1080</v>
      </c>
      <c r="C707" s="30" t="b">
        <v>1</v>
      </c>
      <c r="D707" s="30" t="s">
        <v>940</v>
      </c>
      <c r="E707" s="30" t="s">
        <v>10536</v>
      </c>
      <c r="F707" s="30"/>
      <c r="G707" s="30" t="s">
        <v>10537</v>
      </c>
      <c r="H707" s="30">
        <v>0</v>
      </c>
      <c r="I707" s="32">
        <v>43190</v>
      </c>
      <c r="J707" s="32">
        <v>42388</v>
      </c>
      <c r="K707" s="30"/>
      <c r="L707" s="32">
        <v>39539</v>
      </c>
      <c r="M707" s="30">
        <v>1215.26</v>
      </c>
      <c r="N707" s="30">
        <v>0</v>
      </c>
      <c r="O707" s="30">
        <v>6.75</v>
      </c>
      <c r="P707" s="30">
        <v>81</v>
      </c>
      <c r="Q707" s="30">
        <v>6.75</v>
      </c>
      <c r="R707" s="30">
        <v>81</v>
      </c>
      <c r="S707" s="30">
        <v>810.13</v>
      </c>
      <c r="T707" s="30">
        <v>405.13</v>
      </c>
      <c r="U707" s="30">
        <v>405.13</v>
      </c>
      <c r="V707" s="30">
        <v>6.75</v>
      </c>
      <c r="W707" s="30">
        <v>81</v>
      </c>
      <c r="X707" s="30">
        <v>6.75</v>
      </c>
      <c r="Y707" s="30">
        <v>81</v>
      </c>
      <c r="Z707" s="30">
        <v>810.13</v>
      </c>
      <c r="AA707" s="30">
        <v>567.13</v>
      </c>
      <c r="AB707" s="30">
        <v>0</v>
      </c>
      <c r="AC707" s="30">
        <v>0</v>
      </c>
      <c r="AD707" s="30">
        <v>0</v>
      </c>
    </row>
    <row r="708" spans="1:30" hidden="1">
      <c r="A708" s="30" t="s">
        <v>1081</v>
      </c>
      <c r="B708" s="30" t="s">
        <v>1082</v>
      </c>
      <c r="C708" s="30" t="b">
        <v>1</v>
      </c>
      <c r="D708" s="30" t="s">
        <v>940</v>
      </c>
      <c r="E708" s="30" t="s">
        <v>10536</v>
      </c>
      <c r="F708" s="30"/>
      <c r="G708" s="30" t="s">
        <v>10537</v>
      </c>
      <c r="H708" s="30">
        <v>0</v>
      </c>
      <c r="I708" s="32">
        <v>43190</v>
      </c>
      <c r="J708" s="32">
        <v>42388</v>
      </c>
      <c r="K708" s="30"/>
      <c r="L708" s="32">
        <v>39539</v>
      </c>
      <c r="M708" s="30">
        <v>262.98</v>
      </c>
      <c r="N708" s="30">
        <v>0</v>
      </c>
      <c r="O708" s="30">
        <v>1.46</v>
      </c>
      <c r="P708" s="30">
        <v>17.52</v>
      </c>
      <c r="Q708" s="30">
        <v>1.46</v>
      </c>
      <c r="R708" s="30">
        <v>17.52</v>
      </c>
      <c r="S708" s="30">
        <v>175.27</v>
      </c>
      <c r="T708" s="30">
        <v>87.71</v>
      </c>
      <c r="U708" s="30">
        <v>87.71</v>
      </c>
      <c r="V708" s="30">
        <v>1.46</v>
      </c>
      <c r="W708" s="30">
        <v>17.52</v>
      </c>
      <c r="X708" s="30">
        <v>1.46</v>
      </c>
      <c r="Y708" s="30">
        <v>17.52</v>
      </c>
      <c r="Z708" s="30">
        <v>175.27</v>
      </c>
      <c r="AA708" s="30">
        <v>122.75</v>
      </c>
      <c r="AB708" s="30">
        <v>0</v>
      </c>
      <c r="AC708" s="30">
        <v>0</v>
      </c>
      <c r="AD708" s="30">
        <v>0</v>
      </c>
    </row>
    <row r="709" spans="1:30" hidden="1">
      <c r="A709" s="30" t="s">
        <v>1083</v>
      </c>
      <c r="B709" s="30" t="s">
        <v>1084</v>
      </c>
      <c r="C709" s="30" t="b">
        <v>1</v>
      </c>
      <c r="D709" s="30" t="s">
        <v>940</v>
      </c>
      <c r="E709" s="30" t="s">
        <v>10536</v>
      </c>
      <c r="F709" s="30"/>
      <c r="G709" s="30" t="s">
        <v>10537</v>
      </c>
      <c r="H709" s="30">
        <v>0</v>
      </c>
      <c r="I709" s="32">
        <v>43190</v>
      </c>
      <c r="J709" s="32">
        <v>42388</v>
      </c>
      <c r="K709" s="30"/>
      <c r="L709" s="32">
        <v>40690</v>
      </c>
      <c r="M709" s="30">
        <v>799</v>
      </c>
      <c r="N709" s="30">
        <v>0</v>
      </c>
      <c r="O709" s="30">
        <v>4.8099999999999996</v>
      </c>
      <c r="P709" s="30">
        <v>57.77</v>
      </c>
      <c r="Q709" s="30">
        <v>4.82</v>
      </c>
      <c r="R709" s="30">
        <v>57.78</v>
      </c>
      <c r="S709" s="30">
        <v>794.19</v>
      </c>
      <c r="T709" s="30">
        <v>4.8099999999999996</v>
      </c>
      <c r="U709" s="30">
        <v>4.8099999999999996</v>
      </c>
      <c r="V709" s="30">
        <v>4.8099999999999996</v>
      </c>
      <c r="W709" s="30">
        <v>57.77</v>
      </c>
      <c r="X709" s="30">
        <v>4.82</v>
      </c>
      <c r="Y709" s="30">
        <v>57.78</v>
      </c>
      <c r="Z709" s="30">
        <v>794.19</v>
      </c>
      <c r="AA709" s="30">
        <v>115.55</v>
      </c>
      <c r="AB709" s="30">
        <v>0</v>
      </c>
      <c r="AC709" s="30">
        <v>0</v>
      </c>
      <c r="AD709" s="30">
        <v>0</v>
      </c>
    </row>
    <row r="710" spans="1:30" hidden="1">
      <c r="A710" s="30" t="s">
        <v>1085</v>
      </c>
      <c r="B710" s="30" t="s">
        <v>1086</v>
      </c>
      <c r="C710" s="30" t="b">
        <v>1</v>
      </c>
      <c r="D710" s="30" t="s">
        <v>940</v>
      </c>
      <c r="E710" s="30" t="s">
        <v>10536</v>
      </c>
      <c r="F710" s="30"/>
      <c r="G710" s="30" t="s">
        <v>10537</v>
      </c>
      <c r="H710" s="30">
        <v>9</v>
      </c>
      <c r="I710" s="32">
        <v>42886</v>
      </c>
      <c r="J710" s="32">
        <v>42388</v>
      </c>
      <c r="K710" s="30"/>
      <c r="L710" s="32">
        <v>41016</v>
      </c>
      <c r="M710" s="30">
        <v>6830.88</v>
      </c>
      <c r="N710" s="30">
        <v>0</v>
      </c>
      <c r="O710" s="30">
        <v>113.85</v>
      </c>
      <c r="P710" s="30">
        <v>1366.2</v>
      </c>
      <c r="Q710" s="30">
        <v>102.43</v>
      </c>
      <c r="R710" s="30">
        <v>216.28</v>
      </c>
      <c r="S710" s="30">
        <v>6830.88</v>
      </c>
      <c r="T710" s="30">
        <v>0</v>
      </c>
      <c r="U710" s="30">
        <v>0</v>
      </c>
      <c r="V710" s="30">
        <v>113.85</v>
      </c>
      <c r="W710" s="30">
        <v>1366.2</v>
      </c>
      <c r="X710" s="30">
        <v>102.43</v>
      </c>
      <c r="Y710" s="30">
        <v>216.28</v>
      </c>
      <c r="Z710" s="30">
        <v>6830.88</v>
      </c>
      <c r="AA710" s="30">
        <v>1582.48</v>
      </c>
      <c r="AB710" s="30">
        <v>0</v>
      </c>
      <c r="AC710" s="30">
        <v>0</v>
      </c>
      <c r="AD710" s="30">
        <v>0</v>
      </c>
    </row>
    <row r="711" spans="1:30" hidden="1">
      <c r="A711" s="30" t="s">
        <v>1087</v>
      </c>
      <c r="B711" s="30" t="s">
        <v>1088</v>
      </c>
      <c r="C711" s="30" t="b">
        <v>1</v>
      </c>
      <c r="D711" s="30" t="s">
        <v>940</v>
      </c>
      <c r="E711" s="30" t="s">
        <v>10536</v>
      </c>
      <c r="F711" s="30"/>
      <c r="G711" s="30" t="s">
        <v>10537</v>
      </c>
      <c r="H711" s="30">
        <v>0</v>
      </c>
      <c r="I711" s="32">
        <v>43190</v>
      </c>
      <c r="J711" s="32">
        <v>42388</v>
      </c>
      <c r="K711" s="30"/>
      <c r="L711" s="32">
        <v>39539</v>
      </c>
      <c r="M711" s="30">
        <v>262.98</v>
      </c>
      <c r="N711" s="30">
        <v>0</v>
      </c>
      <c r="O711" s="30">
        <v>0.95</v>
      </c>
      <c r="P711" s="30">
        <v>11.4</v>
      </c>
      <c r="Q711" s="30">
        <v>0.96</v>
      </c>
      <c r="R711" s="30">
        <v>11.41</v>
      </c>
      <c r="S711" s="30">
        <v>262.02999999999997</v>
      </c>
      <c r="T711" s="30">
        <v>0.95</v>
      </c>
      <c r="U711" s="30">
        <v>0.95</v>
      </c>
      <c r="V711" s="30">
        <v>0.95</v>
      </c>
      <c r="W711" s="30">
        <v>11.4</v>
      </c>
      <c r="X711" s="30">
        <v>0.96</v>
      </c>
      <c r="Y711" s="30">
        <v>11.41</v>
      </c>
      <c r="Z711" s="30">
        <v>262.02999999999997</v>
      </c>
      <c r="AA711" s="30">
        <v>23.76</v>
      </c>
      <c r="AB711" s="30">
        <v>0</v>
      </c>
      <c r="AC711" s="30">
        <v>0</v>
      </c>
      <c r="AD711" s="30">
        <v>0</v>
      </c>
    </row>
    <row r="712" spans="1:30" hidden="1">
      <c r="A712" s="30" t="s">
        <v>1089</v>
      </c>
      <c r="B712" s="30" t="s">
        <v>1090</v>
      </c>
      <c r="C712" s="30" t="b">
        <v>1</v>
      </c>
      <c r="D712" s="30" t="s">
        <v>940</v>
      </c>
      <c r="E712" s="30" t="s">
        <v>10536</v>
      </c>
      <c r="F712" s="30"/>
      <c r="G712" s="30" t="s">
        <v>10537</v>
      </c>
      <c r="H712" s="30">
        <v>0</v>
      </c>
      <c r="I712" s="32">
        <v>43190</v>
      </c>
      <c r="J712" s="32">
        <v>42388</v>
      </c>
      <c r="K712" s="30"/>
      <c r="L712" s="32">
        <v>39539</v>
      </c>
      <c r="M712" s="30">
        <v>262.98</v>
      </c>
      <c r="N712" s="30">
        <v>0</v>
      </c>
      <c r="O712" s="30">
        <v>0.95</v>
      </c>
      <c r="P712" s="30">
        <v>11.4</v>
      </c>
      <c r="Q712" s="30">
        <v>0.96</v>
      </c>
      <c r="R712" s="30">
        <v>11.41</v>
      </c>
      <c r="S712" s="30">
        <v>262.02999999999997</v>
      </c>
      <c r="T712" s="30">
        <v>0.95</v>
      </c>
      <c r="U712" s="30">
        <v>0.95</v>
      </c>
      <c r="V712" s="30">
        <v>0.95</v>
      </c>
      <c r="W712" s="30">
        <v>11.4</v>
      </c>
      <c r="X712" s="30">
        <v>0.96</v>
      </c>
      <c r="Y712" s="30">
        <v>11.41</v>
      </c>
      <c r="Z712" s="30">
        <v>262.02999999999997</v>
      </c>
      <c r="AA712" s="30">
        <v>23.76</v>
      </c>
      <c r="AB712" s="30">
        <v>0</v>
      </c>
      <c r="AC712" s="30">
        <v>0</v>
      </c>
      <c r="AD712" s="30">
        <v>0</v>
      </c>
    </row>
    <row r="713" spans="1:30" hidden="1">
      <c r="A713" s="30" t="s">
        <v>1091</v>
      </c>
      <c r="B713" s="30" t="s">
        <v>1092</v>
      </c>
      <c r="C713" s="30" t="b">
        <v>1</v>
      </c>
      <c r="D713" s="30" t="s">
        <v>940</v>
      </c>
      <c r="E713" s="30" t="s">
        <v>10536</v>
      </c>
      <c r="F713" s="30"/>
      <c r="G713" s="30" t="s">
        <v>10537</v>
      </c>
      <c r="H713" s="30">
        <v>0</v>
      </c>
      <c r="I713" s="32">
        <v>43190</v>
      </c>
      <c r="J713" s="32">
        <v>42388</v>
      </c>
      <c r="K713" s="30"/>
      <c r="L713" s="32">
        <v>40690</v>
      </c>
      <c r="M713" s="30">
        <v>799</v>
      </c>
      <c r="N713" s="30">
        <v>0</v>
      </c>
      <c r="O713" s="30">
        <v>4.8099999999999996</v>
      </c>
      <c r="P713" s="30">
        <v>57.77</v>
      </c>
      <c r="Q713" s="30">
        <v>4.82</v>
      </c>
      <c r="R713" s="30">
        <v>57.78</v>
      </c>
      <c r="S713" s="30">
        <v>794.19</v>
      </c>
      <c r="T713" s="30">
        <v>4.8099999999999996</v>
      </c>
      <c r="U713" s="30">
        <v>4.8099999999999996</v>
      </c>
      <c r="V713" s="30">
        <v>4.8099999999999996</v>
      </c>
      <c r="W713" s="30">
        <v>57.77</v>
      </c>
      <c r="X713" s="30">
        <v>4.82</v>
      </c>
      <c r="Y713" s="30">
        <v>57.78</v>
      </c>
      <c r="Z713" s="30">
        <v>794.19</v>
      </c>
      <c r="AA713" s="30">
        <v>115.55</v>
      </c>
      <c r="AB713" s="30">
        <v>0</v>
      </c>
      <c r="AC713" s="30">
        <v>0</v>
      </c>
      <c r="AD713" s="30">
        <v>0</v>
      </c>
    </row>
    <row r="714" spans="1:30" hidden="1">
      <c r="A714" s="30" t="s">
        <v>1093</v>
      </c>
      <c r="B714" s="30" t="s">
        <v>1094</v>
      </c>
      <c r="C714" s="30" t="b">
        <v>1</v>
      </c>
      <c r="D714" s="30" t="s">
        <v>940</v>
      </c>
      <c r="E714" s="30" t="s">
        <v>10536</v>
      </c>
      <c r="F714" s="30"/>
      <c r="G714" s="30" t="s">
        <v>10537</v>
      </c>
      <c r="H714" s="30">
        <v>0</v>
      </c>
      <c r="I714" s="32">
        <v>43190</v>
      </c>
      <c r="J714" s="32">
        <v>42388</v>
      </c>
      <c r="K714" s="30"/>
      <c r="L714" s="32">
        <v>40690</v>
      </c>
      <c r="M714" s="30">
        <v>799</v>
      </c>
      <c r="N714" s="30">
        <v>0</v>
      </c>
      <c r="O714" s="30">
        <v>4.8099999999999996</v>
      </c>
      <c r="P714" s="30">
        <v>57.77</v>
      </c>
      <c r="Q714" s="30">
        <v>4.82</v>
      </c>
      <c r="R714" s="30">
        <v>57.78</v>
      </c>
      <c r="S714" s="30">
        <v>794.19</v>
      </c>
      <c r="T714" s="30">
        <v>4.8099999999999996</v>
      </c>
      <c r="U714" s="30">
        <v>4.8099999999999996</v>
      </c>
      <c r="V714" s="30">
        <v>4.8099999999999996</v>
      </c>
      <c r="W714" s="30">
        <v>57.77</v>
      </c>
      <c r="X714" s="30">
        <v>4.82</v>
      </c>
      <c r="Y714" s="30">
        <v>57.78</v>
      </c>
      <c r="Z714" s="30">
        <v>794.19</v>
      </c>
      <c r="AA714" s="30">
        <v>115.55</v>
      </c>
      <c r="AB714" s="30">
        <v>0</v>
      </c>
      <c r="AC714" s="30">
        <v>0</v>
      </c>
      <c r="AD714" s="30">
        <v>0</v>
      </c>
    </row>
    <row r="715" spans="1:30" hidden="1">
      <c r="A715" s="30" t="s">
        <v>1095</v>
      </c>
      <c r="B715" s="30" t="s">
        <v>1096</v>
      </c>
      <c r="C715" s="30" t="b">
        <v>1</v>
      </c>
      <c r="D715" s="30" t="s">
        <v>940</v>
      </c>
      <c r="E715" s="30" t="s">
        <v>10536</v>
      </c>
      <c r="F715" s="30"/>
      <c r="G715" s="30" t="s">
        <v>10537</v>
      </c>
      <c r="H715" s="30">
        <v>0</v>
      </c>
      <c r="I715" s="32">
        <v>43190</v>
      </c>
      <c r="J715" s="32">
        <v>42388</v>
      </c>
      <c r="K715" s="30"/>
      <c r="L715" s="32">
        <v>40690</v>
      </c>
      <c r="M715" s="30">
        <v>799</v>
      </c>
      <c r="N715" s="30">
        <v>0</v>
      </c>
      <c r="O715" s="30">
        <v>4.8099999999999996</v>
      </c>
      <c r="P715" s="30">
        <v>57.77</v>
      </c>
      <c r="Q715" s="30">
        <v>4.82</v>
      </c>
      <c r="R715" s="30">
        <v>57.78</v>
      </c>
      <c r="S715" s="30">
        <v>794.19</v>
      </c>
      <c r="T715" s="30">
        <v>4.8099999999999996</v>
      </c>
      <c r="U715" s="30">
        <v>4.8099999999999996</v>
      </c>
      <c r="V715" s="30">
        <v>4.8099999999999996</v>
      </c>
      <c r="W715" s="30">
        <v>57.77</v>
      </c>
      <c r="X715" s="30">
        <v>4.82</v>
      </c>
      <c r="Y715" s="30">
        <v>57.78</v>
      </c>
      <c r="Z715" s="30">
        <v>794.19</v>
      </c>
      <c r="AA715" s="30">
        <v>115.55</v>
      </c>
      <c r="AB715" s="30">
        <v>0</v>
      </c>
      <c r="AC715" s="30">
        <v>0</v>
      </c>
      <c r="AD715" s="30">
        <v>0</v>
      </c>
    </row>
    <row r="716" spans="1:30" hidden="1">
      <c r="A716" s="30" t="s">
        <v>1097</v>
      </c>
      <c r="B716" s="30" t="s">
        <v>1098</v>
      </c>
      <c r="C716" s="30" t="b">
        <v>1</v>
      </c>
      <c r="D716" s="30" t="s">
        <v>940</v>
      </c>
      <c r="E716" s="30" t="s">
        <v>10536</v>
      </c>
      <c r="F716" s="30"/>
      <c r="G716" s="30" t="s">
        <v>10537</v>
      </c>
      <c r="H716" s="30">
        <v>0</v>
      </c>
      <c r="I716" s="32">
        <v>43190</v>
      </c>
      <c r="J716" s="32">
        <v>42388</v>
      </c>
      <c r="K716" s="30"/>
      <c r="L716" s="32">
        <v>41121</v>
      </c>
      <c r="M716" s="30">
        <v>28275.57</v>
      </c>
      <c r="N716" s="30">
        <v>0</v>
      </c>
      <c r="O716" s="30">
        <v>157.09</v>
      </c>
      <c r="P716" s="30">
        <v>1885.08</v>
      </c>
      <c r="Q716" s="30">
        <v>157.09</v>
      </c>
      <c r="R716" s="30">
        <v>1885.08</v>
      </c>
      <c r="S716" s="30">
        <v>10827.54</v>
      </c>
      <c r="T716" s="30">
        <v>17448.03</v>
      </c>
      <c r="U716" s="30">
        <v>17448.03</v>
      </c>
      <c r="V716" s="30">
        <v>157.09</v>
      </c>
      <c r="W716" s="30">
        <v>1885.08</v>
      </c>
      <c r="X716" s="30">
        <v>157.09</v>
      </c>
      <c r="Y716" s="30">
        <v>1885.08</v>
      </c>
      <c r="Z716" s="30">
        <v>10827.54</v>
      </c>
      <c r="AA716" s="30">
        <v>20746.919999999998</v>
      </c>
      <c r="AB716" s="30">
        <v>0</v>
      </c>
      <c r="AC716" s="30">
        <v>0</v>
      </c>
      <c r="AD716" s="30">
        <v>0</v>
      </c>
    </row>
    <row r="717" spans="1:30" hidden="1">
      <c r="A717" s="30" t="s">
        <v>1099</v>
      </c>
      <c r="B717" s="30" t="s">
        <v>1100</v>
      </c>
      <c r="C717" s="30" t="b">
        <v>1</v>
      </c>
      <c r="D717" s="30" t="s">
        <v>940</v>
      </c>
      <c r="E717" s="30" t="s">
        <v>10536</v>
      </c>
      <c r="F717" s="30"/>
      <c r="G717" s="30" t="s">
        <v>10537</v>
      </c>
      <c r="H717" s="30">
        <v>9</v>
      </c>
      <c r="I717" s="32">
        <v>43100</v>
      </c>
      <c r="J717" s="32">
        <v>42388</v>
      </c>
      <c r="K717" s="30"/>
      <c r="L717" s="32">
        <v>41246</v>
      </c>
      <c r="M717" s="30">
        <v>2989</v>
      </c>
      <c r="N717" s="30">
        <v>0</v>
      </c>
      <c r="O717" s="30">
        <v>49.82</v>
      </c>
      <c r="P717" s="30">
        <v>597.84</v>
      </c>
      <c r="Q717" s="30">
        <v>33.76</v>
      </c>
      <c r="R717" s="30">
        <v>432.32</v>
      </c>
      <c r="S717" s="30">
        <v>2989</v>
      </c>
      <c r="T717" s="30">
        <v>0</v>
      </c>
      <c r="U717" s="30">
        <v>0</v>
      </c>
      <c r="V717" s="30">
        <v>49.82</v>
      </c>
      <c r="W717" s="30">
        <v>597.84</v>
      </c>
      <c r="X717" s="30">
        <v>33.76</v>
      </c>
      <c r="Y717" s="30">
        <v>432.32</v>
      </c>
      <c r="Z717" s="30">
        <v>2989</v>
      </c>
      <c r="AA717" s="30">
        <v>1229.44</v>
      </c>
      <c r="AB717" s="30">
        <v>0</v>
      </c>
      <c r="AC717" s="30">
        <v>0</v>
      </c>
      <c r="AD717" s="30">
        <v>0</v>
      </c>
    </row>
    <row r="718" spans="1:30" hidden="1">
      <c r="A718" s="30" t="s">
        <v>1101</v>
      </c>
      <c r="B718" s="30" t="s">
        <v>1102</v>
      </c>
      <c r="C718" s="30" t="b">
        <v>1</v>
      </c>
      <c r="D718" s="30" t="s">
        <v>940</v>
      </c>
      <c r="E718" s="30" t="s">
        <v>10536</v>
      </c>
      <c r="F718" s="30"/>
      <c r="G718" s="30" t="s">
        <v>10537</v>
      </c>
      <c r="H718" s="30">
        <v>0</v>
      </c>
      <c r="I718" s="32">
        <v>43190</v>
      </c>
      <c r="J718" s="32">
        <v>42388</v>
      </c>
      <c r="K718" s="30"/>
      <c r="L718" s="32">
        <v>39539</v>
      </c>
      <c r="M718" s="30">
        <v>96.92</v>
      </c>
      <c r="N718" s="30">
        <v>0</v>
      </c>
      <c r="O718" s="30">
        <v>0.35</v>
      </c>
      <c r="P718" s="30">
        <v>4.2</v>
      </c>
      <c r="Q718" s="30">
        <v>0.35</v>
      </c>
      <c r="R718" s="30">
        <v>4.2</v>
      </c>
      <c r="S718" s="30">
        <v>96.57</v>
      </c>
      <c r="T718" s="30">
        <v>0.35</v>
      </c>
      <c r="U718" s="30">
        <v>0.35</v>
      </c>
      <c r="V718" s="30">
        <v>0.35</v>
      </c>
      <c r="W718" s="30">
        <v>4.2</v>
      </c>
      <c r="X718" s="30">
        <v>0.35</v>
      </c>
      <c r="Y718" s="30">
        <v>4.2</v>
      </c>
      <c r="Z718" s="30">
        <v>96.57</v>
      </c>
      <c r="AA718" s="30">
        <v>8.75</v>
      </c>
      <c r="AB718" s="30">
        <v>0</v>
      </c>
      <c r="AC718" s="30">
        <v>0</v>
      </c>
      <c r="AD718" s="30">
        <v>0</v>
      </c>
    </row>
    <row r="719" spans="1:30" hidden="1">
      <c r="A719" s="30" t="s">
        <v>1103</v>
      </c>
      <c r="B719" s="30" t="s">
        <v>1104</v>
      </c>
      <c r="C719" s="30" t="b">
        <v>1</v>
      </c>
      <c r="D719" s="30" t="s">
        <v>940</v>
      </c>
      <c r="E719" s="30" t="s">
        <v>10536</v>
      </c>
      <c r="F719" s="30"/>
      <c r="G719" s="30" t="s">
        <v>10537</v>
      </c>
      <c r="H719" s="30">
        <v>0</v>
      </c>
      <c r="I719" s="32">
        <v>43190</v>
      </c>
      <c r="J719" s="32">
        <v>42388</v>
      </c>
      <c r="K719" s="30"/>
      <c r="L719" s="32">
        <v>41000</v>
      </c>
      <c r="M719" s="30">
        <v>7500</v>
      </c>
      <c r="N719" s="30">
        <v>0</v>
      </c>
      <c r="O719" s="30">
        <v>62.5</v>
      </c>
      <c r="P719" s="30">
        <v>750</v>
      </c>
      <c r="Q719" s="30">
        <v>62.5</v>
      </c>
      <c r="R719" s="30">
        <v>750</v>
      </c>
      <c r="S719" s="30">
        <v>4500</v>
      </c>
      <c r="T719" s="30">
        <v>3000</v>
      </c>
      <c r="U719" s="30">
        <v>3000</v>
      </c>
      <c r="V719" s="30">
        <v>62.5</v>
      </c>
      <c r="W719" s="30">
        <v>750</v>
      </c>
      <c r="X719" s="30">
        <v>62.5</v>
      </c>
      <c r="Y719" s="30">
        <v>750</v>
      </c>
      <c r="Z719" s="30">
        <v>4500</v>
      </c>
      <c r="AA719" s="30">
        <v>4500</v>
      </c>
      <c r="AB719" s="30">
        <v>0</v>
      </c>
      <c r="AC719" s="30">
        <v>0</v>
      </c>
      <c r="AD719" s="30">
        <v>0</v>
      </c>
    </row>
    <row r="720" spans="1:30" hidden="1">
      <c r="A720" s="30" t="s">
        <v>1105</v>
      </c>
      <c r="B720" s="30" t="s">
        <v>1106</v>
      </c>
      <c r="C720" s="30" t="b">
        <v>1</v>
      </c>
      <c r="D720" s="30" t="s">
        <v>940</v>
      </c>
      <c r="E720" s="30" t="s">
        <v>10536</v>
      </c>
      <c r="F720" s="30"/>
      <c r="G720" s="30" t="s">
        <v>10537</v>
      </c>
      <c r="H720" s="30">
        <v>0</v>
      </c>
      <c r="I720" s="32">
        <v>43190</v>
      </c>
      <c r="J720" s="32">
        <v>42388</v>
      </c>
      <c r="K720" s="30"/>
      <c r="L720" s="32">
        <v>41000</v>
      </c>
      <c r="M720" s="30">
        <v>3500</v>
      </c>
      <c r="N720" s="30">
        <v>0</v>
      </c>
      <c r="O720" s="30">
        <v>29.17</v>
      </c>
      <c r="P720" s="30">
        <v>350.04</v>
      </c>
      <c r="Q720" s="30">
        <v>29.17</v>
      </c>
      <c r="R720" s="30">
        <v>350.04</v>
      </c>
      <c r="S720" s="30">
        <v>2100.12</v>
      </c>
      <c r="T720" s="30">
        <v>1399.88</v>
      </c>
      <c r="U720" s="30">
        <v>1399.88</v>
      </c>
      <c r="V720" s="30">
        <v>29.17</v>
      </c>
      <c r="W720" s="30">
        <v>350.04</v>
      </c>
      <c r="X720" s="30">
        <v>29.17</v>
      </c>
      <c r="Y720" s="30">
        <v>350.04</v>
      </c>
      <c r="Z720" s="30">
        <v>2100.12</v>
      </c>
      <c r="AA720" s="30">
        <v>2099.96</v>
      </c>
      <c r="AB720" s="30">
        <v>0</v>
      </c>
      <c r="AC720" s="30">
        <v>0</v>
      </c>
      <c r="AD720" s="30">
        <v>0</v>
      </c>
    </row>
    <row r="721" spans="1:30" hidden="1">
      <c r="A721" s="30" t="s">
        <v>1107</v>
      </c>
      <c r="B721" s="30" t="s">
        <v>1108</v>
      </c>
      <c r="C721" s="30" t="b">
        <v>1</v>
      </c>
      <c r="D721" s="30" t="s">
        <v>940</v>
      </c>
      <c r="E721" s="30" t="s">
        <v>10536</v>
      </c>
      <c r="F721" s="30"/>
      <c r="G721" s="30" t="s">
        <v>10537</v>
      </c>
      <c r="H721" s="30">
        <v>9</v>
      </c>
      <c r="I721" s="32">
        <v>43190</v>
      </c>
      <c r="J721" s="32">
        <v>42388</v>
      </c>
      <c r="K721" s="30"/>
      <c r="L721" s="32">
        <v>41338</v>
      </c>
      <c r="M721" s="30">
        <v>1999.56</v>
      </c>
      <c r="N721" s="30">
        <v>0</v>
      </c>
      <c r="O721" s="30">
        <v>33.33</v>
      </c>
      <c r="P721" s="30">
        <v>399.96</v>
      </c>
      <c r="Q721" s="30">
        <v>6.45</v>
      </c>
      <c r="R721" s="30">
        <v>373.08</v>
      </c>
      <c r="S721" s="30">
        <v>1999.56</v>
      </c>
      <c r="T721" s="30">
        <v>0</v>
      </c>
      <c r="U721" s="30">
        <v>0</v>
      </c>
      <c r="V721" s="30">
        <v>33.33</v>
      </c>
      <c r="W721" s="30">
        <v>399.96</v>
      </c>
      <c r="X721" s="30">
        <v>6.45</v>
      </c>
      <c r="Y721" s="30">
        <v>373.08</v>
      </c>
      <c r="Z721" s="30">
        <v>1999.56</v>
      </c>
      <c r="AA721" s="30">
        <v>806.37</v>
      </c>
      <c r="AB721" s="30">
        <v>0</v>
      </c>
      <c r="AC721" s="30">
        <v>0</v>
      </c>
      <c r="AD721" s="30">
        <v>0</v>
      </c>
    </row>
    <row r="722" spans="1:30" hidden="1">
      <c r="A722" s="30" t="s">
        <v>1109</v>
      </c>
      <c r="B722" s="30" t="s">
        <v>1110</v>
      </c>
      <c r="C722" s="30" t="b">
        <v>1</v>
      </c>
      <c r="D722" s="30" t="s">
        <v>940</v>
      </c>
      <c r="E722" s="30" t="s">
        <v>10536</v>
      </c>
      <c r="F722" s="30"/>
      <c r="G722" s="30" t="s">
        <v>10537</v>
      </c>
      <c r="H722" s="30">
        <v>9</v>
      </c>
      <c r="I722" s="32">
        <v>43190</v>
      </c>
      <c r="J722" s="32">
        <v>42388</v>
      </c>
      <c r="K722" s="30"/>
      <c r="L722" s="32">
        <v>41338</v>
      </c>
      <c r="M722" s="30">
        <v>1999.56</v>
      </c>
      <c r="N722" s="30">
        <v>0</v>
      </c>
      <c r="O722" s="30">
        <v>33.33</v>
      </c>
      <c r="P722" s="30">
        <v>399.96</v>
      </c>
      <c r="Q722" s="30">
        <v>6.45</v>
      </c>
      <c r="R722" s="30">
        <v>373.08</v>
      </c>
      <c r="S722" s="30">
        <v>1999.56</v>
      </c>
      <c r="T722" s="30">
        <v>0</v>
      </c>
      <c r="U722" s="30">
        <v>0</v>
      </c>
      <c r="V722" s="30">
        <v>33.33</v>
      </c>
      <c r="W722" s="30">
        <v>399.96</v>
      </c>
      <c r="X722" s="30">
        <v>6.45</v>
      </c>
      <c r="Y722" s="30">
        <v>373.08</v>
      </c>
      <c r="Z722" s="30">
        <v>1999.56</v>
      </c>
      <c r="AA722" s="30">
        <v>806.37</v>
      </c>
      <c r="AB722" s="30">
        <v>0</v>
      </c>
      <c r="AC722" s="30">
        <v>0</v>
      </c>
      <c r="AD722" s="30">
        <v>0</v>
      </c>
    </row>
    <row r="723" spans="1:30" hidden="1">
      <c r="A723" s="30" t="s">
        <v>1111</v>
      </c>
      <c r="B723" s="30" t="s">
        <v>1112</v>
      </c>
      <c r="C723" s="30" t="b">
        <v>1</v>
      </c>
      <c r="D723" s="30" t="s">
        <v>940</v>
      </c>
      <c r="E723" s="30" t="s">
        <v>10536</v>
      </c>
      <c r="F723" s="30"/>
      <c r="G723" s="30" t="s">
        <v>10537</v>
      </c>
      <c r="H723" s="30">
        <v>0</v>
      </c>
      <c r="I723" s="32">
        <v>43190</v>
      </c>
      <c r="J723" s="32">
        <v>42388</v>
      </c>
      <c r="K723" s="30"/>
      <c r="L723" s="32">
        <v>40779</v>
      </c>
      <c r="M723" s="30">
        <v>3150</v>
      </c>
      <c r="N723" s="30">
        <v>0</v>
      </c>
      <c r="O723" s="30">
        <v>21.96</v>
      </c>
      <c r="P723" s="30">
        <v>263.42</v>
      </c>
      <c r="Q723" s="30">
        <v>21.95</v>
      </c>
      <c r="R723" s="30">
        <v>263.45999999999998</v>
      </c>
      <c r="S723" s="30">
        <v>3062.18</v>
      </c>
      <c r="T723" s="30">
        <v>87.82</v>
      </c>
      <c r="U723" s="30">
        <v>87.82</v>
      </c>
      <c r="V723" s="30">
        <v>21.96</v>
      </c>
      <c r="W723" s="30">
        <v>263.42</v>
      </c>
      <c r="X723" s="30">
        <v>21.95</v>
      </c>
      <c r="Y723" s="30">
        <v>263.45999999999998</v>
      </c>
      <c r="Z723" s="30">
        <v>3062.18</v>
      </c>
      <c r="AA723" s="30">
        <v>526.9</v>
      </c>
      <c r="AB723" s="30">
        <v>0</v>
      </c>
      <c r="AC723" s="30">
        <v>0</v>
      </c>
      <c r="AD723" s="30">
        <v>0</v>
      </c>
    </row>
    <row r="724" spans="1:30" hidden="1">
      <c r="A724" s="30" t="s">
        <v>1113</v>
      </c>
      <c r="B724" s="30" t="s">
        <v>1114</v>
      </c>
      <c r="C724" s="30" t="b">
        <v>1</v>
      </c>
      <c r="D724" s="30" t="s">
        <v>940</v>
      </c>
      <c r="E724" s="30" t="s">
        <v>10536</v>
      </c>
      <c r="F724" s="30"/>
      <c r="G724" s="30" t="s">
        <v>10537</v>
      </c>
      <c r="H724" s="30">
        <v>9</v>
      </c>
      <c r="I724" s="32">
        <v>42825</v>
      </c>
      <c r="J724" s="32">
        <v>42388</v>
      </c>
      <c r="K724" s="30"/>
      <c r="L724" s="32">
        <v>40941</v>
      </c>
      <c r="M724" s="30">
        <v>2599.1999999999998</v>
      </c>
      <c r="N724" s="30">
        <v>0</v>
      </c>
      <c r="O724" s="30">
        <v>0</v>
      </c>
      <c r="P724" s="30">
        <v>0</v>
      </c>
      <c r="Q724" s="30">
        <v>0</v>
      </c>
      <c r="R724" s="30">
        <v>0</v>
      </c>
      <c r="S724" s="30">
        <v>2599.1999999999998</v>
      </c>
      <c r="T724" s="30">
        <v>0</v>
      </c>
      <c r="U724" s="30">
        <v>0</v>
      </c>
      <c r="V724" s="30">
        <v>0</v>
      </c>
      <c r="W724" s="30">
        <v>0</v>
      </c>
      <c r="X724" s="30">
        <v>0</v>
      </c>
      <c r="Y724" s="30">
        <v>0</v>
      </c>
      <c r="Z724" s="30">
        <v>2599.1999999999998</v>
      </c>
      <c r="AA724" s="30">
        <v>0</v>
      </c>
      <c r="AB724" s="30">
        <v>0</v>
      </c>
      <c r="AC724" s="30">
        <v>0</v>
      </c>
      <c r="AD724" s="30">
        <v>0</v>
      </c>
    </row>
    <row r="725" spans="1:30" hidden="1">
      <c r="A725" s="30" t="s">
        <v>1116</v>
      </c>
      <c r="B725" s="30" t="s">
        <v>1117</v>
      </c>
      <c r="C725" s="30" t="b">
        <v>1</v>
      </c>
      <c r="D725" s="30" t="s">
        <v>940</v>
      </c>
      <c r="E725" s="30" t="s">
        <v>10536</v>
      </c>
      <c r="F725" s="30"/>
      <c r="G725" s="30" t="s">
        <v>10537</v>
      </c>
      <c r="H725" s="30">
        <v>0</v>
      </c>
      <c r="I725" s="32">
        <v>43190</v>
      </c>
      <c r="J725" s="32">
        <v>42388</v>
      </c>
      <c r="K725" s="30"/>
      <c r="L725" s="32">
        <v>39539</v>
      </c>
      <c r="M725" s="30">
        <v>462.28</v>
      </c>
      <c r="N725" s="30">
        <v>0</v>
      </c>
      <c r="O725" s="30">
        <v>2.57</v>
      </c>
      <c r="P725" s="30">
        <v>30.84</v>
      </c>
      <c r="Q725" s="30">
        <v>2.57</v>
      </c>
      <c r="R725" s="30">
        <v>30.84</v>
      </c>
      <c r="S725" s="30">
        <v>308.27</v>
      </c>
      <c r="T725" s="30">
        <v>154.01</v>
      </c>
      <c r="U725" s="30">
        <v>154.01</v>
      </c>
      <c r="V725" s="30">
        <v>2.57</v>
      </c>
      <c r="W725" s="30">
        <v>30.84</v>
      </c>
      <c r="X725" s="30">
        <v>2.57</v>
      </c>
      <c r="Y725" s="30">
        <v>30.84</v>
      </c>
      <c r="Z725" s="30">
        <v>308.27</v>
      </c>
      <c r="AA725" s="30">
        <v>215.69</v>
      </c>
      <c r="AB725" s="30">
        <v>0</v>
      </c>
      <c r="AC725" s="30">
        <v>0</v>
      </c>
      <c r="AD725" s="30">
        <v>0</v>
      </c>
    </row>
    <row r="726" spans="1:30" hidden="1">
      <c r="A726" s="30" t="s">
        <v>1118</v>
      </c>
      <c r="B726" s="30" t="s">
        <v>1119</v>
      </c>
      <c r="C726" s="30" t="b">
        <v>1</v>
      </c>
      <c r="D726" s="30" t="s">
        <v>940</v>
      </c>
      <c r="E726" s="30" t="s">
        <v>10536</v>
      </c>
      <c r="F726" s="30"/>
      <c r="G726" s="30" t="s">
        <v>10537</v>
      </c>
      <c r="H726" s="30">
        <v>0</v>
      </c>
      <c r="I726" s="32">
        <v>43190</v>
      </c>
      <c r="J726" s="32">
        <v>42388</v>
      </c>
      <c r="K726" s="30"/>
      <c r="L726" s="32">
        <v>40779</v>
      </c>
      <c r="M726" s="30">
        <v>3150</v>
      </c>
      <c r="N726" s="30">
        <v>0</v>
      </c>
      <c r="O726" s="30">
        <v>21.96</v>
      </c>
      <c r="P726" s="30">
        <v>263.42</v>
      </c>
      <c r="Q726" s="30">
        <v>21.95</v>
      </c>
      <c r="R726" s="30">
        <v>263.45999999999998</v>
      </c>
      <c r="S726" s="30">
        <v>3062.18</v>
      </c>
      <c r="T726" s="30">
        <v>87.82</v>
      </c>
      <c r="U726" s="30">
        <v>87.82</v>
      </c>
      <c r="V726" s="30">
        <v>21.96</v>
      </c>
      <c r="W726" s="30">
        <v>263.42</v>
      </c>
      <c r="X726" s="30">
        <v>21.95</v>
      </c>
      <c r="Y726" s="30">
        <v>263.45999999999998</v>
      </c>
      <c r="Z726" s="30">
        <v>3062.18</v>
      </c>
      <c r="AA726" s="30">
        <v>526.9</v>
      </c>
      <c r="AB726" s="30">
        <v>0</v>
      </c>
      <c r="AC726" s="30">
        <v>0</v>
      </c>
      <c r="AD726" s="30">
        <v>0</v>
      </c>
    </row>
    <row r="727" spans="1:30" hidden="1">
      <c r="A727" s="30" t="s">
        <v>1120</v>
      </c>
      <c r="B727" s="30" t="s">
        <v>1121</v>
      </c>
      <c r="C727" s="30" t="b">
        <v>1</v>
      </c>
      <c r="D727" s="30" t="s">
        <v>940</v>
      </c>
      <c r="E727" s="30" t="s">
        <v>10536</v>
      </c>
      <c r="F727" s="30"/>
      <c r="G727" s="30" t="s">
        <v>10537</v>
      </c>
      <c r="H727" s="30">
        <v>9</v>
      </c>
      <c r="I727" s="32">
        <v>43190</v>
      </c>
      <c r="J727" s="32">
        <v>42388</v>
      </c>
      <c r="K727" s="30"/>
      <c r="L727" s="32">
        <v>41338</v>
      </c>
      <c r="M727" s="30">
        <v>1999.56</v>
      </c>
      <c r="N727" s="30">
        <v>0</v>
      </c>
      <c r="O727" s="30">
        <v>33.33</v>
      </c>
      <c r="P727" s="30">
        <v>399.96</v>
      </c>
      <c r="Q727" s="30">
        <v>6.45</v>
      </c>
      <c r="R727" s="30">
        <v>373.08</v>
      </c>
      <c r="S727" s="30">
        <v>1999.56</v>
      </c>
      <c r="T727" s="30">
        <v>0</v>
      </c>
      <c r="U727" s="30">
        <v>0</v>
      </c>
      <c r="V727" s="30">
        <v>33.33</v>
      </c>
      <c r="W727" s="30">
        <v>399.96</v>
      </c>
      <c r="X727" s="30">
        <v>6.45</v>
      </c>
      <c r="Y727" s="30">
        <v>373.08</v>
      </c>
      <c r="Z727" s="30">
        <v>1999.56</v>
      </c>
      <c r="AA727" s="30">
        <v>806.37</v>
      </c>
      <c r="AB727" s="30">
        <v>0</v>
      </c>
      <c r="AC727" s="30">
        <v>0</v>
      </c>
      <c r="AD727" s="30">
        <v>0</v>
      </c>
    </row>
    <row r="728" spans="1:30" hidden="1">
      <c r="A728" s="30" t="s">
        <v>1122</v>
      </c>
      <c r="B728" s="30" t="s">
        <v>1123</v>
      </c>
      <c r="C728" s="30" t="b">
        <v>1</v>
      </c>
      <c r="D728" s="30" t="s">
        <v>940</v>
      </c>
      <c r="E728" s="30" t="s">
        <v>10536</v>
      </c>
      <c r="F728" s="30"/>
      <c r="G728" s="30" t="s">
        <v>10537</v>
      </c>
      <c r="H728" s="30">
        <v>9</v>
      </c>
      <c r="I728" s="32">
        <v>43190</v>
      </c>
      <c r="J728" s="32">
        <v>42388</v>
      </c>
      <c r="K728" s="30"/>
      <c r="L728" s="32">
        <v>41338</v>
      </c>
      <c r="M728" s="30">
        <v>1999.56</v>
      </c>
      <c r="N728" s="30">
        <v>0</v>
      </c>
      <c r="O728" s="30">
        <v>33.33</v>
      </c>
      <c r="P728" s="30">
        <v>399.96</v>
      </c>
      <c r="Q728" s="30">
        <v>6.45</v>
      </c>
      <c r="R728" s="30">
        <v>373.08</v>
      </c>
      <c r="S728" s="30">
        <v>1999.56</v>
      </c>
      <c r="T728" s="30">
        <v>0</v>
      </c>
      <c r="U728" s="30">
        <v>0</v>
      </c>
      <c r="V728" s="30">
        <v>33.33</v>
      </c>
      <c r="W728" s="30">
        <v>399.96</v>
      </c>
      <c r="X728" s="30">
        <v>6.45</v>
      </c>
      <c r="Y728" s="30">
        <v>373.08</v>
      </c>
      <c r="Z728" s="30">
        <v>1999.56</v>
      </c>
      <c r="AA728" s="30">
        <v>806.37</v>
      </c>
      <c r="AB728" s="30">
        <v>0</v>
      </c>
      <c r="AC728" s="30">
        <v>0</v>
      </c>
      <c r="AD728" s="30">
        <v>0</v>
      </c>
    </row>
    <row r="729" spans="1:30" hidden="1">
      <c r="A729" s="30" t="s">
        <v>1124</v>
      </c>
      <c r="B729" s="30" t="s">
        <v>1125</v>
      </c>
      <c r="C729" s="30" t="b">
        <v>1</v>
      </c>
      <c r="D729" s="30" t="s">
        <v>940</v>
      </c>
      <c r="E729" s="30" t="s">
        <v>10536</v>
      </c>
      <c r="F729" s="30"/>
      <c r="G729" s="30" t="s">
        <v>10537</v>
      </c>
      <c r="H729" s="30">
        <v>0</v>
      </c>
      <c r="I729" s="32">
        <v>43190</v>
      </c>
      <c r="J729" s="32">
        <v>42388</v>
      </c>
      <c r="K729" s="30"/>
      <c r="L729" s="32">
        <v>41000</v>
      </c>
      <c r="M729" s="30">
        <v>1254</v>
      </c>
      <c r="N729" s="30">
        <v>0</v>
      </c>
      <c r="O729" s="30">
        <v>10.45</v>
      </c>
      <c r="P729" s="30">
        <v>125.4</v>
      </c>
      <c r="Q729" s="30">
        <v>10.45</v>
      </c>
      <c r="R729" s="30">
        <v>125.4</v>
      </c>
      <c r="S729" s="30">
        <v>752.05</v>
      </c>
      <c r="T729" s="30">
        <v>501.95</v>
      </c>
      <c r="U729" s="30">
        <v>501.95</v>
      </c>
      <c r="V729" s="30">
        <v>10.45</v>
      </c>
      <c r="W729" s="30">
        <v>125.4</v>
      </c>
      <c r="X729" s="30">
        <v>10.45</v>
      </c>
      <c r="Y729" s="30">
        <v>125.4</v>
      </c>
      <c r="Z729" s="30">
        <v>752.05</v>
      </c>
      <c r="AA729" s="30">
        <v>752.75</v>
      </c>
      <c r="AB729" s="30">
        <v>0</v>
      </c>
      <c r="AC729" s="30">
        <v>0</v>
      </c>
      <c r="AD729" s="30">
        <v>0</v>
      </c>
    </row>
    <row r="730" spans="1:30" hidden="1">
      <c r="A730" s="30" t="s">
        <v>1126</v>
      </c>
      <c r="B730" s="30" t="s">
        <v>1127</v>
      </c>
      <c r="C730" s="30" t="b">
        <v>1</v>
      </c>
      <c r="D730" s="30" t="s">
        <v>940</v>
      </c>
      <c r="E730" s="30" t="s">
        <v>10536</v>
      </c>
      <c r="F730" s="30"/>
      <c r="G730" s="30" t="s">
        <v>10537</v>
      </c>
      <c r="H730" s="30">
        <v>0</v>
      </c>
      <c r="I730" s="32">
        <v>43190</v>
      </c>
      <c r="J730" s="32">
        <v>42388</v>
      </c>
      <c r="K730" s="30"/>
      <c r="L730" s="32">
        <v>37699</v>
      </c>
      <c r="M730" s="30">
        <v>1399</v>
      </c>
      <c r="N730" s="30">
        <v>0</v>
      </c>
      <c r="O730" s="30">
        <v>7.77</v>
      </c>
      <c r="P730" s="30">
        <v>93.24</v>
      </c>
      <c r="Q730" s="30">
        <v>7.77</v>
      </c>
      <c r="R730" s="30">
        <v>93.24</v>
      </c>
      <c r="S730" s="30">
        <v>1345.42</v>
      </c>
      <c r="T730" s="30">
        <v>53.58</v>
      </c>
      <c r="U730" s="30">
        <v>53.58</v>
      </c>
      <c r="V730" s="30">
        <v>7.77</v>
      </c>
      <c r="W730" s="30">
        <v>93.24</v>
      </c>
      <c r="X730" s="30">
        <v>7.77</v>
      </c>
      <c r="Y730" s="30">
        <v>93.24</v>
      </c>
      <c r="Z730" s="30">
        <v>1345.42</v>
      </c>
      <c r="AA730" s="30">
        <v>247.83</v>
      </c>
      <c r="AB730" s="30">
        <v>0</v>
      </c>
      <c r="AC730" s="30">
        <v>0</v>
      </c>
      <c r="AD730" s="30">
        <v>0</v>
      </c>
    </row>
    <row r="731" spans="1:30" hidden="1">
      <c r="A731" s="30" t="s">
        <v>10560</v>
      </c>
      <c r="B731" s="30" t="s">
        <v>10561</v>
      </c>
      <c r="C731" s="30" t="b">
        <v>1</v>
      </c>
      <c r="D731" s="30" t="s">
        <v>940</v>
      </c>
      <c r="E731" s="30" t="s">
        <v>10536</v>
      </c>
      <c r="F731" s="30"/>
      <c r="G731" s="30" t="s">
        <v>10537</v>
      </c>
      <c r="H731" s="30">
        <v>10</v>
      </c>
      <c r="I731" s="32">
        <v>42460</v>
      </c>
      <c r="J731" s="32">
        <v>42388</v>
      </c>
      <c r="K731" s="32">
        <v>42460</v>
      </c>
      <c r="L731" s="32">
        <v>39539</v>
      </c>
      <c r="M731" s="30">
        <v>364.58</v>
      </c>
      <c r="N731" s="30">
        <v>0</v>
      </c>
      <c r="O731" s="30">
        <v>3.37</v>
      </c>
      <c r="P731" s="30">
        <v>40.53</v>
      </c>
      <c r="Q731" s="30">
        <v>3.38</v>
      </c>
      <c r="R731" s="30">
        <v>40.46</v>
      </c>
      <c r="S731" s="30">
        <v>324.08999999999997</v>
      </c>
      <c r="T731" s="30">
        <v>40.49</v>
      </c>
      <c r="U731" s="30">
        <v>40.49</v>
      </c>
      <c r="V731" s="30">
        <v>3.37</v>
      </c>
      <c r="W731" s="30">
        <v>40.53</v>
      </c>
      <c r="X731" s="30">
        <v>3.38</v>
      </c>
      <c r="Y731" s="30">
        <v>40.46</v>
      </c>
      <c r="Z731" s="30">
        <v>324.08999999999997</v>
      </c>
      <c r="AA731" s="30">
        <v>40.49</v>
      </c>
      <c r="AB731" s="30">
        <v>40.49</v>
      </c>
      <c r="AC731" s="30">
        <v>0</v>
      </c>
      <c r="AD731" s="30">
        <v>-40.49</v>
      </c>
    </row>
    <row r="732" spans="1:30" hidden="1">
      <c r="A732" s="30" t="s">
        <v>1128</v>
      </c>
      <c r="B732" s="30" t="s">
        <v>1129</v>
      </c>
      <c r="C732" s="30" t="b">
        <v>1</v>
      </c>
      <c r="D732" s="30" t="s">
        <v>940</v>
      </c>
      <c r="E732" s="30" t="s">
        <v>10536</v>
      </c>
      <c r="F732" s="30"/>
      <c r="G732" s="30" t="s">
        <v>10537</v>
      </c>
      <c r="H732" s="30">
        <v>0</v>
      </c>
      <c r="I732" s="32">
        <v>43190</v>
      </c>
      <c r="J732" s="32">
        <v>42388</v>
      </c>
      <c r="K732" s="30"/>
      <c r="L732" s="32">
        <v>41000</v>
      </c>
      <c r="M732" s="30">
        <v>6293</v>
      </c>
      <c r="N732" s="30">
        <v>0</v>
      </c>
      <c r="O732" s="30">
        <v>52.44</v>
      </c>
      <c r="P732" s="30">
        <v>629.28</v>
      </c>
      <c r="Q732" s="30">
        <v>52.44</v>
      </c>
      <c r="R732" s="30">
        <v>629.28</v>
      </c>
      <c r="S732" s="30">
        <v>3775.44</v>
      </c>
      <c r="T732" s="30">
        <v>2517.56</v>
      </c>
      <c r="U732" s="30">
        <v>2517.56</v>
      </c>
      <c r="V732" s="30">
        <v>52.44</v>
      </c>
      <c r="W732" s="30">
        <v>629.28</v>
      </c>
      <c r="X732" s="30">
        <v>52.44</v>
      </c>
      <c r="Y732" s="30">
        <v>629.28</v>
      </c>
      <c r="Z732" s="30">
        <v>3775.44</v>
      </c>
      <c r="AA732" s="30">
        <v>3776.12</v>
      </c>
      <c r="AB732" s="30">
        <v>0</v>
      </c>
      <c r="AC732" s="30">
        <v>0</v>
      </c>
      <c r="AD732" s="30">
        <v>0</v>
      </c>
    </row>
    <row r="733" spans="1:30" hidden="1">
      <c r="A733" s="30" t="s">
        <v>1130</v>
      </c>
      <c r="B733" s="30" t="s">
        <v>1131</v>
      </c>
      <c r="C733" s="30" t="b">
        <v>1</v>
      </c>
      <c r="D733" s="30" t="s">
        <v>940</v>
      </c>
      <c r="E733" s="30" t="s">
        <v>10536</v>
      </c>
      <c r="F733" s="30"/>
      <c r="G733" s="30" t="s">
        <v>10537</v>
      </c>
      <c r="H733" s="30">
        <v>10</v>
      </c>
      <c r="I733" s="32">
        <v>42825</v>
      </c>
      <c r="J733" s="32">
        <v>42388</v>
      </c>
      <c r="K733" s="32">
        <v>42825</v>
      </c>
      <c r="L733" s="32">
        <v>39539</v>
      </c>
      <c r="M733" s="30">
        <v>1169.08</v>
      </c>
      <c r="N733" s="30">
        <v>0</v>
      </c>
      <c r="O733" s="30">
        <v>9.43</v>
      </c>
      <c r="P733" s="30">
        <v>113.16</v>
      </c>
      <c r="Q733" s="30">
        <v>9.43</v>
      </c>
      <c r="R733" s="30">
        <v>113.16</v>
      </c>
      <c r="S733" s="30">
        <v>1018.62</v>
      </c>
      <c r="T733" s="30">
        <v>150.46</v>
      </c>
      <c r="U733" s="30">
        <v>150.46</v>
      </c>
      <c r="V733" s="30">
        <v>9.43</v>
      </c>
      <c r="W733" s="30">
        <v>113.16</v>
      </c>
      <c r="X733" s="30">
        <v>9.43</v>
      </c>
      <c r="Y733" s="30">
        <v>113.16</v>
      </c>
      <c r="Z733" s="30">
        <v>1018.62</v>
      </c>
      <c r="AA733" s="30">
        <v>263.62</v>
      </c>
      <c r="AB733" s="30">
        <v>150.46</v>
      </c>
      <c r="AC733" s="30">
        <v>0</v>
      </c>
      <c r="AD733" s="30">
        <v>-150.46</v>
      </c>
    </row>
    <row r="734" spans="1:30" hidden="1">
      <c r="A734" s="30" t="s">
        <v>1132</v>
      </c>
      <c r="B734" s="30" t="s">
        <v>1133</v>
      </c>
      <c r="C734" s="30" t="b">
        <v>1</v>
      </c>
      <c r="D734" s="30" t="s">
        <v>940</v>
      </c>
      <c r="E734" s="30" t="s">
        <v>10536</v>
      </c>
      <c r="F734" s="30"/>
      <c r="G734" s="30" t="s">
        <v>10537</v>
      </c>
      <c r="H734" s="30">
        <v>0</v>
      </c>
      <c r="I734" s="32">
        <v>43190</v>
      </c>
      <c r="J734" s="32">
        <v>42388</v>
      </c>
      <c r="K734" s="30"/>
      <c r="L734" s="32">
        <v>39539</v>
      </c>
      <c r="M734" s="30">
        <v>5457.96</v>
      </c>
      <c r="N734" s="30">
        <v>0</v>
      </c>
      <c r="O734" s="30">
        <v>44.37</v>
      </c>
      <c r="P734" s="30">
        <v>532.44000000000005</v>
      </c>
      <c r="Q734" s="30">
        <v>44.37</v>
      </c>
      <c r="R734" s="30">
        <v>532.44000000000005</v>
      </c>
      <c r="S734" s="30">
        <v>5322.32</v>
      </c>
      <c r="T734" s="30">
        <v>135.63999999999999</v>
      </c>
      <c r="U734" s="30">
        <v>135.63999999999999</v>
      </c>
      <c r="V734" s="30">
        <v>44.37</v>
      </c>
      <c r="W734" s="30">
        <v>532.44000000000005</v>
      </c>
      <c r="X734" s="30">
        <v>44.37</v>
      </c>
      <c r="Y734" s="30">
        <v>532.44000000000005</v>
      </c>
      <c r="Z734" s="30">
        <v>5322.32</v>
      </c>
      <c r="AA734" s="30">
        <v>1200.52</v>
      </c>
      <c r="AB734" s="30">
        <v>0</v>
      </c>
      <c r="AC734" s="30">
        <v>0</v>
      </c>
      <c r="AD734" s="30">
        <v>0</v>
      </c>
    </row>
    <row r="735" spans="1:30" hidden="1">
      <c r="A735" s="30" t="s">
        <v>1134</v>
      </c>
      <c r="B735" s="30" t="s">
        <v>1135</v>
      </c>
      <c r="C735" s="30" t="b">
        <v>1</v>
      </c>
      <c r="D735" s="30" t="s">
        <v>940</v>
      </c>
      <c r="E735" s="30" t="s">
        <v>10536</v>
      </c>
      <c r="F735" s="30"/>
      <c r="G735" s="30" t="s">
        <v>10537</v>
      </c>
      <c r="H735" s="30">
        <v>0</v>
      </c>
      <c r="I735" s="32">
        <v>43190</v>
      </c>
      <c r="J735" s="32">
        <v>42388</v>
      </c>
      <c r="K735" s="30"/>
      <c r="L735" s="32">
        <v>39539</v>
      </c>
      <c r="M735" s="30">
        <v>364.58</v>
      </c>
      <c r="N735" s="30">
        <v>0</v>
      </c>
      <c r="O735" s="30">
        <v>1.69</v>
      </c>
      <c r="P735" s="30">
        <v>20.23</v>
      </c>
      <c r="Q735" s="30">
        <v>1.68</v>
      </c>
      <c r="R735" s="30">
        <v>20.22</v>
      </c>
      <c r="S735" s="30">
        <v>344.36</v>
      </c>
      <c r="T735" s="30">
        <v>20.22</v>
      </c>
      <c r="U735" s="30">
        <v>20.22</v>
      </c>
      <c r="V735" s="30">
        <v>1.69</v>
      </c>
      <c r="W735" s="30">
        <v>20.23</v>
      </c>
      <c r="X735" s="30">
        <v>1.68</v>
      </c>
      <c r="Y735" s="30">
        <v>20.22</v>
      </c>
      <c r="Z735" s="30">
        <v>344.36</v>
      </c>
      <c r="AA735" s="30">
        <v>60.67</v>
      </c>
      <c r="AB735" s="30">
        <v>0</v>
      </c>
      <c r="AC735" s="30">
        <v>0</v>
      </c>
      <c r="AD735" s="30">
        <v>0</v>
      </c>
    </row>
    <row r="736" spans="1:30" hidden="1">
      <c r="A736" s="30" t="s">
        <v>1136</v>
      </c>
      <c r="B736" s="30" t="s">
        <v>1137</v>
      </c>
      <c r="C736" s="30" t="b">
        <v>1</v>
      </c>
      <c r="D736" s="30" t="s">
        <v>940</v>
      </c>
      <c r="E736" s="30" t="s">
        <v>10536</v>
      </c>
      <c r="F736" s="30"/>
      <c r="G736" s="30" t="s">
        <v>10537</v>
      </c>
      <c r="H736" s="30">
        <v>9</v>
      </c>
      <c r="I736" s="32">
        <v>43159</v>
      </c>
      <c r="J736" s="32">
        <v>42388</v>
      </c>
      <c r="K736" s="30"/>
      <c r="L736" s="32">
        <v>39525</v>
      </c>
      <c r="M736" s="30">
        <v>2900</v>
      </c>
      <c r="N736" s="30">
        <v>0</v>
      </c>
      <c r="O736" s="30">
        <v>9.7200000000000006</v>
      </c>
      <c r="P736" s="30">
        <v>116.6</v>
      </c>
      <c r="Q736" s="30">
        <v>9.7100000000000009</v>
      </c>
      <c r="R736" s="30">
        <v>106.86</v>
      </c>
      <c r="S736" s="30">
        <v>2900</v>
      </c>
      <c r="T736" s="30">
        <v>0</v>
      </c>
      <c r="U736" s="30">
        <v>0</v>
      </c>
      <c r="V736" s="30">
        <v>9.7200000000000006</v>
      </c>
      <c r="W736" s="30">
        <v>116.6</v>
      </c>
      <c r="X736" s="30">
        <v>9.7100000000000009</v>
      </c>
      <c r="Y736" s="30">
        <v>106.86</v>
      </c>
      <c r="Z736" s="30">
        <v>2900</v>
      </c>
      <c r="AA736" s="30">
        <v>233.18</v>
      </c>
      <c r="AB736" s="30">
        <v>0</v>
      </c>
      <c r="AC736" s="30">
        <v>0</v>
      </c>
      <c r="AD736" s="30">
        <v>0</v>
      </c>
    </row>
    <row r="737" spans="1:30" hidden="1">
      <c r="A737" s="30" t="s">
        <v>1138</v>
      </c>
      <c r="B737" s="30" t="s">
        <v>1139</v>
      </c>
      <c r="C737" s="30" t="b">
        <v>1</v>
      </c>
      <c r="D737" s="30" t="s">
        <v>940</v>
      </c>
      <c r="E737" s="30" t="s">
        <v>10536</v>
      </c>
      <c r="F737" s="30"/>
      <c r="G737" s="30" t="s">
        <v>10537</v>
      </c>
      <c r="H737" s="30">
        <v>0</v>
      </c>
      <c r="I737" s="32">
        <v>43190</v>
      </c>
      <c r="J737" s="32">
        <v>42388</v>
      </c>
      <c r="K737" s="30"/>
      <c r="L737" s="32">
        <v>39539</v>
      </c>
      <c r="M737" s="30">
        <v>364.58</v>
      </c>
      <c r="N737" s="30">
        <v>0</v>
      </c>
      <c r="O737" s="30">
        <v>1.69</v>
      </c>
      <c r="P737" s="30">
        <v>20.23</v>
      </c>
      <c r="Q737" s="30">
        <v>1.68</v>
      </c>
      <c r="R737" s="30">
        <v>20.22</v>
      </c>
      <c r="S737" s="30">
        <v>344.36</v>
      </c>
      <c r="T737" s="30">
        <v>20.22</v>
      </c>
      <c r="U737" s="30">
        <v>20.22</v>
      </c>
      <c r="V737" s="30">
        <v>1.69</v>
      </c>
      <c r="W737" s="30">
        <v>20.23</v>
      </c>
      <c r="X737" s="30">
        <v>1.68</v>
      </c>
      <c r="Y737" s="30">
        <v>20.22</v>
      </c>
      <c r="Z737" s="30">
        <v>344.36</v>
      </c>
      <c r="AA737" s="30">
        <v>60.67</v>
      </c>
      <c r="AB737" s="30">
        <v>0</v>
      </c>
      <c r="AC737" s="30">
        <v>0</v>
      </c>
      <c r="AD737" s="30">
        <v>0</v>
      </c>
    </row>
    <row r="738" spans="1:30" hidden="1">
      <c r="A738" s="30" t="s">
        <v>1140</v>
      </c>
      <c r="B738" s="30" t="s">
        <v>1141</v>
      </c>
      <c r="C738" s="30" t="b">
        <v>1</v>
      </c>
      <c r="D738" s="30" t="s">
        <v>940</v>
      </c>
      <c r="E738" s="30" t="s">
        <v>10536</v>
      </c>
      <c r="F738" s="30"/>
      <c r="G738" s="30" t="s">
        <v>10537</v>
      </c>
      <c r="H738" s="30">
        <v>0</v>
      </c>
      <c r="I738" s="32">
        <v>43190</v>
      </c>
      <c r="J738" s="32">
        <v>42388</v>
      </c>
      <c r="K738" s="30"/>
      <c r="L738" s="32">
        <v>41364</v>
      </c>
      <c r="M738" s="30">
        <v>5664</v>
      </c>
      <c r="N738" s="30">
        <v>0</v>
      </c>
      <c r="O738" s="30">
        <v>31.47</v>
      </c>
      <c r="P738" s="30">
        <v>377.64</v>
      </c>
      <c r="Q738" s="30">
        <v>31.47</v>
      </c>
      <c r="R738" s="30">
        <v>377.64</v>
      </c>
      <c r="S738" s="30">
        <v>1917.45</v>
      </c>
      <c r="T738" s="30">
        <v>3746.55</v>
      </c>
      <c r="U738" s="30">
        <v>3746.55</v>
      </c>
      <c r="V738" s="30">
        <v>31.47</v>
      </c>
      <c r="W738" s="30">
        <v>377.64</v>
      </c>
      <c r="X738" s="30">
        <v>31.47</v>
      </c>
      <c r="Y738" s="30">
        <v>377.64</v>
      </c>
      <c r="Z738" s="30">
        <v>1917.45</v>
      </c>
      <c r="AA738" s="30">
        <v>4533.3</v>
      </c>
      <c r="AB738" s="30">
        <v>0</v>
      </c>
      <c r="AC738" s="30">
        <v>0</v>
      </c>
      <c r="AD738" s="30">
        <v>0</v>
      </c>
    </row>
    <row r="739" spans="1:30" hidden="1">
      <c r="A739" s="30" t="s">
        <v>1142</v>
      </c>
      <c r="B739" s="30" t="s">
        <v>1143</v>
      </c>
      <c r="C739" s="30" t="b">
        <v>1</v>
      </c>
      <c r="D739" s="30" t="s">
        <v>940</v>
      </c>
      <c r="E739" s="30" t="s">
        <v>10536</v>
      </c>
      <c r="F739" s="30"/>
      <c r="G739" s="30" t="s">
        <v>10537</v>
      </c>
      <c r="H739" s="30">
        <v>0</v>
      </c>
      <c r="I739" s="32">
        <v>43190</v>
      </c>
      <c r="J739" s="32">
        <v>42388</v>
      </c>
      <c r="K739" s="30"/>
      <c r="L739" s="32">
        <v>39766</v>
      </c>
      <c r="M739" s="30">
        <v>5229</v>
      </c>
      <c r="N739" s="30">
        <v>0</v>
      </c>
      <c r="O739" s="30">
        <v>18.14</v>
      </c>
      <c r="P739" s="30">
        <v>217.73</v>
      </c>
      <c r="Q739" s="30">
        <v>18.149999999999999</v>
      </c>
      <c r="R739" s="30">
        <v>217.74</v>
      </c>
      <c r="S739" s="30">
        <v>5101.99</v>
      </c>
      <c r="T739" s="30">
        <v>127.01</v>
      </c>
      <c r="U739" s="30">
        <v>127.01</v>
      </c>
      <c r="V739" s="30">
        <v>18.14</v>
      </c>
      <c r="W739" s="30">
        <v>217.73</v>
      </c>
      <c r="X739" s="30">
        <v>18.149999999999999</v>
      </c>
      <c r="Y739" s="30">
        <v>217.74</v>
      </c>
      <c r="Z739" s="30">
        <v>5101.99</v>
      </c>
      <c r="AA739" s="30">
        <v>653.20000000000005</v>
      </c>
      <c r="AB739" s="30">
        <v>0</v>
      </c>
      <c r="AC739" s="30">
        <v>0</v>
      </c>
      <c r="AD739" s="30">
        <v>0</v>
      </c>
    </row>
    <row r="740" spans="1:30" hidden="1">
      <c r="A740" s="30" t="s">
        <v>1144</v>
      </c>
      <c r="B740" s="30" t="s">
        <v>1145</v>
      </c>
      <c r="C740" s="30" t="b">
        <v>1</v>
      </c>
      <c r="D740" s="30" t="s">
        <v>940</v>
      </c>
      <c r="E740" s="30" t="s">
        <v>10536</v>
      </c>
      <c r="F740" s="30"/>
      <c r="G740" s="30" t="s">
        <v>10537</v>
      </c>
      <c r="H740" s="30">
        <v>9</v>
      </c>
      <c r="I740" s="32">
        <v>42825</v>
      </c>
      <c r="J740" s="32">
        <v>42388</v>
      </c>
      <c r="K740" s="30"/>
      <c r="L740" s="32">
        <v>39771</v>
      </c>
      <c r="M740" s="30">
        <v>19373.16</v>
      </c>
      <c r="N740" s="30">
        <v>0</v>
      </c>
      <c r="O740" s="30">
        <v>0</v>
      </c>
      <c r="P740" s="30">
        <v>0</v>
      </c>
      <c r="Q740" s="30">
        <v>0</v>
      </c>
      <c r="R740" s="30">
        <v>0</v>
      </c>
      <c r="S740" s="30">
        <v>19373.16</v>
      </c>
      <c r="T740" s="30">
        <v>0</v>
      </c>
      <c r="U740" s="30">
        <v>0</v>
      </c>
      <c r="V740" s="30">
        <v>0</v>
      </c>
      <c r="W740" s="30">
        <v>0</v>
      </c>
      <c r="X740" s="30">
        <v>0</v>
      </c>
      <c r="Y740" s="30">
        <v>0</v>
      </c>
      <c r="Z740" s="30">
        <v>19373.16</v>
      </c>
      <c r="AA740" s="30">
        <v>19373.16</v>
      </c>
      <c r="AB740" s="30">
        <v>0</v>
      </c>
      <c r="AC740" s="30">
        <v>0</v>
      </c>
      <c r="AD740" s="30">
        <v>0</v>
      </c>
    </row>
    <row r="741" spans="1:30" hidden="1">
      <c r="A741" s="30" t="s">
        <v>1146</v>
      </c>
      <c r="B741" s="30" t="s">
        <v>1147</v>
      </c>
      <c r="C741" s="30" t="b">
        <v>1</v>
      </c>
      <c r="D741" s="30" t="s">
        <v>940</v>
      </c>
      <c r="E741" s="30" t="s">
        <v>10536</v>
      </c>
      <c r="F741" s="30"/>
      <c r="G741" s="30" t="s">
        <v>10537</v>
      </c>
      <c r="H741" s="30">
        <v>9</v>
      </c>
      <c r="I741" s="32">
        <v>43190</v>
      </c>
      <c r="J741" s="32">
        <v>42388</v>
      </c>
      <c r="K741" s="30"/>
      <c r="L741" s="32">
        <v>41338</v>
      </c>
      <c r="M741" s="30">
        <v>1999.56</v>
      </c>
      <c r="N741" s="30">
        <v>0</v>
      </c>
      <c r="O741" s="30">
        <v>33.33</v>
      </c>
      <c r="P741" s="30">
        <v>399.96</v>
      </c>
      <c r="Q741" s="30">
        <v>6.45</v>
      </c>
      <c r="R741" s="30">
        <v>373.08</v>
      </c>
      <c r="S741" s="30">
        <v>1999.56</v>
      </c>
      <c r="T741" s="30">
        <v>0</v>
      </c>
      <c r="U741" s="30">
        <v>0</v>
      </c>
      <c r="V741" s="30">
        <v>33.33</v>
      </c>
      <c r="W741" s="30">
        <v>399.96</v>
      </c>
      <c r="X741" s="30">
        <v>6.45</v>
      </c>
      <c r="Y741" s="30">
        <v>373.08</v>
      </c>
      <c r="Z741" s="30">
        <v>1999.56</v>
      </c>
      <c r="AA741" s="30">
        <v>806.37</v>
      </c>
      <c r="AB741" s="30">
        <v>0</v>
      </c>
      <c r="AC741" s="30">
        <v>0</v>
      </c>
      <c r="AD741" s="30">
        <v>0</v>
      </c>
    </row>
    <row r="742" spans="1:30" hidden="1">
      <c r="A742" s="30" t="s">
        <v>1148</v>
      </c>
      <c r="B742" s="30" t="s">
        <v>1149</v>
      </c>
      <c r="C742" s="30" t="b">
        <v>1</v>
      </c>
      <c r="D742" s="30" t="s">
        <v>940</v>
      </c>
      <c r="E742" s="30" t="s">
        <v>10536</v>
      </c>
      <c r="F742" s="30"/>
      <c r="G742" s="30" t="s">
        <v>10537</v>
      </c>
      <c r="H742" s="30">
        <v>9</v>
      </c>
      <c r="I742" s="32">
        <v>42825</v>
      </c>
      <c r="J742" s="32">
        <v>42388</v>
      </c>
      <c r="K742" s="30"/>
      <c r="L742" s="32">
        <v>37011</v>
      </c>
      <c r="M742" s="30">
        <v>399</v>
      </c>
      <c r="N742" s="30">
        <v>0</v>
      </c>
      <c r="O742" s="30">
        <v>1.79</v>
      </c>
      <c r="P742" s="30">
        <v>21.48</v>
      </c>
      <c r="Q742" s="30">
        <v>1.79</v>
      </c>
      <c r="R742" s="30">
        <v>0</v>
      </c>
      <c r="S742" s="30">
        <v>399</v>
      </c>
      <c r="T742" s="30">
        <v>0</v>
      </c>
      <c r="U742" s="30">
        <v>0</v>
      </c>
      <c r="V742" s="30">
        <v>1.79</v>
      </c>
      <c r="W742" s="30">
        <v>21.48</v>
      </c>
      <c r="X742" s="30">
        <v>1.79</v>
      </c>
      <c r="Y742" s="30">
        <v>0</v>
      </c>
      <c r="Z742" s="30">
        <v>399</v>
      </c>
      <c r="AA742" s="30">
        <v>21.48</v>
      </c>
      <c r="AB742" s="30">
        <v>0</v>
      </c>
      <c r="AC742" s="30">
        <v>0</v>
      </c>
      <c r="AD742" s="30">
        <v>0</v>
      </c>
    </row>
    <row r="743" spans="1:30" hidden="1">
      <c r="A743" s="30" t="s">
        <v>1150</v>
      </c>
      <c r="B743" s="30" t="s">
        <v>1151</v>
      </c>
      <c r="C743" s="30" t="b">
        <v>1</v>
      </c>
      <c r="D743" s="30" t="s">
        <v>940</v>
      </c>
      <c r="E743" s="30" t="s">
        <v>10536</v>
      </c>
      <c r="F743" s="30"/>
      <c r="G743" s="30" t="s">
        <v>10537</v>
      </c>
      <c r="H743" s="30">
        <v>0</v>
      </c>
      <c r="I743" s="32">
        <v>43190</v>
      </c>
      <c r="J743" s="32">
        <v>42388</v>
      </c>
      <c r="K743" s="30"/>
      <c r="L743" s="32">
        <v>37832</v>
      </c>
      <c r="M743" s="30">
        <v>599</v>
      </c>
      <c r="N743" s="30">
        <v>0</v>
      </c>
      <c r="O743" s="30">
        <v>3.33</v>
      </c>
      <c r="P743" s="30">
        <v>39.96</v>
      </c>
      <c r="Q743" s="30">
        <v>3.33</v>
      </c>
      <c r="R743" s="30">
        <v>39.96</v>
      </c>
      <c r="S743" s="30">
        <v>562.08000000000004</v>
      </c>
      <c r="T743" s="30">
        <v>36.92</v>
      </c>
      <c r="U743" s="30">
        <v>36.92</v>
      </c>
      <c r="V743" s="30">
        <v>3.33</v>
      </c>
      <c r="W743" s="30">
        <v>39.96</v>
      </c>
      <c r="X743" s="30">
        <v>3.33</v>
      </c>
      <c r="Y743" s="30">
        <v>39.96</v>
      </c>
      <c r="Z743" s="30">
        <v>562.08000000000004</v>
      </c>
      <c r="AA743" s="30">
        <v>106.85</v>
      </c>
      <c r="AB743" s="30">
        <v>0</v>
      </c>
      <c r="AC743" s="30">
        <v>0</v>
      </c>
      <c r="AD743" s="30">
        <v>0</v>
      </c>
    </row>
    <row r="744" spans="1:30" hidden="1">
      <c r="A744" s="30" t="s">
        <v>10562</v>
      </c>
      <c r="B744" s="30" t="s">
        <v>10563</v>
      </c>
      <c r="C744" s="30" t="b">
        <v>1</v>
      </c>
      <c r="D744" s="30" t="s">
        <v>940</v>
      </c>
      <c r="E744" s="30" t="s">
        <v>10536</v>
      </c>
      <c r="F744" s="30"/>
      <c r="G744" s="30" t="s">
        <v>10537</v>
      </c>
      <c r="H744" s="30">
        <v>10</v>
      </c>
      <c r="I744" s="32">
        <v>42460</v>
      </c>
      <c r="J744" s="32">
        <v>42388</v>
      </c>
      <c r="K744" s="32">
        <v>41729</v>
      </c>
      <c r="L744" s="32">
        <v>39539</v>
      </c>
      <c r="M744" s="30">
        <v>93.22</v>
      </c>
      <c r="N744" s="30">
        <v>0</v>
      </c>
      <c r="O744" s="30">
        <v>0.52</v>
      </c>
      <c r="P744" s="30">
        <v>6.21</v>
      </c>
      <c r="Q744" s="30">
        <v>0.52</v>
      </c>
      <c r="R744" s="30">
        <v>6.24</v>
      </c>
      <c r="S744" s="30">
        <v>49.76</v>
      </c>
      <c r="T744" s="30">
        <v>43.46</v>
      </c>
      <c r="U744" s="30">
        <v>43.46</v>
      </c>
      <c r="V744" s="30">
        <v>0.52</v>
      </c>
      <c r="W744" s="30">
        <v>6.21</v>
      </c>
      <c r="X744" s="30">
        <v>0.52</v>
      </c>
      <c r="Y744" s="30">
        <v>6.24</v>
      </c>
      <c r="Z744" s="30">
        <v>49.76</v>
      </c>
      <c r="AA744" s="30">
        <v>43.46</v>
      </c>
      <c r="AB744" s="30">
        <v>43.46</v>
      </c>
      <c r="AC744" s="30">
        <v>0</v>
      </c>
      <c r="AD744" s="30">
        <v>-43.46</v>
      </c>
    </row>
    <row r="745" spans="1:30" hidden="1">
      <c r="A745" s="30" t="s">
        <v>1152</v>
      </c>
      <c r="B745" s="30" t="s">
        <v>1153</v>
      </c>
      <c r="C745" s="30" t="b">
        <v>1</v>
      </c>
      <c r="D745" s="30" t="s">
        <v>940</v>
      </c>
      <c r="E745" s="30" t="s">
        <v>10536</v>
      </c>
      <c r="F745" s="30"/>
      <c r="G745" s="30" t="s">
        <v>10537</v>
      </c>
      <c r="H745" s="30">
        <v>0</v>
      </c>
      <c r="I745" s="32">
        <v>43190</v>
      </c>
      <c r="J745" s="32">
        <v>42388</v>
      </c>
      <c r="K745" s="30"/>
      <c r="L745" s="32">
        <v>41121</v>
      </c>
      <c r="M745" s="30">
        <v>89028.94</v>
      </c>
      <c r="N745" s="30">
        <v>0</v>
      </c>
      <c r="O745" s="30">
        <v>494.61</v>
      </c>
      <c r="P745" s="30">
        <v>5935.32</v>
      </c>
      <c r="Q745" s="30">
        <v>494.61</v>
      </c>
      <c r="R745" s="30">
        <v>5935.32</v>
      </c>
      <c r="S745" s="30">
        <v>34090.959999999999</v>
      </c>
      <c r="T745" s="30">
        <v>54937.98</v>
      </c>
      <c r="U745" s="30">
        <v>54937.98</v>
      </c>
      <c r="V745" s="30">
        <v>494.61</v>
      </c>
      <c r="W745" s="30">
        <v>5935.32</v>
      </c>
      <c r="X745" s="30">
        <v>494.61</v>
      </c>
      <c r="Y745" s="30">
        <v>5935.32</v>
      </c>
      <c r="Z745" s="30">
        <v>34090.959999999999</v>
      </c>
      <c r="AA745" s="30">
        <v>65324.79</v>
      </c>
      <c r="AB745" s="30">
        <v>0</v>
      </c>
      <c r="AC745" s="30">
        <v>0</v>
      </c>
      <c r="AD745" s="30">
        <v>0</v>
      </c>
    </row>
    <row r="746" spans="1:30" hidden="1">
      <c r="A746" s="30" t="s">
        <v>1154</v>
      </c>
      <c r="B746" s="30" t="s">
        <v>1155</v>
      </c>
      <c r="C746" s="30" t="b">
        <v>1</v>
      </c>
      <c r="D746" s="30" t="s">
        <v>940</v>
      </c>
      <c r="E746" s="30" t="s">
        <v>10536</v>
      </c>
      <c r="F746" s="30"/>
      <c r="G746" s="30" t="s">
        <v>10537</v>
      </c>
      <c r="H746" s="30">
        <v>9</v>
      </c>
      <c r="I746" s="32">
        <v>42825</v>
      </c>
      <c r="J746" s="32">
        <v>42388</v>
      </c>
      <c r="K746" s="30"/>
      <c r="L746" s="32">
        <v>41000</v>
      </c>
      <c r="M746" s="30">
        <v>600</v>
      </c>
      <c r="N746" s="30">
        <v>0</v>
      </c>
      <c r="O746" s="30">
        <v>10</v>
      </c>
      <c r="P746" s="30">
        <v>120</v>
      </c>
      <c r="Q746" s="30">
        <v>10</v>
      </c>
      <c r="R746" s="30">
        <v>0</v>
      </c>
      <c r="S746" s="30">
        <v>600</v>
      </c>
      <c r="T746" s="30">
        <v>0</v>
      </c>
      <c r="U746" s="30">
        <v>0</v>
      </c>
      <c r="V746" s="30">
        <v>10</v>
      </c>
      <c r="W746" s="30">
        <v>120</v>
      </c>
      <c r="X746" s="30">
        <v>10</v>
      </c>
      <c r="Y746" s="30">
        <v>0</v>
      </c>
      <c r="Z746" s="30">
        <v>600</v>
      </c>
      <c r="AA746" s="30">
        <v>120</v>
      </c>
      <c r="AB746" s="30">
        <v>0</v>
      </c>
      <c r="AC746" s="30">
        <v>0</v>
      </c>
      <c r="AD746" s="30">
        <v>0</v>
      </c>
    </row>
    <row r="747" spans="1:30" hidden="1">
      <c r="A747" s="30" t="s">
        <v>1156</v>
      </c>
      <c r="B747" s="30" t="s">
        <v>1157</v>
      </c>
      <c r="C747" s="30" t="b">
        <v>1</v>
      </c>
      <c r="D747" s="30" t="s">
        <v>940</v>
      </c>
      <c r="E747" s="30" t="s">
        <v>10536</v>
      </c>
      <c r="F747" s="30"/>
      <c r="G747" s="30" t="s">
        <v>10537</v>
      </c>
      <c r="H747" s="30">
        <v>9</v>
      </c>
      <c r="I747" s="32">
        <v>42825</v>
      </c>
      <c r="J747" s="32">
        <v>42388</v>
      </c>
      <c r="K747" s="30"/>
      <c r="L747" s="32">
        <v>41000</v>
      </c>
      <c r="M747" s="30">
        <v>600</v>
      </c>
      <c r="N747" s="30">
        <v>0</v>
      </c>
      <c r="O747" s="30">
        <v>10</v>
      </c>
      <c r="P747" s="30">
        <v>120</v>
      </c>
      <c r="Q747" s="30">
        <v>10</v>
      </c>
      <c r="R747" s="30">
        <v>0</v>
      </c>
      <c r="S747" s="30">
        <v>600</v>
      </c>
      <c r="T747" s="30">
        <v>0</v>
      </c>
      <c r="U747" s="30">
        <v>0</v>
      </c>
      <c r="V747" s="30">
        <v>10</v>
      </c>
      <c r="W747" s="30">
        <v>120</v>
      </c>
      <c r="X747" s="30">
        <v>10</v>
      </c>
      <c r="Y747" s="30">
        <v>0</v>
      </c>
      <c r="Z747" s="30">
        <v>600</v>
      </c>
      <c r="AA747" s="30">
        <v>120</v>
      </c>
      <c r="AB747" s="30">
        <v>0</v>
      </c>
      <c r="AC747" s="30">
        <v>0</v>
      </c>
      <c r="AD747" s="30">
        <v>0</v>
      </c>
    </row>
    <row r="748" spans="1:30" hidden="1">
      <c r="A748" s="30" t="s">
        <v>1158</v>
      </c>
      <c r="B748" s="30" t="s">
        <v>1159</v>
      </c>
      <c r="C748" s="30" t="b">
        <v>1</v>
      </c>
      <c r="D748" s="30" t="s">
        <v>940</v>
      </c>
      <c r="E748" s="30" t="s">
        <v>10536</v>
      </c>
      <c r="F748" s="30"/>
      <c r="G748" s="30" t="s">
        <v>10537</v>
      </c>
      <c r="H748" s="30">
        <v>0</v>
      </c>
      <c r="I748" s="32">
        <v>43190</v>
      </c>
      <c r="J748" s="32">
        <v>42388</v>
      </c>
      <c r="K748" s="30"/>
      <c r="L748" s="32">
        <v>39539</v>
      </c>
      <c r="M748" s="30">
        <v>262.98</v>
      </c>
      <c r="N748" s="30">
        <v>0</v>
      </c>
      <c r="O748" s="30">
        <v>1.46</v>
      </c>
      <c r="P748" s="30">
        <v>17.52</v>
      </c>
      <c r="Q748" s="30">
        <v>1.46</v>
      </c>
      <c r="R748" s="30">
        <v>17.52</v>
      </c>
      <c r="S748" s="30">
        <v>175.27</v>
      </c>
      <c r="T748" s="30">
        <v>87.71</v>
      </c>
      <c r="U748" s="30">
        <v>87.71</v>
      </c>
      <c r="V748" s="30">
        <v>1.46</v>
      </c>
      <c r="W748" s="30">
        <v>17.52</v>
      </c>
      <c r="X748" s="30">
        <v>1.46</v>
      </c>
      <c r="Y748" s="30">
        <v>17.52</v>
      </c>
      <c r="Z748" s="30">
        <v>175.27</v>
      </c>
      <c r="AA748" s="30">
        <v>122.75</v>
      </c>
      <c r="AB748" s="30">
        <v>0</v>
      </c>
      <c r="AC748" s="30">
        <v>0</v>
      </c>
      <c r="AD748" s="30">
        <v>0</v>
      </c>
    </row>
    <row r="749" spans="1:30" hidden="1">
      <c r="A749" s="30" t="s">
        <v>1160</v>
      </c>
      <c r="B749" s="30" t="s">
        <v>1161</v>
      </c>
      <c r="C749" s="30" t="b">
        <v>1</v>
      </c>
      <c r="D749" s="30" t="s">
        <v>940</v>
      </c>
      <c r="E749" s="30" t="s">
        <v>10536</v>
      </c>
      <c r="F749" s="30"/>
      <c r="G749" s="30" t="s">
        <v>10537</v>
      </c>
      <c r="H749" s="30">
        <v>0</v>
      </c>
      <c r="I749" s="32">
        <v>43190</v>
      </c>
      <c r="J749" s="32">
        <v>42388</v>
      </c>
      <c r="K749" s="30"/>
      <c r="L749" s="32">
        <v>40744</v>
      </c>
      <c r="M749" s="30">
        <v>599.66</v>
      </c>
      <c r="N749" s="30">
        <v>0</v>
      </c>
      <c r="O749" s="30">
        <v>3.9</v>
      </c>
      <c r="P749" s="30">
        <v>46.92</v>
      </c>
      <c r="Q749" s="30">
        <v>3.91</v>
      </c>
      <c r="R749" s="30">
        <v>46.91</v>
      </c>
      <c r="S749" s="30">
        <v>587.95000000000005</v>
      </c>
      <c r="T749" s="30">
        <v>11.71</v>
      </c>
      <c r="U749" s="30">
        <v>11.71</v>
      </c>
      <c r="V749" s="30">
        <v>3.9</v>
      </c>
      <c r="W749" s="30">
        <v>46.92</v>
      </c>
      <c r="X749" s="30">
        <v>3.91</v>
      </c>
      <c r="Y749" s="30">
        <v>46.91</v>
      </c>
      <c r="Z749" s="30">
        <v>587.95000000000005</v>
      </c>
      <c r="AA749" s="30">
        <v>93.81</v>
      </c>
      <c r="AB749" s="30">
        <v>0</v>
      </c>
      <c r="AC749" s="30">
        <v>0</v>
      </c>
      <c r="AD749" s="30">
        <v>0</v>
      </c>
    </row>
    <row r="750" spans="1:30" hidden="1">
      <c r="A750" s="30" t="s">
        <v>1162</v>
      </c>
      <c r="B750" s="30" t="s">
        <v>1163</v>
      </c>
      <c r="C750" s="30" t="b">
        <v>1</v>
      </c>
      <c r="D750" s="30" t="s">
        <v>940</v>
      </c>
      <c r="E750" s="30" t="s">
        <v>10536</v>
      </c>
      <c r="F750" s="30"/>
      <c r="G750" s="30" t="s">
        <v>10537</v>
      </c>
      <c r="H750" s="30">
        <v>0</v>
      </c>
      <c r="I750" s="32">
        <v>43190</v>
      </c>
      <c r="J750" s="32">
        <v>42388</v>
      </c>
      <c r="K750" s="30"/>
      <c r="L750" s="32">
        <v>39539</v>
      </c>
      <c r="M750" s="30">
        <v>262.98</v>
      </c>
      <c r="N750" s="30">
        <v>0</v>
      </c>
      <c r="O750" s="30">
        <v>1.96</v>
      </c>
      <c r="P750" s="30">
        <v>23.52</v>
      </c>
      <c r="Q750" s="30">
        <v>1.96</v>
      </c>
      <c r="R750" s="30">
        <v>23.52</v>
      </c>
      <c r="S750" s="30">
        <v>235.44</v>
      </c>
      <c r="T750" s="30">
        <v>27.54</v>
      </c>
      <c r="U750" s="30">
        <v>27.54</v>
      </c>
      <c r="V750" s="30">
        <v>1.96</v>
      </c>
      <c r="W750" s="30">
        <v>23.52</v>
      </c>
      <c r="X750" s="30">
        <v>1.96</v>
      </c>
      <c r="Y750" s="30">
        <v>23.52</v>
      </c>
      <c r="Z750" s="30">
        <v>235.44</v>
      </c>
      <c r="AA750" s="30">
        <v>74.58</v>
      </c>
      <c r="AB750" s="30">
        <v>0</v>
      </c>
      <c r="AC750" s="30">
        <v>0</v>
      </c>
      <c r="AD750" s="30">
        <v>0</v>
      </c>
    </row>
    <row r="751" spans="1:30" hidden="1">
      <c r="A751" s="30" t="s">
        <v>1164</v>
      </c>
      <c r="B751" s="30" t="s">
        <v>1165</v>
      </c>
      <c r="C751" s="30" t="b">
        <v>1</v>
      </c>
      <c r="D751" s="30" t="s">
        <v>940</v>
      </c>
      <c r="E751" s="30" t="s">
        <v>10536</v>
      </c>
      <c r="F751" s="30"/>
      <c r="G751" s="30" t="s">
        <v>10537</v>
      </c>
      <c r="H751" s="30">
        <v>0</v>
      </c>
      <c r="I751" s="32">
        <v>43190</v>
      </c>
      <c r="J751" s="32">
        <v>42388</v>
      </c>
      <c r="K751" s="30"/>
      <c r="L751" s="32">
        <v>38556</v>
      </c>
      <c r="M751" s="30">
        <v>899</v>
      </c>
      <c r="N751" s="30">
        <v>0</v>
      </c>
      <c r="O751" s="30">
        <v>2.89</v>
      </c>
      <c r="P751" s="30">
        <v>34.68</v>
      </c>
      <c r="Q751" s="30">
        <v>2.9</v>
      </c>
      <c r="R751" s="30">
        <v>34.729999999999997</v>
      </c>
      <c r="S751" s="30">
        <v>890.32</v>
      </c>
      <c r="T751" s="30">
        <v>8.68</v>
      </c>
      <c r="U751" s="30">
        <v>8.68</v>
      </c>
      <c r="V751" s="30">
        <v>2.89</v>
      </c>
      <c r="W751" s="30">
        <v>34.68</v>
      </c>
      <c r="X751" s="30">
        <v>2.9</v>
      </c>
      <c r="Y751" s="30">
        <v>34.729999999999997</v>
      </c>
      <c r="Z751" s="30">
        <v>890.32</v>
      </c>
      <c r="AA751" s="30">
        <v>69.42</v>
      </c>
      <c r="AB751" s="30">
        <v>0</v>
      </c>
      <c r="AC751" s="30">
        <v>0</v>
      </c>
      <c r="AD751" s="30">
        <v>0</v>
      </c>
    </row>
    <row r="752" spans="1:30" hidden="1">
      <c r="A752" s="30" t="s">
        <v>1166</v>
      </c>
      <c r="B752" s="30" t="s">
        <v>1167</v>
      </c>
      <c r="C752" s="30" t="b">
        <v>1</v>
      </c>
      <c r="D752" s="30" t="s">
        <v>940</v>
      </c>
      <c r="E752" s="30" t="s">
        <v>10536</v>
      </c>
      <c r="F752" s="30"/>
      <c r="G752" s="30" t="s">
        <v>10537</v>
      </c>
      <c r="H752" s="30">
        <v>0</v>
      </c>
      <c r="I752" s="32">
        <v>43190</v>
      </c>
      <c r="J752" s="32">
        <v>42388</v>
      </c>
      <c r="K752" s="30"/>
      <c r="L752" s="32">
        <v>38911</v>
      </c>
      <c r="M752" s="30">
        <v>1531.02</v>
      </c>
      <c r="N752" s="30">
        <v>0</v>
      </c>
      <c r="O752" s="30">
        <v>4.95</v>
      </c>
      <c r="P752" s="30">
        <v>59.45</v>
      </c>
      <c r="Q752" s="30">
        <v>4.96</v>
      </c>
      <c r="R752" s="30">
        <v>59.46</v>
      </c>
      <c r="S752" s="30">
        <v>1516.16</v>
      </c>
      <c r="T752" s="30">
        <v>14.86</v>
      </c>
      <c r="U752" s="30">
        <v>14.86</v>
      </c>
      <c r="V752" s="30">
        <v>4.95</v>
      </c>
      <c r="W752" s="30">
        <v>59.45</v>
      </c>
      <c r="X752" s="30">
        <v>4.96</v>
      </c>
      <c r="Y752" s="30">
        <v>59.46</v>
      </c>
      <c r="Z752" s="30">
        <v>1516.16</v>
      </c>
      <c r="AA752" s="30">
        <v>118.91</v>
      </c>
      <c r="AB752" s="30">
        <v>0</v>
      </c>
      <c r="AC752" s="30">
        <v>0</v>
      </c>
      <c r="AD752" s="30">
        <v>0</v>
      </c>
    </row>
    <row r="753" spans="1:30" hidden="1">
      <c r="A753" s="30" t="s">
        <v>1168</v>
      </c>
      <c r="B753" s="30" t="s">
        <v>1169</v>
      </c>
      <c r="C753" s="30" t="b">
        <v>1</v>
      </c>
      <c r="D753" s="30" t="s">
        <v>940</v>
      </c>
      <c r="E753" s="30" t="s">
        <v>10536</v>
      </c>
      <c r="F753" s="30"/>
      <c r="G753" s="30" t="s">
        <v>10537</v>
      </c>
      <c r="H753" s="30">
        <v>9</v>
      </c>
      <c r="I753" s="32">
        <v>42855</v>
      </c>
      <c r="J753" s="32">
        <v>42388</v>
      </c>
      <c r="K753" s="30"/>
      <c r="L753" s="32">
        <v>41000</v>
      </c>
      <c r="M753" s="30">
        <v>950</v>
      </c>
      <c r="N753" s="30">
        <v>0</v>
      </c>
      <c r="O753" s="30">
        <v>15.83</v>
      </c>
      <c r="P753" s="30">
        <v>189.96</v>
      </c>
      <c r="Q753" s="30">
        <v>0.11</v>
      </c>
      <c r="R753" s="30">
        <v>0.11</v>
      </c>
      <c r="S753" s="30">
        <v>950</v>
      </c>
      <c r="T753" s="30">
        <v>0</v>
      </c>
      <c r="U753" s="30">
        <v>0</v>
      </c>
      <c r="V753" s="30">
        <v>15.83</v>
      </c>
      <c r="W753" s="30">
        <v>189.96</v>
      </c>
      <c r="X753" s="30">
        <v>0.11</v>
      </c>
      <c r="Y753" s="30">
        <v>0.11</v>
      </c>
      <c r="Z753" s="30">
        <v>950</v>
      </c>
      <c r="AA753" s="30">
        <v>190.07</v>
      </c>
      <c r="AB753" s="30">
        <v>0</v>
      </c>
      <c r="AC753" s="30">
        <v>0</v>
      </c>
      <c r="AD753" s="30">
        <v>0</v>
      </c>
    </row>
    <row r="754" spans="1:30" hidden="1">
      <c r="A754" s="30" t="s">
        <v>1170</v>
      </c>
      <c r="B754" s="30" t="s">
        <v>1171</v>
      </c>
      <c r="C754" s="30" t="b">
        <v>1</v>
      </c>
      <c r="D754" s="30" t="s">
        <v>940</v>
      </c>
      <c r="E754" s="30" t="s">
        <v>10536</v>
      </c>
      <c r="F754" s="30"/>
      <c r="G754" s="30" t="s">
        <v>10537</v>
      </c>
      <c r="H754" s="30">
        <v>10</v>
      </c>
      <c r="I754" s="32">
        <v>42825</v>
      </c>
      <c r="J754" s="32">
        <v>42388</v>
      </c>
      <c r="K754" s="32">
        <v>42825</v>
      </c>
      <c r="L754" s="32">
        <v>39021</v>
      </c>
      <c r="M754" s="30">
        <v>5016</v>
      </c>
      <c r="N754" s="30">
        <v>0</v>
      </c>
      <c r="O754" s="30">
        <v>18.45</v>
      </c>
      <c r="P754" s="30">
        <v>221.4</v>
      </c>
      <c r="Q754" s="30">
        <v>18.440000000000001</v>
      </c>
      <c r="R754" s="30">
        <v>221.39</v>
      </c>
      <c r="S754" s="30">
        <v>4683.99</v>
      </c>
      <c r="T754" s="30">
        <v>332.01</v>
      </c>
      <c r="U754" s="30">
        <v>332.01</v>
      </c>
      <c r="V754" s="30">
        <v>18.45</v>
      </c>
      <c r="W754" s="30">
        <v>221.4</v>
      </c>
      <c r="X754" s="30">
        <v>18.440000000000001</v>
      </c>
      <c r="Y754" s="30">
        <v>221.39</v>
      </c>
      <c r="Z754" s="30">
        <v>4683.99</v>
      </c>
      <c r="AA754" s="30">
        <v>664.1</v>
      </c>
      <c r="AB754" s="30">
        <v>332.01</v>
      </c>
      <c r="AC754" s="30">
        <v>0</v>
      </c>
      <c r="AD754" s="30">
        <v>-332.01</v>
      </c>
    </row>
    <row r="755" spans="1:30" hidden="1">
      <c r="A755" s="30" t="s">
        <v>1172</v>
      </c>
      <c r="B755" s="30" t="s">
        <v>1173</v>
      </c>
      <c r="C755" s="30" t="b">
        <v>1</v>
      </c>
      <c r="D755" s="30" t="s">
        <v>940</v>
      </c>
      <c r="E755" s="30" t="s">
        <v>10536</v>
      </c>
      <c r="F755" s="30"/>
      <c r="G755" s="30" t="s">
        <v>10537</v>
      </c>
      <c r="H755" s="30">
        <v>9</v>
      </c>
      <c r="I755" s="32">
        <v>42825</v>
      </c>
      <c r="J755" s="32">
        <v>42388</v>
      </c>
      <c r="K755" s="30"/>
      <c r="L755" s="32">
        <v>41000</v>
      </c>
      <c r="M755" s="30">
        <v>600</v>
      </c>
      <c r="N755" s="30">
        <v>0</v>
      </c>
      <c r="O755" s="30">
        <v>10</v>
      </c>
      <c r="P755" s="30">
        <v>120</v>
      </c>
      <c r="Q755" s="30">
        <v>10</v>
      </c>
      <c r="R755" s="30">
        <v>0</v>
      </c>
      <c r="S755" s="30">
        <v>600</v>
      </c>
      <c r="T755" s="30">
        <v>0</v>
      </c>
      <c r="U755" s="30">
        <v>0</v>
      </c>
      <c r="V755" s="30">
        <v>10</v>
      </c>
      <c r="W755" s="30">
        <v>120</v>
      </c>
      <c r="X755" s="30">
        <v>10</v>
      </c>
      <c r="Y755" s="30">
        <v>0</v>
      </c>
      <c r="Z755" s="30">
        <v>600</v>
      </c>
      <c r="AA755" s="30">
        <v>120</v>
      </c>
      <c r="AB755" s="30">
        <v>0</v>
      </c>
      <c r="AC755" s="30">
        <v>0</v>
      </c>
      <c r="AD755" s="30">
        <v>0</v>
      </c>
    </row>
    <row r="756" spans="1:30" hidden="1">
      <c r="A756" s="30" t="s">
        <v>1174</v>
      </c>
      <c r="B756" s="30" t="s">
        <v>1175</v>
      </c>
      <c r="C756" s="30" t="b">
        <v>1</v>
      </c>
      <c r="D756" s="30" t="s">
        <v>940</v>
      </c>
      <c r="E756" s="30" t="s">
        <v>10536</v>
      </c>
      <c r="F756" s="30"/>
      <c r="G756" s="30" t="s">
        <v>10537</v>
      </c>
      <c r="H756" s="30">
        <v>0</v>
      </c>
      <c r="I756" s="32">
        <v>43190</v>
      </c>
      <c r="J756" s="32">
        <v>42388</v>
      </c>
      <c r="K756" s="30"/>
      <c r="L756" s="32">
        <v>39539</v>
      </c>
      <c r="M756" s="30">
        <v>262.98</v>
      </c>
      <c r="N756" s="30">
        <v>0</v>
      </c>
      <c r="O756" s="30">
        <v>0.95</v>
      </c>
      <c r="P756" s="30">
        <v>11.4</v>
      </c>
      <c r="Q756" s="30">
        <v>0.96</v>
      </c>
      <c r="R756" s="30">
        <v>11.41</v>
      </c>
      <c r="S756" s="30">
        <v>262.02999999999997</v>
      </c>
      <c r="T756" s="30">
        <v>0.95</v>
      </c>
      <c r="U756" s="30">
        <v>0.95</v>
      </c>
      <c r="V756" s="30">
        <v>0.95</v>
      </c>
      <c r="W756" s="30">
        <v>11.4</v>
      </c>
      <c r="X756" s="30">
        <v>0.96</v>
      </c>
      <c r="Y756" s="30">
        <v>11.41</v>
      </c>
      <c r="Z756" s="30">
        <v>262.02999999999997</v>
      </c>
      <c r="AA756" s="30">
        <v>23.76</v>
      </c>
      <c r="AB756" s="30">
        <v>0</v>
      </c>
      <c r="AC756" s="30">
        <v>0</v>
      </c>
      <c r="AD756" s="30">
        <v>0</v>
      </c>
    </row>
    <row r="757" spans="1:30" hidden="1">
      <c r="A757" s="30" t="s">
        <v>1176</v>
      </c>
      <c r="B757" s="30" t="s">
        <v>4618</v>
      </c>
      <c r="C757" s="30" t="b">
        <v>1</v>
      </c>
      <c r="D757" s="30" t="s">
        <v>940</v>
      </c>
      <c r="E757" s="30" t="s">
        <v>10536</v>
      </c>
      <c r="F757" s="30"/>
      <c r="G757" s="30" t="s">
        <v>10537</v>
      </c>
      <c r="H757" s="30">
        <v>0</v>
      </c>
      <c r="I757" s="32">
        <v>43190</v>
      </c>
      <c r="J757" s="32">
        <v>42388</v>
      </c>
      <c r="K757" s="30"/>
      <c r="L757" s="32">
        <v>39539</v>
      </c>
      <c r="M757" s="30">
        <v>262.98</v>
      </c>
      <c r="N757" s="30">
        <v>0</v>
      </c>
      <c r="O757" s="30">
        <v>1.46</v>
      </c>
      <c r="P757" s="30">
        <v>17.52</v>
      </c>
      <c r="Q757" s="30">
        <v>1.46</v>
      </c>
      <c r="R757" s="30">
        <v>17.52</v>
      </c>
      <c r="S757" s="30">
        <v>175.27</v>
      </c>
      <c r="T757" s="30">
        <v>87.71</v>
      </c>
      <c r="U757" s="30">
        <v>87.71</v>
      </c>
      <c r="V757" s="30">
        <v>1.46</v>
      </c>
      <c r="W757" s="30">
        <v>17.52</v>
      </c>
      <c r="X757" s="30">
        <v>1.46</v>
      </c>
      <c r="Y757" s="30">
        <v>17.52</v>
      </c>
      <c r="Z757" s="30">
        <v>175.27</v>
      </c>
      <c r="AA757" s="30">
        <v>122.75</v>
      </c>
      <c r="AB757" s="30">
        <v>0</v>
      </c>
      <c r="AC757" s="30">
        <v>0</v>
      </c>
      <c r="AD757" s="30">
        <v>0</v>
      </c>
    </row>
    <row r="758" spans="1:30" hidden="1">
      <c r="A758" s="30" t="s">
        <v>1177</v>
      </c>
      <c r="B758" s="30" t="s">
        <v>1178</v>
      </c>
      <c r="C758" s="30" t="b">
        <v>1</v>
      </c>
      <c r="D758" s="30" t="s">
        <v>940</v>
      </c>
      <c r="E758" s="30" t="s">
        <v>10536</v>
      </c>
      <c r="F758" s="30"/>
      <c r="G758" s="30" t="s">
        <v>10537</v>
      </c>
      <c r="H758" s="30">
        <v>9</v>
      </c>
      <c r="I758" s="32">
        <v>42825</v>
      </c>
      <c r="J758" s="32">
        <v>42388</v>
      </c>
      <c r="K758" s="30"/>
      <c r="L758" s="32">
        <v>41000</v>
      </c>
      <c r="M758" s="30">
        <v>600</v>
      </c>
      <c r="N758" s="30">
        <v>0</v>
      </c>
      <c r="O758" s="30">
        <v>10</v>
      </c>
      <c r="P758" s="30">
        <v>120</v>
      </c>
      <c r="Q758" s="30">
        <v>10</v>
      </c>
      <c r="R758" s="30">
        <v>0</v>
      </c>
      <c r="S758" s="30">
        <v>600</v>
      </c>
      <c r="T758" s="30">
        <v>0</v>
      </c>
      <c r="U758" s="30">
        <v>0</v>
      </c>
      <c r="V758" s="30">
        <v>10</v>
      </c>
      <c r="W758" s="30">
        <v>120</v>
      </c>
      <c r="X758" s="30">
        <v>10</v>
      </c>
      <c r="Y758" s="30">
        <v>0</v>
      </c>
      <c r="Z758" s="30">
        <v>600</v>
      </c>
      <c r="AA758" s="30">
        <v>120</v>
      </c>
      <c r="AB758" s="30">
        <v>0</v>
      </c>
      <c r="AC758" s="30">
        <v>0</v>
      </c>
      <c r="AD758" s="30">
        <v>0</v>
      </c>
    </row>
    <row r="759" spans="1:30" hidden="1">
      <c r="A759" s="30" t="s">
        <v>1179</v>
      </c>
      <c r="B759" s="30" t="s">
        <v>1180</v>
      </c>
      <c r="C759" s="30" t="b">
        <v>1</v>
      </c>
      <c r="D759" s="30" t="s">
        <v>940</v>
      </c>
      <c r="E759" s="30" t="s">
        <v>10536</v>
      </c>
      <c r="F759" s="30"/>
      <c r="G759" s="30" t="s">
        <v>10537</v>
      </c>
      <c r="H759" s="30">
        <v>0</v>
      </c>
      <c r="I759" s="32">
        <v>43190</v>
      </c>
      <c r="J759" s="32">
        <v>42388</v>
      </c>
      <c r="K759" s="30"/>
      <c r="L759" s="32">
        <v>36941</v>
      </c>
      <c r="M759" s="30">
        <v>1950</v>
      </c>
      <c r="N759" s="30">
        <v>0</v>
      </c>
      <c r="O759" s="30">
        <v>5.46</v>
      </c>
      <c r="P759" s="30">
        <v>65.400000000000006</v>
      </c>
      <c r="Q759" s="30">
        <v>5.45</v>
      </c>
      <c r="R759" s="30">
        <v>65.45</v>
      </c>
      <c r="S759" s="30">
        <v>1895.45</v>
      </c>
      <c r="T759" s="30">
        <v>54.55</v>
      </c>
      <c r="U759" s="30">
        <v>54.55</v>
      </c>
      <c r="V759" s="30">
        <v>5.46</v>
      </c>
      <c r="W759" s="30">
        <v>65.400000000000006</v>
      </c>
      <c r="X759" s="30">
        <v>5.45</v>
      </c>
      <c r="Y759" s="30">
        <v>65.45</v>
      </c>
      <c r="Z759" s="30">
        <v>1895.45</v>
      </c>
      <c r="AA759" s="30">
        <v>196.3</v>
      </c>
      <c r="AB759" s="30">
        <v>0</v>
      </c>
      <c r="AC759" s="30">
        <v>0</v>
      </c>
      <c r="AD759" s="30">
        <v>0</v>
      </c>
    </row>
    <row r="760" spans="1:30" hidden="1">
      <c r="A760" s="30" t="s">
        <v>10564</v>
      </c>
      <c r="B760" s="30" t="s">
        <v>10565</v>
      </c>
      <c r="C760" s="30" t="b">
        <v>1</v>
      </c>
      <c r="D760" s="30" t="s">
        <v>940</v>
      </c>
      <c r="E760" s="30" t="s">
        <v>10536</v>
      </c>
      <c r="F760" s="30"/>
      <c r="G760" s="30" t="s">
        <v>10537</v>
      </c>
      <c r="H760" s="30">
        <v>10</v>
      </c>
      <c r="I760" s="32">
        <v>42460</v>
      </c>
      <c r="J760" s="32">
        <v>42388</v>
      </c>
      <c r="K760" s="32">
        <v>42460</v>
      </c>
      <c r="L760" s="32">
        <v>36960</v>
      </c>
      <c r="M760" s="30">
        <v>800</v>
      </c>
      <c r="N760" s="30">
        <v>0</v>
      </c>
      <c r="O760" s="30">
        <v>5.37</v>
      </c>
      <c r="P760" s="30">
        <v>63.97</v>
      </c>
      <c r="Q760" s="30">
        <v>5.37</v>
      </c>
      <c r="R760" s="30">
        <v>64.44</v>
      </c>
      <c r="S760" s="30">
        <v>740.88</v>
      </c>
      <c r="T760" s="30">
        <v>59.12</v>
      </c>
      <c r="U760" s="30">
        <v>59.12</v>
      </c>
      <c r="V760" s="30">
        <v>5.37</v>
      </c>
      <c r="W760" s="30">
        <v>63.97</v>
      </c>
      <c r="X760" s="30">
        <v>5.37</v>
      </c>
      <c r="Y760" s="30">
        <v>64.44</v>
      </c>
      <c r="Z760" s="30">
        <v>740.88</v>
      </c>
      <c r="AA760" s="30">
        <v>64.489999999999995</v>
      </c>
      <c r="AB760" s="30">
        <v>59.12</v>
      </c>
      <c r="AC760" s="30">
        <v>0</v>
      </c>
      <c r="AD760" s="30">
        <v>-59.12</v>
      </c>
    </row>
    <row r="761" spans="1:30" hidden="1">
      <c r="A761" s="30" t="s">
        <v>1181</v>
      </c>
      <c r="B761" s="30" t="s">
        <v>1182</v>
      </c>
      <c r="C761" s="30" t="b">
        <v>1</v>
      </c>
      <c r="D761" s="30" t="s">
        <v>940</v>
      </c>
      <c r="E761" s="30" t="s">
        <v>10536</v>
      </c>
      <c r="F761" s="30"/>
      <c r="G761" s="30" t="s">
        <v>10537</v>
      </c>
      <c r="H761" s="30">
        <v>0</v>
      </c>
      <c r="I761" s="32">
        <v>43190</v>
      </c>
      <c r="J761" s="32">
        <v>42388</v>
      </c>
      <c r="K761" s="30"/>
      <c r="L761" s="32">
        <v>39169</v>
      </c>
      <c r="M761" s="30">
        <v>2899</v>
      </c>
      <c r="N761" s="30">
        <v>0</v>
      </c>
      <c r="O761" s="30">
        <v>8.73</v>
      </c>
      <c r="P761" s="30">
        <v>104.81</v>
      </c>
      <c r="Q761" s="30">
        <v>8.74</v>
      </c>
      <c r="R761" s="30">
        <v>104.82</v>
      </c>
      <c r="S761" s="30">
        <v>2802.92</v>
      </c>
      <c r="T761" s="30">
        <v>96.08</v>
      </c>
      <c r="U761" s="30">
        <v>96.08</v>
      </c>
      <c r="V761" s="30">
        <v>8.73</v>
      </c>
      <c r="W761" s="30">
        <v>104.81</v>
      </c>
      <c r="X761" s="30">
        <v>8.74</v>
      </c>
      <c r="Y761" s="30">
        <v>104.82</v>
      </c>
      <c r="Z761" s="30">
        <v>2802.92</v>
      </c>
      <c r="AA761" s="30">
        <v>314.44</v>
      </c>
      <c r="AB761" s="30">
        <v>0</v>
      </c>
      <c r="AC761" s="30">
        <v>0</v>
      </c>
      <c r="AD761" s="30">
        <v>0</v>
      </c>
    </row>
    <row r="762" spans="1:30" hidden="1">
      <c r="A762" s="30" t="s">
        <v>1183</v>
      </c>
      <c r="B762" s="30" t="s">
        <v>1184</v>
      </c>
      <c r="C762" s="30" t="b">
        <v>1</v>
      </c>
      <c r="D762" s="30" t="s">
        <v>940</v>
      </c>
      <c r="E762" s="30" t="s">
        <v>10536</v>
      </c>
      <c r="F762" s="30"/>
      <c r="G762" s="30" t="s">
        <v>10537</v>
      </c>
      <c r="H762" s="30">
        <v>0</v>
      </c>
      <c r="I762" s="32">
        <v>43190</v>
      </c>
      <c r="J762" s="32">
        <v>42388</v>
      </c>
      <c r="K762" s="30"/>
      <c r="L762" s="32">
        <v>40255</v>
      </c>
      <c r="M762" s="30">
        <v>2999.95</v>
      </c>
      <c r="N762" s="30">
        <v>0</v>
      </c>
      <c r="O762" s="30">
        <v>8.8800000000000008</v>
      </c>
      <c r="P762" s="30">
        <v>106.56</v>
      </c>
      <c r="Q762" s="30">
        <v>8.89</v>
      </c>
      <c r="R762" s="30">
        <v>106.6</v>
      </c>
      <c r="S762" s="30">
        <v>2902.22</v>
      </c>
      <c r="T762" s="30">
        <v>97.73</v>
      </c>
      <c r="U762" s="30">
        <v>97.73</v>
      </c>
      <c r="V762" s="30">
        <v>8.8800000000000008</v>
      </c>
      <c r="W762" s="30">
        <v>106.56</v>
      </c>
      <c r="X762" s="30">
        <v>8.89</v>
      </c>
      <c r="Y762" s="30">
        <v>106.6</v>
      </c>
      <c r="Z762" s="30">
        <v>2902.22</v>
      </c>
      <c r="AA762" s="30">
        <v>319.77</v>
      </c>
      <c r="AB762" s="30">
        <v>0</v>
      </c>
      <c r="AC762" s="30">
        <v>0</v>
      </c>
      <c r="AD762" s="30">
        <v>0</v>
      </c>
    </row>
    <row r="763" spans="1:30" hidden="1">
      <c r="A763" s="30" t="s">
        <v>10566</v>
      </c>
      <c r="B763" s="30" t="s">
        <v>10567</v>
      </c>
      <c r="C763" s="30" t="b">
        <v>1</v>
      </c>
      <c r="D763" s="30" t="s">
        <v>940</v>
      </c>
      <c r="E763" s="30" t="s">
        <v>10536</v>
      </c>
      <c r="F763" s="30"/>
      <c r="G763" s="30" t="s">
        <v>10537</v>
      </c>
      <c r="H763" s="30">
        <v>10</v>
      </c>
      <c r="I763" s="32">
        <v>42460</v>
      </c>
      <c r="J763" s="32">
        <v>42388</v>
      </c>
      <c r="K763" s="32">
        <v>42460</v>
      </c>
      <c r="L763" s="32">
        <v>38363</v>
      </c>
      <c r="M763" s="30">
        <v>1516.99</v>
      </c>
      <c r="N763" s="30">
        <v>0</v>
      </c>
      <c r="O763" s="30">
        <v>8.67</v>
      </c>
      <c r="P763" s="30">
        <v>102.49</v>
      </c>
      <c r="Q763" s="30">
        <v>8.66</v>
      </c>
      <c r="R763" s="30">
        <v>104.01</v>
      </c>
      <c r="S763" s="30">
        <v>1439.01</v>
      </c>
      <c r="T763" s="30">
        <v>77.98</v>
      </c>
      <c r="U763" s="30">
        <v>77.98</v>
      </c>
      <c r="V763" s="30">
        <v>8.67</v>
      </c>
      <c r="W763" s="30">
        <v>102.49</v>
      </c>
      <c r="X763" s="30">
        <v>8.66</v>
      </c>
      <c r="Y763" s="30">
        <v>104.01</v>
      </c>
      <c r="Z763" s="30">
        <v>1439.01</v>
      </c>
      <c r="AA763" s="30">
        <v>103.97</v>
      </c>
      <c r="AB763" s="30">
        <v>77.98</v>
      </c>
      <c r="AC763" s="30">
        <v>0</v>
      </c>
      <c r="AD763" s="30">
        <v>-77.98</v>
      </c>
    </row>
    <row r="764" spans="1:30" hidden="1">
      <c r="A764" s="30" t="s">
        <v>10568</v>
      </c>
      <c r="B764" s="30" t="s">
        <v>10569</v>
      </c>
      <c r="C764" s="30" t="b">
        <v>1</v>
      </c>
      <c r="D764" s="30" t="s">
        <v>940</v>
      </c>
      <c r="E764" s="30" t="s">
        <v>10536</v>
      </c>
      <c r="F764" s="30"/>
      <c r="G764" s="30" t="s">
        <v>10537</v>
      </c>
      <c r="H764" s="30">
        <v>10</v>
      </c>
      <c r="I764" s="32">
        <v>42460</v>
      </c>
      <c r="J764" s="32">
        <v>42388</v>
      </c>
      <c r="K764" s="32">
        <v>41729</v>
      </c>
      <c r="L764" s="32">
        <v>40497</v>
      </c>
      <c r="M764" s="30">
        <v>438.9</v>
      </c>
      <c r="N764" s="30">
        <v>0</v>
      </c>
      <c r="O764" s="30">
        <v>6.1</v>
      </c>
      <c r="P764" s="30">
        <v>57.95</v>
      </c>
      <c r="Q764" s="30">
        <v>6.1</v>
      </c>
      <c r="R764" s="30">
        <v>73.2</v>
      </c>
      <c r="S764" s="30">
        <v>418.1</v>
      </c>
      <c r="T764" s="30">
        <v>20.8</v>
      </c>
      <c r="U764" s="30">
        <v>20.8</v>
      </c>
      <c r="V764" s="30">
        <v>6.1</v>
      </c>
      <c r="W764" s="30">
        <v>57.95</v>
      </c>
      <c r="X764" s="30">
        <v>6.1</v>
      </c>
      <c r="Y764" s="30">
        <v>73.2</v>
      </c>
      <c r="Z764" s="30">
        <v>418.1</v>
      </c>
      <c r="AA764" s="30">
        <v>445</v>
      </c>
      <c r="AB764" s="30">
        <v>20.8</v>
      </c>
      <c r="AC764" s="30">
        <v>0</v>
      </c>
      <c r="AD764" s="30">
        <v>-20.8</v>
      </c>
    </row>
    <row r="765" spans="1:30" hidden="1">
      <c r="A765" s="30" t="s">
        <v>10570</v>
      </c>
      <c r="B765" s="30" t="s">
        <v>10571</v>
      </c>
      <c r="C765" s="30" t="b">
        <v>1</v>
      </c>
      <c r="D765" s="30" t="s">
        <v>940</v>
      </c>
      <c r="E765" s="30" t="s">
        <v>10536</v>
      </c>
      <c r="F765" s="30"/>
      <c r="G765" s="30" t="s">
        <v>10537</v>
      </c>
      <c r="H765" s="30">
        <v>0</v>
      </c>
      <c r="I765" s="32">
        <v>43190</v>
      </c>
      <c r="J765" s="32">
        <v>42388</v>
      </c>
      <c r="K765" s="30"/>
      <c r="L765" s="32">
        <v>40497</v>
      </c>
      <c r="M765" s="30">
        <v>4756.08</v>
      </c>
      <c r="N765" s="30">
        <v>0</v>
      </c>
      <c r="O765" s="30">
        <v>23.69</v>
      </c>
      <c r="P765" s="30">
        <v>284.38</v>
      </c>
      <c r="Q765" s="30">
        <v>23.7</v>
      </c>
      <c r="R765" s="30">
        <v>284.33999999999997</v>
      </c>
      <c r="S765" s="30">
        <v>4590.22</v>
      </c>
      <c r="T765" s="30">
        <v>165.86</v>
      </c>
      <c r="U765" s="30">
        <v>165.86</v>
      </c>
      <c r="V765" s="30">
        <v>23.69</v>
      </c>
      <c r="W765" s="30">
        <v>284.38</v>
      </c>
      <c r="X765" s="30">
        <v>23.7</v>
      </c>
      <c r="Y765" s="30">
        <v>284.33999999999997</v>
      </c>
      <c r="Z765" s="30">
        <v>4590.22</v>
      </c>
      <c r="AA765" s="30">
        <v>853.08</v>
      </c>
      <c r="AB765" s="30">
        <v>0</v>
      </c>
      <c r="AC765" s="30">
        <v>0</v>
      </c>
      <c r="AD765" s="30">
        <v>0</v>
      </c>
    </row>
    <row r="766" spans="1:30" hidden="1">
      <c r="A766" s="30" t="s">
        <v>10572</v>
      </c>
      <c r="B766" s="30" t="s">
        <v>10573</v>
      </c>
      <c r="C766" s="30" t="b">
        <v>1</v>
      </c>
      <c r="D766" s="30" t="s">
        <v>940</v>
      </c>
      <c r="E766" s="30" t="s">
        <v>10536</v>
      </c>
      <c r="F766" s="30"/>
      <c r="G766" s="30" t="s">
        <v>10537</v>
      </c>
      <c r="H766" s="30">
        <v>10</v>
      </c>
      <c r="I766" s="32">
        <v>42460</v>
      </c>
      <c r="J766" s="32">
        <v>42388</v>
      </c>
      <c r="K766" s="32">
        <v>42460</v>
      </c>
      <c r="L766" s="32">
        <v>40618</v>
      </c>
      <c r="M766" s="30">
        <v>399.99</v>
      </c>
      <c r="N766" s="30">
        <v>0</v>
      </c>
      <c r="O766" s="30">
        <v>4.76</v>
      </c>
      <c r="P766" s="30">
        <v>56</v>
      </c>
      <c r="Q766" s="30">
        <v>4.75</v>
      </c>
      <c r="R766" s="30">
        <v>57.09</v>
      </c>
      <c r="S766" s="30">
        <v>347.69</v>
      </c>
      <c r="T766" s="30">
        <v>52.3</v>
      </c>
      <c r="U766" s="30">
        <v>52.3</v>
      </c>
      <c r="V766" s="30">
        <v>4.76</v>
      </c>
      <c r="W766" s="30">
        <v>56</v>
      </c>
      <c r="X766" s="30">
        <v>4.75</v>
      </c>
      <c r="Y766" s="30">
        <v>57.09</v>
      </c>
      <c r="Z766" s="30">
        <v>347.69</v>
      </c>
      <c r="AA766" s="30">
        <v>57.05</v>
      </c>
      <c r="AB766" s="30">
        <v>52.3</v>
      </c>
      <c r="AC766" s="30">
        <v>0</v>
      </c>
      <c r="AD766" s="30">
        <v>-52.3</v>
      </c>
    </row>
    <row r="767" spans="1:30" hidden="1">
      <c r="A767" s="30" t="s">
        <v>1185</v>
      </c>
      <c r="B767" s="30" t="s">
        <v>1186</v>
      </c>
      <c r="C767" s="30" t="b">
        <v>1</v>
      </c>
      <c r="D767" s="30" t="s">
        <v>940</v>
      </c>
      <c r="E767" s="30" t="s">
        <v>10536</v>
      </c>
      <c r="F767" s="30"/>
      <c r="G767" s="30" t="s">
        <v>10537</v>
      </c>
      <c r="H767" s="30">
        <v>0</v>
      </c>
      <c r="I767" s="32">
        <v>43190</v>
      </c>
      <c r="J767" s="32">
        <v>42388</v>
      </c>
      <c r="K767" s="30"/>
      <c r="L767" s="32">
        <v>42011</v>
      </c>
      <c r="M767" s="30">
        <v>2450</v>
      </c>
      <c r="N767" s="30">
        <v>0</v>
      </c>
      <c r="O767" s="30">
        <v>40.83</v>
      </c>
      <c r="P767" s="30">
        <v>489.96</v>
      </c>
      <c r="Q767" s="30">
        <v>40.83</v>
      </c>
      <c r="R767" s="30">
        <v>489.96</v>
      </c>
      <c r="S767" s="30">
        <v>1582.64</v>
      </c>
      <c r="T767" s="30">
        <v>867.36</v>
      </c>
      <c r="U767" s="30">
        <v>867.36</v>
      </c>
      <c r="V767" s="30">
        <v>40.83</v>
      </c>
      <c r="W767" s="30">
        <v>489.96</v>
      </c>
      <c r="X767" s="30">
        <v>40.83</v>
      </c>
      <c r="Y767" s="30">
        <v>489.96</v>
      </c>
      <c r="Z767" s="30">
        <v>1582.64</v>
      </c>
      <c r="AA767" s="30">
        <v>1969.77</v>
      </c>
      <c r="AB767" s="30">
        <v>0</v>
      </c>
      <c r="AC767" s="30">
        <v>0</v>
      </c>
      <c r="AD767" s="30">
        <v>0</v>
      </c>
    </row>
    <row r="768" spans="1:30" hidden="1">
      <c r="A768" s="30" t="s">
        <v>1187</v>
      </c>
      <c r="B768" s="30" t="s">
        <v>1188</v>
      </c>
      <c r="C768" s="30" t="b">
        <v>1</v>
      </c>
      <c r="D768" s="30" t="s">
        <v>940</v>
      </c>
      <c r="E768" s="30" t="s">
        <v>10536</v>
      </c>
      <c r="F768" s="30"/>
      <c r="G768" s="30" t="s">
        <v>10537</v>
      </c>
      <c r="H768" s="30">
        <v>0</v>
      </c>
      <c r="I768" s="32">
        <v>43190</v>
      </c>
      <c r="J768" s="32">
        <v>42388</v>
      </c>
      <c r="K768" s="30"/>
      <c r="L768" s="32">
        <v>39539</v>
      </c>
      <c r="M768" s="30">
        <v>262.98</v>
      </c>
      <c r="N768" s="30">
        <v>0</v>
      </c>
      <c r="O768" s="30">
        <v>1.96</v>
      </c>
      <c r="P768" s="30">
        <v>23.52</v>
      </c>
      <c r="Q768" s="30">
        <v>1.96</v>
      </c>
      <c r="R768" s="30">
        <v>23.52</v>
      </c>
      <c r="S768" s="30">
        <v>235.44</v>
      </c>
      <c r="T768" s="30">
        <v>27.54</v>
      </c>
      <c r="U768" s="30">
        <v>27.54</v>
      </c>
      <c r="V768" s="30">
        <v>1.96</v>
      </c>
      <c r="W768" s="30">
        <v>23.52</v>
      </c>
      <c r="X768" s="30">
        <v>1.96</v>
      </c>
      <c r="Y768" s="30">
        <v>23.52</v>
      </c>
      <c r="Z768" s="30">
        <v>235.44</v>
      </c>
      <c r="AA768" s="30">
        <v>74.58</v>
      </c>
      <c r="AB768" s="30">
        <v>0</v>
      </c>
      <c r="AC768" s="30">
        <v>0</v>
      </c>
      <c r="AD768" s="30">
        <v>0</v>
      </c>
    </row>
    <row r="769" spans="1:30" hidden="1">
      <c r="A769" s="30" t="s">
        <v>1189</v>
      </c>
      <c r="B769" s="30" t="s">
        <v>1190</v>
      </c>
      <c r="C769" s="30" t="b">
        <v>1</v>
      </c>
      <c r="D769" s="30" t="s">
        <v>940</v>
      </c>
      <c r="E769" s="30" t="s">
        <v>10536</v>
      </c>
      <c r="F769" s="30"/>
      <c r="G769" s="30" t="s">
        <v>10537</v>
      </c>
      <c r="H769" s="30">
        <v>0</v>
      </c>
      <c r="I769" s="32">
        <v>43190</v>
      </c>
      <c r="J769" s="32">
        <v>42388</v>
      </c>
      <c r="K769" s="30"/>
      <c r="L769" s="32">
        <v>39539</v>
      </c>
      <c r="M769" s="30">
        <v>462.28</v>
      </c>
      <c r="N769" s="30">
        <v>0</v>
      </c>
      <c r="O769" s="30">
        <v>2.57</v>
      </c>
      <c r="P769" s="30">
        <v>30.84</v>
      </c>
      <c r="Q769" s="30">
        <v>2.57</v>
      </c>
      <c r="R769" s="30">
        <v>30.84</v>
      </c>
      <c r="S769" s="30">
        <v>308.27</v>
      </c>
      <c r="T769" s="30">
        <v>154.01</v>
      </c>
      <c r="U769" s="30">
        <v>154.01</v>
      </c>
      <c r="V769" s="30">
        <v>2.57</v>
      </c>
      <c r="W769" s="30">
        <v>30.84</v>
      </c>
      <c r="X769" s="30">
        <v>2.57</v>
      </c>
      <c r="Y769" s="30">
        <v>30.84</v>
      </c>
      <c r="Z769" s="30">
        <v>308.27</v>
      </c>
      <c r="AA769" s="30">
        <v>215.69</v>
      </c>
      <c r="AB769" s="30">
        <v>0</v>
      </c>
      <c r="AC769" s="30">
        <v>0</v>
      </c>
      <c r="AD769" s="30">
        <v>0</v>
      </c>
    </row>
    <row r="770" spans="1:30" hidden="1">
      <c r="A770" s="30" t="s">
        <v>1191</v>
      </c>
      <c r="B770" s="30" t="s">
        <v>1192</v>
      </c>
      <c r="C770" s="30" t="b">
        <v>1</v>
      </c>
      <c r="D770" s="30" t="s">
        <v>940</v>
      </c>
      <c r="E770" s="30" t="s">
        <v>10536</v>
      </c>
      <c r="F770" s="30"/>
      <c r="G770" s="30" t="s">
        <v>10537</v>
      </c>
      <c r="H770" s="30">
        <v>0</v>
      </c>
      <c r="I770" s="32">
        <v>43190</v>
      </c>
      <c r="J770" s="32">
        <v>42388</v>
      </c>
      <c r="K770" s="30"/>
      <c r="L770" s="32">
        <v>40789</v>
      </c>
      <c r="M770" s="30">
        <v>559</v>
      </c>
      <c r="N770" s="30">
        <v>0</v>
      </c>
      <c r="O770" s="30">
        <v>3.07</v>
      </c>
      <c r="P770" s="30">
        <v>36.909999999999997</v>
      </c>
      <c r="Q770" s="30">
        <v>3.08</v>
      </c>
      <c r="R770" s="30">
        <v>36.9</v>
      </c>
      <c r="S770" s="30">
        <v>506.73</v>
      </c>
      <c r="T770" s="30">
        <v>52.27</v>
      </c>
      <c r="U770" s="30">
        <v>52.27</v>
      </c>
      <c r="V770" s="30">
        <v>3.07</v>
      </c>
      <c r="W770" s="30">
        <v>36.909999999999997</v>
      </c>
      <c r="X770" s="30">
        <v>3.08</v>
      </c>
      <c r="Y770" s="30">
        <v>36.9</v>
      </c>
      <c r="Z770" s="30">
        <v>506.73</v>
      </c>
      <c r="AA770" s="30">
        <v>110.68</v>
      </c>
      <c r="AB770" s="30">
        <v>0</v>
      </c>
      <c r="AC770" s="30">
        <v>0</v>
      </c>
      <c r="AD770" s="30">
        <v>0</v>
      </c>
    </row>
    <row r="771" spans="1:30" hidden="1">
      <c r="A771" s="30" t="s">
        <v>10574</v>
      </c>
      <c r="B771" s="30" t="s">
        <v>10575</v>
      </c>
      <c r="C771" s="30" t="b">
        <v>1</v>
      </c>
      <c r="D771" s="30" t="s">
        <v>940</v>
      </c>
      <c r="E771" s="30" t="s">
        <v>10536</v>
      </c>
      <c r="F771" s="30"/>
      <c r="G771" s="30" t="s">
        <v>10537</v>
      </c>
      <c r="H771" s="30">
        <v>10</v>
      </c>
      <c r="I771" s="32">
        <v>42460</v>
      </c>
      <c r="J771" s="32">
        <v>42388</v>
      </c>
      <c r="K771" s="32">
        <v>42460</v>
      </c>
      <c r="L771" s="32">
        <v>41000</v>
      </c>
      <c r="M771" s="30">
        <v>7809</v>
      </c>
      <c r="N771" s="30">
        <v>0</v>
      </c>
      <c r="O771" s="30">
        <v>65.069999999999993</v>
      </c>
      <c r="P771" s="30">
        <v>780.89</v>
      </c>
      <c r="Q771" s="30">
        <v>65.08</v>
      </c>
      <c r="R771" s="30">
        <v>780.94</v>
      </c>
      <c r="S771" s="30">
        <v>3123.64</v>
      </c>
      <c r="T771" s="30">
        <v>4685.3599999999997</v>
      </c>
      <c r="U771" s="30">
        <v>4685.3599999999997</v>
      </c>
      <c r="V771" s="30">
        <v>65.069999999999993</v>
      </c>
      <c r="W771" s="30">
        <v>780.89</v>
      </c>
      <c r="X771" s="30">
        <v>65.08</v>
      </c>
      <c r="Y771" s="30">
        <v>780.94</v>
      </c>
      <c r="Z771" s="30">
        <v>3123.64</v>
      </c>
      <c r="AA771" s="30">
        <v>4685.3599999999997</v>
      </c>
      <c r="AB771" s="30">
        <v>4685.3599999999997</v>
      </c>
      <c r="AC771" s="30">
        <v>0</v>
      </c>
      <c r="AD771" s="30">
        <v>-4685.3599999999997</v>
      </c>
    </row>
    <row r="772" spans="1:30" hidden="1">
      <c r="A772" s="30" t="s">
        <v>1193</v>
      </c>
      <c r="B772" s="30" t="s">
        <v>1194</v>
      </c>
      <c r="C772" s="30" t="b">
        <v>1</v>
      </c>
      <c r="D772" s="30" t="s">
        <v>940</v>
      </c>
      <c r="E772" s="30" t="s">
        <v>10536</v>
      </c>
      <c r="F772" s="30"/>
      <c r="G772" s="30" t="s">
        <v>10537</v>
      </c>
      <c r="H772" s="30">
        <v>0</v>
      </c>
      <c r="I772" s="32">
        <v>43190</v>
      </c>
      <c r="J772" s="32">
        <v>42388</v>
      </c>
      <c r="K772" s="30"/>
      <c r="L772" s="32">
        <v>39539</v>
      </c>
      <c r="M772" s="30">
        <v>9493.59</v>
      </c>
      <c r="N772" s="30">
        <v>0</v>
      </c>
      <c r="O772" s="30">
        <v>52.74</v>
      </c>
      <c r="P772" s="30">
        <v>632.88</v>
      </c>
      <c r="Q772" s="30">
        <v>52.74</v>
      </c>
      <c r="R772" s="30">
        <v>632.88</v>
      </c>
      <c r="S772" s="30">
        <v>6329.14</v>
      </c>
      <c r="T772" s="30">
        <v>3164.45</v>
      </c>
      <c r="U772" s="30">
        <v>3164.45</v>
      </c>
      <c r="V772" s="30">
        <v>52.74</v>
      </c>
      <c r="W772" s="30">
        <v>632.88</v>
      </c>
      <c r="X772" s="30">
        <v>52.74</v>
      </c>
      <c r="Y772" s="30">
        <v>632.88</v>
      </c>
      <c r="Z772" s="30">
        <v>6329.14</v>
      </c>
      <c r="AA772" s="30">
        <v>4430.21</v>
      </c>
      <c r="AB772" s="30">
        <v>0</v>
      </c>
      <c r="AC772" s="30">
        <v>0</v>
      </c>
      <c r="AD772" s="30">
        <v>0</v>
      </c>
    </row>
    <row r="773" spans="1:30" hidden="1">
      <c r="A773" s="30" t="s">
        <v>1195</v>
      </c>
      <c r="B773" s="30" t="s">
        <v>1196</v>
      </c>
      <c r="C773" s="30" t="b">
        <v>1</v>
      </c>
      <c r="D773" s="30" t="s">
        <v>940</v>
      </c>
      <c r="E773" s="30" t="s">
        <v>10536</v>
      </c>
      <c r="F773" s="30"/>
      <c r="G773" s="30" t="s">
        <v>10537</v>
      </c>
      <c r="H773" s="30">
        <v>0</v>
      </c>
      <c r="I773" s="32">
        <v>43190</v>
      </c>
      <c r="J773" s="32">
        <v>42388</v>
      </c>
      <c r="K773" s="30"/>
      <c r="L773" s="32">
        <v>39539</v>
      </c>
      <c r="M773" s="30">
        <v>9493.59</v>
      </c>
      <c r="N773" s="30">
        <v>0</v>
      </c>
      <c r="O773" s="30">
        <v>52.74</v>
      </c>
      <c r="P773" s="30">
        <v>632.88</v>
      </c>
      <c r="Q773" s="30">
        <v>52.74</v>
      </c>
      <c r="R773" s="30">
        <v>632.88</v>
      </c>
      <c r="S773" s="30">
        <v>6329.14</v>
      </c>
      <c r="T773" s="30">
        <v>3164.45</v>
      </c>
      <c r="U773" s="30">
        <v>3164.45</v>
      </c>
      <c r="V773" s="30">
        <v>52.74</v>
      </c>
      <c r="W773" s="30">
        <v>632.88</v>
      </c>
      <c r="X773" s="30">
        <v>52.74</v>
      </c>
      <c r="Y773" s="30">
        <v>632.88</v>
      </c>
      <c r="Z773" s="30">
        <v>6329.14</v>
      </c>
      <c r="AA773" s="30">
        <v>4430.21</v>
      </c>
      <c r="AB773" s="30">
        <v>0</v>
      </c>
      <c r="AC773" s="30">
        <v>0</v>
      </c>
      <c r="AD773" s="30">
        <v>0</v>
      </c>
    </row>
    <row r="774" spans="1:30" hidden="1">
      <c r="A774" s="30" t="s">
        <v>1197</v>
      </c>
      <c r="B774" s="30" t="s">
        <v>1198</v>
      </c>
      <c r="C774" s="30" t="b">
        <v>1</v>
      </c>
      <c r="D774" s="30" t="s">
        <v>940</v>
      </c>
      <c r="E774" s="30" t="s">
        <v>10536</v>
      </c>
      <c r="F774" s="30"/>
      <c r="G774" s="30" t="s">
        <v>10537</v>
      </c>
      <c r="H774" s="30">
        <v>0</v>
      </c>
      <c r="I774" s="32">
        <v>43190</v>
      </c>
      <c r="J774" s="32">
        <v>42388</v>
      </c>
      <c r="K774" s="30"/>
      <c r="L774" s="32">
        <v>39539</v>
      </c>
      <c r="M774" s="30">
        <v>9493.59</v>
      </c>
      <c r="N774" s="30">
        <v>0</v>
      </c>
      <c r="O774" s="30">
        <v>52.74</v>
      </c>
      <c r="P774" s="30">
        <v>632.88</v>
      </c>
      <c r="Q774" s="30">
        <v>52.74</v>
      </c>
      <c r="R774" s="30">
        <v>632.88</v>
      </c>
      <c r="S774" s="30">
        <v>6329.14</v>
      </c>
      <c r="T774" s="30">
        <v>3164.45</v>
      </c>
      <c r="U774" s="30">
        <v>3164.45</v>
      </c>
      <c r="V774" s="30">
        <v>52.74</v>
      </c>
      <c r="W774" s="30">
        <v>632.88</v>
      </c>
      <c r="X774" s="30">
        <v>52.74</v>
      </c>
      <c r="Y774" s="30">
        <v>632.88</v>
      </c>
      <c r="Z774" s="30">
        <v>6329.14</v>
      </c>
      <c r="AA774" s="30">
        <v>4430.21</v>
      </c>
      <c r="AB774" s="30">
        <v>0</v>
      </c>
      <c r="AC774" s="30">
        <v>0</v>
      </c>
      <c r="AD774" s="30">
        <v>0</v>
      </c>
    </row>
    <row r="775" spans="1:30" hidden="1">
      <c r="A775" s="30" t="s">
        <v>1199</v>
      </c>
      <c r="B775" s="30" t="s">
        <v>1200</v>
      </c>
      <c r="C775" s="30" t="b">
        <v>1</v>
      </c>
      <c r="D775" s="30" t="s">
        <v>940</v>
      </c>
      <c r="E775" s="30" t="s">
        <v>10536</v>
      </c>
      <c r="F775" s="30"/>
      <c r="G775" s="30" t="s">
        <v>10537</v>
      </c>
      <c r="H775" s="30">
        <v>0</v>
      </c>
      <c r="I775" s="32">
        <v>43190</v>
      </c>
      <c r="J775" s="32">
        <v>42388</v>
      </c>
      <c r="K775" s="30"/>
      <c r="L775" s="32">
        <v>39539</v>
      </c>
      <c r="M775" s="30">
        <v>9493.59</v>
      </c>
      <c r="N775" s="30">
        <v>0</v>
      </c>
      <c r="O775" s="30">
        <v>52.74</v>
      </c>
      <c r="P775" s="30">
        <v>632.88</v>
      </c>
      <c r="Q775" s="30">
        <v>52.74</v>
      </c>
      <c r="R775" s="30">
        <v>632.88</v>
      </c>
      <c r="S775" s="30">
        <v>6329.14</v>
      </c>
      <c r="T775" s="30">
        <v>3164.45</v>
      </c>
      <c r="U775" s="30">
        <v>3164.45</v>
      </c>
      <c r="V775" s="30">
        <v>52.74</v>
      </c>
      <c r="W775" s="30">
        <v>632.88</v>
      </c>
      <c r="X775" s="30">
        <v>52.74</v>
      </c>
      <c r="Y775" s="30">
        <v>632.88</v>
      </c>
      <c r="Z775" s="30">
        <v>6329.14</v>
      </c>
      <c r="AA775" s="30">
        <v>4430.21</v>
      </c>
      <c r="AB775" s="30">
        <v>0</v>
      </c>
      <c r="AC775" s="30">
        <v>0</v>
      </c>
      <c r="AD775" s="30">
        <v>0</v>
      </c>
    </row>
    <row r="776" spans="1:30" hidden="1">
      <c r="A776" s="30" t="s">
        <v>1201</v>
      </c>
      <c r="B776" s="30" t="s">
        <v>1202</v>
      </c>
      <c r="C776" s="30" t="b">
        <v>1</v>
      </c>
      <c r="D776" s="30" t="s">
        <v>940</v>
      </c>
      <c r="E776" s="30" t="s">
        <v>10536</v>
      </c>
      <c r="F776" s="30"/>
      <c r="G776" s="30" t="s">
        <v>10537</v>
      </c>
      <c r="H776" s="30">
        <v>0</v>
      </c>
      <c r="I776" s="32">
        <v>43190</v>
      </c>
      <c r="J776" s="32">
        <v>42388</v>
      </c>
      <c r="K776" s="30"/>
      <c r="L776" s="32">
        <v>41000</v>
      </c>
      <c r="M776" s="30">
        <v>500</v>
      </c>
      <c r="N776" s="30">
        <v>0</v>
      </c>
      <c r="O776" s="30">
        <v>2.78</v>
      </c>
      <c r="P776" s="30">
        <v>33.36</v>
      </c>
      <c r="Q776" s="30">
        <v>2.78</v>
      </c>
      <c r="R776" s="30">
        <v>33.36</v>
      </c>
      <c r="S776" s="30">
        <v>199.8</v>
      </c>
      <c r="T776" s="30">
        <v>300.2</v>
      </c>
      <c r="U776" s="30">
        <v>300.2</v>
      </c>
      <c r="V776" s="30">
        <v>2.78</v>
      </c>
      <c r="W776" s="30">
        <v>33.36</v>
      </c>
      <c r="X776" s="30">
        <v>2.78</v>
      </c>
      <c r="Y776" s="30">
        <v>33.36</v>
      </c>
      <c r="Z776" s="30">
        <v>199.8</v>
      </c>
      <c r="AA776" s="30">
        <v>366.92</v>
      </c>
      <c r="AB776" s="30">
        <v>0</v>
      </c>
      <c r="AC776" s="30">
        <v>0</v>
      </c>
      <c r="AD776" s="30">
        <v>0</v>
      </c>
    </row>
    <row r="777" spans="1:30" hidden="1">
      <c r="A777" s="30" t="s">
        <v>1203</v>
      </c>
      <c r="B777" s="30" t="s">
        <v>1204</v>
      </c>
      <c r="C777" s="30" t="b">
        <v>1</v>
      </c>
      <c r="D777" s="30" t="s">
        <v>940</v>
      </c>
      <c r="E777" s="30" t="s">
        <v>10536</v>
      </c>
      <c r="F777" s="30"/>
      <c r="G777" s="30" t="s">
        <v>10537</v>
      </c>
      <c r="H777" s="30">
        <v>9</v>
      </c>
      <c r="I777" s="32">
        <v>43190</v>
      </c>
      <c r="J777" s="32">
        <v>42388</v>
      </c>
      <c r="K777" s="30"/>
      <c r="L777" s="32">
        <v>39539</v>
      </c>
      <c r="M777" s="30">
        <v>1228.01</v>
      </c>
      <c r="N777" s="30">
        <v>0</v>
      </c>
      <c r="O777" s="30">
        <v>4.26</v>
      </c>
      <c r="P777" s="30">
        <v>51.05</v>
      </c>
      <c r="Q777" s="30">
        <v>4.25</v>
      </c>
      <c r="R777" s="30">
        <v>51.06</v>
      </c>
      <c r="S777" s="30">
        <v>1228.01</v>
      </c>
      <c r="T777" s="30">
        <v>0</v>
      </c>
      <c r="U777" s="30">
        <v>0</v>
      </c>
      <c r="V777" s="30">
        <v>4.26</v>
      </c>
      <c r="W777" s="30">
        <v>51.05</v>
      </c>
      <c r="X777" s="30">
        <v>4.25</v>
      </c>
      <c r="Y777" s="30">
        <v>51.06</v>
      </c>
      <c r="Z777" s="30">
        <v>1228.01</v>
      </c>
      <c r="AA777" s="30">
        <v>102.11</v>
      </c>
      <c r="AB777" s="30">
        <v>0</v>
      </c>
      <c r="AC777" s="30">
        <v>0</v>
      </c>
      <c r="AD777" s="30">
        <v>0</v>
      </c>
    </row>
    <row r="778" spans="1:30" hidden="1">
      <c r="A778" s="30" t="s">
        <v>10576</v>
      </c>
      <c r="B778" s="30" t="s">
        <v>10577</v>
      </c>
      <c r="C778" s="30" t="b">
        <v>1</v>
      </c>
      <c r="D778" s="30" t="s">
        <v>940</v>
      </c>
      <c r="E778" s="30" t="s">
        <v>10536</v>
      </c>
      <c r="F778" s="30"/>
      <c r="G778" s="30" t="s">
        <v>10537</v>
      </c>
      <c r="H778" s="30">
        <v>10</v>
      </c>
      <c r="I778" s="32">
        <v>42460</v>
      </c>
      <c r="J778" s="32">
        <v>42388</v>
      </c>
      <c r="K778" s="32">
        <v>42460</v>
      </c>
      <c r="L778" s="32">
        <v>41000</v>
      </c>
      <c r="M778" s="30">
        <v>1254</v>
      </c>
      <c r="N778" s="30">
        <v>0</v>
      </c>
      <c r="O778" s="30">
        <v>10.45</v>
      </c>
      <c r="P778" s="30">
        <v>125.45</v>
      </c>
      <c r="Q778" s="30">
        <v>10.46</v>
      </c>
      <c r="R778" s="30">
        <v>125.43</v>
      </c>
      <c r="S778" s="30">
        <v>501.28</v>
      </c>
      <c r="T778" s="30">
        <v>752.72</v>
      </c>
      <c r="U778" s="30">
        <v>752.72</v>
      </c>
      <c r="V778" s="30">
        <v>10.45</v>
      </c>
      <c r="W778" s="30">
        <v>125.45</v>
      </c>
      <c r="X778" s="30">
        <v>10.46</v>
      </c>
      <c r="Y778" s="30">
        <v>125.43</v>
      </c>
      <c r="Z778" s="30">
        <v>501.28</v>
      </c>
      <c r="AA778" s="30">
        <v>752.72</v>
      </c>
      <c r="AB778" s="30">
        <v>752.72</v>
      </c>
      <c r="AC778" s="30">
        <v>0</v>
      </c>
      <c r="AD778" s="30">
        <v>-752.72</v>
      </c>
    </row>
    <row r="779" spans="1:30" hidden="1">
      <c r="A779" s="30" t="s">
        <v>10578</v>
      </c>
      <c r="B779" s="30" t="s">
        <v>10579</v>
      </c>
      <c r="C779" s="30" t="b">
        <v>1</v>
      </c>
      <c r="D779" s="30" t="s">
        <v>940</v>
      </c>
      <c r="E779" s="30" t="s">
        <v>10536</v>
      </c>
      <c r="F779" s="30"/>
      <c r="G779" s="30" t="s">
        <v>10537</v>
      </c>
      <c r="H779" s="30">
        <v>10</v>
      </c>
      <c r="I779" s="32">
        <v>42216</v>
      </c>
      <c r="J779" s="32">
        <v>42388</v>
      </c>
      <c r="K779" s="32">
        <v>42202</v>
      </c>
      <c r="L779" s="32">
        <v>39640</v>
      </c>
      <c r="M779" s="30">
        <v>23824.86</v>
      </c>
      <c r="N779" s="30">
        <v>0</v>
      </c>
      <c r="O779" s="30">
        <v>0.02</v>
      </c>
      <c r="P779" s="30">
        <v>0</v>
      </c>
      <c r="Q779" s="30">
        <v>0.02</v>
      </c>
      <c r="R779" s="30">
        <v>0.08</v>
      </c>
      <c r="S779" s="30">
        <v>23824.080000000002</v>
      </c>
      <c r="T779" s="30">
        <v>0.78</v>
      </c>
      <c r="U779" s="30">
        <v>0.78</v>
      </c>
      <c r="V779" s="30">
        <v>0.02</v>
      </c>
      <c r="W779" s="30">
        <v>0</v>
      </c>
      <c r="X779" s="30">
        <v>0.02</v>
      </c>
      <c r="Y779" s="30">
        <v>0.08</v>
      </c>
      <c r="Z779" s="30">
        <v>23824.080000000002</v>
      </c>
      <c r="AA779" s="30">
        <v>0.8</v>
      </c>
      <c r="AB779" s="30">
        <v>0.78</v>
      </c>
      <c r="AC779" s="30">
        <v>0</v>
      </c>
      <c r="AD779" s="30">
        <v>-0.78</v>
      </c>
    </row>
    <row r="780" spans="1:30" hidden="1">
      <c r="A780" s="30" t="s">
        <v>10580</v>
      </c>
      <c r="B780" s="30" t="s">
        <v>10581</v>
      </c>
      <c r="C780" s="30" t="b">
        <v>1</v>
      </c>
      <c r="D780" s="30" t="s">
        <v>940</v>
      </c>
      <c r="E780" s="30" t="s">
        <v>10536</v>
      </c>
      <c r="F780" s="30"/>
      <c r="G780" s="30" t="s">
        <v>10537</v>
      </c>
      <c r="H780" s="30">
        <v>10</v>
      </c>
      <c r="I780" s="32">
        <v>42094</v>
      </c>
      <c r="J780" s="32">
        <v>42388</v>
      </c>
      <c r="K780" s="32">
        <v>42115</v>
      </c>
      <c r="L780" s="32">
        <v>39539</v>
      </c>
      <c r="M780" s="30">
        <v>1312.48</v>
      </c>
      <c r="N780" s="30">
        <v>0</v>
      </c>
      <c r="O780" s="30">
        <v>0</v>
      </c>
      <c r="P780" s="30">
        <v>131.33000000000001</v>
      </c>
      <c r="Q780" s="30">
        <v>0</v>
      </c>
      <c r="R780" s="30">
        <v>0</v>
      </c>
      <c r="S780" s="30">
        <v>918.84</v>
      </c>
      <c r="T780" s="30">
        <v>393.64</v>
      </c>
      <c r="U780" s="30">
        <v>393.64</v>
      </c>
      <c r="V780" s="30">
        <v>0</v>
      </c>
      <c r="W780" s="30">
        <v>131.33000000000001</v>
      </c>
      <c r="X780" s="30">
        <v>0</v>
      </c>
      <c r="Y780" s="30">
        <v>0</v>
      </c>
      <c r="Z780" s="30">
        <v>918.84</v>
      </c>
      <c r="AA780" s="30">
        <v>393.64</v>
      </c>
      <c r="AB780" s="30">
        <v>393.64</v>
      </c>
      <c r="AC780" s="30">
        <v>1062</v>
      </c>
      <c r="AD780" s="30">
        <v>668.36</v>
      </c>
    </row>
    <row r="781" spans="1:30" hidden="1">
      <c r="A781" s="30" t="s">
        <v>10582</v>
      </c>
      <c r="B781" s="30" t="s">
        <v>10583</v>
      </c>
      <c r="C781" s="30" t="b">
        <v>1</v>
      </c>
      <c r="D781" s="30" t="s">
        <v>940</v>
      </c>
      <c r="E781" s="30" t="s">
        <v>10536</v>
      </c>
      <c r="F781" s="30"/>
      <c r="G781" s="30" t="s">
        <v>10537</v>
      </c>
      <c r="H781" s="30">
        <v>10</v>
      </c>
      <c r="I781" s="32">
        <v>42460</v>
      </c>
      <c r="J781" s="32">
        <v>42388</v>
      </c>
      <c r="K781" s="32">
        <v>42460</v>
      </c>
      <c r="L781" s="32">
        <v>41000</v>
      </c>
      <c r="M781" s="30">
        <v>450</v>
      </c>
      <c r="N781" s="30">
        <v>0</v>
      </c>
      <c r="O781" s="30">
        <v>7.5</v>
      </c>
      <c r="P781" s="30">
        <v>90</v>
      </c>
      <c r="Q781" s="30">
        <v>7.5</v>
      </c>
      <c r="R781" s="30">
        <v>90</v>
      </c>
      <c r="S781" s="30">
        <v>360</v>
      </c>
      <c r="T781" s="30">
        <v>90</v>
      </c>
      <c r="U781" s="30">
        <v>90</v>
      </c>
      <c r="V781" s="30">
        <v>7.5</v>
      </c>
      <c r="W781" s="30">
        <v>90</v>
      </c>
      <c r="X781" s="30">
        <v>7.5</v>
      </c>
      <c r="Y781" s="30">
        <v>90</v>
      </c>
      <c r="Z781" s="30">
        <v>360</v>
      </c>
      <c r="AA781" s="30">
        <v>90</v>
      </c>
      <c r="AB781" s="30">
        <v>90</v>
      </c>
      <c r="AC781" s="30">
        <v>0</v>
      </c>
      <c r="AD781" s="30">
        <v>-90</v>
      </c>
    </row>
    <row r="782" spans="1:30" hidden="1">
      <c r="A782" s="30" t="s">
        <v>1205</v>
      </c>
      <c r="B782" s="30" t="s">
        <v>1206</v>
      </c>
      <c r="C782" s="30" t="b">
        <v>1</v>
      </c>
      <c r="D782" s="30" t="s">
        <v>940</v>
      </c>
      <c r="E782" s="30" t="s">
        <v>10536</v>
      </c>
      <c r="F782" s="30"/>
      <c r="G782" s="30" t="s">
        <v>10537</v>
      </c>
      <c r="H782" s="30">
        <v>0</v>
      </c>
      <c r="I782" s="32">
        <v>43190</v>
      </c>
      <c r="J782" s="32">
        <v>42388</v>
      </c>
      <c r="K782" s="30"/>
      <c r="L782" s="32">
        <v>39539</v>
      </c>
      <c r="M782" s="30">
        <v>262.98</v>
      </c>
      <c r="N782" s="30">
        <v>0</v>
      </c>
      <c r="O782" s="30">
        <v>1.96</v>
      </c>
      <c r="P782" s="30">
        <v>23.52</v>
      </c>
      <c r="Q782" s="30">
        <v>1.96</v>
      </c>
      <c r="R782" s="30">
        <v>23.52</v>
      </c>
      <c r="S782" s="30">
        <v>235.44</v>
      </c>
      <c r="T782" s="30">
        <v>27.54</v>
      </c>
      <c r="U782" s="30">
        <v>27.54</v>
      </c>
      <c r="V782" s="30">
        <v>1.96</v>
      </c>
      <c r="W782" s="30">
        <v>23.52</v>
      </c>
      <c r="X782" s="30">
        <v>1.96</v>
      </c>
      <c r="Y782" s="30">
        <v>23.52</v>
      </c>
      <c r="Z782" s="30">
        <v>235.44</v>
      </c>
      <c r="AA782" s="30">
        <v>74.58</v>
      </c>
      <c r="AB782" s="30">
        <v>0</v>
      </c>
      <c r="AC782" s="30">
        <v>0</v>
      </c>
      <c r="AD782" s="30">
        <v>0</v>
      </c>
    </row>
    <row r="783" spans="1:30" hidden="1">
      <c r="A783" s="30" t="s">
        <v>10584</v>
      </c>
      <c r="B783" s="30" t="s">
        <v>10585</v>
      </c>
      <c r="C783" s="30" t="b">
        <v>1</v>
      </c>
      <c r="D783" s="30" t="s">
        <v>940</v>
      </c>
      <c r="E783" s="30" t="s">
        <v>10536</v>
      </c>
      <c r="F783" s="30"/>
      <c r="G783" s="30" t="s">
        <v>10537</v>
      </c>
      <c r="H783" s="30">
        <v>10</v>
      </c>
      <c r="I783" s="32">
        <v>42460</v>
      </c>
      <c r="J783" s="32">
        <v>42388</v>
      </c>
      <c r="K783" s="32">
        <v>42460</v>
      </c>
      <c r="L783" s="32">
        <v>37136</v>
      </c>
      <c r="M783" s="30">
        <v>2599</v>
      </c>
      <c r="N783" s="30">
        <v>0</v>
      </c>
      <c r="O783" s="30">
        <v>17.57</v>
      </c>
      <c r="P783" s="30">
        <v>211.23</v>
      </c>
      <c r="Q783" s="30">
        <v>17.57</v>
      </c>
      <c r="R783" s="30">
        <v>210.84</v>
      </c>
      <c r="S783" s="30">
        <v>2511.14</v>
      </c>
      <c r="T783" s="30">
        <v>87.86</v>
      </c>
      <c r="U783" s="30">
        <v>87.86</v>
      </c>
      <c r="V783" s="30">
        <v>17.57</v>
      </c>
      <c r="W783" s="30">
        <v>211.23</v>
      </c>
      <c r="X783" s="30">
        <v>17.57</v>
      </c>
      <c r="Y783" s="30">
        <v>210.84</v>
      </c>
      <c r="Z783" s="30">
        <v>2511.14</v>
      </c>
      <c r="AA783" s="30">
        <v>210.85</v>
      </c>
      <c r="AB783" s="30">
        <v>87.86</v>
      </c>
      <c r="AC783" s="30">
        <v>0</v>
      </c>
      <c r="AD783" s="30">
        <v>-87.86</v>
      </c>
    </row>
    <row r="784" spans="1:30" hidden="1">
      <c r="A784" s="30" t="s">
        <v>10586</v>
      </c>
      <c r="B784" s="30" t="s">
        <v>10587</v>
      </c>
      <c r="C784" s="30" t="b">
        <v>1</v>
      </c>
      <c r="D784" s="30" t="s">
        <v>940</v>
      </c>
      <c r="E784" s="30" t="s">
        <v>10536</v>
      </c>
      <c r="F784" s="30"/>
      <c r="G784" s="30" t="s">
        <v>10537</v>
      </c>
      <c r="H784" s="30">
        <v>10</v>
      </c>
      <c r="I784" s="32">
        <v>42460</v>
      </c>
      <c r="J784" s="32">
        <v>42388</v>
      </c>
      <c r="K784" s="32">
        <v>42460</v>
      </c>
      <c r="L784" s="32">
        <v>39539</v>
      </c>
      <c r="M784" s="30">
        <v>364.58</v>
      </c>
      <c r="N784" s="30">
        <v>0</v>
      </c>
      <c r="O784" s="30">
        <v>3.37</v>
      </c>
      <c r="P784" s="30">
        <v>40.53</v>
      </c>
      <c r="Q784" s="30">
        <v>3.38</v>
      </c>
      <c r="R784" s="30">
        <v>40.46</v>
      </c>
      <c r="S784" s="30">
        <v>324.08999999999997</v>
      </c>
      <c r="T784" s="30">
        <v>40.49</v>
      </c>
      <c r="U784" s="30">
        <v>40.49</v>
      </c>
      <c r="V784" s="30">
        <v>3.37</v>
      </c>
      <c r="W784" s="30">
        <v>40.53</v>
      </c>
      <c r="X784" s="30">
        <v>3.38</v>
      </c>
      <c r="Y784" s="30">
        <v>40.46</v>
      </c>
      <c r="Z784" s="30">
        <v>324.08999999999997</v>
      </c>
      <c r="AA784" s="30">
        <v>40.49</v>
      </c>
      <c r="AB784" s="30">
        <v>40.49</v>
      </c>
      <c r="AC784" s="30">
        <v>0</v>
      </c>
      <c r="AD784" s="30">
        <v>-40.49</v>
      </c>
    </row>
    <row r="785" spans="1:30" hidden="1">
      <c r="A785" s="30" t="s">
        <v>10588</v>
      </c>
      <c r="B785" s="30" t="s">
        <v>10589</v>
      </c>
      <c r="C785" s="30" t="b">
        <v>1</v>
      </c>
      <c r="D785" s="30" t="s">
        <v>940</v>
      </c>
      <c r="E785" s="30" t="s">
        <v>10536</v>
      </c>
      <c r="F785" s="30"/>
      <c r="G785" s="30" t="s">
        <v>10537</v>
      </c>
      <c r="H785" s="30">
        <v>10</v>
      </c>
      <c r="I785" s="32">
        <v>42460</v>
      </c>
      <c r="J785" s="32">
        <v>42388</v>
      </c>
      <c r="K785" s="32">
        <v>42460</v>
      </c>
      <c r="L785" s="32">
        <v>39539</v>
      </c>
      <c r="M785" s="30">
        <v>558.53</v>
      </c>
      <c r="N785" s="30">
        <v>0</v>
      </c>
      <c r="O785" s="30">
        <v>3.1</v>
      </c>
      <c r="P785" s="30">
        <v>37.25</v>
      </c>
      <c r="Q785" s="30">
        <v>3.1</v>
      </c>
      <c r="R785" s="30">
        <v>37.200000000000003</v>
      </c>
      <c r="S785" s="30">
        <v>297.83</v>
      </c>
      <c r="T785" s="30">
        <v>260.7</v>
      </c>
      <c r="U785" s="30">
        <v>260.7</v>
      </c>
      <c r="V785" s="30">
        <v>3.1</v>
      </c>
      <c r="W785" s="30">
        <v>37.25</v>
      </c>
      <c r="X785" s="30">
        <v>3.1</v>
      </c>
      <c r="Y785" s="30">
        <v>37.200000000000003</v>
      </c>
      <c r="Z785" s="30">
        <v>297.83</v>
      </c>
      <c r="AA785" s="30">
        <v>260.7</v>
      </c>
      <c r="AB785" s="30">
        <v>260.7</v>
      </c>
      <c r="AC785" s="30">
        <v>0</v>
      </c>
      <c r="AD785" s="30">
        <v>-260.7</v>
      </c>
    </row>
    <row r="786" spans="1:30" hidden="1">
      <c r="A786" s="30" t="s">
        <v>10590</v>
      </c>
      <c r="B786" s="30" t="s">
        <v>10591</v>
      </c>
      <c r="C786" s="30" t="b">
        <v>1</v>
      </c>
      <c r="D786" s="30" t="s">
        <v>940</v>
      </c>
      <c r="E786" s="30" t="s">
        <v>10536</v>
      </c>
      <c r="F786" s="30"/>
      <c r="G786" s="30" t="s">
        <v>10537</v>
      </c>
      <c r="H786" s="30">
        <v>10</v>
      </c>
      <c r="I786" s="32">
        <v>42460</v>
      </c>
      <c r="J786" s="32">
        <v>42388</v>
      </c>
      <c r="K786" s="32">
        <v>42460</v>
      </c>
      <c r="L786" s="32">
        <v>39539</v>
      </c>
      <c r="M786" s="30">
        <v>546.5</v>
      </c>
      <c r="N786" s="30">
        <v>0</v>
      </c>
      <c r="O786" s="30">
        <v>3.04</v>
      </c>
      <c r="P786" s="30">
        <v>36.44</v>
      </c>
      <c r="Q786" s="30">
        <v>3.04</v>
      </c>
      <c r="R786" s="30">
        <v>36.479999999999997</v>
      </c>
      <c r="S786" s="30">
        <v>291.56</v>
      </c>
      <c r="T786" s="30">
        <v>254.94</v>
      </c>
      <c r="U786" s="30">
        <v>254.94</v>
      </c>
      <c r="V786" s="30">
        <v>3.04</v>
      </c>
      <c r="W786" s="30">
        <v>36.44</v>
      </c>
      <c r="X786" s="30">
        <v>3.04</v>
      </c>
      <c r="Y786" s="30">
        <v>36.479999999999997</v>
      </c>
      <c r="Z786" s="30">
        <v>291.56</v>
      </c>
      <c r="AA786" s="30">
        <v>254.94</v>
      </c>
      <c r="AB786" s="30">
        <v>254.94</v>
      </c>
      <c r="AC786" s="30">
        <v>0</v>
      </c>
      <c r="AD786" s="30">
        <v>-254.94</v>
      </c>
    </row>
    <row r="787" spans="1:30" hidden="1">
      <c r="A787" s="30" t="s">
        <v>1207</v>
      </c>
      <c r="B787" s="30" t="s">
        <v>10592</v>
      </c>
      <c r="C787" s="30" t="b">
        <v>1</v>
      </c>
      <c r="D787" s="30" t="s">
        <v>940</v>
      </c>
      <c r="E787" s="30" t="s">
        <v>10536</v>
      </c>
      <c r="F787" s="30"/>
      <c r="G787" s="30" t="s">
        <v>10537</v>
      </c>
      <c r="H787" s="30">
        <v>0</v>
      </c>
      <c r="I787" s="32">
        <v>43190</v>
      </c>
      <c r="J787" s="32">
        <v>42388</v>
      </c>
      <c r="K787" s="30"/>
      <c r="L787" s="32">
        <v>41520</v>
      </c>
      <c r="M787" s="30">
        <v>1129</v>
      </c>
      <c r="N787" s="30">
        <v>0</v>
      </c>
      <c r="O787" s="30">
        <v>18.82</v>
      </c>
      <c r="P787" s="30">
        <v>225.84</v>
      </c>
      <c r="Q787" s="30">
        <v>18.82</v>
      </c>
      <c r="R787" s="30">
        <v>225.84</v>
      </c>
      <c r="S787" s="30">
        <v>1033.1400000000001</v>
      </c>
      <c r="T787" s="30">
        <v>95.86</v>
      </c>
      <c r="U787" s="30">
        <v>95.86</v>
      </c>
      <c r="V787" s="30">
        <v>18.82</v>
      </c>
      <c r="W787" s="30">
        <v>225.84</v>
      </c>
      <c r="X787" s="30">
        <v>18.82</v>
      </c>
      <c r="Y787" s="30">
        <v>225.84</v>
      </c>
      <c r="Z787" s="30">
        <v>1033.1400000000001</v>
      </c>
      <c r="AA787" s="30">
        <v>453.44</v>
      </c>
      <c r="AB787" s="30">
        <v>0</v>
      </c>
      <c r="AC787" s="30">
        <v>0</v>
      </c>
      <c r="AD787" s="30">
        <v>0</v>
      </c>
    </row>
    <row r="788" spans="1:30" hidden="1">
      <c r="A788" s="30" t="s">
        <v>1208</v>
      </c>
      <c r="B788" s="30" t="s">
        <v>1209</v>
      </c>
      <c r="C788" s="30" t="b">
        <v>1</v>
      </c>
      <c r="D788" s="30" t="s">
        <v>940</v>
      </c>
      <c r="E788" s="30" t="s">
        <v>10536</v>
      </c>
      <c r="F788" s="30"/>
      <c r="G788" s="30" t="s">
        <v>10537</v>
      </c>
      <c r="H788" s="30">
        <v>9</v>
      </c>
      <c r="I788" s="32">
        <v>43039</v>
      </c>
      <c r="J788" s="32">
        <v>42388</v>
      </c>
      <c r="K788" s="30"/>
      <c r="L788" s="32">
        <v>38321</v>
      </c>
      <c r="M788" s="30">
        <v>699</v>
      </c>
      <c r="N788" s="30">
        <v>0</v>
      </c>
      <c r="O788" s="30">
        <v>2.48</v>
      </c>
      <c r="P788" s="30">
        <v>29.76</v>
      </c>
      <c r="Q788" s="30">
        <v>2.4700000000000002</v>
      </c>
      <c r="R788" s="30">
        <v>17.32</v>
      </c>
      <c r="S788" s="30">
        <v>699</v>
      </c>
      <c r="T788" s="30">
        <v>0</v>
      </c>
      <c r="U788" s="30">
        <v>0</v>
      </c>
      <c r="V788" s="30">
        <v>2.48</v>
      </c>
      <c r="W788" s="30">
        <v>29.76</v>
      </c>
      <c r="X788" s="30">
        <v>2.4700000000000002</v>
      </c>
      <c r="Y788" s="30">
        <v>17.32</v>
      </c>
      <c r="Z788" s="30">
        <v>699</v>
      </c>
      <c r="AA788" s="30">
        <v>59.48</v>
      </c>
      <c r="AB788" s="30">
        <v>0</v>
      </c>
      <c r="AC788" s="30">
        <v>0</v>
      </c>
      <c r="AD788" s="30">
        <v>0</v>
      </c>
    </row>
    <row r="789" spans="1:30" hidden="1">
      <c r="A789" s="30" t="s">
        <v>1210</v>
      </c>
      <c r="B789" s="30" t="s">
        <v>4607</v>
      </c>
      <c r="C789" s="30" t="b">
        <v>1</v>
      </c>
      <c r="D789" s="30" t="s">
        <v>940</v>
      </c>
      <c r="E789" s="30" t="s">
        <v>10536</v>
      </c>
      <c r="F789" s="30"/>
      <c r="G789" s="30" t="s">
        <v>10537</v>
      </c>
      <c r="H789" s="30">
        <v>9</v>
      </c>
      <c r="I789" s="32">
        <v>42825</v>
      </c>
      <c r="J789" s="32">
        <v>42388</v>
      </c>
      <c r="K789" s="30"/>
      <c r="L789" s="32">
        <v>39919</v>
      </c>
      <c r="M789" s="30">
        <v>1995.1</v>
      </c>
      <c r="N789" s="30">
        <v>0</v>
      </c>
      <c r="O789" s="30">
        <v>0</v>
      </c>
      <c r="P789" s="30">
        <v>0</v>
      </c>
      <c r="Q789" s="30">
        <v>0</v>
      </c>
      <c r="R789" s="30">
        <v>0</v>
      </c>
      <c r="S789" s="30">
        <v>1995.1</v>
      </c>
      <c r="T789" s="30">
        <v>0</v>
      </c>
      <c r="U789" s="30">
        <v>0</v>
      </c>
      <c r="V789" s="30">
        <v>0</v>
      </c>
      <c r="W789" s="30">
        <v>0</v>
      </c>
      <c r="X789" s="30">
        <v>0</v>
      </c>
      <c r="Y789" s="30">
        <v>0</v>
      </c>
      <c r="Z789" s="30">
        <v>1995.1</v>
      </c>
      <c r="AA789" s="30">
        <v>0</v>
      </c>
      <c r="AB789" s="30">
        <v>0</v>
      </c>
      <c r="AC789" s="30">
        <v>0</v>
      </c>
      <c r="AD789" s="30">
        <v>0</v>
      </c>
    </row>
    <row r="790" spans="1:30" hidden="1">
      <c r="A790" s="30" t="s">
        <v>1211</v>
      </c>
      <c r="B790" s="30" t="s">
        <v>1212</v>
      </c>
      <c r="C790" s="30" t="b">
        <v>1</v>
      </c>
      <c r="D790" s="30" t="s">
        <v>940</v>
      </c>
      <c r="E790" s="30" t="s">
        <v>10536</v>
      </c>
      <c r="F790" s="30"/>
      <c r="G790" s="30" t="s">
        <v>10537</v>
      </c>
      <c r="H790" s="30">
        <v>0</v>
      </c>
      <c r="I790" s="32">
        <v>43190</v>
      </c>
      <c r="J790" s="32">
        <v>42388</v>
      </c>
      <c r="K790" s="30"/>
      <c r="L790" s="32">
        <v>41813</v>
      </c>
      <c r="M790" s="30">
        <v>1275</v>
      </c>
      <c r="N790" s="30">
        <v>0</v>
      </c>
      <c r="O790" s="30">
        <v>21.25</v>
      </c>
      <c r="P790" s="30">
        <v>255</v>
      </c>
      <c r="Q790" s="30">
        <v>21.25</v>
      </c>
      <c r="R790" s="30">
        <v>255</v>
      </c>
      <c r="S790" s="30">
        <v>962.01</v>
      </c>
      <c r="T790" s="30">
        <v>312.99</v>
      </c>
      <c r="U790" s="30">
        <v>312.99</v>
      </c>
      <c r="V790" s="30">
        <v>21.25</v>
      </c>
      <c r="W790" s="30">
        <v>255</v>
      </c>
      <c r="X790" s="30">
        <v>21.25</v>
      </c>
      <c r="Y790" s="30">
        <v>255</v>
      </c>
      <c r="Z790" s="30">
        <v>962.01</v>
      </c>
      <c r="AA790" s="30">
        <v>780.49</v>
      </c>
      <c r="AB790" s="30">
        <v>0</v>
      </c>
      <c r="AC790" s="30">
        <v>0</v>
      </c>
      <c r="AD790" s="30">
        <v>0</v>
      </c>
    </row>
    <row r="791" spans="1:30" hidden="1">
      <c r="A791" s="30" t="s">
        <v>1213</v>
      </c>
      <c r="B791" s="30" t="s">
        <v>1214</v>
      </c>
      <c r="C791" s="30" t="b">
        <v>1</v>
      </c>
      <c r="D791" s="30" t="s">
        <v>940</v>
      </c>
      <c r="E791" s="30" t="s">
        <v>10536</v>
      </c>
      <c r="F791" s="30"/>
      <c r="G791" s="30" t="s">
        <v>10537</v>
      </c>
      <c r="H791" s="30">
        <v>0</v>
      </c>
      <c r="I791" s="32">
        <v>43190</v>
      </c>
      <c r="J791" s="32">
        <v>42388</v>
      </c>
      <c r="K791" s="30"/>
      <c r="L791" s="32">
        <v>42082</v>
      </c>
      <c r="M791" s="30">
        <v>3606.96</v>
      </c>
      <c r="N791" s="30">
        <v>0</v>
      </c>
      <c r="O791" s="30">
        <v>60.12</v>
      </c>
      <c r="P791" s="30">
        <v>721.44</v>
      </c>
      <c r="Q791" s="30">
        <v>60.12</v>
      </c>
      <c r="R791" s="30">
        <v>721.44</v>
      </c>
      <c r="S791" s="30">
        <v>2190.0100000000002</v>
      </c>
      <c r="T791" s="30">
        <v>1416.95</v>
      </c>
      <c r="U791" s="30">
        <v>1416.95</v>
      </c>
      <c r="V791" s="30">
        <v>60.12</v>
      </c>
      <c r="W791" s="30">
        <v>721.44</v>
      </c>
      <c r="X791" s="30">
        <v>60.12</v>
      </c>
      <c r="Y791" s="30">
        <v>721.44</v>
      </c>
      <c r="Z791" s="30">
        <v>2190.0100000000002</v>
      </c>
      <c r="AA791" s="30">
        <v>2919.95</v>
      </c>
      <c r="AB791" s="30">
        <v>0</v>
      </c>
      <c r="AC791" s="30">
        <v>0</v>
      </c>
      <c r="AD791" s="30">
        <v>0</v>
      </c>
    </row>
    <row r="792" spans="1:30" hidden="1">
      <c r="A792" s="30" t="s">
        <v>1215</v>
      </c>
      <c r="B792" s="30" t="s">
        <v>1216</v>
      </c>
      <c r="C792" s="30" t="b">
        <v>1</v>
      </c>
      <c r="D792" s="30" t="s">
        <v>940</v>
      </c>
      <c r="E792" s="30" t="s">
        <v>10536</v>
      </c>
      <c r="F792" s="30"/>
      <c r="G792" s="30" t="s">
        <v>10537</v>
      </c>
      <c r="H792" s="30">
        <v>9</v>
      </c>
      <c r="I792" s="32">
        <v>42855</v>
      </c>
      <c r="J792" s="32">
        <v>42388</v>
      </c>
      <c r="K792" s="30"/>
      <c r="L792" s="32">
        <v>38137</v>
      </c>
      <c r="M792" s="30">
        <v>790</v>
      </c>
      <c r="N792" s="30">
        <v>0</v>
      </c>
      <c r="O792" s="30">
        <v>3.49</v>
      </c>
      <c r="P792" s="30">
        <v>41.82</v>
      </c>
      <c r="Q792" s="30">
        <v>3.48</v>
      </c>
      <c r="R792" s="30">
        <v>3.48</v>
      </c>
      <c r="S792" s="30">
        <v>790</v>
      </c>
      <c r="T792" s="30">
        <v>0</v>
      </c>
      <c r="U792" s="30">
        <v>0</v>
      </c>
      <c r="V792" s="30">
        <v>3.49</v>
      </c>
      <c r="W792" s="30">
        <v>41.82</v>
      </c>
      <c r="X792" s="30">
        <v>3.48</v>
      </c>
      <c r="Y792" s="30">
        <v>3.48</v>
      </c>
      <c r="Z792" s="30">
        <v>790</v>
      </c>
      <c r="AA792" s="30">
        <v>41.81</v>
      </c>
      <c r="AB792" s="30">
        <v>0</v>
      </c>
      <c r="AC792" s="30">
        <v>0</v>
      </c>
      <c r="AD792" s="30">
        <v>0</v>
      </c>
    </row>
    <row r="793" spans="1:30" hidden="1">
      <c r="A793" s="30" t="s">
        <v>1217</v>
      </c>
      <c r="B793" s="30" t="s">
        <v>1218</v>
      </c>
      <c r="C793" s="30" t="b">
        <v>1</v>
      </c>
      <c r="D793" s="30" t="s">
        <v>940</v>
      </c>
      <c r="E793" s="30" t="s">
        <v>10536</v>
      </c>
      <c r="F793" s="30"/>
      <c r="G793" s="30" t="s">
        <v>10537</v>
      </c>
      <c r="H793" s="30">
        <v>0</v>
      </c>
      <c r="I793" s="32">
        <v>43190</v>
      </c>
      <c r="J793" s="32">
        <v>42388</v>
      </c>
      <c r="K793" s="30"/>
      <c r="L793" s="32">
        <v>41000</v>
      </c>
      <c r="M793" s="30">
        <v>6293</v>
      </c>
      <c r="N793" s="30">
        <v>0</v>
      </c>
      <c r="O793" s="30">
        <v>52.44</v>
      </c>
      <c r="P793" s="30">
        <v>629.28</v>
      </c>
      <c r="Q793" s="30">
        <v>52.44</v>
      </c>
      <c r="R793" s="30">
        <v>629.28</v>
      </c>
      <c r="S793" s="30">
        <v>3775.44</v>
      </c>
      <c r="T793" s="30">
        <v>2517.56</v>
      </c>
      <c r="U793" s="30">
        <v>2517.56</v>
      </c>
      <c r="V793" s="30">
        <v>52.44</v>
      </c>
      <c r="W793" s="30">
        <v>629.28</v>
      </c>
      <c r="X793" s="30">
        <v>52.44</v>
      </c>
      <c r="Y793" s="30">
        <v>629.28</v>
      </c>
      <c r="Z793" s="30">
        <v>3775.44</v>
      </c>
      <c r="AA793" s="30">
        <v>3776.12</v>
      </c>
      <c r="AB793" s="30">
        <v>0</v>
      </c>
      <c r="AC793" s="30">
        <v>0</v>
      </c>
      <c r="AD793" s="30">
        <v>0</v>
      </c>
    </row>
    <row r="794" spans="1:30" hidden="1">
      <c r="A794" s="30" t="s">
        <v>10593</v>
      </c>
      <c r="B794" s="30" t="s">
        <v>10594</v>
      </c>
      <c r="C794" s="30" t="b">
        <v>1</v>
      </c>
      <c r="D794" s="30" t="s">
        <v>940</v>
      </c>
      <c r="E794" s="30" t="s">
        <v>10536</v>
      </c>
      <c r="F794" s="30"/>
      <c r="G794" s="30" t="s">
        <v>10537</v>
      </c>
      <c r="H794" s="30">
        <v>0</v>
      </c>
      <c r="I794" s="32">
        <v>43190</v>
      </c>
      <c r="J794" s="32">
        <v>42388</v>
      </c>
      <c r="K794" s="30"/>
      <c r="L794" s="32">
        <v>41121</v>
      </c>
      <c r="M794" s="30">
        <v>38357.160000000003</v>
      </c>
      <c r="N794" s="30">
        <v>0</v>
      </c>
      <c r="O794" s="30">
        <v>213.1</v>
      </c>
      <c r="P794" s="30">
        <v>2557.1999999999998</v>
      </c>
      <c r="Q794" s="30">
        <v>213.1</v>
      </c>
      <c r="R794" s="30">
        <v>2557.1999999999998</v>
      </c>
      <c r="S794" s="30">
        <v>14688.1</v>
      </c>
      <c r="T794" s="30">
        <v>23669.06</v>
      </c>
      <c r="U794" s="30">
        <v>23669.06</v>
      </c>
      <c r="V794" s="30">
        <v>213.1</v>
      </c>
      <c r="W794" s="30">
        <v>2557.1999999999998</v>
      </c>
      <c r="X794" s="30">
        <v>213.1</v>
      </c>
      <c r="Y794" s="30">
        <v>2557.1999999999998</v>
      </c>
      <c r="Z794" s="30">
        <v>14688.1</v>
      </c>
      <c r="AA794" s="30">
        <v>28144.16</v>
      </c>
      <c r="AB794" s="30">
        <v>0</v>
      </c>
      <c r="AC794" s="30">
        <v>0</v>
      </c>
      <c r="AD794" s="30">
        <v>0</v>
      </c>
    </row>
    <row r="795" spans="1:30" hidden="1">
      <c r="A795" s="30" t="s">
        <v>1219</v>
      </c>
      <c r="B795" s="30" t="s">
        <v>1220</v>
      </c>
      <c r="C795" s="30" t="b">
        <v>1</v>
      </c>
      <c r="D795" s="30" t="s">
        <v>940</v>
      </c>
      <c r="E795" s="30" t="s">
        <v>10536</v>
      </c>
      <c r="F795" s="30"/>
      <c r="G795" s="30" t="s">
        <v>10537</v>
      </c>
      <c r="H795" s="30">
        <v>9</v>
      </c>
      <c r="I795" s="32">
        <v>42825</v>
      </c>
      <c r="J795" s="32">
        <v>42388</v>
      </c>
      <c r="K795" s="30"/>
      <c r="L795" s="32">
        <v>41000</v>
      </c>
      <c r="M795" s="30">
        <v>600</v>
      </c>
      <c r="N795" s="30">
        <v>0</v>
      </c>
      <c r="O795" s="30">
        <v>10</v>
      </c>
      <c r="P795" s="30">
        <v>120</v>
      </c>
      <c r="Q795" s="30">
        <v>10</v>
      </c>
      <c r="R795" s="30">
        <v>0</v>
      </c>
      <c r="S795" s="30">
        <v>600</v>
      </c>
      <c r="T795" s="30">
        <v>0</v>
      </c>
      <c r="U795" s="30">
        <v>0</v>
      </c>
      <c r="V795" s="30">
        <v>10</v>
      </c>
      <c r="W795" s="30">
        <v>120</v>
      </c>
      <c r="X795" s="30">
        <v>10</v>
      </c>
      <c r="Y795" s="30">
        <v>0</v>
      </c>
      <c r="Z795" s="30">
        <v>600</v>
      </c>
      <c r="AA795" s="30">
        <v>120</v>
      </c>
      <c r="AB795" s="30">
        <v>0</v>
      </c>
      <c r="AC795" s="30">
        <v>0</v>
      </c>
      <c r="AD795" s="30">
        <v>0</v>
      </c>
    </row>
    <row r="796" spans="1:30" hidden="1">
      <c r="A796" s="30" t="s">
        <v>10595</v>
      </c>
      <c r="B796" s="30" t="s">
        <v>10596</v>
      </c>
      <c r="C796" s="30" t="b">
        <v>1</v>
      </c>
      <c r="D796" s="30" t="s">
        <v>940</v>
      </c>
      <c r="E796" s="30" t="s">
        <v>10536</v>
      </c>
      <c r="F796" s="30"/>
      <c r="G796" s="30" t="s">
        <v>10537</v>
      </c>
      <c r="H796" s="30">
        <v>10</v>
      </c>
      <c r="I796" s="32">
        <v>42460</v>
      </c>
      <c r="J796" s="32">
        <v>42388</v>
      </c>
      <c r="K796" s="32">
        <v>42460</v>
      </c>
      <c r="L796" s="32">
        <v>41000</v>
      </c>
      <c r="M796" s="30">
        <v>7809</v>
      </c>
      <c r="N796" s="30">
        <v>0</v>
      </c>
      <c r="O796" s="30">
        <v>41.83</v>
      </c>
      <c r="P796" s="30">
        <v>502</v>
      </c>
      <c r="Q796" s="30">
        <v>41.83</v>
      </c>
      <c r="R796" s="30">
        <v>501.96</v>
      </c>
      <c r="S796" s="30">
        <v>2286.86</v>
      </c>
      <c r="T796" s="30">
        <v>5522.14</v>
      </c>
      <c r="U796" s="30">
        <v>5522.14</v>
      </c>
      <c r="V796" s="30">
        <v>41.83</v>
      </c>
      <c r="W796" s="30">
        <v>502</v>
      </c>
      <c r="X796" s="30">
        <v>41.83</v>
      </c>
      <c r="Y796" s="30">
        <v>501.96</v>
      </c>
      <c r="Z796" s="30">
        <v>2286.86</v>
      </c>
      <c r="AA796" s="30">
        <v>5522.14</v>
      </c>
      <c r="AB796" s="30">
        <v>5522.14</v>
      </c>
      <c r="AC796" s="30">
        <v>0</v>
      </c>
      <c r="AD796" s="30">
        <v>-5522.14</v>
      </c>
    </row>
    <row r="797" spans="1:30" hidden="1">
      <c r="A797" s="30" t="s">
        <v>1221</v>
      </c>
      <c r="B797" s="30" t="s">
        <v>1222</v>
      </c>
      <c r="C797" s="30" t="b">
        <v>1</v>
      </c>
      <c r="D797" s="30" t="s">
        <v>940</v>
      </c>
      <c r="E797" s="30" t="s">
        <v>10536</v>
      </c>
      <c r="F797" s="30"/>
      <c r="G797" s="30" t="s">
        <v>10537</v>
      </c>
      <c r="H797" s="30">
        <v>0</v>
      </c>
      <c r="I797" s="32">
        <v>43190</v>
      </c>
      <c r="J797" s="32">
        <v>42388</v>
      </c>
      <c r="K797" s="30"/>
      <c r="L797" s="32">
        <v>41000</v>
      </c>
      <c r="M797" s="30">
        <v>7809</v>
      </c>
      <c r="N797" s="30">
        <v>0</v>
      </c>
      <c r="O797" s="30">
        <v>65.08</v>
      </c>
      <c r="P797" s="30">
        <v>780.96</v>
      </c>
      <c r="Q797" s="30">
        <v>65.08</v>
      </c>
      <c r="R797" s="30">
        <v>780.96</v>
      </c>
      <c r="S797" s="30">
        <v>4685.58</v>
      </c>
      <c r="T797" s="30">
        <v>3123.42</v>
      </c>
      <c r="U797" s="30">
        <v>3123.42</v>
      </c>
      <c r="V797" s="30">
        <v>65.08</v>
      </c>
      <c r="W797" s="30">
        <v>780.96</v>
      </c>
      <c r="X797" s="30">
        <v>65.08</v>
      </c>
      <c r="Y797" s="30">
        <v>780.96</v>
      </c>
      <c r="Z797" s="30">
        <v>4685.58</v>
      </c>
      <c r="AA797" s="30">
        <v>4685.34</v>
      </c>
      <c r="AB797" s="30">
        <v>0</v>
      </c>
      <c r="AC797" s="30">
        <v>0</v>
      </c>
      <c r="AD797" s="30">
        <v>0</v>
      </c>
    </row>
    <row r="798" spans="1:30" hidden="1">
      <c r="A798" s="30" t="s">
        <v>1223</v>
      </c>
      <c r="B798" s="30" t="s">
        <v>1224</v>
      </c>
      <c r="C798" s="30" t="b">
        <v>1</v>
      </c>
      <c r="D798" s="30" t="s">
        <v>940</v>
      </c>
      <c r="E798" s="30" t="s">
        <v>10536</v>
      </c>
      <c r="F798" s="30"/>
      <c r="G798" s="30" t="s">
        <v>10537</v>
      </c>
      <c r="H798" s="30">
        <v>9</v>
      </c>
      <c r="I798" s="32">
        <v>43131</v>
      </c>
      <c r="J798" s="32">
        <v>42388</v>
      </c>
      <c r="K798" s="30"/>
      <c r="L798" s="32">
        <v>41281</v>
      </c>
      <c r="M798" s="30">
        <v>5812.86</v>
      </c>
      <c r="N798" s="30">
        <v>0</v>
      </c>
      <c r="O798" s="30">
        <v>96.88</v>
      </c>
      <c r="P798" s="30">
        <v>1162.56</v>
      </c>
      <c r="Q798" s="30">
        <v>54.32</v>
      </c>
      <c r="R798" s="30">
        <v>926.24</v>
      </c>
      <c r="S798" s="30">
        <v>5812.86</v>
      </c>
      <c r="T798" s="30">
        <v>0</v>
      </c>
      <c r="U798" s="30">
        <v>0</v>
      </c>
      <c r="V798" s="30">
        <v>96.88</v>
      </c>
      <c r="W798" s="30">
        <v>1162.56</v>
      </c>
      <c r="X798" s="30">
        <v>54.32</v>
      </c>
      <c r="Y798" s="30">
        <v>926.24</v>
      </c>
      <c r="Z798" s="30">
        <v>5812.86</v>
      </c>
      <c r="AA798" s="30">
        <v>2379.44</v>
      </c>
      <c r="AB798" s="30">
        <v>0</v>
      </c>
      <c r="AC798" s="30">
        <v>0</v>
      </c>
      <c r="AD798" s="30">
        <v>0</v>
      </c>
    </row>
    <row r="799" spans="1:30" hidden="1">
      <c r="A799" s="30" t="s">
        <v>10597</v>
      </c>
      <c r="B799" s="30" t="s">
        <v>10598</v>
      </c>
      <c r="C799" s="30" t="b">
        <v>1</v>
      </c>
      <c r="D799" s="30" t="s">
        <v>940</v>
      </c>
      <c r="E799" s="30" t="s">
        <v>10536</v>
      </c>
      <c r="F799" s="30"/>
      <c r="G799" s="30" t="s">
        <v>10537</v>
      </c>
      <c r="H799" s="30">
        <v>10</v>
      </c>
      <c r="I799" s="32">
        <v>42460</v>
      </c>
      <c r="J799" s="32">
        <v>42388</v>
      </c>
      <c r="K799" s="32">
        <v>42460</v>
      </c>
      <c r="L799" s="32">
        <v>41000</v>
      </c>
      <c r="M799" s="30">
        <v>7809</v>
      </c>
      <c r="N799" s="30">
        <v>0</v>
      </c>
      <c r="O799" s="30">
        <v>65.069999999999993</v>
      </c>
      <c r="P799" s="30">
        <v>780.89</v>
      </c>
      <c r="Q799" s="30">
        <v>65.08</v>
      </c>
      <c r="R799" s="30">
        <v>780.94</v>
      </c>
      <c r="S799" s="30">
        <v>3123.64</v>
      </c>
      <c r="T799" s="30">
        <v>4685.3599999999997</v>
      </c>
      <c r="U799" s="30">
        <v>4685.3599999999997</v>
      </c>
      <c r="V799" s="30">
        <v>65.069999999999993</v>
      </c>
      <c r="W799" s="30">
        <v>780.89</v>
      </c>
      <c r="X799" s="30">
        <v>65.08</v>
      </c>
      <c r="Y799" s="30">
        <v>780.94</v>
      </c>
      <c r="Z799" s="30">
        <v>3123.64</v>
      </c>
      <c r="AA799" s="30">
        <v>4685.3599999999997</v>
      </c>
      <c r="AB799" s="30">
        <v>4685.3599999999997</v>
      </c>
      <c r="AC799" s="30">
        <v>0</v>
      </c>
      <c r="AD799" s="30">
        <v>-4685.3599999999997</v>
      </c>
    </row>
    <row r="800" spans="1:30" hidden="1">
      <c r="A800" s="30" t="s">
        <v>1225</v>
      </c>
      <c r="B800" s="30" t="s">
        <v>1226</v>
      </c>
      <c r="C800" s="30" t="b">
        <v>1</v>
      </c>
      <c r="D800" s="30" t="s">
        <v>940</v>
      </c>
      <c r="E800" s="30" t="s">
        <v>10536</v>
      </c>
      <c r="F800" s="30" t="s">
        <v>10599</v>
      </c>
      <c r="G800" s="30" t="s">
        <v>10537</v>
      </c>
      <c r="H800" s="30">
        <v>0</v>
      </c>
      <c r="I800" s="32">
        <v>43190</v>
      </c>
      <c r="J800" s="32">
        <v>42403</v>
      </c>
      <c r="K800" s="30"/>
      <c r="L800" s="32">
        <v>42104</v>
      </c>
      <c r="M800" s="30">
        <v>2600</v>
      </c>
      <c r="N800" s="30">
        <v>0</v>
      </c>
      <c r="O800" s="30">
        <v>43.33</v>
      </c>
      <c r="P800" s="30">
        <v>519.96</v>
      </c>
      <c r="Q800" s="30">
        <v>43.33</v>
      </c>
      <c r="R800" s="30">
        <v>519.96</v>
      </c>
      <c r="S800" s="30">
        <v>1546.39</v>
      </c>
      <c r="T800" s="30">
        <v>1053.6099999999999</v>
      </c>
      <c r="U800" s="30">
        <v>1053.6099999999999</v>
      </c>
      <c r="V800" s="30">
        <v>43.33</v>
      </c>
      <c r="W800" s="30">
        <v>519.96</v>
      </c>
      <c r="X800" s="30">
        <v>43.33</v>
      </c>
      <c r="Y800" s="30">
        <v>519.96</v>
      </c>
      <c r="Z800" s="30">
        <v>1546.39</v>
      </c>
      <c r="AA800" s="30">
        <v>2093.5300000000002</v>
      </c>
      <c r="AB800" s="30">
        <v>0</v>
      </c>
      <c r="AC800" s="30">
        <v>0</v>
      </c>
      <c r="AD800" s="30">
        <v>0</v>
      </c>
    </row>
    <row r="801" spans="1:30" hidden="1">
      <c r="A801" s="30" t="s">
        <v>1227</v>
      </c>
      <c r="B801" s="30" t="s">
        <v>1226</v>
      </c>
      <c r="C801" s="30" t="b">
        <v>1</v>
      </c>
      <c r="D801" s="30" t="s">
        <v>940</v>
      </c>
      <c r="E801" s="30" t="s">
        <v>10536</v>
      </c>
      <c r="F801" s="30" t="s">
        <v>10600</v>
      </c>
      <c r="G801" s="30" t="s">
        <v>10537</v>
      </c>
      <c r="H801" s="30">
        <v>0</v>
      </c>
      <c r="I801" s="32">
        <v>43190</v>
      </c>
      <c r="J801" s="32">
        <v>42403</v>
      </c>
      <c r="K801" s="30"/>
      <c r="L801" s="32">
        <v>42104</v>
      </c>
      <c r="M801" s="30">
        <v>2600</v>
      </c>
      <c r="N801" s="30">
        <v>0</v>
      </c>
      <c r="O801" s="30">
        <v>43.33</v>
      </c>
      <c r="P801" s="30">
        <v>519.96</v>
      </c>
      <c r="Q801" s="30">
        <v>43.33</v>
      </c>
      <c r="R801" s="30">
        <v>519.96</v>
      </c>
      <c r="S801" s="30">
        <v>1546.39</v>
      </c>
      <c r="T801" s="30">
        <v>1053.6099999999999</v>
      </c>
      <c r="U801" s="30">
        <v>1053.6099999999999</v>
      </c>
      <c r="V801" s="30">
        <v>43.33</v>
      </c>
      <c r="W801" s="30">
        <v>519.96</v>
      </c>
      <c r="X801" s="30">
        <v>43.33</v>
      </c>
      <c r="Y801" s="30">
        <v>519.96</v>
      </c>
      <c r="Z801" s="30">
        <v>1546.39</v>
      </c>
      <c r="AA801" s="30">
        <v>2093.5300000000002</v>
      </c>
      <c r="AB801" s="30">
        <v>0</v>
      </c>
      <c r="AC801" s="30">
        <v>0</v>
      </c>
      <c r="AD801" s="30">
        <v>0</v>
      </c>
    </row>
    <row r="802" spans="1:30" hidden="1">
      <c r="A802" s="30" t="s">
        <v>1228</v>
      </c>
      <c r="B802" s="30" t="s">
        <v>1229</v>
      </c>
      <c r="C802" s="30" t="b">
        <v>1</v>
      </c>
      <c r="D802" s="30" t="s">
        <v>940</v>
      </c>
      <c r="E802" s="30" t="s">
        <v>10536</v>
      </c>
      <c r="F802" s="30" t="s">
        <v>10599</v>
      </c>
      <c r="G802" s="30" t="s">
        <v>10537</v>
      </c>
      <c r="H802" s="30">
        <v>0</v>
      </c>
      <c r="I802" s="32">
        <v>43190</v>
      </c>
      <c r="J802" s="32">
        <v>42403</v>
      </c>
      <c r="K802" s="30"/>
      <c r="L802" s="32">
        <v>42096</v>
      </c>
      <c r="M802" s="30">
        <v>1626.55</v>
      </c>
      <c r="N802" s="30">
        <v>0</v>
      </c>
      <c r="O802" s="30">
        <v>27.11</v>
      </c>
      <c r="P802" s="30">
        <v>325.32</v>
      </c>
      <c r="Q802" s="30">
        <v>27.11</v>
      </c>
      <c r="R802" s="30">
        <v>325.32</v>
      </c>
      <c r="S802" s="30">
        <v>974.63</v>
      </c>
      <c r="T802" s="30">
        <v>651.91999999999996</v>
      </c>
      <c r="U802" s="30">
        <v>651.91999999999996</v>
      </c>
      <c r="V802" s="30">
        <v>27.11</v>
      </c>
      <c r="W802" s="30">
        <v>325.32</v>
      </c>
      <c r="X802" s="30">
        <v>27.11</v>
      </c>
      <c r="Y802" s="30">
        <v>325.32</v>
      </c>
      <c r="Z802" s="30">
        <v>974.63</v>
      </c>
      <c r="AA802" s="30">
        <v>1302.56</v>
      </c>
      <c r="AB802" s="30">
        <v>0</v>
      </c>
      <c r="AC802" s="30">
        <v>0</v>
      </c>
      <c r="AD802" s="30">
        <v>0</v>
      </c>
    </row>
    <row r="803" spans="1:30" hidden="1">
      <c r="A803" s="30" t="s">
        <v>1230</v>
      </c>
      <c r="B803" s="30" t="s">
        <v>1229</v>
      </c>
      <c r="C803" s="30" t="b">
        <v>1</v>
      </c>
      <c r="D803" s="30" t="s">
        <v>940</v>
      </c>
      <c r="E803" s="30" t="s">
        <v>10536</v>
      </c>
      <c r="F803" s="30" t="s">
        <v>10600</v>
      </c>
      <c r="G803" s="30" t="s">
        <v>10537</v>
      </c>
      <c r="H803" s="30">
        <v>0</v>
      </c>
      <c r="I803" s="32">
        <v>43190</v>
      </c>
      <c r="J803" s="32">
        <v>42403</v>
      </c>
      <c r="K803" s="30"/>
      <c r="L803" s="32">
        <v>42096</v>
      </c>
      <c r="M803" s="30">
        <v>1626.55</v>
      </c>
      <c r="N803" s="30">
        <v>0</v>
      </c>
      <c r="O803" s="30">
        <v>27.11</v>
      </c>
      <c r="P803" s="30">
        <v>325.32</v>
      </c>
      <c r="Q803" s="30">
        <v>27.11</v>
      </c>
      <c r="R803" s="30">
        <v>325.32</v>
      </c>
      <c r="S803" s="30">
        <v>974.63</v>
      </c>
      <c r="T803" s="30">
        <v>651.91999999999996</v>
      </c>
      <c r="U803" s="30">
        <v>651.91999999999996</v>
      </c>
      <c r="V803" s="30">
        <v>27.11</v>
      </c>
      <c r="W803" s="30">
        <v>325.32</v>
      </c>
      <c r="X803" s="30">
        <v>27.11</v>
      </c>
      <c r="Y803" s="30">
        <v>325.32</v>
      </c>
      <c r="Z803" s="30">
        <v>974.63</v>
      </c>
      <c r="AA803" s="30">
        <v>1302.56</v>
      </c>
      <c r="AB803" s="30">
        <v>0</v>
      </c>
      <c r="AC803" s="30">
        <v>0</v>
      </c>
      <c r="AD803" s="30">
        <v>0</v>
      </c>
    </row>
    <row r="804" spans="1:30" hidden="1">
      <c r="A804" s="30" t="s">
        <v>1231</v>
      </c>
      <c r="B804" s="30" t="s">
        <v>1232</v>
      </c>
      <c r="C804" s="30" t="b">
        <v>1</v>
      </c>
      <c r="D804" s="30" t="s">
        <v>940</v>
      </c>
      <c r="E804" s="30" t="s">
        <v>10536</v>
      </c>
      <c r="F804" s="30" t="s">
        <v>10601</v>
      </c>
      <c r="G804" s="30" t="s">
        <v>10537</v>
      </c>
      <c r="H804" s="30">
        <v>0</v>
      </c>
      <c r="I804" s="32">
        <v>43190</v>
      </c>
      <c r="J804" s="32">
        <v>42404</v>
      </c>
      <c r="K804" s="30"/>
      <c r="L804" s="32">
        <v>42117</v>
      </c>
      <c r="M804" s="30">
        <v>207299.79</v>
      </c>
      <c r="N804" s="30">
        <v>0</v>
      </c>
      <c r="O804" s="30">
        <v>3504.69</v>
      </c>
      <c r="P804" s="30">
        <v>42056.28</v>
      </c>
      <c r="Q804" s="30">
        <v>3504.69</v>
      </c>
      <c r="R804" s="30">
        <v>42056.28</v>
      </c>
      <c r="S804" s="30">
        <v>123187.15</v>
      </c>
      <c r="T804" s="30">
        <v>84112.639999999999</v>
      </c>
      <c r="U804" s="30">
        <v>84112.639999999999</v>
      </c>
      <c r="V804" s="30">
        <v>3504.69</v>
      </c>
      <c r="W804" s="30">
        <v>42056.28</v>
      </c>
      <c r="X804" s="30">
        <v>3504.69</v>
      </c>
      <c r="Y804" s="30">
        <v>42056.28</v>
      </c>
      <c r="Z804" s="30">
        <v>123187.15</v>
      </c>
      <c r="AA804" s="30">
        <v>167913.36</v>
      </c>
      <c r="AB804" s="30">
        <v>0</v>
      </c>
      <c r="AC804" s="30">
        <v>0</v>
      </c>
      <c r="AD804" s="30">
        <v>0</v>
      </c>
    </row>
    <row r="805" spans="1:30" hidden="1">
      <c r="A805" s="30" t="s">
        <v>1233</v>
      </c>
      <c r="B805" s="30" t="s">
        <v>1234</v>
      </c>
      <c r="C805" s="30" t="b">
        <v>1</v>
      </c>
      <c r="D805" s="30" t="s">
        <v>940</v>
      </c>
      <c r="E805" s="30" t="s">
        <v>10536</v>
      </c>
      <c r="F805" s="30"/>
      <c r="G805" s="30" t="s">
        <v>10537</v>
      </c>
      <c r="H805" s="30">
        <v>0</v>
      </c>
      <c r="I805" s="32">
        <v>43190</v>
      </c>
      <c r="J805" s="32">
        <v>42458</v>
      </c>
      <c r="K805" s="30"/>
      <c r="L805" s="32">
        <v>42325</v>
      </c>
      <c r="M805" s="30">
        <v>8100</v>
      </c>
      <c r="N805" s="30">
        <v>0</v>
      </c>
      <c r="O805" s="30">
        <v>135</v>
      </c>
      <c r="P805" s="30">
        <v>1620</v>
      </c>
      <c r="Q805" s="30">
        <v>135</v>
      </c>
      <c r="R805" s="30">
        <v>1620</v>
      </c>
      <c r="S805" s="30">
        <v>3841.97</v>
      </c>
      <c r="T805" s="30">
        <v>4258.03</v>
      </c>
      <c r="U805" s="30">
        <v>4258.03</v>
      </c>
      <c r="V805" s="30">
        <v>135</v>
      </c>
      <c r="W805" s="30">
        <v>1620</v>
      </c>
      <c r="X805" s="30">
        <v>135</v>
      </c>
      <c r="Y805" s="30">
        <v>1620</v>
      </c>
      <c r="Z805" s="30">
        <v>3841.97</v>
      </c>
      <c r="AA805" s="30">
        <v>8161.97</v>
      </c>
      <c r="AB805" s="30">
        <v>0</v>
      </c>
      <c r="AC805" s="30">
        <v>0</v>
      </c>
      <c r="AD805" s="30">
        <v>0</v>
      </c>
    </row>
    <row r="806" spans="1:30" hidden="1">
      <c r="A806" s="30" t="s">
        <v>1235</v>
      </c>
      <c r="B806" s="30" t="s">
        <v>1234</v>
      </c>
      <c r="C806" s="30" t="b">
        <v>1</v>
      </c>
      <c r="D806" s="30" t="s">
        <v>940</v>
      </c>
      <c r="E806" s="30" t="s">
        <v>10536</v>
      </c>
      <c r="F806" s="30"/>
      <c r="G806" s="30" t="s">
        <v>10537</v>
      </c>
      <c r="H806" s="30">
        <v>0</v>
      </c>
      <c r="I806" s="32">
        <v>43190</v>
      </c>
      <c r="J806" s="32">
        <v>42458</v>
      </c>
      <c r="K806" s="30"/>
      <c r="L806" s="32">
        <v>42325</v>
      </c>
      <c r="M806" s="30">
        <v>8100</v>
      </c>
      <c r="N806" s="30">
        <v>0</v>
      </c>
      <c r="O806" s="30">
        <v>135</v>
      </c>
      <c r="P806" s="30">
        <v>1620</v>
      </c>
      <c r="Q806" s="30">
        <v>135</v>
      </c>
      <c r="R806" s="30">
        <v>1620</v>
      </c>
      <c r="S806" s="30">
        <v>3841.97</v>
      </c>
      <c r="T806" s="30">
        <v>4258.03</v>
      </c>
      <c r="U806" s="30">
        <v>4258.03</v>
      </c>
      <c r="V806" s="30">
        <v>135</v>
      </c>
      <c r="W806" s="30">
        <v>1620</v>
      </c>
      <c r="X806" s="30">
        <v>135</v>
      </c>
      <c r="Y806" s="30">
        <v>1620</v>
      </c>
      <c r="Z806" s="30">
        <v>3841.97</v>
      </c>
      <c r="AA806" s="30">
        <v>8161.97</v>
      </c>
      <c r="AB806" s="30">
        <v>0</v>
      </c>
      <c r="AC806" s="30">
        <v>0</v>
      </c>
      <c r="AD806" s="30">
        <v>0</v>
      </c>
    </row>
    <row r="807" spans="1:30" hidden="1">
      <c r="A807" s="30" t="s">
        <v>1236</v>
      </c>
      <c r="B807" s="30" t="s">
        <v>1234</v>
      </c>
      <c r="C807" s="30" t="b">
        <v>1</v>
      </c>
      <c r="D807" s="30" t="s">
        <v>940</v>
      </c>
      <c r="E807" s="30" t="s">
        <v>10536</v>
      </c>
      <c r="F807" s="30"/>
      <c r="G807" s="30" t="s">
        <v>10537</v>
      </c>
      <c r="H807" s="30">
        <v>0</v>
      </c>
      <c r="I807" s="32">
        <v>43190</v>
      </c>
      <c r="J807" s="32">
        <v>42458</v>
      </c>
      <c r="K807" s="30"/>
      <c r="L807" s="32">
        <v>42325</v>
      </c>
      <c r="M807" s="30">
        <v>8100</v>
      </c>
      <c r="N807" s="30">
        <v>0</v>
      </c>
      <c r="O807" s="30">
        <v>135</v>
      </c>
      <c r="P807" s="30">
        <v>1620</v>
      </c>
      <c r="Q807" s="30">
        <v>135</v>
      </c>
      <c r="R807" s="30">
        <v>1620</v>
      </c>
      <c r="S807" s="30">
        <v>3841.97</v>
      </c>
      <c r="T807" s="30">
        <v>4258.03</v>
      </c>
      <c r="U807" s="30">
        <v>4258.03</v>
      </c>
      <c r="V807" s="30">
        <v>135</v>
      </c>
      <c r="W807" s="30">
        <v>1620</v>
      </c>
      <c r="X807" s="30">
        <v>135</v>
      </c>
      <c r="Y807" s="30">
        <v>1620</v>
      </c>
      <c r="Z807" s="30">
        <v>3841.97</v>
      </c>
      <c r="AA807" s="30">
        <v>8161.97</v>
      </c>
      <c r="AB807" s="30">
        <v>0</v>
      </c>
      <c r="AC807" s="30">
        <v>0</v>
      </c>
      <c r="AD807" s="30">
        <v>0</v>
      </c>
    </row>
    <row r="808" spans="1:30" hidden="1">
      <c r="A808" s="30" t="s">
        <v>1237</v>
      </c>
      <c r="B808" s="30" t="s">
        <v>1234</v>
      </c>
      <c r="C808" s="30" t="b">
        <v>1</v>
      </c>
      <c r="D808" s="30" t="s">
        <v>940</v>
      </c>
      <c r="E808" s="30" t="s">
        <v>10536</v>
      </c>
      <c r="F808" s="30"/>
      <c r="G808" s="30" t="s">
        <v>10537</v>
      </c>
      <c r="H808" s="30">
        <v>0</v>
      </c>
      <c r="I808" s="32">
        <v>43190</v>
      </c>
      <c r="J808" s="32">
        <v>42458</v>
      </c>
      <c r="K808" s="30"/>
      <c r="L808" s="32">
        <v>42325</v>
      </c>
      <c r="M808" s="30">
        <v>8100</v>
      </c>
      <c r="N808" s="30">
        <v>0</v>
      </c>
      <c r="O808" s="30">
        <v>135</v>
      </c>
      <c r="P808" s="30">
        <v>1620</v>
      </c>
      <c r="Q808" s="30">
        <v>135</v>
      </c>
      <c r="R808" s="30">
        <v>1620</v>
      </c>
      <c r="S808" s="30">
        <v>3841.97</v>
      </c>
      <c r="T808" s="30">
        <v>4258.03</v>
      </c>
      <c r="U808" s="30">
        <v>4258.03</v>
      </c>
      <c r="V808" s="30">
        <v>135</v>
      </c>
      <c r="W808" s="30">
        <v>1620</v>
      </c>
      <c r="X808" s="30">
        <v>135</v>
      </c>
      <c r="Y808" s="30">
        <v>1620</v>
      </c>
      <c r="Z808" s="30">
        <v>3841.97</v>
      </c>
      <c r="AA808" s="30">
        <v>8161.97</v>
      </c>
      <c r="AB808" s="30">
        <v>0</v>
      </c>
      <c r="AC808" s="30">
        <v>0</v>
      </c>
      <c r="AD808" s="30">
        <v>0</v>
      </c>
    </row>
    <row r="809" spans="1:30" hidden="1">
      <c r="A809" s="30" t="s">
        <v>4285</v>
      </c>
      <c r="B809" s="30" t="s">
        <v>4286</v>
      </c>
      <c r="C809" s="30" t="b">
        <v>1</v>
      </c>
      <c r="D809" s="30" t="s">
        <v>940</v>
      </c>
      <c r="E809" s="30" t="s">
        <v>10536</v>
      </c>
      <c r="F809" s="30" t="s">
        <v>3920</v>
      </c>
      <c r="G809" s="30" t="s">
        <v>10537</v>
      </c>
      <c r="H809" s="30">
        <v>0</v>
      </c>
      <c r="I809" s="32">
        <v>43190</v>
      </c>
      <c r="J809" s="32">
        <v>42703</v>
      </c>
      <c r="K809" s="30"/>
      <c r="L809" s="32">
        <v>42705</v>
      </c>
      <c r="M809" s="30">
        <v>21914.3</v>
      </c>
      <c r="N809" s="30">
        <v>0</v>
      </c>
      <c r="O809" s="30">
        <v>365.24</v>
      </c>
      <c r="P809" s="30">
        <v>1467.96</v>
      </c>
      <c r="Q809" s="30">
        <v>365.24</v>
      </c>
      <c r="R809" s="30">
        <v>4382.88</v>
      </c>
      <c r="S809" s="30">
        <v>5850.84</v>
      </c>
      <c r="T809" s="30">
        <v>16063.46</v>
      </c>
      <c r="U809" s="30">
        <v>16063.46</v>
      </c>
      <c r="V809" s="30">
        <v>365.24</v>
      </c>
      <c r="W809" s="30">
        <v>1467.96</v>
      </c>
      <c r="X809" s="30">
        <v>365.24</v>
      </c>
      <c r="Y809" s="30">
        <v>4382.88</v>
      </c>
      <c r="Z809" s="30">
        <v>5850.84</v>
      </c>
      <c r="AA809" s="30">
        <v>21914.3</v>
      </c>
      <c r="AB809" s="30">
        <v>0</v>
      </c>
      <c r="AC809" s="30">
        <v>0</v>
      </c>
      <c r="AD809" s="30">
        <v>0</v>
      </c>
    </row>
    <row r="810" spans="1:30" hidden="1">
      <c r="A810" s="30" t="s">
        <v>4287</v>
      </c>
      <c r="B810" s="30" t="s">
        <v>4286</v>
      </c>
      <c r="C810" s="30" t="b">
        <v>1</v>
      </c>
      <c r="D810" s="30" t="s">
        <v>940</v>
      </c>
      <c r="E810" s="30" t="s">
        <v>10536</v>
      </c>
      <c r="F810" s="30" t="s">
        <v>10602</v>
      </c>
      <c r="G810" s="30" t="s">
        <v>10537</v>
      </c>
      <c r="H810" s="30">
        <v>0</v>
      </c>
      <c r="I810" s="32">
        <v>43190</v>
      </c>
      <c r="J810" s="32">
        <v>42703</v>
      </c>
      <c r="K810" s="30"/>
      <c r="L810" s="32">
        <v>42705</v>
      </c>
      <c r="M810" s="30">
        <v>21914.3</v>
      </c>
      <c r="N810" s="30">
        <v>0</v>
      </c>
      <c r="O810" s="30">
        <v>365.24</v>
      </c>
      <c r="P810" s="30">
        <v>1467.96</v>
      </c>
      <c r="Q810" s="30">
        <v>365.24</v>
      </c>
      <c r="R810" s="30">
        <v>4382.88</v>
      </c>
      <c r="S810" s="30">
        <v>5850.84</v>
      </c>
      <c r="T810" s="30">
        <v>16063.46</v>
      </c>
      <c r="U810" s="30">
        <v>16063.46</v>
      </c>
      <c r="V810" s="30">
        <v>365.24</v>
      </c>
      <c r="W810" s="30">
        <v>1467.96</v>
      </c>
      <c r="X810" s="30">
        <v>365.24</v>
      </c>
      <c r="Y810" s="30">
        <v>4382.88</v>
      </c>
      <c r="Z810" s="30">
        <v>5850.84</v>
      </c>
      <c r="AA810" s="30">
        <v>21914.3</v>
      </c>
      <c r="AB810" s="30">
        <v>0</v>
      </c>
      <c r="AC810" s="30">
        <v>0</v>
      </c>
      <c r="AD810" s="30">
        <v>0</v>
      </c>
    </row>
    <row r="811" spans="1:30" hidden="1">
      <c r="A811" s="30" t="s">
        <v>4288</v>
      </c>
      <c r="B811" s="30" t="s">
        <v>4286</v>
      </c>
      <c r="C811" s="30" t="b">
        <v>1</v>
      </c>
      <c r="D811" s="30" t="s">
        <v>940</v>
      </c>
      <c r="E811" s="30" t="s">
        <v>10536</v>
      </c>
      <c r="F811" s="30" t="s">
        <v>3935</v>
      </c>
      <c r="G811" s="30" t="s">
        <v>10537</v>
      </c>
      <c r="H811" s="30">
        <v>0</v>
      </c>
      <c r="I811" s="32">
        <v>43190</v>
      </c>
      <c r="J811" s="32">
        <v>42703</v>
      </c>
      <c r="K811" s="30"/>
      <c r="L811" s="32">
        <v>42705</v>
      </c>
      <c r="M811" s="30">
        <v>21914.3</v>
      </c>
      <c r="N811" s="30">
        <v>0</v>
      </c>
      <c r="O811" s="30">
        <v>365.24</v>
      </c>
      <c r="P811" s="30">
        <v>1467.96</v>
      </c>
      <c r="Q811" s="30">
        <v>365.24</v>
      </c>
      <c r="R811" s="30">
        <v>4382.88</v>
      </c>
      <c r="S811" s="30">
        <v>5850.84</v>
      </c>
      <c r="T811" s="30">
        <v>16063.46</v>
      </c>
      <c r="U811" s="30">
        <v>16063.46</v>
      </c>
      <c r="V811" s="30">
        <v>365.24</v>
      </c>
      <c r="W811" s="30">
        <v>1467.96</v>
      </c>
      <c r="X811" s="30">
        <v>365.24</v>
      </c>
      <c r="Y811" s="30">
        <v>4382.88</v>
      </c>
      <c r="Z811" s="30">
        <v>5850.84</v>
      </c>
      <c r="AA811" s="30">
        <v>21914.3</v>
      </c>
      <c r="AB811" s="30">
        <v>0</v>
      </c>
      <c r="AC811" s="30">
        <v>0</v>
      </c>
      <c r="AD811" s="30">
        <v>0</v>
      </c>
    </row>
    <row r="812" spans="1:30" hidden="1">
      <c r="A812" s="30" t="s">
        <v>4289</v>
      </c>
      <c r="B812" s="30" t="s">
        <v>4286</v>
      </c>
      <c r="C812" s="30" t="b">
        <v>1</v>
      </c>
      <c r="D812" s="30" t="s">
        <v>940</v>
      </c>
      <c r="E812" s="30" t="s">
        <v>10536</v>
      </c>
      <c r="F812" s="30" t="s">
        <v>10603</v>
      </c>
      <c r="G812" s="30" t="s">
        <v>10537</v>
      </c>
      <c r="H812" s="30">
        <v>0</v>
      </c>
      <c r="I812" s="32">
        <v>43190</v>
      </c>
      <c r="J812" s="32">
        <v>42703</v>
      </c>
      <c r="K812" s="30"/>
      <c r="L812" s="32">
        <v>42705</v>
      </c>
      <c r="M812" s="30">
        <v>21914.3</v>
      </c>
      <c r="N812" s="30">
        <v>0</v>
      </c>
      <c r="O812" s="30">
        <v>365.24</v>
      </c>
      <c r="P812" s="30">
        <v>1467.96</v>
      </c>
      <c r="Q812" s="30">
        <v>365.24</v>
      </c>
      <c r="R812" s="30">
        <v>4382.88</v>
      </c>
      <c r="S812" s="30">
        <v>5850.84</v>
      </c>
      <c r="T812" s="30">
        <v>16063.46</v>
      </c>
      <c r="U812" s="30">
        <v>16063.46</v>
      </c>
      <c r="V812" s="30">
        <v>365.24</v>
      </c>
      <c r="W812" s="30">
        <v>1467.96</v>
      </c>
      <c r="X812" s="30">
        <v>365.24</v>
      </c>
      <c r="Y812" s="30">
        <v>4382.88</v>
      </c>
      <c r="Z812" s="30">
        <v>5850.84</v>
      </c>
      <c r="AA812" s="30">
        <v>21914.3</v>
      </c>
      <c r="AB812" s="30">
        <v>0</v>
      </c>
      <c r="AC812" s="30">
        <v>0</v>
      </c>
      <c r="AD812" s="30">
        <v>0</v>
      </c>
    </row>
    <row r="813" spans="1:30" hidden="1">
      <c r="A813" s="30" t="s">
        <v>4290</v>
      </c>
      <c r="B813" s="30" t="s">
        <v>4286</v>
      </c>
      <c r="C813" s="30" t="b">
        <v>1</v>
      </c>
      <c r="D813" s="30" t="s">
        <v>940</v>
      </c>
      <c r="E813" s="30" t="s">
        <v>10536</v>
      </c>
      <c r="F813" s="30" t="s">
        <v>10603</v>
      </c>
      <c r="G813" s="30" t="s">
        <v>10537</v>
      </c>
      <c r="H813" s="30">
        <v>0</v>
      </c>
      <c r="I813" s="32">
        <v>43190</v>
      </c>
      <c r="J813" s="32">
        <v>42703</v>
      </c>
      <c r="K813" s="30"/>
      <c r="L813" s="32">
        <v>42705</v>
      </c>
      <c r="M813" s="30">
        <v>21914.3</v>
      </c>
      <c r="N813" s="30">
        <v>0</v>
      </c>
      <c r="O813" s="30">
        <v>365.24</v>
      </c>
      <c r="P813" s="30">
        <v>1467.96</v>
      </c>
      <c r="Q813" s="30">
        <v>365.24</v>
      </c>
      <c r="R813" s="30">
        <v>4382.88</v>
      </c>
      <c r="S813" s="30">
        <v>5850.84</v>
      </c>
      <c r="T813" s="30">
        <v>16063.46</v>
      </c>
      <c r="U813" s="30">
        <v>16063.46</v>
      </c>
      <c r="V813" s="30">
        <v>365.24</v>
      </c>
      <c r="W813" s="30">
        <v>1467.96</v>
      </c>
      <c r="X813" s="30">
        <v>365.24</v>
      </c>
      <c r="Y813" s="30">
        <v>4382.88</v>
      </c>
      <c r="Z813" s="30">
        <v>5850.84</v>
      </c>
      <c r="AA813" s="30">
        <v>21914.3</v>
      </c>
      <c r="AB813" s="30">
        <v>0</v>
      </c>
      <c r="AC813" s="30">
        <v>0</v>
      </c>
      <c r="AD813" s="30">
        <v>0</v>
      </c>
    </row>
    <row r="814" spans="1:30" hidden="1">
      <c r="A814" s="30" t="s">
        <v>4291</v>
      </c>
      <c r="B814" s="30" t="s">
        <v>4286</v>
      </c>
      <c r="C814" s="30" t="b">
        <v>1</v>
      </c>
      <c r="D814" s="30" t="s">
        <v>940</v>
      </c>
      <c r="E814" s="30" t="s">
        <v>10536</v>
      </c>
      <c r="F814" s="30" t="s">
        <v>10604</v>
      </c>
      <c r="G814" s="30" t="s">
        <v>10537</v>
      </c>
      <c r="H814" s="30">
        <v>0</v>
      </c>
      <c r="I814" s="32">
        <v>43190</v>
      </c>
      <c r="J814" s="32">
        <v>42703</v>
      </c>
      <c r="K814" s="30"/>
      <c r="L814" s="32">
        <v>42705</v>
      </c>
      <c r="M814" s="30">
        <v>21914.3</v>
      </c>
      <c r="N814" s="30">
        <v>0</v>
      </c>
      <c r="O814" s="30">
        <v>365.24</v>
      </c>
      <c r="P814" s="30">
        <v>1467.96</v>
      </c>
      <c r="Q814" s="30">
        <v>365.24</v>
      </c>
      <c r="R814" s="30">
        <v>4382.88</v>
      </c>
      <c r="S814" s="30">
        <v>5850.84</v>
      </c>
      <c r="T814" s="30">
        <v>16063.46</v>
      </c>
      <c r="U814" s="30">
        <v>16063.46</v>
      </c>
      <c r="V814" s="30">
        <v>365.24</v>
      </c>
      <c r="W814" s="30">
        <v>1467.96</v>
      </c>
      <c r="X814" s="30">
        <v>365.24</v>
      </c>
      <c r="Y814" s="30">
        <v>4382.88</v>
      </c>
      <c r="Z814" s="30">
        <v>5850.84</v>
      </c>
      <c r="AA814" s="30">
        <v>21914.3</v>
      </c>
      <c r="AB814" s="30">
        <v>0</v>
      </c>
      <c r="AC814" s="30">
        <v>0</v>
      </c>
      <c r="AD814" s="30">
        <v>0</v>
      </c>
    </row>
    <row r="815" spans="1:30" hidden="1">
      <c r="A815" s="30" t="s">
        <v>4538</v>
      </c>
      <c r="B815" s="30" t="s">
        <v>10605</v>
      </c>
      <c r="C815" s="30" t="b">
        <v>1</v>
      </c>
      <c r="D815" s="30" t="s">
        <v>940</v>
      </c>
      <c r="E815" s="30" t="s">
        <v>10536</v>
      </c>
      <c r="F815" s="30" t="s">
        <v>10525</v>
      </c>
      <c r="G815" s="30" t="s">
        <v>10537</v>
      </c>
      <c r="H815" s="30">
        <v>0</v>
      </c>
      <c r="I815" s="32">
        <v>43190</v>
      </c>
      <c r="J815" s="32">
        <v>42780</v>
      </c>
      <c r="K815" s="30"/>
      <c r="L815" s="32">
        <v>42787</v>
      </c>
      <c r="M815" s="30">
        <v>33000</v>
      </c>
      <c r="N815" s="30">
        <v>0</v>
      </c>
      <c r="O815" s="30">
        <v>550</v>
      </c>
      <c r="P815" s="30">
        <v>694.66</v>
      </c>
      <c r="Q815" s="30">
        <v>550</v>
      </c>
      <c r="R815" s="30">
        <v>6600</v>
      </c>
      <c r="S815" s="30">
        <v>7294.66</v>
      </c>
      <c r="T815" s="30">
        <v>25705.34</v>
      </c>
      <c r="U815" s="30">
        <v>25705.34</v>
      </c>
      <c r="V815" s="30">
        <v>550</v>
      </c>
      <c r="W815" s="30">
        <v>694.66</v>
      </c>
      <c r="X815" s="30">
        <v>550</v>
      </c>
      <c r="Y815" s="30">
        <v>6600</v>
      </c>
      <c r="Z815" s="30">
        <v>7294.66</v>
      </c>
      <c r="AA815" s="30">
        <v>33000</v>
      </c>
      <c r="AB815" s="30">
        <v>0</v>
      </c>
      <c r="AC815" s="30">
        <v>0</v>
      </c>
      <c r="AD815" s="30">
        <v>0</v>
      </c>
    </row>
    <row r="816" spans="1:30" hidden="1">
      <c r="A816" s="30" t="s">
        <v>4539</v>
      </c>
      <c r="B816" s="30" t="s">
        <v>4540</v>
      </c>
      <c r="C816" s="30" t="b">
        <v>1</v>
      </c>
      <c r="D816" s="30" t="s">
        <v>940</v>
      </c>
      <c r="E816" s="30" t="s">
        <v>10536</v>
      </c>
      <c r="F816" s="30" t="s">
        <v>10606</v>
      </c>
      <c r="G816" s="30" t="s">
        <v>10537</v>
      </c>
      <c r="H816" s="30">
        <v>0</v>
      </c>
      <c r="I816" s="32">
        <v>43190</v>
      </c>
      <c r="J816" s="32">
        <v>42800</v>
      </c>
      <c r="K816" s="30"/>
      <c r="L816" s="32">
        <v>42789</v>
      </c>
      <c r="M816" s="30">
        <v>8900</v>
      </c>
      <c r="N816" s="30">
        <v>0</v>
      </c>
      <c r="O816" s="30">
        <v>148.33000000000001</v>
      </c>
      <c r="P816" s="30">
        <v>177.59</v>
      </c>
      <c r="Q816" s="30">
        <v>148.33000000000001</v>
      </c>
      <c r="R816" s="30">
        <v>1779.96</v>
      </c>
      <c r="S816" s="30">
        <v>1957.55</v>
      </c>
      <c r="T816" s="30">
        <v>6942.45</v>
      </c>
      <c r="U816" s="30">
        <v>6942.45</v>
      </c>
      <c r="V816" s="30">
        <v>148.33000000000001</v>
      </c>
      <c r="W816" s="30">
        <v>177.59</v>
      </c>
      <c r="X816" s="30">
        <v>148.33000000000001</v>
      </c>
      <c r="Y816" s="30">
        <v>1779.96</v>
      </c>
      <c r="Z816" s="30">
        <v>1957.55</v>
      </c>
      <c r="AA816" s="30">
        <v>8900</v>
      </c>
      <c r="AB816" s="30">
        <v>0</v>
      </c>
      <c r="AC816" s="30">
        <v>0</v>
      </c>
      <c r="AD816" s="30">
        <v>0</v>
      </c>
    </row>
    <row r="817" spans="1:30" hidden="1">
      <c r="A817" s="30" t="s">
        <v>4669</v>
      </c>
      <c r="B817" s="30" t="s">
        <v>4674</v>
      </c>
      <c r="C817" s="30" t="b">
        <v>1</v>
      </c>
      <c r="D817" s="30" t="s">
        <v>940</v>
      </c>
      <c r="E817" s="30" t="s">
        <v>10536</v>
      </c>
      <c r="F817" s="30"/>
      <c r="G817" s="30" t="s">
        <v>10537</v>
      </c>
      <c r="H817" s="30">
        <v>0</v>
      </c>
      <c r="I817" s="32">
        <v>43190</v>
      </c>
      <c r="J817" s="32">
        <v>43019</v>
      </c>
      <c r="K817" s="30"/>
      <c r="L817" s="32">
        <v>42920</v>
      </c>
      <c r="M817" s="30">
        <v>64569.599999999999</v>
      </c>
      <c r="N817" s="30">
        <v>0</v>
      </c>
      <c r="O817" s="30">
        <v>1076.1600000000001</v>
      </c>
      <c r="P817" s="30">
        <v>0</v>
      </c>
      <c r="Q817" s="30">
        <v>1076.1600000000001</v>
      </c>
      <c r="R817" s="30">
        <v>9599.94</v>
      </c>
      <c r="S817" s="30">
        <v>9599.94</v>
      </c>
      <c r="T817" s="30">
        <v>54969.66</v>
      </c>
      <c r="U817" s="30">
        <v>54969.66</v>
      </c>
      <c r="V817" s="30">
        <v>1076.1600000000001</v>
      </c>
      <c r="W817" s="30">
        <v>0</v>
      </c>
      <c r="X817" s="30">
        <v>1076.1600000000001</v>
      </c>
      <c r="Y817" s="30">
        <v>9599.94</v>
      </c>
      <c r="Z817" s="30">
        <v>9599.94</v>
      </c>
      <c r="AA817" s="30">
        <v>64569.599999999999</v>
      </c>
      <c r="AB817" s="30">
        <v>0</v>
      </c>
      <c r="AC817" s="30">
        <v>0</v>
      </c>
      <c r="AD817" s="30">
        <v>0</v>
      </c>
    </row>
    <row r="818" spans="1:30" hidden="1">
      <c r="A818" s="30" t="s">
        <v>4670</v>
      </c>
      <c r="B818" s="30" t="s">
        <v>4675</v>
      </c>
      <c r="C818" s="30" t="b">
        <v>1</v>
      </c>
      <c r="D818" s="30" t="s">
        <v>940</v>
      </c>
      <c r="E818" s="30" t="s">
        <v>10536</v>
      </c>
      <c r="F818" s="30"/>
      <c r="G818" s="30" t="s">
        <v>10537</v>
      </c>
      <c r="H818" s="30">
        <v>0</v>
      </c>
      <c r="I818" s="32">
        <v>43190</v>
      </c>
      <c r="J818" s="32">
        <v>43019</v>
      </c>
      <c r="K818" s="30"/>
      <c r="L818" s="32">
        <v>42920</v>
      </c>
      <c r="M818" s="30">
        <v>40324.980000000003</v>
      </c>
      <c r="N818" s="30">
        <v>0</v>
      </c>
      <c r="O818" s="30">
        <v>672.08</v>
      </c>
      <c r="P818" s="30">
        <v>0</v>
      </c>
      <c r="Q818" s="30">
        <v>672.08</v>
      </c>
      <c r="R818" s="30">
        <v>5995.32</v>
      </c>
      <c r="S818" s="30">
        <v>5995.32</v>
      </c>
      <c r="T818" s="30">
        <v>34329.660000000003</v>
      </c>
      <c r="U818" s="30">
        <v>34329.660000000003</v>
      </c>
      <c r="V818" s="30">
        <v>672.08</v>
      </c>
      <c r="W818" s="30">
        <v>0</v>
      </c>
      <c r="X818" s="30">
        <v>672.08</v>
      </c>
      <c r="Y818" s="30">
        <v>5995.32</v>
      </c>
      <c r="Z818" s="30">
        <v>5995.32</v>
      </c>
      <c r="AA818" s="30">
        <v>40324.980000000003</v>
      </c>
      <c r="AB818" s="30">
        <v>0</v>
      </c>
      <c r="AC818" s="30">
        <v>0</v>
      </c>
      <c r="AD818" s="30">
        <v>0</v>
      </c>
    </row>
    <row r="819" spans="1:30" hidden="1">
      <c r="A819" s="30" t="s">
        <v>4671</v>
      </c>
      <c r="B819" s="30" t="s">
        <v>4676</v>
      </c>
      <c r="C819" s="30" t="b">
        <v>1</v>
      </c>
      <c r="D819" s="30" t="s">
        <v>940</v>
      </c>
      <c r="E819" s="30" t="s">
        <v>10536</v>
      </c>
      <c r="F819" s="30"/>
      <c r="G819" s="30" t="s">
        <v>10537</v>
      </c>
      <c r="H819" s="30">
        <v>0</v>
      </c>
      <c r="I819" s="32">
        <v>43190</v>
      </c>
      <c r="J819" s="32">
        <v>43019</v>
      </c>
      <c r="K819" s="30"/>
      <c r="L819" s="32">
        <v>42919</v>
      </c>
      <c r="M819" s="30">
        <v>29640</v>
      </c>
      <c r="N819" s="30">
        <v>0</v>
      </c>
      <c r="O819" s="30">
        <v>494</v>
      </c>
      <c r="P819" s="30">
        <v>0</v>
      </c>
      <c r="Q819" s="30">
        <v>494</v>
      </c>
      <c r="R819" s="30">
        <v>4422.99</v>
      </c>
      <c r="S819" s="30">
        <v>4422.99</v>
      </c>
      <c r="T819" s="30">
        <v>25217.01</v>
      </c>
      <c r="U819" s="30">
        <v>25217.01</v>
      </c>
      <c r="V819" s="30">
        <v>494</v>
      </c>
      <c r="W819" s="30">
        <v>0</v>
      </c>
      <c r="X819" s="30">
        <v>494</v>
      </c>
      <c r="Y819" s="30">
        <v>4422.99</v>
      </c>
      <c r="Z819" s="30">
        <v>4422.99</v>
      </c>
      <c r="AA819" s="30">
        <v>29640</v>
      </c>
      <c r="AB819" s="30">
        <v>0</v>
      </c>
      <c r="AC819" s="30">
        <v>0</v>
      </c>
      <c r="AD819" s="30">
        <v>0</v>
      </c>
    </row>
    <row r="820" spans="1:30" hidden="1">
      <c r="A820" s="30" t="s">
        <v>4672</v>
      </c>
      <c r="B820" s="30" t="s">
        <v>4677</v>
      </c>
      <c r="C820" s="30" t="b">
        <v>1</v>
      </c>
      <c r="D820" s="30" t="s">
        <v>940</v>
      </c>
      <c r="E820" s="30" t="s">
        <v>10536</v>
      </c>
      <c r="F820" s="30"/>
      <c r="G820" s="30" t="s">
        <v>10537</v>
      </c>
      <c r="H820" s="30">
        <v>0</v>
      </c>
      <c r="I820" s="32">
        <v>43190</v>
      </c>
      <c r="J820" s="32">
        <v>43019</v>
      </c>
      <c r="K820" s="30"/>
      <c r="L820" s="32">
        <v>42919</v>
      </c>
      <c r="M820" s="30">
        <v>12540</v>
      </c>
      <c r="N820" s="30">
        <v>0</v>
      </c>
      <c r="O820" s="30">
        <v>209</v>
      </c>
      <c r="P820" s="30">
        <v>0</v>
      </c>
      <c r="Q820" s="30">
        <v>209</v>
      </c>
      <c r="R820" s="30">
        <v>1871.27</v>
      </c>
      <c r="S820" s="30">
        <v>1871.27</v>
      </c>
      <c r="T820" s="30">
        <v>10668.73</v>
      </c>
      <c r="U820" s="30">
        <v>10668.73</v>
      </c>
      <c r="V820" s="30">
        <v>209</v>
      </c>
      <c r="W820" s="30">
        <v>0</v>
      </c>
      <c r="X820" s="30">
        <v>209</v>
      </c>
      <c r="Y820" s="30">
        <v>1871.27</v>
      </c>
      <c r="Z820" s="30">
        <v>1871.27</v>
      </c>
      <c r="AA820" s="30">
        <v>12540</v>
      </c>
      <c r="AB820" s="30">
        <v>0</v>
      </c>
      <c r="AC820" s="30">
        <v>0</v>
      </c>
      <c r="AD820" s="30">
        <v>0</v>
      </c>
    </row>
    <row r="821" spans="1:30" hidden="1">
      <c r="A821" s="30" t="s">
        <v>4673</v>
      </c>
      <c r="B821" s="30" t="s">
        <v>4678</v>
      </c>
      <c r="C821" s="30" t="b">
        <v>1</v>
      </c>
      <c r="D821" s="30" t="s">
        <v>940</v>
      </c>
      <c r="E821" s="30" t="s">
        <v>10536</v>
      </c>
      <c r="F821" s="30"/>
      <c r="G821" s="30" t="s">
        <v>10537</v>
      </c>
      <c r="H821" s="30">
        <v>0</v>
      </c>
      <c r="I821" s="32">
        <v>43190</v>
      </c>
      <c r="J821" s="32">
        <v>43020</v>
      </c>
      <c r="K821" s="30"/>
      <c r="L821" s="32">
        <v>42853</v>
      </c>
      <c r="M821" s="30">
        <v>7147.8</v>
      </c>
      <c r="N821" s="30">
        <v>0</v>
      </c>
      <c r="O821" s="30">
        <v>119.13</v>
      </c>
      <c r="P821" s="30">
        <v>0</v>
      </c>
      <c r="Q821" s="30">
        <v>119.13</v>
      </c>
      <c r="R821" s="30">
        <v>1322.18</v>
      </c>
      <c r="S821" s="30">
        <v>1322.18</v>
      </c>
      <c r="T821" s="30">
        <v>5825.62</v>
      </c>
      <c r="U821" s="30">
        <v>5825.62</v>
      </c>
      <c r="V821" s="30">
        <v>119.13</v>
      </c>
      <c r="W821" s="30">
        <v>0</v>
      </c>
      <c r="X821" s="30">
        <v>119.13</v>
      </c>
      <c r="Y821" s="30">
        <v>1322.18</v>
      </c>
      <c r="Z821" s="30">
        <v>1322.18</v>
      </c>
      <c r="AA821" s="30">
        <v>7147.8</v>
      </c>
      <c r="AB821" s="30">
        <v>0</v>
      </c>
      <c r="AC821" s="30">
        <v>0</v>
      </c>
      <c r="AD821" s="30">
        <v>0</v>
      </c>
    </row>
    <row r="822" spans="1:30" hidden="1">
      <c r="A822" s="30" t="s">
        <v>1238</v>
      </c>
      <c r="B822" s="30" t="s">
        <v>1239</v>
      </c>
      <c r="C822" s="30" t="b">
        <v>1</v>
      </c>
      <c r="D822" s="30" t="s">
        <v>1240</v>
      </c>
      <c r="E822" s="30" t="s">
        <v>10607</v>
      </c>
      <c r="F822" s="30"/>
      <c r="G822" s="30" t="s">
        <v>10608</v>
      </c>
      <c r="H822" s="30">
        <v>9</v>
      </c>
      <c r="I822" s="32">
        <v>42825</v>
      </c>
      <c r="J822" s="32">
        <v>42388</v>
      </c>
      <c r="K822" s="30"/>
      <c r="L822" s="32">
        <v>36756</v>
      </c>
      <c r="M822" s="30">
        <v>797</v>
      </c>
      <c r="N822" s="30">
        <v>0</v>
      </c>
      <c r="O822" s="30">
        <v>0</v>
      </c>
      <c r="P822" s="30">
        <v>0</v>
      </c>
      <c r="Q822" s="30">
        <v>0</v>
      </c>
      <c r="R822" s="30">
        <v>0</v>
      </c>
      <c r="S822" s="30">
        <v>797</v>
      </c>
      <c r="T822" s="30">
        <v>0</v>
      </c>
      <c r="U822" s="30">
        <v>0</v>
      </c>
      <c r="V822" s="30">
        <v>0</v>
      </c>
      <c r="W822" s="30">
        <v>0</v>
      </c>
      <c r="X822" s="30">
        <v>0</v>
      </c>
      <c r="Y822" s="30">
        <v>0</v>
      </c>
      <c r="Z822" s="30">
        <v>797</v>
      </c>
      <c r="AA822" s="30">
        <v>0</v>
      </c>
      <c r="AB822" s="30">
        <v>0</v>
      </c>
      <c r="AC822" s="30">
        <v>0</v>
      </c>
      <c r="AD822" s="30">
        <v>0</v>
      </c>
    </row>
    <row r="823" spans="1:30" hidden="1">
      <c r="A823" s="30" t="s">
        <v>1241</v>
      </c>
      <c r="B823" s="30" t="s">
        <v>1242</v>
      </c>
      <c r="C823" s="30" t="b">
        <v>1</v>
      </c>
      <c r="D823" s="30" t="s">
        <v>1240</v>
      </c>
      <c r="E823" s="30" t="s">
        <v>10607</v>
      </c>
      <c r="F823" s="30"/>
      <c r="G823" s="30" t="s">
        <v>10608</v>
      </c>
      <c r="H823" s="30">
        <v>9</v>
      </c>
      <c r="I823" s="32">
        <v>42978</v>
      </c>
      <c r="J823" s="32">
        <v>42388</v>
      </c>
      <c r="K823" s="30"/>
      <c r="L823" s="32">
        <v>36799</v>
      </c>
      <c r="M823" s="30">
        <v>1085</v>
      </c>
      <c r="N823" s="30">
        <v>0</v>
      </c>
      <c r="O823" s="30">
        <v>3.91</v>
      </c>
      <c r="P823" s="30">
        <v>46.86</v>
      </c>
      <c r="Q823" s="30">
        <v>3.9</v>
      </c>
      <c r="R823" s="30">
        <v>19.52</v>
      </c>
      <c r="S823" s="30">
        <v>1085</v>
      </c>
      <c r="T823" s="30">
        <v>0</v>
      </c>
      <c r="U823" s="30">
        <v>0</v>
      </c>
      <c r="V823" s="30">
        <v>3.91</v>
      </c>
      <c r="W823" s="30">
        <v>46.86</v>
      </c>
      <c r="X823" s="30">
        <v>3.9</v>
      </c>
      <c r="Y823" s="30">
        <v>19.52</v>
      </c>
      <c r="Z823" s="30">
        <v>1085</v>
      </c>
      <c r="AA823" s="30">
        <v>46.85</v>
      </c>
      <c r="AB823" s="30">
        <v>0</v>
      </c>
      <c r="AC823" s="30">
        <v>0</v>
      </c>
      <c r="AD823" s="30">
        <v>0</v>
      </c>
    </row>
    <row r="824" spans="1:30" hidden="1">
      <c r="A824" s="30" t="s">
        <v>1243</v>
      </c>
      <c r="B824" s="30" t="s">
        <v>1244</v>
      </c>
      <c r="C824" s="30" t="b">
        <v>1</v>
      </c>
      <c r="D824" s="30" t="s">
        <v>1240</v>
      </c>
      <c r="E824" s="30" t="s">
        <v>10607</v>
      </c>
      <c r="F824" s="30"/>
      <c r="G824" s="30" t="s">
        <v>10608</v>
      </c>
      <c r="H824" s="30">
        <v>9</v>
      </c>
      <c r="I824" s="32">
        <v>43039</v>
      </c>
      <c r="J824" s="32">
        <v>42388</v>
      </c>
      <c r="K824" s="30"/>
      <c r="L824" s="32">
        <v>36860</v>
      </c>
      <c r="M824" s="30">
        <v>505.02</v>
      </c>
      <c r="N824" s="30">
        <v>0</v>
      </c>
      <c r="O824" s="30">
        <v>1.88</v>
      </c>
      <c r="P824" s="30">
        <v>22.56</v>
      </c>
      <c r="Q824" s="30">
        <v>1.87</v>
      </c>
      <c r="R824" s="30">
        <v>13.14</v>
      </c>
      <c r="S824" s="30">
        <v>505.02</v>
      </c>
      <c r="T824" s="30">
        <v>0</v>
      </c>
      <c r="U824" s="30">
        <v>0</v>
      </c>
      <c r="V824" s="30">
        <v>1.88</v>
      </c>
      <c r="W824" s="30">
        <v>22.56</v>
      </c>
      <c r="X824" s="30">
        <v>1.87</v>
      </c>
      <c r="Y824" s="30">
        <v>13.14</v>
      </c>
      <c r="Z824" s="30">
        <v>505.02</v>
      </c>
      <c r="AA824" s="30">
        <v>45.1</v>
      </c>
      <c r="AB824" s="30">
        <v>0</v>
      </c>
      <c r="AC824" s="30">
        <v>0</v>
      </c>
      <c r="AD824" s="30">
        <v>0</v>
      </c>
    </row>
    <row r="825" spans="1:30" hidden="1">
      <c r="A825" s="30" t="s">
        <v>1245</v>
      </c>
      <c r="B825" s="30" t="s">
        <v>1246</v>
      </c>
      <c r="C825" s="30" t="b">
        <v>1</v>
      </c>
      <c r="D825" s="30" t="s">
        <v>1240</v>
      </c>
      <c r="E825" s="30" t="s">
        <v>10607</v>
      </c>
      <c r="F825" s="30"/>
      <c r="G825" s="30" t="s">
        <v>10608</v>
      </c>
      <c r="H825" s="30">
        <v>0</v>
      </c>
      <c r="I825" s="32">
        <v>43190</v>
      </c>
      <c r="J825" s="32">
        <v>42388</v>
      </c>
      <c r="K825" s="30"/>
      <c r="L825" s="32">
        <v>36922</v>
      </c>
      <c r="M825" s="30">
        <v>375</v>
      </c>
      <c r="N825" s="30">
        <v>0</v>
      </c>
      <c r="O825" s="30">
        <v>1.05</v>
      </c>
      <c r="P825" s="30">
        <v>12.64</v>
      </c>
      <c r="Q825" s="30">
        <v>1.06</v>
      </c>
      <c r="R825" s="30">
        <v>12.66</v>
      </c>
      <c r="S825" s="30">
        <v>365.51</v>
      </c>
      <c r="T825" s="30">
        <v>9.49</v>
      </c>
      <c r="U825" s="30">
        <v>9.49</v>
      </c>
      <c r="V825" s="30">
        <v>1.05</v>
      </c>
      <c r="W825" s="30">
        <v>12.64</v>
      </c>
      <c r="X825" s="30">
        <v>1.06</v>
      </c>
      <c r="Y825" s="30">
        <v>12.66</v>
      </c>
      <c r="Z825" s="30">
        <v>365.51</v>
      </c>
      <c r="AA825" s="30">
        <v>37.94</v>
      </c>
      <c r="AB825" s="30">
        <v>0</v>
      </c>
      <c r="AC825" s="30">
        <v>0</v>
      </c>
      <c r="AD825" s="30">
        <v>0</v>
      </c>
    </row>
    <row r="826" spans="1:30" hidden="1">
      <c r="A826" s="30" t="s">
        <v>1247</v>
      </c>
      <c r="B826" s="30" t="s">
        <v>1248</v>
      </c>
      <c r="C826" s="30" t="b">
        <v>1</v>
      </c>
      <c r="D826" s="30" t="s">
        <v>1240</v>
      </c>
      <c r="E826" s="30" t="s">
        <v>10607</v>
      </c>
      <c r="F826" s="30"/>
      <c r="G826" s="30" t="s">
        <v>10608</v>
      </c>
      <c r="H826" s="30">
        <v>0</v>
      </c>
      <c r="I826" s="32">
        <v>43190</v>
      </c>
      <c r="J826" s="32">
        <v>42388</v>
      </c>
      <c r="K826" s="30"/>
      <c r="L826" s="32">
        <v>36943</v>
      </c>
      <c r="M826" s="30">
        <v>1195</v>
      </c>
      <c r="N826" s="30">
        <v>0</v>
      </c>
      <c r="O826" s="30">
        <v>3.35</v>
      </c>
      <c r="P826" s="30">
        <v>40.200000000000003</v>
      </c>
      <c r="Q826" s="30">
        <v>3.34</v>
      </c>
      <c r="R826" s="30">
        <v>40.15</v>
      </c>
      <c r="S826" s="30">
        <v>1161.55</v>
      </c>
      <c r="T826" s="30">
        <v>33.450000000000003</v>
      </c>
      <c r="U826" s="30">
        <v>33.450000000000003</v>
      </c>
      <c r="V826" s="30">
        <v>3.35</v>
      </c>
      <c r="W826" s="30">
        <v>40.200000000000003</v>
      </c>
      <c r="X826" s="30">
        <v>3.34</v>
      </c>
      <c r="Y826" s="30">
        <v>40.15</v>
      </c>
      <c r="Z826" s="30">
        <v>1161.55</v>
      </c>
      <c r="AA826" s="30">
        <v>120.5</v>
      </c>
      <c r="AB826" s="30">
        <v>0</v>
      </c>
      <c r="AC826" s="30">
        <v>0</v>
      </c>
      <c r="AD826" s="30">
        <v>0</v>
      </c>
    </row>
    <row r="827" spans="1:30" hidden="1">
      <c r="A827" s="30" t="s">
        <v>10609</v>
      </c>
      <c r="B827" s="30" t="s">
        <v>10610</v>
      </c>
      <c r="C827" s="30" t="b">
        <v>1</v>
      </c>
      <c r="D827" s="30" t="s">
        <v>1240</v>
      </c>
      <c r="E827" s="30" t="s">
        <v>10607</v>
      </c>
      <c r="F827" s="30"/>
      <c r="G827" s="30" t="s">
        <v>10608</v>
      </c>
      <c r="H827" s="30">
        <v>10</v>
      </c>
      <c r="I827" s="32">
        <v>42460</v>
      </c>
      <c r="J827" s="32">
        <v>42388</v>
      </c>
      <c r="K827" s="32">
        <v>42460</v>
      </c>
      <c r="L827" s="32">
        <v>36799</v>
      </c>
      <c r="M827" s="30">
        <v>450</v>
      </c>
      <c r="N827" s="30">
        <v>0</v>
      </c>
      <c r="O827" s="30">
        <v>2.61</v>
      </c>
      <c r="P827" s="30">
        <v>31.53</v>
      </c>
      <c r="Q827" s="30">
        <v>2.61</v>
      </c>
      <c r="R827" s="30">
        <v>31.32</v>
      </c>
      <c r="S827" s="30">
        <v>434.32</v>
      </c>
      <c r="T827" s="30">
        <v>15.68</v>
      </c>
      <c r="U827" s="30">
        <v>15.68</v>
      </c>
      <c r="V827" s="30">
        <v>2.61</v>
      </c>
      <c r="W827" s="30">
        <v>31.53</v>
      </c>
      <c r="X827" s="30">
        <v>2.61</v>
      </c>
      <c r="Y827" s="30">
        <v>31.32</v>
      </c>
      <c r="Z827" s="30">
        <v>434.32</v>
      </c>
      <c r="AA827" s="30">
        <v>33.950000000000003</v>
      </c>
      <c r="AB827" s="30">
        <v>15.68</v>
      </c>
      <c r="AC827" s="30">
        <v>0</v>
      </c>
      <c r="AD827" s="30">
        <v>-15.68</v>
      </c>
    </row>
    <row r="828" spans="1:30" hidden="1">
      <c r="A828" s="30" t="s">
        <v>1249</v>
      </c>
      <c r="B828" s="30" t="s">
        <v>1250</v>
      </c>
      <c r="C828" s="30" t="b">
        <v>1</v>
      </c>
      <c r="D828" s="30" t="s">
        <v>1240</v>
      </c>
      <c r="E828" s="30" t="s">
        <v>10607</v>
      </c>
      <c r="F828" s="30"/>
      <c r="G828" s="30" t="s">
        <v>10608</v>
      </c>
      <c r="H828" s="30">
        <v>9</v>
      </c>
      <c r="I828" s="32">
        <v>42978</v>
      </c>
      <c r="J828" s="32">
        <v>42388</v>
      </c>
      <c r="K828" s="30"/>
      <c r="L828" s="32">
        <v>36799</v>
      </c>
      <c r="M828" s="30">
        <v>797</v>
      </c>
      <c r="N828" s="30">
        <v>0</v>
      </c>
      <c r="O828" s="30">
        <v>2.87</v>
      </c>
      <c r="P828" s="30">
        <v>34.44</v>
      </c>
      <c r="Q828" s="30">
        <v>2.86</v>
      </c>
      <c r="R828" s="30">
        <v>14.32</v>
      </c>
      <c r="S828" s="30">
        <v>797</v>
      </c>
      <c r="T828" s="30">
        <v>0</v>
      </c>
      <c r="U828" s="30">
        <v>0</v>
      </c>
      <c r="V828" s="30">
        <v>2.87</v>
      </c>
      <c r="W828" s="30">
        <v>34.44</v>
      </c>
      <c r="X828" s="30">
        <v>2.86</v>
      </c>
      <c r="Y828" s="30">
        <v>14.32</v>
      </c>
      <c r="Z828" s="30">
        <v>797</v>
      </c>
      <c r="AA828" s="30">
        <v>34.409999999999997</v>
      </c>
      <c r="AB828" s="30">
        <v>0</v>
      </c>
      <c r="AC828" s="30">
        <v>0</v>
      </c>
      <c r="AD828" s="30">
        <v>0</v>
      </c>
    </row>
    <row r="829" spans="1:30" hidden="1">
      <c r="A829" s="30" t="s">
        <v>10611</v>
      </c>
      <c r="B829" s="30" t="s">
        <v>10612</v>
      </c>
      <c r="C829" s="30" t="b">
        <v>1</v>
      </c>
      <c r="D829" s="30" t="s">
        <v>1240</v>
      </c>
      <c r="E829" s="30" t="s">
        <v>10607</v>
      </c>
      <c r="F829" s="30"/>
      <c r="G829" s="30" t="s">
        <v>10608</v>
      </c>
      <c r="H829" s="30">
        <v>10</v>
      </c>
      <c r="I829" s="32">
        <v>42460</v>
      </c>
      <c r="J829" s="32">
        <v>42388</v>
      </c>
      <c r="K829" s="32">
        <v>42460</v>
      </c>
      <c r="L829" s="32">
        <v>36799</v>
      </c>
      <c r="M829" s="30">
        <v>450</v>
      </c>
      <c r="N829" s="30">
        <v>0</v>
      </c>
      <c r="O829" s="30">
        <v>2.61</v>
      </c>
      <c r="P829" s="30">
        <v>31.52</v>
      </c>
      <c r="Q829" s="30">
        <v>2.61</v>
      </c>
      <c r="R829" s="30">
        <v>31.32</v>
      </c>
      <c r="S829" s="30">
        <v>434.34</v>
      </c>
      <c r="T829" s="30">
        <v>15.66</v>
      </c>
      <c r="U829" s="30">
        <v>15.66</v>
      </c>
      <c r="V829" s="30">
        <v>2.61</v>
      </c>
      <c r="W829" s="30">
        <v>31.52</v>
      </c>
      <c r="X829" s="30">
        <v>2.61</v>
      </c>
      <c r="Y829" s="30">
        <v>31.32</v>
      </c>
      <c r="Z829" s="30">
        <v>434.34</v>
      </c>
      <c r="AA829" s="30">
        <v>33.93</v>
      </c>
      <c r="AB829" s="30">
        <v>15.66</v>
      </c>
      <c r="AC829" s="30">
        <v>0</v>
      </c>
      <c r="AD829" s="30">
        <v>-15.66</v>
      </c>
    </row>
    <row r="830" spans="1:30" hidden="1">
      <c r="A830" s="30" t="s">
        <v>10613</v>
      </c>
      <c r="B830" s="30" t="s">
        <v>10614</v>
      </c>
      <c r="C830" s="30" t="b">
        <v>1</v>
      </c>
      <c r="D830" s="30" t="s">
        <v>1240</v>
      </c>
      <c r="E830" s="30" t="s">
        <v>10607</v>
      </c>
      <c r="F830" s="30"/>
      <c r="G830" s="30" t="s">
        <v>10608</v>
      </c>
      <c r="H830" s="30">
        <v>10</v>
      </c>
      <c r="I830" s="32">
        <v>42460</v>
      </c>
      <c r="J830" s="32">
        <v>42388</v>
      </c>
      <c r="K830" s="32">
        <v>42460</v>
      </c>
      <c r="L830" s="32">
        <v>36895</v>
      </c>
      <c r="M830" s="30">
        <v>450</v>
      </c>
      <c r="N830" s="30">
        <v>0</v>
      </c>
      <c r="O830" s="30">
        <v>2.81</v>
      </c>
      <c r="P830" s="30">
        <v>33.659999999999997</v>
      </c>
      <c r="Q830" s="30">
        <v>2.81</v>
      </c>
      <c r="R830" s="30">
        <v>33.72</v>
      </c>
      <c r="S830" s="30">
        <v>424.7</v>
      </c>
      <c r="T830" s="30">
        <v>25.3</v>
      </c>
      <c r="U830" s="30">
        <v>25.3</v>
      </c>
      <c r="V830" s="30">
        <v>2.81</v>
      </c>
      <c r="W830" s="30">
        <v>33.659999999999997</v>
      </c>
      <c r="X830" s="30">
        <v>2.81</v>
      </c>
      <c r="Y830" s="30">
        <v>33.72</v>
      </c>
      <c r="Z830" s="30">
        <v>424.7</v>
      </c>
      <c r="AA830" s="30">
        <v>33.729999999999997</v>
      </c>
      <c r="AB830" s="30">
        <v>25.3</v>
      </c>
      <c r="AC830" s="30">
        <v>0</v>
      </c>
      <c r="AD830" s="30">
        <v>-25.3</v>
      </c>
    </row>
    <row r="831" spans="1:30" hidden="1">
      <c r="A831" s="30" t="s">
        <v>10615</v>
      </c>
      <c r="B831" s="30" t="s">
        <v>10616</v>
      </c>
      <c r="C831" s="30" t="b">
        <v>1</v>
      </c>
      <c r="D831" s="30" t="s">
        <v>1240</v>
      </c>
      <c r="E831" s="30" t="s">
        <v>10607</v>
      </c>
      <c r="F831" s="30"/>
      <c r="G831" s="30" t="s">
        <v>10608</v>
      </c>
      <c r="H831" s="30">
        <v>10</v>
      </c>
      <c r="I831" s="32">
        <v>42460</v>
      </c>
      <c r="J831" s="32">
        <v>42388</v>
      </c>
      <c r="K831" s="32">
        <v>42460</v>
      </c>
      <c r="L831" s="32">
        <v>36799</v>
      </c>
      <c r="M831" s="30">
        <v>450</v>
      </c>
      <c r="N831" s="30">
        <v>0</v>
      </c>
      <c r="O831" s="30">
        <v>2.61</v>
      </c>
      <c r="P831" s="30">
        <v>31.53</v>
      </c>
      <c r="Q831" s="30">
        <v>2.61</v>
      </c>
      <c r="R831" s="30">
        <v>31.32</v>
      </c>
      <c r="S831" s="30">
        <v>434.32</v>
      </c>
      <c r="T831" s="30">
        <v>15.68</v>
      </c>
      <c r="U831" s="30">
        <v>15.68</v>
      </c>
      <c r="V831" s="30">
        <v>2.61</v>
      </c>
      <c r="W831" s="30">
        <v>31.53</v>
      </c>
      <c r="X831" s="30">
        <v>2.61</v>
      </c>
      <c r="Y831" s="30">
        <v>31.32</v>
      </c>
      <c r="Z831" s="30">
        <v>434.32</v>
      </c>
      <c r="AA831" s="30">
        <v>33.950000000000003</v>
      </c>
      <c r="AB831" s="30">
        <v>15.68</v>
      </c>
      <c r="AC831" s="30">
        <v>0</v>
      </c>
      <c r="AD831" s="30">
        <v>-15.68</v>
      </c>
    </row>
    <row r="832" spans="1:30" hidden="1">
      <c r="A832" s="30" t="s">
        <v>10617</v>
      </c>
      <c r="B832" s="30" t="s">
        <v>10618</v>
      </c>
      <c r="C832" s="30" t="b">
        <v>1</v>
      </c>
      <c r="D832" s="30" t="s">
        <v>1240</v>
      </c>
      <c r="E832" s="30" t="s">
        <v>10607</v>
      </c>
      <c r="F832" s="30"/>
      <c r="G832" s="30" t="s">
        <v>10608</v>
      </c>
      <c r="H832" s="30">
        <v>10</v>
      </c>
      <c r="I832" s="32">
        <v>42460</v>
      </c>
      <c r="J832" s="32">
        <v>42388</v>
      </c>
      <c r="K832" s="32">
        <v>42460</v>
      </c>
      <c r="L832" s="32">
        <v>36799</v>
      </c>
      <c r="M832" s="30">
        <v>450</v>
      </c>
      <c r="N832" s="30">
        <v>0</v>
      </c>
      <c r="O832" s="30">
        <v>2.61</v>
      </c>
      <c r="P832" s="30">
        <v>31.53</v>
      </c>
      <c r="Q832" s="30">
        <v>2.61</v>
      </c>
      <c r="R832" s="30">
        <v>31.32</v>
      </c>
      <c r="S832" s="30">
        <v>434.32</v>
      </c>
      <c r="T832" s="30">
        <v>15.68</v>
      </c>
      <c r="U832" s="30">
        <v>15.68</v>
      </c>
      <c r="V832" s="30">
        <v>2.61</v>
      </c>
      <c r="W832" s="30">
        <v>31.53</v>
      </c>
      <c r="X832" s="30">
        <v>2.61</v>
      </c>
      <c r="Y832" s="30">
        <v>31.32</v>
      </c>
      <c r="Z832" s="30">
        <v>434.32</v>
      </c>
      <c r="AA832" s="30">
        <v>33.950000000000003</v>
      </c>
      <c r="AB832" s="30">
        <v>15.68</v>
      </c>
      <c r="AC832" s="30">
        <v>0</v>
      </c>
      <c r="AD832" s="30">
        <v>-15.68</v>
      </c>
    </row>
    <row r="833" spans="1:30" hidden="1">
      <c r="A833" s="30" t="s">
        <v>10619</v>
      </c>
      <c r="B833" s="30" t="s">
        <v>10620</v>
      </c>
      <c r="C833" s="30" t="b">
        <v>1</v>
      </c>
      <c r="D833" s="30" t="s">
        <v>1240</v>
      </c>
      <c r="E833" s="30" t="s">
        <v>10607</v>
      </c>
      <c r="F833" s="30"/>
      <c r="G833" s="30" t="s">
        <v>10608</v>
      </c>
      <c r="H833" s="30">
        <v>10</v>
      </c>
      <c r="I833" s="32">
        <v>42460</v>
      </c>
      <c r="J833" s="32">
        <v>42388</v>
      </c>
      <c r="K833" s="32">
        <v>42460</v>
      </c>
      <c r="L833" s="32">
        <v>36799</v>
      </c>
      <c r="M833" s="30">
        <v>450</v>
      </c>
      <c r="N833" s="30">
        <v>0</v>
      </c>
      <c r="O833" s="30">
        <v>2.61</v>
      </c>
      <c r="P833" s="30">
        <v>31.53</v>
      </c>
      <c r="Q833" s="30">
        <v>2.61</v>
      </c>
      <c r="R833" s="30">
        <v>31.32</v>
      </c>
      <c r="S833" s="30">
        <v>434.32</v>
      </c>
      <c r="T833" s="30">
        <v>15.68</v>
      </c>
      <c r="U833" s="30">
        <v>15.68</v>
      </c>
      <c r="V833" s="30">
        <v>2.61</v>
      </c>
      <c r="W833" s="30">
        <v>31.53</v>
      </c>
      <c r="X833" s="30">
        <v>2.61</v>
      </c>
      <c r="Y833" s="30">
        <v>31.32</v>
      </c>
      <c r="Z833" s="30">
        <v>434.32</v>
      </c>
      <c r="AA833" s="30">
        <v>33.950000000000003</v>
      </c>
      <c r="AB833" s="30">
        <v>15.68</v>
      </c>
      <c r="AC833" s="30">
        <v>0</v>
      </c>
      <c r="AD833" s="30">
        <v>-15.68</v>
      </c>
    </row>
    <row r="834" spans="1:30" hidden="1">
      <c r="A834" s="30" t="s">
        <v>10621</v>
      </c>
      <c r="B834" s="30" t="s">
        <v>10622</v>
      </c>
      <c r="C834" s="30" t="b">
        <v>1</v>
      </c>
      <c r="D834" s="30" t="s">
        <v>1240</v>
      </c>
      <c r="E834" s="30" t="s">
        <v>10607</v>
      </c>
      <c r="F834" s="30"/>
      <c r="G834" s="30" t="s">
        <v>10608</v>
      </c>
      <c r="H834" s="30">
        <v>10</v>
      </c>
      <c r="I834" s="32">
        <v>42460</v>
      </c>
      <c r="J834" s="32">
        <v>42388</v>
      </c>
      <c r="K834" s="32">
        <v>42460</v>
      </c>
      <c r="L834" s="32">
        <v>36799</v>
      </c>
      <c r="M834" s="30">
        <v>450</v>
      </c>
      <c r="N834" s="30">
        <v>0</v>
      </c>
      <c r="O834" s="30">
        <v>2.61</v>
      </c>
      <c r="P834" s="30">
        <v>31.53</v>
      </c>
      <c r="Q834" s="30">
        <v>2.61</v>
      </c>
      <c r="R834" s="30">
        <v>31.32</v>
      </c>
      <c r="S834" s="30">
        <v>434.32</v>
      </c>
      <c r="T834" s="30">
        <v>15.68</v>
      </c>
      <c r="U834" s="30">
        <v>15.68</v>
      </c>
      <c r="V834" s="30">
        <v>2.61</v>
      </c>
      <c r="W834" s="30">
        <v>31.53</v>
      </c>
      <c r="X834" s="30">
        <v>2.61</v>
      </c>
      <c r="Y834" s="30">
        <v>31.32</v>
      </c>
      <c r="Z834" s="30">
        <v>434.32</v>
      </c>
      <c r="AA834" s="30">
        <v>33.950000000000003</v>
      </c>
      <c r="AB834" s="30">
        <v>15.68</v>
      </c>
      <c r="AC834" s="30">
        <v>0</v>
      </c>
      <c r="AD834" s="30">
        <v>-15.68</v>
      </c>
    </row>
    <row r="835" spans="1:30" hidden="1">
      <c r="A835" s="30" t="s">
        <v>10623</v>
      </c>
      <c r="B835" s="30" t="s">
        <v>10624</v>
      </c>
      <c r="C835" s="30" t="b">
        <v>1</v>
      </c>
      <c r="D835" s="30" t="s">
        <v>1240</v>
      </c>
      <c r="E835" s="30" t="s">
        <v>10607</v>
      </c>
      <c r="F835" s="30"/>
      <c r="G835" s="30" t="s">
        <v>10608</v>
      </c>
      <c r="H835" s="30">
        <v>10</v>
      </c>
      <c r="I835" s="32">
        <v>42460</v>
      </c>
      <c r="J835" s="32">
        <v>42388</v>
      </c>
      <c r="K835" s="32">
        <v>42460</v>
      </c>
      <c r="L835" s="32">
        <v>36799</v>
      </c>
      <c r="M835" s="30">
        <v>450</v>
      </c>
      <c r="N835" s="30">
        <v>0</v>
      </c>
      <c r="O835" s="30">
        <v>2.61</v>
      </c>
      <c r="P835" s="30">
        <v>31.53</v>
      </c>
      <c r="Q835" s="30">
        <v>2.61</v>
      </c>
      <c r="R835" s="30">
        <v>31.32</v>
      </c>
      <c r="S835" s="30">
        <v>434.32</v>
      </c>
      <c r="T835" s="30">
        <v>15.68</v>
      </c>
      <c r="U835" s="30">
        <v>15.68</v>
      </c>
      <c r="V835" s="30">
        <v>2.61</v>
      </c>
      <c r="W835" s="30">
        <v>31.53</v>
      </c>
      <c r="X835" s="30">
        <v>2.61</v>
      </c>
      <c r="Y835" s="30">
        <v>31.32</v>
      </c>
      <c r="Z835" s="30">
        <v>434.32</v>
      </c>
      <c r="AA835" s="30">
        <v>33.950000000000003</v>
      </c>
      <c r="AB835" s="30">
        <v>15.68</v>
      </c>
      <c r="AC835" s="30">
        <v>0</v>
      </c>
      <c r="AD835" s="30">
        <v>-15.68</v>
      </c>
    </row>
    <row r="836" spans="1:30" hidden="1">
      <c r="A836" s="30" t="s">
        <v>10625</v>
      </c>
      <c r="B836" s="30" t="s">
        <v>10626</v>
      </c>
      <c r="C836" s="30" t="b">
        <v>1</v>
      </c>
      <c r="D836" s="30" t="s">
        <v>1240</v>
      </c>
      <c r="E836" s="30" t="s">
        <v>10607</v>
      </c>
      <c r="F836" s="30"/>
      <c r="G836" s="30" t="s">
        <v>10608</v>
      </c>
      <c r="H836" s="30">
        <v>10</v>
      </c>
      <c r="I836" s="32">
        <v>42460</v>
      </c>
      <c r="J836" s="32">
        <v>42388</v>
      </c>
      <c r="K836" s="32">
        <v>42460</v>
      </c>
      <c r="L836" s="32">
        <v>36799</v>
      </c>
      <c r="M836" s="30">
        <v>450</v>
      </c>
      <c r="N836" s="30">
        <v>0</v>
      </c>
      <c r="O836" s="30">
        <v>2.61</v>
      </c>
      <c r="P836" s="30">
        <v>31.53</v>
      </c>
      <c r="Q836" s="30">
        <v>2.61</v>
      </c>
      <c r="R836" s="30">
        <v>31.32</v>
      </c>
      <c r="S836" s="30">
        <v>434.32</v>
      </c>
      <c r="T836" s="30">
        <v>15.68</v>
      </c>
      <c r="U836" s="30">
        <v>15.68</v>
      </c>
      <c r="V836" s="30">
        <v>2.61</v>
      </c>
      <c r="W836" s="30">
        <v>31.53</v>
      </c>
      <c r="X836" s="30">
        <v>2.61</v>
      </c>
      <c r="Y836" s="30">
        <v>31.32</v>
      </c>
      <c r="Z836" s="30">
        <v>434.32</v>
      </c>
      <c r="AA836" s="30">
        <v>33.950000000000003</v>
      </c>
      <c r="AB836" s="30">
        <v>15.68</v>
      </c>
      <c r="AC836" s="30">
        <v>0</v>
      </c>
      <c r="AD836" s="30">
        <v>-15.68</v>
      </c>
    </row>
    <row r="837" spans="1:30" hidden="1">
      <c r="A837" s="30" t="s">
        <v>10627</v>
      </c>
      <c r="B837" s="30" t="s">
        <v>10628</v>
      </c>
      <c r="C837" s="30" t="b">
        <v>1</v>
      </c>
      <c r="D837" s="30" t="s">
        <v>1240</v>
      </c>
      <c r="E837" s="30" t="s">
        <v>10607</v>
      </c>
      <c r="F837" s="30"/>
      <c r="G837" s="30" t="s">
        <v>10608</v>
      </c>
      <c r="H837" s="30">
        <v>10</v>
      </c>
      <c r="I837" s="32">
        <v>42460</v>
      </c>
      <c r="J837" s="32">
        <v>42388</v>
      </c>
      <c r="K837" s="32">
        <v>42460</v>
      </c>
      <c r="L837" s="32">
        <v>36799</v>
      </c>
      <c r="M837" s="30">
        <v>450</v>
      </c>
      <c r="N837" s="30">
        <v>0</v>
      </c>
      <c r="O837" s="30">
        <v>2.61</v>
      </c>
      <c r="P837" s="30">
        <v>31.53</v>
      </c>
      <c r="Q837" s="30">
        <v>2.61</v>
      </c>
      <c r="R837" s="30">
        <v>31.32</v>
      </c>
      <c r="S837" s="30">
        <v>434.32</v>
      </c>
      <c r="T837" s="30">
        <v>15.68</v>
      </c>
      <c r="U837" s="30">
        <v>15.68</v>
      </c>
      <c r="V837" s="30">
        <v>2.61</v>
      </c>
      <c r="W837" s="30">
        <v>31.53</v>
      </c>
      <c r="X837" s="30">
        <v>2.61</v>
      </c>
      <c r="Y837" s="30">
        <v>31.32</v>
      </c>
      <c r="Z837" s="30">
        <v>434.32</v>
      </c>
      <c r="AA837" s="30">
        <v>33.950000000000003</v>
      </c>
      <c r="AB837" s="30">
        <v>15.68</v>
      </c>
      <c r="AC837" s="30">
        <v>0</v>
      </c>
      <c r="AD837" s="30">
        <v>-15.68</v>
      </c>
    </row>
    <row r="838" spans="1:30" hidden="1">
      <c r="A838" s="30" t="s">
        <v>10629</v>
      </c>
      <c r="B838" s="30" t="s">
        <v>10630</v>
      </c>
      <c r="C838" s="30" t="b">
        <v>1</v>
      </c>
      <c r="D838" s="30" t="s">
        <v>1240</v>
      </c>
      <c r="E838" s="30" t="s">
        <v>10607</v>
      </c>
      <c r="F838" s="30"/>
      <c r="G838" s="30" t="s">
        <v>10608</v>
      </c>
      <c r="H838" s="30">
        <v>10</v>
      </c>
      <c r="I838" s="32">
        <v>42460</v>
      </c>
      <c r="J838" s="32">
        <v>42388</v>
      </c>
      <c r="K838" s="32">
        <v>42460</v>
      </c>
      <c r="L838" s="32">
        <v>36799</v>
      </c>
      <c r="M838" s="30">
        <v>450</v>
      </c>
      <c r="N838" s="30">
        <v>0</v>
      </c>
      <c r="O838" s="30">
        <v>2.61</v>
      </c>
      <c r="P838" s="30">
        <v>31.53</v>
      </c>
      <c r="Q838" s="30">
        <v>2.61</v>
      </c>
      <c r="R838" s="30">
        <v>31.32</v>
      </c>
      <c r="S838" s="30">
        <v>434.32</v>
      </c>
      <c r="T838" s="30">
        <v>15.68</v>
      </c>
      <c r="U838" s="30">
        <v>15.68</v>
      </c>
      <c r="V838" s="30">
        <v>2.61</v>
      </c>
      <c r="W838" s="30">
        <v>31.53</v>
      </c>
      <c r="X838" s="30">
        <v>2.61</v>
      </c>
      <c r="Y838" s="30">
        <v>31.32</v>
      </c>
      <c r="Z838" s="30">
        <v>434.32</v>
      </c>
      <c r="AA838" s="30">
        <v>33.950000000000003</v>
      </c>
      <c r="AB838" s="30">
        <v>15.68</v>
      </c>
      <c r="AC838" s="30">
        <v>0</v>
      </c>
      <c r="AD838" s="30">
        <v>-15.68</v>
      </c>
    </row>
    <row r="839" spans="1:30" hidden="1">
      <c r="A839" s="30" t="s">
        <v>10631</v>
      </c>
      <c r="B839" s="30" t="s">
        <v>10632</v>
      </c>
      <c r="C839" s="30" t="b">
        <v>1</v>
      </c>
      <c r="D839" s="30" t="s">
        <v>1240</v>
      </c>
      <c r="E839" s="30" t="s">
        <v>10607</v>
      </c>
      <c r="F839" s="30"/>
      <c r="G839" s="30" t="s">
        <v>10608</v>
      </c>
      <c r="H839" s="30">
        <v>10</v>
      </c>
      <c r="I839" s="32">
        <v>42460</v>
      </c>
      <c r="J839" s="32">
        <v>42388</v>
      </c>
      <c r="K839" s="32">
        <v>42460</v>
      </c>
      <c r="L839" s="32">
        <v>36799</v>
      </c>
      <c r="M839" s="30">
        <v>450</v>
      </c>
      <c r="N839" s="30">
        <v>0</v>
      </c>
      <c r="O839" s="30">
        <v>2.61</v>
      </c>
      <c r="P839" s="30">
        <v>31.53</v>
      </c>
      <c r="Q839" s="30">
        <v>2.61</v>
      </c>
      <c r="R839" s="30">
        <v>31.32</v>
      </c>
      <c r="S839" s="30">
        <v>434.32</v>
      </c>
      <c r="T839" s="30">
        <v>15.68</v>
      </c>
      <c r="U839" s="30">
        <v>15.68</v>
      </c>
      <c r="V839" s="30">
        <v>2.61</v>
      </c>
      <c r="W839" s="30">
        <v>31.53</v>
      </c>
      <c r="X839" s="30">
        <v>2.61</v>
      </c>
      <c r="Y839" s="30">
        <v>31.32</v>
      </c>
      <c r="Z839" s="30">
        <v>434.32</v>
      </c>
      <c r="AA839" s="30">
        <v>33.950000000000003</v>
      </c>
      <c r="AB839" s="30">
        <v>15.68</v>
      </c>
      <c r="AC839" s="30">
        <v>0</v>
      </c>
      <c r="AD839" s="30">
        <v>-15.68</v>
      </c>
    </row>
    <row r="840" spans="1:30" hidden="1">
      <c r="A840" s="30" t="s">
        <v>10633</v>
      </c>
      <c r="B840" s="30" t="s">
        <v>10634</v>
      </c>
      <c r="C840" s="30" t="b">
        <v>1</v>
      </c>
      <c r="D840" s="30" t="s">
        <v>1240</v>
      </c>
      <c r="E840" s="30" t="s">
        <v>10607</v>
      </c>
      <c r="F840" s="30"/>
      <c r="G840" s="30" t="s">
        <v>10608</v>
      </c>
      <c r="H840" s="30">
        <v>10</v>
      </c>
      <c r="I840" s="32">
        <v>42460</v>
      </c>
      <c r="J840" s="32">
        <v>42388</v>
      </c>
      <c r="K840" s="32">
        <v>42460</v>
      </c>
      <c r="L840" s="32">
        <v>36799</v>
      </c>
      <c r="M840" s="30">
        <v>450</v>
      </c>
      <c r="N840" s="30">
        <v>0</v>
      </c>
      <c r="O840" s="30">
        <v>2.61</v>
      </c>
      <c r="P840" s="30">
        <v>31.53</v>
      </c>
      <c r="Q840" s="30">
        <v>2.61</v>
      </c>
      <c r="R840" s="30">
        <v>31.32</v>
      </c>
      <c r="S840" s="30">
        <v>434.32</v>
      </c>
      <c r="T840" s="30">
        <v>15.68</v>
      </c>
      <c r="U840" s="30">
        <v>15.68</v>
      </c>
      <c r="V840" s="30">
        <v>2.61</v>
      </c>
      <c r="W840" s="30">
        <v>31.53</v>
      </c>
      <c r="X840" s="30">
        <v>2.61</v>
      </c>
      <c r="Y840" s="30">
        <v>31.32</v>
      </c>
      <c r="Z840" s="30">
        <v>434.32</v>
      </c>
      <c r="AA840" s="30">
        <v>33.950000000000003</v>
      </c>
      <c r="AB840" s="30">
        <v>15.68</v>
      </c>
      <c r="AC840" s="30">
        <v>0</v>
      </c>
      <c r="AD840" s="30">
        <v>-15.68</v>
      </c>
    </row>
    <row r="841" spans="1:30" hidden="1">
      <c r="A841" s="30" t="s">
        <v>10635</v>
      </c>
      <c r="B841" s="30" t="s">
        <v>10636</v>
      </c>
      <c r="C841" s="30" t="b">
        <v>1</v>
      </c>
      <c r="D841" s="30" t="s">
        <v>1240</v>
      </c>
      <c r="E841" s="30" t="s">
        <v>10607</v>
      </c>
      <c r="F841" s="30"/>
      <c r="G841" s="30" t="s">
        <v>10608</v>
      </c>
      <c r="H841" s="30">
        <v>10</v>
      </c>
      <c r="I841" s="32">
        <v>42460</v>
      </c>
      <c r="J841" s="32">
        <v>42388</v>
      </c>
      <c r="K841" s="32">
        <v>42460</v>
      </c>
      <c r="L841" s="32">
        <v>36799</v>
      </c>
      <c r="M841" s="30">
        <v>450</v>
      </c>
      <c r="N841" s="30">
        <v>0</v>
      </c>
      <c r="O841" s="30">
        <v>2.61</v>
      </c>
      <c r="P841" s="30">
        <v>31.51</v>
      </c>
      <c r="Q841" s="30">
        <v>2.61</v>
      </c>
      <c r="R841" s="30">
        <v>31.32</v>
      </c>
      <c r="S841" s="30">
        <v>434.35</v>
      </c>
      <c r="T841" s="30">
        <v>15.65</v>
      </c>
      <c r="U841" s="30">
        <v>15.65</v>
      </c>
      <c r="V841" s="30">
        <v>2.61</v>
      </c>
      <c r="W841" s="30">
        <v>31.51</v>
      </c>
      <c r="X841" s="30">
        <v>2.61</v>
      </c>
      <c r="Y841" s="30">
        <v>31.32</v>
      </c>
      <c r="Z841" s="30">
        <v>434.35</v>
      </c>
      <c r="AA841" s="30">
        <v>33.92</v>
      </c>
      <c r="AB841" s="30">
        <v>15.65</v>
      </c>
      <c r="AC841" s="30">
        <v>0</v>
      </c>
      <c r="AD841" s="30">
        <v>-15.65</v>
      </c>
    </row>
    <row r="842" spans="1:30" hidden="1">
      <c r="A842" s="30" t="s">
        <v>10637</v>
      </c>
      <c r="B842" s="30" t="s">
        <v>10638</v>
      </c>
      <c r="C842" s="30" t="b">
        <v>1</v>
      </c>
      <c r="D842" s="30" t="s">
        <v>1240</v>
      </c>
      <c r="E842" s="30" t="s">
        <v>10607</v>
      </c>
      <c r="F842" s="30"/>
      <c r="G842" s="30" t="s">
        <v>10608</v>
      </c>
      <c r="H842" s="30">
        <v>10</v>
      </c>
      <c r="I842" s="32">
        <v>42460</v>
      </c>
      <c r="J842" s="32">
        <v>42388</v>
      </c>
      <c r="K842" s="32">
        <v>42460</v>
      </c>
      <c r="L842" s="32">
        <v>36799</v>
      </c>
      <c r="M842" s="30">
        <v>450</v>
      </c>
      <c r="N842" s="30">
        <v>0</v>
      </c>
      <c r="O842" s="30">
        <v>2.61</v>
      </c>
      <c r="P842" s="30">
        <v>31.52</v>
      </c>
      <c r="Q842" s="30">
        <v>2.61</v>
      </c>
      <c r="R842" s="30">
        <v>31.32</v>
      </c>
      <c r="S842" s="30">
        <v>434.34</v>
      </c>
      <c r="T842" s="30">
        <v>15.66</v>
      </c>
      <c r="U842" s="30">
        <v>15.66</v>
      </c>
      <c r="V842" s="30">
        <v>2.61</v>
      </c>
      <c r="W842" s="30">
        <v>31.52</v>
      </c>
      <c r="X842" s="30">
        <v>2.61</v>
      </c>
      <c r="Y842" s="30">
        <v>31.32</v>
      </c>
      <c r="Z842" s="30">
        <v>434.34</v>
      </c>
      <c r="AA842" s="30">
        <v>33.93</v>
      </c>
      <c r="AB842" s="30">
        <v>15.66</v>
      </c>
      <c r="AC842" s="30">
        <v>0</v>
      </c>
      <c r="AD842" s="30">
        <v>-15.66</v>
      </c>
    </row>
    <row r="843" spans="1:30" hidden="1">
      <c r="A843" s="30" t="s">
        <v>10639</v>
      </c>
      <c r="B843" s="30" t="s">
        <v>10640</v>
      </c>
      <c r="C843" s="30" t="b">
        <v>1</v>
      </c>
      <c r="D843" s="30" t="s">
        <v>1240</v>
      </c>
      <c r="E843" s="30" t="s">
        <v>10607</v>
      </c>
      <c r="F843" s="30"/>
      <c r="G843" s="30" t="s">
        <v>10608</v>
      </c>
      <c r="H843" s="30">
        <v>10</v>
      </c>
      <c r="I843" s="32">
        <v>42460</v>
      </c>
      <c r="J843" s="32">
        <v>42388</v>
      </c>
      <c r="K843" s="32">
        <v>42460</v>
      </c>
      <c r="L843" s="32">
        <v>36799</v>
      </c>
      <c r="M843" s="30">
        <v>450</v>
      </c>
      <c r="N843" s="30">
        <v>0</v>
      </c>
      <c r="O843" s="30">
        <v>2.61</v>
      </c>
      <c r="P843" s="30">
        <v>31.52</v>
      </c>
      <c r="Q843" s="30">
        <v>2.61</v>
      </c>
      <c r="R843" s="30">
        <v>31.32</v>
      </c>
      <c r="S843" s="30">
        <v>434.34</v>
      </c>
      <c r="T843" s="30">
        <v>15.66</v>
      </c>
      <c r="U843" s="30">
        <v>15.66</v>
      </c>
      <c r="V843" s="30">
        <v>2.61</v>
      </c>
      <c r="W843" s="30">
        <v>31.52</v>
      </c>
      <c r="X843" s="30">
        <v>2.61</v>
      </c>
      <c r="Y843" s="30">
        <v>31.32</v>
      </c>
      <c r="Z843" s="30">
        <v>434.34</v>
      </c>
      <c r="AA843" s="30">
        <v>33.93</v>
      </c>
      <c r="AB843" s="30">
        <v>15.66</v>
      </c>
      <c r="AC843" s="30">
        <v>0</v>
      </c>
      <c r="AD843" s="30">
        <v>-15.66</v>
      </c>
    </row>
    <row r="844" spans="1:30" hidden="1">
      <c r="A844" s="30" t="s">
        <v>1251</v>
      </c>
      <c r="B844" s="30" t="s">
        <v>1252</v>
      </c>
      <c r="C844" s="30" t="b">
        <v>1</v>
      </c>
      <c r="D844" s="30" t="s">
        <v>1240</v>
      </c>
      <c r="E844" s="30" t="s">
        <v>10607</v>
      </c>
      <c r="F844" s="30"/>
      <c r="G844" s="30" t="s">
        <v>10608</v>
      </c>
      <c r="H844" s="30">
        <v>9</v>
      </c>
      <c r="I844" s="32">
        <v>42978</v>
      </c>
      <c r="J844" s="32">
        <v>42388</v>
      </c>
      <c r="K844" s="30"/>
      <c r="L844" s="32">
        <v>36799</v>
      </c>
      <c r="M844" s="30">
        <v>450</v>
      </c>
      <c r="N844" s="30">
        <v>0</v>
      </c>
      <c r="O844" s="30">
        <v>1.62</v>
      </c>
      <c r="P844" s="30">
        <v>19.440000000000001</v>
      </c>
      <c r="Q844" s="30">
        <v>1.62</v>
      </c>
      <c r="R844" s="30">
        <v>8.1</v>
      </c>
      <c r="S844" s="30">
        <v>450</v>
      </c>
      <c r="T844" s="30">
        <v>0</v>
      </c>
      <c r="U844" s="30">
        <v>0</v>
      </c>
      <c r="V844" s="30">
        <v>1.62</v>
      </c>
      <c r="W844" s="30">
        <v>19.440000000000001</v>
      </c>
      <c r="X844" s="30">
        <v>1.62</v>
      </c>
      <c r="Y844" s="30">
        <v>8.1</v>
      </c>
      <c r="Z844" s="30">
        <v>450</v>
      </c>
      <c r="AA844" s="30">
        <v>19.440000000000001</v>
      </c>
      <c r="AB844" s="30">
        <v>0</v>
      </c>
      <c r="AC844" s="30">
        <v>0</v>
      </c>
      <c r="AD844" s="30">
        <v>0</v>
      </c>
    </row>
    <row r="845" spans="1:30" hidden="1">
      <c r="A845" s="30" t="s">
        <v>10641</v>
      </c>
      <c r="B845" s="30" t="s">
        <v>10642</v>
      </c>
      <c r="C845" s="30" t="b">
        <v>1</v>
      </c>
      <c r="D845" s="30" t="s">
        <v>1240</v>
      </c>
      <c r="E845" s="30" t="s">
        <v>10607</v>
      </c>
      <c r="F845" s="30"/>
      <c r="G845" s="30" t="s">
        <v>10608</v>
      </c>
      <c r="H845" s="30">
        <v>10</v>
      </c>
      <c r="I845" s="32">
        <v>42460</v>
      </c>
      <c r="J845" s="32">
        <v>42388</v>
      </c>
      <c r="K845" s="32">
        <v>42460</v>
      </c>
      <c r="L845" s="32">
        <v>36799</v>
      </c>
      <c r="M845" s="30">
        <v>450</v>
      </c>
      <c r="N845" s="30">
        <v>0</v>
      </c>
      <c r="O845" s="30">
        <v>2.61</v>
      </c>
      <c r="P845" s="30">
        <v>31.52</v>
      </c>
      <c r="Q845" s="30">
        <v>2.61</v>
      </c>
      <c r="R845" s="30">
        <v>31.32</v>
      </c>
      <c r="S845" s="30">
        <v>434.34</v>
      </c>
      <c r="T845" s="30">
        <v>15.66</v>
      </c>
      <c r="U845" s="30">
        <v>15.66</v>
      </c>
      <c r="V845" s="30">
        <v>2.61</v>
      </c>
      <c r="W845" s="30">
        <v>31.52</v>
      </c>
      <c r="X845" s="30">
        <v>2.61</v>
      </c>
      <c r="Y845" s="30">
        <v>31.32</v>
      </c>
      <c r="Z845" s="30">
        <v>434.34</v>
      </c>
      <c r="AA845" s="30">
        <v>33.93</v>
      </c>
      <c r="AB845" s="30">
        <v>15.66</v>
      </c>
      <c r="AC845" s="30">
        <v>0</v>
      </c>
      <c r="AD845" s="30">
        <v>-15.66</v>
      </c>
    </row>
    <row r="846" spans="1:30" hidden="1">
      <c r="A846" s="30" t="s">
        <v>10643</v>
      </c>
      <c r="B846" s="30" t="s">
        <v>10644</v>
      </c>
      <c r="C846" s="30" t="b">
        <v>1</v>
      </c>
      <c r="D846" s="30" t="s">
        <v>1240</v>
      </c>
      <c r="E846" s="30" t="s">
        <v>10607</v>
      </c>
      <c r="F846" s="30"/>
      <c r="G846" s="30" t="s">
        <v>10608</v>
      </c>
      <c r="H846" s="30">
        <v>10</v>
      </c>
      <c r="I846" s="32">
        <v>42460</v>
      </c>
      <c r="J846" s="32">
        <v>42388</v>
      </c>
      <c r="K846" s="32">
        <v>42460</v>
      </c>
      <c r="L846" s="32">
        <v>36799</v>
      </c>
      <c r="M846" s="30">
        <v>450</v>
      </c>
      <c r="N846" s="30">
        <v>0</v>
      </c>
      <c r="O846" s="30">
        <v>2.61</v>
      </c>
      <c r="P846" s="30">
        <v>31.52</v>
      </c>
      <c r="Q846" s="30">
        <v>2.61</v>
      </c>
      <c r="R846" s="30">
        <v>31.32</v>
      </c>
      <c r="S846" s="30">
        <v>434.34</v>
      </c>
      <c r="T846" s="30">
        <v>15.66</v>
      </c>
      <c r="U846" s="30">
        <v>15.66</v>
      </c>
      <c r="V846" s="30">
        <v>2.61</v>
      </c>
      <c r="W846" s="30">
        <v>31.52</v>
      </c>
      <c r="X846" s="30">
        <v>2.61</v>
      </c>
      <c r="Y846" s="30">
        <v>31.32</v>
      </c>
      <c r="Z846" s="30">
        <v>434.34</v>
      </c>
      <c r="AA846" s="30">
        <v>33.93</v>
      </c>
      <c r="AB846" s="30">
        <v>15.66</v>
      </c>
      <c r="AC846" s="30">
        <v>0</v>
      </c>
      <c r="AD846" s="30">
        <v>-15.66</v>
      </c>
    </row>
    <row r="847" spans="1:30" hidden="1">
      <c r="A847" s="30" t="s">
        <v>10645</v>
      </c>
      <c r="B847" s="30" t="s">
        <v>10646</v>
      </c>
      <c r="C847" s="30" t="b">
        <v>1</v>
      </c>
      <c r="D847" s="30" t="s">
        <v>1240</v>
      </c>
      <c r="E847" s="30" t="s">
        <v>10607</v>
      </c>
      <c r="F847" s="30"/>
      <c r="G847" s="30" t="s">
        <v>10608</v>
      </c>
      <c r="H847" s="30">
        <v>10</v>
      </c>
      <c r="I847" s="32">
        <v>42460</v>
      </c>
      <c r="J847" s="32">
        <v>42388</v>
      </c>
      <c r="K847" s="32">
        <v>42460</v>
      </c>
      <c r="L847" s="32">
        <v>36799</v>
      </c>
      <c r="M847" s="30">
        <v>450</v>
      </c>
      <c r="N847" s="30">
        <v>0</v>
      </c>
      <c r="O847" s="30">
        <v>2.61</v>
      </c>
      <c r="P847" s="30">
        <v>31.52</v>
      </c>
      <c r="Q847" s="30">
        <v>2.61</v>
      </c>
      <c r="R847" s="30">
        <v>31.32</v>
      </c>
      <c r="S847" s="30">
        <v>434.34</v>
      </c>
      <c r="T847" s="30">
        <v>15.66</v>
      </c>
      <c r="U847" s="30">
        <v>15.66</v>
      </c>
      <c r="V847" s="30">
        <v>2.61</v>
      </c>
      <c r="W847" s="30">
        <v>31.52</v>
      </c>
      <c r="X847" s="30">
        <v>2.61</v>
      </c>
      <c r="Y847" s="30">
        <v>31.32</v>
      </c>
      <c r="Z847" s="30">
        <v>434.34</v>
      </c>
      <c r="AA847" s="30">
        <v>33.93</v>
      </c>
      <c r="AB847" s="30">
        <v>15.66</v>
      </c>
      <c r="AC847" s="30">
        <v>0</v>
      </c>
      <c r="AD847" s="30">
        <v>-15.66</v>
      </c>
    </row>
    <row r="848" spans="1:30" hidden="1">
      <c r="A848" s="30" t="s">
        <v>10647</v>
      </c>
      <c r="B848" s="30" t="s">
        <v>10648</v>
      </c>
      <c r="C848" s="30" t="b">
        <v>1</v>
      </c>
      <c r="D848" s="30" t="s">
        <v>1240</v>
      </c>
      <c r="E848" s="30" t="s">
        <v>10607</v>
      </c>
      <c r="F848" s="30"/>
      <c r="G848" s="30" t="s">
        <v>10608</v>
      </c>
      <c r="H848" s="30">
        <v>10</v>
      </c>
      <c r="I848" s="32">
        <v>42460</v>
      </c>
      <c r="J848" s="32">
        <v>42388</v>
      </c>
      <c r="K848" s="32">
        <v>42460</v>
      </c>
      <c r="L848" s="32">
        <v>36799</v>
      </c>
      <c r="M848" s="30">
        <v>450</v>
      </c>
      <c r="N848" s="30">
        <v>0</v>
      </c>
      <c r="O848" s="30">
        <v>2.61</v>
      </c>
      <c r="P848" s="30">
        <v>31.52</v>
      </c>
      <c r="Q848" s="30">
        <v>2.61</v>
      </c>
      <c r="R848" s="30">
        <v>31.32</v>
      </c>
      <c r="S848" s="30">
        <v>434.34</v>
      </c>
      <c r="T848" s="30">
        <v>15.66</v>
      </c>
      <c r="U848" s="30">
        <v>15.66</v>
      </c>
      <c r="V848" s="30">
        <v>2.61</v>
      </c>
      <c r="W848" s="30">
        <v>31.52</v>
      </c>
      <c r="X848" s="30">
        <v>2.61</v>
      </c>
      <c r="Y848" s="30">
        <v>31.32</v>
      </c>
      <c r="Z848" s="30">
        <v>434.34</v>
      </c>
      <c r="AA848" s="30">
        <v>33.93</v>
      </c>
      <c r="AB848" s="30">
        <v>15.66</v>
      </c>
      <c r="AC848" s="30">
        <v>0</v>
      </c>
      <c r="AD848" s="30">
        <v>-15.66</v>
      </c>
    </row>
    <row r="849" spans="1:30" hidden="1">
      <c r="A849" s="30" t="s">
        <v>10649</v>
      </c>
      <c r="B849" s="30" t="s">
        <v>10650</v>
      </c>
      <c r="C849" s="30" t="b">
        <v>1</v>
      </c>
      <c r="D849" s="30" t="s">
        <v>1240</v>
      </c>
      <c r="E849" s="30" t="s">
        <v>10607</v>
      </c>
      <c r="F849" s="30"/>
      <c r="G849" s="30" t="s">
        <v>10608</v>
      </c>
      <c r="H849" s="30">
        <v>10</v>
      </c>
      <c r="I849" s="32">
        <v>42460</v>
      </c>
      <c r="J849" s="32">
        <v>42388</v>
      </c>
      <c r="K849" s="32">
        <v>42460</v>
      </c>
      <c r="L849" s="32">
        <v>36799</v>
      </c>
      <c r="M849" s="30">
        <v>450</v>
      </c>
      <c r="N849" s="30">
        <v>0</v>
      </c>
      <c r="O849" s="30">
        <v>2.61</v>
      </c>
      <c r="P849" s="30">
        <v>31.53</v>
      </c>
      <c r="Q849" s="30">
        <v>2.61</v>
      </c>
      <c r="R849" s="30">
        <v>31.32</v>
      </c>
      <c r="S849" s="30">
        <v>434.32</v>
      </c>
      <c r="T849" s="30">
        <v>15.68</v>
      </c>
      <c r="U849" s="30">
        <v>15.68</v>
      </c>
      <c r="V849" s="30">
        <v>2.61</v>
      </c>
      <c r="W849" s="30">
        <v>31.53</v>
      </c>
      <c r="X849" s="30">
        <v>2.61</v>
      </c>
      <c r="Y849" s="30">
        <v>31.32</v>
      </c>
      <c r="Z849" s="30">
        <v>434.32</v>
      </c>
      <c r="AA849" s="30">
        <v>33.950000000000003</v>
      </c>
      <c r="AB849" s="30">
        <v>15.68</v>
      </c>
      <c r="AC849" s="30">
        <v>0</v>
      </c>
      <c r="AD849" s="30">
        <v>-15.68</v>
      </c>
    </row>
    <row r="850" spans="1:30" hidden="1">
      <c r="A850" s="30" t="s">
        <v>10651</v>
      </c>
      <c r="B850" s="30" t="s">
        <v>10652</v>
      </c>
      <c r="C850" s="30" t="b">
        <v>1</v>
      </c>
      <c r="D850" s="30" t="s">
        <v>1240</v>
      </c>
      <c r="E850" s="30" t="s">
        <v>10607</v>
      </c>
      <c r="F850" s="30"/>
      <c r="G850" s="30" t="s">
        <v>10608</v>
      </c>
      <c r="H850" s="30">
        <v>10</v>
      </c>
      <c r="I850" s="32">
        <v>42460</v>
      </c>
      <c r="J850" s="32">
        <v>42388</v>
      </c>
      <c r="K850" s="32">
        <v>42460</v>
      </c>
      <c r="L850" s="32">
        <v>36895</v>
      </c>
      <c r="M850" s="30">
        <v>450</v>
      </c>
      <c r="N850" s="30">
        <v>0</v>
      </c>
      <c r="O850" s="30">
        <v>2.81</v>
      </c>
      <c r="P850" s="30">
        <v>33.659999999999997</v>
      </c>
      <c r="Q850" s="30">
        <v>2.81</v>
      </c>
      <c r="R850" s="30">
        <v>33.72</v>
      </c>
      <c r="S850" s="30">
        <v>424.7</v>
      </c>
      <c r="T850" s="30">
        <v>25.3</v>
      </c>
      <c r="U850" s="30">
        <v>25.3</v>
      </c>
      <c r="V850" s="30">
        <v>2.81</v>
      </c>
      <c r="W850" s="30">
        <v>33.659999999999997</v>
      </c>
      <c r="X850" s="30">
        <v>2.81</v>
      </c>
      <c r="Y850" s="30">
        <v>33.72</v>
      </c>
      <c r="Z850" s="30">
        <v>424.7</v>
      </c>
      <c r="AA850" s="30">
        <v>33.729999999999997</v>
      </c>
      <c r="AB850" s="30">
        <v>25.3</v>
      </c>
      <c r="AC850" s="30">
        <v>0</v>
      </c>
      <c r="AD850" s="30">
        <v>-25.3</v>
      </c>
    </row>
    <row r="851" spans="1:30" hidden="1">
      <c r="A851" s="30" t="s">
        <v>10653</v>
      </c>
      <c r="B851" s="30" t="s">
        <v>10654</v>
      </c>
      <c r="C851" s="30" t="b">
        <v>1</v>
      </c>
      <c r="D851" s="30" t="s">
        <v>1240</v>
      </c>
      <c r="E851" s="30" t="s">
        <v>10607</v>
      </c>
      <c r="F851" s="30"/>
      <c r="G851" s="30" t="s">
        <v>10608</v>
      </c>
      <c r="H851" s="30">
        <v>10</v>
      </c>
      <c r="I851" s="32">
        <v>42460</v>
      </c>
      <c r="J851" s="32">
        <v>42388</v>
      </c>
      <c r="K851" s="32">
        <v>42460</v>
      </c>
      <c r="L851" s="32">
        <v>36895</v>
      </c>
      <c r="M851" s="30">
        <v>450</v>
      </c>
      <c r="N851" s="30">
        <v>0</v>
      </c>
      <c r="O851" s="30">
        <v>2.81</v>
      </c>
      <c r="P851" s="30">
        <v>33.659999999999997</v>
      </c>
      <c r="Q851" s="30">
        <v>2.81</v>
      </c>
      <c r="R851" s="30">
        <v>33.72</v>
      </c>
      <c r="S851" s="30">
        <v>424.7</v>
      </c>
      <c r="T851" s="30">
        <v>25.3</v>
      </c>
      <c r="U851" s="30">
        <v>25.3</v>
      </c>
      <c r="V851" s="30">
        <v>2.81</v>
      </c>
      <c r="W851" s="30">
        <v>33.659999999999997</v>
      </c>
      <c r="X851" s="30">
        <v>2.81</v>
      </c>
      <c r="Y851" s="30">
        <v>33.72</v>
      </c>
      <c r="Z851" s="30">
        <v>424.7</v>
      </c>
      <c r="AA851" s="30">
        <v>33.729999999999997</v>
      </c>
      <c r="AB851" s="30">
        <v>25.3</v>
      </c>
      <c r="AC851" s="30">
        <v>0</v>
      </c>
      <c r="AD851" s="30">
        <v>-25.3</v>
      </c>
    </row>
    <row r="852" spans="1:30" hidden="1">
      <c r="A852" s="30" t="s">
        <v>10655</v>
      </c>
      <c r="B852" s="30" t="s">
        <v>10656</v>
      </c>
      <c r="C852" s="30" t="b">
        <v>1</v>
      </c>
      <c r="D852" s="30" t="s">
        <v>1240</v>
      </c>
      <c r="E852" s="30" t="s">
        <v>10607</v>
      </c>
      <c r="F852" s="30"/>
      <c r="G852" s="30" t="s">
        <v>10608</v>
      </c>
      <c r="H852" s="30">
        <v>10</v>
      </c>
      <c r="I852" s="32">
        <v>42460</v>
      </c>
      <c r="J852" s="32">
        <v>42388</v>
      </c>
      <c r="K852" s="32">
        <v>42460</v>
      </c>
      <c r="L852" s="32">
        <v>36895</v>
      </c>
      <c r="M852" s="30">
        <v>450</v>
      </c>
      <c r="N852" s="30">
        <v>0</v>
      </c>
      <c r="O852" s="30">
        <v>2.81</v>
      </c>
      <c r="P852" s="30">
        <v>33.659999999999997</v>
      </c>
      <c r="Q852" s="30">
        <v>2.81</v>
      </c>
      <c r="R852" s="30">
        <v>33.72</v>
      </c>
      <c r="S852" s="30">
        <v>424.7</v>
      </c>
      <c r="T852" s="30">
        <v>25.3</v>
      </c>
      <c r="U852" s="30">
        <v>25.3</v>
      </c>
      <c r="V852" s="30">
        <v>2.81</v>
      </c>
      <c r="W852" s="30">
        <v>33.659999999999997</v>
      </c>
      <c r="X852" s="30">
        <v>2.81</v>
      </c>
      <c r="Y852" s="30">
        <v>33.72</v>
      </c>
      <c r="Z852" s="30">
        <v>424.7</v>
      </c>
      <c r="AA852" s="30">
        <v>33.729999999999997</v>
      </c>
      <c r="AB852" s="30">
        <v>25.3</v>
      </c>
      <c r="AC852" s="30">
        <v>0</v>
      </c>
      <c r="AD852" s="30">
        <v>-25.3</v>
      </c>
    </row>
    <row r="853" spans="1:30" hidden="1">
      <c r="A853" s="30" t="s">
        <v>10657</v>
      </c>
      <c r="B853" s="30" t="s">
        <v>10658</v>
      </c>
      <c r="C853" s="30" t="b">
        <v>1</v>
      </c>
      <c r="D853" s="30" t="s">
        <v>1240</v>
      </c>
      <c r="E853" s="30" t="s">
        <v>10607</v>
      </c>
      <c r="F853" s="30"/>
      <c r="G853" s="30" t="s">
        <v>10608</v>
      </c>
      <c r="H853" s="30">
        <v>10</v>
      </c>
      <c r="I853" s="32">
        <v>42460</v>
      </c>
      <c r="J853" s="32">
        <v>42388</v>
      </c>
      <c r="K853" s="32">
        <v>42460</v>
      </c>
      <c r="L853" s="32">
        <v>36895</v>
      </c>
      <c r="M853" s="30">
        <v>450</v>
      </c>
      <c r="N853" s="30">
        <v>0</v>
      </c>
      <c r="O853" s="30">
        <v>2.81</v>
      </c>
      <c r="P853" s="30">
        <v>33.659999999999997</v>
      </c>
      <c r="Q853" s="30">
        <v>2.81</v>
      </c>
      <c r="R853" s="30">
        <v>33.72</v>
      </c>
      <c r="S853" s="30">
        <v>424.7</v>
      </c>
      <c r="T853" s="30">
        <v>25.3</v>
      </c>
      <c r="U853" s="30">
        <v>25.3</v>
      </c>
      <c r="V853" s="30">
        <v>2.81</v>
      </c>
      <c r="W853" s="30">
        <v>33.659999999999997</v>
      </c>
      <c r="X853" s="30">
        <v>2.81</v>
      </c>
      <c r="Y853" s="30">
        <v>33.72</v>
      </c>
      <c r="Z853" s="30">
        <v>424.7</v>
      </c>
      <c r="AA853" s="30">
        <v>33.729999999999997</v>
      </c>
      <c r="AB853" s="30">
        <v>25.3</v>
      </c>
      <c r="AC853" s="30">
        <v>0</v>
      </c>
      <c r="AD853" s="30">
        <v>-25.3</v>
      </c>
    </row>
    <row r="854" spans="1:30" hidden="1">
      <c r="A854" s="30" t="s">
        <v>10659</v>
      </c>
      <c r="B854" s="30" t="s">
        <v>10660</v>
      </c>
      <c r="C854" s="30" t="b">
        <v>1</v>
      </c>
      <c r="D854" s="30" t="s">
        <v>1240</v>
      </c>
      <c r="E854" s="30" t="s">
        <v>10607</v>
      </c>
      <c r="F854" s="30"/>
      <c r="G854" s="30" t="s">
        <v>10608</v>
      </c>
      <c r="H854" s="30">
        <v>10</v>
      </c>
      <c r="I854" s="32">
        <v>42460</v>
      </c>
      <c r="J854" s="32">
        <v>42388</v>
      </c>
      <c r="K854" s="32">
        <v>42460</v>
      </c>
      <c r="L854" s="32">
        <v>36895</v>
      </c>
      <c r="M854" s="30">
        <v>450</v>
      </c>
      <c r="N854" s="30">
        <v>0</v>
      </c>
      <c r="O854" s="30">
        <v>2.81</v>
      </c>
      <c r="P854" s="30">
        <v>33.659999999999997</v>
      </c>
      <c r="Q854" s="30">
        <v>2.81</v>
      </c>
      <c r="R854" s="30">
        <v>33.72</v>
      </c>
      <c r="S854" s="30">
        <v>424.7</v>
      </c>
      <c r="T854" s="30">
        <v>25.3</v>
      </c>
      <c r="U854" s="30">
        <v>25.3</v>
      </c>
      <c r="V854" s="30">
        <v>2.81</v>
      </c>
      <c r="W854" s="30">
        <v>33.659999999999997</v>
      </c>
      <c r="X854" s="30">
        <v>2.81</v>
      </c>
      <c r="Y854" s="30">
        <v>33.72</v>
      </c>
      <c r="Z854" s="30">
        <v>424.7</v>
      </c>
      <c r="AA854" s="30">
        <v>33.729999999999997</v>
      </c>
      <c r="AB854" s="30">
        <v>25.3</v>
      </c>
      <c r="AC854" s="30">
        <v>0</v>
      </c>
      <c r="AD854" s="30">
        <v>-25.3</v>
      </c>
    </row>
    <row r="855" spans="1:30" hidden="1">
      <c r="A855" s="30" t="s">
        <v>10661</v>
      </c>
      <c r="B855" s="30" t="s">
        <v>10662</v>
      </c>
      <c r="C855" s="30" t="b">
        <v>1</v>
      </c>
      <c r="D855" s="30" t="s">
        <v>1240</v>
      </c>
      <c r="E855" s="30" t="s">
        <v>10607</v>
      </c>
      <c r="F855" s="30"/>
      <c r="G855" s="30" t="s">
        <v>10608</v>
      </c>
      <c r="H855" s="30">
        <v>10</v>
      </c>
      <c r="I855" s="32">
        <v>42460</v>
      </c>
      <c r="J855" s="32">
        <v>42388</v>
      </c>
      <c r="K855" s="32">
        <v>42460</v>
      </c>
      <c r="L855" s="32">
        <v>36895</v>
      </c>
      <c r="M855" s="30">
        <v>450</v>
      </c>
      <c r="N855" s="30">
        <v>0</v>
      </c>
      <c r="O855" s="30">
        <v>2.81</v>
      </c>
      <c r="P855" s="30">
        <v>33.659999999999997</v>
      </c>
      <c r="Q855" s="30">
        <v>2.81</v>
      </c>
      <c r="R855" s="30">
        <v>33.72</v>
      </c>
      <c r="S855" s="30">
        <v>424.7</v>
      </c>
      <c r="T855" s="30">
        <v>25.3</v>
      </c>
      <c r="U855" s="30">
        <v>25.3</v>
      </c>
      <c r="V855" s="30">
        <v>2.81</v>
      </c>
      <c r="W855" s="30">
        <v>33.659999999999997</v>
      </c>
      <c r="X855" s="30">
        <v>2.81</v>
      </c>
      <c r="Y855" s="30">
        <v>33.72</v>
      </c>
      <c r="Z855" s="30">
        <v>424.7</v>
      </c>
      <c r="AA855" s="30">
        <v>33.729999999999997</v>
      </c>
      <c r="AB855" s="30">
        <v>25.3</v>
      </c>
      <c r="AC855" s="30">
        <v>0</v>
      </c>
      <c r="AD855" s="30">
        <v>-25.3</v>
      </c>
    </row>
    <row r="856" spans="1:30" hidden="1">
      <c r="A856" s="30" t="s">
        <v>1253</v>
      </c>
      <c r="B856" s="30" t="s">
        <v>1254</v>
      </c>
      <c r="C856" s="30" t="b">
        <v>1</v>
      </c>
      <c r="D856" s="30" t="s">
        <v>1240</v>
      </c>
      <c r="E856" s="30" t="s">
        <v>10607</v>
      </c>
      <c r="F856" s="30"/>
      <c r="G856" s="30" t="s">
        <v>10608</v>
      </c>
      <c r="H856" s="30">
        <v>0</v>
      </c>
      <c r="I856" s="32">
        <v>43190</v>
      </c>
      <c r="J856" s="32">
        <v>42388</v>
      </c>
      <c r="K856" s="30"/>
      <c r="L856" s="32">
        <v>36895</v>
      </c>
      <c r="M856" s="30">
        <v>450</v>
      </c>
      <c r="N856" s="30">
        <v>0</v>
      </c>
      <c r="O856" s="30">
        <v>1.31</v>
      </c>
      <c r="P856" s="30">
        <v>15.72</v>
      </c>
      <c r="Q856" s="30">
        <v>1.32</v>
      </c>
      <c r="R856" s="30">
        <v>15.75</v>
      </c>
      <c r="S856" s="30">
        <v>438.17</v>
      </c>
      <c r="T856" s="30">
        <v>11.83</v>
      </c>
      <c r="U856" s="30">
        <v>11.83</v>
      </c>
      <c r="V856" s="30">
        <v>1.31</v>
      </c>
      <c r="W856" s="30">
        <v>15.72</v>
      </c>
      <c r="X856" s="30">
        <v>1.32</v>
      </c>
      <c r="Y856" s="30">
        <v>15.75</v>
      </c>
      <c r="Z856" s="30">
        <v>438.17</v>
      </c>
      <c r="AA856" s="30">
        <v>47.23</v>
      </c>
      <c r="AB856" s="30">
        <v>0</v>
      </c>
      <c r="AC856" s="30">
        <v>0</v>
      </c>
      <c r="AD856" s="30">
        <v>0</v>
      </c>
    </row>
    <row r="857" spans="1:30" hidden="1">
      <c r="A857" s="30" t="s">
        <v>1255</v>
      </c>
      <c r="B857" s="30" t="s">
        <v>1256</v>
      </c>
      <c r="C857" s="30" t="b">
        <v>1</v>
      </c>
      <c r="D857" s="30" t="s">
        <v>1240</v>
      </c>
      <c r="E857" s="30" t="s">
        <v>10607</v>
      </c>
      <c r="F857" s="30"/>
      <c r="G857" s="30" t="s">
        <v>10608</v>
      </c>
      <c r="H857" s="30">
        <v>0</v>
      </c>
      <c r="I857" s="32">
        <v>43190</v>
      </c>
      <c r="J857" s="32">
        <v>42388</v>
      </c>
      <c r="K857" s="30"/>
      <c r="L857" s="32">
        <v>36895</v>
      </c>
      <c r="M857" s="30">
        <v>450</v>
      </c>
      <c r="N857" s="30">
        <v>0</v>
      </c>
      <c r="O857" s="30">
        <v>1.31</v>
      </c>
      <c r="P857" s="30">
        <v>15.72</v>
      </c>
      <c r="Q857" s="30">
        <v>1.32</v>
      </c>
      <c r="R857" s="30">
        <v>15.75</v>
      </c>
      <c r="S857" s="30">
        <v>438.17</v>
      </c>
      <c r="T857" s="30">
        <v>11.83</v>
      </c>
      <c r="U857" s="30">
        <v>11.83</v>
      </c>
      <c r="V857" s="30">
        <v>1.31</v>
      </c>
      <c r="W857" s="30">
        <v>15.72</v>
      </c>
      <c r="X857" s="30">
        <v>1.32</v>
      </c>
      <c r="Y857" s="30">
        <v>15.75</v>
      </c>
      <c r="Z857" s="30">
        <v>438.17</v>
      </c>
      <c r="AA857" s="30">
        <v>47.23</v>
      </c>
      <c r="AB857" s="30">
        <v>0</v>
      </c>
      <c r="AC857" s="30">
        <v>0</v>
      </c>
      <c r="AD857" s="30">
        <v>0</v>
      </c>
    </row>
    <row r="858" spans="1:30" hidden="1">
      <c r="A858" s="30" t="s">
        <v>1257</v>
      </c>
      <c r="B858" s="30" t="s">
        <v>1258</v>
      </c>
      <c r="C858" s="30" t="b">
        <v>1</v>
      </c>
      <c r="D858" s="30" t="s">
        <v>1240</v>
      </c>
      <c r="E858" s="30" t="s">
        <v>10607</v>
      </c>
      <c r="F858" s="30"/>
      <c r="G858" s="30" t="s">
        <v>10608</v>
      </c>
      <c r="H858" s="30">
        <v>0</v>
      </c>
      <c r="I858" s="32">
        <v>43190</v>
      </c>
      <c r="J858" s="32">
        <v>42388</v>
      </c>
      <c r="K858" s="30"/>
      <c r="L858" s="32">
        <v>36895</v>
      </c>
      <c r="M858" s="30">
        <v>450</v>
      </c>
      <c r="N858" s="30">
        <v>0</v>
      </c>
      <c r="O858" s="30">
        <v>1.31</v>
      </c>
      <c r="P858" s="30">
        <v>15.72</v>
      </c>
      <c r="Q858" s="30">
        <v>1.32</v>
      </c>
      <c r="R858" s="30">
        <v>15.75</v>
      </c>
      <c r="S858" s="30">
        <v>438.17</v>
      </c>
      <c r="T858" s="30">
        <v>11.83</v>
      </c>
      <c r="U858" s="30">
        <v>11.83</v>
      </c>
      <c r="V858" s="30">
        <v>1.31</v>
      </c>
      <c r="W858" s="30">
        <v>15.72</v>
      </c>
      <c r="X858" s="30">
        <v>1.32</v>
      </c>
      <c r="Y858" s="30">
        <v>15.75</v>
      </c>
      <c r="Z858" s="30">
        <v>438.17</v>
      </c>
      <c r="AA858" s="30">
        <v>47.23</v>
      </c>
      <c r="AB858" s="30">
        <v>0</v>
      </c>
      <c r="AC858" s="30">
        <v>0</v>
      </c>
      <c r="AD858" s="30">
        <v>0</v>
      </c>
    </row>
    <row r="859" spans="1:30" hidden="1">
      <c r="A859" s="30" t="s">
        <v>1259</v>
      </c>
      <c r="B859" s="30" t="s">
        <v>1260</v>
      </c>
      <c r="C859" s="30" t="b">
        <v>1</v>
      </c>
      <c r="D859" s="30" t="s">
        <v>1240</v>
      </c>
      <c r="E859" s="30" t="s">
        <v>10607</v>
      </c>
      <c r="F859" s="30"/>
      <c r="G859" s="30" t="s">
        <v>10608</v>
      </c>
      <c r="H859" s="30">
        <v>0</v>
      </c>
      <c r="I859" s="32">
        <v>43190</v>
      </c>
      <c r="J859" s="32">
        <v>42388</v>
      </c>
      <c r="K859" s="30"/>
      <c r="L859" s="32">
        <v>36895</v>
      </c>
      <c r="M859" s="30">
        <v>450</v>
      </c>
      <c r="N859" s="30">
        <v>0</v>
      </c>
      <c r="O859" s="30">
        <v>1.31</v>
      </c>
      <c r="P859" s="30">
        <v>15.72</v>
      </c>
      <c r="Q859" s="30">
        <v>1.32</v>
      </c>
      <c r="R859" s="30">
        <v>15.75</v>
      </c>
      <c r="S859" s="30">
        <v>438.17</v>
      </c>
      <c r="T859" s="30">
        <v>11.83</v>
      </c>
      <c r="U859" s="30">
        <v>11.83</v>
      </c>
      <c r="V859" s="30">
        <v>1.31</v>
      </c>
      <c r="W859" s="30">
        <v>15.72</v>
      </c>
      <c r="X859" s="30">
        <v>1.32</v>
      </c>
      <c r="Y859" s="30">
        <v>15.75</v>
      </c>
      <c r="Z859" s="30">
        <v>438.17</v>
      </c>
      <c r="AA859" s="30">
        <v>47.23</v>
      </c>
      <c r="AB859" s="30">
        <v>0</v>
      </c>
      <c r="AC859" s="30">
        <v>0</v>
      </c>
      <c r="AD859" s="30">
        <v>0</v>
      </c>
    </row>
    <row r="860" spans="1:30" hidden="1">
      <c r="A860" s="30" t="s">
        <v>1261</v>
      </c>
      <c r="B860" s="30" t="s">
        <v>1262</v>
      </c>
      <c r="C860" s="30" t="b">
        <v>1</v>
      </c>
      <c r="D860" s="30" t="s">
        <v>1240</v>
      </c>
      <c r="E860" s="30" t="s">
        <v>10607</v>
      </c>
      <c r="F860" s="30"/>
      <c r="G860" s="30" t="s">
        <v>10608</v>
      </c>
      <c r="H860" s="30">
        <v>0</v>
      </c>
      <c r="I860" s="32">
        <v>43190</v>
      </c>
      <c r="J860" s="32">
        <v>42388</v>
      </c>
      <c r="K860" s="30"/>
      <c r="L860" s="32">
        <v>36895</v>
      </c>
      <c r="M860" s="30">
        <v>450</v>
      </c>
      <c r="N860" s="30">
        <v>0</v>
      </c>
      <c r="O860" s="30">
        <v>1.31</v>
      </c>
      <c r="P860" s="30">
        <v>15.72</v>
      </c>
      <c r="Q860" s="30">
        <v>1.32</v>
      </c>
      <c r="R860" s="30">
        <v>15.75</v>
      </c>
      <c r="S860" s="30">
        <v>438.17</v>
      </c>
      <c r="T860" s="30">
        <v>11.83</v>
      </c>
      <c r="U860" s="30">
        <v>11.83</v>
      </c>
      <c r="V860" s="30">
        <v>1.31</v>
      </c>
      <c r="W860" s="30">
        <v>15.72</v>
      </c>
      <c r="X860" s="30">
        <v>1.32</v>
      </c>
      <c r="Y860" s="30">
        <v>15.75</v>
      </c>
      <c r="Z860" s="30">
        <v>438.17</v>
      </c>
      <c r="AA860" s="30">
        <v>47.23</v>
      </c>
      <c r="AB860" s="30">
        <v>0</v>
      </c>
      <c r="AC860" s="30">
        <v>0</v>
      </c>
      <c r="AD860" s="30">
        <v>0</v>
      </c>
    </row>
    <row r="861" spans="1:30" hidden="1">
      <c r="A861" s="30" t="s">
        <v>1263</v>
      </c>
      <c r="B861" s="30" t="s">
        <v>1264</v>
      </c>
      <c r="C861" s="30" t="b">
        <v>1</v>
      </c>
      <c r="D861" s="30" t="s">
        <v>1240</v>
      </c>
      <c r="E861" s="30" t="s">
        <v>10607</v>
      </c>
      <c r="F861" s="30"/>
      <c r="G861" s="30" t="s">
        <v>10608</v>
      </c>
      <c r="H861" s="30">
        <v>0</v>
      </c>
      <c r="I861" s="32">
        <v>43190</v>
      </c>
      <c r="J861" s="32">
        <v>42388</v>
      </c>
      <c r="K861" s="30"/>
      <c r="L861" s="32">
        <v>36895</v>
      </c>
      <c r="M861" s="30">
        <v>450</v>
      </c>
      <c r="N861" s="30">
        <v>0</v>
      </c>
      <c r="O861" s="30">
        <v>1.31</v>
      </c>
      <c r="P861" s="30">
        <v>15.72</v>
      </c>
      <c r="Q861" s="30">
        <v>1.32</v>
      </c>
      <c r="R861" s="30">
        <v>15.73</v>
      </c>
      <c r="S861" s="30">
        <v>438.17</v>
      </c>
      <c r="T861" s="30">
        <v>11.83</v>
      </c>
      <c r="U861" s="30">
        <v>11.83</v>
      </c>
      <c r="V861" s="30">
        <v>1.31</v>
      </c>
      <c r="W861" s="30">
        <v>15.72</v>
      </c>
      <c r="X861" s="30">
        <v>1.32</v>
      </c>
      <c r="Y861" s="30">
        <v>15.73</v>
      </c>
      <c r="Z861" s="30">
        <v>438.17</v>
      </c>
      <c r="AA861" s="30">
        <v>47.21</v>
      </c>
      <c r="AB861" s="30">
        <v>0</v>
      </c>
      <c r="AC861" s="30">
        <v>0</v>
      </c>
      <c r="AD861" s="30">
        <v>0</v>
      </c>
    </row>
    <row r="862" spans="1:30" hidden="1">
      <c r="A862" s="30" t="s">
        <v>1265</v>
      </c>
      <c r="B862" s="30" t="s">
        <v>1266</v>
      </c>
      <c r="C862" s="30" t="b">
        <v>1</v>
      </c>
      <c r="D862" s="30" t="s">
        <v>1240</v>
      </c>
      <c r="E862" s="30" t="s">
        <v>10607</v>
      </c>
      <c r="F862" s="30"/>
      <c r="G862" s="30" t="s">
        <v>10608</v>
      </c>
      <c r="H862" s="30">
        <v>0</v>
      </c>
      <c r="I862" s="32">
        <v>43190</v>
      </c>
      <c r="J862" s="32">
        <v>42388</v>
      </c>
      <c r="K862" s="30"/>
      <c r="L862" s="32">
        <v>36980</v>
      </c>
      <c r="M862" s="30">
        <v>699</v>
      </c>
      <c r="N862" s="30">
        <v>0</v>
      </c>
      <c r="O862" s="30">
        <v>2.0299999999999998</v>
      </c>
      <c r="P862" s="30">
        <v>24.41</v>
      </c>
      <c r="Q862" s="30">
        <v>2.04</v>
      </c>
      <c r="R862" s="30">
        <v>24.42</v>
      </c>
      <c r="S862" s="30">
        <v>676.62</v>
      </c>
      <c r="T862" s="30">
        <v>22.38</v>
      </c>
      <c r="U862" s="30">
        <v>22.38</v>
      </c>
      <c r="V862" s="30">
        <v>2.0299999999999998</v>
      </c>
      <c r="W862" s="30">
        <v>24.41</v>
      </c>
      <c r="X862" s="30">
        <v>2.04</v>
      </c>
      <c r="Y862" s="30">
        <v>24.42</v>
      </c>
      <c r="Z862" s="30">
        <v>676.62</v>
      </c>
      <c r="AA862" s="30">
        <v>73.239999999999995</v>
      </c>
      <c r="AB862" s="30">
        <v>0</v>
      </c>
      <c r="AC862" s="30">
        <v>0</v>
      </c>
      <c r="AD862" s="30">
        <v>0</v>
      </c>
    </row>
    <row r="863" spans="1:30" hidden="1">
      <c r="A863" s="30" t="s">
        <v>1267</v>
      </c>
      <c r="B863" s="30" t="s">
        <v>1268</v>
      </c>
      <c r="C863" s="30" t="b">
        <v>1</v>
      </c>
      <c r="D863" s="30" t="s">
        <v>1240</v>
      </c>
      <c r="E863" s="30" t="s">
        <v>10607</v>
      </c>
      <c r="F863" s="30"/>
      <c r="G863" s="30" t="s">
        <v>10608</v>
      </c>
      <c r="H863" s="30">
        <v>9</v>
      </c>
      <c r="I863" s="32">
        <v>42916</v>
      </c>
      <c r="J863" s="32">
        <v>42388</v>
      </c>
      <c r="K863" s="30"/>
      <c r="L863" s="32">
        <v>36727</v>
      </c>
      <c r="M863" s="30">
        <v>300</v>
      </c>
      <c r="N863" s="30">
        <v>0</v>
      </c>
      <c r="O863" s="30">
        <v>1.03</v>
      </c>
      <c r="P863" s="30">
        <v>12.24</v>
      </c>
      <c r="Q863" s="30">
        <v>1.02</v>
      </c>
      <c r="R863" s="30">
        <v>3.07</v>
      </c>
      <c r="S863" s="30">
        <v>300</v>
      </c>
      <c r="T863" s="30">
        <v>0</v>
      </c>
      <c r="U863" s="30">
        <v>0</v>
      </c>
      <c r="V863" s="30">
        <v>1.03</v>
      </c>
      <c r="W863" s="30">
        <v>12.24</v>
      </c>
      <c r="X863" s="30">
        <v>1.02</v>
      </c>
      <c r="Y863" s="30">
        <v>3.07</v>
      </c>
      <c r="Z863" s="30">
        <v>300</v>
      </c>
      <c r="AA863" s="30">
        <v>12.25</v>
      </c>
      <c r="AB863" s="30">
        <v>0</v>
      </c>
      <c r="AC863" s="30">
        <v>0</v>
      </c>
      <c r="AD863" s="30">
        <v>0</v>
      </c>
    </row>
    <row r="864" spans="1:30" hidden="1">
      <c r="A864" s="30" t="s">
        <v>1269</v>
      </c>
      <c r="B864" s="30" t="s">
        <v>1270</v>
      </c>
      <c r="C864" s="30" t="b">
        <v>1</v>
      </c>
      <c r="D864" s="30" t="s">
        <v>1240</v>
      </c>
      <c r="E864" s="30" t="s">
        <v>10607</v>
      </c>
      <c r="F864" s="30"/>
      <c r="G864" s="30" t="s">
        <v>10608</v>
      </c>
      <c r="H864" s="30">
        <v>9</v>
      </c>
      <c r="I864" s="32">
        <v>42855</v>
      </c>
      <c r="J864" s="32">
        <v>42388</v>
      </c>
      <c r="K864" s="30"/>
      <c r="L864" s="32">
        <v>36676</v>
      </c>
      <c r="M864" s="30">
        <v>989</v>
      </c>
      <c r="N864" s="30">
        <v>0</v>
      </c>
      <c r="O864" s="30">
        <v>3.32</v>
      </c>
      <c r="P864" s="30">
        <v>39.78</v>
      </c>
      <c r="Q864" s="30">
        <v>3.31</v>
      </c>
      <c r="R864" s="30">
        <v>3.31</v>
      </c>
      <c r="S864" s="30">
        <v>989</v>
      </c>
      <c r="T864" s="30">
        <v>0</v>
      </c>
      <c r="U864" s="30">
        <v>0</v>
      </c>
      <c r="V864" s="30">
        <v>3.32</v>
      </c>
      <c r="W864" s="30">
        <v>39.78</v>
      </c>
      <c r="X864" s="30">
        <v>3.31</v>
      </c>
      <c r="Y864" s="30">
        <v>3.31</v>
      </c>
      <c r="Z864" s="30">
        <v>989</v>
      </c>
      <c r="AA864" s="30">
        <v>39.770000000000003</v>
      </c>
      <c r="AB864" s="30">
        <v>0</v>
      </c>
      <c r="AC864" s="30">
        <v>0</v>
      </c>
      <c r="AD864" s="30">
        <v>0</v>
      </c>
    </row>
    <row r="865" spans="1:30" hidden="1">
      <c r="A865" s="30" t="s">
        <v>1271</v>
      </c>
      <c r="B865" s="30" t="s">
        <v>1272</v>
      </c>
      <c r="C865" s="30" t="b">
        <v>1</v>
      </c>
      <c r="D865" s="30" t="s">
        <v>1240</v>
      </c>
      <c r="E865" s="30" t="s">
        <v>10607</v>
      </c>
      <c r="F865" s="30"/>
      <c r="G865" s="30" t="s">
        <v>10608</v>
      </c>
      <c r="H865" s="30">
        <v>9</v>
      </c>
      <c r="I865" s="32">
        <v>42825</v>
      </c>
      <c r="J865" s="32">
        <v>42388</v>
      </c>
      <c r="K865" s="30"/>
      <c r="L865" s="32">
        <v>35519</v>
      </c>
      <c r="M865" s="30">
        <v>799</v>
      </c>
      <c r="N865" s="30">
        <v>0</v>
      </c>
      <c r="O865" s="30">
        <v>0</v>
      </c>
      <c r="P865" s="30">
        <v>0</v>
      </c>
      <c r="Q865" s="30">
        <v>0</v>
      </c>
      <c r="R865" s="30">
        <v>0</v>
      </c>
      <c r="S865" s="30">
        <v>799</v>
      </c>
      <c r="T865" s="30">
        <v>0</v>
      </c>
      <c r="U865" s="30">
        <v>0</v>
      </c>
      <c r="V865" s="30">
        <v>0</v>
      </c>
      <c r="W865" s="30">
        <v>0</v>
      </c>
      <c r="X865" s="30">
        <v>0</v>
      </c>
      <c r="Y865" s="30">
        <v>0</v>
      </c>
      <c r="Z865" s="30">
        <v>799</v>
      </c>
      <c r="AA865" s="30">
        <v>0</v>
      </c>
      <c r="AB865" s="30">
        <v>0</v>
      </c>
      <c r="AC865" s="30">
        <v>0</v>
      </c>
      <c r="AD865" s="30">
        <v>0</v>
      </c>
    </row>
    <row r="866" spans="1:30" hidden="1">
      <c r="A866" s="30" t="s">
        <v>1273</v>
      </c>
      <c r="B866" s="30" t="s">
        <v>1274</v>
      </c>
      <c r="C866" s="30" t="b">
        <v>1</v>
      </c>
      <c r="D866" s="30" t="s">
        <v>1240</v>
      </c>
      <c r="E866" s="30" t="s">
        <v>10607</v>
      </c>
      <c r="F866" s="30"/>
      <c r="G866" s="30" t="s">
        <v>10608</v>
      </c>
      <c r="H866" s="30">
        <v>9</v>
      </c>
      <c r="I866" s="32">
        <v>42825</v>
      </c>
      <c r="J866" s="32">
        <v>42388</v>
      </c>
      <c r="K866" s="30"/>
      <c r="L866" s="32">
        <v>35519</v>
      </c>
      <c r="M866" s="30">
        <v>599</v>
      </c>
      <c r="N866" s="30">
        <v>0</v>
      </c>
      <c r="O866" s="30">
        <v>0</v>
      </c>
      <c r="P866" s="30">
        <v>0</v>
      </c>
      <c r="Q866" s="30">
        <v>0</v>
      </c>
      <c r="R866" s="30">
        <v>0</v>
      </c>
      <c r="S866" s="30">
        <v>599</v>
      </c>
      <c r="T866" s="30">
        <v>0</v>
      </c>
      <c r="U866" s="30">
        <v>0</v>
      </c>
      <c r="V866" s="30">
        <v>0</v>
      </c>
      <c r="W866" s="30">
        <v>0</v>
      </c>
      <c r="X866" s="30">
        <v>0</v>
      </c>
      <c r="Y866" s="30">
        <v>0</v>
      </c>
      <c r="Z866" s="30">
        <v>599</v>
      </c>
      <c r="AA866" s="30">
        <v>0</v>
      </c>
      <c r="AB866" s="30">
        <v>0</v>
      </c>
      <c r="AC866" s="30">
        <v>0</v>
      </c>
      <c r="AD866" s="30">
        <v>0</v>
      </c>
    </row>
    <row r="867" spans="1:30" hidden="1">
      <c r="A867" s="30" t="s">
        <v>1275</v>
      </c>
      <c r="B867" s="30" t="s">
        <v>1276</v>
      </c>
      <c r="C867" s="30" t="b">
        <v>1</v>
      </c>
      <c r="D867" s="30" t="s">
        <v>1240</v>
      </c>
      <c r="E867" s="30" t="s">
        <v>10607</v>
      </c>
      <c r="F867" s="30"/>
      <c r="G867" s="30" t="s">
        <v>10608</v>
      </c>
      <c r="H867" s="30">
        <v>0</v>
      </c>
      <c r="I867" s="32">
        <v>43190</v>
      </c>
      <c r="J867" s="32">
        <v>42388</v>
      </c>
      <c r="K867" s="30"/>
      <c r="L867" s="32">
        <v>41607</v>
      </c>
      <c r="M867" s="30">
        <v>1773.95</v>
      </c>
      <c r="N867" s="30">
        <v>0</v>
      </c>
      <c r="O867" s="30">
        <v>29.57</v>
      </c>
      <c r="P867" s="30">
        <v>354.84</v>
      </c>
      <c r="Q867" s="30">
        <v>29.57</v>
      </c>
      <c r="R867" s="30">
        <v>354.84</v>
      </c>
      <c r="S867" s="30">
        <v>1540.13</v>
      </c>
      <c r="T867" s="30">
        <v>233.82</v>
      </c>
      <c r="U867" s="30">
        <v>233.82</v>
      </c>
      <c r="V867" s="30">
        <v>29.57</v>
      </c>
      <c r="W867" s="30">
        <v>354.84</v>
      </c>
      <c r="X867" s="30">
        <v>29.57</v>
      </c>
      <c r="Y867" s="30">
        <v>354.84</v>
      </c>
      <c r="Z867" s="30">
        <v>1540.13</v>
      </c>
      <c r="AA867" s="30">
        <v>1803.52</v>
      </c>
      <c r="AB867" s="30">
        <v>0</v>
      </c>
      <c r="AC867" s="30">
        <v>0</v>
      </c>
      <c r="AD867" s="30">
        <v>0</v>
      </c>
    </row>
    <row r="868" spans="1:30" hidden="1">
      <c r="A868" s="30" t="s">
        <v>1277</v>
      </c>
      <c r="B868" s="30" t="s">
        <v>1278</v>
      </c>
      <c r="C868" s="30" t="b">
        <v>1</v>
      </c>
      <c r="D868" s="30" t="s">
        <v>1240</v>
      </c>
      <c r="E868" s="30" t="s">
        <v>10607</v>
      </c>
      <c r="F868" s="30"/>
      <c r="G868" s="30" t="s">
        <v>10608</v>
      </c>
      <c r="H868" s="30">
        <v>0</v>
      </c>
      <c r="I868" s="32">
        <v>43190</v>
      </c>
      <c r="J868" s="32">
        <v>42388</v>
      </c>
      <c r="K868" s="30"/>
      <c r="L868" s="32">
        <v>41607</v>
      </c>
      <c r="M868" s="30">
        <v>1773.95</v>
      </c>
      <c r="N868" s="30">
        <v>0</v>
      </c>
      <c r="O868" s="30">
        <v>29.57</v>
      </c>
      <c r="P868" s="30">
        <v>354.84</v>
      </c>
      <c r="Q868" s="30">
        <v>29.57</v>
      </c>
      <c r="R868" s="30">
        <v>354.84</v>
      </c>
      <c r="S868" s="30">
        <v>1540.13</v>
      </c>
      <c r="T868" s="30">
        <v>233.82</v>
      </c>
      <c r="U868" s="30">
        <v>233.82</v>
      </c>
      <c r="V868" s="30">
        <v>29.57</v>
      </c>
      <c r="W868" s="30">
        <v>354.84</v>
      </c>
      <c r="X868" s="30">
        <v>29.57</v>
      </c>
      <c r="Y868" s="30">
        <v>354.84</v>
      </c>
      <c r="Z868" s="30">
        <v>1540.13</v>
      </c>
      <c r="AA868" s="30">
        <v>1803.52</v>
      </c>
      <c r="AB868" s="30">
        <v>0</v>
      </c>
      <c r="AC868" s="30">
        <v>0</v>
      </c>
      <c r="AD868" s="30">
        <v>0</v>
      </c>
    </row>
    <row r="869" spans="1:30" hidden="1">
      <c r="A869" s="30" t="s">
        <v>1279</v>
      </c>
      <c r="B869" s="30" t="s">
        <v>1280</v>
      </c>
      <c r="C869" s="30" t="b">
        <v>1</v>
      </c>
      <c r="D869" s="30" t="s">
        <v>1240</v>
      </c>
      <c r="E869" s="30" t="s">
        <v>10607</v>
      </c>
      <c r="F869" s="30"/>
      <c r="G869" s="30" t="s">
        <v>10608</v>
      </c>
      <c r="H869" s="30">
        <v>0</v>
      </c>
      <c r="I869" s="32">
        <v>43190</v>
      </c>
      <c r="J869" s="32">
        <v>42388</v>
      </c>
      <c r="K869" s="30"/>
      <c r="L869" s="32">
        <v>41607</v>
      </c>
      <c r="M869" s="30">
        <v>1070.1199999999999</v>
      </c>
      <c r="N869" s="30">
        <v>0</v>
      </c>
      <c r="O869" s="30">
        <v>17.84</v>
      </c>
      <c r="P869" s="30">
        <v>214.08</v>
      </c>
      <c r="Q869" s="30">
        <v>17.84</v>
      </c>
      <c r="R869" s="30">
        <v>214.08</v>
      </c>
      <c r="S869" s="30">
        <v>929.16</v>
      </c>
      <c r="T869" s="30">
        <v>140.96</v>
      </c>
      <c r="U869" s="30">
        <v>140.96</v>
      </c>
      <c r="V869" s="30">
        <v>17.84</v>
      </c>
      <c r="W869" s="30">
        <v>214.08</v>
      </c>
      <c r="X869" s="30">
        <v>17.84</v>
      </c>
      <c r="Y869" s="30">
        <v>214.08</v>
      </c>
      <c r="Z869" s="30">
        <v>929.16</v>
      </c>
      <c r="AA869" s="30">
        <v>1087.96</v>
      </c>
      <c r="AB869" s="30">
        <v>0</v>
      </c>
      <c r="AC869" s="30">
        <v>0</v>
      </c>
      <c r="AD869" s="30">
        <v>0</v>
      </c>
    </row>
    <row r="870" spans="1:30" hidden="1">
      <c r="A870" s="30" t="s">
        <v>1281</v>
      </c>
      <c r="B870" s="30" t="s">
        <v>1282</v>
      </c>
      <c r="C870" s="30" t="b">
        <v>1</v>
      </c>
      <c r="D870" s="30" t="s">
        <v>1240</v>
      </c>
      <c r="E870" s="30" t="s">
        <v>10607</v>
      </c>
      <c r="F870" s="30"/>
      <c r="G870" s="30" t="s">
        <v>10608</v>
      </c>
      <c r="H870" s="30">
        <v>0</v>
      </c>
      <c r="I870" s="32">
        <v>43190</v>
      </c>
      <c r="J870" s="32">
        <v>42388</v>
      </c>
      <c r="K870" s="30"/>
      <c r="L870" s="32">
        <v>41607</v>
      </c>
      <c r="M870" s="30">
        <v>2678.89</v>
      </c>
      <c r="N870" s="30">
        <v>0</v>
      </c>
      <c r="O870" s="30">
        <v>44.65</v>
      </c>
      <c r="P870" s="30">
        <v>535.79999999999995</v>
      </c>
      <c r="Q870" s="30">
        <v>44.65</v>
      </c>
      <c r="R870" s="30">
        <v>535.79999999999995</v>
      </c>
      <c r="S870" s="30">
        <v>2325.64</v>
      </c>
      <c r="T870" s="30">
        <v>353.25</v>
      </c>
      <c r="U870" s="30">
        <v>353.25</v>
      </c>
      <c r="V870" s="30">
        <v>44.65</v>
      </c>
      <c r="W870" s="30">
        <v>535.79999999999995</v>
      </c>
      <c r="X870" s="30">
        <v>44.65</v>
      </c>
      <c r="Y870" s="30">
        <v>535.79999999999995</v>
      </c>
      <c r="Z870" s="30">
        <v>2325.64</v>
      </c>
      <c r="AA870" s="30">
        <v>2723.54</v>
      </c>
      <c r="AB870" s="30">
        <v>0</v>
      </c>
      <c r="AC870" s="30">
        <v>0</v>
      </c>
      <c r="AD870" s="30">
        <v>0</v>
      </c>
    </row>
    <row r="871" spans="1:30" hidden="1">
      <c r="A871" s="30" t="s">
        <v>10663</v>
      </c>
      <c r="B871" s="30" t="s">
        <v>1282</v>
      </c>
      <c r="C871" s="30" t="b">
        <v>1</v>
      </c>
      <c r="D871" s="30" t="s">
        <v>1240</v>
      </c>
      <c r="E871" s="30" t="s">
        <v>10607</v>
      </c>
      <c r="F871" s="30"/>
      <c r="G871" s="30" t="s">
        <v>10608</v>
      </c>
      <c r="H871" s="30">
        <v>10</v>
      </c>
      <c r="I871" s="32">
        <v>42094</v>
      </c>
      <c r="J871" s="32">
        <v>42388</v>
      </c>
      <c r="K871" s="32">
        <v>42443</v>
      </c>
      <c r="L871" s="32">
        <v>41607</v>
      </c>
      <c r="M871" s="30">
        <v>2678.89</v>
      </c>
      <c r="N871" s="30">
        <v>0</v>
      </c>
      <c r="O871" s="30">
        <v>0</v>
      </c>
      <c r="P871" s="30">
        <v>535.25</v>
      </c>
      <c r="Q871" s="30">
        <v>0</v>
      </c>
      <c r="R871" s="30">
        <v>0</v>
      </c>
      <c r="S871" s="30">
        <v>718.24</v>
      </c>
      <c r="T871" s="30">
        <v>1960.65</v>
      </c>
      <c r="U871" s="30">
        <v>1960.65</v>
      </c>
      <c r="V871" s="30">
        <v>0</v>
      </c>
      <c r="W871" s="30">
        <v>535.25</v>
      </c>
      <c r="X871" s="30">
        <v>0</v>
      </c>
      <c r="Y871" s="30">
        <v>0</v>
      </c>
      <c r="Z871" s="30">
        <v>718.24</v>
      </c>
      <c r="AA871" s="30">
        <v>1960.65</v>
      </c>
      <c r="AB871" s="30">
        <v>1960.65</v>
      </c>
      <c r="AC871" s="30">
        <v>0</v>
      </c>
      <c r="AD871" s="30">
        <v>-1960.65</v>
      </c>
    </row>
    <row r="872" spans="1:30" hidden="1">
      <c r="A872" s="30" t="s">
        <v>1283</v>
      </c>
      <c r="B872" s="30" t="s">
        <v>1282</v>
      </c>
      <c r="C872" s="30" t="b">
        <v>1</v>
      </c>
      <c r="D872" s="30" t="s">
        <v>1240</v>
      </c>
      <c r="E872" s="30" t="s">
        <v>10607</v>
      </c>
      <c r="F872" s="30"/>
      <c r="G872" s="30" t="s">
        <v>10608</v>
      </c>
      <c r="H872" s="30">
        <v>0</v>
      </c>
      <c r="I872" s="32">
        <v>43190</v>
      </c>
      <c r="J872" s="32">
        <v>42388</v>
      </c>
      <c r="K872" s="30"/>
      <c r="L872" s="32">
        <v>41607</v>
      </c>
      <c r="M872" s="30">
        <v>2678.89</v>
      </c>
      <c r="N872" s="30">
        <v>0</v>
      </c>
      <c r="O872" s="30">
        <v>44.65</v>
      </c>
      <c r="P872" s="30">
        <v>535.79999999999995</v>
      </c>
      <c r="Q872" s="30">
        <v>44.65</v>
      </c>
      <c r="R872" s="30">
        <v>535.79999999999995</v>
      </c>
      <c r="S872" s="30">
        <v>2325.64</v>
      </c>
      <c r="T872" s="30">
        <v>353.25</v>
      </c>
      <c r="U872" s="30">
        <v>353.25</v>
      </c>
      <c r="V872" s="30">
        <v>44.65</v>
      </c>
      <c r="W872" s="30">
        <v>535.79999999999995</v>
      </c>
      <c r="X872" s="30">
        <v>44.65</v>
      </c>
      <c r="Y872" s="30">
        <v>535.79999999999995</v>
      </c>
      <c r="Z872" s="30">
        <v>2325.64</v>
      </c>
      <c r="AA872" s="30">
        <v>2723.54</v>
      </c>
      <c r="AB872" s="30">
        <v>0</v>
      </c>
      <c r="AC872" s="30">
        <v>0</v>
      </c>
      <c r="AD872" s="30">
        <v>0</v>
      </c>
    </row>
    <row r="873" spans="1:30" hidden="1">
      <c r="A873" s="30" t="s">
        <v>1284</v>
      </c>
      <c r="B873" s="30" t="s">
        <v>1285</v>
      </c>
      <c r="C873" s="30" t="b">
        <v>1</v>
      </c>
      <c r="D873" s="30" t="s">
        <v>1240</v>
      </c>
      <c r="E873" s="30" t="s">
        <v>10607</v>
      </c>
      <c r="F873" s="30"/>
      <c r="G873" s="30" t="s">
        <v>10608</v>
      </c>
      <c r="H873" s="30">
        <v>0</v>
      </c>
      <c r="I873" s="32">
        <v>43190</v>
      </c>
      <c r="J873" s="32">
        <v>42388</v>
      </c>
      <c r="K873" s="30"/>
      <c r="L873" s="32">
        <v>41607</v>
      </c>
      <c r="M873" s="30">
        <v>2877.3</v>
      </c>
      <c r="N873" s="30">
        <v>0</v>
      </c>
      <c r="O873" s="30">
        <v>47.96</v>
      </c>
      <c r="P873" s="30">
        <v>575.52</v>
      </c>
      <c r="Q873" s="30">
        <v>47.96</v>
      </c>
      <c r="R873" s="30">
        <v>575.52</v>
      </c>
      <c r="S873" s="30">
        <v>2497.9899999999998</v>
      </c>
      <c r="T873" s="30">
        <v>379.31</v>
      </c>
      <c r="U873" s="30">
        <v>379.31</v>
      </c>
      <c r="V873" s="30">
        <v>47.96</v>
      </c>
      <c r="W873" s="30">
        <v>575.52</v>
      </c>
      <c r="X873" s="30">
        <v>47.96</v>
      </c>
      <c r="Y873" s="30">
        <v>575.52</v>
      </c>
      <c r="Z873" s="30">
        <v>2497.9899999999998</v>
      </c>
      <c r="AA873" s="30">
        <v>2925.26</v>
      </c>
      <c r="AB873" s="30">
        <v>0</v>
      </c>
      <c r="AC873" s="30">
        <v>0</v>
      </c>
      <c r="AD873" s="30">
        <v>0</v>
      </c>
    </row>
    <row r="874" spans="1:30" hidden="1">
      <c r="A874" s="30" t="s">
        <v>1286</v>
      </c>
      <c r="B874" s="30" t="s">
        <v>1287</v>
      </c>
      <c r="C874" s="30" t="b">
        <v>1</v>
      </c>
      <c r="D874" s="30" t="s">
        <v>1240</v>
      </c>
      <c r="E874" s="30" t="s">
        <v>10607</v>
      </c>
      <c r="F874" s="30"/>
      <c r="G874" s="30" t="s">
        <v>10608</v>
      </c>
      <c r="H874" s="30">
        <v>0</v>
      </c>
      <c r="I874" s="32">
        <v>43190</v>
      </c>
      <c r="J874" s="32">
        <v>42388</v>
      </c>
      <c r="K874" s="30"/>
      <c r="L874" s="32">
        <v>41607</v>
      </c>
      <c r="M874" s="30">
        <v>2877.3</v>
      </c>
      <c r="N874" s="30">
        <v>0</v>
      </c>
      <c r="O874" s="30">
        <v>47.96</v>
      </c>
      <c r="P874" s="30">
        <v>575.52</v>
      </c>
      <c r="Q874" s="30">
        <v>47.96</v>
      </c>
      <c r="R874" s="30">
        <v>575.52</v>
      </c>
      <c r="S874" s="30">
        <v>2497.9899999999998</v>
      </c>
      <c r="T874" s="30">
        <v>379.31</v>
      </c>
      <c r="U874" s="30">
        <v>379.31</v>
      </c>
      <c r="V874" s="30">
        <v>47.96</v>
      </c>
      <c r="W874" s="30">
        <v>575.52</v>
      </c>
      <c r="X874" s="30">
        <v>47.96</v>
      </c>
      <c r="Y874" s="30">
        <v>575.52</v>
      </c>
      <c r="Z874" s="30">
        <v>2497.9899999999998</v>
      </c>
      <c r="AA874" s="30">
        <v>2925.26</v>
      </c>
      <c r="AB874" s="30">
        <v>0</v>
      </c>
      <c r="AC874" s="30">
        <v>0</v>
      </c>
      <c r="AD874" s="30">
        <v>0</v>
      </c>
    </row>
    <row r="875" spans="1:30" hidden="1">
      <c r="A875" s="30" t="s">
        <v>1288</v>
      </c>
      <c r="B875" s="30" t="s">
        <v>1289</v>
      </c>
      <c r="C875" s="30" t="b">
        <v>1</v>
      </c>
      <c r="D875" s="30" t="s">
        <v>1240</v>
      </c>
      <c r="E875" s="30" t="s">
        <v>10607</v>
      </c>
      <c r="F875" s="30"/>
      <c r="G875" s="30" t="s">
        <v>10608</v>
      </c>
      <c r="H875" s="30">
        <v>0</v>
      </c>
      <c r="I875" s="32">
        <v>43190</v>
      </c>
      <c r="J875" s="32">
        <v>42388</v>
      </c>
      <c r="K875" s="30"/>
      <c r="L875" s="32">
        <v>41607</v>
      </c>
      <c r="M875" s="30">
        <v>2577.8200000000002</v>
      </c>
      <c r="N875" s="30">
        <v>0</v>
      </c>
      <c r="O875" s="30">
        <v>42.96</v>
      </c>
      <c r="P875" s="30">
        <v>515.52</v>
      </c>
      <c r="Q875" s="30">
        <v>42.96</v>
      </c>
      <c r="R875" s="30">
        <v>515.52</v>
      </c>
      <c r="S875" s="30">
        <v>2237.6999999999998</v>
      </c>
      <c r="T875" s="30">
        <v>340.12</v>
      </c>
      <c r="U875" s="30">
        <v>340.12</v>
      </c>
      <c r="V875" s="30">
        <v>42.96</v>
      </c>
      <c r="W875" s="30">
        <v>515.52</v>
      </c>
      <c r="X875" s="30">
        <v>42.96</v>
      </c>
      <c r="Y875" s="30">
        <v>515.52</v>
      </c>
      <c r="Z875" s="30">
        <v>2237.6999999999998</v>
      </c>
      <c r="AA875" s="30">
        <v>2620.7800000000002</v>
      </c>
      <c r="AB875" s="30">
        <v>0</v>
      </c>
      <c r="AC875" s="30">
        <v>0</v>
      </c>
      <c r="AD875" s="30">
        <v>0</v>
      </c>
    </row>
    <row r="876" spans="1:30" hidden="1">
      <c r="A876" s="30" t="s">
        <v>1290</v>
      </c>
      <c r="B876" s="30" t="s">
        <v>1291</v>
      </c>
      <c r="C876" s="30" t="b">
        <v>1</v>
      </c>
      <c r="D876" s="30" t="s">
        <v>1240</v>
      </c>
      <c r="E876" s="30" t="s">
        <v>10607</v>
      </c>
      <c r="F876" s="30"/>
      <c r="G876" s="30" t="s">
        <v>10608</v>
      </c>
      <c r="H876" s="30">
        <v>0</v>
      </c>
      <c r="I876" s="32">
        <v>43190</v>
      </c>
      <c r="J876" s="32">
        <v>42388</v>
      </c>
      <c r="K876" s="30"/>
      <c r="L876" s="32">
        <v>41607</v>
      </c>
      <c r="M876" s="30">
        <v>1342.66</v>
      </c>
      <c r="N876" s="30">
        <v>0</v>
      </c>
      <c r="O876" s="30">
        <v>22.38</v>
      </c>
      <c r="P876" s="30">
        <v>268.56</v>
      </c>
      <c r="Q876" s="30">
        <v>22.38</v>
      </c>
      <c r="R876" s="30">
        <v>268.56</v>
      </c>
      <c r="S876" s="30">
        <v>1165.6600000000001</v>
      </c>
      <c r="T876" s="30">
        <v>177</v>
      </c>
      <c r="U876" s="30">
        <v>177</v>
      </c>
      <c r="V876" s="30">
        <v>22.38</v>
      </c>
      <c r="W876" s="30">
        <v>268.56</v>
      </c>
      <c r="X876" s="30">
        <v>22.38</v>
      </c>
      <c r="Y876" s="30">
        <v>268.56</v>
      </c>
      <c r="Z876" s="30">
        <v>1165.6600000000001</v>
      </c>
      <c r="AA876" s="30">
        <v>1365.04</v>
      </c>
      <c r="AB876" s="30">
        <v>0</v>
      </c>
      <c r="AC876" s="30">
        <v>0</v>
      </c>
      <c r="AD876" s="30">
        <v>0</v>
      </c>
    </row>
    <row r="877" spans="1:30" hidden="1">
      <c r="A877" s="30" t="s">
        <v>10664</v>
      </c>
      <c r="B877" s="30" t="s">
        <v>10665</v>
      </c>
      <c r="C877" s="30" t="b">
        <v>1</v>
      </c>
      <c r="D877" s="30" t="s">
        <v>1240</v>
      </c>
      <c r="E877" s="30" t="s">
        <v>10607</v>
      </c>
      <c r="F877" s="30"/>
      <c r="G877" s="30" t="s">
        <v>10608</v>
      </c>
      <c r="H877" s="30">
        <v>10</v>
      </c>
      <c r="I877" s="32">
        <v>42094</v>
      </c>
      <c r="J877" s="32">
        <v>42388</v>
      </c>
      <c r="K877" s="32">
        <v>42481</v>
      </c>
      <c r="L877" s="32">
        <v>41551</v>
      </c>
      <c r="M877" s="30">
        <v>13995</v>
      </c>
      <c r="N877" s="30">
        <v>0</v>
      </c>
      <c r="O877" s="30">
        <v>0</v>
      </c>
      <c r="P877" s="30">
        <v>2798.37</v>
      </c>
      <c r="Q877" s="30">
        <v>233.25</v>
      </c>
      <c r="R877" s="30">
        <v>0</v>
      </c>
      <c r="S877" s="30">
        <v>4173.8</v>
      </c>
      <c r="T877" s="30">
        <v>9821.2000000000007</v>
      </c>
      <c r="U877" s="30">
        <v>9821.2000000000007</v>
      </c>
      <c r="V877" s="30">
        <v>0</v>
      </c>
      <c r="W877" s="30">
        <v>2798.37</v>
      </c>
      <c r="X877" s="30">
        <v>233.25</v>
      </c>
      <c r="Y877" s="30">
        <v>0</v>
      </c>
      <c r="Z877" s="30">
        <v>4173.8</v>
      </c>
      <c r="AA877" s="30">
        <v>14228.25</v>
      </c>
      <c r="AB877" s="30">
        <v>9821.2000000000007</v>
      </c>
      <c r="AC877" s="30">
        <v>0</v>
      </c>
      <c r="AD877" s="30">
        <v>-9821.2000000000007</v>
      </c>
    </row>
    <row r="878" spans="1:30" hidden="1">
      <c r="A878" s="30" t="s">
        <v>10666</v>
      </c>
      <c r="B878" s="30" t="s">
        <v>10667</v>
      </c>
      <c r="C878" s="30" t="b">
        <v>1</v>
      </c>
      <c r="D878" s="30" t="s">
        <v>1240</v>
      </c>
      <c r="E878" s="30" t="s">
        <v>10607</v>
      </c>
      <c r="F878" s="30"/>
      <c r="G878" s="30" t="s">
        <v>10608</v>
      </c>
      <c r="H878" s="30">
        <v>10</v>
      </c>
      <c r="I878" s="32">
        <v>42094</v>
      </c>
      <c r="J878" s="32">
        <v>42388</v>
      </c>
      <c r="K878" s="32">
        <v>41729</v>
      </c>
      <c r="L878" s="32">
        <v>41668</v>
      </c>
      <c r="M878" s="30">
        <v>28250</v>
      </c>
      <c r="N878" s="30">
        <v>0</v>
      </c>
      <c r="O878" s="30">
        <v>0</v>
      </c>
      <c r="P878" s="30">
        <v>5644.24</v>
      </c>
      <c r="Q878" s="30">
        <v>470.83</v>
      </c>
      <c r="R878" s="30">
        <v>0</v>
      </c>
      <c r="S878" s="30">
        <v>6631.7</v>
      </c>
      <c r="T878" s="30">
        <v>21618.3</v>
      </c>
      <c r="U878" s="30">
        <v>21618.3</v>
      </c>
      <c r="V878" s="30">
        <v>0</v>
      </c>
      <c r="W878" s="30">
        <v>5644.24</v>
      </c>
      <c r="X878" s="30">
        <v>470.83</v>
      </c>
      <c r="Y878" s="30">
        <v>0</v>
      </c>
      <c r="Z878" s="30">
        <v>6631.7</v>
      </c>
      <c r="AA878" s="30">
        <v>28720.83</v>
      </c>
      <c r="AB878" s="30">
        <v>21618.3</v>
      </c>
      <c r="AC878" s="30">
        <v>0</v>
      </c>
      <c r="AD878" s="30">
        <v>-21618.3</v>
      </c>
    </row>
    <row r="879" spans="1:30" hidden="1">
      <c r="A879" s="30" t="s">
        <v>10668</v>
      </c>
      <c r="B879" s="30" t="s">
        <v>10669</v>
      </c>
      <c r="C879" s="30" t="b">
        <v>1</v>
      </c>
      <c r="D879" s="30" t="s">
        <v>1240</v>
      </c>
      <c r="E879" s="30" t="s">
        <v>10607</v>
      </c>
      <c r="F879" s="30"/>
      <c r="G879" s="30" t="s">
        <v>10608</v>
      </c>
      <c r="H879" s="30">
        <v>10</v>
      </c>
      <c r="I879" s="32">
        <v>42094</v>
      </c>
      <c r="J879" s="32">
        <v>42388</v>
      </c>
      <c r="K879" s="32">
        <v>41729</v>
      </c>
      <c r="L879" s="32">
        <v>41614</v>
      </c>
      <c r="M879" s="30">
        <v>13480</v>
      </c>
      <c r="N879" s="30">
        <v>0</v>
      </c>
      <c r="O879" s="30">
        <v>0</v>
      </c>
      <c r="P879" s="30">
        <v>2695.17</v>
      </c>
      <c r="Q879" s="30">
        <v>224.67</v>
      </c>
      <c r="R879" s="30">
        <v>0</v>
      </c>
      <c r="S879" s="30">
        <v>3555.8</v>
      </c>
      <c r="T879" s="30">
        <v>9924.2000000000007</v>
      </c>
      <c r="U879" s="30">
        <v>9924.2000000000007</v>
      </c>
      <c r="V879" s="30">
        <v>0</v>
      </c>
      <c r="W879" s="30">
        <v>2695.17</v>
      </c>
      <c r="X879" s="30">
        <v>224.67</v>
      </c>
      <c r="Y879" s="30">
        <v>0</v>
      </c>
      <c r="Z879" s="30">
        <v>3555.8</v>
      </c>
      <c r="AA879" s="30">
        <v>13704.67</v>
      </c>
      <c r="AB879" s="30">
        <v>9924.2000000000007</v>
      </c>
      <c r="AC879" s="30">
        <v>0</v>
      </c>
      <c r="AD879" s="30">
        <v>-9924.2000000000007</v>
      </c>
    </row>
    <row r="880" spans="1:30" hidden="1">
      <c r="A880" s="30" t="s">
        <v>1292</v>
      </c>
      <c r="B880" s="30" t="s">
        <v>1282</v>
      </c>
      <c r="C880" s="30" t="b">
        <v>1</v>
      </c>
      <c r="D880" s="30" t="s">
        <v>1240</v>
      </c>
      <c r="E880" s="30" t="s">
        <v>10607</v>
      </c>
      <c r="F880" s="30"/>
      <c r="G880" s="30" t="s">
        <v>10608</v>
      </c>
      <c r="H880" s="30">
        <v>0</v>
      </c>
      <c r="I880" s="32">
        <v>43190</v>
      </c>
      <c r="J880" s="32">
        <v>42388</v>
      </c>
      <c r="K880" s="30"/>
      <c r="L880" s="32">
        <v>41607</v>
      </c>
      <c r="M880" s="30">
        <v>2678.89</v>
      </c>
      <c r="N880" s="30">
        <v>0</v>
      </c>
      <c r="O880" s="30">
        <v>44.65</v>
      </c>
      <c r="P880" s="30">
        <v>535.79999999999995</v>
      </c>
      <c r="Q880" s="30">
        <v>44.65</v>
      </c>
      <c r="R880" s="30">
        <v>535.79999999999995</v>
      </c>
      <c r="S880" s="30">
        <v>2325.64</v>
      </c>
      <c r="T880" s="30">
        <v>353.25</v>
      </c>
      <c r="U880" s="30">
        <v>353.25</v>
      </c>
      <c r="V880" s="30">
        <v>44.65</v>
      </c>
      <c r="W880" s="30">
        <v>535.79999999999995</v>
      </c>
      <c r="X880" s="30">
        <v>44.65</v>
      </c>
      <c r="Y880" s="30">
        <v>535.79999999999995</v>
      </c>
      <c r="Z880" s="30">
        <v>2325.64</v>
      </c>
      <c r="AA880" s="30">
        <v>2723.54</v>
      </c>
      <c r="AB880" s="30">
        <v>0</v>
      </c>
      <c r="AC880" s="30">
        <v>0</v>
      </c>
      <c r="AD880" s="30">
        <v>0</v>
      </c>
    </row>
    <row r="881" spans="1:30" hidden="1">
      <c r="A881" s="30" t="s">
        <v>1293</v>
      </c>
      <c r="B881" s="30" t="s">
        <v>1294</v>
      </c>
      <c r="C881" s="30" t="b">
        <v>1</v>
      </c>
      <c r="D881" s="30" t="s">
        <v>1240</v>
      </c>
      <c r="E881" s="30" t="s">
        <v>10607</v>
      </c>
      <c r="F881" s="30"/>
      <c r="G881" s="30" t="s">
        <v>10608</v>
      </c>
      <c r="H881" s="30">
        <v>0</v>
      </c>
      <c r="I881" s="32">
        <v>43190</v>
      </c>
      <c r="J881" s="32">
        <v>42388</v>
      </c>
      <c r="K881" s="30"/>
      <c r="L881" s="32">
        <v>41607</v>
      </c>
      <c r="M881" s="30">
        <v>1312.24</v>
      </c>
      <c r="N881" s="30">
        <v>0</v>
      </c>
      <c r="O881" s="30">
        <v>21.87</v>
      </c>
      <c r="P881" s="30">
        <v>262.44</v>
      </c>
      <c r="Q881" s="30">
        <v>21.87</v>
      </c>
      <c r="R881" s="30">
        <v>262.44</v>
      </c>
      <c r="S881" s="30">
        <v>1139.1500000000001</v>
      </c>
      <c r="T881" s="30">
        <v>173.09</v>
      </c>
      <c r="U881" s="30">
        <v>173.09</v>
      </c>
      <c r="V881" s="30">
        <v>21.87</v>
      </c>
      <c r="W881" s="30">
        <v>262.44</v>
      </c>
      <c r="X881" s="30">
        <v>21.87</v>
      </c>
      <c r="Y881" s="30">
        <v>262.44</v>
      </c>
      <c r="Z881" s="30">
        <v>1139.1500000000001</v>
      </c>
      <c r="AA881" s="30">
        <v>1334.11</v>
      </c>
      <c r="AB881" s="30">
        <v>0</v>
      </c>
      <c r="AC881" s="30">
        <v>0</v>
      </c>
      <c r="AD881" s="30">
        <v>0</v>
      </c>
    </row>
    <row r="882" spans="1:30" hidden="1">
      <c r="A882" s="30" t="s">
        <v>1295</v>
      </c>
      <c r="B882" s="30" t="s">
        <v>1296</v>
      </c>
      <c r="C882" s="30" t="b">
        <v>1</v>
      </c>
      <c r="D882" s="30" t="s">
        <v>1240</v>
      </c>
      <c r="E882" s="30" t="s">
        <v>10607</v>
      </c>
      <c r="F882" s="30"/>
      <c r="G882" s="30" t="s">
        <v>10608</v>
      </c>
      <c r="H882" s="30">
        <v>0</v>
      </c>
      <c r="I882" s="32">
        <v>43190</v>
      </c>
      <c r="J882" s="32">
        <v>42388</v>
      </c>
      <c r="K882" s="30"/>
      <c r="L882" s="32">
        <v>41607</v>
      </c>
      <c r="M882" s="30">
        <v>1312.24</v>
      </c>
      <c r="N882" s="30">
        <v>0</v>
      </c>
      <c r="O882" s="30">
        <v>21.87</v>
      </c>
      <c r="P882" s="30">
        <v>262.44</v>
      </c>
      <c r="Q882" s="30">
        <v>21.87</v>
      </c>
      <c r="R882" s="30">
        <v>262.44</v>
      </c>
      <c r="S882" s="30">
        <v>1139.1500000000001</v>
      </c>
      <c r="T882" s="30">
        <v>173.09</v>
      </c>
      <c r="U882" s="30">
        <v>173.09</v>
      </c>
      <c r="V882" s="30">
        <v>21.87</v>
      </c>
      <c r="W882" s="30">
        <v>262.44</v>
      </c>
      <c r="X882" s="30">
        <v>21.87</v>
      </c>
      <c r="Y882" s="30">
        <v>262.44</v>
      </c>
      <c r="Z882" s="30">
        <v>1139.1500000000001</v>
      </c>
      <c r="AA882" s="30">
        <v>1334.11</v>
      </c>
      <c r="AB882" s="30">
        <v>0</v>
      </c>
      <c r="AC882" s="30">
        <v>0</v>
      </c>
      <c r="AD882" s="30">
        <v>0</v>
      </c>
    </row>
    <row r="883" spans="1:30" hidden="1">
      <c r="A883" s="30" t="s">
        <v>1297</v>
      </c>
      <c r="B883" s="30" t="s">
        <v>1298</v>
      </c>
      <c r="C883" s="30" t="b">
        <v>1</v>
      </c>
      <c r="D883" s="30" t="s">
        <v>1240</v>
      </c>
      <c r="E883" s="30" t="s">
        <v>10607</v>
      </c>
      <c r="F883" s="30"/>
      <c r="G883" s="30" t="s">
        <v>10608</v>
      </c>
      <c r="H883" s="30">
        <v>0</v>
      </c>
      <c r="I883" s="32">
        <v>43190</v>
      </c>
      <c r="J883" s="32">
        <v>42388</v>
      </c>
      <c r="K883" s="30"/>
      <c r="L883" s="32">
        <v>41607</v>
      </c>
      <c r="M883" s="30">
        <v>1312.24</v>
      </c>
      <c r="N883" s="30">
        <v>0</v>
      </c>
      <c r="O883" s="30">
        <v>21.87</v>
      </c>
      <c r="P883" s="30">
        <v>262.44</v>
      </c>
      <c r="Q883" s="30">
        <v>21.87</v>
      </c>
      <c r="R883" s="30">
        <v>262.44</v>
      </c>
      <c r="S883" s="30">
        <v>1139.1500000000001</v>
      </c>
      <c r="T883" s="30">
        <v>173.09</v>
      </c>
      <c r="U883" s="30">
        <v>173.09</v>
      </c>
      <c r="V883" s="30">
        <v>21.87</v>
      </c>
      <c r="W883" s="30">
        <v>262.44</v>
      </c>
      <c r="X883" s="30">
        <v>21.87</v>
      </c>
      <c r="Y883" s="30">
        <v>262.44</v>
      </c>
      <c r="Z883" s="30">
        <v>1139.1500000000001</v>
      </c>
      <c r="AA883" s="30">
        <v>1334.11</v>
      </c>
      <c r="AB883" s="30">
        <v>0</v>
      </c>
      <c r="AC883" s="30">
        <v>0</v>
      </c>
      <c r="AD883" s="30">
        <v>0</v>
      </c>
    </row>
    <row r="884" spans="1:30" hidden="1">
      <c r="A884" s="30" t="s">
        <v>1299</v>
      </c>
      <c r="B884" s="30" t="s">
        <v>1300</v>
      </c>
      <c r="C884" s="30" t="b">
        <v>1</v>
      </c>
      <c r="D884" s="30" t="s">
        <v>1240</v>
      </c>
      <c r="E884" s="30" t="s">
        <v>10607</v>
      </c>
      <c r="F884" s="30"/>
      <c r="G884" s="30" t="s">
        <v>10608</v>
      </c>
      <c r="H884" s="30">
        <v>0</v>
      </c>
      <c r="I884" s="32">
        <v>43190</v>
      </c>
      <c r="J884" s="32">
        <v>42388</v>
      </c>
      <c r="K884" s="30"/>
      <c r="L884" s="32">
        <v>41607</v>
      </c>
      <c r="M884" s="30">
        <v>1312.24</v>
      </c>
      <c r="N884" s="30">
        <v>0</v>
      </c>
      <c r="O884" s="30">
        <v>21.87</v>
      </c>
      <c r="P884" s="30">
        <v>262.44</v>
      </c>
      <c r="Q884" s="30">
        <v>21.87</v>
      </c>
      <c r="R884" s="30">
        <v>262.44</v>
      </c>
      <c r="S884" s="30">
        <v>1139.1500000000001</v>
      </c>
      <c r="T884" s="30">
        <v>173.09</v>
      </c>
      <c r="U884" s="30">
        <v>173.09</v>
      </c>
      <c r="V884" s="30">
        <v>21.87</v>
      </c>
      <c r="W884" s="30">
        <v>262.44</v>
      </c>
      <c r="X884" s="30">
        <v>21.87</v>
      </c>
      <c r="Y884" s="30">
        <v>262.44</v>
      </c>
      <c r="Z884" s="30">
        <v>1139.1500000000001</v>
      </c>
      <c r="AA884" s="30">
        <v>1334.11</v>
      </c>
      <c r="AB884" s="30">
        <v>0</v>
      </c>
      <c r="AC884" s="30">
        <v>0</v>
      </c>
      <c r="AD884" s="30">
        <v>0</v>
      </c>
    </row>
    <row r="885" spans="1:30" hidden="1">
      <c r="A885" s="30" t="s">
        <v>1301</v>
      </c>
      <c r="B885" s="30" t="s">
        <v>1302</v>
      </c>
      <c r="C885" s="30" t="b">
        <v>1</v>
      </c>
      <c r="D885" s="30" t="s">
        <v>1240</v>
      </c>
      <c r="E885" s="30" t="s">
        <v>10607</v>
      </c>
      <c r="F885" s="30"/>
      <c r="G885" s="30" t="s">
        <v>10608</v>
      </c>
      <c r="H885" s="30">
        <v>0</v>
      </c>
      <c r="I885" s="32">
        <v>43190</v>
      </c>
      <c r="J885" s="32">
        <v>42388</v>
      </c>
      <c r="K885" s="30"/>
      <c r="L885" s="32">
        <v>41607</v>
      </c>
      <c r="M885" s="30">
        <v>2964.6</v>
      </c>
      <c r="N885" s="30">
        <v>0</v>
      </c>
      <c r="O885" s="30">
        <v>49.41</v>
      </c>
      <c r="P885" s="30">
        <v>592.91999999999996</v>
      </c>
      <c r="Q885" s="30">
        <v>49.41</v>
      </c>
      <c r="R885" s="30">
        <v>592.91999999999996</v>
      </c>
      <c r="S885" s="30">
        <v>2573.6</v>
      </c>
      <c r="T885" s="30">
        <v>391</v>
      </c>
      <c r="U885" s="30">
        <v>391</v>
      </c>
      <c r="V885" s="30">
        <v>49.41</v>
      </c>
      <c r="W885" s="30">
        <v>592.91999999999996</v>
      </c>
      <c r="X885" s="30">
        <v>49.41</v>
      </c>
      <c r="Y885" s="30">
        <v>592.91999999999996</v>
      </c>
      <c r="Z885" s="30">
        <v>2573.6</v>
      </c>
      <c r="AA885" s="30">
        <v>3014.01</v>
      </c>
      <c r="AB885" s="30">
        <v>0</v>
      </c>
      <c r="AC885" s="30">
        <v>0</v>
      </c>
      <c r="AD885" s="30">
        <v>0</v>
      </c>
    </row>
    <row r="886" spans="1:30" hidden="1">
      <c r="A886" s="30" t="s">
        <v>1303</v>
      </c>
      <c r="B886" s="30" t="s">
        <v>1304</v>
      </c>
      <c r="C886" s="30" t="b">
        <v>1</v>
      </c>
      <c r="D886" s="30" t="s">
        <v>1240</v>
      </c>
      <c r="E886" s="30" t="s">
        <v>10607</v>
      </c>
      <c r="F886" s="30"/>
      <c r="G886" s="30" t="s">
        <v>10608</v>
      </c>
      <c r="H886" s="30">
        <v>0</v>
      </c>
      <c r="I886" s="32">
        <v>43190</v>
      </c>
      <c r="J886" s="32">
        <v>42388</v>
      </c>
      <c r="K886" s="30"/>
      <c r="L886" s="32">
        <v>41607</v>
      </c>
      <c r="M886" s="30">
        <v>1328.67</v>
      </c>
      <c r="N886" s="30">
        <v>0</v>
      </c>
      <c r="O886" s="30">
        <v>22.14</v>
      </c>
      <c r="P886" s="30">
        <v>265.68</v>
      </c>
      <c r="Q886" s="30">
        <v>22.14</v>
      </c>
      <c r="R886" s="30">
        <v>265.68</v>
      </c>
      <c r="S886" s="30">
        <v>1153.28</v>
      </c>
      <c r="T886" s="30">
        <v>175.39</v>
      </c>
      <c r="U886" s="30">
        <v>175.39</v>
      </c>
      <c r="V886" s="30">
        <v>22.14</v>
      </c>
      <c r="W886" s="30">
        <v>265.68</v>
      </c>
      <c r="X886" s="30">
        <v>22.14</v>
      </c>
      <c r="Y886" s="30">
        <v>265.68</v>
      </c>
      <c r="Z886" s="30">
        <v>1153.28</v>
      </c>
      <c r="AA886" s="30">
        <v>1350.81</v>
      </c>
      <c r="AB886" s="30">
        <v>0</v>
      </c>
      <c r="AC886" s="30">
        <v>0</v>
      </c>
      <c r="AD886" s="30">
        <v>0</v>
      </c>
    </row>
    <row r="887" spans="1:30" hidden="1">
      <c r="A887" s="30" t="s">
        <v>10670</v>
      </c>
      <c r="B887" s="30" t="s">
        <v>1304</v>
      </c>
      <c r="C887" s="30" t="b">
        <v>1</v>
      </c>
      <c r="D887" s="30" t="s">
        <v>1240</v>
      </c>
      <c r="E887" s="30" t="s">
        <v>10607</v>
      </c>
      <c r="F887" s="30"/>
      <c r="G887" s="30" t="s">
        <v>10608</v>
      </c>
      <c r="H887" s="30">
        <v>10</v>
      </c>
      <c r="I887" s="32">
        <v>42094</v>
      </c>
      <c r="J887" s="32">
        <v>42388</v>
      </c>
      <c r="K887" s="32">
        <v>42443</v>
      </c>
      <c r="L887" s="32">
        <v>41607</v>
      </c>
      <c r="M887" s="30">
        <v>1328.67</v>
      </c>
      <c r="N887" s="30">
        <v>0</v>
      </c>
      <c r="O887" s="30">
        <v>0</v>
      </c>
      <c r="P887" s="30">
        <v>265.47000000000003</v>
      </c>
      <c r="Q887" s="30">
        <v>0</v>
      </c>
      <c r="R887" s="30">
        <v>0</v>
      </c>
      <c r="S887" s="30">
        <v>356.24</v>
      </c>
      <c r="T887" s="30">
        <v>972.43</v>
      </c>
      <c r="U887" s="30">
        <v>972.43</v>
      </c>
      <c r="V887" s="30">
        <v>0</v>
      </c>
      <c r="W887" s="30">
        <v>265.47000000000003</v>
      </c>
      <c r="X887" s="30">
        <v>0</v>
      </c>
      <c r="Y887" s="30">
        <v>0</v>
      </c>
      <c r="Z887" s="30">
        <v>356.24</v>
      </c>
      <c r="AA887" s="30">
        <v>972.43</v>
      </c>
      <c r="AB887" s="30">
        <v>972.43</v>
      </c>
      <c r="AC887" s="30">
        <v>0</v>
      </c>
      <c r="AD887" s="30">
        <v>-972.43</v>
      </c>
    </row>
    <row r="888" spans="1:30" hidden="1">
      <c r="A888" s="30" t="s">
        <v>1305</v>
      </c>
      <c r="B888" s="30" t="s">
        <v>1306</v>
      </c>
      <c r="C888" s="30" t="b">
        <v>1</v>
      </c>
      <c r="D888" s="30" t="s">
        <v>1240</v>
      </c>
      <c r="E888" s="30" t="s">
        <v>10607</v>
      </c>
      <c r="F888" s="30"/>
      <c r="G888" s="30" t="s">
        <v>10608</v>
      </c>
      <c r="H888" s="30">
        <v>0</v>
      </c>
      <c r="I888" s="32">
        <v>43190</v>
      </c>
      <c r="J888" s="32">
        <v>42388</v>
      </c>
      <c r="K888" s="30"/>
      <c r="L888" s="32">
        <v>41607</v>
      </c>
      <c r="M888" s="30">
        <v>1328.67</v>
      </c>
      <c r="N888" s="30">
        <v>0</v>
      </c>
      <c r="O888" s="30">
        <v>22.14</v>
      </c>
      <c r="P888" s="30">
        <v>265.68</v>
      </c>
      <c r="Q888" s="30">
        <v>22.14</v>
      </c>
      <c r="R888" s="30">
        <v>265.68</v>
      </c>
      <c r="S888" s="30">
        <v>1153.28</v>
      </c>
      <c r="T888" s="30">
        <v>175.39</v>
      </c>
      <c r="U888" s="30">
        <v>175.39</v>
      </c>
      <c r="V888" s="30">
        <v>22.14</v>
      </c>
      <c r="W888" s="30">
        <v>265.68</v>
      </c>
      <c r="X888" s="30">
        <v>22.14</v>
      </c>
      <c r="Y888" s="30">
        <v>265.68</v>
      </c>
      <c r="Z888" s="30">
        <v>1153.28</v>
      </c>
      <c r="AA888" s="30">
        <v>1350.81</v>
      </c>
      <c r="AB888" s="30">
        <v>0</v>
      </c>
      <c r="AC888" s="30">
        <v>0</v>
      </c>
      <c r="AD888" s="30">
        <v>0</v>
      </c>
    </row>
    <row r="889" spans="1:30" hidden="1">
      <c r="A889" s="30" t="s">
        <v>1307</v>
      </c>
      <c r="B889" s="30" t="s">
        <v>1308</v>
      </c>
      <c r="C889" s="30" t="b">
        <v>1</v>
      </c>
      <c r="D889" s="30" t="s">
        <v>1240</v>
      </c>
      <c r="E889" s="30" t="s">
        <v>10607</v>
      </c>
      <c r="F889" s="30"/>
      <c r="G889" s="30" t="s">
        <v>10608</v>
      </c>
      <c r="H889" s="30">
        <v>0</v>
      </c>
      <c r="I889" s="32">
        <v>43190</v>
      </c>
      <c r="J889" s="32">
        <v>42388</v>
      </c>
      <c r="K889" s="30"/>
      <c r="L889" s="32">
        <v>41607</v>
      </c>
      <c r="M889" s="30">
        <v>1773.95</v>
      </c>
      <c r="N889" s="30">
        <v>0</v>
      </c>
      <c r="O889" s="30">
        <v>29.57</v>
      </c>
      <c r="P889" s="30">
        <v>354.84</v>
      </c>
      <c r="Q889" s="30">
        <v>29.57</v>
      </c>
      <c r="R889" s="30">
        <v>354.84</v>
      </c>
      <c r="S889" s="30">
        <v>1540.13</v>
      </c>
      <c r="T889" s="30">
        <v>233.82</v>
      </c>
      <c r="U889" s="30">
        <v>233.82</v>
      </c>
      <c r="V889" s="30">
        <v>29.57</v>
      </c>
      <c r="W889" s="30">
        <v>354.84</v>
      </c>
      <c r="X889" s="30">
        <v>29.57</v>
      </c>
      <c r="Y889" s="30">
        <v>354.84</v>
      </c>
      <c r="Z889" s="30">
        <v>1540.13</v>
      </c>
      <c r="AA889" s="30">
        <v>1803.52</v>
      </c>
      <c r="AB889" s="30">
        <v>0</v>
      </c>
      <c r="AC889" s="30">
        <v>0</v>
      </c>
      <c r="AD889" s="30">
        <v>0</v>
      </c>
    </row>
    <row r="890" spans="1:30" hidden="1">
      <c r="A890" s="30" t="s">
        <v>1309</v>
      </c>
      <c r="B890" s="30" t="s">
        <v>1310</v>
      </c>
      <c r="C890" s="30" t="b">
        <v>1</v>
      </c>
      <c r="D890" s="30" t="s">
        <v>1240</v>
      </c>
      <c r="E890" s="30" t="s">
        <v>10607</v>
      </c>
      <c r="F890" s="30"/>
      <c r="G890" s="30" t="s">
        <v>10608</v>
      </c>
      <c r="H890" s="30">
        <v>0</v>
      </c>
      <c r="I890" s="32">
        <v>43190</v>
      </c>
      <c r="J890" s="32">
        <v>42388</v>
      </c>
      <c r="K890" s="30"/>
      <c r="L890" s="32">
        <v>41607</v>
      </c>
      <c r="M890" s="30">
        <v>1137.83</v>
      </c>
      <c r="N890" s="30">
        <v>0</v>
      </c>
      <c r="O890" s="30">
        <v>18.96</v>
      </c>
      <c r="P890" s="30">
        <v>227.52</v>
      </c>
      <c r="Q890" s="30">
        <v>18.96</v>
      </c>
      <c r="R890" s="30">
        <v>227.52</v>
      </c>
      <c r="S890" s="30">
        <v>987.63</v>
      </c>
      <c r="T890" s="30">
        <v>150.19999999999999</v>
      </c>
      <c r="U890" s="30">
        <v>150.19999999999999</v>
      </c>
      <c r="V890" s="30">
        <v>18.96</v>
      </c>
      <c r="W890" s="30">
        <v>227.52</v>
      </c>
      <c r="X890" s="30">
        <v>18.96</v>
      </c>
      <c r="Y890" s="30">
        <v>227.52</v>
      </c>
      <c r="Z890" s="30">
        <v>987.63</v>
      </c>
      <c r="AA890" s="30">
        <v>1156.79</v>
      </c>
      <c r="AB890" s="30">
        <v>0</v>
      </c>
      <c r="AC890" s="30">
        <v>0</v>
      </c>
      <c r="AD890" s="30">
        <v>0</v>
      </c>
    </row>
    <row r="891" spans="1:30" hidden="1">
      <c r="A891" s="30" t="s">
        <v>1311</v>
      </c>
      <c r="B891" s="30" t="s">
        <v>1312</v>
      </c>
      <c r="C891" s="30" t="b">
        <v>1</v>
      </c>
      <c r="D891" s="30" t="s">
        <v>1240</v>
      </c>
      <c r="E891" s="30" t="s">
        <v>10607</v>
      </c>
      <c r="F891" s="30"/>
      <c r="G891" s="30" t="s">
        <v>10608</v>
      </c>
      <c r="H891" s="30">
        <v>0</v>
      </c>
      <c r="I891" s="32">
        <v>43190</v>
      </c>
      <c r="J891" s="32">
        <v>42388</v>
      </c>
      <c r="K891" s="30"/>
      <c r="L891" s="32">
        <v>41607</v>
      </c>
      <c r="M891" s="30">
        <v>1137.83</v>
      </c>
      <c r="N891" s="30">
        <v>0</v>
      </c>
      <c r="O891" s="30">
        <v>18.96</v>
      </c>
      <c r="P891" s="30">
        <v>227.52</v>
      </c>
      <c r="Q891" s="30">
        <v>18.96</v>
      </c>
      <c r="R891" s="30">
        <v>227.52</v>
      </c>
      <c r="S891" s="30">
        <v>987.63</v>
      </c>
      <c r="T891" s="30">
        <v>150.19999999999999</v>
      </c>
      <c r="U891" s="30">
        <v>150.19999999999999</v>
      </c>
      <c r="V891" s="30">
        <v>18.96</v>
      </c>
      <c r="W891" s="30">
        <v>227.52</v>
      </c>
      <c r="X891" s="30">
        <v>18.96</v>
      </c>
      <c r="Y891" s="30">
        <v>227.52</v>
      </c>
      <c r="Z891" s="30">
        <v>987.63</v>
      </c>
      <c r="AA891" s="30">
        <v>1156.79</v>
      </c>
      <c r="AB891" s="30">
        <v>0</v>
      </c>
      <c r="AC891" s="30">
        <v>0</v>
      </c>
      <c r="AD891" s="30">
        <v>0</v>
      </c>
    </row>
    <row r="892" spans="1:30" hidden="1">
      <c r="A892" s="30" t="s">
        <v>1313</v>
      </c>
      <c r="B892" s="30" t="s">
        <v>1282</v>
      </c>
      <c r="C892" s="30" t="b">
        <v>1</v>
      </c>
      <c r="D892" s="30" t="s">
        <v>1240</v>
      </c>
      <c r="E892" s="30" t="s">
        <v>10607</v>
      </c>
      <c r="F892" s="30"/>
      <c r="G892" s="30" t="s">
        <v>10608</v>
      </c>
      <c r="H892" s="30">
        <v>0</v>
      </c>
      <c r="I892" s="32">
        <v>43190</v>
      </c>
      <c r="J892" s="32">
        <v>42388</v>
      </c>
      <c r="K892" s="30"/>
      <c r="L892" s="32">
        <v>41607</v>
      </c>
      <c r="M892" s="30">
        <v>2678.89</v>
      </c>
      <c r="N892" s="30">
        <v>0</v>
      </c>
      <c r="O892" s="30">
        <v>44.65</v>
      </c>
      <c r="P892" s="30">
        <v>535.79999999999995</v>
      </c>
      <c r="Q892" s="30">
        <v>44.65</v>
      </c>
      <c r="R892" s="30">
        <v>535.79999999999995</v>
      </c>
      <c r="S892" s="30">
        <v>2325.64</v>
      </c>
      <c r="T892" s="30">
        <v>353.25</v>
      </c>
      <c r="U892" s="30">
        <v>353.25</v>
      </c>
      <c r="V892" s="30">
        <v>44.65</v>
      </c>
      <c r="W892" s="30">
        <v>535.79999999999995</v>
      </c>
      <c r="X892" s="30">
        <v>44.65</v>
      </c>
      <c r="Y892" s="30">
        <v>535.79999999999995</v>
      </c>
      <c r="Z892" s="30">
        <v>2325.64</v>
      </c>
      <c r="AA892" s="30">
        <v>2723.54</v>
      </c>
      <c r="AB892" s="30">
        <v>0</v>
      </c>
      <c r="AC892" s="30">
        <v>0</v>
      </c>
      <c r="AD892" s="30">
        <v>0</v>
      </c>
    </row>
    <row r="893" spans="1:30" hidden="1">
      <c r="A893" s="30" t="s">
        <v>1314</v>
      </c>
      <c r="B893" s="30" t="s">
        <v>1282</v>
      </c>
      <c r="C893" s="30" t="b">
        <v>1</v>
      </c>
      <c r="D893" s="30" t="s">
        <v>1240</v>
      </c>
      <c r="E893" s="30" t="s">
        <v>10607</v>
      </c>
      <c r="F893" s="30"/>
      <c r="G893" s="30" t="s">
        <v>10608</v>
      </c>
      <c r="H893" s="30">
        <v>0</v>
      </c>
      <c r="I893" s="32">
        <v>43190</v>
      </c>
      <c r="J893" s="32">
        <v>42388</v>
      </c>
      <c r="K893" s="30"/>
      <c r="L893" s="32">
        <v>41607</v>
      </c>
      <c r="M893" s="30">
        <v>2678.89</v>
      </c>
      <c r="N893" s="30">
        <v>0</v>
      </c>
      <c r="O893" s="30">
        <v>44.65</v>
      </c>
      <c r="P893" s="30">
        <v>535.79999999999995</v>
      </c>
      <c r="Q893" s="30">
        <v>44.65</v>
      </c>
      <c r="R893" s="30">
        <v>535.79999999999995</v>
      </c>
      <c r="S893" s="30">
        <v>2325.64</v>
      </c>
      <c r="T893" s="30">
        <v>353.25</v>
      </c>
      <c r="U893" s="30">
        <v>353.25</v>
      </c>
      <c r="V893" s="30">
        <v>44.65</v>
      </c>
      <c r="W893" s="30">
        <v>535.79999999999995</v>
      </c>
      <c r="X893" s="30">
        <v>44.65</v>
      </c>
      <c r="Y893" s="30">
        <v>535.79999999999995</v>
      </c>
      <c r="Z893" s="30">
        <v>2325.64</v>
      </c>
      <c r="AA893" s="30">
        <v>2723.54</v>
      </c>
      <c r="AB893" s="30">
        <v>0</v>
      </c>
      <c r="AC893" s="30">
        <v>0</v>
      </c>
      <c r="AD893" s="30">
        <v>0</v>
      </c>
    </row>
    <row r="894" spans="1:30" hidden="1">
      <c r="A894" s="30" t="s">
        <v>1315</v>
      </c>
      <c r="B894" s="30" t="s">
        <v>1316</v>
      </c>
      <c r="C894" s="30" t="b">
        <v>1</v>
      </c>
      <c r="D894" s="30" t="s">
        <v>1240</v>
      </c>
      <c r="E894" s="30" t="s">
        <v>10607</v>
      </c>
      <c r="F894" s="30"/>
      <c r="G894" s="30" t="s">
        <v>10608</v>
      </c>
      <c r="H894" s="30">
        <v>0</v>
      </c>
      <c r="I894" s="32">
        <v>43190</v>
      </c>
      <c r="J894" s="32">
        <v>42388</v>
      </c>
      <c r="K894" s="30"/>
      <c r="L894" s="32">
        <v>41607</v>
      </c>
      <c r="M894" s="30">
        <v>2678.89</v>
      </c>
      <c r="N894" s="30">
        <v>0</v>
      </c>
      <c r="O894" s="30">
        <v>44.65</v>
      </c>
      <c r="P894" s="30">
        <v>535.79999999999995</v>
      </c>
      <c r="Q894" s="30">
        <v>44.65</v>
      </c>
      <c r="R894" s="30">
        <v>535.79999999999995</v>
      </c>
      <c r="S894" s="30">
        <v>2325.64</v>
      </c>
      <c r="T894" s="30">
        <v>353.25</v>
      </c>
      <c r="U894" s="30">
        <v>353.25</v>
      </c>
      <c r="V894" s="30">
        <v>44.65</v>
      </c>
      <c r="W894" s="30">
        <v>535.79999999999995</v>
      </c>
      <c r="X894" s="30">
        <v>44.65</v>
      </c>
      <c r="Y894" s="30">
        <v>535.79999999999995</v>
      </c>
      <c r="Z894" s="30">
        <v>2325.64</v>
      </c>
      <c r="AA894" s="30">
        <v>2723.54</v>
      </c>
      <c r="AB894" s="30">
        <v>0</v>
      </c>
      <c r="AC894" s="30">
        <v>0</v>
      </c>
      <c r="AD894" s="30">
        <v>0</v>
      </c>
    </row>
    <row r="895" spans="1:30" hidden="1">
      <c r="A895" s="30" t="s">
        <v>1317</v>
      </c>
      <c r="B895" s="30" t="s">
        <v>1318</v>
      </c>
      <c r="C895" s="30" t="b">
        <v>1</v>
      </c>
      <c r="D895" s="30" t="s">
        <v>1240</v>
      </c>
      <c r="E895" s="30" t="s">
        <v>10607</v>
      </c>
      <c r="F895" s="30"/>
      <c r="G895" s="30" t="s">
        <v>10608</v>
      </c>
      <c r="H895" s="30">
        <v>0</v>
      </c>
      <c r="I895" s="32">
        <v>43190</v>
      </c>
      <c r="J895" s="32">
        <v>42388</v>
      </c>
      <c r="K895" s="30"/>
      <c r="L895" s="32">
        <v>41607</v>
      </c>
      <c r="M895" s="30">
        <v>2678.89</v>
      </c>
      <c r="N895" s="30">
        <v>0</v>
      </c>
      <c r="O895" s="30">
        <v>44.65</v>
      </c>
      <c r="P895" s="30">
        <v>535.79999999999995</v>
      </c>
      <c r="Q895" s="30">
        <v>44.65</v>
      </c>
      <c r="R895" s="30">
        <v>535.79999999999995</v>
      </c>
      <c r="S895" s="30">
        <v>2325.64</v>
      </c>
      <c r="T895" s="30">
        <v>353.25</v>
      </c>
      <c r="U895" s="30">
        <v>353.25</v>
      </c>
      <c r="V895" s="30">
        <v>44.65</v>
      </c>
      <c r="W895" s="30">
        <v>535.79999999999995</v>
      </c>
      <c r="X895" s="30">
        <v>44.65</v>
      </c>
      <c r="Y895" s="30">
        <v>535.79999999999995</v>
      </c>
      <c r="Z895" s="30">
        <v>2325.64</v>
      </c>
      <c r="AA895" s="30">
        <v>2723.54</v>
      </c>
      <c r="AB895" s="30">
        <v>0</v>
      </c>
      <c r="AC895" s="30">
        <v>0</v>
      </c>
      <c r="AD895" s="30">
        <v>0</v>
      </c>
    </row>
    <row r="896" spans="1:30" hidden="1">
      <c r="A896" s="30" t="s">
        <v>1319</v>
      </c>
      <c r="B896" s="30" t="s">
        <v>1320</v>
      </c>
      <c r="C896" s="30" t="b">
        <v>1</v>
      </c>
      <c r="D896" s="30" t="s">
        <v>1240</v>
      </c>
      <c r="E896" s="30" t="s">
        <v>10607</v>
      </c>
      <c r="F896" s="30"/>
      <c r="G896" s="30" t="s">
        <v>10608</v>
      </c>
      <c r="H896" s="30">
        <v>0</v>
      </c>
      <c r="I896" s="32">
        <v>43190</v>
      </c>
      <c r="J896" s="32">
        <v>42388</v>
      </c>
      <c r="K896" s="30"/>
      <c r="L896" s="32">
        <v>41607</v>
      </c>
      <c r="M896" s="30">
        <v>2678.89</v>
      </c>
      <c r="N896" s="30">
        <v>0</v>
      </c>
      <c r="O896" s="30">
        <v>44.65</v>
      </c>
      <c r="P896" s="30">
        <v>535.79999999999995</v>
      </c>
      <c r="Q896" s="30">
        <v>44.65</v>
      </c>
      <c r="R896" s="30">
        <v>535.79999999999995</v>
      </c>
      <c r="S896" s="30">
        <v>2325.64</v>
      </c>
      <c r="T896" s="30">
        <v>353.25</v>
      </c>
      <c r="U896" s="30">
        <v>353.25</v>
      </c>
      <c r="V896" s="30">
        <v>44.65</v>
      </c>
      <c r="W896" s="30">
        <v>535.79999999999995</v>
      </c>
      <c r="X896" s="30">
        <v>44.65</v>
      </c>
      <c r="Y896" s="30">
        <v>535.79999999999995</v>
      </c>
      <c r="Z896" s="30">
        <v>2325.64</v>
      </c>
      <c r="AA896" s="30">
        <v>2723.54</v>
      </c>
      <c r="AB896" s="30">
        <v>0</v>
      </c>
      <c r="AC896" s="30">
        <v>0</v>
      </c>
      <c r="AD896" s="30">
        <v>0</v>
      </c>
    </row>
    <row r="897" spans="1:30" hidden="1">
      <c r="A897" s="30" t="s">
        <v>1321</v>
      </c>
      <c r="B897" s="30" t="s">
        <v>1322</v>
      </c>
      <c r="C897" s="30" t="b">
        <v>1</v>
      </c>
      <c r="D897" s="30" t="s">
        <v>1240</v>
      </c>
      <c r="E897" s="30" t="s">
        <v>10607</v>
      </c>
      <c r="F897" s="30"/>
      <c r="G897" s="30" t="s">
        <v>10608</v>
      </c>
      <c r="H897" s="30">
        <v>0</v>
      </c>
      <c r="I897" s="32">
        <v>43190</v>
      </c>
      <c r="J897" s="32">
        <v>42388</v>
      </c>
      <c r="K897" s="30"/>
      <c r="L897" s="32">
        <v>41607</v>
      </c>
      <c r="M897" s="30">
        <v>2678.89</v>
      </c>
      <c r="N897" s="30">
        <v>0</v>
      </c>
      <c r="O897" s="30">
        <v>44.65</v>
      </c>
      <c r="P897" s="30">
        <v>535.79999999999995</v>
      </c>
      <c r="Q897" s="30">
        <v>44.65</v>
      </c>
      <c r="R897" s="30">
        <v>535.79999999999995</v>
      </c>
      <c r="S897" s="30">
        <v>2325.64</v>
      </c>
      <c r="T897" s="30">
        <v>353.25</v>
      </c>
      <c r="U897" s="30">
        <v>353.25</v>
      </c>
      <c r="V897" s="30">
        <v>44.65</v>
      </c>
      <c r="W897" s="30">
        <v>535.79999999999995</v>
      </c>
      <c r="X897" s="30">
        <v>44.65</v>
      </c>
      <c r="Y897" s="30">
        <v>535.79999999999995</v>
      </c>
      <c r="Z897" s="30">
        <v>2325.64</v>
      </c>
      <c r="AA897" s="30">
        <v>2723.54</v>
      </c>
      <c r="AB897" s="30">
        <v>0</v>
      </c>
      <c r="AC897" s="30">
        <v>0</v>
      </c>
      <c r="AD897" s="30">
        <v>0</v>
      </c>
    </row>
    <row r="898" spans="1:30" hidden="1">
      <c r="A898" s="30" t="s">
        <v>1323</v>
      </c>
      <c r="B898" s="30" t="s">
        <v>1324</v>
      </c>
      <c r="C898" s="30" t="b">
        <v>1</v>
      </c>
      <c r="D898" s="30" t="s">
        <v>1240</v>
      </c>
      <c r="E898" s="30" t="s">
        <v>10607</v>
      </c>
      <c r="F898" s="30"/>
      <c r="G898" s="30" t="s">
        <v>10608</v>
      </c>
      <c r="H898" s="30">
        <v>0</v>
      </c>
      <c r="I898" s="32">
        <v>43190</v>
      </c>
      <c r="J898" s="32">
        <v>42388</v>
      </c>
      <c r="K898" s="30"/>
      <c r="L898" s="32">
        <v>41607</v>
      </c>
      <c r="M898" s="30">
        <v>2678.89</v>
      </c>
      <c r="N898" s="30">
        <v>0</v>
      </c>
      <c r="O898" s="30">
        <v>44.65</v>
      </c>
      <c r="P898" s="30">
        <v>535.79999999999995</v>
      </c>
      <c r="Q898" s="30">
        <v>44.65</v>
      </c>
      <c r="R898" s="30">
        <v>535.79999999999995</v>
      </c>
      <c r="S898" s="30">
        <v>2325.64</v>
      </c>
      <c r="T898" s="30">
        <v>353.25</v>
      </c>
      <c r="U898" s="30">
        <v>353.25</v>
      </c>
      <c r="V898" s="30">
        <v>44.65</v>
      </c>
      <c r="W898" s="30">
        <v>535.79999999999995</v>
      </c>
      <c r="X898" s="30">
        <v>44.65</v>
      </c>
      <c r="Y898" s="30">
        <v>535.79999999999995</v>
      </c>
      <c r="Z898" s="30">
        <v>2325.64</v>
      </c>
      <c r="AA898" s="30">
        <v>2723.54</v>
      </c>
      <c r="AB898" s="30">
        <v>0</v>
      </c>
      <c r="AC898" s="30">
        <v>0</v>
      </c>
      <c r="AD898" s="30">
        <v>0</v>
      </c>
    </row>
    <row r="899" spans="1:30" hidden="1">
      <c r="A899" s="30" t="s">
        <v>1325</v>
      </c>
      <c r="B899" s="30" t="s">
        <v>1326</v>
      </c>
      <c r="C899" s="30" t="b">
        <v>1</v>
      </c>
      <c r="D899" s="30" t="s">
        <v>1240</v>
      </c>
      <c r="E899" s="30" t="s">
        <v>10607</v>
      </c>
      <c r="F899" s="30"/>
      <c r="G899" s="30" t="s">
        <v>10608</v>
      </c>
      <c r="H899" s="30">
        <v>0</v>
      </c>
      <c r="I899" s="32">
        <v>43190</v>
      </c>
      <c r="J899" s="32">
        <v>42388</v>
      </c>
      <c r="K899" s="30"/>
      <c r="L899" s="32">
        <v>41607</v>
      </c>
      <c r="M899" s="30">
        <v>1773.95</v>
      </c>
      <c r="N899" s="30">
        <v>0</v>
      </c>
      <c r="O899" s="30">
        <v>29.57</v>
      </c>
      <c r="P899" s="30">
        <v>354.84</v>
      </c>
      <c r="Q899" s="30">
        <v>29.57</v>
      </c>
      <c r="R899" s="30">
        <v>354.84</v>
      </c>
      <c r="S899" s="30">
        <v>1540.13</v>
      </c>
      <c r="T899" s="30">
        <v>233.82</v>
      </c>
      <c r="U899" s="30">
        <v>233.82</v>
      </c>
      <c r="V899" s="30">
        <v>29.57</v>
      </c>
      <c r="W899" s="30">
        <v>354.84</v>
      </c>
      <c r="X899" s="30">
        <v>29.57</v>
      </c>
      <c r="Y899" s="30">
        <v>354.84</v>
      </c>
      <c r="Z899" s="30">
        <v>1540.13</v>
      </c>
      <c r="AA899" s="30">
        <v>1803.52</v>
      </c>
      <c r="AB899" s="30">
        <v>0</v>
      </c>
      <c r="AC899" s="30">
        <v>0</v>
      </c>
      <c r="AD899" s="30">
        <v>0</v>
      </c>
    </row>
    <row r="900" spans="1:30" hidden="1">
      <c r="A900" s="30" t="s">
        <v>1327</v>
      </c>
      <c r="B900" s="30" t="s">
        <v>1304</v>
      </c>
      <c r="C900" s="30" t="b">
        <v>1</v>
      </c>
      <c r="D900" s="30" t="s">
        <v>1240</v>
      </c>
      <c r="E900" s="30" t="s">
        <v>10607</v>
      </c>
      <c r="F900" s="30"/>
      <c r="G900" s="30" t="s">
        <v>10608</v>
      </c>
      <c r="H900" s="30">
        <v>0</v>
      </c>
      <c r="I900" s="32">
        <v>43190</v>
      </c>
      <c r="J900" s="32">
        <v>42388</v>
      </c>
      <c r="K900" s="30"/>
      <c r="L900" s="32">
        <v>41607</v>
      </c>
      <c r="M900" s="30">
        <v>1328.67</v>
      </c>
      <c r="N900" s="30">
        <v>0</v>
      </c>
      <c r="O900" s="30">
        <v>22.14</v>
      </c>
      <c r="P900" s="30">
        <v>265.68</v>
      </c>
      <c r="Q900" s="30">
        <v>22.14</v>
      </c>
      <c r="R900" s="30">
        <v>265.68</v>
      </c>
      <c r="S900" s="30">
        <v>1153.28</v>
      </c>
      <c r="T900" s="30">
        <v>175.39</v>
      </c>
      <c r="U900" s="30">
        <v>175.39</v>
      </c>
      <c r="V900" s="30">
        <v>22.14</v>
      </c>
      <c r="W900" s="30">
        <v>265.68</v>
      </c>
      <c r="X900" s="30">
        <v>22.14</v>
      </c>
      <c r="Y900" s="30">
        <v>265.68</v>
      </c>
      <c r="Z900" s="30">
        <v>1153.28</v>
      </c>
      <c r="AA900" s="30">
        <v>1350.81</v>
      </c>
      <c r="AB900" s="30">
        <v>0</v>
      </c>
      <c r="AC900" s="30">
        <v>0</v>
      </c>
      <c r="AD900" s="30">
        <v>0</v>
      </c>
    </row>
    <row r="901" spans="1:30" hidden="1">
      <c r="A901" s="30" t="s">
        <v>1328</v>
      </c>
      <c r="B901" s="30" t="s">
        <v>1329</v>
      </c>
      <c r="C901" s="30" t="b">
        <v>1</v>
      </c>
      <c r="D901" s="30" t="s">
        <v>1240</v>
      </c>
      <c r="E901" s="30" t="s">
        <v>10607</v>
      </c>
      <c r="F901" s="30"/>
      <c r="G901" s="30" t="s">
        <v>10608</v>
      </c>
      <c r="H901" s="30">
        <v>0</v>
      </c>
      <c r="I901" s="32">
        <v>43190</v>
      </c>
      <c r="J901" s="32">
        <v>42388</v>
      </c>
      <c r="K901" s="30"/>
      <c r="L901" s="32">
        <v>41607</v>
      </c>
      <c r="M901" s="30">
        <v>1328.67</v>
      </c>
      <c r="N901" s="30">
        <v>0</v>
      </c>
      <c r="O901" s="30">
        <v>22.14</v>
      </c>
      <c r="P901" s="30">
        <v>265.68</v>
      </c>
      <c r="Q901" s="30">
        <v>22.14</v>
      </c>
      <c r="R901" s="30">
        <v>265.68</v>
      </c>
      <c r="S901" s="30">
        <v>1153.28</v>
      </c>
      <c r="T901" s="30">
        <v>175.39</v>
      </c>
      <c r="U901" s="30">
        <v>175.39</v>
      </c>
      <c r="V901" s="30">
        <v>22.14</v>
      </c>
      <c r="W901" s="30">
        <v>265.68</v>
      </c>
      <c r="X901" s="30">
        <v>22.14</v>
      </c>
      <c r="Y901" s="30">
        <v>265.68</v>
      </c>
      <c r="Z901" s="30">
        <v>1153.28</v>
      </c>
      <c r="AA901" s="30">
        <v>1350.81</v>
      </c>
      <c r="AB901" s="30">
        <v>0</v>
      </c>
      <c r="AC901" s="30">
        <v>0</v>
      </c>
      <c r="AD901" s="30">
        <v>0</v>
      </c>
    </row>
    <row r="902" spans="1:30" hidden="1">
      <c r="A902" s="30" t="s">
        <v>1330</v>
      </c>
      <c r="B902" s="30" t="s">
        <v>1331</v>
      </c>
      <c r="C902" s="30" t="b">
        <v>1</v>
      </c>
      <c r="D902" s="30" t="s">
        <v>1240</v>
      </c>
      <c r="E902" s="30" t="s">
        <v>10607</v>
      </c>
      <c r="F902" s="30"/>
      <c r="G902" s="30" t="s">
        <v>10608</v>
      </c>
      <c r="H902" s="30">
        <v>0</v>
      </c>
      <c r="I902" s="32">
        <v>43190</v>
      </c>
      <c r="J902" s="32">
        <v>42388</v>
      </c>
      <c r="K902" s="30"/>
      <c r="L902" s="32">
        <v>41365</v>
      </c>
      <c r="M902" s="30">
        <v>193</v>
      </c>
      <c r="N902" s="30">
        <v>0</v>
      </c>
      <c r="O902" s="30">
        <v>1.07</v>
      </c>
      <c r="P902" s="30">
        <v>12.84</v>
      </c>
      <c r="Q902" s="30">
        <v>1.07</v>
      </c>
      <c r="R902" s="30">
        <v>12.84</v>
      </c>
      <c r="S902" s="30">
        <v>64.38</v>
      </c>
      <c r="T902" s="30">
        <v>128.62</v>
      </c>
      <c r="U902" s="30">
        <v>128.62</v>
      </c>
      <c r="V902" s="30">
        <v>1.07</v>
      </c>
      <c r="W902" s="30">
        <v>12.84</v>
      </c>
      <c r="X902" s="30">
        <v>1.07</v>
      </c>
      <c r="Y902" s="30">
        <v>12.84</v>
      </c>
      <c r="Z902" s="30">
        <v>64.38</v>
      </c>
      <c r="AA902" s="30">
        <v>154.30000000000001</v>
      </c>
      <c r="AB902" s="30">
        <v>0</v>
      </c>
      <c r="AC902" s="30">
        <v>0</v>
      </c>
      <c r="AD902" s="30">
        <v>0</v>
      </c>
    </row>
    <row r="903" spans="1:30" hidden="1">
      <c r="A903" s="30" t="s">
        <v>1332</v>
      </c>
      <c r="B903" s="30" t="s">
        <v>1333</v>
      </c>
      <c r="C903" s="30" t="b">
        <v>1</v>
      </c>
      <c r="D903" s="30" t="s">
        <v>1240</v>
      </c>
      <c r="E903" s="30" t="s">
        <v>10607</v>
      </c>
      <c r="F903" s="30"/>
      <c r="G903" s="30" t="s">
        <v>10608</v>
      </c>
      <c r="H903" s="30">
        <v>9</v>
      </c>
      <c r="I903" s="32">
        <v>42916</v>
      </c>
      <c r="J903" s="32">
        <v>42388</v>
      </c>
      <c r="K903" s="30"/>
      <c r="L903" s="32">
        <v>36366</v>
      </c>
      <c r="M903" s="30">
        <v>790</v>
      </c>
      <c r="N903" s="30">
        <v>0</v>
      </c>
      <c r="O903" s="30">
        <v>1.77</v>
      </c>
      <c r="P903" s="30">
        <v>21.17</v>
      </c>
      <c r="Q903" s="30">
        <v>1.76</v>
      </c>
      <c r="R903" s="30">
        <v>5.29</v>
      </c>
      <c r="S903" s="30">
        <v>790</v>
      </c>
      <c r="T903" s="30">
        <v>0</v>
      </c>
      <c r="U903" s="30">
        <v>0</v>
      </c>
      <c r="V903" s="30">
        <v>1.77</v>
      </c>
      <c r="W903" s="30">
        <v>21.17</v>
      </c>
      <c r="X903" s="30">
        <v>1.76</v>
      </c>
      <c r="Y903" s="30">
        <v>5.29</v>
      </c>
      <c r="Z903" s="30">
        <v>790</v>
      </c>
      <c r="AA903" s="30">
        <v>21.17</v>
      </c>
      <c r="AB903" s="30">
        <v>0</v>
      </c>
      <c r="AC903" s="30">
        <v>0</v>
      </c>
      <c r="AD903" s="30">
        <v>0</v>
      </c>
    </row>
    <row r="904" spans="1:30" hidden="1">
      <c r="A904" s="30" t="s">
        <v>1334</v>
      </c>
      <c r="B904" s="30" t="s">
        <v>1335</v>
      </c>
      <c r="C904" s="30" t="b">
        <v>1</v>
      </c>
      <c r="D904" s="30" t="s">
        <v>1240</v>
      </c>
      <c r="E904" s="30" t="s">
        <v>10607</v>
      </c>
      <c r="F904" s="30"/>
      <c r="G904" s="30" t="s">
        <v>10608</v>
      </c>
      <c r="H904" s="30">
        <v>9</v>
      </c>
      <c r="I904" s="32">
        <v>42947</v>
      </c>
      <c r="J904" s="32">
        <v>42388</v>
      </c>
      <c r="K904" s="30"/>
      <c r="L904" s="32">
        <v>36388</v>
      </c>
      <c r="M904" s="30">
        <v>1510</v>
      </c>
      <c r="N904" s="30">
        <v>0</v>
      </c>
      <c r="O904" s="30">
        <v>3.47</v>
      </c>
      <c r="P904" s="30">
        <v>41.57</v>
      </c>
      <c r="Q904" s="30">
        <v>3.46</v>
      </c>
      <c r="R904" s="30">
        <v>13.86</v>
      </c>
      <c r="S904" s="30">
        <v>1510</v>
      </c>
      <c r="T904" s="30">
        <v>0</v>
      </c>
      <c r="U904" s="30">
        <v>0</v>
      </c>
      <c r="V904" s="30">
        <v>3.47</v>
      </c>
      <c r="W904" s="30">
        <v>41.57</v>
      </c>
      <c r="X904" s="30">
        <v>3.46</v>
      </c>
      <c r="Y904" s="30">
        <v>13.86</v>
      </c>
      <c r="Z904" s="30">
        <v>1510</v>
      </c>
      <c r="AA904" s="30">
        <v>41.57</v>
      </c>
      <c r="AB904" s="30">
        <v>0</v>
      </c>
      <c r="AC904" s="30">
        <v>0</v>
      </c>
      <c r="AD904" s="30">
        <v>0</v>
      </c>
    </row>
    <row r="905" spans="1:30" hidden="1">
      <c r="A905" s="30" t="s">
        <v>1336</v>
      </c>
      <c r="B905" s="30" t="s">
        <v>1337</v>
      </c>
      <c r="C905" s="30" t="b">
        <v>1</v>
      </c>
      <c r="D905" s="30" t="s">
        <v>1240</v>
      </c>
      <c r="E905" s="30" t="s">
        <v>10607</v>
      </c>
      <c r="F905" s="30"/>
      <c r="G905" s="30" t="s">
        <v>10608</v>
      </c>
      <c r="H905" s="30">
        <v>9</v>
      </c>
      <c r="I905" s="32">
        <v>42947</v>
      </c>
      <c r="J905" s="32">
        <v>42388</v>
      </c>
      <c r="K905" s="30"/>
      <c r="L905" s="32">
        <v>36392</v>
      </c>
      <c r="M905" s="30">
        <v>1050</v>
      </c>
      <c r="N905" s="30">
        <v>0</v>
      </c>
      <c r="O905" s="30">
        <v>2.4300000000000002</v>
      </c>
      <c r="P905" s="30">
        <v>29.06</v>
      </c>
      <c r="Q905" s="30">
        <v>2.42</v>
      </c>
      <c r="R905" s="30">
        <v>9.6999999999999993</v>
      </c>
      <c r="S905" s="30">
        <v>1050</v>
      </c>
      <c r="T905" s="30">
        <v>0</v>
      </c>
      <c r="U905" s="30">
        <v>0</v>
      </c>
      <c r="V905" s="30">
        <v>2.4300000000000002</v>
      </c>
      <c r="W905" s="30">
        <v>29.06</v>
      </c>
      <c r="X905" s="30">
        <v>2.42</v>
      </c>
      <c r="Y905" s="30">
        <v>9.6999999999999993</v>
      </c>
      <c r="Z905" s="30">
        <v>1050</v>
      </c>
      <c r="AA905" s="30">
        <v>29.08</v>
      </c>
      <c r="AB905" s="30">
        <v>0</v>
      </c>
      <c r="AC905" s="30">
        <v>0</v>
      </c>
      <c r="AD905" s="30">
        <v>0</v>
      </c>
    </row>
    <row r="906" spans="1:30" hidden="1">
      <c r="A906" s="30" t="s">
        <v>1338</v>
      </c>
      <c r="B906" s="30" t="s">
        <v>1339</v>
      </c>
      <c r="C906" s="30" t="b">
        <v>1</v>
      </c>
      <c r="D906" s="30" t="s">
        <v>1240</v>
      </c>
      <c r="E906" s="30" t="s">
        <v>10607</v>
      </c>
      <c r="F906" s="30"/>
      <c r="G906" s="30" t="s">
        <v>10608</v>
      </c>
      <c r="H906" s="30">
        <v>9</v>
      </c>
      <c r="I906" s="32">
        <v>42947</v>
      </c>
      <c r="J906" s="32">
        <v>42388</v>
      </c>
      <c r="K906" s="30"/>
      <c r="L906" s="32">
        <v>35672</v>
      </c>
      <c r="M906" s="30">
        <v>399</v>
      </c>
      <c r="N906" s="30">
        <v>0</v>
      </c>
      <c r="O906" s="30">
        <v>0.21</v>
      </c>
      <c r="P906" s="30">
        <v>2.4500000000000002</v>
      </c>
      <c r="Q906" s="30">
        <v>0.2</v>
      </c>
      <c r="R906" s="30">
        <v>0.82</v>
      </c>
      <c r="S906" s="30">
        <v>399</v>
      </c>
      <c r="T906" s="30">
        <v>0</v>
      </c>
      <c r="U906" s="30">
        <v>0</v>
      </c>
      <c r="V906" s="30">
        <v>0.21</v>
      </c>
      <c r="W906" s="30">
        <v>2.4500000000000002</v>
      </c>
      <c r="X906" s="30">
        <v>0.2</v>
      </c>
      <c r="Y906" s="30">
        <v>0.82</v>
      </c>
      <c r="Z906" s="30">
        <v>399</v>
      </c>
      <c r="AA906" s="30">
        <v>2.4500000000000002</v>
      </c>
      <c r="AB906" s="30">
        <v>0</v>
      </c>
      <c r="AC906" s="30">
        <v>0</v>
      </c>
      <c r="AD906" s="30">
        <v>0</v>
      </c>
    </row>
    <row r="907" spans="1:30" hidden="1">
      <c r="A907" s="30" t="s">
        <v>1340</v>
      </c>
      <c r="B907" s="30" t="s">
        <v>1341</v>
      </c>
      <c r="C907" s="30" t="b">
        <v>1</v>
      </c>
      <c r="D907" s="30" t="s">
        <v>1240</v>
      </c>
      <c r="E907" s="30" t="s">
        <v>10607</v>
      </c>
      <c r="F907" s="30"/>
      <c r="G907" s="30" t="s">
        <v>10608</v>
      </c>
      <c r="H907" s="30">
        <v>9</v>
      </c>
      <c r="I907" s="32">
        <v>42947</v>
      </c>
      <c r="J907" s="32">
        <v>42388</v>
      </c>
      <c r="K907" s="30"/>
      <c r="L907" s="32">
        <v>35672</v>
      </c>
      <c r="M907" s="30">
        <v>450</v>
      </c>
      <c r="N907" s="30">
        <v>0</v>
      </c>
      <c r="O907" s="30">
        <v>0.23</v>
      </c>
      <c r="P907" s="30">
        <v>2.76</v>
      </c>
      <c r="Q907" s="30">
        <v>0.23</v>
      </c>
      <c r="R907" s="30">
        <v>0.92</v>
      </c>
      <c r="S907" s="30">
        <v>450</v>
      </c>
      <c r="T907" s="30">
        <v>0</v>
      </c>
      <c r="U907" s="30">
        <v>0</v>
      </c>
      <c r="V907" s="30">
        <v>0.23</v>
      </c>
      <c r="W907" s="30">
        <v>2.76</v>
      </c>
      <c r="X907" s="30">
        <v>0.23</v>
      </c>
      <c r="Y907" s="30">
        <v>0.92</v>
      </c>
      <c r="Z907" s="30">
        <v>450</v>
      </c>
      <c r="AA907" s="30">
        <v>2.76</v>
      </c>
      <c r="AB907" s="30">
        <v>0</v>
      </c>
      <c r="AC907" s="30">
        <v>0</v>
      </c>
      <c r="AD907" s="30">
        <v>0</v>
      </c>
    </row>
    <row r="908" spans="1:30" hidden="1">
      <c r="A908" s="30" t="s">
        <v>1342</v>
      </c>
      <c r="B908" s="30" t="s">
        <v>1343</v>
      </c>
      <c r="C908" s="30" t="b">
        <v>1</v>
      </c>
      <c r="D908" s="30" t="s">
        <v>1240</v>
      </c>
      <c r="E908" s="30" t="s">
        <v>10607</v>
      </c>
      <c r="F908" s="30"/>
      <c r="G908" s="30" t="s">
        <v>10608</v>
      </c>
      <c r="H908" s="30">
        <v>9</v>
      </c>
      <c r="I908" s="32">
        <v>42978</v>
      </c>
      <c r="J908" s="32">
        <v>42388</v>
      </c>
      <c r="K908" s="30"/>
      <c r="L908" s="32">
        <v>36433</v>
      </c>
      <c r="M908" s="30">
        <v>2999</v>
      </c>
      <c r="N908" s="30">
        <v>0</v>
      </c>
      <c r="O908" s="30">
        <v>7.27</v>
      </c>
      <c r="P908" s="30">
        <v>87.16</v>
      </c>
      <c r="Q908" s="30">
        <v>7.26</v>
      </c>
      <c r="R908" s="30">
        <v>36.32</v>
      </c>
      <c r="S908" s="30">
        <v>2999</v>
      </c>
      <c r="T908" s="30">
        <v>0</v>
      </c>
      <c r="U908" s="30">
        <v>0</v>
      </c>
      <c r="V908" s="30">
        <v>7.27</v>
      </c>
      <c r="W908" s="30">
        <v>87.16</v>
      </c>
      <c r="X908" s="30">
        <v>7.26</v>
      </c>
      <c r="Y908" s="30">
        <v>36.32</v>
      </c>
      <c r="Z908" s="30">
        <v>2999</v>
      </c>
      <c r="AA908" s="30">
        <v>87.17</v>
      </c>
      <c r="AB908" s="30">
        <v>0</v>
      </c>
      <c r="AC908" s="30">
        <v>0</v>
      </c>
      <c r="AD908" s="30">
        <v>0</v>
      </c>
    </row>
    <row r="909" spans="1:30" hidden="1">
      <c r="A909" s="30" t="s">
        <v>1344</v>
      </c>
      <c r="B909" s="30" t="s">
        <v>1345</v>
      </c>
      <c r="C909" s="30" t="b">
        <v>1</v>
      </c>
      <c r="D909" s="30" t="s">
        <v>1240</v>
      </c>
      <c r="E909" s="30" t="s">
        <v>10607</v>
      </c>
      <c r="F909" s="30"/>
      <c r="G909" s="30" t="s">
        <v>10608</v>
      </c>
      <c r="H909" s="30">
        <v>0</v>
      </c>
      <c r="I909" s="32">
        <v>43190</v>
      </c>
      <c r="J909" s="32">
        <v>42388</v>
      </c>
      <c r="K909" s="30"/>
      <c r="L909" s="32">
        <v>40508</v>
      </c>
      <c r="M909" s="30">
        <v>2872.8</v>
      </c>
      <c r="N909" s="30">
        <v>0</v>
      </c>
      <c r="O909" s="30">
        <v>17.190000000000001</v>
      </c>
      <c r="P909" s="30">
        <v>206.28</v>
      </c>
      <c r="Q909" s="30">
        <v>17.190000000000001</v>
      </c>
      <c r="R909" s="30">
        <v>206.28</v>
      </c>
      <c r="S909" s="30">
        <v>2752.44</v>
      </c>
      <c r="T909" s="30">
        <v>120.36</v>
      </c>
      <c r="U909" s="30">
        <v>120.36</v>
      </c>
      <c r="V909" s="30">
        <v>17.190000000000001</v>
      </c>
      <c r="W909" s="30">
        <v>206.28</v>
      </c>
      <c r="X909" s="30">
        <v>17.190000000000001</v>
      </c>
      <c r="Y909" s="30">
        <v>206.28</v>
      </c>
      <c r="Z909" s="30">
        <v>2752.44</v>
      </c>
      <c r="AA909" s="30">
        <v>618.87</v>
      </c>
      <c r="AB909" s="30">
        <v>0</v>
      </c>
      <c r="AC909" s="30">
        <v>0</v>
      </c>
      <c r="AD909" s="30">
        <v>0</v>
      </c>
    </row>
    <row r="910" spans="1:30" hidden="1">
      <c r="A910" s="30" t="s">
        <v>1346</v>
      </c>
      <c r="B910" s="30" t="s">
        <v>1347</v>
      </c>
      <c r="C910" s="30" t="b">
        <v>1</v>
      </c>
      <c r="D910" s="30" t="s">
        <v>1240</v>
      </c>
      <c r="E910" s="30" t="s">
        <v>10607</v>
      </c>
      <c r="F910" s="30"/>
      <c r="G910" s="30" t="s">
        <v>10608</v>
      </c>
      <c r="H910" s="30">
        <v>0</v>
      </c>
      <c r="I910" s="32">
        <v>43190</v>
      </c>
      <c r="J910" s="32">
        <v>42388</v>
      </c>
      <c r="K910" s="30"/>
      <c r="L910" s="32">
        <v>35825</v>
      </c>
      <c r="M910" s="30">
        <v>1250</v>
      </c>
      <c r="N910" s="30">
        <v>0</v>
      </c>
      <c r="O910" s="30">
        <v>0.3</v>
      </c>
      <c r="P910" s="30">
        <v>3.68</v>
      </c>
      <c r="Q910" s="30">
        <v>0.31</v>
      </c>
      <c r="R910" s="30">
        <v>3.66</v>
      </c>
      <c r="S910" s="30">
        <v>1247.26</v>
      </c>
      <c r="T910" s="30">
        <v>2.74</v>
      </c>
      <c r="U910" s="30">
        <v>2.74</v>
      </c>
      <c r="V910" s="30">
        <v>0.3</v>
      </c>
      <c r="W910" s="30">
        <v>3.68</v>
      </c>
      <c r="X910" s="30">
        <v>0.31</v>
      </c>
      <c r="Y910" s="30">
        <v>3.66</v>
      </c>
      <c r="Z910" s="30">
        <v>1247.26</v>
      </c>
      <c r="AA910" s="30">
        <v>11.01</v>
      </c>
      <c r="AB910" s="30">
        <v>0</v>
      </c>
      <c r="AC910" s="30">
        <v>0</v>
      </c>
      <c r="AD910" s="30">
        <v>0</v>
      </c>
    </row>
    <row r="911" spans="1:30" hidden="1">
      <c r="A911" s="30" t="s">
        <v>1348</v>
      </c>
      <c r="B911" s="30" t="s">
        <v>1349</v>
      </c>
      <c r="C911" s="30" t="b">
        <v>1</v>
      </c>
      <c r="D911" s="30" t="s">
        <v>1240</v>
      </c>
      <c r="E911" s="30" t="s">
        <v>10607</v>
      </c>
      <c r="F911" s="30"/>
      <c r="G911" s="30" t="s">
        <v>10608</v>
      </c>
      <c r="H911" s="30">
        <v>9</v>
      </c>
      <c r="I911" s="32">
        <v>42978</v>
      </c>
      <c r="J911" s="32">
        <v>42388</v>
      </c>
      <c r="K911" s="30"/>
      <c r="L911" s="32">
        <v>36433</v>
      </c>
      <c r="M911" s="30">
        <v>900</v>
      </c>
      <c r="N911" s="30">
        <v>0</v>
      </c>
      <c r="O911" s="30">
        <v>2.1800000000000002</v>
      </c>
      <c r="P911" s="30">
        <v>26.16</v>
      </c>
      <c r="Q911" s="30">
        <v>2.1800000000000002</v>
      </c>
      <c r="R911" s="30">
        <v>10.9</v>
      </c>
      <c r="S911" s="30">
        <v>900</v>
      </c>
      <c r="T911" s="30">
        <v>0</v>
      </c>
      <c r="U911" s="30">
        <v>0</v>
      </c>
      <c r="V911" s="30">
        <v>2.1800000000000002</v>
      </c>
      <c r="W911" s="30">
        <v>26.16</v>
      </c>
      <c r="X911" s="30">
        <v>2.1800000000000002</v>
      </c>
      <c r="Y911" s="30">
        <v>10.9</v>
      </c>
      <c r="Z911" s="30">
        <v>900</v>
      </c>
      <c r="AA911" s="30">
        <v>26.16</v>
      </c>
      <c r="AB911" s="30">
        <v>0</v>
      </c>
      <c r="AC911" s="30">
        <v>0</v>
      </c>
      <c r="AD911" s="30">
        <v>0</v>
      </c>
    </row>
    <row r="912" spans="1:30" hidden="1">
      <c r="A912" s="30" t="s">
        <v>1350</v>
      </c>
      <c r="B912" s="30" t="s">
        <v>1351</v>
      </c>
      <c r="C912" s="30" t="b">
        <v>1</v>
      </c>
      <c r="D912" s="30" t="s">
        <v>1240</v>
      </c>
      <c r="E912" s="30" t="s">
        <v>10607</v>
      </c>
      <c r="F912" s="30"/>
      <c r="G912" s="30" t="s">
        <v>10608</v>
      </c>
      <c r="H912" s="30">
        <v>9</v>
      </c>
      <c r="I912" s="32">
        <v>42978</v>
      </c>
      <c r="J912" s="32">
        <v>42388</v>
      </c>
      <c r="K912" s="30"/>
      <c r="L912" s="32">
        <v>36433</v>
      </c>
      <c r="M912" s="30">
        <v>900</v>
      </c>
      <c r="N912" s="30">
        <v>0</v>
      </c>
      <c r="O912" s="30">
        <v>2.1800000000000002</v>
      </c>
      <c r="P912" s="30">
        <v>26.16</v>
      </c>
      <c r="Q912" s="30">
        <v>2.1800000000000002</v>
      </c>
      <c r="R912" s="30">
        <v>10.9</v>
      </c>
      <c r="S912" s="30">
        <v>900</v>
      </c>
      <c r="T912" s="30">
        <v>0</v>
      </c>
      <c r="U912" s="30">
        <v>0</v>
      </c>
      <c r="V912" s="30">
        <v>2.1800000000000002</v>
      </c>
      <c r="W912" s="30">
        <v>26.16</v>
      </c>
      <c r="X912" s="30">
        <v>2.1800000000000002</v>
      </c>
      <c r="Y912" s="30">
        <v>10.9</v>
      </c>
      <c r="Z912" s="30">
        <v>900</v>
      </c>
      <c r="AA912" s="30">
        <v>26.16</v>
      </c>
      <c r="AB912" s="30">
        <v>0</v>
      </c>
      <c r="AC912" s="30">
        <v>0</v>
      </c>
      <c r="AD912" s="30">
        <v>0</v>
      </c>
    </row>
    <row r="913" spans="1:30" hidden="1">
      <c r="A913" s="30" t="s">
        <v>1352</v>
      </c>
      <c r="B913" s="30" t="s">
        <v>1353</v>
      </c>
      <c r="C913" s="30" t="b">
        <v>1</v>
      </c>
      <c r="D913" s="30" t="s">
        <v>1240</v>
      </c>
      <c r="E913" s="30" t="s">
        <v>10607</v>
      </c>
      <c r="F913" s="30"/>
      <c r="G913" s="30" t="s">
        <v>10608</v>
      </c>
      <c r="H913" s="30">
        <v>9</v>
      </c>
      <c r="I913" s="32">
        <v>42855</v>
      </c>
      <c r="J913" s="32">
        <v>42388</v>
      </c>
      <c r="K913" s="30"/>
      <c r="L913" s="32">
        <v>35611</v>
      </c>
      <c r="M913" s="30">
        <v>1166.67</v>
      </c>
      <c r="N913" s="30">
        <v>0</v>
      </c>
      <c r="O913" s="30">
        <v>0</v>
      </c>
      <c r="P913" s="30">
        <v>0.05</v>
      </c>
      <c r="Q913" s="30">
        <v>0.01</v>
      </c>
      <c r="R913" s="30">
        <v>0.01</v>
      </c>
      <c r="S913" s="30">
        <v>1166.67</v>
      </c>
      <c r="T913" s="30">
        <v>0</v>
      </c>
      <c r="U913" s="30">
        <v>0</v>
      </c>
      <c r="V913" s="30">
        <v>0</v>
      </c>
      <c r="W913" s="30">
        <v>0.05</v>
      </c>
      <c r="X913" s="30">
        <v>0.01</v>
      </c>
      <c r="Y913" s="30">
        <v>0.01</v>
      </c>
      <c r="Z913" s="30">
        <v>1166.67</v>
      </c>
      <c r="AA913" s="30">
        <v>0.05</v>
      </c>
      <c r="AB913" s="30">
        <v>0</v>
      </c>
      <c r="AC913" s="30">
        <v>0</v>
      </c>
      <c r="AD913" s="30">
        <v>0</v>
      </c>
    </row>
    <row r="914" spans="1:30" hidden="1">
      <c r="A914" s="30" t="s">
        <v>1354</v>
      </c>
      <c r="B914" s="30" t="s">
        <v>1355</v>
      </c>
      <c r="C914" s="30" t="b">
        <v>1</v>
      </c>
      <c r="D914" s="30" t="s">
        <v>1240</v>
      </c>
      <c r="E914" s="30" t="s">
        <v>10607</v>
      </c>
      <c r="F914" s="30"/>
      <c r="G914" s="30" t="s">
        <v>10608</v>
      </c>
      <c r="H914" s="30">
        <v>9</v>
      </c>
      <c r="I914" s="32">
        <v>42855</v>
      </c>
      <c r="J914" s="32">
        <v>42388</v>
      </c>
      <c r="K914" s="30"/>
      <c r="L914" s="32">
        <v>35611</v>
      </c>
      <c r="M914" s="30">
        <v>1166.6600000000001</v>
      </c>
      <c r="N914" s="30">
        <v>0</v>
      </c>
      <c r="O914" s="30">
        <v>0</v>
      </c>
      <c r="P914" s="30">
        <v>0.05</v>
      </c>
      <c r="Q914" s="30">
        <v>0.01</v>
      </c>
      <c r="R914" s="30">
        <v>0.01</v>
      </c>
      <c r="S914" s="30">
        <v>1166.6600000000001</v>
      </c>
      <c r="T914" s="30">
        <v>0</v>
      </c>
      <c r="U914" s="30">
        <v>0</v>
      </c>
      <c r="V914" s="30">
        <v>0</v>
      </c>
      <c r="W914" s="30">
        <v>0.05</v>
      </c>
      <c r="X914" s="30">
        <v>0.01</v>
      </c>
      <c r="Y914" s="30">
        <v>0.01</v>
      </c>
      <c r="Z914" s="30">
        <v>1166.6600000000001</v>
      </c>
      <c r="AA914" s="30">
        <v>0.05</v>
      </c>
      <c r="AB914" s="30">
        <v>0</v>
      </c>
      <c r="AC914" s="30">
        <v>0</v>
      </c>
      <c r="AD914" s="30">
        <v>0</v>
      </c>
    </row>
    <row r="915" spans="1:30" hidden="1">
      <c r="A915" s="30" t="s">
        <v>1356</v>
      </c>
      <c r="B915" s="30" t="s">
        <v>1357</v>
      </c>
      <c r="C915" s="30" t="b">
        <v>1</v>
      </c>
      <c r="D915" s="30" t="s">
        <v>1240</v>
      </c>
      <c r="E915" s="30" t="s">
        <v>10607</v>
      </c>
      <c r="F915" s="30"/>
      <c r="G915" s="30" t="s">
        <v>10608</v>
      </c>
      <c r="H915" s="30">
        <v>0</v>
      </c>
      <c r="I915" s="32">
        <v>43190</v>
      </c>
      <c r="J915" s="32">
        <v>42388</v>
      </c>
      <c r="K915" s="30"/>
      <c r="L915" s="32">
        <v>35825</v>
      </c>
      <c r="M915" s="30">
        <v>1250</v>
      </c>
      <c r="N915" s="30">
        <v>0</v>
      </c>
      <c r="O915" s="30">
        <v>0.3</v>
      </c>
      <c r="P915" s="30">
        <v>3.68</v>
      </c>
      <c r="Q915" s="30">
        <v>0.31</v>
      </c>
      <c r="R915" s="30">
        <v>3.66</v>
      </c>
      <c r="S915" s="30">
        <v>1247.26</v>
      </c>
      <c r="T915" s="30">
        <v>2.74</v>
      </c>
      <c r="U915" s="30">
        <v>2.74</v>
      </c>
      <c r="V915" s="30">
        <v>0.3</v>
      </c>
      <c r="W915" s="30">
        <v>3.68</v>
      </c>
      <c r="X915" s="30">
        <v>0.31</v>
      </c>
      <c r="Y915" s="30">
        <v>3.66</v>
      </c>
      <c r="Z915" s="30">
        <v>1247.26</v>
      </c>
      <c r="AA915" s="30">
        <v>11.01</v>
      </c>
      <c r="AB915" s="30">
        <v>0</v>
      </c>
      <c r="AC915" s="30">
        <v>0</v>
      </c>
      <c r="AD915" s="30">
        <v>0</v>
      </c>
    </row>
    <row r="916" spans="1:30" hidden="1">
      <c r="A916" s="30" t="s">
        <v>1358</v>
      </c>
      <c r="B916" s="30" t="s">
        <v>1359</v>
      </c>
      <c r="C916" s="30" t="b">
        <v>1</v>
      </c>
      <c r="D916" s="30" t="s">
        <v>1240</v>
      </c>
      <c r="E916" s="30" t="s">
        <v>10607</v>
      </c>
      <c r="F916" s="30"/>
      <c r="G916" s="30" t="s">
        <v>10608</v>
      </c>
      <c r="H916" s="30">
        <v>9</v>
      </c>
      <c r="I916" s="32">
        <v>42825</v>
      </c>
      <c r="J916" s="32">
        <v>42388</v>
      </c>
      <c r="K916" s="30"/>
      <c r="L916" s="32">
        <v>39897</v>
      </c>
      <c r="M916" s="30">
        <v>5000</v>
      </c>
      <c r="N916" s="30">
        <v>0</v>
      </c>
      <c r="O916" s="30">
        <v>0</v>
      </c>
      <c r="P916" s="30">
        <v>0</v>
      </c>
      <c r="Q916" s="30">
        <v>0</v>
      </c>
      <c r="R916" s="30">
        <v>0</v>
      </c>
      <c r="S916" s="30">
        <v>5000</v>
      </c>
      <c r="T916" s="30">
        <v>0</v>
      </c>
      <c r="U916" s="30">
        <v>0</v>
      </c>
      <c r="V916" s="30">
        <v>0</v>
      </c>
      <c r="W916" s="30">
        <v>0</v>
      </c>
      <c r="X916" s="30">
        <v>0</v>
      </c>
      <c r="Y916" s="30">
        <v>0</v>
      </c>
      <c r="Z916" s="30">
        <v>5000</v>
      </c>
      <c r="AA916" s="30">
        <v>0</v>
      </c>
      <c r="AB916" s="30">
        <v>0</v>
      </c>
      <c r="AC916" s="30">
        <v>0</v>
      </c>
      <c r="AD916" s="30">
        <v>0</v>
      </c>
    </row>
    <row r="917" spans="1:30" hidden="1">
      <c r="A917" s="30" t="s">
        <v>1360</v>
      </c>
      <c r="B917" s="30" t="s">
        <v>1361</v>
      </c>
      <c r="C917" s="30" t="b">
        <v>1</v>
      </c>
      <c r="D917" s="30" t="s">
        <v>1240</v>
      </c>
      <c r="E917" s="30" t="s">
        <v>10607</v>
      </c>
      <c r="F917" s="30"/>
      <c r="G917" s="30" t="s">
        <v>10608</v>
      </c>
      <c r="H917" s="30">
        <v>9</v>
      </c>
      <c r="I917" s="32">
        <v>42825</v>
      </c>
      <c r="J917" s="32">
        <v>42388</v>
      </c>
      <c r="K917" s="30"/>
      <c r="L917" s="32">
        <v>39896</v>
      </c>
      <c r="M917" s="30">
        <v>2390</v>
      </c>
      <c r="N917" s="30">
        <v>0</v>
      </c>
      <c r="O917" s="30">
        <v>0</v>
      </c>
      <c r="P917" s="30">
        <v>0</v>
      </c>
      <c r="Q917" s="30">
        <v>0</v>
      </c>
      <c r="R917" s="30">
        <v>0</v>
      </c>
      <c r="S917" s="30">
        <v>2390</v>
      </c>
      <c r="T917" s="30">
        <v>0</v>
      </c>
      <c r="U917" s="30">
        <v>0</v>
      </c>
      <c r="V917" s="30">
        <v>0</v>
      </c>
      <c r="W917" s="30">
        <v>0</v>
      </c>
      <c r="X917" s="30">
        <v>0</v>
      </c>
      <c r="Y917" s="30">
        <v>0</v>
      </c>
      <c r="Z917" s="30">
        <v>2390</v>
      </c>
      <c r="AA917" s="30">
        <v>0</v>
      </c>
      <c r="AB917" s="30">
        <v>0</v>
      </c>
      <c r="AC917" s="30">
        <v>0</v>
      </c>
      <c r="AD917" s="30">
        <v>0</v>
      </c>
    </row>
    <row r="918" spans="1:30" hidden="1">
      <c r="A918" s="30" t="s">
        <v>1362</v>
      </c>
      <c r="B918" s="30" t="s">
        <v>1363</v>
      </c>
      <c r="C918" s="30" t="b">
        <v>1</v>
      </c>
      <c r="D918" s="30" t="s">
        <v>1240</v>
      </c>
      <c r="E918" s="30" t="s">
        <v>10607</v>
      </c>
      <c r="F918" s="30"/>
      <c r="G918" s="30" t="s">
        <v>10608</v>
      </c>
      <c r="H918" s="30">
        <v>9</v>
      </c>
      <c r="I918" s="32">
        <v>42855</v>
      </c>
      <c r="J918" s="32">
        <v>42388</v>
      </c>
      <c r="K918" s="30"/>
      <c r="L918" s="32">
        <v>36311</v>
      </c>
      <c r="M918" s="30">
        <v>200</v>
      </c>
      <c r="N918" s="30">
        <v>0</v>
      </c>
      <c r="O918" s="30">
        <v>0.42</v>
      </c>
      <c r="P918" s="30">
        <v>4.9400000000000004</v>
      </c>
      <c r="Q918" s="30">
        <v>0.41</v>
      </c>
      <c r="R918" s="30">
        <v>0.41</v>
      </c>
      <c r="S918" s="30">
        <v>200</v>
      </c>
      <c r="T918" s="30">
        <v>0</v>
      </c>
      <c r="U918" s="30">
        <v>0</v>
      </c>
      <c r="V918" s="30">
        <v>0.42</v>
      </c>
      <c r="W918" s="30">
        <v>4.9400000000000004</v>
      </c>
      <c r="X918" s="30">
        <v>0.41</v>
      </c>
      <c r="Y918" s="30">
        <v>0.41</v>
      </c>
      <c r="Z918" s="30">
        <v>200</v>
      </c>
      <c r="AA918" s="30">
        <v>4.9400000000000004</v>
      </c>
      <c r="AB918" s="30">
        <v>0</v>
      </c>
      <c r="AC918" s="30">
        <v>0</v>
      </c>
      <c r="AD918" s="30">
        <v>0</v>
      </c>
    </row>
    <row r="919" spans="1:30" hidden="1">
      <c r="A919" s="30" t="s">
        <v>1364</v>
      </c>
      <c r="B919" s="30" t="s">
        <v>10671</v>
      </c>
      <c r="C919" s="30" t="b">
        <v>1</v>
      </c>
      <c r="D919" s="30" t="s">
        <v>1240</v>
      </c>
      <c r="E919" s="30" t="s">
        <v>10607</v>
      </c>
      <c r="F919" s="30"/>
      <c r="G919" s="30" t="s">
        <v>10608</v>
      </c>
      <c r="H919" s="30">
        <v>9</v>
      </c>
      <c r="I919" s="32">
        <v>42947</v>
      </c>
      <c r="J919" s="32">
        <v>42388</v>
      </c>
      <c r="K919" s="30"/>
      <c r="L919" s="32">
        <v>36379</v>
      </c>
      <c r="M919" s="30">
        <v>390</v>
      </c>
      <c r="N919" s="30">
        <v>0</v>
      </c>
      <c r="O919" s="30">
        <v>0.82</v>
      </c>
      <c r="P919" s="30">
        <v>9.75</v>
      </c>
      <c r="Q919" s="30">
        <v>0.81</v>
      </c>
      <c r="R919" s="30">
        <v>3.26</v>
      </c>
      <c r="S919" s="30">
        <v>390</v>
      </c>
      <c r="T919" s="30">
        <v>0</v>
      </c>
      <c r="U919" s="30">
        <v>0</v>
      </c>
      <c r="V919" s="30">
        <v>0.82</v>
      </c>
      <c r="W919" s="30">
        <v>9.75</v>
      </c>
      <c r="X919" s="30">
        <v>0.81</v>
      </c>
      <c r="Y919" s="30">
        <v>3.26</v>
      </c>
      <c r="Z919" s="30">
        <v>390</v>
      </c>
      <c r="AA919" s="30">
        <v>9.77</v>
      </c>
      <c r="AB919" s="30">
        <v>0</v>
      </c>
      <c r="AC919" s="30">
        <v>0</v>
      </c>
      <c r="AD919" s="30">
        <v>0</v>
      </c>
    </row>
    <row r="920" spans="1:30" hidden="1">
      <c r="A920" s="30" t="s">
        <v>1365</v>
      </c>
      <c r="B920" s="30" t="s">
        <v>1366</v>
      </c>
      <c r="C920" s="30" t="b">
        <v>1</v>
      </c>
      <c r="D920" s="30" t="s">
        <v>1240</v>
      </c>
      <c r="E920" s="30" t="s">
        <v>10607</v>
      </c>
      <c r="F920" s="30"/>
      <c r="G920" s="30" t="s">
        <v>10608</v>
      </c>
      <c r="H920" s="30">
        <v>9</v>
      </c>
      <c r="I920" s="32">
        <v>42916</v>
      </c>
      <c r="J920" s="32">
        <v>42388</v>
      </c>
      <c r="K920" s="30"/>
      <c r="L920" s="32">
        <v>36352</v>
      </c>
      <c r="M920" s="30">
        <v>400</v>
      </c>
      <c r="N920" s="30">
        <v>0</v>
      </c>
      <c r="O920" s="30">
        <v>1.02</v>
      </c>
      <c r="P920" s="30">
        <v>12.24</v>
      </c>
      <c r="Q920" s="30">
        <v>1.01</v>
      </c>
      <c r="R920" s="30">
        <v>3.04</v>
      </c>
      <c r="S920" s="30">
        <v>400</v>
      </c>
      <c r="T920" s="30">
        <v>0</v>
      </c>
      <c r="U920" s="30">
        <v>0</v>
      </c>
      <c r="V920" s="30">
        <v>1.02</v>
      </c>
      <c r="W920" s="30">
        <v>12.24</v>
      </c>
      <c r="X920" s="30">
        <v>1.01</v>
      </c>
      <c r="Y920" s="30">
        <v>3.04</v>
      </c>
      <c r="Z920" s="30">
        <v>400</v>
      </c>
      <c r="AA920" s="30">
        <v>12.22</v>
      </c>
      <c r="AB920" s="30">
        <v>0</v>
      </c>
      <c r="AC920" s="30">
        <v>0</v>
      </c>
      <c r="AD920" s="30">
        <v>0</v>
      </c>
    </row>
    <row r="921" spans="1:30" hidden="1">
      <c r="A921" s="30" t="s">
        <v>1367</v>
      </c>
      <c r="B921" s="30" t="s">
        <v>1368</v>
      </c>
      <c r="C921" s="30" t="b">
        <v>1</v>
      </c>
      <c r="D921" s="30" t="s">
        <v>1240</v>
      </c>
      <c r="E921" s="30" t="s">
        <v>10607</v>
      </c>
      <c r="F921" s="30"/>
      <c r="G921" s="30" t="s">
        <v>10608</v>
      </c>
      <c r="H921" s="30">
        <v>9</v>
      </c>
      <c r="I921" s="32">
        <v>42886</v>
      </c>
      <c r="J921" s="32">
        <v>42388</v>
      </c>
      <c r="K921" s="30"/>
      <c r="L921" s="32">
        <v>36323</v>
      </c>
      <c r="M921" s="30">
        <v>790</v>
      </c>
      <c r="N921" s="30">
        <v>0</v>
      </c>
      <c r="O921" s="30">
        <v>2.12</v>
      </c>
      <c r="P921" s="30">
        <v>25.38</v>
      </c>
      <c r="Q921" s="30">
        <v>2.11</v>
      </c>
      <c r="R921" s="30">
        <v>4.2300000000000004</v>
      </c>
      <c r="S921" s="30">
        <v>790</v>
      </c>
      <c r="T921" s="30">
        <v>0</v>
      </c>
      <c r="U921" s="30">
        <v>0</v>
      </c>
      <c r="V921" s="30">
        <v>2.12</v>
      </c>
      <c r="W921" s="30">
        <v>25.38</v>
      </c>
      <c r="X921" s="30">
        <v>2.11</v>
      </c>
      <c r="Y921" s="30">
        <v>4.2300000000000004</v>
      </c>
      <c r="Z921" s="30">
        <v>790</v>
      </c>
      <c r="AA921" s="30">
        <v>25.37</v>
      </c>
      <c r="AB921" s="30">
        <v>0</v>
      </c>
      <c r="AC921" s="30">
        <v>0</v>
      </c>
      <c r="AD921" s="30">
        <v>0</v>
      </c>
    </row>
    <row r="922" spans="1:30" hidden="1">
      <c r="A922" s="30" t="s">
        <v>1369</v>
      </c>
      <c r="B922" s="30" t="s">
        <v>1370</v>
      </c>
      <c r="C922" s="30" t="b">
        <v>1</v>
      </c>
      <c r="D922" s="30" t="s">
        <v>1240</v>
      </c>
      <c r="E922" s="30" t="s">
        <v>10607</v>
      </c>
      <c r="F922" s="30"/>
      <c r="G922" s="30" t="s">
        <v>10608</v>
      </c>
      <c r="H922" s="30">
        <v>0</v>
      </c>
      <c r="I922" s="32">
        <v>43190</v>
      </c>
      <c r="J922" s="32">
        <v>42388</v>
      </c>
      <c r="K922" s="30"/>
      <c r="L922" s="32">
        <v>36616</v>
      </c>
      <c r="M922" s="30">
        <v>1510</v>
      </c>
      <c r="N922" s="30">
        <v>0</v>
      </c>
      <c r="O922" s="30">
        <v>3.12</v>
      </c>
      <c r="P922" s="30">
        <v>37.44</v>
      </c>
      <c r="Q922" s="30">
        <v>3.13</v>
      </c>
      <c r="R922" s="30">
        <v>37.450000000000003</v>
      </c>
      <c r="S922" s="30">
        <v>1475.63</v>
      </c>
      <c r="T922" s="30">
        <v>34.369999999999997</v>
      </c>
      <c r="U922" s="30">
        <v>34.369999999999997</v>
      </c>
      <c r="V922" s="30">
        <v>3.12</v>
      </c>
      <c r="W922" s="30">
        <v>37.44</v>
      </c>
      <c r="X922" s="30">
        <v>3.13</v>
      </c>
      <c r="Y922" s="30">
        <v>37.450000000000003</v>
      </c>
      <c r="Z922" s="30">
        <v>1475.63</v>
      </c>
      <c r="AA922" s="30">
        <v>112.38</v>
      </c>
      <c r="AB922" s="30">
        <v>0</v>
      </c>
      <c r="AC922" s="30">
        <v>0</v>
      </c>
      <c r="AD922" s="30">
        <v>0</v>
      </c>
    </row>
    <row r="923" spans="1:30" hidden="1">
      <c r="A923" s="30" t="s">
        <v>1371</v>
      </c>
      <c r="B923" s="30" t="s">
        <v>1372</v>
      </c>
      <c r="C923" s="30" t="b">
        <v>1</v>
      </c>
      <c r="D923" s="30" t="s">
        <v>1240</v>
      </c>
      <c r="E923" s="30" t="s">
        <v>10607</v>
      </c>
      <c r="F923" s="30"/>
      <c r="G923" s="30" t="s">
        <v>10608</v>
      </c>
      <c r="H923" s="30">
        <v>9</v>
      </c>
      <c r="I923" s="32">
        <v>42855</v>
      </c>
      <c r="J923" s="32">
        <v>42388</v>
      </c>
      <c r="K923" s="30"/>
      <c r="L923" s="32">
        <v>36311</v>
      </c>
      <c r="M923" s="30">
        <v>200</v>
      </c>
      <c r="N923" s="30">
        <v>0</v>
      </c>
      <c r="O923" s="30">
        <v>0.42</v>
      </c>
      <c r="P923" s="30">
        <v>4.95</v>
      </c>
      <c r="Q923" s="30">
        <v>0.41</v>
      </c>
      <c r="R923" s="30">
        <v>0.41</v>
      </c>
      <c r="S923" s="30">
        <v>200</v>
      </c>
      <c r="T923" s="30">
        <v>0</v>
      </c>
      <c r="U923" s="30">
        <v>0</v>
      </c>
      <c r="V923" s="30">
        <v>0.42</v>
      </c>
      <c r="W923" s="30">
        <v>4.95</v>
      </c>
      <c r="X923" s="30">
        <v>0.41</v>
      </c>
      <c r="Y923" s="30">
        <v>0.41</v>
      </c>
      <c r="Z923" s="30">
        <v>200</v>
      </c>
      <c r="AA923" s="30">
        <v>4.95</v>
      </c>
      <c r="AB923" s="30">
        <v>0</v>
      </c>
      <c r="AC923" s="30">
        <v>0</v>
      </c>
      <c r="AD923" s="30">
        <v>0</v>
      </c>
    </row>
    <row r="924" spans="1:30" hidden="1">
      <c r="A924" s="30" t="s">
        <v>1373</v>
      </c>
      <c r="B924" s="30" t="s">
        <v>1374</v>
      </c>
      <c r="C924" s="30" t="b">
        <v>1</v>
      </c>
      <c r="D924" s="30" t="s">
        <v>1240</v>
      </c>
      <c r="E924" s="30" t="s">
        <v>10607</v>
      </c>
      <c r="F924" s="30"/>
      <c r="G924" s="30" t="s">
        <v>10608</v>
      </c>
      <c r="H924" s="30">
        <v>9</v>
      </c>
      <c r="I924" s="32">
        <v>42916</v>
      </c>
      <c r="J924" s="32">
        <v>42388</v>
      </c>
      <c r="K924" s="30"/>
      <c r="L924" s="32">
        <v>36352</v>
      </c>
      <c r="M924" s="30">
        <v>400</v>
      </c>
      <c r="N924" s="30">
        <v>0</v>
      </c>
      <c r="O924" s="30">
        <v>1.02</v>
      </c>
      <c r="P924" s="30">
        <v>12.24</v>
      </c>
      <c r="Q924" s="30">
        <v>1.01</v>
      </c>
      <c r="R924" s="30">
        <v>3.05</v>
      </c>
      <c r="S924" s="30">
        <v>400</v>
      </c>
      <c r="T924" s="30">
        <v>0</v>
      </c>
      <c r="U924" s="30">
        <v>0</v>
      </c>
      <c r="V924" s="30">
        <v>1.02</v>
      </c>
      <c r="W924" s="30">
        <v>12.24</v>
      </c>
      <c r="X924" s="30">
        <v>1.01</v>
      </c>
      <c r="Y924" s="30">
        <v>3.05</v>
      </c>
      <c r="Z924" s="30">
        <v>400</v>
      </c>
      <c r="AA924" s="30">
        <v>12.23</v>
      </c>
      <c r="AB924" s="30">
        <v>0</v>
      </c>
      <c r="AC924" s="30">
        <v>0</v>
      </c>
      <c r="AD924" s="30">
        <v>0</v>
      </c>
    </row>
    <row r="925" spans="1:30" hidden="1">
      <c r="A925" s="30" t="s">
        <v>1375</v>
      </c>
      <c r="B925" s="30" t="s">
        <v>1376</v>
      </c>
      <c r="C925" s="30" t="b">
        <v>1</v>
      </c>
      <c r="D925" s="30" t="s">
        <v>1240</v>
      </c>
      <c r="E925" s="30" t="s">
        <v>10607</v>
      </c>
      <c r="F925" s="30"/>
      <c r="G925" s="30" t="s">
        <v>10608</v>
      </c>
      <c r="H925" s="30">
        <v>9</v>
      </c>
      <c r="I925" s="32">
        <v>42947</v>
      </c>
      <c r="J925" s="32">
        <v>42388</v>
      </c>
      <c r="K925" s="30"/>
      <c r="L925" s="32">
        <v>36037</v>
      </c>
      <c r="M925" s="30">
        <v>799</v>
      </c>
      <c r="N925" s="30">
        <v>0</v>
      </c>
      <c r="O925" s="30">
        <v>0.93</v>
      </c>
      <c r="P925" s="30">
        <v>11.09</v>
      </c>
      <c r="Q925" s="30">
        <v>0.92</v>
      </c>
      <c r="R925" s="30">
        <v>3.7</v>
      </c>
      <c r="S925" s="30">
        <v>799</v>
      </c>
      <c r="T925" s="30">
        <v>0</v>
      </c>
      <c r="U925" s="30">
        <v>0</v>
      </c>
      <c r="V925" s="30">
        <v>0.93</v>
      </c>
      <c r="W925" s="30">
        <v>11.09</v>
      </c>
      <c r="X925" s="30">
        <v>0.92</v>
      </c>
      <c r="Y925" s="30">
        <v>3.7</v>
      </c>
      <c r="Z925" s="30">
        <v>799</v>
      </c>
      <c r="AA925" s="30">
        <v>11.09</v>
      </c>
      <c r="AB925" s="30">
        <v>0</v>
      </c>
      <c r="AC925" s="30">
        <v>0</v>
      </c>
      <c r="AD925" s="30">
        <v>0</v>
      </c>
    </row>
    <row r="926" spans="1:30" hidden="1">
      <c r="A926" s="30" t="s">
        <v>1377</v>
      </c>
      <c r="B926" s="30" t="s">
        <v>1378</v>
      </c>
      <c r="C926" s="30" t="b">
        <v>1</v>
      </c>
      <c r="D926" s="30" t="s">
        <v>1240</v>
      </c>
      <c r="E926" s="30" t="s">
        <v>10607</v>
      </c>
      <c r="F926" s="30"/>
      <c r="G926" s="30" t="s">
        <v>10608</v>
      </c>
      <c r="H926" s="30">
        <v>9</v>
      </c>
      <c r="I926" s="32">
        <v>42978</v>
      </c>
      <c r="J926" s="32">
        <v>42388</v>
      </c>
      <c r="K926" s="30"/>
      <c r="L926" s="32">
        <v>36433</v>
      </c>
      <c r="M926" s="30">
        <v>600</v>
      </c>
      <c r="N926" s="30">
        <v>0</v>
      </c>
      <c r="O926" s="30">
        <v>1.46</v>
      </c>
      <c r="P926" s="30">
        <v>17.46</v>
      </c>
      <c r="Q926" s="30">
        <v>1.45</v>
      </c>
      <c r="R926" s="30">
        <v>7.27</v>
      </c>
      <c r="S926" s="30">
        <v>600</v>
      </c>
      <c r="T926" s="30">
        <v>0</v>
      </c>
      <c r="U926" s="30">
        <v>0</v>
      </c>
      <c r="V926" s="30">
        <v>1.46</v>
      </c>
      <c r="W926" s="30">
        <v>17.46</v>
      </c>
      <c r="X926" s="30">
        <v>1.45</v>
      </c>
      <c r="Y926" s="30">
        <v>7.27</v>
      </c>
      <c r="Z926" s="30">
        <v>600</v>
      </c>
      <c r="AA926" s="30">
        <v>17.45</v>
      </c>
      <c r="AB926" s="30">
        <v>0</v>
      </c>
      <c r="AC926" s="30">
        <v>0</v>
      </c>
      <c r="AD926" s="30">
        <v>0</v>
      </c>
    </row>
    <row r="927" spans="1:30" hidden="1">
      <c r="A927" s="30" t="s">
        <v>1379</v>
      </c>
      <c r="B927" s="30" t="s">
        <v>1380</v>
      </c>
      <c r="C927" s="30" t="b">
        <v>1</v>
      </c>
      <c r="D927" s="30" t="s">
        <v>1240</v>
      </c>
      <c r="E927" s="30" t="s">
        <v>10607</v>
      </c>
      <c r="F927" s="30"/>
      <c r="G927" s="30" t="s">
        <v>10608</v>
      </c>
      <c r="H927" s="30">
        <v>9</v>
      </c>
      <c r="I927" s="32">
        <v>43039</v>
      </c>
      <c r="J927" s="32">
        <v>42388</v>
      </c>
      <c r="K927" s="30"/>
      <c r="L927" s="32">
        <v>35764</v>
      </c>
      <c r="M927" s="30">
        <v>999</v>
      </c>
      <c r="N927" s="30">
        <v>0</v>
      </c>
      <c r="O927" s="30">
        <v>0.79</v>
      </c>
      <c r="P927" s="30">
        <v>9.44</v>
      </c>
      <c r="Q927" s="30">
        <v>0.78</v>
      </c>
      <c r="R927" s="30">
        <v>5.49</v>
      </c>
      <c r="S927" s="30">
        <v>999</v>
      </c>
      <c r="T927" s="30">
        <v>0</v>
      </c>
      <c r="U927" s="30">
        <v>0</v>
      </c>
      <c r="V927" s="30">
        <v>0.79</v>
      </c>
      <c r="W927" s="30">
        <v>9.44</v>
      </c>
      <c r="X927" s="30">
        <v>0.78</v>
      </c>
      <c r="Y927" s="30">
        <v>5.49</v>
      </c>
      <c r="Z927" s="30">
        <v>999</v>
      </c>
      <c r="AA927" s="30">
        <v>18.88</v>
      </c>
      <c r="AB927" s="30">
        <v>0</v>
      </c>
      <c r="AC927" s="30">
        <v>0</v>
      </c>
      <c r="AD927" s="30">
        <v>0</v>
      </c>
    </row>
    <row r="928" spans="1:30" hidden="1">
      <c r="A928" s="30" t="s">
        <v>1381</v>
      </c>
      <c r="B928" s="30" t="s">
        <v>1382</v>
      </c>
      <c r="C928" s="30" t="b">
        <v>1</v>
      </c>
      <c r="D928" s="30" t="s">
        <v>1240</v>
      </c>
      <c r="E928" s="30" t="s">
        <v>10607</v>
      </c>
      <c r="F928" s="30"/>
      <c r="G928" s="30" t="s">
        <v>10608</v>
      </c>
      <c r="H928" s="30">
        <v>9</v>
      </c>
      <c r="I928" s="32">
        <v>42978</v>
      </c>
      <c r="J928" s="32">
        <v>42388</v>
      </c>
      <c r="K928" s="30"/>
      <c r="L928" s="32">
        <v>36433</v>
      </c>
      <c r="M928" s="30">
        <v>600</v>
      </c>
      <c r="N928" s="30">
        <v>0</v>
      </c>
      <c r="O928" s="30">
        <v>1.46</v>
      </c>
      <c r="P928" s="30">
        <v>17.46</v>
      </c>
      <c r="Q928" s="30">
        <v>1.45</v>
      </c>
      <c r="R928" s="30">
        <v>7.27</v>
      </c>
      <c r="S928" s="30">
        <v>600</v>
      </c>
      <c r="T928" s="30">
        <v>0</v>
      </c>
      <c r="U928" s="30">
        <v>0</v>
      </c>
      <c r="V928" s="30">
        <v>1.46</v>
      </c>
      <c r="W928" s="30">
        <v>17.46</v>
      </c>
      <c r="X928" s="30">
        <v>1.45</v>
      </c>
      <c r="Y928" s="30">
        <v>7.27</v>
      </c>
      <c r="Z928" s="30">
        <v>600</v>
      </c>
      <c r="AA928" s="30">
        <v>17.45</v>
      </c>
      <c r="AB928" s="30">
        <v>0</v>
      </c>
      <c r="AC928" s="30">
        <v>0</v>
      </c>
      <c r="AD928" s="30">
        <v>0</v>
      </c>
    </row>
    <row r="929" spans="1:30" hidden="1">
      <c r="A929" s="30" t="s">
        <v>1383</v>
      </c>
      <c r="B929" s="30" t="s">
        <v>1384</v>
      </c>
      <c r="C929" s="30" t="b">
        <v>1</v>
      </c>
      <c r="D929" s="30" t="s">
        <v>1240</v>
      </c>
      <c r="E929" s="30" t="s">
        <v>10607</v>
      </c>
      <c r="F929" s="30"/>
      <c r="G929" s="30" t="s">
        <v>10608</v>
      </c>
      <c r="H929" s="30">
        <v>9</v>
      </c>
      <c r="I929" s="32">
        <v>42978</v>
      </c>
      <c r="J929" s="32">
        <v>42388</v>
      </c>
      <c r="K929" s="30"/>
      <c r="L929" s="32">
        <v>36433</v>
      </c>
      <c r="M929" s="30">
        <v>600</v>
      </c>
      <c r="N929" s="30">
        <v>0</v>
      </c>
      <c r="O929" s="30">
        <v>1.46</v>
      </c>
      <c r="P929" s="30">
        <v>17.46</v>
      </c>
      <c r="Q929" s="30">
        <v>1.45</v>
      </c>
      <c r="R929" s="30">
        <v>7.27</v>
      </c>
      <c r="S929" s="30">
        <v>600</v>
      </c>
      <c r="T929" s="30">
        <v>0</v>
      </c>
      <c r="U929" s="30">
        <v>0</v>
      </c>
      <c r="V929" s="30">
        <v>1.46</v>
      </c>
      <c r="W929" s="30">
        <v>17.46</v>
      </c>
      <c r="X929" s="30">
        <v>1.45</v>
      </c>
      <c r="Y929" s="30">
        <v>7.27</v>
      </c>
      <c r="Z929" s="30">
        <v>600</v>
      </c>
      <c r="AA929" s="30">
        <v>17.45</v>
      </c>
      <c r="AB929" s="30">
        <v>0</v>
      </c>
      <c r="AC929" s="30">
        <v>0</v>
      </c>
      <c r="AD929" s="30">
        <v>0</v>
      </c>
    </row>
    <row r="930" spans="1:30" hidden="1">
      <c r="A930" s="30" t="s">
        <v>1385</v>
      </c>
      <c r="B930" s="30" t="s">
        <v>1386</v>
      </c>
      <c r="C930" s="30" t="b">
        <v>1</v>
      </c>
      <c r="D930" s="30" t="s">
        <v>1240</v>
      </c>
      <c r="E930" s="30" t="s">
        <v>10607</v>
      </c>
      <c r="F930" s="30"/>
      <c r="G930" s="30" t="s">
        <v>10608</v>
      </c>
      <c r="H930" s="30">
        <v>9</v>
      </c>
      <c r="I930" s="32">
        <v>42825</v>
      </c>
      <c r="J930" s="32">
        <v>42388</v>
      </c>
      <c r="K930" s="30"/>
      <c r="L930" s="32">
        <v>35611</v>
      </c>
      <c r="M930" s="30">
        <v>399</v>
      </c>
      <c r="N930" s="30">
        <v>0</v>
      </c>
      <c r="O930" s="30">
        <v>0</v>
      </c>
      <c r="P930" s="30">
        <v>0</v>
      </c>
      <c r="Q930" s="30">
        <v>0</v>
      </c>
      <c r="R930" s="30">
        <v>0</v>
      </c>
      <c r="S930" s="30">
        <v>399</v>
      </c>
      <c r="T930" s="30">
        <v>0</v>
      </c>
      <c r="U930" s="30">
        <v>0</v>
      </c>
      <c r="V930" s="30">
        <v>0</v>
      </c>
      <c r="W930" s="30">
        <v>0</v>
      </c>
      <c r="X930" s="30">
        <v>0</v>
      </c>
      <c r="Y930" s="30">
        <v>0</v>
      </c>
      <c r="Z930" s="30">
        <v>399</v>
      </c>
      <c r="AA930" s="30">
        <v>0</v>
      </c>
      <c r="AB930" s="30">
        <v>0</v>
      </c>
      <c r="AC930" s="30">
        <v>0</v>
      </c>
      <c r="AD930" s="30">
        <v>0</v>
      </c>
    </row>
    <row r="931" spans="1:30" hidden="1">
      <c r="A931" s="30" t="s">
        <v>1387</v>
      </c>
      <c r="B931" s="30" t="s">
        <v>1388</v>
      </c>
      <c r="C931" s="30" t="b">
        <v>1</v>
      </c>
      <c r="D931" s="30" t="s">
        <v>1240</v>
      </c>
      <c r="E931" s="30" t="s">
        <v>10607</v>
      </c>
      <c r="F931" s="30"/>
      <c r="G931" s="30" t="s">
        <v>10608</v>
      </c>
      <c r="H931" s="30">
        <v>9</v>
      </c>
      <c r="I931" s="32">
        <v>42825</v>
      </c>
      <c r="J931" s="32">
        <v>42388</v>
      </c>
      <c r="K931" s="30"/>
      <c r="L931" s="32">
        <v>35672</v>
      </c>
      <c r="M931" s="30">
        <v>350</v>
      </c>
      <c r="N931" s="30">
        <v>0</v>
      </c>
      <c r="O931" s="30">
        <v>0</v>
      </c>
      <c r="P931" s="30">
        <v>0</v>
      </c>
      <c r="Q931" s="30">
        <v>0</v>
      </c>
      <c r="R931" s="30">
        <v>0</v>
      </c>
      <c r="S931" s="30">
        <v>350</v>
      </c>
      <c r="T931" s="30">
        <v>0</v>
      </c>
      <c r="U931" s="30">
        <v>0</v>
      </c>
      <c r="V931" s="30">
        <v>0</v>
      </c>
      <c r="W931" s="30">
        <v>0</v>
      </c>
      <c r="X931" s="30">
        <v>0</v>
      </c>
      <c r="Y931" s="30">
        <v>0</v>
      </c>
      <c r="Z931" s="30">
        <v>350</v>
      </c>
      <c r="AA931" s="30">
        <v>0</v>
      </c>
      <c r="AB931" s="30">
        <v>0</v>
      </c>
      <c r="AC931" s="30">
        <v>0</v>
      </c>
      <c r="AD931" s="30">
        <v>0</v>
      </c>
    </row>
    <row r="932" spans="1:30" hidden="1">
      <c r="A932" s="30" t="s">
        <v>1389</v>
      </c>
      <c r="B932" s="30" t="s">
        <v>1390</v>
      </c>
      <c r="C932" s="30" t="b">
        <v>1</v>
      </c>
      <c r="D932" s="30" t="s">
        <v>1240</v>
      </c>
      <c r="E932" s="30" t="s">
        <v>10607</v>
      </c>
      <c r="F932" s="30"/>
      <c r="G932" s="30" t="s">
        <v>10608</v>
      </c>
      <c r="H932" s="30">
        <v>9</v>
      </c>
      <c r="I932" s="32">
        <v>42947</v>
      </c>
      <c r="J932" s="32">
        <v>42388</v>
      </c>
      <c r="K932" s="30"/>
      <c r="L932" s="32">
        <v>35672</v>
      </c>
      <c r="M932" s="30">
        <v>1599</v>
      </c>
      <c r="N932" s="30">
        <v>0</v>
      </c>
      <c r="O932" s="30">
        <v>0.82</v>
      </c>
      <c r="P932" s="30">
        <v>9.8000000000000007</v>
      </c>
      <c r="Q932" s="30">
        <v>0.81</v>
      </c>
      <c r="R932" s="30">
        <v>3.26</v>
      </c>
      <c r="S932" s="30">
        <v>1599</v>
      </c>
      <c r="T932" s="30">
        <v>0</v>
      </c>
      <c r="U932" s="30">
        <v>0</v>
      </c>
      <c r="V932" s="30">
        <v>0.82</v>
      </c>
      <c r="W932" s="30">
        <v>9.8000000000000007</v>
      </c>
      <c r="X932" s="30">
        <v>0.81</v>
      </c>
      <c r="Y932" s="30">
        <v>3.26</v>
      </c>
      <c r="Z932" s="30">
        <v>1599</v>
      </c>
      <c r="AA932" s="30">
        <v>9.7799999999999994</v>
      </c>
      <c r="AB932" s="30">
        <v>0</v>
      </c>
      <c r="AC932" s="30">
        <v>0</v>
      </c>
      <c r="AD932" s="30">
        <v>0</v>
      </c>
    </row>
    <row r="933" spans="1:30" hidden="1">
      <c r="A933" s="30" t="s">
        <v>1391</v>
      </c>
      <c r="B933" s="30" t="s">
        <v>1392</v>
      </c>
      <c r="C933" s="30" t="b">
        <v>1</v>
      </c>
      <c r="D933" s="30" t="s">
        <v>1240</v>
      </c>
      <c r="E933" s="30" t="s">
        <v>10607</v>
      </c>
      <c r="F933" s="30"/>
      <c r="G933" s="30" t="s">
        <v>10608</v>
      </c>
      <c r="H933" s="30">
        <v>9</v>
      </c>
      <c r="I933" s="32">
        <v>42947</v>
      </c>
      <c r="J933" s="32">
        <v>42388</v>
      </c>
      <c r="K933" s="30"/>
      <c r="L933" s="32">
        <v>35672</v>
      </c>
      <c r="M933" s="30">
        <v>6499</v>
      </c>
      <c r="N933" s="30">
        <v>0</v>
      </c>
      <c r="O933" s="30">
        <v>3.33</v>
      </c>
      <c r="P933" s="30">
        <v>39.86</v>
      </c>
      <c r="Q933" s="30">
        <v>3.32</v>
      </c>
      <c r="R933" s="30">
        <v>13.3</v>
      </c>
      <c r="S933" s="30">
        <v>6499</v>
      </c>
      <c r="T933" s="30">
        <v>0</v>
      </c>
      <c r="U933" s="30">
        <v>0</v>
      </c>
      <c r="V933" s="30">
        <v>3.33</v>
      </c>
      <c r="W933" s="30">
        <v>39.86</v>
      </c>
      <c r="X933" s="30">
        <v>3.32</v>
      </c>
      <c r="Y933" s="30">
        <v>13.3</v>
      </c>
      <c r="Z933" s="30">
        <v>6499</v>
      </c>
      <c r="AA933" s="30">
        <v>39.880000000000003</v>
      </c>
      <c r="AB933" s="30">
        <v>0</v>
      </c>
      <c r="AC933" s="30">
        <v>0</v>
      </c>
      <c r="AD933" s="30">
        <v>0</v>
      </c>
    </row>
    <row r="934" spans="1:30" hidden="1">
      <c r="A934" s="30" t="s">
        <v>1393</v>
      </c>
      <c r="B934" s="30" t="s">
        <v>1394</v>
      </c>
      <c r="C934" s="30" t="b">
        <v>1</v>
      </c>
      <c r="D934" s="30" t="s">
        <v>1240</v>
      </c>
      <c r="E934" s="30" t="s">
        <v>10607</v>
      </c>
      <c r="F934" s="30"/>
      <c r="G934" s="30" t="s">
        <v>10608</v>
      </c>
      <c r="H934" s="30">
        <v>9</v>
      </c>
      <c r="I934" s="32">
        <v>42947</v>
      </c>
      <c r="J934" s="32">
        <v>42388</v>
      </c>
      <c r="K934" s="30"/>
      <c r="L934" s="32">
        <v>36037</v>
      </c>
      <c r="M934" s="30">
        <v>500</v>
      </c>
      <c r="N934" s="30">
        <v>0</v>
      </c>
      <c r="O934" s="30">
        <v>0.57999999999999996</v>
      </c>
      <c r="P934" s="30">
        <v>6.95</v>
      </c>
      <c r="Q934" s="30">
        <v>0.56999999999999995</v>
      </c>
      <c r="R934" s="30">
        <v>2.2999999999999998</v>
      </c>
      <c r="S934" s="30">
        <v>500</v>
      </c>
      <c r="T934" s="30">
        <v>0</v>
      </c>
      <c r="U934" s="30">
        <v>0</v>
      </c>
      <c r="V934" s="30">
        <v>0.57999999999999996</v>
      </c>
      <c r="W934" s="30">
        <v>6.95</v>
      </c>
      <c r="X934" s="30">
        <v>0.56999999999999995</v>
      </c>
      <c r="Y934" s="30">
        <v>2.2999999999999998</v>
      </c>
      <c r="Z934" s="30">
        <v>500</v>
      </c>
      <c r="AA934" s="30">
        <v>6.93</v>
      </c>
      <c r="AB934" s="30">
        <v>0</v>
      </c>
      <c r="AC934" s="30">
        <v>0</v>
      </c>
      <c r="AD934" s="30">
        <v>0</v>
      </c>
    </row>
    <row r="935" spans="1:30" hidden="1">
      <c r="A935" s="30" t="s">
        <v>1395</v>
      </c>
      <c r="B935" s="30" t="s">
        <v>1396</v>
      </c>
      <c r="C935" s="30" t="b">
        <v>1</v>
      </c>
      <c r="D935" s="30" t="s">
        <v>1240</v>
      </c>
      <c r="E935" s="30" t="s">
        <v>10607</v>
      </c>
      <c r="F935" s="30"/>
      <c r="G935" s="30" t="s">
        <v>10608</v>
      </c>
      <c r="H935" s="30">
        <v>9</v>
      </c>
      <c r="I935" s="32">
        <v>42947</v>
      </c>
      <c r="J935" s="32">
        <v>42388</v>
      </c>
      <c r="K935" s="30"/>
      <c r="L935" s="32">
        <v>35672</v>
      </c>
      <c r="M935" s="30">
        <v>450</v>
      </c>
      <c r="N935" s="30">
        <v>0</v>
      </c>
      <c r="O935" s="30">
        <v>0.23</v>
      </c>
      <c r="P935" s="30">
        <v>2.76</v>
      </c>
      <c r="Q935" s="30">
        <v>0.23</v>
      </c>
      <c r="R935" s="30">
        <v>0.92</v>
      </c>
      <c r="S935" s="30">
        <v>450</v>
      </c>
      <c r="T935" s="30">
        <v>0</v>
      </c>
      <c r="U935" s="30">
        <v>0</v>
      </c>
      <c r="V935" s="30">
        <v>0.23</v>
      </c>
      <c r="W935" s="30">
        <v>2.76</v>
      </c>
      <c r="X935" s="30">
        <v>0.23</v>
      </c>
      <c r="Y935" s="30">
        <v>0.92</v>
      </c>
      <c r="Z935" s="30">
        <v>450</v>
      </c>
      <c r="AA935" s="30">
        <v>2.76</v>
      </c>
      <c r="AB935" s="30">
        <v>0</v>
      </c>
      <c r="AC935" s="30">
        <v>0</v>
      </c>
      <c r="AD935" s="30">
        <v>0</v>
      </c>
    </row>
    <row r="936" spans="1:30" hidden="1">
      <c r="A936" s="30" t="s">
        <v>10672</v>
      </c>
      <c r="B936" s="30" t="s">
        <v>10673</v>
      </c>
      <c r="C936" s="30" t="b">
        <v>1</v>
      </c>
      <c r="D936" s="30" t="s">
        <v>1240</v>
      </c>
      <c r="E936" s="30" t="s">
        <v>10607</v>
      </c>
      <c r="F936" s="30"/>
      <c r="G936" s="30" t="s">
        <v>10608</v>
      </c>
      <c r="H936" s="30">
        <v>10</v>
      </c>
      <c r="I936" s="32">
        <v>42460</v>
      </c>
      <c r="J936" s="32">
        <v>42388</v>
      </c>
      <c r="K936" s="32">
        <v>42460</v>
      </c>
      <c r="L936" s="32">
        <v>35672</v>
      </c>
      <c r="M936" s="30">
        <v>599</v>
      </c>
      <c r="N936" s="30">
        <v>0</v>
      </c>
      <c r="O936" s="30">
        <v>0</v>
      </c>
      <c r="P936" s="30">
        <v>6.11</v>
      </c>
      <c r="Q936" s="30">
        <v>0</v>
      </c>
      <c r="R936" s="30">
        <v>8.57</v>
      </c>
      <c r="S936" s="30">
        <v>599</v>
      </c>
      <c r="T936" s="30">
        <v>0</v>
      </c>
      <c r="U936" s="30">
        <v>0</v>
      </c>
      <c r="V936" s="30">
        <v>0</v>
      </c>
      <c r="W936" s="30">
        <v>6.11</v>
      </c>
      <c r="X936" s="30">
        <v>0</v>
      </c>
      <c r="Y936" s="30">
        <v>8.57</v>
      </c>
      <c r="Z936" s="30">
        <v>599</v>
      </c>
      <c r="AA936" s="30">
        <v>0</v>
      </c>
      <c r="AB936" s="30">
        <v>0</v>
      </c>
      <c r="AC936" s="30">
        <v>0</v>
      </c>
      <c r="AD936" s="30">
        <v>0</v>
      </c>
    </row>
    <row r="937" spans="1:30" hidden="1">
      <c r="A937" s="30" t="s">
        <v>1397</v>
      </c>
      <c r="B937" s="30" t="s">
        <v>1398</v>
      </c>
      <c r="C937" s="30" t="b">
        <v>1</v>
      </c>
      <c r="D937" s="30" t="s">
        <v>1240</v>
      </c>
      <c r="E937" s="30" t="s">
        <v>10607</v>
      </c>
      <c r="F937" s="30"/>
      <c r="G937" s="30" t="s">
        <v>10608</v>
      </c>
      <c r="H937" s="30">
        <v>9</v>
      </c>
      <c r="I937" s="32">
        <v>42947</v>
      </c>
      <c r="J937" s="32">
        <v>42388</v>
      </c>
      <c r="K937" s="30"/>
      <c r="L937" s="32">
        <v>35672</v>
      </c>
      <c r="M937" s="30">
        <v>499</v>
      </c>
      <c r="N937" s="30">
        <v>0</v>
      </c>
      <c r="O937" s="30">
        <v>0.26</v>
      </c>
      <c r="P937" s="30">
        <v>3.05</v>
      </c>
      <c r="Q937" s="30">
        <v>0.25</v>
      </c>
      <c r="R937" s="30">
        <v>1.02</v>
      </c>
      <c r="S937" s="30">
        <v>499</v>
      </c>
      <c r="T937" s="30">
        <v>0</v>
      </c>
      <c r="U937" s="30">
        <v>0</v>
      </c>
      <c r="V937" s="30">
        <v>0.26</v>
      </c>
      <c r="W937" s="30">
        <v>3.05</v>
      </c>
      <c r="X937" s="30">
        <v>0.25</v>
      </c>
      <c r="Y937" s="30">
        <v>1.02</v>
      </c>
      <c r="Z937" s="30">
        <v>499</v>
      </c>
      <c r="AA937" s="30">
        <v>3.05</v>
      </c>
      <c r="AB937" s="30">
        <v>0</v>
      </c>
      <c r="AC937" s="30">
        <v>0</v>
      </c>
      <c r="AD937" s="30">
        <v>0</v>
      </c>
    </row>
    <row r="938" spans="1:30" hidden="1">
      <c r="A938" s="30" t="s">
        <v>10674</v>
      </c>
      <c r="B938" s="30" t="s">
        <v>10675</v>
      </c>
      <c r="C938" s="30" t="b">
        <v>1</v>
      </c>
      <c r="D938" s="30" t="s">
        <v>1240</v>
      </c>
      <c r="E938" s="30" t="s">
        <v>10607</v>
      </c>
      <c r="F938" s="30"/>
      <c r="G938" s="30" t="s">
        <v>10608</v>
      </c>
      <c r="H938" s="30">
        <v>10</v>
      </c>
      <c r="I938" s="32">
        <v>42094</v>
      </c>
      <c r="J938" s="32">
        <v>42388</v>
      </c>
      <c r="K938" s="32">
        <v>42443</v>
      </c>
      <c r="L938" s="32">
        <v>35854</v>
      </c>
      <c r="M938" s="30">
        <v>400</v>
      </c>
      <c r="N938" s="30">
        <v>0</v>
      </c>
      <c r="O938" s="30">
        <v>0</v>
      </c>
      <c r="P938" s="30">
        <v>3.12</v>
      </c>
      <c r="Q938" s="30">
        <v>0</v>
      </c>
      <c r="R938" s="30">
        <v>0</v>
      </c>
      <c r="S938" s="30">
        <v>394.06</v>
      </c>
      <c r="T938" s="30">
        <v>5.94</v>
      </c>
      <c r="U938" s="30">
        <v>5.94</v>
      </c>
      <c r="V938" s="30">
        <v>0</v>
      </c>
      <c r="W938" s="30">
        <v>3.12</v>
      </c>
      <c r="X938" s="30">
        <v>0</v>
      </c>
      <c r="Y938" s="30">
        <v>0</v>
      </c>
      <c r="Z938" s="30">
        <v>394.06</v>
      </c>
      <c r="AA938" s="30">
        <v>5.94</v>
      </c>
      <c r="AB938" s="30">
        <v>5.94</v>
      </c>
      <c r="AC938" s="30">
        <v>0</v>
      </c>
      <c r="AD938" s="30">
        <v>-5.94</v>
      </c>
    </row>
    <row r="939" spans="1:30" hidden="1">
      <c r="A939" s="30" t="s">
        <v>1399</v>
      </c>
      <c r="B939" s="30" t="s">
        <v>1400</v>
      </c>
      <c r="C939" s="30" t="b">
        <v>1</v>
      </c>
      <c r="D939" s="30" t="s">
        <v>1240</v>
      </c>
      <c r="E939" s="30" t="s">
        <v>10607</v>
      </c>
      <c r="F939" s="30"/>
      <c r="G939" s="30" t="s">
        <v>10608</v>
      </c>
      <c r="H939" s="30">
        <v>9</v>
      </c>
      <c r="I939" s="32">
        <v>42825</v>
      </c>
      <c r="J939" s="32">
        <v>42388</v>
      </c>
      <c r="K939" s="30"/>
      <c r="L939" s="32">
        <v>35641</v>
      </c>
      <c r="M939" s="30">
        <v>550</v>
      </c>
      <c r="N939" s="30">
        <v>0</v>
      </c>
      <c r="O939" s="30">
        <v>0</v>
      </c>
      <c r="P939" s="30">
        <v>0</v>
      </c>
      <c r="Q939" s="30">
        <v>0</v>
      </c>
      <c r="R939" s="30">
        <v>0</v>
      </c>
      <c r="S939" s="30">
        <v>550</v>
      </c>
      <c r="T939" s="30">
        <v>0</v>
      </c>
      <c r="U939" s="30">
        <v>0</v>
      </c>
      <c r="V939" s="30">
        <v>0</v>
      </c>
      <c r="W939" s="30">
        <v>0</v>
      </c>
      <c r="X939" s="30">
        <v>0</v>
      </c>
      <c r="Y939" s="30">
        <v>0</v>
      </c>
      <c r="Z939" s="30">
        <v>550</v>
      </c>
      <c r="AA939" s="30">
        <v>0</v>
      </c>
      <c r="AB939" s="30">
        <v>0</v>
      </c>
      <c r="AC939" s="30">
        <v>0</v>
      </c>
      <c r="AD939" s="30">
        <v>0</v>
      </c>
    </row>
    <row r="940" spans="1:30" hidden="1">
      <c r="A940" s="30" t="s">
        <v>1401</v>
      </c>
      <c r="B940" s="30" t="s">
        <v>1402</v>
      </c>
      <c r="C940" s="30" t="b">
        <v>1</v>
      </c>
      <c r="D940" s="30" t="s">
        <v>1240</v>
      </c>
      <c r="E940" s="30" t="s">
        <v>10607</v>
      </c>
      <c r="F940" s="30"/>
      <c r="G940" s="30" t="s">
        <v>10608</v>
      </c>
      <c r="H940" s="30">
        <v>9</v>
      </c>
      <c r="I940" s="32">
        <v>42978</v>
      </c>
      <c r="J940" s="32">
        <v>42388</v>
      </c>
      <c r="K940" s="30"/>
      <c r="L940" s="32">
        <v>35703</v>
      </c>
      <c r="M940" s="30">
        <v>1399</v>
      </c>
      <c r="N940" s="30">
        <v>0</v>
      </c>
      <c r="O940" s="30">
        <v>0.85</v>
      </c>
      <c r="P940" s="30">
        <v>10.18</v>
      </c>
      <c r="Q940" s="30">
        <v>0.84</v>
      </c>
      <c r="R940" s="30">
        <v>4.22</v>
      </c>
      <c r="S940" s="30">
        <v>1399</v>
      </c>
      <c r="T940" s="30">
        <v>0</v>
      </c>
      <c r="U940" s="30">
        <v>0</v>
      </c>
      <c r="V940" s="30">
        <v>0.85</v>
      </c>
      <c r="W940" s="30">
        <v>10.18</v>
      </c>
      <c r="X940" s="30">
        <v>0.84</v>
      </c>
      <c r="Y940" s="30">
        <v>4.22</v>
      </c>
      <c r="Z940" s="30">
        <v>1399</v>
      </c>
      <c r="AA940" s="30">
        <v>10.15</v>
      </c>
      <c r="AB940" s="30">
        <v>0</v>
      </c>
      <c r="AC940" s="30">
        <v>0</v>
      </c>
      <c r="AD940" s="30">
        <v>0</v>
      </c>
    </row>
    <row r="941" spans="1:30" hidden="1">
      <c r="A941" s="30" t="s">
        <v>1403</v>
      </c>
      <c r="B941" s="30" t="s">
        <v>1404</v>
      </c>
      <c r="C941" s="30" t="b">
        <v>1</v>
      </c>
      <c r="D941" s="30" t="s">
        <v>1240</v>
      </c>
      <c r="E941" s="30" t="s">
        <v>10607</v>
      </c>
      <c r="F941" s="30"/>
      <c r="G941" s="30" t="s">
        <v>10608</v>
      </c>
      <c r="H941" s="30">
        <v>9</v>
      </c>
      <c r="I941" s="32">
        <v>42978</v>
      </c>
      <c r="J941" s="32">
        <v>42388</v>
      </c>
      <c r="K941" s="30"/>
      <c r="L941" s="32">
        <v>36068</v>
      </c>
      <c r="M941" s="30">
        <v>799</v>
      </c>
      <c r="N941" s="30">
        <v>0</v>
      </c>
      <c r="O941" s="30">
        <v>0.94</v>
      </c>
      <c r="P941" s="30">
        <v>11.22</v>
      </c>
      <c r="Q941" s="30">
        <v>0.93</v>
      </c>
      <c r="R941" s="30">
        <v>4.67</v>
      </c>
      <c r="S941" s="30">
        <v>799</v>
      </c>
      <c r="T941" s="30">
        <v>0</v>
      </c>
      <c r="U941" s="30">
        <v>0</v>
      </c>
      <c r="V941" s="30">
        <v>0.94</v>
      </c>
      <c r="W941" s="30">
        <v>11.22</v>
      </c>
      <c r="X941" s="30">
        <v>0.93</v>
      </c>
      <c r="Y941" s="30">
        <v>4.67</v>
      </c>
      <c r="Z941" s="30">
        <v>799</v>
      </c>
      <c r="AA941" s="30">
        <v>11.21</v>
      </c>
      <c r="AB941" s="30">
        <v>0</v>
      </c>
      <c r="AC941" s="30">
        <v>0</v>
      </c>
      <c r="AD941" s="30">
        <v>0</v>
      </c>
    </row>
    <row r="942" spans="1:30" hidden="1">
      <c r="A942" s="30" t="s">
        <v>1405</v>
      </c>
      <c r="B942" s="30" t="s">
        <v>1406</v>
      </c>
      <c r="C942" s="30" t="b">
        <v>1</v>
      </c>
      <c r="D942" s="30" t="s">
        <v>1240</v>
      </c>
      <c r="E942" s="30" t="s">
        <v>10607</v>
      </c>
      <c r="F942" s="30"/>
      <c r="G942" s="30" t="s">
        <v>10608</v>
      </c>
      <c r="H942" s="30">
        <v>9</v>
      </c>
      <c r="I942" s="32">
        <v>42825</v>
      </c>
      <c r="J942" s="32">
        <v>42388</v>
      </c>
      <c r="K942" s="30"/>
      <c r="L942" s="32">
        <v>35641</v>
      </c>
      <c r="M942" s="30">
        <v>550</v>
      </c>
      <c r="N942" s="30">
        <v>0</v>
      </c>
      <c r="O942" s="30">
        <v>0</v>
      </c>
      <c r="P942" s="30">
        <v>0</v>
      </c>
      <c r="Q942" s="30">
        <v>0</v>
      </c>
      <c r="R942" s="30">
        <v>0</v>
      </c>
      <c r="S942" s="30">
        <v>550</v>
      </c>
      <c r="T942" s="30">
        <v>0</v>
      </c>
      <c r="U942" s="30">
        <v>0</v>
      </c>
      <c r="V942" s="30">
        <v>0</v>
      </c>
      <c r="W942" s="30">
        <v>0</v>
      </c>
      <c r="X942" s="30">
        <v>0</v>
      </c>
      <c r="Y942" s="30">
        <v>0</v>
      </c>
      <c r="Z942" s="30">
        <v>550</v>
      </c>
      <c r="AA942" s="30">
        <v>0</v>
      </c>
      <c r="AB942" s="30">
        <v>0</v>
      </c>
      <c r="AC942" s="30">
        <v>0</v>
      </c>
      <c r="AD942" s="30">
        <v>0</v>
      </c>
    </row>
    <row r="943" spans="1:30" hidden="1">
      <c r="A943" s="30" t="s">
        <v>1407</v>
      </c>
      <c r="B943" s="30" t="s">
        <v>1408</v>
      </c>
      <c r="C943" s="30" t="b">
        <v>1</v>
      </c>
      <c r="D943" s="30" t="s">
        <v>1240</v>
      </c>
      <c r="E943" s="30" t="s">
        <v>10607</v>
      </c>
      <c r="F943" s="30"/>
      <c r="G943" s="30" t="s">
        <v>10608</v>
      </c>
      <c r="H943" s="30">
        <v>0</v>
      </c>
      <c r="I943" s="32">
        <v>43190</v>
      </c>
      <c r="J943" s="32">
        <v>42388</v>
      </c>
      <c r="K943" s="30"/>
      <c r="L943" s="32">
        <v>35825</v>
      </c>
      <c r="M943" s="30">
        <v>450</v>
      </c>
      <c r="N943" s="30">
        <v>0</v>
      </c>
      <c r="O943" s="30">
        <v>0.11</v>
      </c>
      <c r="P943" s="30">
        <v>1.32</v>
      </c>
      <c r="Q943" s="30">
        <v>0.11</v>
      </c>
      <c r="R943" s="30">
        <v>1.32</v>
      </c>
      <c r="S943" s="30">
        <v>448.99</v>
      </c>
      <c r="T943" s="30">
        <v>1.01</v>
      </c>
      <c r="U943" s="30">
        <v>1.01</v>
      </c>
      <c r="V943" s="30">
        <v>0.11</v>
      </c>
      <c r="W943" s="30">
        <v>1.32</v>
      </c>
      <c r="X943" s="30">
        <v>0.11</v>
      </c>
      <c r="Y943" s="30">
        <v>1.32</v>
      </c>
      <c r="Z943" s="30">
        <v>448.99</v>
      </c>
      <c r="AA943" s="30">
        <v>3.98</v>
      </c>
      <c r="AB943" s="30">
        <v>0</v>
      </c>
      <c r="AC943" s="30">
        <v>0</v>
      </c>
      <c r="AD943" s="30">
        <v>0</v>
      </c>
    </row>
    <row r="944" spans="1:30" hidden="1">
      <c r="A944" s="30" t="s">
        <v>1409</v>
      </c>
      <c r="B944" s="30" t="s">
        <v>1410</v>
      </c>
      <c r="C944" s="30" t="b">
        <v>1</v>
      </c>
      <c r="D944" s="30" t="s">
        <v>1240</v>
      </c>
      <c r="E944" s="30" t="s">
        <v>10607</v>
      </c>
      <c r="F944" s="30"/>
      <c r="G944" s="30" t="s">
        <v>10608</v>
      </c>
      <c r="H944" s="30">
        <v>9</v>
      </c>
      <c r="I944" s="32">
        <v>42825</v>
      </c>
      <c r="J944" s="32">
        <v>42388</v>
      </c>
      <c r="K944" s="30"/>
      <c r="L944" s="32">
        <v>39892</v>
      </c>
      <c r="M944" s="30">
        <v>795</v>
      </c>
      <c r="N944" s="30">
        <v>0</v>
      </c>
      <c r="O944" s="30">
        <v>0</v>
      </c>
      <c r="P944" s="30">
        <v>0</v>
      </c>
      <c r="Q944" s="30">
        <v>0</v>
      </c>
      <c r="R944" s="30">
        <v>0</v>
      </c>
      <c r="S944" s="30">
        <v>795</v>
      </c>
      <c r="T944" s="30">
        <v>0</v>
      </c>
      <c r="U944" s="30">
        <v>0</v>
      </c>
      <c r="V944" s="30">
        <v>0</v>
      </c>
      <c r="W944" s="30">
        <v>0</v>
      </c>
      <c r="X944" s="30">
        <v>0</v>
      </c>
      <c r="Y944" s="30">
        <v>0</v>
      </c>
      <c r="Z944" s="30">
        <v>795</v>
      </c>
      <c r="AA944" s="30">
        <v>0</v>
      </c>
      <c r="AB944" s="30">
        <v>0</v>
      </c>
      <c r="AC944" s="30">
        <v>0</v>
      </c>
      <c r="AD944" s="30">
        <v>0</v>
      </c>
    </row>
    <row r="945" spans="1:30" hidden="1">
      <c r="A945" s="30" t="s">
        <v>1411</v>
      </c>
      <c r="B945" s="30" t="s">
        <v>1412</v>
      </c>
      <c r="C945" s="30" t="b">
        <v>1</v>
      </c>
      <c r="D945" s="30" t="s">
        <v>1240</v>
      </c>
      <c r="E945" s="30" t="s">
        <v>10607</v>
      </c>
      <c r="F945" s="30"/>
      <c r="G945" s="30" t="s">
        <v>10608</v>
      </c>
      <c r="H945" s="30">
        <v>9</v>
      </c>
      <c r="I945" s="32">
        <v>42825</v>
      </c>
      <c r="J945" s="32">
        <v>42388</v>
      </c>
      <c r="K945" s="30"/>
      <c r="L945" s="32">
        <v>39896</v>
      </c>
      <c r="M945" s="30">
        <v>795</v>
      </c>
      <c r="N945" s="30">
        <v>0</v>
      </c>
      <c r="O945" s="30">
        <v>0</v>
      </c>
      <c r="P945" s="30">
        <v>0</v>
      </c>
      <c r="Q945" s="30">
        <v>0</v>
      </c>
      <c r="R945" s="30">
        <v>0</v>
      </c>
      <c r="S945" s="30">
        <v>795</v>
      </c>
      <c r="T945" s="30">
        <v>0</v>
      </c>
      <c r="U945" s="30">
        <v>0</v>
      </c>
      <c r="V945" s="30">
        <v>0</v>
      </c>
      <c r="W945" s="30">
        <v>0</v>
      </c>
      <c r="X945" s="30">
        <v>0</v>
      </c>
      <c r="Y945" s="30">
        <v>0</v>
      </c>
      <c r="Z945" s="30">
        <v>795</v>
      </c>
      <c r="AA945" s="30">
        <v>0</v>
      </c>
      <c r="AB945" s="30">
        <v>0</v>
      </c>
      <c r="AC945" s="30">
        <v>0</v>
      </c>
      <c r="AD945" s="30">
        <v>0</v>
      </c>
    </row>
    <row r="946" spans="1:30" hidden="1">
      <c r="A946" s="30" t="s">
        <v>1413</v>
      </c>
      <c r="B946" s="30" t="s">
        <v>1414</v>
      </c>
      <c r="C946" s="30" t="b">
        <v>1</v>
      </c>
      <c r="D946" s="30" t="s">
        <v>1240</v>
      </c>
      <c r="E946" s="30" t="s">
        <v>10607</v>
      </c>
      <c r="F946" s="30"/>
      <c r="G946" s="30" t="s">
        <v>10608</v>
      </c>
      <c r="H946" s="30">
        <v>9</v>
      </c>
      <c r="I946" s="32">
        <v>42825</v>
      </c>
      <c r="J946" s="32">
        <v>42388</v>
      </c>
      <c r="K946" s="30"/>
      <c r="L946" s="32">
        <v>39892</v>
      </c>
      <c r="M946" s="30">
        <v>795</v>
      </c>
      <c r="N946" s="30">
        <v>0</v>
      </c>
      <c r="O946" s="30">
        <v>0</v>
      </c>
      <c r="P946" s="30">
        <v>0</v>
      </c>
      <c r="Q946" s="30">
        <v>0</v>
      </c>
      <c r="R946" s="30">
        <v>0</v>
      </c>
      <c r="S946" s="30">
        <v>795</v>
      </c>
      <c r="T946" s="30">
        <v>0</v>
      </c>
      <c r="U946" s="30">
        <v>0</v>
      </c>
      <c r="V946" s="30">
        <v>0</v>
      </c>
      <c r="W946" s="30">
        <v>0</v>
      </c>
      <c r="X946" s="30">
        <v>0</v>
      </c>
      <c r="Y946" s="30">
        <v>0</v>
      </c>
      <c r="Z946" s="30">
        <v>795</v>
      </c>
      <c r="AA946" s="30">
        <v>0</v>
      </c>
      <c r="AB946" s="30">
        <v>0</v>
      </c>
      <c r="AC946" s="30">
        <v>0</v>
      </c>
      <c r="AD946" s="30">
        <v>0</v>
      </c>
    </row>
    <row r="947" spans="1:30" hidden="1">
      <c r="A947" s="30" t="s">
        <v>1415</v>
      </c>
      <c r="B947" s="30" t="s">
        <v>1416</v>
      </c>
      <c r="C947" s="30" t="b">
        <v>1</v>
      </c>
      <c r="D947" s="30" t="s">
        <v>1240</v>
      </c>
      <c r="E947" s="30" t="s">
        <v>10607</v>
      </c>
      <c r="F947" s="30"/>
      <c r="G947" s="30" t="s">
        <v>10608</v>
      </c>
      <c r="H947" s="30">
        <v>9</v>
      </c>
      <c r="I947" s="32">
        <v>42825</v>
      </c>
      <c r="J947" s="32">
        <v>42388</v>
      </c>
      <c r="K947" s="30"/>
      <c r="L947" s="32">
        <v>39892</v>
      </c>
      <c r="M947" s="30">
        <v>795</v>
      </c>
      <c r="N947" s="30">
        <v>0</v>
      </c>
      <c r="O947" s="30">
        <v>0</v>
      </c>
      <c r="P947" s="30">
        <v>0</v>
      </c>
      <c r="Q947" s="30">
        <v>0</v>
      </c>
      <c r="R947" s="30">
        <v>0</v>
      </c>
      <c r="S947" s="30">
        <v>795</v>
      </c>
      <c r="T947" s="30">
        <v>0</v>
      </c>
      <c r="U947" s="30">
        <v>0</v>
      </c>
      <c r="V947" s="30">
        <v>0</v>
      </c>
      <c r="W947" s="30">
        <v>0</v>
      </c>
      <c r="X947" s="30">
        <v>0</v>
      </c>
      <c r="Y947" s="30">
        <v>0</v>
      </c>
      <c r="Z947" s="30">
        <v>795</v>
      </c>
      <c r="AA947" s="30">
        <v>0</v>
      </c>
      <c r="AB947" s="30">
        <v>0</v>
      </c>
      <c r="AC947" s="30">
        <v>0</v>
      </c>
      <c r="AD947" s="30">
        <v>0</v>
      </c>
    </row>
    <row r="948" spans="1:30" hidden="1">
      <c r="A948" s="30" t="s">
        <v>1417</v>
      </c>
      <c r="B948" s="30" t="s">
        <v>1418</v>
      </c>
      <c r="C948" s="30" t="b">
        <v>1</v>
      </c>
      <c r="D948" s="30" t="s">
        <v>1240</v>
      </c>
      <c r="E948" s="30" t="s">
        <v>10607</v>
      </c>
      <c r="F948" s="30"/>
      <c r="G948" s="30" t="s">
        <v>10608</v>
      </c>
      <c r="H948" s="30">
        <v>9</v>
      </c>
      <c r="I948" s="32">
        <v>42825</v>
      </c>
      <c r="J948" s="32">
        <v>42388</v>
      </c>
      <c r="K948" s="30"/>
      <c r="L948" s="32">
        <v>39892</v>
      </c>
      <c r="M948" s="30">
        <v>795</v>
      </c>
      <c r="N948" s="30">
        <v>0</v>
      </c>
      <c r="O948" s="30">
        <v>0</v>
      </c>
      <c r="P948" s="30">
        <v>0</v>
      </c>
      <c r="Q948" s="30">
        <v>0</v>
      </c>
      <c r="R948" s="30">
        <v>0</v>
      </c>
      <c r="S948" s="30">
        <v>795</v>
      </c>
      <c r="T948" s="30">
        <v>0</v>
      </c>
      <c r="U948" s="30">
        <v>0</v>
      </c>
      <c r="V948" s="30">
        <v>0</v>
      </c>
      <c r="W948" s="30">
        <v>0</v>
      </c>
      <c r="X948" s="30">
        <v>0</v>
      </c>
      <c r="Y948" s="30">
        <v>0</v>
      </c>
      <c r="Z948" s="30">
        <v>795</v>
      </c>
      <c r="AA948" s="30">
        <v>0</v>
      </c>
      <c r="AB948" s="30">
        <v>0</v>
      </c>
      <c r="AC948" s="30">
        <v>0</v>
      </c>
      <c r="AD948" s="30">
        <v>0</v>
      </c>
    </row>
    <row r="949" spans="1:30" hidden="1">
      <c r="A949" s="30" t="s">
        <v>1419</v>
      </c>
      <c r="B949" s="30" t="s">
        <v>1420</v>
      </c>
      <c r="C949" s="30" t="b">
        <v>1</v>
      </c>
      <c r="D949" s="30" t="s">
        <v>1240</v>
      </c>
      <c r="E949" s="30" t="s">
        <v>10607</v>
      </c>
      <c r="F949" s="30"/>
      <c r="G949" s="30" t="s">
        <v>10608</v>
      </c>
      <c r="H949" s="30">
        <v>9</v>
      </c>
      <c r="I949" s="32">
        <v>42825</v>
      </c>
      <c r="J949" s="32">
        <v>42388</v>
      </c>
      <c r="K949" s="30"/>
      <c r="L949" s="32">
        <v>39892</v>
      </c>
      <c r="M949" s="30">
        <v>795</v>
      </c>
      <c r="N949" s="30">
        <v>0</v>
      </c>
      <c r="O949" s="30">
        <v>0</v>
      </c>
      <c r="P949" s="30">
        <v>0</v>
      </c>
      <c r="Q949" s="30">
        <v>0</v>
      </c>
      <c r="R949" s="30">
        <v>0</v>
      </c>
      <c r="S949" s="30">
        <v>795</v>
      </c>
      <c r="T949" s="30">
        <v>0</v>
      </c>
      <c r="U949" s="30">
        <v>0</v>
      </c>
      <c r="V949" s="30">
        <v>0</v>
      </c>
      <c r="W949" s="30">
        <v>0</v>
      </c>
      <c r="X949" s="30">
        <v>0</v>
      </c>
      <c r="Y949" s="30">
        <v>0</v>
      </c>
      <c r="Z949" s="30">
        <v>795</v>
      </c>
      <c r="AA949" s="30">
        <v>0</v>
      </c>
      <c r="AB949" s="30">
        <v>0</v>
      </c>
      <c r="AC949" s="30">
        <v>0</v>
      </c>
      <c r="AD949" s="30">
        <v>0</v>
      </c>
    </row>
    <row r="950" spans="1:30" hidden="1">
      <c r="A950" s="30" t="s">
        <v>1421</v>
      </c>
      <c r="B950" s="30" t="s">
        <v>1422</v>
      </c>
      <c r="C950" s="30" t="b">
        <v>1</v>
      </c>
      <c r="D950" s="30" t="s">
        <v>1240</v>
      </c>
      <c r="E950" s="30" t="s">
        <v>10607</v>
      </c>
      <c r="F950" s="30"/>
      <c r="G950" s="30" t="s">
        <v>10608</v>
      </c>
      <c r="H950" s="30">
        <v>9</v>
      </c>
      <c r="I950" s="32">
        <v>42825</v>
      </c>
      <c r="J950" s="32">
        <v>42388</v>
      </c>
      <c r="K950" s="30"/>
      <c r="L950" s="32">
        <v>39892</v>
      </c>
      <c r="M950" s="30">
        <v>5495</v>
      </c>
      <c r="N950" s="30">
        <v>0</v>
      </c>
      <c r="O950" s="30">
        <v>0</v>
      </c>
      <c r="P950" s="30">
        <v>0</v>
      </c>
      <c r="Q950" s="30">
        <v>0</v>
      </c>
      <c r="R950" s="30">
        <v>0</v>
      </c>
      <c r="S950" s="30">
        <v>5495</v>
      </c>
      <c r="T950" s="30">
        <v>0</v>
      </c>
      <c r="U950" s="30">
        <v>0</v>
      </c>
      <c r="V950" s="30">
        <v>0</v>
      </c>
      <c r="W950" s="30">
        <v>0</v>
      </c>
      <c r="X950" s="30">
        <v>0</v>
      </c>
      <c r="Y950" s="30">
        <v>0</v>
      </c>
      <c r="Z950" s="30">
        <v>5495</v>
      </c>
      <c r="AA950" s="30">
        <v>0</v>
      </c>
      <c r="AB950" s="30">
        <v>0</v>
      </c>
      <c r="AC950" s="30">
        <v>0</v>
      </c>
      <c r="AD950" s="30">
        <v>0</v>
      </c>
    </row>
    <row r="951" spans="1:30" hidden="1">
      <c r="A951" s="30" t="s">
        <v>1423</v>
      </c>
      <c r="B951" s="30" t="s">
        <v>1424</v>
      </c>
      <c r="C951" s="30" t="b">
        <v>1</v>
      </c>
      <c r="D951" s="30" t="s">
        <v>1240</v>
      </c>
      <c r="E951" s="30" t="s">
        <v>10607</v>
      </c>
      <c r="F951" s="30"/>
      <c r="G951" s="30" t="s">
        <v>10608</v>
      </c>
      <c r="H951" s="30">
        <v>9</v>
      </c>
      <c r="I951" s="32">
        <v>42825</v>
      </c>
      <c r="J951" s="32">
        <v>42388</v>
      </c>
      <c r="K951" s="30"/>
      <c r="L951" s="32">
        <v>39899</v>
      </c>
      <c r="M951" s="30">
        <v>5235.5</v>
      </c>
      <c r="N951" s="30">
        <v>0</v>
      </c>
      <c r="O951" s="30">
        <v>0</v>
      </c>
      <c r="P951" s="30">
        <v>0</v>
      </c>
      <c r="Q951" s="30">
        <v>0</v>
      </c>
      <c r="R951" s="30">
        <v>0</v>
      </c>
      <c r="S951" s="30">
        <v>5235.5</v>
      </c>
      <c r="T951" s="30">
        <v>0</v>
      </c>
      <c r="U951" s="30">
        <v>0</v>
      </c>
      <c r="V951" s="30">
        <v>0</v>
      </c>
      <c r="W951" s="30">
        <v>0</v>
      </c>
      <c r="X951" s="30">
        <v>0</v>
      </c>
      <c r="Y951" s="30">
        <v>0</v>
      </c>
      <c r="Z951" s="30">
        <v>5235.5</v>
      </c>
      <c r="AA951" s="30">
        <v>0</v>
      </c>
      <c r="AB951" s="30">
        <v>0</v>
      </c>
      <c r="AC951" s="30">
        <v>0</v>
      </c>
      <c r="AD951" s="30">
        <v>0</v>
      </c>
    </row>
    <row r="952" spans="1:30" hidden="1">
      <c r="A952" s="30" t="s">
        <v>1425</v>
      </c>
      <c r="B952" s="30" t="s">
        <v>1426</v>
      </c>
      <c r="C952" s="30" t="b">
        <v>1</v>
      </c>
      <c r="D952" s="30" t="s">
        <v>1240</v>
      </c>
      <c r="E952" s="30" t="s">
        <v>10607</v>
      </c>
      <c r="F952" s="30"/>
      <c r="G952" s="30" t="s">
        <v>10608</v>
      </c>
      <c r="H952" s="30">
        <v>9</v>
      </c>
      <c r="I952" s="32">
        <v>42825</v>
      </c>
      <c r="J952" s="32">
        <v>42388</v>
      </c>
      <c r="K952" s="30"/>
      <c r="L952" s="32">
        <v>39903</v>
      </c>
      <c r="M952" s="30">
        <v>2764.5</v>
      </c>
      <c r="N952" s="30">
        <v>0</v>
      </c>
      <c r="O952" s="30">
        <v>0</v>
      </c>
      <c r="P952" s="30">
        <v>0</v>
      </c>
      <c r="Q952" s="30">
        <v>0</v>
      </c>
      <c r="R952" s="30">
        <v>0</v>
      </c>
      <c r="S952" s="30">
        <v>2764.5</v>
      </c>
      <c r="T952" s="30">
        <v>0</v>
      </c>
      <c r="U952" s="30">
        <v>0</v>
      </c>
      <c r="V952" s="30">
        <v>0</v>
      </c>
      <c r="W952" s="30">
        <v>0</v>
      </c>
      <c r="X952" s="30">
        <v>0</v>
      </c>
      <c r="Y952" s="30">
        <v>0</v>
      </c>
      <c r="Z952" s="30">
        <v>2764.5</v>
      </c>
      <c r="AA952" s="30">
        <v>0</v>
      </c>
      <c r="AB952" s="30">
        <v>0</v>
      </c>
      <c r="AC952" s="30">
        <v>0</v>
      </c>
      <c r="AD952" s="30">
        <v>0</v>
      </c>
    </row>
    <row r="953" spans="1:30" hidden="1">
      <c r="A953" s="30" t="s">
        <v>1427</v>
      </c>
      <c r="B953" s="30" t="s">
        <v>1428</v>
      </c>
      <c r="C953" s="30" t="b">
        <v>1</v>
      </c>
      <c r="D953" s="30" t="s">
        <v>1240</v>
      </c>
      <c r="E953" s="30" t="s">
        <v>10607</v>
      </c>
      <c r="F953" s="30"/>
      <c r="G953" s="30" t="s">
        <v>10608</v>
      </c>
      <c r="H953" s="30">
        <v>9</v>
      </c>
      <c r="I953" s="32">
        <v>42825</v>
      </c>
      <c r="J953" s="32">
        <v>42388</v>
      </c>
      <c r="K953" s="30"/>
      <c r="L953" s="32">
        <v>39903</v>
      </c>
      <c r="M953" s="30">
        <v>2764.5</v>
      </c>
      <c r="N953" s="30">
        <v>0</v>
      </c>
      <c r="O953" s="30">
        <v>0</v>
      </c>
      <c r="P953" s="30">
        <v>0</v>
      </c>
      <c r="Q953" s="30">
        <v>0</v>
      </c>
      <c r="R953" s="30">
        <v>0</v>
      </c>
      <c r="S953" s="30">
        <v>2764.5</v>
      </c>
      <c r="T953" s="30">
        <v>0</v>
      </c>
      <c r="U953" s="30">
        <v>0</v>
      </c>
      <c r="V953" s="30">
        <v>0</v>
      </c>
      <c r="W953" s="30">
        <v>0</v>
      </c>
      <c r="X953" s="30">
        <v>0</v>
      </c>
      <c r="Y953" s="30">
        <v>0</v>
      </c>
      <c r="Z953" s="30">
        <v>2764.5</v>
      </c>
      <c r="AA953" s="30">
        <v>0</v>
      </c>
      <c r="AB953" s="30">
        <v>0</v>
      </c>
      <c r="AC953" s="30">
        <v>0</v>
      </c>
      <c r="AD953" s="30">
        <v>0</v>
      </c>
    </row>
    <row r="954" spans="1:30" hidden="1">
      <c r="A954" s="30" t="s">
        <v>1429</v>
      </c>
      <c r="B954" s="30" t="s">
        <v>1430</v>
      </c>
      <c r="C954" s="30" t="b">
        <v>1</v>
      </c>
      <c r="D954" s="30" t="s">
        <v>1240</v>
      </c>
      <c r="E954" s="30" t="s">
        <v>10607</v>
      </c>
      <c r="F954" s="30"/>
      <c r="G954" s="30" t="s">
        <v>10608</v>
      </c>
      <c r="H954" s="30">
        <v>9</v>
      </c>
      <c r="I954" s="32">
        <v>42825</v>
      </c>
      <c r="J954" s="32">
        <v>42388</v>
      </c>
      <c r="K954" s="30"/>
      <c r="L954" s="32">
        <v>39903</v>
      </c>
      <c r="M954" s="30">
        <v>2764.5</v>
      </c>
      <c r="N954" s="30">
        <v>0</v>
      </c>
      <c r="O954" s="30">
        <v>0</v>
      </c>
      <c r="P954" s="30">
        <v>0</v>
      </c>
      <c r="Q954" s="30">
        <v>0</v>
      </c>
      <c r="R954" s="30">
        <v>0</v>
      </c>
      <c r="S954" s="30">
        <v>2764.5</v>
      </c>
      <c r="T954" s="30">
        <v>0</v>
      </c>
      <c r="U954" s="30">
        <v>0</v>
      </c>
      <c r="V954" s="30">
        <v>0</v>
      </c>
      <c r="W954" s="30">
        <v>0</v>
      </c>
      <c r="X954" s="30">
        <v>0</v>
      </c>
      <c r="Y954" s="30">
        <v>0</v>
      </c>
      <c r="Z954" s="30">
        <v>2764.5</v>
      </c>
      <c r="AA954" s="30">
        <v>0</v>
      </c>
      <c r="AB954" s="30">
        <v>0</v>
      </c>
      <c r="AC954" s="30">
        <v>0</v>
      </c>
      <c r="AD954" s="30">
        <v>0</v>
      </c>
    </row>
    <row r="955" spans="1:30" hidden="1">
      <c r="A955" s="30" t="s">
        <v>1431</v>
      </c>
      <c r="B955" s="30" t="s">
        <v>1432</v>
      </c>
      <c r="C955" s="30" t="b">
        <v>1</v>
      </c>
      <c r="D955" s="30" t="s">
        <v>1240</v>
      </c>
      <c r="E955" s="30" t="s">
        <v>10607</v>
      </c>
      <c r="F955" s="30"/>
      <c r="G955" s="30" t="s">
        <v>10608</v>
      </c>
      <c r="H955" s="30">
        <v>9</v>
      </c>
      <c r="I955" s="32">
        <v>42825</v>
      </c>
      <c r="J955" s="32">
        <v>42388</v>
      </c>
      <c r="K955" s="30"/>
      <c r="L955" s="32">
        <v>39903</v>
      </c>
      <c r="M955" s="30">
        <v>2764.5</v>
      </c>
      <c r="N955" s="30">
        <v>0</v>
      </c>
      <c r="O955" s="30">
        <v>0</v>
      </c>
      <c r="P955" s="30">
        <v>0</v>
      </c>
      <c r="Q955" s="30">
        <v>0</v>
      </c>
      <c r="R955" s="30">
        <v>0</v>
      </c>
      <c r="S955" s="30">
        <v>2764.5</v>
      </c>
      <c r="T955" s="30">
        <v>0</v>
      </c>
      <c r="U955" s="30">
        <v>0</v>
      </c>
      <c r="V955" s="30">
        <v>0</v>
      </c>
      <c r="W955" s="30">
        <v>0</v>
      </c>
      <c r="X955" s="30">
        <v>0</v>
      </c>
      <c r="Y955" s="30">
        <v>0</v>
      </c>
      <c r="Z955" s="30">
        <v>2764.5</v>
      </c>
      <c r="AA955" s="30">
        <v>0</v>
      </c>
      <c r="AB955" s="30">
        <v>0</v>
      </c>
      <c r="AC955" s="30">
        <v>0</v>
      </c>
      <c r="AD955" s="30">
        <v>0</v>
      </c>
    </row>
    <row r="956" spans="1:30" hidden="1">
      <c r="A956" s="30" t="s">
        <v>1433</v>
      </c>
      <c r="B956" s="30" t="s">
        <v>1434</v>
      </c>
      <c r="C956" s="30" t="b">
        <v>1</v>
      </c>
      <c r="D956" s="30" t="s">
        <v>1240</v>
      </c>
      <c r="E956" s="30" t="s">
        <v>10607</v>
      </c>
      <c r="F956" s="30"/>
      <c r="G956" s="30" t="s">
        <v>10608</v>
      </c>
      <c r="H956" s="30">
        <v>9</v>
      </c>
      <c r="I956" s="32">
        <v>43039</v>
      </c>
      <c r="J956" s="32">
        <v>42388</v>
      </c>
      <c r="K956" s="30"/>
      <c r="L956" s="32">
        <v>35764</v>
      </c>
      <c r="M956" s="30">
        <v>550</v>
      </c>
      <c r="N956" s="30">
        <v>0</v>
      </c>
      <c r="O956" s="30">
        <v>0.44</v>
      </c>
      <c r="P956" s="30">
        <v>5.21</v>
      </c>
      <c r="Q956" s="30">
        <v>0.43</v>
      </c>
      <c r="R956" s="30">
        <v>3.04</v>
      </c>
      <c r="S956" s="30">
        <v>550</v>
      </c>
      <c r="T956" s="30">
        <v>0</v>
      </c>
      <c r="U956" s="30">
        <v>0</v>
      </c>
      <c r="V956" s="30">
        <v>0.44</v>
      </c>
      <c r="W956" s="30">
        <v>5.21</v>
      </c>
      <c r="X956" s="30">
        <v>0.43</v>
      </c>
      <c r="Y956" s="30">
        <v>3.04</v>
      </c>
      <c r="Z956" s="30">
        <v>550</v>
      </c>
      <c r="AA956" s="30">
        <v>10.43</v>
      </c>
      <c r="AB956" s="30">
        <v>0</v>
      </c>
      <c r="AC956" s="30">
        <v>0</v>
      </c>
      <c r="AD956" s="30">
        <v>0</v>
      </c>
    </row>
    <row r="957" spans="1:30" hidden="1">
      <c r="A957" s="30" t="s">
        <v>10676</v>
      </c>
      <c r="B957" s="30" t="s">
        <v>10677</v>
      </c>
      <c r="C957" s="30" t="b">
        <v>1</v>
      </c>
      <c r="D957" s="30" t="s">
        <v>1240</v>
      </c>
      <c r="E957" s="30" t="s">
        <v>10607</v>
      </c>
      <c r="F957" s="30"/>
      <c r="G957" s="30" t="s">
        <v>10608</v>
      </c>
      <c r="H957" s="30">
        <v>10</v>
      </c>
      <c r="I957" s="32">
        <v>42460</v>
      </c>
      <c r="J957" s="32">
        <v>42388</v>
      </c>
      <c r="K957" s="32">
        <v>42460</v>
      </c>
      <c r="L957" s="32">
        <v>35764</v>
      </c>
      <c r="M957" s="30">
        <v>999</v>
      </c>
      <c r="N957" s="30">
        <v>0</v>
      </c>
      <c r="O957" s="30">
        <v>0</v>
      </c>
      <c r="P957" s="30">
        <v>14.75</v>
      </c>
      <c r="Q957" s="30">
        <v>0</v>
      </c>
      <c r="R957" s="30">
        <v>24.41</v>
      </c>
      <c r="S957" s="30">
        <v>999</v>
      </c>
      <c r="T957" s="30">
        <v>0</v>
      </c>
      <c r="U957" s="30">
        <v>0</v>
      </c>
      <c r="V957" s="30">
        <v>0</v>
      </c>
      <c r="W957" s="30">
        <v>14.75</v>
      </c>
      <c r="X957" s="30">
        <v>0</v>
      </c>
      <c r="Y957" s="30">
        <v>24.41</v>
      </c>
      <c r="Z957" s="30">
        <v>999</v>
      </c>
      <c r="AA957" s="30">
        <v>0</v>
      </c>
      <c r="AB957" s="30">
        <v>0</v>
      </c>
      <c r="AC957" s="30">
        <v>0</v>
      </c>
      <c r="AD957" s="30">
        <v>0</v>
      </c>
    </row>
    <row r="958" spans="1:30" hidden="1">
      <c r="A958" s="30" t="s">
        <v>1435</v>
      </c>
      <c r="B958" s="30" t="s">
        <v>1436</v>
      </c>
      <c r="C958" s="30" t="b">
        <v>1</v>
      </c>
      <c r="D958" s="30" t="s">
        <v>1240</v>
      </c>
      <c r="E958" s="30" t="s">
        <v>10607</v>
      </c>
      <c r="F958" s="30"/>
      <c r="G958" s="30" t="s">
        <v>10608</v>
      </c>
      <c r="H958" s="30">
        <v>0</v>
      </c>
      <c r="I958" s="32">
        <v>43190</v>
      </c>
      <c r="J958" s="32">
        <v>42388</v>
      </c>
      <c r="K958" s="30"/>
      <c r="L958" s="32">
        <v>39899</v>
      </c>
      <c r="M958" s="30">
        <v>2575.94</v>
      </c>
      <c r="N958" s="30">
        <v>0</v>
      </c>
      <c r="O958" s="30">
        <v>0</v>
      </c>
      <c r="P958" s="30">
        <v>0</v>
      </c>
      <c r="Q958" s="30">
        <v>0</v>
      </c>
      <c r="R958" s="30">
        <v>0</v>
      </c>
      <c r="S958" s="30">
        <v>2575.9</v>
      </c>
      <c r="T958" s="30">
        <v>0.04</v>
      </c>
      <c r="U958" s="30">
        <v>0.04</v>
      </c>
      <c r="V958" s="30">
        <v>0</v>
      </c>
      <c r="W958" s="30">
        <v>0</v>
      </c>
      <c r="X958" s="30">
        <v>0</v>
      </c>
      <c r="Y958" s="30">
        <v>0</v>
      </c>
      <c r="Z958" s="30">
        <v>2575.9</v>
      </c>
      <c r="AA958" s="30">
        <v>0.04</v>
      </c>
      <c r="AB958" s="30">
        <v>0</v>
      </c>
      <c r="AC958" s="30">
        <v>0</v>
      </c>
      <c r="AD958" s="30">
        <v>0</v>
      </c>
    </row>
    <row r="959" spans="1:30" hidden="1">
      <c r="A959" s="30" t="s">
        <v>1437</v>
      </c>
      <c r="B959" s="30" t="s">
        <v>1438</v>
      </c>
      <c r="C959" s="30" t="b">
        <v>1</v>
      </c>
      <c r="D959" s="30" t="s">
        <v>1240</v>
      </c>
      <c r="E959" s="30" t="s">
        <v>10607</v>
      </c>
      <c r="F959" s="30"/>
      <c r="G959" s="30" t="s">
        <v>10608</v>
      </c>
      <c r="H959" s="30">
        <v>9</v>
      </c>
      <c r="I959" s="32">
        <v>42978</v>
      </c>
      <c r="J959" s="32">
        <v>42388</v>
      </c>
      <c r="K959" s="30"/>
      <c r="L959" s="32">
        <v>35703</v>
      </c>
      <c r="M959" s="30">
        <v>300</v>
      </c>
      <c r="N959" s="30">
        <v>0</v>
      </c>
      <c r="O959" s="30">
        <v>0.19</v>
      </c>
      <c r="P959" s="30">
        <v>2.21</v>
      </c>
      <c r="Q959" s="30">
        <v>0.18</v>
      </c>
      <c r="R959" s="30">
        <v>0.92</v>
      </c>
      <c r="S959" s="30">
        <v>300</v>
      </c>
      <c r="T959" s="30">
        <v>0</v>
      </c>
      <c r="U959" s="30">
        <v>0</v>
      </c>
      <c r="V959" s="30">
        <v>0.19</v>
      </c>
      <c r="W959" s="30">
        <v>2.21</v>
      </c>
      <c r="X959" s="30">
        <v>0.18</v>
      </c>
      <c r="Y959" s="30">
        <v>0.92</v>
      </c>
      <c r="Z959" s="30">
        <v>300</v>
      </c>
      <c r="AA959" s="30">
        <v>2.21</v>
      </c>
      <c r="AB959" s="30">
        <v>0</v>
      </c>
      <c r="AC959" s="30">
        <v>0</v>
      </c>
      <c r="AD959" s="30">
        <v>0</v>
      </c>
    </row>
    <row r="960" spans="1:30" hidden="1">
      <c r="A960" s="30" t="s">
        <v>1439</v>
      </c>
      <c r="B960" s="30" t="s">
        <v>1440</v>
      </c>
      <c r="C960" s="30" t="b">
        <v>1</v>
      </c>
      <c r="D960" s="30" t="s">
        <v>1240</v>
      </c>
      <c r="E960" s="30" t="s">
        <v>10607</v>
      </c>
      <c r="F960" s="30"/>
      <c r="G960" s="30" t="s">
        <v>10608</v>
      </c>
      <c r="H960" s="30">
        <v>9</v>
      </c>
      <c r="I960" s="32">
        <v>42978</v>
      </c>
      <c r="J960" s="32">
        <v>42388</v>
      </c>
      <c r="K960" s="30"/>
      <c r="L960" s="32">
        <v>35703</v>
      </c>
      <c r="M960" s="30">
        <v>550</v>
      </c>
      <c r="N960" s="30">
        <v>0</v>
      </c>
      <c r="O960" s="30">
        <v>0.34</v>
      </c>
      <c r="P960" s="30">
        <v>4.0199999999999996</v>
      </c>
      <c r="Q960" s="30">
        <v>0.33</v>
      </c>
      <c r="R960" s="30">
        <v>1.67</v>
      </c>
      <c r="S960" s="30">
        <v>550</v>
      </c>
      <c r="T960" s="30">
        <v>0</v>
      </c>
      <c r="U960" s="30">
        <v>0</v>
      </c>
      <c r="V960" s="30">
        <v>0.34</v>
      </c>
      <c r="W960" s="30">
        <v>4.0199999999999996</v>
      </c>
      <c r="X960" s="30">
        <v>0.33</v>
      </c>
      <c r="Y960" s="30">
        <v>1.67</v>
      </c>
      <c r="Z960" s="30">
        <v>550</v>
      </c>
      <c r="AA960" s="30">
        <v>4.01</v>
      </c>
      <c r="AB960" s="30">
        <v>0</v>
      </c>
      <c r="AC960" s="30">
        <v>0</v>
      </c>
      <c r="AD960" s="30">
        <v>0</v>
      </c>
    </row>
    <row r="961" spans="1:30" hidden="1">
      <c r="A961" s="30" t="s">
        <v>1441</v>
      </c>
      <c r="B961" s="30" t="s">
        <v>1442</v>
      </c>
      <c r="C961" s="30" t="b">
        <v>1</v>
      </c>
      <c r="D961" s="30" t="s">
        <v>1240</v>
      </c>
      <c r="E961" s="30" t="s">
        <v>10607</v>
      </c>
      <c r="F961" s="30"/>
      <c r="G961" s="30" t="s">
        <v>10608</v>
      </c>
      <c r="H961" s="30">
        <v>9</v>
      </c>
      <c r="I961" s="32">
        <v>42978</v>
      </c>
      <c r="J961" s="32">
        <v>42388</v>
      </c>
      <c r="K961" s="30"/>
      <c r="L961" s="32">
        <v>35703</v>
      </c>
      <c r="M961" s="30">
        <v>799</v>
      </c>
      <c r="N961" s="30">
        <v>0</v>
      </c>
      <c r="O961" s="30">
        <v>0.49</v>
      </c>
      <c r="P961" s="30">
        <v>5.82</v>
      </c>
      <c r="Q961" s="30">
        <v>0.48</v>
      </c>
      <c r="R961" s="30">
        <v>2.42</v>
      </c>
      <c r="S961" s="30">
        <v>799</v>
      </c>
      <c r="T961" s="30">
        <v>0</v>
      </c>
      <c r="U961" s="30">
        <v>0</v>
      </c>
      <c r="V961" s="30">
        <v>0.49</v>
      </c>
      <c r="W961" s="30">
        <v>5.82</v>
      </c>
      <c r="X961" s="30">
        <v>0.48</v>
      </c>
      <c r="Y961" s="30">
        <v>2.42</v>
      </c>
      <c r="Z961" s="30">
        <v>799</v>
      </c>
      <c r="AA961" s="30">
        <v>5.81</v>
      </c>
      <c r="AB961" s="30">
        <v>0</v>
      </c>
      <c r="AC961" s="30">
        <v>0</v>
      </c>
      <c r="AD961" s="30">
        <v>0</v>
      </c>
    </row>
    <row r="962" spans="1:30" hidden="1">
      <c r="A962" s="30" t="s">
        <v>1443</v>
      </c>
      <c r="B962" s="30" t="s">
        <v>1444</v>
      </c>
      <c r="C962" s="30" t="b">
        <v>1</v>
      </c>
      <c r="D962" s="30" t="s">
        <v>1240</v>
      </c>
      <c r="E962" s="30" t="s">
        <v>10607</v>
      </c>
      <c r="F962" s="30"/>
      <c r="G962" s="30" t="s">
        <v>10608</v>
      </c>
      <c r="H962" s="30">
        <v>9</v>
      </c>
      <c r="I962" s="32">
        <v>43008</v>
      </c>
      <c r="J962" s="32">
        <v>42388</v>
      </c>
      <c r="K962" s="30"/>
      <c r="L962" s="32">
        <v>35733</v>
      </c>
      <c r="M962" s="30">
        <v>2200</v>
      </c>
      <c r="N962" s="30">
        <v>0</v>
      </c>
      <c r="O962" s="30">
        <v>1.54</v>
      </c>
      <c r="P962" s="30">
        <v>18.48</v>
      </c>
      <c r="Q962" s="30">
        <v>1.54</v>
      </c>
      <c r="R962" s="30">
        <v>9.24</v>
      </c>
      <c r="S962" s="30">
        <v>2200</v>
      </c>
      <c r="T962" s="30">
        <v>0</v>
      </c>
      <c r="U962" s="30">
        <v>0</v>
      </c>
      <c r="V962" s="30">
        <v>1.54</v>
      </c>
      <c r="W962" s="30">
        <v>18.48</v>
      </c>
      <c r="X962" s="30">
        <v>1.54</v>
      </c>
      <c r="Y962" s="30">
        <v>9.24</v>
      </c>
      <c r="Z962" s="30">
        <v>2200</v>
      </c>
      <c r="AA962" s="30">
        <v>36.96</v>
      </c>
      <c r="AB962" s="30">
        <v>0</v>
      </c>
      <c r="AC962" s="30">
        <v>0</v>
      </c>
      <c r="AD962" s="30">
        <v>0</v>
      </c>
    </row>
    <row r="963" spans="1:30" hidden="1">
      <c r="A963" s="30" t="s">
        <v>1445</v>
      </c>
      <c r="B963" s="30" t="s">
        <v>1446</v>
      </c>
      <c r="C963" s="30" t="b">
        <v>1</v>
      </c>
      <c r="D963" s="30" t="s">
        <v>1240</v>
      </c>
      <c r="E963" s="30" t="s">
        <v>10607</v>
      </c>
      <c r="F963" s="30"/>
      <c r="G963" s="30" t="s">
        <v>10608</v>
      </c>
      <c r="H963" s="30">
        <v>9</v>
      </c>
      <c r="I963" s="32">
        <v>43039</v>
      </c>
      <c r="J963" s="32">
        <v>42388</v>
      </c>
      <c r="K963" s="30"/>
      <c r="L963" s="32">
        <v>36129</v>
      </c>
      <c r="M963" s="30">
        <v>699.5</v>
      </c>
      <c r="N963" s="30">
        <v>0</v>
      </c>
      <c r="O963" s="30">
        <v>0.96</v>
      </c>
      <c r="P963" s="30">
        <v>11.4</v>
      </c>
      <c r="Q963" s="30">
        <v>0.95</v>
      </c>
      <c r="R963" s="30">
        <v>6.66</v>
      </c>
      <c r="S963" s="30">
        <v>699.5</v>
      </c>
      <c r="T963" s="30">
        <v>0</v>
      </c>
      <c r="U963" s="30">
        <v>0</v>
      </c>
      <c r="V963" s="30">
        <v>0.96</v>
      </c>
      <c r="W963" s="30">
        <v>11.4</v>
      </c>
      <c r="X963" s="30">
        <v>0.95</v>
      </c>
      <c r="Y963" s="30">
        <v>6.66</v>
      </c>
      <c r="Z963" s="30">
        <v>699.5</v>
      </c>
      <c r="AA963" s="30">
        <v>22.81</v>
      </c>
      <c r="AB963" s="30">
        <v>0</v>
      </c>
      <c r="AC963" s="30">
        <v>0</v>
      </c>
      <c r="AD963" s="30">
        <v>0</v>
      </c>
    </row>
    <row r="964" spans="1:30" hidden="1">
      <c r="A964" s="30" t="s">
        <v>1447</v>
      </c>
      <c r="B964" s="30" t="s">
        <v>1448</v>
      </c>
      <c r="C964" s="30" t="b">
        <v>1</v>
      </c>
      <c r="D964" s="30" t="s">
        <v>1240</v>
      </c>
      <c r="E964" s="30" t="s">
        <v>10607</v>
      </c>
      <c r="F964" s="30"/>
      <c r="G964" s="30" t="s">
        <v>10608</v>
      </c>
      <c r="H964" s="30">
        <v>9</v>
      </c>
      <c r="I964" s="32">
        <v>42978</v>
      </c>
      <c r="J964" s="32">
        <v>42388</v>
      </c>
      <c r="K964" s="30"/>
      <c r="L964" s="32">
        <v>35703</v>
      </c>
      <c r="M964" s="30">
        <v>599</v>
      </c>
      <c r="N964" s="30">
        <v>0</v>
      </c>
      <c r="O964" s="30">
        <v>0.37</v>
      </c>
      <c r="P964" s="30">
        <v>4.38</v>
      </c>
      <c r="Q964" s="30">
        <v>0.36</v>
      </c>
      <c r="R964" s="30">
        <v>1.82</v>
      </c>
      <c r="S964" s="30">
        <v>599</v>
      </c>
      <c r="T964" s="30">
        <v>0</v>
      </c>
      <c r="U964" s="30">
        <v>0</v>
      </c>
      <c r="V964" s="30">
        <v>0.37</v>
      </c>
      <c r="W964" s="30">
        <v>4.38</v>
      </c>
      <c r="X964" s="30">
        <v>0.36</v>
      </c>
      <c r="Y964" s="30">
        <v>1.82</v>
      </c>
      <c r="Z964" s="30">
        <v>599</v>
      </c>
      <c r="AA964" s="30">
        <v>4.37</v>
      </c>
      <c r="AB964" s="30">
        <v>0</v>
      </c>
      <c r="AC964" s="30">
        <v>0</v>
      </c>
      <c r="AD964" s="30">
        <v>0</v>
      </c>
    </row>
    <row r="965" spans="1:30" hidden="1">
      <c r="A965" s="30" t="s">
        <v>1449</v>
      </c>
      <c r="B965" s="30" t="s">
        <v>1450</v>
      </c>
      <c r="C965" s="30" t="b">
        <v>1</v>
      </c>
      <c r="D965" s="30" t="s">
        <v>1240</v>
      </c>
      <c r="E965" s="30" t="s">
        <v>10607</v>
      </c>
      <c r="F965" s="30"/>
      <c r="G965" s="30" t="s">
        <v>10608</v>
      </c>
      <c r="H965" s="30">
        <v>9</v>
      </c>
      <c r="I965" s="32">
        <v>42978</v>
      </c>
      <c r="J965" s="32">
        <v>42388</v>
      </c>
      <c r="K965" s="30"/>
      <c r="L965" s="32">
        <v>35703</v>
      </c>
      <c r="M965" s="30">
        <v>300</v>
      </c>
      <c r="N965" s="30">
        <v>0</v>
      </c>
      <c r="O965" s="30">
        <v>0.19</v>
      </c>
      <c r="P965" s="30">
        <v>2.21</v>
      </c>
      <c r="Q965" s="30">
        <v>0.18</v>
      </c>
      <c r="R965" s="30">
        <v>0.92</v>
      </c>
      <c r="S965" s="30">
        <v>300</v>
      </c>
      <c r="T965" s="30">
        <v>0</v>
      </c>
      <c r="U965" s="30">
        <v>0</v>
      </c>
      <c r="V965" s="30">
        <v>0.19</v>
      </c>
      <c r="W965" s="30">
        <v>2.21</v>
      </c>
      <c r="X965" s="30">
        <v>0.18</v>
      </c>
      <c r="Y965" s="30">
        <v>0.92</v>
      </c>
      <c r="Z965" s="30">
        <v>300</v>
      </c>
      <c r="AA965" s="30">
        <v>2.21</v>
      </c>
      <c r="AB965" s="30">
        <v>0</v>
      </c>
      <c r="AC965" s="30">
        <v>0</v>
      </c>
      <c r="AD965" s="30">
        <v>0</v>
      </c>
    </row>
    <row r="966" spans="1:30" hidden="1">
      <c r="A966" s="30" t="s">
        <v>1451</v>
      </c>
      <c r="B966" s="30" t="s">
        <v>1452</v>
      </c>
      <c r="C966" s="30" t="b">
        <v>1</v>
      </c>
      <c r="D966" s="30" t="s">
        <v>1240</v>
      </c>
      <c r="E966" s="30" t="s">
        <v>10607</v>
      </c>
      <c r="F966" s="30"/>
      <c r="G966" s="30" t="s">
        <v>10608</v>
      </c>
      <c r="H966" s="30">
        <v>9</v>
      </c>
      <c r="I966" s="32">
        <v>42978</v>
      </c>
      <c r="J966" s="32">
        <v>42388</v>
      </c>
      <c r="K966" s="30"/>
      <c r="L966" s="32">
        <v>35703</v>
      </c>
      <c r="M966" s="30">
        <v>300</v>
      </c>
      <c r="N966" s="30">
        <v>0</v>
      </c>
      <c r="O966" s="30">
        <v>0.19</v>
      </c>
      <c r="P966" s="30">
        <v>2.21</v>
      </c>
      <c r="Q966" s="30">
        <v>0.18</v>
      </c>
      <c r="R966" s="30">
        <v>0.92</v>
      </c>
      <c r="S966" s="30">
        <v>300</v>
      </c>
      <c r="T966" s="30">
        <v>0</v>
      </c>
      <c r="U966" s="30">
        <v>0</v>
      </c>
      <c r="V966" s="30">
        <v>0.19</v>
      </c>
      <c r="W966" s="30">
        <v>2.21</v>
      </c>
      <c r="X966" s="30">
        <v>0.18</v>
      </c>
      <c r="Y966" s="30">
        <v>0.92</v>
      </c>
      <c r="Z966" s="30">
        <v>300</v>
      </c>
      <c r="AA966" s="30">
        <v>2.21</v>
      </c>
      <c r="AB966" s="30">
        <v>0</v>
      </c>
      <c r="AC966" s="30">
        <v>0</v>
      </c>
      <c r="AD966" s="30">
        <v>0</v>
      </c>
    </row>
    <row r="967" spans="1:30" hidden="1">
      <c r="A967" s="30" t="s">
        <v>1453</v>
      </c>
      <c r="B967" s="30" t="s">
        <v>1454</v>
      </c>
      <c r="C967" s="30" t="b">
        <v>1</v>
      </c>
      <c r="D967" s="30" t="s">
        <v>1240</v>
      </c>
      <c r="E967" s="30" t="s">
        <v>10607</v>
      </c>
      <c r="F967" s="30"/>
      <c r="G967" s="30" t="s">
        <v>10608</v>
      </c>
      <c r="H967" s="30">
        <v>9</v>
      </c>
      <c r="I967" s="32">
        <v>42978</v>
      </c>
      <c r="J967" s="32">
        <v>42388</v>
      </c>
      <c r="K967" s="30"/>
      <c r="L967" s="32">
        <v>35703</v>
      </c>
      <c r="M967" s="30">
        <v>300</v>
      </c>
      <c r="N967" s="30">
        <v>0</v>
      </c>
      <c r="O967" s="30">
        <v>0.19</v>
      </c>
      <c r="P967" s="30">
        <v>2.21</v>
      </c>
      <c r="Q967" s="30">
        <v>0.18</v>
      </c>
      <c r="R967" s="30">
        <v>0.92</v>
      </c>
      <c r="S967" s="30">
        <v>300</v>
      </c>
      <c r="T967" s="30">
        <v>0</v>
      </c>
      <c r="U967" s="30">
        <v>0</v>
      </c>
      <c r="V967" s="30">
        <v>0.19</v>
      </c>
      <c r="W967" s="30">
        <v>2.21</v>
      </c>
      <c r="X967" s="30">
        <v>0.18</v>
      </c>
      <c r="Y967" s="30">
        <v>0.92</v>
      </c>
      <c r="Z967" s="30">
        <v>300</v>
      </c>
      <c r="AA967" s="30">
        <v>2.21</v>
      </c>
      <c r="AB967" s="30">
        <v>0</v>
      </c>
      <c r="AC967" s="30">
        <v>0</v>
      </c>
      <c r="AD967" s="30">
        <v>0</v>
      </c>
    </row>
    <row r="968" spans="1:30" hidden="1">
      <c r="A968" s="30" t="s">
        <v>1455</v>
      </c>
      <c r="B968" s="30" t="s">
        <v>1456</v>
      </c>
      <c r="C968" s="30" t="b">
        <v>1</v>
      </c>
      <c r="D968" s="30" t="s">
        <v>1240</v>
      </c>
      <c r="E968" s="30" t="s">
        <v>10607</v>
      </c>
      <c r="F968" s="30"/>
      <c r="G968" s="30" t="s">
        <v>10608</v>
      </c>
      <c r="H968" s="30">
        <v>9</v>
      </c>
      <c r="I968" s="32">
        <v>42978</v>
      </c>
      <c r="J968" s="32">
        <v>42388</v>
      </c>
      <c r="K968" s="30"/>
      <c r="L968" s="32">
        <v>35703</v>
      </c>
      <c r="M968" s="30">
        <v>550</v>
      </c>
      <c r="N968" s="30">
        <v>0</v>
      </c>
      <c r="O968" s="30">
        <v>0.34</v>
      </c>
      <c r="P968" s="30">
        <v>4.0199999999999996</v>
      </c>
      <c r="Q968" s="30">
        <v>0.33</v>
      </c>
      <c r="R968" s="30">
        <v>1.67</v>
      </c>
      <c r="S968" s="30">
        <v>550</v>
      </c>
      <c r="T968" s="30">
        <v>0</v>
      </c>
      <c r="U968" s="30">
        <v>0</v>
      </c>
      <c r="V968" s="30">
        <v>0.34</v>
      </c>
      <c r="W968" s="30">
        <v>4.0199999999999996</v>
      </c>
      <c r="X968" s="30">
        <v>0.33</v>
      </c>
      <c r="Y968" s="30">
        <v>1.67</v>
      </c>
      <c r="Z968" s="30">
        <v>550</v>
      </c>
      <c r="AA968" s="30">
        <v>4.01</v>
      </c>
      <c r="AB968" s="30">
        <v>0</v>
      </c>
      <c r="AC968" s="30">
        <v>0</v>
      </c>
      <c r="AD968" s="30">
        <v>0</v>
      </c>
    </row>
    <row r="969" spans="1:30" hidden="1">
      <c r="A969" s="30" t="s">
        <v>1457</v>
      </c>
      <c r="B969" s="30" t="s">
        <v>1458</v>
      </c>
      <c r="C969" s="30" t="b">
        <v>1</v>
      </c>
      <c r="D969" s="30" t="s">
        <v>1240</v>
      </c>
      <c r="E969" s="30" t="s">
        <v>10607</v>
      </c>
      <c r="F969" s="30"/>
      <c r="G969" s="30" t="s">
        <v>10608</v>
      </c>
      <c r="H969" s="30">
        <v>0</v>
      </c>
      <c r="I969" s="32">
        <v>43190</v>
      </c>
      <c r="J969" s="32">
        <v>42388</v>
      </c>
      <c r="K969" s="30"/>
      <c r="L969" s="32">
        <v>35884</v>
      </c>
      <c r="M969" s="30">
        <v>2599</v>
      </c>
      <c r="N969" s="30">
        <v>0</v>
      </c>
      <c r="O969" s="30">
        <v>1.03</v>
      </c>
      <c r="P969" s="30">
        <v>12.48</v>
      </c>
      <c r="Q969" s="30">
        <v>1.04</v>
      </c>
      <c r="R969" s="30">
        <v>12.46</v>
      </c>
      <c r="S969" s="30">
        <v>2587.62</v>
      </c>
      <c r="T969" s="30">
        <v>11.38</v>
      </c>
      <c r="U969" s="30">
        <v>11.38</v>
      </c>
      <c r="V969" s="30">
        <v>1.03</v>
      </c>
      <c r="W969" s="30">
        <v>12.48</v>
      </c>
      <c r="X969" s="30">
        <v>1.04</v>
      </c>
      <c r="Y969" s="30">
        <v>12.46</v>
      </c>
      <c r="Z969" s="30">
        <v>2587.62</v>
      </c>
      <c r="AA969" s="30">
        <v>37.36</v>
      </c>
      <c r="AB969" s="30">
        <v>0</v>
      </c>
      <c r="AC969" s="30">
        <v>0</v>
      </c>
      <c r="AD969" s="30">
        <v>0</v>
      </c>
    </row>
    <row r="970" spans="1:30" hidden="1">
      <c r="A970" s="30" t="s">
        <v>1459</v>
      </c>
      <c r="B970" s="30" t="s">
        <v>1460</v>
      </c>
      <c r="C970" s="30" t="b">
        <v>1</v>
      </c>
      <c r="D970" s="30" t="s">
        <v>1240</v>
      </c>
      <c r="E970" s="30" t="s">
        <v>10607</v>
      </c>
      <c r="F970" s="30"/>
      <c r="G970" s="30" t="s">
        <v>10608</v>
      </c>
      <c r="H970" s="30">
        <v>0</v>
      </c>
      <c r="I970" s="32">
        <v>43190</v>
      </c>
      <c r="J970" s="32">
        <v>42388</v>
      </c>
      <c r="K970" s="30"/>
      <c r="L970" s="32">
        <v>35884</v>
      </c>
      <c r="M970" s="30">
        <v>2999</v>
      </c>
      <c r="N970" s="30">
        <v>0</v>
      </c>
      <c r="O970" s="30">
        <v>1.19</v>
      </c>
      <c r="P970" s="30">
        <v>14.4</v>
      </c>
      <c r="Q970" s="30">
        <v>1.2</v>
      </c>
      <c r="R970" s="30">
        <v>14.36</v>
      </c>
      <c r="S970" s="30">
        <v>2985.86</v>
      </c>
      <c r="T970" s="30">
        <v>13.14</v>
      </c>
      <c r="U970" s="30">
        <v>13.14</v>
      </c>
      <c r="V970" s="30">
        <v>1.19</v>
      </c>
      <c r="W970" s="30">
        <v>14.4</v>
      </c>
      <c r="X970" s="30">
        <v>1.2</v>
      </c>
      <c r="Y970" s="30">
        <v>14.36</v>
      </c>
      <c r="Z970" s="30">
        <v>2985.86</v>
      </c>
      <c r="AA970" s="30">
        <v>43.1</v>
      </c>
      <c r="AB970" s="30">
        <v>0</v>
      </c>
      <c r="AC970" s="30">
        <v>0</v>
      </c>
      <c r="AD970" s="30">
        <v>0</v>
      </c>
    </row>
    <row r="971" spans="1:30" hidden="1">
      <c r="A971" s="30" t="s">
        <v>1461</v>
      </c>
      <c r="B971" s="30" t="s">
        <v>1462</v>
      </c>
      <c r="C971" s="30" t="b">
        <v>1</v>
      </c>
      <c r="D971" s="30" t="s">
        <v>1240</v>
      </c>
      <c r="E971" s="30" t="s">
        <v>10607</v>
      </c>
      <c r="F971" s="30"/>
      <c r="G971" s="30" t="s">
        <v>10608</v>
      </c>
      <c r="H971" s="30">
        <v>0</v>
      </c>
      <c r="I971" s="32">
        <v>43190</v>
      </c>
      <c r="J971" s="32">
        <v>42388</v>
      </c>
      <c r="K971" s="30"/>
      <c r="L971" s="32">
        <v>40268</v>
      </c>
      <c r="M971" s="30">
        <v>2346.58</v>
      </c>
      <c r="N971" s="30">
        <v>0</v>
      </c>
      <c r="O971" s="30">
        <v>8.73</v>
      </c>
      <c r="P971" s="30">
        <v>104.81</v>
      </c>
      <c r="Q971" s="30">
        <v>8.74</v>
      </c>
      <c r="R971" s="30">
        <v>104.82</v>
      </c>
      <c r="S971" s="30">
        <v>2250.5</v>
      </c>
      <c r="T971" s="30">
        <v>96.08</v>
      </c>
      <c r="U971" s="30">
        <v>96.08</v>
      </c>
      <c r="V971" s="30">
        <v>8.73</v>
      </c>
      <c r="W971" s="30">
        <v>104.81</v>
      </c>
      <c r="X971" s="30">
        <v>8.74</v>
      </c>
      <c r="Y971" s="30">
        <v>104.82</v>
      </c>
      <c r="Z971" s="30">
        <v>2250.5</v>
      </c>
      <c r="AA971" s="30">
        <v>314.44</v>
      </c>
      <c r="AB971" s="30">
        <v>0</v>
      </c>
      <c r="AC971" s="30">
        <v>0</v>
      </c>
      <c r="AD971" s="30">
        <v>0</v>
      </c>
    </row>
    <row r="972" spans="1:30" hidden="1">
      <c r="A972" s="30" t="s">
        <v>1463</v>
      </c>
      <c r="B972" s="30" t="s">
        <v>1464</v>
      </c>
      <c r="C972" s="30" t="b">
        <v>1</v>
      </c>
      <c r="D972" s="30" t="s">
        <v>1240</v>
      </c>
      <c r="E972" s="30" t="s">
        <v>10607</v>
      </c>
      <c r="F972" s="30"/>
      <c r="G972" s="30" t="s">
        <v>10608</v>
      </c>
      <c r="H972" s="30">
        <v>9</v>
      </c>
      <c r="I972" s="32">
        <v>42978</v>
      </c>
      <c r="J972" s="32">
        <v>42388</v>
      </c>
      <c r="K972" s="30"/>
      <c r="L972" s="32">
        <v>35703</v>
      </c>
      <c r="M972" s="30">
        <v>300</v>
      </c>
      <c r="N972" s="30">
        <v>0</v>
      </c>
      <c r="O972" s="30">
        <v>0.19</v>
      </c>
      <c r="P972" s="30">
        <v>2.21</v>
      </c>
      <c r="Q972" s="30">
        <v>0.18</v>
      </c>
      <c r="R972" s="30">
        <v>0.92</v>
      </c>
      <c r="S972" s="30">
        <v>300</v>
      </c>
      <c r="T972" s="30">
        <v>0</v>
      </c>
      <c r="U972" s="30">
        <v>0</v>
      </c>
      <c r="V972" s="30">
        <v>0.19</v>
      </c>
      <c r="W972" s="30">
        <v>2.21</v>
      </c>
      <c r="X972" s="30">
        <v>0.18</v>
      </c>
      <c r="Y972" s="30">
        <v>0.92</v>
      </c>
      <c r="Z972" s="30">
        <v>300</v>
      </c>
      <c r="AA972" s="30">
        <v>2.21</v>
      </c>
      <c r="AB972" s="30">
        <v>0</v>
      </c>
      <c r="AC972" s="30">
        <v>0</v>
      </c>
      <c r="AD972" s="30">
        <v>0</v>
      </c>
    </row>
    <row r="973" spans="1:30" hidden="1">
      <c r="A973" s="30" t="s">
        <v>1465</v>
      </c>
      <c r="B973" s="30" t="s">
        <v>1466</v>
      </c>
      <c r="C973" s="30" t="b">
        <v>1</v>
      </c>
      <c r="D973" s="30" t="s">
        <v>1240</v>
      </c>
      <c r="E973" s="30" t="s">
        <v>10607</v>
      </c>
      <c r="F973" s="30"/>
      <c r="G973" s="30" t="s">
        <v>10608</v>
      </c>
      <c r="H973" s="30">
        <v>9</v>
      </c>
      <c r="I973" s="32">
        <v>42825</v>
      </c>
      <c r="J973" s="32">
        <v>42388</v>
      </c>
      <c r="K973" s="30"/>
      <c r="L973" s="32">
        <v>35641</v>
      </c>
      <c r="M973" s="30">
        <v>550</v>
      </c>
      <c r="N973" s="30">
        <v>0</v>
      </c>
      <c r="O973" s="30">
        <v>0</v>
      </c>
      <c r="P973" s="30">
        <v>0</v>
      </c>
      <c r="Q973" s="30">
        <v>0</v>
      </c>
      <c r="R973" s="30">
        <v>0</v>
      </c>
      <c r="S973" s="30">
        <v>550</v>
      </c>
      <c r="T973" s="30">
        <v>0</v>
      </c>
      <c r="U973" s="30">
        <v>0</v>
      </c>
      <c r="V973" s="30">
        <v>0</v>
      </c>
      <c r="W973" s="30">
        <v>0</v>
      </c>
      <c r="X973" s="30">
        <v>0</v>
      </c>
      <c r="Y973" s="30">
        <v>0</v>
      </c>
      <c r="Z973" s="30">
        <v>550</v>
      </c>
      <c r="AA973" s="30">
        <v>0</v>
      </c>
      <c r="AB973" s="30">
        <v>0</v>
      </c>
      <c r="AC973" s="30">
        <v>0</v>
      </c>
      <c r="AD973" s="30">
        <v>0</v>
      </c>
    </row>
    <row r="974" spans="1:30" hidden="1">
      <c r="A974" s="30" t="s">
        <v>1467</v>
      </c>
      <c r="B974" s="30" t="s">
        <v>1468</v>
      </c>
      <c r="C974" s="30" t="b">
        <v>1</v>
      </c>
      <c r="D974" s="30" t="s">
        <v>1240</v>
      </c>
      <c r="E974" s="30" t="s">
        <v>10607</v>
      </c>
      <c r="F974" s="30"/>
      <c r="G974" s="30" t="s">
        <v>10608</v>
      </c>
      <c r="H974" s="30">
        <v>9</v>
      </c>
      <c r="I974" s="32">
        <v>42825</v>
      </c>
      <c r="J974" s="32">
        <v>42388</v>
      </c>
      <c r="K974" s="30"/>
      <c r="L974" s="32">
        <v>35641</v>
      </c>
      <c r="M974" s="30">
        <v>799</v>
      </c>
      <c r="N974" s="30">
        <v>0</v>
      </c>
      <c r="O974" s="30">
        <v>0</v>
      </c>
      <c r="P974" s="30">
        <v>0</v>
      </c>
      <c r="Q974" s="30">
        <v>0</v>
      </c>
      <c r="R974" s="30">
        <v>0</v>
      </c>
      <c r="S974" s="30">
        <v>799</v>
      </c>
      <c r="T974" s="30">
        <v>0</v>
      </c>
      <c r="U974" s="30">
        <v>0</v>
      </c>
      <c r="V974" s="30">
        <v>0</v>
      </c>
      <c r="W974" s="30">
        <v>0</v>
      </c>
      <c r="X974" s="30">
        <v>0</v>
      </c>
      <c r="Y974" s="30">
        <v>0</v>
      </c>
      <c r="Z974" s="30">
        <v>799</v>
      </c>
      <c r="AA974" s="30">
        <v>0</v>
      </c>
      <c r="AB974" s="30">
        <v>0</v>
      </c>
      <c r="AC974" s="30">
        <v>0</v>
      </c>
      <c r="AD974" s="30">
        <v>0</v>
      </c>
    </row>
    <row r="975" spans="1:30" hidden="1">
      <c r="A975" s="30" t="s">
        <v>1469</v>
      </c>
      <c r="B975" s="30" t="s">
        <v>1470</v>
      </c>
      <c r="C975" s="30" t="b">
        <v>1</v>
      </c>
      <c r="D975" s="30" t="s">
        <v>1240</v>
      </c>
      <c r="E975" s="30" t="s">
        <v>10607</v>
      </c>
      <c r="F975" s="30"/>
      <c r="G975" s="30" t="s">
        <v>10608</v>
      </c>
      <c r="H975" s="30">
        <v>0</v>
      </c>
      <c r="I975" s="32">
        <v>43190</v>
      </c>
      <c r="J975" s="32">
        <v>42388</v>
      </c>
      <c r="K975" s="30"/>
      <c r="L975" s="32">
        <v>35825</v>
      </c>
      <c r="M975" s="30">
        <v>1299</v>
      </c>
      <c r="N975" s="30">
        <v>0</v>
      </c>
      <c r="O975" s="30">
        <v>0.32</v>
      </c>
      <c r="P975" s="30">
        <v>3.84</v>
      </c>
      <c r="Q975" s="30">
        <v>0.32</v>
      </c>
      <c r="R975" s="30">
        <v>3.84</v>
      </c>
      <c r="S975" s="30">
        <v>1296.1199999999999</v>
      </c>
      <c r="T975" s="30">
        <v>2.88</v>
      </c>
      <c r="U975" s="30">
        <v>2.88</v>
      </c>
      <c r="V975" s="30">
        <v>0.32</v>
      </c>
      <c r="W975" s="30">
        <v>3.84</v>
      </c>
      <c r="X975" s="30">
        <v>0.32</v>
      </c>
      <c r="Y975" s="30">
        <v>3.84</v>
      </c>
      <c r="Z975" s="30">
        <v>1296.1199999999999</v>
      </c>
      <c r="AA975" s="30">
        <v>11.52</v>
      </c>
      <c r="AB975" s="30">
        <v>0</v>
      </c>
      <c r="AC975" s="30">
        <v>0</v>
      </c>
      <c r="AD975" s="30">
        <v>0</v>
      </c>
    </row>
    <row r="976" spans="1:30" hidden="1">
      <c r="A976" s="30" t="s">
        <v>1471</v>
      </c>
      <c r="B976" s="30" t="s">
        <v>1472</v>
      </c>
      <c r="C976" s="30" t="b">
        <v>1</v>
      </c>
      <c r="D976" s="30" t="s">
        <v>1240</v>
      </c>
      <c r="E976" s="30" t="s">
        <v>10607</v>
      </c>
      <c r="F976" s="30"/>
      <c r="G976" s="30" t="s">
        <v>10608</v>
      </c>
      <c r="H976" s="30">
        <v>9</v>
      </c>
      <c r="I976" s="32">
        <v>43008</v>
      </c>
      <c r="J976" s="32">
        <v>42388</v>
      </c>
      <c r="K976" s="30"/>
      <c r="L976" s="32">
        <v>36088</v>
      </c>
      <c r="M976" s="30">
        <v>1299</v>
      </c>
      <c r="N976" s="30">
        <v>0</v>
      </c>
      <c r="O976" s="30">
        <v>1.63</v>
      </c>
      <c r="P976" s="30">
        <v>19.489999999999998</v>
      </c>
      <c r="Q976" s="30">
        <v>1.62</v>
      </c>
      <c r="R976" s="30">
        <v>9.75</v>
      </c>
      <c r="S976" s="30">
        <v>1299</v>
      </c>
      <c r="T976" s="30">
        <v>0</v>
      </c>
      <c r="U976" s="30">
        <v>0</v>
      </c>
      <c r="V976" s="30">
        <v>1.63</v>
      </c>
      <c r="W976" s="30">
        <v>19.489999999999998</v>
      </c>
      <c r="X976" s="30">
        <v>1.62</v>
      </c>
      <c r="Y976" s="30">
        <v>9.75</v>
      </c>
      <c r="Z976" s="30">
        <v>1299</v>
      </c>
      <c r="AA976" s="30">
        <v>38.979999999999997</v>
      </c>
      <c r="AB976" s="30">
        <v>0</v>
      </c>
      <c r="AC976" s="30">
        <v>0</v>
      </c>
      <c r="AD976" s="30">
        <v>0</v>
      </c>
    </row>
    <row r="977" spans="1:30" hidden="1">
      <c r="A977" s="30" t="s">
        <v>1473</v>
      </c>
      <c r="B977" s="30" t="s">
        <v>1474</v>
      </c>
      <c r="C977" s="30" t="b">
        <v>1</v>
      </c>
      <c r="D977" s="30" t="s">
        <v>1240</v>
      </c>
      <c r="E977" s="30" t="s">
        <v>10607</v>
      </c>
      <c r="F977" s="30"/>
      <c r="G977" s="30" t="s">
        <v>10608</v>
      </c>
      <c r="H977" s="30">
        <v>0</v>
      </c>
      <c r="I977" s="32">
        <v>43190</v>
      </c>
      <c r="J977" s="32">
        <v>42388</v>
      </c>
      <c r="K977" s="30"/>
      <c r="L977" s="32">
        <v>40508</v>
      </c>
      <c r="M977" s="30">
        <v>1539</v>
      </c>
      <c r="N977" s="30">
        <v>0</v>
      </c>
      <c r="O977" s="30">
        <v>9.2100000000000009</v>
      </c>
      <c r="P977" s="30">
        <v>110.52</v>
      </c>
      <c r="Q977" s="30">
        <v>9.2100000000000009</v>
      </c>
      <c r="R977" s="30">
        <v>110.52</v>
      </c>
      <c r="S977" s="30">
        <v>1474.56</v>
      </c>
      <c r="T977" s="30">
        <v>64.44</v>
      </c>
      <c r="U977" s="30">
        <v>64.44</v>
      </c>
      <c r="V977" s="30">
        <v>9.2100000000000009</v>
      </c>
      <c r="W977" s="30">
        <v>110.52</v>
      </c>
      <c r="X977" s="30">
        <v>9.2100000000000009</v>
      </c>
      <c r="Y977" s="30">
        <v>110.52</v>
      </c>
      <c r="Z977" s="30">
        <v>1474.56</v>
      </c>
      <c r="AA977" s="30">
        <v>331.53</v>
      </c>
      <c r="AB977" s="30">
        <v>0</v>
      </c>
      <c r="AC977" s="30">
        <v>0</v>
      </c>
      <c r="AD977" s="30">
        <v>0</v>
      </c>
    </row>
    <row r="978" spans="1:30" hidden="1">
      <c r="A978" s="30" t="s">
        <v>1475</v>
      </c>
      <c r="B978" s="30" t="s">
        <v>1476</v>
      </c>
      <c r="C978" s="30" t="b">
        <v>1</v>
      </c>
      <c r="D978" s="30" t="s">
        <v>1240</v>
      </c>
      <c r="E978" s="30" t="s">
        <v>10607</v>
      </c>
      <c r="F978" s="30"/>
      <c r="G978" s="30" t="s">
        <v>10608</v>
      </c>
      <c r="H978" s="30">
        <v>9</v>
      </c>
      <c r="I978" s="32">
        <v>42825</v>
      </c>
      <c r="J978" s="32">
        <v>42388</v>
      </c>
      <c r="K978" s="30"/>
      <c r="L978" s="32">
        <v>35641</v>
      </c>
      <c r="M978" s="30">
        <v>550</v>
      </c>
      <c r="N978" s="30">
        <v>0</v>
      </c>
      <c r="O978" s="30">
        <v>0</v>
      </c>
      <c r="P978" s="30">
        <v>0</v>
      </c>
      <c r="Q978" s="30">
        <v>0</v>
      </c>
      <c r="R978" s="30">
        <v>0</v>
      </c>
      <c r="S978" s="30">
        <v>550</v>
      </c>
      <c r="T978" s="30">
        <v>0</v>
      </c>
      <c r="U978" s="30">
        <v>0</v>
      </c>
      <c r="V978" s="30">
        <v>0</v>
      </c>
      <c r="W978" s="30">
        <v>0</v>
      </c>
      <c r="X978" s="30">
        <v>0</v>
      </c>
      <c r="Y978" s="30">
        <v>0</v>
      </c>
      <c r="Z978" s="30">
        <v>550</v>
      </c>
      <c r="AA978" s="30">
        <v>0</v>
      </c>
      <c r="AB978" s="30">
        <v>0</v>
      </c>
      <c r="AC978" s="30">
        <v>0</v>
      </c>
      <c r="AD978" s="30">
        <v>0</v>
      </c>
    </row>
    <row r="979" spans="1:30" hidden="1">
      <c r="A979" s="30" t="s">
        <v>1477</v>
      </c>
      <c r="B979" s="30" t="s">
        <v>1478</v>
      </c>
      <c r="C979" s="30" t="b">
        <v>1</v>
      </c>
      <c r="D979" s="30" t="s">
        <v>1240</v>
      </c>
      <c r="E979" s="30" t="s">
        <v>10607</v>
      </c>
      <c r="F979" s="30"/>
      <c r="G979" s="30" t="s">
        <v>10608</v>
      </c>
      <c r="H979" s="30">
        <v>9</v>
      </c>
      <c r="I979" s="32">
        <v>42978</v>
      </c>
      <c r="J979" s="32">
        <v>42388</v>
      </c>
      <c r="K979" s="30"/>
      <c r="L979" s="32">
        <v>35703</v>
      </c>
      <c r="M979" s="30">
        <v>300</v>
      </c>
      <c r="N979" s="30">
        <v>0</v>
      </c>
      <c r="O979" s="30">
        <v>0.19</v>
      </c>
      <c r="P979" s="30">
        <v>2.21</v>
      </c>
      <c r="Q979" s="30">
        <v>0.18</v>
      </c>
      <c r="R979" s="30">
        <v>0.92</v>
      </c>
      <c r="S979" s="30">
        <v>300</v>
      </c>
      <c r="T979" s="30">
        <v>0</v>
      </c>
      <c r="U979" s="30">
        <v>0</v>
      </c>
      <c r="V979" s="30">
        <v>0.19</v>
      </c>
      <c r="W979" s="30">
        <v>2.21</v>
      </c>
      <c r="X979" s="30">
        <v>0.18</v>
      </c>
      <c r="Y979" s="30">
        <v>0.92</v>
      </c>
      <c r="Z979" s="30">
        <v>300</v>
      </c>
      <c r="AA979" s="30">
        <v>2.21</v>
      </c>
      <c r="AB979" s="30">
        <v>0</v>
      </c>
      <c r="AC979" s="30">
        <v>0</v>
      </c>
      <c r="AD979" s="30">
        <v>0</v>
      </c>
    </row>
    <row r="980" spans="1:30" hidden="1">
      <c r="A980" s="30" t="s">
        <v>1479</v>
      </c>
      <c r="B980" s="30" t="s">
        <v>1480</v>
      </c>
      <c r="C980" s="30" t="b">
        <v>1</v>
      </c>
      <c r="D980" s="30" t="s">
        <v>1240</v>
      </c>
      <c r="E980" s="30" t="s">
        <v>10607</v>
      </c>
      <c r="F980" s="30"/>
      <c r="G980" s="30" t="s">
        <v>10608</v>
      </c>
      <c r="H980" s="30">
        <v>9</v>
      </c>
      <c r="I980" s="32">
        <v>43039</v>
      </c>
      <c r="J980" s="32">
        <v>42388</v>
      </c>
      <c r="K980" s="30"/>
      <c r="L980" s="32">
        <v>35764</v>
      </c>
      <c r="M980" s="30">
        <v>550</v>
      </c>
      <c r="N980" s="30">
        <v>0</v>
      </c>
      <c r="O980" s="30">
        <v>0.44</v>
      </c>
      <c r="P980" s="30">
        <v>5.21</v>
      </c>
      <c r="Q980" s="30">
        <v>0.43</v>
      </c>
      <c r="R980" s="30">
        <v>3.04</v>
      </c>
      <c r="S980" s="30">
        <v>550</v>
      </c>
      <c r="T980" s="30">
        <v>0</v>
      </c>
      <c r="U980" s="30">
        <v>0</v>
      </c>
      <c r="V980" s="30">
        <v>0.44</v>
      </c>
      <c r="W980" s="30">
        <v>5.21</v>
      </c>
      <c r="X980" s="30">
        <v>0.43</v>
      </c>
      <c r="Y980" s="30">
        <v>3.04</v>
      </c>
      <c r="Z980" s="30">
        <v>550</v>
      </c>
      <c r="AA980" s="30">
        <v>10.43</v>
      </c>
      <c r="AB980" s="30">
        <v>0</v>
      </c>
      <c r="AC980" s="30">
        <v>0</v>
      </c>
      <c r="AD980" s="30">
        <v>0</v>
      </c>
    </row>
    <row r="981" spans="1:30" hidden="1">
      <c r="A981" s="30" t="s">
        <v>10678</v>
      </c>
      <c r="B981" s="30" t="s">
        <v>10679</v>
      </c>
      <c r="C981" s="30" t="b">
        <v>1</v>
      </c>
      <c r="D981" s="30" t="s">
        <v>1240</v>
      </c>
      <c r="E981" s="30" t="s">
        <v>10607</v>
      </c>
      <c r="F981" s="30"/>
      <c r="G981" s="30" t="s">
        <v>10608</v>
      </c>
      <c r="H981" s="30">
        <v>10</v>
      </c>
      <c r="I981" s="32">
        <v>42460</v>
      </c>
      <c r="J981" s="32">
        <v>42388</v>
      </c>
      <c r="K981" s="32">
        <v>42460</v>
      </c>
      <c r="L981" s="32">
        <v>35764</v>
      </c>
      <c r="M981" s="30">
        <v>550</v>
      </c>
      <c r="N981" s="30">
        <v>0</v>
      </c>
      <c r="O981" s="30">
        <v>0.67</v>
      </c>
      <c r="P981" s="30">
        <v>8.1199999999999992</v>
      </c>
      <c r="Q981" s="30">
        <v>0.67</v>
      </c>
      <c r="R981" s="30">
        <v>8.0399999999999991</v>
      </c>
      <c r="S981" s="30">
        <v>544.6</v>
      </c>
      <c r="T981" s="30">
        <v>5.4</v>
      </c>
      <c r="U981" s="30">
        <v>5.4</v>
      </c>
      <c r="V981" s="30">
        <v>0.67</v>
      </c>
      <c r="W981" s="30">
        <v>8.1199999999999992</v>
      </c>
      <c r="X981" s="30">
        <v>0.67</v>
      </c>
      <c r="Y981" s="30">
        <v>8.0399999999999991</v>
      </c>
      <c r="Z981" s="30">
        <v>544.6</v>
      </c>
      <c r="AA981" s="30">
        <v>8.75</v>
      </c>
      <c r="AB981" s="30">
        <v>5.4</v>
      </c>
      <c r="AC981" s="30">
        <v>0</v>
      </c>
      <c r="AD981" s="30">
        <v>-5.4</v>
      </c>
    </row>
    <row r="982" spans="1:30" hidden="1">
      <c r="A982" s="30" t="s">
        <v>1481</v>
      </c>
      <c r="B982" s="30" t="s">
        <v>1482</v>
      </c>
      <c r="C982" s="30" t="b">
        <v>1</v>
      </c>
      <c r="D982" s="30" t="s">
        <v>1240</v>
      </c>
      <c r="E982" s="30" t="s">
        <v>10607</v>
      </c>
      <c r="F982" s="30"/>
      <c r="G982" s="30" t="s">
        <v>10608</v>
      </c>
      <c r="H982" s="30">
        <v>0</v>
      </c>
      <c r="I982" s="32">
        <v>43190</v>
      </c>
      <c r="J982" s="32">
        <v>42388</v>
      </c>
      <c r="K982" s="30"/>
      <c r="L982" s="32">
        <v>35825</v>
      </c>
      <c r="M982" s="30">
        <v>1299</v>
      </c>
      <c r="N982" s="30">
        <v>0</v>
      </c>
      <c r="O982" s="30">
        <v>0.32</v>
      </c>
      <c r="P982" s="30">
        <v>3.84</v>
      </c>
      <c r="Q982" s="30">
        <v>0.32</v>
      </c>
      <c r="R982" s="30">
        <v>3.84</v>
      </c>
      <c r="S982" s="30">
        <v>1296.1199999999999</v>
      </c>
      <c r="T982" s="30">
        <v>2.88</v>
      </c>
      <c r="U982" s="30">
        <v>2.88</v>
      </c>
      <c r="V982" s="30">
        <v>0.32</v>
      </c>
      <c r="W982" s="30">
        <v>3.84</v>
      </c>
      <c r="X982" s="30">
        <v>0.32</v>
      </c>
      <c r="Y982" s="30">
        <v>3.84</v>
      </c>
      <c r="Z982" s="30">
        <v>1296.1199999999999</v>
      </c>
      <c r="AA982" s="30">
        <v>11.52</v>
      </c>
      <c r="AB982" s="30">
        <v>0</v>
      </c>
      <c r="AC982" s="30">
        <v>0</v>
      </c>
      <c r="AD982" s="30">
        <v>0</v>
      </c>
    </row>
    <row r="983" spans="1:30" hidden="1">
      <c r="A983" s="30" t="s">
        <v>1483</v>
      </c>
      <c r="B983" s="30" t="s">
        <v>1484</v>
      </c>
      <c r="C983" s="30" t="b">
        <v>1</v>
      </c>
      <c r="D983" s="30" t="s">
        <v>1240</v>
      </c>
      <c r="E983" s="30" t="s">
        <v>10607</v>
      </c>
      <c r="F983" s="30"/>
      <c r="G983" s="30" t="s">
        <v>10608</v>
      </c>
      <c r="H983" s="30">
        <v>0</v>
      </c>
      <c r="I983" s="32">
        <v>43190</v>
      </c>
      <c r="J983" s="32">
        <v>42388</v>
      </c>
      <c r="K983" s="30"/>
      <c r="L983" s="32">
        <v>35825</v>
      </c>
      <c r="M983" s="30">
        <v>1299</v>
      </c>
      <c r="N983" s="30">
        <v>0</v>
      </c>
      <c r="O983" s="30">
        <v>0.32</v>
      </c>
      <c r="P983" s="30">
        <v>3.84</v>
      </c>
      <c r="Q983" s="30">
        <v>0.32</v>
      </c>
      <c r="R983" s="30">
        <v>3.84</v>
      </c>
      <c r="S983" s="30">
        <v>1296.1199999999999</v>
      </c>
      <c r="T983" s="30">
        <v>2.88</v>
      </c>
      <c r="U983" s="30">
        <v>2.88</v>
      </c>
      <c r="V983" s="30">
        <v>0.32</v>
      </c>
      <c r="W983" s="30">
        <v>3.84</v>
      </c>
      <c r="X983" s="30">
        <v>0.32</v>
      </c>
      <c r="Y983" s="30">
        <v>3.84</v>
      </c>
      <c r="Z983" s="30">
        <v>1296.1199999999999</v>
      </c>
      <c r="AA983" s="30">
        <v>11.52</v>
      </c>
      <c r="AB983" s="30">
        <v>0</v>
      </c>
      <c r="AC983" s="30">
        <v>0</v>
      </c>
      <c r="AD983" s="30">
        <v>0</v>
      </c>
    </row>
    <row r="984" spans="1:30" hidden="1">
      <c r="A984" s="30" t="s">
        <v>1485</v>
      </c>
      <c r="B984" s="30" t="s">
        <v>1486</v>
      </c>
      <c r="C984" s="30" t="b">
        <v>1</v>
      </c>
      <c r="D984" s="30" t="s">
        <v>1240</v>
      </c>
      <c r="E984" s="30" t="s">
        <v>10607</v>
      </c>
      <c r="F984" s="30"/>
      <c r="G984" s="30" t="s">
        <v>10608</v>
      </c>
      <c r="H984" s="30">
        <v>9</v>
      </c>
      <c r="I984" s="32">
        <v>42947</v>
      </c>
      <c r="J984" s="32">
        <v>42388</v>
      </c>
      <c r="K984" s="30"/>
      <c r="L984" s="32">
        <v>35672</v>
      </c>
      <c r="M984" s="30">
        <v>400</v>
      </c>
      <c r="N984" s="30">
        <v>0</v>
      </c>
      <c r="O984" s="30">
        <v>0.21</v>
      </c>
      <c r="P984" s="30">
        <v>2.4500000000000002</v>
      </c>
      <c r="Q984" s="30">
        <v>0.2</v>
      </c>
      <c r="R984" s="30">
        <v>0.82</v>
      </c>
      <c r="S984" s="30">
        <v>400</v>
      </c>
      <c r="T984" s="30">
        <v>0</v>
      </c>
      <c r="U984" s="30">
        <v>0</v>
      </c>
      <c r="V984" s="30">
        <v>0.21</v>
      </c>
      <c r="W984" s="30">
        <v>2.4500000000000002</v>
      </c>
      <c r="X984" s="30">
        <v>0.2</v>
      </c>
      <c r="Y984" s="30">
        <v>0.82</v>
      </c>
      <c r="Z984" s="30">
        <v>400</v>
      </c>
      <c r="AA984" s="30">
        <v>2.4500000000000002</v>
      </c>
      <c r="AB984" s="30">
        <v>0</v>
      </c>
      <c r="AC984" s="30">
        <v>0</v>
      </c>
      <c r="AD984" s="30">
        <v>0</v>
      </c>
    </row>
    <row r="985" spans="1:30" hidden="1">
      <c r="A985" s="30" t="s">
        <v>1487</v>
      </c>
      <c r="B985" s="30" t="s">
        <v>1488</v>
      </c>
      <c r="C985" s="30" t="b">
        <v>1</v>
      </c>
      <c r="D985" s="30" t="s">
        <v>1240</v>
      </c>
      <c r="E985" s="30" t="s">
        <v>10607</v>
      </c>
      <c r="F985" s="30"/>
      <c r="G985" s="30" t="s">
        <v>10608</v>
      </c>
      <c r="H985" s="30">
        <v>9</v>
      </c>
      <c r="I985" s="32">
        <v>42947</v>
      </c>
      <c r="J985" s="32">
        <v>42388</v>
      </c>
      <c r="K985" s="30"/>
      <c r="L985" s="32">
        <v>35672</v>
      </c>
      <c r="M985" s="30">
        <v>550</v>
      </c>
      <c r="N985" s="30">
        <v>0</v>
      </c>
      <c r="O985" s="30">
        <v>0.28999999999999998</v>
      </c>
      <c r="P985" s="30">
        <v>3.37</v>
      </c>
      <c r="Q985" s="30">
        <v>0.28000000000000003</v>
      </c>
      <c r="R985" s="30">
        <v>1.1399999999999999</v>
      </c>
      <c r="S985" s="30">
        <v>550</v>
      </c>
      <c r="T985" s="30">
        <v>0</v>
      </c>
      <c r="U985" s="30">
        <v>0</v>
      </c>
      <c r="V985" s="30">
        <v>0.28999999999999998</v>
      </c>
      <c r="W985" s="30">
        <v>3.37</v>
      </c>
      <c r="X985" s="30">
        <v>0.28000000000000003</v>
      </c>
      <c r="Y985" s="30">
        <v>1.1399999999999999</v>
      </c>
      <c r="Z985" s="30">
        <v>550</v>
      </c>
      <c r="AA985" s="30">
        <v>3.39</v>
      </c>
      <c r="AB985" s="30">
        <v>0</v>
      </c>
      <c r="AC985" s="30">
        <v>0</v>
      </c>
      <c r="AD985" s="30">
        <v>0</v>
      </c>
    </row>
    <row r="986" spans="1:30" hidden="1">
      <c r="A986" s="30" t="s">
        <v>1489</v>
      </c>
      <c r="B986" s="30" t="s">
        <v>1490</v>
      </c>
      <c r="C986" s="30" t="b">
        <v>1</v>
      </c>
      <c r="D986" s="30" t="s">
        <v>1240</v>
      </c>
      <c r="E986" s="30" t="s">
        <v>10607</v>
      </c>
      <c r="F986" s="30"/>
      <c r="G986" s="30" t="s">
        <v>10608</v>
      </c>
      <c r="H986" s="30">
        <v>9</v>
      </c>
      <c r="I986" s="32">
        <v>43039</v>
      </c>
      <c r="J986" s="32">
        <v>42388</v>
      </c>
      <c r="K986" s="30"/>
      <c r="L986" s="32">
        <v>35764</v>
      </c>
      <c r="M986" s="30">
        <v>550</v>
      </c>
      <c r="N986" s="30">
        <v>0</v>
      </c>
      <c r="O986" s="30">
        <v>0.44</v>
      </c>
      <c r="P986" s="30">
        <v>5.21</v>
      </c>
      <c r="Q986" s="30">
        <v>0.43</v>
      </c>
      <c r="R986" s="30">
        <v>3.04</v>
      </c>
      <c r="S986" s="30">
        <v>550</v>
      </c>
      <c r="T986" s="30">
        <v>0</v>
      </c>
      <c r="U986" s="30">
        <v>0</v>
      </c>
      <c r="V986" s="30">
        <v>0.44</v>
      </c>
      <c r="W986" s="30">
        <v>5.21</v>
      </c>
      <c r="X986" s="30">
        <v>0.43</v>
      </c>
      <c r="Y986" s="30">
        <v>3.04</v>
      </c>
      <c r="Z986" s="30">
        <v>550</v>
      </c>
      <c r="AA986" s="30">
        <v>10.43</v>
      </c>
      <c r="AB986" s="30">
        <v>0</v>
      </c>
      <c r="AC986" s="30">
        <v>0</v>
      </c>
      <c r="AD986" s="30">
        <v>0</v>
      </c>
    </row>
    <row r="987" spans="1:30" hidden="1">
      <c r="A987" s="30" t="s">
        <v>1491</v>
      </c>
      <c r="B987" s="30" t="s">
        <v>1492</v>
      </c>
      <c r="C987" s="30" t="b">
        <v>1</v>
      </c>
      <c r="D987" s="30" t="s">
        <v>1240</v>
      </c>
      <c r="E987" s="30" t="s">
        <v>10607</v>
      </c>
      <c r="F987" s="30"/>
      <c r="G987" s="30" t="s">
        <v>10608</v>
      </c>
      <c r="H987" s="30">
        <v>9</v>
      </c>
      <c r="I987" s="32">
        <v>43039</v>
      </c>
      <c r="J987" s="32">
        <v>42388</v>
      </c>
      <c r="K987" s="30"/>
      <c r="L987" s="32">
        <v>35764</v>
      </c>
      <c r="M987" s="30">
        <v>599</v>
      </c>
      <c r="N987" s="30">
        <v>0</v>
      </c>
      <c r="O987" s="30">
        <v>0.48</v>
      </c>
      <c r="P987" s="30">
        <v>5.68</v>
      </c>
      <c r="Q987" s="30">
        <v>0.47</v>
      </c>
      <c r="R987" s="30">
        <v>3.32</v>
      </c>
      <c r="S987" s="30">
        <v>599</v>
      </c>
      <c r="T987" s="30">
        <v>0</v>
      </c>
      <c r="U987" s="30">
        <v>0</v>
      </c>
      <c r="V987" s="30">
        <v>0.48</v>
      </c>
      <c r="W987" s="30">
        <v>5.68</v>
      </c>
      <c r="X987" s="30">
        <v>0.47</v>
      </c>
      <c r="Y987" s="30">
        <v>3.32</v>
      </c>
      <c r="Z987" s="30">
        <v>599</v>
      </c>
      <c r="AA987" s="30">
        <v>11.35</v>
      </c>
      <c r="AB987" s="30">
        <v>0</v>
      </c>
      <c r="AC987" s="30">
        <v>0</v>
      </c>
      <c r="AD987" s="30">
        <v>0</v>
      </c>
    </row>
    <row r="988" spans="1:30" hidden="1">
      <c r="A988" s="30" t="s">
        <v>1493</v>
      </c>
      <c r="B988" s="30" t="s">
        <v>1494</v>
      </c>
      <c r="C988" s="30" t="b">
        <v>1</v>
      </c>
      <c r="D988" s="30" t="s">
        <v>1240</v>
      </c>
      <c r="E988" s="30" t="s">
        <v>10607</v>
      </c>
      <c r="F988" s="30"/>
      <c r="G988" s="30" t="s">
        <v>10608</v>
      </c>
      <c r="H988" s="30">
        <v>0</v>
      </c>
      <c r="I988" s="32">
        <v>43190</v>
      </c>
      <c r="J988" s="32">
        <v>42388</v>
      </c>
      <c r="K988" s="30"/>
      <c r="L988" s="32">
        <v>35825</v>
      </c>
      <c r="M988" s="30">
        <v>299</v>
      </c>
      <c r="N988" s="30">
        <v>0</v>
      </c>
      <c r="O988" s="30">
        <v>7.0000000000000007E-2</v>
      </c>
      <c r="P988" s="30">
        <v>0.89</v>
      </c>
      <c r="Q988" s="30">
        <v>0.08</v>
      </c>
      <c r="R988" s="30">
        <v>0.9</v>
      </c>
      <c r="S988" s="30">
        <v>298.33</v>
      </c>
      <c r="T988" s="30">
        <v>0.67</v>
      </c>
      <c r="U988" s="30">
        <v>0.67</v>
      </c>
      <c r="V988" s="30">
        <v>7.0000000000000007E-2</v>
      </c>
      <c r="W988" s="30">
        <v>0.89</v>
      </c>
      <c r="X988" s="30">
        <v>0.08</v>
      </c>
      <c r="Y988" s="30">
        <v>0.9</v>
      </c>
      <c r="Z988" s="30">
        <v>298.33</v>
      </c>
      <c r="AA988" s="30">
        <v>2.67</v>
      </c>
      <c r="AB988" s="30">
        <v>0</v>
      </c>
      <c r="AC988" s="30">
        <v>0</v>
      </c>
      <c r="AD988" s="30">
        <v>0</v>
      </c>
    </row>
    <row r="989" spans="1:30" hidden="1">
      <c r="A989" s="30" t="s">
        <v>1495</v>
      </c>
      <c r="B989" s="30" t="s">
        <v>1496</v>
      </c>
      <c r="C989" s="30" t="b">
        <v>1</v>
      </c>
      <c r="D989" s="30" t="s">
        <v>1240</v>
      </c>
      <c r="E989" s="30" t="s">
        <v>10607</v>
      </c>
      <c r="F989" s="30"/>
      <c r="G989" s="30" t="s">
        <v>10608</v>
      </c>
      <c r="H989" s="30">
        <v>0</v>
      </c>
      <c r="I989" s="32">
        <v>43190</v>
      </c>
      <c r="J989" s="32">
        <v>42388</v>
      </c>
      <c r="K989" s="30"/>
      <c r="L989" s="32">
        <v>35826</v>
      </c>
      <c r="M989" s="30">
        <v>699</v>
      </c>
      <c r="N989" s="30">
        <v>0</v>
      </c>
      <c r="O989" s="30">
        <v>0.17</v>
      </c>
      <c r="P989" s="30">
        <v>2.04</v>
      </c>
      <c r="Q989" s="30">
        <v>0.18</v>
      </c>
      <c r="R989" s="30">
        <v>2.0699999999999998</v>
      </c>
      <c r="S989" s="30">
        <v>697.43</v>
      </c>
      <c r="T989" s="30">
        <v>1.57</v>
      </c>
      <c r="U989" s="30">
        <v>1.57</v>
      </c>
      <c r="V989" s="30">
        <v>0.17</v>
      </c>
      <c r="W989" s="30">
        <v>2.04</v>
      </c>
      <c r="X989" s="30">
        <v>0.18</v>
      </c>
      <c r="Y989" s="30">
        <v>2.0699999999999998</v>
      </c>
      <c r="Z989" s="30">
        <v>697.43</v>
      </c>
      <c r="AA989" s="30">
        <v>6.19</v>
      </c>
      <c r="AB989" s="30">
        <v>0</v>
      </c>
      <c r="AC989" s="30">
        <v>0</v>
      </c>
      <c r="AD989" s="30">
        <v>0</v>
      </c>
    </row>
    <row r="990" spans="1:30" hidden="1">
      <c r="A990" s="30" t="s">
        <v>1497</v>
      </c>
      <c r="B990" s="30" t="s">
        <v>1498</v>
      </c>
      <c r="C990" s="30" t="b">
        <v>1</v>
      </c>
      <c r="D990" s="30" t="s">
        <v>1240</v>
      </c>
      <c r="E990" s="30" t="s">
        <v>10607</v>
      </c>
      <c r="F990" s="30"/>
      <c r="G990" s="30" t="s">
        <v>10608</v>
      </c>
      <c r="H990" s="30">
        <v>9</v>
      </c>
      <c r="I990" s="32">
        <v>42947</v>
      </c>
      <c r="J990" s="32">
        <v>42388</v>
      </c>
      <c r="K990" s="30"/>
      <c r="L990" s="32">
        <v>35672</v>
      </c>
      <c r="M990" s="30">
        <v>400</v>
      </c>
      <c r="N990" s="30">
        <v>0</v>
      </c>
      <c r="O990" s="30">
        <v>0.21</v>
      </c>
      <c r="P990" s="30">
        <v>2.4500000000000002</v>
      </c>
      <c r="Q990" s="30">
        <v>0.2</v>
      </c>
      <c r="R990" s="30">
        <v>0.82</v>
      </c>
      <c r="S990" s="30">
        <v>400</v>
      </c>
      <c r="T990" s="30">
        <v>0</v>
      </c>
      <c r="U990" s="30">
        <v>0</v>
      </c>
      <c r="V990" s="30">
        <v>0.21</v>
      </c>
      <c r="W990" s="30">
        <v>2.4500000000000002</v>
      </c>
      <c r="X990" s="30">
        <v>0.2</v>
      </c>
      <c r="Y990" s="30">
        <v>0.82</v>
      </c>
      <c r="Z990" s="30">
        <v>400</v>
      </c>
      <c r="AA990" s="30">
        <v>2.4500000000000002</v>
      </c>
      <c r="AB990" s="30">
        <v>0</v>
      </c>
      <c r="AC990" s="30">
        <v>0</v>
      </c>
      <c r="AD990" s="30">
        <v>0</v>
      </c>
    </row>
    <row r="991" spans="1:30" hidden="1">
      <c r="A991" s="30" t="s">
        <v>1499</v>
      </c>
      <c r="B991" s="30" t="s">
        <v>1500</v>
      </c>
      <c r="C991" s="30" t="b">
        <v>1</v>
      </c>
      <c r="D991" s="30" t="s">
        <v>1240</v>
      </c>
      <c r="E991" s="30" t="s">
        <v>10607</v>
      </c>
      <c r="F991" s="30"/>
      <c r="G991" s="30" t="s">
        <v>10608</v>
      </c>
      <c r="H991" s="30">
        <v>9</v>
      </c>
      <c r="I991" s="32">
        <v>43039</v>
      </c>
      <c r="J991" s="32">
        <v>42388</v>
      </c>
      <c r="K991" s="30"/>
      <c r="L991" s="32">
        <v>35764</v>
      </c>
      <c r="M991" s="30">
        <v>550</v>
      </c>
      <c r="N991" s="30">
        <v>0</v>
      </c>
      <c r="O991" s="30">
        <v>0.44</v>
      </c>
      <c r="P991" s="30">
        <v>5.21</v>
      </c>
      <c r="Q991" s="30">
        <v>0.43</v>
      </c>
      <c r="R991" s="30">
        <v>3.04</v>
      </c>
      <c r="S991" s="30">
        <v>550</v>
      </c>
      <c r="T991" s="30">
        <v>0</v>
      </c>
      <c r="U991" s="30">
        <v>0</v>
      </c>
      <c r="V991" s="30">
        <v>0.44</v>
      </c>
      <c r="W991" s="30">
        <v>5.21</v>
      </c>
      <c r="X991" s="30">
        <v>0.43</v>
      </c>
      <c r="Y991" s="30">
        <v>3.04</v>
      </c>
      <c r="Z991" s="30">
        <v>550</v>
      </c>
      <c r="AA991" s="30">
        <v>10.43</v>
      </c>
      <c r="AB991" s="30">
        <v>0</v>
      </c>
      <c r="AC991" s="30">
        <v>0</v>
      </c>
      <c r="AD991" s="30">
        <v>0</v>
      </c>
    </row>
    <row r="992" spans="1:30" hidden="1">
      <c r="A992" s="30" t="s">
        <v>1501</v>
      </c>
      <c r="B992" s="30" t="s">
        <v>1502</v>
      </c>
      <c r="C992" s="30" t="b">
        <v>1</v>
      </c>
      <c r="D992" s="30" t="s">
        <v>1240</v>
      </c>
      <c r="E992" s="30" t="s">
        <v>10607</v>
      </c>
      <c r="F992" s="30"/>
      <c r="G992" s="30" t="s">
        <v>10608</v>
      </c>
      <c r="H992" s="30">
        <v>9</v>
      </c>
      <c r="I992" s="32">
        <v>43039</v>
      </c>
      <c r="J992" s="32">
        <v>42388</v>
      </c>
      <c r="K992" s="30"/>
      <c r="L992" s="32">
        <v>35764</v>
      </c>
      <c r="M992" s="30">
        <v>550</v>
      </c>
      <c r="N992" s="30">
        <v>0</v>
      </c>
      <c r="O992" s="30">
        <v>0.44</v>
      </c>
      <c r="P992" s="30">
        <v>5.21</v>
      </c>
      <c r="Q992" s="30">
        <v>0.43</v>
      </c>
      <c r="R992" s="30">
        <v>3.04</v>
      </c>
      <c r="S992" s="30">
        <v>550</v>
      </c>
      <c r="T992" s="30">
        <v>0</v>
      </c>
      <c r="U992" s="30">
        <v>0</v>
      </c>
      <c r="V992" s="30">
        <v>0.44</v>
      </c>
      <c r="W992" s="30">
        <v>5.21</v>
      </c>
      <c r="X992" s="30">
        <v>0.43</v>
      </c>
      <c r="Y992" s="30">
        <v>3.04</v>
      </c>
      <c r="Z992" s="30">
        <v>550</v>
      </c>
      <c r="AA992" s="30">
        <v>10.43</v>
      </c>
      <c r="AB992" s="30">
        <v>0</v>
      </c>
      <c r="AC992" s="30">
        <v>0</v>
      </c>
      <c r="AD992" s="30">
        <v>0</v>
      </c>
    </row>
    <row r="993" spans="1:30" hidden="1">
      <c r="A993" s="30" t="s">
        <v>1503</v>
      </c>
      <c r="B993" s="30" t="s">
        <v>1504</v>
      </c>
      <c r="C993" s="30" t="b">
        <v>1</v>
      </c>
      <c r="D993" s="30" t="s">
        <v>1240</v>
      </c>
      <c r="E993" s="30" t="s">
        <v>10607</v>
      </c>
      <c r="F993" s="30"/>
      <c r="G993" s="30" t="s">
        <v>10608</v>
      </c>
      <c r="H993" s="30">
        <v>9</v>
      </c>
      <c r="I993" s="32">
        <v>42825</v>
      </c>
      <c r="J993" s="32">
        <v>42388</v>
      </c>
      <c r="K993" s="30"/>
      <c r="L993" s="32">
        <v>39903</v>
      </c>
      <c r="M993" s="30">
        <v>4845</v>
      </c>
      <c r="N993" s="30">
        <v>0</v>
      </c>
      <c r="O993" s="30">
        <v>0</v>
      </c>
      <c r="P993" s="30">
        <v>0</v>
      </c>
      <c r="Q993" s="30">
        <v>0</v>
      </c>
      <c r="R993" s="30">
        <v>0</v>
      </c>
      <c r="S993" s="30">
        <v>4845</v>
      </c>
      <c r="T993" s="30">
        <v>0</v>
      </c>
      <c r="U993" s="30">
        <v>0</v>
      </c>
      <c r="V993" s="30">
        <v>0</v>
      </c>
      <c r="W993" s="30">
        <v>0</v>
      </c>
      <c r="X993" s="30">
        <v>0</v>
      </c>
      <c r="Y993" s="30">
        <v>0</v>
      </c>
      <c r="Z993" s="30">
        <v>4845</v>
      </c>
      <c r="AA993" s="30">
        <v>0</v>
      </c>
      <c r="AB993" s="30">
        <v>0</v>
      </c>
      <c r="AC993" s="30">
        <v>0</v>
      </c>
      <c r="AD993" s="30">
        <v>0</v>
      </c>
    </row>
    <row r="994" spans="1:30" hidden="1">
      <c r="A994" s="30" t="s">
        <v>1505</v>
      </c>
      <c r="B994" s="30" t="s">
        <v>1506</v>
      </c>
      <c r="C994" s="30" t="b">
        <v>1</v>
      </c>
      <c r="D994" s="30" t="s">
        <v>1240</v>
      </c>
      <c r="E994" s="30" t="s">
        <v>10607</v>
      </c>
      <c r="F994" s="30"/>
      <c r="G994" s="30" t="s">
        <v>10608</v>
      </c>
      <c r="H994" s="30">
        <v>9</v>
      </c>
      <c r="I994" s="32">
        <v>42978</v>
      </c>
      <c r="J994" s="32">
        <v>42388</v>
      </c>
      <c r="K994" s="30"/>
      <c r="L994" s="32">
        <v>36068</v>
      </c>
      <c r="M994" s="30">
        <v>200</v>
      </c>
      <c r="N994" s="30">
        <v>0</v>
      </c>
      <c r="O994" s="30">
        <v>0.24</v>
      </c>
      <c r="P994" s="30">
        <v>2.82</v>
      </c>
      <c r="Q994" s="30">
        <v>0.23</v>
      </c>
      <c r="R994" s="30">
        <v>1.17</v>
      </c>
      <c r="S994" s="30">
        <v>200</v>
      </c>
      <c r="T994" s="30">
        <v>0</v>
      </c>
      <c r="U994" s="30">
        <v>0</v>
      </c>
      <c r="V994" s="30">
        <v>0.24</v>
      </c>
      <c r="W994" s="30">
        <v>2.82</v>
      </c>
      <c r="X994" s="30">
        <v>0.23</v>
      </c>
      <c r="Y994" s="30">
        <v>1.17</v>
      </c>
      <c r="Z994" s="30">
        <v>200</v>
      </c>
      <c r="AA994" s="30">
        <v>2.81</v>
      </c>
      <c r="AB994" s="30">
        <v>0</v>
      </c>
      <c r="AC994" s="30">
        <v>0</v>
      </c>
      <c r="AD994" s="30">
        <v>0</v>
      </c>
    </row>
    <row r="995" spans="1:30" hidden="1">
      <c r="A995" s="30" t="s">
        <v>10680</v>
      </c>
      <c r="B995" s="30" t="s">
        <v>10681</v>
      </c>
      <c r="C995" s="30" t="b">
        <v>1</v>
      </c>
      <c r="D995" s="30" t="s">
        <v>1240</v>
      </c>
      <c r="E995" s="30" t="s">
        <v>10607</v>
      </c>
      <c r="F995" s="30"/>
      <c r="G995" s="30" t="s">
        <v>10608</v>
      </c>
      <c r="H995" s="30">
        <v>10</v>
      </c>
      <c r="I995" s="32">
        <v>42460</v>
      </c>
      <c r="J995" s="32">
        <v>42388</v>
      </c>
      <c r="K995" s="32">
        <v>42460</v>
      </c>
      <c r="L995" s="32">
        <v>35854</v>
      </c>
      <c r="M995" s="30">
        <v>450</v>
      </c>
      <c r="N995" s="30">
        <v>0</v>
      </c>
      <c r="O995" s="30">
        <v>0.3</v>
      </c>
      <c r="P995" s="30">
        <v>3.51</v>
      </c>
      <c r="Q995" s="30">
        <v>0.31</v>
      </c>
      <c r="R995" s="30">
        <v>3.64</v>
      </c>
      <c r="S995" s="30">
        <v>446.96</v>
      </c>
      <c r="T995" s="30">
        <v>3.04</v>
      </c>
      <c r="U995" s="30">
        <v>3.04</v>
      </c>
      <c r="V995" s="30">
        <v>0.3</v>
      </c>
      <c r="W995" s="30">
        <v>3.51</v>
      </c>
      <c r="X995" s="30">
        <v>0.31</v>
      </c>
      <c r="Y995" s="30">
        <v>3.64</v>
      </c>
      <c r="Z995" s="30">
        <v>446.96</v>
      </c>
      <c r="AA995" s="30">
        <v>3.65</v>
      </c>
      <c r="AB995" s="30">
        <v>3.04</v>
      </c>
      <c r="AC995" s="30">
        <v>0</v>
      </c>
      <c r="AD995" s="30">
        <v>-3.04</v>
      </c>
    </row>
    <row r="996" spans="1:30" hidden="1">
      <c r="A996" s="30" t="s">
        <v>1507</v>
      </c>
      <c r="B996" s="30" t="s">
        <v>1508</v>
      </c>
      <c r="C996" s="30" t="b">
        <v>1</v>
      </c>
      <c r="D996" s="30" t="s">
        <v>1240</v>
      </c>
      <c r="E996" s="30" t="s">
        <v>10607</v>
      </c>
      <c r="F996" s="30"/>
      <c r="G996" s="30" t="s">
        <v>10608</v>
      </c>
      <c r="H996" s="30">
        <v>0</v>
      </c>
      <c r="I996" s="32">
        <v>43190</v>
      </c>
      <c r="J996" s="32">
        <v>42388</v>
      </c>
      <c r="K996" s="30"/>
      <c r="L996" s="32">
        <v>35854</v>
      </c>
      <c r="M996" s="30">
        <v>400</v>
      </c>
      <c r="N996" s="30">
        <v>0</v>
      </c>
      <c r="O996" s="30">
        <v>0.13</v>
      </c>
      <c r="P996" s="30">
        <v>1.56</v>
      </c>
      <c r="Q996" s="30">
        <v>0.13</v>
      </c>
      <c r="R996" s="30">
        <v>1.56</v>
      </c>
      <c r="S996" s="30">
        <v>398.74</v>
      </c>
      <c r="T996" s="30">
        <v>1.26</v>
      </c>
      <c r="U996" s="30">
        <v>1.26</v>
      </c>
      <c r="V996" s="30">
        <v>0.13</v>
      </c>
      <c r="W996" s="30">
        <v>1.56</v>
      </c>
      <c r="X996" s="30">
        <v>0.13</v>
      </c>
      <c r="Y996" s="30">
        <v>1.56</v>
      </c>
      <c r="Z996" s="30">
        <v>398.74</v>
      </c>
      <c r="AA996" s="30">
        <v>4.6399999999999997</v>
      </c>
      <c r="AB996" s="30">
        <v>0</v>
      </c>
      <c r="AC996" s="30">
        <v>0</v>
      </c>
      <c r="AD996" s="30">
        <v>0</v>
      </c>
    </row>
    <row r="997" spans="1:30" hidden="1">
      <c r="A997" s="30" t="s">
        <v>1509</v>
      </c>
      <c r="B997" s="30" t="s">
        <v>1510</v>
      </c>
      <c r="C997" s="30" t="b">
        <v>1</v>
      </c>
      <c r="D997" s="30" t="s">
        <v>1240</v>
      </c>
      <c r="E997" s="30" t="s">
        <v>10607</v>
      </c>
      <c r="F997" s="30"/>
      <c r="G997" s="30" t="s">
        <v>10608</v>
      </c>
      <c r="H997" s="30">
        <v>9</v>
      </c>
      <c r="I997" s="32">
        <v>42916</v>
      </c>
      <c r="J997" s="32">
        <v>42388</v>
      </c>
      <c r="K997" s="30"/>
      <c r="L997" s="32">
        <v>36371</v>
      </c>
      <c r="M997" s="30">
        <v>625</v>
      </c>
      <c r="N997" s="30">
        <v>0</v>
      </c>
      <c r="O997" s="30">
        <v>1.41</v>
      </c>
      <c r="P997" s="30">
        <v>16.86</v>
      </c>
      <c r="Q997" s="30">
        <v>1.4</v>
      </c>
      <c r="R997" s="30">
        <v>4.21</v>
      </c>
      <c r="S997" s="30">
        <v>625</v>
      </c>
      <c r="T997" s="30">
        <v>0</v>
      </c>
      <c r="U997" s="30">
        <v>0</v>
      </c>
      <c r="V997" s="30">
        <v>1.41</v>
      </c>
      <c r="W997" s="30">
        <v>16.86</v>
      </c>
      <c r="X997" s="30">
        <v>1.4</v>
      </c>
      <c r="Y997" s="30">
        <v>4.21</v>
      </c>
      <c r="Z997" s="30">
        <v>625</v>
      </c>
      <c r="AA997" s="30">
        <v>16.850000000000001</v>
      </c>
      <c r="AB997" s="30">
        <v>0</v>
      </c>
      <c r="AC997" s="30">
        <v>0</v>
      </c>
      <c r="AD997" s="30">
        <v>0</v>
      </c>
    </row>
    <row r="998" spans="1:30" hidden="1">
      <c r="A998" s="30" t="s">
        <v>1511</v>
      </c>
      <c r="B998" s="30" t="s">
        <v>1512</v>
      </c>
      <c r="C998" s="30" t="b">
        <v>1</v>
      </c>
      <c r="D998" s="30" t="s">
        <v>1240</v>
      </c>
      <c r="E998" s="30" t="s">
        <v>10607</v>
      </c>
      <c r="F998" s="30"/>
      <c r="G998" s="30" t="s">
        <v>10608</v>
      </c>
      <c r="H998" s="30">
        <v>9</v>
      </c>
      <c r="I998" s="32">
        <v>42916</v>
      </c>
      <c r="J998" s="32">
        <v>42388</v>
      </c>
      <c r="K998" s="30"/>
      <c r="L998" s="32">
        <v>36371</v>
      </c>
      <c r="M998" s="30">
        <v>625</v>
      </c>
      <c r="N998" s="30">
        <v>0</v>
      </c>
      <c r="O998" s="30">
        <v>1.41</v>
      </c>
      <c r="P998" s="30">
        <v>16.86</v>
      </c>
      <c r="Q998" s="30">
        <v>1.4</v>
      </c>
      <c r="R998" s="30">
        <v>4.21</v>
      </c>
      <c r="S998" s="30">
        <v>625</v>
      </c>
      <c r="T998" s="30">
        <v>0</v>
      </c>
      <c r="U998" s="30">
        <v>0</v>
      </c>
      <c r="V998" s="30">
        <v>1.41</v>
      </c>
      <c r="W998" s="30">
        <v>16.86</v>
      </c>
      <c r="X998" s="30">
        <v>1.4</v>
      </c>
      <c r="Y998" s="30">
        <v>4.21</v>
      </c>
      <c r="Z998" s="30">
        <v>625</v>
      </c>
      <c r="AA998" s="30">
        <v>16.850000000000001</v>
      </c>
      <c r="AB998" s="30">
        <v>0</v>
      </c>
      <c r="AC998" s="30">
        <v>0</v>
      </c>
      <c r="AD998" s="30">
        <v>0</v>
      </c>
    </row>
    <row r="999" spans="1:30" hidden="1">
      <c r="A999" s="30" t="s">
        <v>1513</v>
      </c>
      <c r="B999" s="30" t="s">
        <v>1514</v>
      </c>
      <c r="C999" s="30" t="b">
        <v>1</v>
      </c>
      <c r="D999" s="30" t="s">
        <v>1240</v>
      </c>
      <c r="E999" s="30" t="s">
        <v>10607</v>
      </c>
      <c r="F999" s="30"/>
      <c r="G999" s="30" t="s">
        <v>10608</v>
      </c>
      <c r="H999" s="30">
        <v>9</v>
      </c>
      <c r="I999" s="32">
        <v>42825</v>
      </c>
      <c r="J999" s="32">
        <v>42388</v>
      </c>
      <c r="K999" s="30"/>
      <c r="L999" s="32">
        <v>35550</v>
      </c>
      <c r="M999" s="30">
        <v>450</v>
      </c>
      <c r="N999" s="30">
        <v>0</v>
      </c>
      <c r="O999" s="30">
        <v>0.05</v>
      </c>
      <c r="P999" s="30">
        <v>0.53</v>
      </c>
      <c r="Q999" s="30">
        <v>0.04</v>
      </c>
      <c r="R999" s="30">
        <v>0</v>
      </c>
      <c r="S999" s="30">
        <v>450</v>
      </c>
      <c r="T999" s="30">
        <v>0</v>
      </c>
      <c r="U999" s="30">
        <v>0</v>
      </c>
      <c r="V999" s="30">
        <v>0.05</v>
      </c>
      <c r="W999" s="30">
        <v>0.53</v>
      </c>
      <c r="X999" s="30">
        <v>0.04</v>
      </c>
      <c r="Y999" s="30">
        <v>0</v>
      </c>
      <c r="Z999" s="30">
        <v>450</v>
      </c>
      <c r="AA999" s="30">
        <v>0.53</v>
      </c>
      <c r="AB999" s="30">
        <v>0</v>
      </c>
      <c r="AC999" s="30">
        <v>0</v>
      </c>
      <c r="AD999" s="30">
        <v>0</v>
      </c>
    </row>
    <row r="1000" spans="1:30" hidden="1">
      <c r="A1000" s="30" t="s">
        <v>1515</v>
      </c>
      <c r="B1000" s="30" t="s">
        <v>1516</v>
      </c>
      <c r="C1000" s="30" t="b">
        <v>1</v>
      </c>
      <c r="D1000" s="30" t="s">
        <v>1240</v>
      </c>
      <c r="E1000" s="30" t="s">
        <v>10607</v>
      </c>
      <c r="F1000" s="30"/>
      <c r="G1000" s="30" t="s">
        <v>10608</v>
      </c>
      <c r="H1000" s="30">
        <v>9</v>
      </c>
      <c r="I1000" s="32">
        <v>42825</v>
      </c>
      <c r="J1000" s="32">
        <v>42388</v>
      </c>
      <c r="K1000" s="30"/>
      <c r="L1000" s="32">
        <v>35580</v>
      </c>
      <c r="M1000" s="30">
        <v>1100</v>
      </c>
      <c r="N1000" s="30">
        <v>0</v>
      </c>
      <c r="O1000" s="30">
        <v>0</v>
      </c>
      <c r="P1000" s="30">
        <v>0</v>
      </c>
      <c r="Q1000" s="30">
        <v>0</v>
      </c>
      <c r="R1000" s="30">
        <v>0</v>
      </c>
      <c r="S1000" s="30">
        <v>1100</v>
      </c>
      <c r="T1000" s="30">
        <v>0</v>
      </c>
      <c r="U1000" s="30">
        <v>0</v>
      </c>
      <c r="V1000" s="30">
        <v>0</v>
      </c>
      <c r="W1000" s="30">
        <v>0</v>
      </c>
      <c r="X1000" s="30">
        <v>0</v>
      </c>
      <c r="Y1000" s="30">
        <v>0</v>
      </c>
      <c r="Z1000" s="30">
        <v>1100</v>
      </c>
      <c r="AA1000" s="30">
        <v>0</v>
      </c>
      <c r="AB1000" s="30">
        <v>0</v>
      </c>
      <c r="AC1000" s="30">
        <v>0</v>
      </c>
      <c r="AD1000" s="30">
        <v>0</v>
      </c>
    </row>
    <row r="1001" spans="1:30" hidden="1">
      <c r="A1001" s="30" t="s">
        <v>1517</v>
      </c>
      <c r="B1001" s="30" t="s">
        <v>1518</v>
      </c>
      <c r="C1001" s="30" t="b">
        <v>1</v>
      </c>
      <c r="D1001" s="30" t="s">
        <v>1240</v>
      </c>
      <c r="E1001" s="30" t="s">
        <v>10607</v>
      </c>
      <c r="F1001" s="30"/>
      <c r="G1001" s="30" t="s">
        <v>10608</v>
      </c>
      <c r="H1001" s="30">
        <v>9</v>
      </c>
      <c r="I1001" s="32">
        <v>42916</v>
      </c>
      <c r="J1001" s="32">
        <v>42388</v>
      </c>
      <c r="K1001" s="30"/>
      <c r="L1001" s="32">
        <v>36006</v>
      </c>
      <c r="M1001" s="30">
        <v>999</v>
      </c>
      <c r="N1001" s="30">
        <v>0</v>
      </c>
      <c r="O1001" s="30">
        <v>1.06</v>
      </c>
      <c r="P1001" s="30">
        <v>12.66</v>
      </c>
      <c r="Q1001" s="30">
        <v>1.05</v>
      </c>
      <c r="R1001" s="30">
        <v>3.16</v>
      </c>
      <c r="S1001" s="30">
        <v>999</v>
      </c>
      <c r="T1001" s="30">
        <v>0</v>
      </c>
      <c r="U1001" s="30">
        <v>0</v>
      </c>
      <c r="V1001" s="30">
        <v>1.06</v>
      </c>
      <c r="W1001" s="30">
        <v>12.66</v>
      </c>
      <c r="X1001" s="30">
        <v>1.05</v>
      </c>
      <c r="Y1001" s="30">
        <v>3.16</v>
      </c>
      <c r="Z1001" s="30">
        <v>999</v>
      </c>
      <c r="AA1001" s="30">
        <v>12.65</v>
      </c>
      <c r="AB1001" s="30">
        <v>0</v>
      </c>
      <c r="AC1001" s="30">
        <v>0</v>
      </c>
      <c r="AD1001" s="30">
        <v>0</v>
      </c>
    </row>
    <row r="1002" spans="1:30" hidden="1">
      <c r="A1002" s="30" t="s">
        <v>1519</v>
      </c>
      <c r="B1002" s="30" t="s">
        <v>1520</v>
      </c>
      <c r="C1002" s="30" t="b">
        <v>1</v>
      </c>
      <c r="D1002" s="30" t="s">
        <v>1240</v>
      </c>
      <c r="E1002" s="30" t="s">
        <v>10607</v>
      </c>
      <c r="F1002" s="30"/>
      <c r="G1002" s="30" t="s">
        <v>10608</v>
      </c>
      <c r="H1002" s="30">
        <v>0</v>
      </c>
      <c r="I1002" s="32">
        <v>43190</v>
      </c>
      <c r="J1002" s="32">
        <v>42388</v>
      </c>
      <c r="K1002" s="30"/>
      <c r="L1002" s="32">
        <v>40268</v>
      </c>
      <c r="M1002" s="30">
        <v>2164.86</v>
      </c>
      <c r="N1002" s="30">
        <v>0</v>
      </c>
      <c r="O1002" s="30">
        <v>8.06</v>
      </c>
      <c r="P1002" s="30">
        <v>96.72</v>
      </c>
      <c r="Q1002" s="30">
        <v>8.06</v>
      </c>
      <c r="R1002" s="30">
        <v>96.72</v>
      </c>
      <c r="S1002" s="30">
        <v>2076.2600000000002</v>
      </c>
      <c r="T1002" s="30">
        <v>88.6</v>
      </c>
      <c r="U1002" s="30">
        <v>88.6</v>
      </c>
      <c r="V1002" s="30">
        <v>8.06</v>
      </c>
      <c r="W1002" s="30">
        <v>96.72</v>
      </c>
      <c r="X1002" s="30">
        <v>8.06</v>
      </c>
      <c r="Y1002" s="30">
        <v>96.72</v>
      </c>
      <c r="Z1002" s="30">
        <v>2076.2600000000002</v>
      </c>
      <c r="AA1002" s="30">
        <v>290.10000000000002</v>
      </c>
      <c r="AB1002" s="30">
        <v>0</v>
      </c>
      <c r="AC1002" s="30">
        <v>0</v>
      </c>
      <c r="AD1002" s="30">
        <v>0</v>
      </c>
    </row>
    <row r="1003" spans="1:30" hidden="1">
      <c r="A1003" s="30" t="s">
        <v>1521</v>
      </c>
      <c r="B1003" s="30" t="s">
        <v>1522</v>
      </c>
      <c r="C1003" s="30" t="b">
        <v>1</v>
      </c>
      <c r="D1003" s="30" t="s">
        <v>1240</v>
      </c>
      <c r="E1003" s="30" t="s">
        <v>10607</v>
      </c>
      <c r="F1003" s="30"/>
      <c r="G1003" s="30" t="s">
        <v>10608</v>
      </c>
      <c r="H1003" s="30">
        <v>0</v>
      </c>
      <c r="I1003" s="32">
        <v>43190</v>
      </c>
      <c r="J1003" s="32">
        <v>42388</v>
      </c>
      <c r="K1003" s="30"/>
      <c r="L1003" s="32">
        <v>40268</v>
      </c>
      <c r="M1003" s="30">
        <v>2015.52</v>
      </c>
      <c r="N1003" s="30">
        <v>0</v>
      </c>
      <c r="O1003" s="30">
        <v>7.5</v>
      </c>
      <c r="P1003" s="30">
        <v>90.05</v>
      </c>
      <c r="Q1003" s="30">
        <v>7.51</v>
      </c>
      <c r="R1003" s="30">
        <v>90.06</v>
      </c>
      <c r="S1003" s="30">
        <v>1932.97</v>
      </c>
      <c r="T1003" s="30">
        <v>82.55</v>
      </c>
      <c r="U1003" s="30">
        <v>82.55</v>
      </c>
      <c r="V1003" s="30">
        <v>7.5</v>
      </c>
      <c r="W1003" s="30">
        <v>90.05</v>
      </c>
      <c r="X1003" s="30">
        <v>7.51</v>
      </c>
      <c r="Y1003" s="30">
        <v>90.06</v>
      </c>
      <c r="Z1003" s="30">
        <v>1932.97</v>
      </c>
      <c r="AA1003" s="30">
        <v>270.16000000000003</v>
      </c>
      <c r="AB1003" s="30">
        <v>0</v>
      </c>
      <c r="AC1003" s="30">
        <v>0</v>
      </c>
      <c r="AD1003" s="30">
        <v>0</v>
      </c>
    </row>
    <row r="1004" spans="1:30" hidden="1">
      <c r="A1004" s="30" t="s">
        <v>1523</v>
      </c>
      <c r="B1004" s="30" t="s">
        <v>1524</v>
      </c>
      <c r="C1004" s="30" t="b">
        <v>1</v>
      </c>
      <c r="D1004" s="30" t="s">
        <v>1240</v>
      </c>
      <c r="E1004" s="30" t="s">
        <v>10607</v>
      </c>
      <c r="F1004" s="30"/>
      <c r="G1004" s="30" t="s">
        <v>10608</v>
      </c>
      <c r="H1004" s="30">
        <v>0</v>
      </c>
      <c r="I1004" s="32">
        <v>43190</v>
      </c>
      <c r="J1004" s="32">
        <v>42388</v>
      </c>
      <c r="K1004" s="30"/>
      <c r="L1004" s="32">
        <v>40508</v>
      </c>
      <c r="M1004" s="30">
        <v>2872.8</v>
      </c>
      <c r="N1004" s="30">
        <v>0</v>
      </c>
      <c r="O1004" s="30">
        <v>17.190000000000001</v>
      </c>
      <c r="P1004" s="30">
        <v>206.28</v>
      </c>
      <c r="Q1004" s="30">
        <v>17.190000000000001</v>
      </c>
      <c r="R1004" s="30">
        <v>206.28</v>
      </c>
      <c r="S1004" s="30">
        <v>2752.44</v>
      </c>
      <c r="T1004" s="30">
        <v>120.36</v>
      </c>
      <c r="U1004" s="30">
        <v>120.36</v>
      </c>
      <c r="V1004" s="30">
        <v>17.190000000000001</v>
      </c>
      <c r="W1004" s="30">
        <v>206.28</v>
      </c>
      <c r="X1004" s="30">
        <v>17.190000000000001</v>
      </c>
      <c r="Y1004" s="30">
        <v>206.28</v>
      </c>
      <c r="Z1004" s="30">
        <v>2752.44</v>
      </c>
      <c r="AA1004" s="30">
        <v>618.87</v>
      </c>
      <c r="AB1004" s="30">
        <v>0</v>
      </c>
      <c r="AC1004" s="30">
        <v>0</v>
      </c>
      <c r="AD1004" s="30">
        <v>0</v>
      </c>
    </row>
    <row r="1005" spans="1:30" hidden="1">
      <c r="A1005" s="30" t="s">
        <v>1525</v>
      </c>
      <c r="B1005" s="30" t="s">
        <v>1526</v>
      </c>
      <c r="C1005" s="30" t="b">
        <v>1</v>
      </c>
      <c r="D1005" s="30" t="s">
        <v>1240</v>
      </c>
      <c r="E1005" s="30" t="s">
        <v>10607</v>
      </c>
      <c r="F1005" s="30"/>
      <c r="G1005" s="30" t="s">
        <v>10608</v>
      </c>
      <c r="H1005" s="30">
        <v>9</v>
      </c>
      <c r="I1005" s="32">
        <v>43039</v>
      </c>
      <c r="J1005" s="32">
        <v>42388</v>
      </c>
      <c r="K1005" s="30"/>
      <c r="L1005" s="32">
        <v>35764</v>
      </c>
      <c r="M1005" s="30">
        <v>898.5</v>
      </c>
      <c r="N1005" s="30">
        <v>0</v>
      </c>
      <c r="O1005" s="30">
        <v>0.71</v>
      </c>
      <c r="P1005" s="30">
        <v>8.52</v>
      </c>
      <c r="Q1005" s="30">
        <v>0.7</v>
      </c>
      <c r="R1005" s="30">
        <v>4.93</v>
      </c>
      <c r="S1005" s="30">
        <v>898.5</v>
      </c>
      <c r="T1005" s="30">
        <v>0</v>
      </c>
      <c r="U1005" s="30">
        <v>0</v>
      </c>
      <c r="V1005" s="30">
        <v>0.71</v>
      </c>
      <c r="W1005" s="30">
        <v>8.52</v>
      </c>
      <c r="X1005" s="30">
        <v>0.7</v>
      </c>
      <c r="Y1005" s="30">
        <v>4.93</v>
      </c>
      <c r="Z1005" s="30">
        <v>898.5</v>
      </c>
      <c r="AA1005" s="30">
        <v>17</v>
      </c>
      <c r="AB1005" s="30">
        <v>0</v>
      </c>
      <c r="AC1005" s="30">
        <v>0</v>
      </c>
      <c r="AD1005" s="30">
        <v>0</v>
      </c>
    </row>
    <row r="1006" spans="1:30" hidden="1">
      <c r="A1006" s="30" t="s">
        <v>1527</v>
      </c>
      <c r="B1006" s="30" t="s">
        <v>1528</v>
      </c>
      <c r="C1006" s="30" t="b">
        <v>1</v>
      </c>
      <c r="D1006" s="30" t="s">
        <v>1240</v>
      </c>
      <c r="E1006" s="30" t="s">
        <v>10607</v>
      </c>
      <c r="F1006" s="30"/>
      <c r="G1006" s="30" t="s">
        <v>10608</v>
      </c>
      <c r="H1006" s="30">
        <v>0</v>
      </c>
      <c r="I1006" s="32">
        <v>43190</v>
      </c>
      <c r="J1006" s="32">
        <v>42388</v>
      </c>
      <c r="K1006" s="30"/>
      <c r="L1006" s="32">
        <v>35826</v>
      </c>
      <c r="M1006" s="30">
        <v>250</v>
      </c>
      <c r="N1006" s="30">
        <v>0</v>
      </c>
      <c r="O1006" s="30">
        <v>0.06</v>
      </c>
      <c r="P1006" s="30">
        <v>0.72</v>
      </c>
      <c r="Q1006" s="30">
        <v>7.0000000000000007E-2</v>
      </c>
      <c r="R1006" s="30">
        <v>0.74</v>
      </c>
      <c r="S1006" s="30">
        <v>249.42</v>
      </c>
      <c r="T1006" s="30">
        <v>0.57999999999999996</v>
      </c>
      <c r="U1006" s="30">
        <v>0.57999999999999996</v>
      </c>
      <c r="V1006" s="30">
        <v>0.06</v>
      </c>
      <c r="W1006" s="30">
        <v>0.72</v>
      </c>
      <c r="X1006" s="30">
        <v>7.0000000000000007E-2</v>
      </c>
      <c r="Y1006" s="30">
        <v>0.74</v>
      </c>
      <c r="Z1006" s="30">
        <v>249.42</v>
      </c>
      <c r="AA1006" s="30">
        <v>2.2200000000000002</v>
      </c>
      <c r="AB1006" s="30">
        <v>0</v>
      </c>
      <c r="AC1006" s="30">
        <v>0</v>
      </c>
      <c r="AD1006" s="30">
        <v>0</v>
      </c>
    </row>
    <row r="1007" spans="1:30" hidden="1">
      <c r="A1007" s="30" t="s">
        <v>1529</v>
      </c>
      <c r="B1007" s="30" t="s">
        <v>1530</v>
      </c>
      <c r="C1007" s="30" t="b">
        <v>1</v>
      </c>
      <c r="D1007" s="30" t="s">
        <v>1240</v>
      </c>
      <c r="E1007" s="30" t="s">
        <v>10607</v>
      </c>
      <c r="F1007" s="30"/>
      <c r="G1007" s="30" t="s">
        <v>10608</v>
      </c>
      <c r="H1007" s="30">
        <v>9</v>
      </c>
      <c r="I1007" s="32">
        <v>42978</v>
      </c>
      <c r="J1007" s="32">
        <v>42388</v>
      </c>
      <c r="K1007" s="30"/>
      <c r="L1007" s="32">
        <v>35703</v>
      </c>
      <c r="M1007" s="30">
        <v>599</v>
      </c>
      <c r="N1007" s="30">
        <v>0</v>
      </c>
      <c r="O1007" s="30">
        <v>0.37</v>
      </c>
      <c r="P1007" s="30">
        <v>4.38</v>
      </c>
      <c r="Q1007" s="30">
        <v>0.36</v>
      </c>
      <c r="R1007" s="30">
        <v>1.82</v>
      </c>
      <c r="S1007" s="30">
        <v>599</v>
      </c>
      <c r="T1007" s="30">
        <v>0</v>
      </c>
      <c r="U1007" s="30">
        <v>0</v>
      </c>
      <c r="V1007" s="30">
        <v>0.37</v>
      </c>
      <c r="W1007" s="30">
        <v>4.38</v>
      </c>
      <c r="X1007" s="30">
        <v>0.36</v>
      </c>
      <c r="Y1007" s="30">
        <v>1.82</v>
      </c>
      <c r="Z1007" s="30">
        <v>599</v>
      </c>
      <c r="AA1007" s="30">
        <v>4.37</v>
      </c>
      <c r="AB1007" s="30">
        <v>0</v>
      </c>
      <c r="AC1007" s="30">
        <v>0</v>
      </c>
      <c r="AD1007" s="30">
        <v>0</v>
      </c>
    </row>
    <row r="1008" spans="1:30" hidden="1">
      <c r="A1008" s="30" t="s">
        <v>1531</v>
      </c>
      <c r="B1008" s="30" t="s">
        <v>1532</v>
      </c>
      <c r="C1008" s="30" t="b">
        <v>1</v>
      </c>
      <c r="D1008" s="30" t="s">
        <v>1240</v>
      </c>
      <c r="E1008" s="30" t="s">
        <v>10607</v>
      </c>
      <c r="F1008" s="30"/>
      <c r="G1008" s="30" t="s">
        <v>10608</v>
      </c>
      <c r="H1008" s="30">
        <v>9</v>
      </c>
      <c r="I1008" s="32">
        <v>42825</v>
      </c>
      <c r="J1008" s="32">
        <v>42388</v>
      </c>
      <c r="K1008" s="30"/>
      <c r="L1008" s="32">
        <v>39899</v>
      </c>
      <c r="M1008" s="30">
        <v>3249</v>
      </c>
      <c r="N1008" s="30">
        <v>0</v>
      </c>
      <c r="O1008" s="30">
        <v>0</v>
      </c>
      <c r="P1008" s="30">
        <v>0</v>
      </c>
      <c r="Q1008" s="30">
        <v>0</v>
      </c>
      <c r="R1008" s="30">
        <v>0</v>
      </c>
      <c r="S1008" s="30">
        <v>3249</v>
      </c>
      <c r="T1008" s="30">
        <v>0</v>
      </c>
      <c r="U1008" s="30">
        <v>0</v>
      </c>
      <c r="V1008" s="30">
        <v>0</v>
      </c>
      <c r="W1008" s="30">
        <v>0</v>
      </c>
      <c r="X1008" s="30">
        <v>0</v>
      </c>
      <c r="Y1008" s="30">
        <v>0</v>
      </c>
      <c r="Z1008" s="30">
        <v>3249</v>
      </c>
      <c r="AA1008" s="30">
        <v>0</v>
      </c>
      <c r="AB1008" s="30">
        <v>0</v>
      </c>
      <c r="AC1008" s="30">
        <v>0</v>
      </c>
      <c r="AD1008" s="30">
        <v>0</v>
      </c>
    </row>
    <row r="1009" spans="1:30" hidden="1">
      <c r="A1009" s="30" t="s">
        <v>1533</v>
      </c>
      <c r="B1009" s="30" t="s">
        <v>1534</v>
      </c>
      <c r="C1009" s="30" t="b">
        <v>1</v>
      </c>
      <c r="D1009" s="30" t="s">
        <v>1240</v>
      </c>
      <c r="E1009" s="30" t="s">
        <v>10607</v>
      </c>
      <c r="F1009" s="30"/>
      <c r="G1009" s="30" t="s">
        <v>10608</v>
      </c>
      <c r="H1009" s="30">
        <v>9</v>
      </c>
      <c r="I1009" s="32">
        <v>42825</v>
      </c>
      <c r="J1009" s="32">
        <v>42388</v>
      </c>
      <c r="K1009" s="30"/>
      <c r="L1009" s="32">
        <v>35672</v>
      </c>
      <c r="M1009" s="30">
        <v>450</v>
      </c>
      <c r="N1009" s="30">
        <v>0</v>
      </c>
      <c r="O1009" s="30">
        <v>0</v>
      </c>
      <c r="P1009" s="30">
        <v>0</v>
      </c>
      <c r="Q1009" s="30">
        <v>0</v>
      </c>
      <c r="R1009" s="30">
        <v>0</v>
      </c>
      <c r="S1009" s="30">
        <v>450</v>
      </c>
      <c r="T1009" s="30">
        <v>0</v>
      </c>
      <c r="U1009" s="30">
        <v>0</v>
      </c>
      <c r="V1009" s="30">
        <v>0</v>
      </c>
      <c r="W1009" s="30">
        <v>0</v>
      </c>
      <c r="X1009" s="30">
        <v>0</v>
      </c>
      <c r="Y1009" s="30">
        <v>0</v>
      </c>
      <c r="Z1009" s="30">
        <v>450</v>
      </c>
      <c r="AA1009" s="30">
        <v>0</v>
      </c>
      <c r="AB1009" s="30">
        <v>0</v>
      </c>
      <c r="AC1009" s="30">
        <v>0</v>
      </c>
      <c r="AD1009" s="30">
        <v>0</v>
      </c>
    </row>
    <row r="1010" spans="1:30" hidden="1">
      <c r="A1010" s="30" t="s">
        <v>1535</v>
      </c>
      <c r="B1010" s="30" t="s">
        <v>1536</v>
      </c>
      <c r="C1010" s="30" t="b">
        <v>1</v>
      </c>
      <c r="D1010" s="30" t="s">
        <v>1240</v>
      </c>
      <c r="E1010" s="30" t="s">
        <v>10607</v>
      </c>
      <c r="F1010" s="30"/>
      <c r="G1010" s="30" t="s">
        <v>10608</v>
      </c>
      <c r="H1010" s="30">
        <v>9</v>
      </c>
      <c r="I1010" s="32">
        <v>42978</v>
      </c>
      <c r="J1010" s="32">
        <v>42388</v>
      </c>
      <c r="K1010" s="30"/>
      <c r="L1010" s="32">
        <v>35703</v>
      </c>
      <c r="M1010" s="30">
        <v>399</v>
      </c>
      <c r="N1010" s="30">
        <v>0</v>
      </c>
      <c r="O1010" s="30">
        <v>0.19</v>
      </c>
      <c r="P1010" s="30">
        <v>2.19</v>
      </c>
      <c r="Q1010" s="30">
        <v>0.18</v>
      </c>
      <c r="R1010" s="30">
        <v>0.92</v>
      </c>
      <c r="S1010" s="30">
        <v>399</v>
      </c>
      <c r="T1010" s="30">
        <v>0</v>
      </c>
      <c r="U1010" s="30">
        <v>0</v>
      </c>
      <c r="V1010" s="30">
        <v>0.19</v>
      </c>
      <c r="W1010" s="30">
        <v>2.19</v>
      </c>
      <c r="X1010" s="30">
        <v>0.18</v>
      </c>
      <c r="Y1010" s="30">
        <v>0.92</v>
      </c>
      <c r="Z1010" s="30">
        <v>399</v>
      </c>
      <c r="AA1010" s="30">
        <v>2.21</v>
      </c>
      <c r="AB1010" s="30">
        <v>0</v>
      </c>
      <c r="AC1010" s="30">
        <v>0</v>
      </c>
      <c r="AD1010" s="30">
        <v>0</v>
      </c>
    </row>
    <row r="1011" spans="1:30" hidden="1">
      <c r="A1011" s="30" t="s">
        <v>1537</v>
      </c>
      <c r="B1011" s="30" t="s">
        <v>1538</v>
      </c>
      <c r="C1011" s="30" t="b">
        <v>1</v>
      </c>
      <c r="D1011" s="30" t="s">
        <v>1240</v>
      </c>
      <c r="E1011" s="30" t="s">
        <v>10607</v>
      </c>
      <c r="F1011" s="30"/>
      <c r="G1011" s="30" t="s">
        <v>10608</v>
      </c>
      <c r="H1011" s="30">
        <v>0</v>
      </c>
      <c r="I1011" s="32">
        <v>43190</v>
      </c>
      <c r="J1011" s="32">
        <v>42388</v>
      </c>
      <c r="K1011" s="30"/>
      <c r="L1011" s="32">
        <v>35884</v>
      </c>
      <c r="M1011" s="30">
        <v>550</v>
      </c>
      <c r="N1011" s="30">
        <v>0</v>
      </c>
      <c r="O1011" s="30">
        <v>0.22</v>
      </c>
      <c r="P1011" s="30">
        <v>2.64</v>
      </c>
      <c r="Q1011" s="30">
        <v>0.22</v>
      </c>
      <c r="R1011" s="30">
        <v>2.64</v>
      </c>
      <c r="S1011" s="30">
        <v>547.6</v>
      </c>
      <c r="T1011" s="30">
        <v>2.4</v>
      </c>
      <c r="U1011" s="30">
        <v>2.4</v>
      </c>
      <c r="V1011" s="30">
        <v>0.22</v>
      </c>
      <c r="W1011" s="30">
        <v>2.64</v>
      </c>
      <c r="X1011" s="30">
        <v>0.22</v>
      </c>
      <c r="Y1011" s="30">
        <v>2.64</v>
      </c>
      <c r="Z1011" s="30">
        <v>547.6</v>
      </c>
      <c r="AA1011" s="30">
        <v>7.9</v>
      </c>
      <c r="AB1011" s="30">
        <v>0</v>
      </c>
      <c r="AC1011" s="30">
        <v>0</v>
      </c>
      <c r="AD1011" s="30">
        <v>0</v>
      </c>
    </row>
    <row r="1012" spans="1:30" hidden="1">
      <c r="A1012" s="30" t="s">
        <v>1539</v>
      </c>
      <c r="B1012" s="30" t="s">
        <v>1540</v>
      </c>
      <c r="C1012" s="30" t="b">
        <v>1</v>
      </c>
      <c r="D1012" s="30" t="s">
        <v>1240</v>
      </c>
      <c r="E1012" s="30" t="s">
        <v>10607</v>
      </c>
      <c r="F1012" s="30"/>
      <c r="G1012" s="30" t="s">
        <v>10608</v>
      </c>
      <c r="H1012" s="30">
        <v>0</v>
      </c>
      <c r="I1012" s="32">
        <v>43190</v>
      </c>
      <c r="J1012" s="32">
        <v>42388</v>
      </c>
      <c r="K1012" s="30"/>
      <c r="L1012" s="32">
        <v>36615</v>
      </c>
      <c r="M1012" s="30">
        <v>799</v>
      </c>
      <c r="N1012" s="30">
        <v>0</v>
      </c>
      <c r="O1012" s="30">
        <v>1.65</v>
      </c>
      <c r="P1012" s="30">
        <v>19.8</v>
      </c>
      <c r="Q1012" s="30">
        <v>1.65</v>
      </c>
      <c r="R1012" s="30">
        <v>19.8</v>
      </c>
      <c r="S1012" s="30">
        <v>780.89</v>
      </c>
      <c r="T1012" s="30">
        <v>18.11</v>
      </c>
      <c r="U1012" s="30">
        <v>18.11</v>
      </c>
      <c r="V1012" s="30">
        <v>1.65</v>
      </c>
      <c r="W1012" s="30">
        <v>19.8</v>
      </c>
      <c r="X1012" s="30">
        <v>1.65</v>
      </c>
      <c r="Y1012" s="30">
        <v>19.8</v>
      </c>
      <c r="Z1012" s="30">
        <v>780.89</v>
      </c>
      <c r="AA1012" s="30">
        <v>59.36</v>
      </c>
      <c r="AB1012" s="30">
        <v>0</v>
      </c>
      <c r="AC1012" s="30">
        <v>0</v>
      </c>
      <c r="AD1012" s="30">
        <v>0</v>
      </c>
    </row>
    <row r="1013" spans="1:30" hidden="1">
      <c r="A1013" s="30" t="s">
        <v>1541</v>
      </c>
      <c r="B1013" s="30" t="s">
        <v>1542</v>
      </c>
      <c r="C1013" s="30" t="b">
        <v>1</v>
      </c>
      <c r="D1013" s="30" t="s">
        <v>1240</v>
      </c>
      <c r="E1013" s="30" t="s">
        <v>10607</v>
      </c>
      <c r="F1013" s="30"/>
      <c r="G1013" s="30" t="s">
        <v>10608</v>
      </c>
      <c r="H1013" s="30">
        <v>9</v>
      </c>
      <c r="I1013" s="32">
        <v>42825</v>
      </c>
      <c r="J1013" s="32">
        <v>42388</v>
      </c>
      <c r="K1013" s="30"/>
      <c r="L1013" s="32">
        <v>39896</v>
      </c>
      <c r="M1013" s="30">
        <v>2390</v>
      </c>
      <c r="N1013" s="30">
        <v>0</v>
      </c>
      <c r="O1013" s="30">
        <v>0</v>
      </c>
      <c r="P1013" s="30">
        <v>0</v>
      </c>
      <c r="Q1013" s="30">
        <v>0</v>
      </c>
      <c r="R1013" s="30">
        <v>0</v>
      </c>
      <c r="S1013" s="30">
        <v>2390</v>
      </c>
      <c r="T1013" s="30">
        <v>0</v>
      </c>
      <c r="U1013" s="30">
        <v>0</v>
      </c>
      <c r="V1013" s="30">
        <v>0</v>
      </c>
      <c r="W1013" s="30">
        <v>0</v>
      </c>
      <c r="X1013" s="30">
        <v>0</v>
      </c>
      <c r="Y1013" s="30">
        <v>0</v>
      </c>
      <c r="Z1013" s="30">
        <v>2390</v>
      </c>
      <c r="AA1013" s="30">
        <v>0</v>
      </c>
      <c r="AB1013" s="30">
        <v>0</v>
      </c>
      <c r="AC1013" s="30">
        <v>0</v>
      </c>
      <c r="AD1013" s="30">
        <v>0</v>
      </c>
    </row>
    <row r="1014" spans="1:30" hidden="1">
      <c r="A1014" s="30" t="s">
        <v>1543</v>
      </c>
      <c r="B1014" s="30" t="s">
        <v>1544</v>
      </c>
      <c r="C1014" s="30" t="b">
        <v>1</v>
      </c>
      <c r="D1014" s="30" t="s">
        <v>1240</v>
      </c>
      <c r="E1014" s="30" t="s">
        <v>10607</v>
      </c>
      <c r="F1014" s="30"/>
      <c r="G1014" s="30" t="s">
        <v>10608</v>
      </c>
      <c r="H1014" s="30">
        <v>0</v>
      </c>
      <c r="I1014" s="32">
        <v>43190</v>
      </c>
      <c r="J1014" s="32">
        <v>42388</v>
      </c>
      <c r="K1014" s="30"/>
      <c r="L1014" s="32">
        <v>40106</v>
      </c>
      <c r="M1014" s="30">
        <v>804.38</v>
      </c>
      <c r="N1014" s="30">
        <v>0</v>
      </c>
      <c r="O1014" s="30">
        <v>1.82</v>
      </c>
      <c r="P1014" s="30">
        <v>21.72</v>
      </c>
      <c r="Q1014" s="30">
        <v>1.81</v>
      </c>
      <c r="R1014" s="30">
        <v>21.75</v>
      </c>
      <c r="S1014" s="30">
        <v>793.49</v>
      </c>
      <c r="T1014" s="30">
        <v>10.89</v>
      </c>
      <c r="U1014" s="30">
        <v>10.89</v>
      </c>
      <c r="V1014" s="30">
        <v>1.82</v>
      </c>
      <c r="W1014" s="30">
        <v>21.72</v>
      </c>
      <c r="X1014" s="30">
        <v>1.81</v>
      </c>
      <c r="Y1014" s="30">
        <v>21.75</v>
      </c>
      <c r="Z1014" s="30">
        <v>793.49</v>
      </c>
      <c r="AA1014" s="30">
        <v>65.22</v>
      </c>
      <c r="AB1014" s="30">
        <v>0</v>
      </c>
      <c r="AC1014" s="30">
        <v>0</v>
      </c>
      <c r="AD1014" s="30">
        <v>0</v>
      </c>
    </row>
    <row r="1015" spans="1:30" hidden="1">
      <c r="A1015" s="30" t="s">
        <v>1545</v>
      </c>
      <c r="B1015" s="30" t="s">
        <v>1546</v>
      </c>
      <c r="C1015" s="30" t="b">
        <v>1</v>
      </c>
      <c r="D1015" s="30" t="s">
        <v>1240</v>
      </c>
      <c r="E1015" s="30" t="s">
        <v>10607</v>
      </c>
      <c r="F1015" s="30"/>
      <c r="G1015" s="30" t="s">
        <v>10608</v>
      </c>
      <c r="H1015" s="30">
        <v>0</v>
      </c>
      <c r="I1015" s="32">
        <v>43190</v>
      </c>
      <c r="J1015" s="32">
        <v>42388</v>
      </c>
      <c r="K1015" s="30"/>
      <c r="L1015" s="32">
        <v>40508</v>
      </c>
      <c r="M1015" s="30">
        <v>3978.6</v>
      </c>
      <c r="N1015" s="30">
        <v>0</v>
      </c>
      <c r="O1015" s="30">
        <v>23.81</v>
      </c>
      <c r="P1015" s="30">
        <v>285.72000000000003</v>
      </c>
      <c r="Q1015" s="30">
        <v>23.81</v>
      </c>
      <c r="R1015" s="30">
        <v>285.72000000000003</v>
      </c>
      <c r="S1015" s="30">
        <v>3811.96</v>
      </c>
      <c r="T1015" s="30">
        <v>166.64</v>
      </c>
      <c r="U1015" s="30">
        <v>166.64</v>
      </c>
      <c r="V1015" s="30">
        <v>23.81</v>
      </c>
      <c r="W1015" s="30">
        <v>285.72000000000003</v>
      </c>
      <c r="X1015" s="30">
        <v>23.81</v>
      </c>
      <c r="Y1015" s="30">
        <v>285.72000000000003</v>
      </c>
      <c r="Z1015" s="30">
        <v>3811.96</v>
      </c>
      <c r="AA1015" s="30">
        <v>857.13</v>
      </c>
      <c r="AB1015" s="30">
        <v>0</v>
      </c>
      <c r="AC1015" s="30">
        <v>0</v>
      </c>
      <c r="AD1015" s="30">
        <v>0</v>
      </c>
    </row>
    <row r="1016" spans="1:30" hidden="1">
      <c r="A1016" s="30" t="s">
        <v>1547</v>
      </c>
      <c r="B1016" s="30" t="s">
        <v>1548</v>
      </c>
      <c r="C1016" s="30" t="b">
        <v>1</v>
      </c>
      <c r="D1016" s="30" t="s">
        <v>1240</v>
      </c>
      <c r="E1016" s="30" t="s">
        <v>10607</v>
      </c>
      <c r="F1016" s="30"/>
      <c r="G1016" s="30" t="s">
        <v>10608</v>
      </c>
      <c r="H1016" s="30">
        <v>9</v>
      </c>
      <c r="I1016" s="32">
        <v>42825</v>
      </c>
      <c r="J1016" s="32">
        <v>42388</v>
      </c>
      <c r="K1016" s="30"/>
      <c r="L1016" s="32">
        <v>35672</v>
      </c>
      <c r="M1016" s="30">
        <v>350</v>
      </c>
      <c r="N1016" s="30">
        <v>0</v>
      </c>
      <c r="O1016" s="30">
        <v>0</v>
      </c>
      <c r="P1016" s="30">
        <v>0</v>
      </c>
      <c r="Q1016" s="30">
        <v>0</v>
      </c>
      <c r="R1016" s="30">
        <v>0</v>
      </c>
      <c r="S1016" s="30">
        <v>350</v>
      </c>
      <c r="T1016" s="30">
        <v>0</v>
      </c>
      <c r="U1016" s="30">
        <v>0</v>
      </c>
      <c r="V1016" s="30">
        <v>0</v>
      </c>
      <c r="W1016" s="30">
        <v>0</v>
      </c>
      <c r="X1016" s="30">
        <v>0</v>
      </c>
      <c r="Y1016" s="30">
        <v>0</v>
      </c>
      <c r="Z1016" s="30">
        <v>350</v>
      </c>
      <c r="AA1016" s="30">
        <v>0</v>
      </c>
      <c r="AB1016" s="30">
        <v>0</v>
      </c>
      <c r="AC1016" s="30">
        <v>0</v>
      </c>
      <c r="AD1016" s="30">
        <v>0</v>
      </c>
    </row>
    <row r="1017" spans="1:30" hidden="1">
      <c r="A1017" s="30" t="s">
        <v>1549</v>
      </c>
      <c r="B1017" s="30" t="s">
        <v>1550</v>
      </c>
      <c r="C1017" s="30" t="b">
        <v>1</v>
      </c>
      <c r="D1017" s="30" t="s">
        <v>1240</v>
      </c>
      <c r="E1017" s="30" t="s">
        <v>10607</v>
      </c>
      <c r="F1017" s="30"/>
      <c r="G1017" s="30" t="s">
        <v>10608</v>
      </c>
      <c r="H1017" s="30">
        <v>9</v>
      </c>
      <c r="I1017" s="32">
        <v>42825</v>
      </c>
      <c r="J1017" s="32">
        <v>42388</v>
      </c>
      <c r="K1017" s="30"/>
      <c r="L1017" s="32">
        <v>35672</v>
      </c>
      <c r="M1017" s="30">
        <v>350</v>
      </c>
      <c r="N1017" s="30">
        <v>0</v>
      </c>
      <c r="O1017" s="30">
        <v>0</v>
      </c>
      <c r="P1017" s="30">
        <v>0</v>
      </c>
      <c r="Q1017" s="30">
        <v>0</v>
      </c>
      <c r="R1017" s="30">
        <v>0</v>
      </c>
      <c r="S1017" s="30">
        <v>350</v>
      </c>
      <c r="T1017" s="30">
        <v>0</v>
      </c>
      <c r="U1017" s="30">
        <v>0</v>
      </c>
      <c r="V1017" s="30">
        <v>0</v>
      </c>
      <c r="W1017" s="30">
        <v>0</v>
      </c>
      <c r="X1017" s="30">
        <v>0</v>
      </c>
      <c r="Y1017" s="30">
        <v>0</v>
      </c>
      <c r="Z1017" s="30">
        <v>350</v>
      </c>
      <c r="AA1017" s="30">
        <v>0</v>
      </c>
      <c r="AB1017" s="30">
        <v>0</v>
      </c>
      <c r="AC1017" s="30">
        <v>0</v>
      </c>
      <c r="AD1017" s="30">
        <v>0</v>
      </c>
    </row>
    <row r="1018" spans="1:30" hidden="1">
      <c r="A1018" s="30" t="s">
        <v>1551</v>
      </c>
      <c r="B1018" s="30" t="s">
        <v>1552</v>
      </c>
      <c r="C1018" s="30" t="b">
        <v>1</v>
      </c>
      <c r="D1018" s="30" t="s">
        <v>1240</v>
      </c>
      <c r="E1018" s="30" t="s">
        <v>10607</v>
      </c>
      <c r="F1018" s="30"/>
      <c r="G1018" s="30" t="s">
        <v>10608</v>
      </c>
      <c r="H1018" s="30">
        <v>9</v>
      </c>
      <c r="I1018" s="32">
        <v>42825</v>
      </c>
      <c r="J1018" s="32">
        <v>42388</v>
      </c>
      <c r="K1018" s="30"/>
      <c r="L1018" s="32">
        <v>35672</v>
      </c>
      <c r="M1018" s="30">
        <v>350</v>
      </c>
      <c r="N1018" s="30">
        <v>0</v>
      </c>
      <c r="O1018" s="30">
        <v>0</v>
      </c>
      <c r="P1018" s="30">
        <v>0</v>
      </c>
      <c r="Q1018" s="30">
        <v>0</v>
      </c>
      <c r="R1018" s="30">
        <v>0</v>
      </c>
      <c r="S1018" s="30">
        <v>350</v>
      </c>
      <c r="T1018" s="30">
        <v>0</v>
      </c>
      <c r="U1018" s="30">
        <v>0</v>
      </c>
      <c r="V1018" s="30">
        <v>0</v>
      </c>
      <c r="W1018" s="30">
        <v>0</v>
      </c>
      <c r="X1018" s="30">
        <v>0</v>
      </c>
      <c r="Y1018" s="30">
        <v>0</v>
      </c>
      <c r="Z1018" s="30">
        <v>350</v>
      </c>
      <c r="AA1018" s="30">
        <v>0</v>
      </c>
      <c r="AB1018" s="30">
        <v>0</v>
      </c>
      <c r="AC1018" s="30">
        <v>0</v>
      </c>
      <c r="AD1018" s="30">
        <v>0</v>
      </c>
    </row>
    <row r="1019" spans="1:30" hidden="1">
      <c r="A1019" s="30" t="s">
        <v>1553</v>
      </c>
      <c r="B1019" s="30" t="s">
        <v>1554</v>
      </c>
      <c r="C1019" s="30" t="b">
        <v>1</v>
      </c>
      <c r="D1019" s="30" t="s">
        <v>1240</v>
      </c>
      <c r="E1019" s="30" t="s">
        <v>10607</v>
      </c>
      <c r="F1019" s="30"/>
      <c r="G1019" s="30" t="s">
        <v>10608</v>
      </c>
      <c r="H1019" s="30">
        <v>9</v>
      </c>
      <c r="I1019" s="32">
        <v>42825</v>
      </c>
      <c r="J1019" s="32">
        <v>42388</v>
      </c>
      <c r="K1019" s="30"/>
      <c r="L1019" s="32">
        <v>35672</v>
      </c>
      <c r="M1019" s="30">
        <v>350</v>
      </c>
      <c r="N1019" s="30">
        <v>0</v>
      </c>
      <c r="O1019" s="30">
        <v>0</v>
      </c>
      <c r="P1019" s="30">
        <v>0</v>
      </c>
      <c r="Q1019" s="30">
        <v>0</v>
      </c>
      <c r="R1019" s="30">
        <v>0</v>
      </c>
      <c r="S1019" s="30">
        <v>350</v>
      </c>
      <c r="T1019" s="30">
        <v>0</v>
      </c>
      <c r="U1019" s="30">
        <v>0</v>
      </c>
      <c r="V1019" s="30">
        <v>0</v>
      </c>
      <c r="W1019" s="30">
        <v>0</v>
      </c>
      <c r="X1019" s="30">
        <v>0</v>
      </c>
      <c r="Y1019" s="30">
        <v>0</v>
      </c>
      <c r="Z1019" s="30">
        <v>350</v>
      </c>
      <c r="AA1019" s="30">
        <v>0</v>
      </c>
      <c r="AB1019" s="30">
        <v>0</v>
      </c>
      <c r="AC1019" s="30">
        <v>0</v>
      </c>
      <c r="AD1019" s="30">
        <v>0</v>
      </c>
    </row>
    <row r="1020" spans="1:30" hidden="1">
      <c r="A1020" s="30" t="s">
        <v>1555</v>
      </c>
      <c r="B1020" s="30" t="s">
        <v>1556</v>
      </c>
      <c r="C1020" s="30" t="b">
        <v>1</v>
      </c>
      <c r="D1020" s="30" t="s">
        <v>1240</v>
      </c>
      <c r="E1020" s="30" t="s">
        <v>10607</v>
      </c>
      <c r="F1020" s="30"/>
      <c r="G1020" s="30" t="s">
        <v>10608</v>
      </c>
      <c r="H1020" s="30">
        <v>9</v>
      </c>
      <c r="I1020" s="32">
        <v>42978</v>
      </c>
      <c r="J1020" s="32">
        <v>42388</v>
      </c>
      <c r="K1020" s="30"/>
      <c r="L1020" s="32">
        <v>35703</v>
      </c>
      <c r="M1020" s="30">
        <v>300</v>
      </c>
      <c r="N1020" s="30">
        <v>0</v>
      </c>
      <c r="O1020" s="30">
        <v>0.19</v>
      </c>
      <c r="P1020" s="30">
        <v>2.21</v>
      </c>
      <c r="Q1020" s="30">
        <v>0.18</v>
      </c>
      <c r="R1020" s="30">
        <v>0.92</v>
      </c>
      <c r="S1020" s="30">
        <v>300</v>
      </c>
      <c r="T1020" s="30">
        <v>0</v>
      </c>
      <c r="U1020" s="30">
        <v>0</v>
      </c>
      <c r="V1020" s="30">
        <v>0.19</v>
      </c>
      <c r="W1020" s="30">
        <v>2.21</v>
      </c>
      <c r="X1020" s="30">
        <v>0.18</v>
      </c>
      <c r="Y1020" s="30">
        <v>0.92</v>
      </c>
      <c r="Z1020" s="30">
        <v>300</v>
      </c>
      <c r="AA1020" s="30">
        <v>2.21</v>
      </c>
      <c r="AB1020" s="30">
        <v>0</v>
      </c>
      <c r="AC1020" s="30">
        <v>0</v>
      </c>
      <c r="AD1020" s="30">
        <v>0</v>
      </c>
    </row>
    <row r="1021" spans="1:30" hidden="1">
      <c r="A1021" s="30" t="s">
        <v>1557</v>
      </c>
      <c r="B1021" s="30" t="s">
        <v>1558</v>
      </c>
      <c r="C1021" s="30" t="b">
        <v>1</v>
      </c>
      <c r="D1021" s="30" t="s">
        <v>1240</v>
      </c>
      <c r="E1021" s="30" t="s">
        <v>10607</v>
      </c>
      <c r="F1021" s="30"/>
      <c r="G1021" s="30" t="s">
        <v>10608</v>
      </c>
      <c r="H1021" s="30">
        <v>9</v>
      </c>
      <c r="I1021" s="32">
        <v>42978</v>
      </c>
      <c r="J1021" s="32">
        <v>42388</v>
      </c>
      <c r="K1021" s="30"/>
      <c r="L1021" s="32">
        <v>35703</v>
      </c>
      <c r="M1021" s="30">
        <v>300</v>
      </c>
      <c r="N1021" s="30">
        <v>0</v>
      </c>
      <c r="O1021" s="30">
        <v>0.19</v>
      </c>
      <c r="P1021" s="30">
        <v>2.21</v>
      </c>
      <c r="Q1021" s="30">
        <v>0.18</v>
      </c>
      <c r="R1021" s="30">
        <v>0.92</v>
      </c>
      <c r="S1021" s="30">
        <v>300</v>
      </c>
      <c r="T1021" s="30">
        <v>0</v>
      </c>
      <c r="U1021" s="30">
        <v>0</v>
      </c>
      <c r="V1021" s="30">
        <v>0.19</v>
      </c>
      <c r="W1021" s="30">
        <v>2.21</v>
      </c>
      <c r="X1021" s="30">
        <v>0.18</v>
      </c>
      <c r="Y1021" s="30">
        <v>0.92</v>
      </c>
      <c r="Z1021" s="30">
        <v>300</v>
      </c>
      <c r="AA1021" s="30">
        <v>2.21</v>
      </c>
      <c r="AB1021" s="30">
        <v>0</v>
      </c>
      <c r="AC1021" s="30">
        <v>0</v>
      </c>
      <c r="AD1021" s="30">
        <v>0</v>
      </c>
    </row>
    <row r="1022" spans="1:30" hidden="1">
      <c r="A1022" s="30" t="s">
        <v>1559</v>
      </c>
      <c r="B1022" s="30" t="s">
        <v>1560</v>
      </c>
      <c r="C1022" s="30" t="b">
        <v>1</v>
      </c>
      <c r="D1022" s="30" t="s">
        <v>1240</v>
      </c>
      <c r="E1022" s="30" t="s">
        <v>10607</v>
      </c>
      <c r="F1022" s="30"/>
      <c r="G1022" s="30" t="s">
        <v>10608</v>
      </c>
      <c r="H1022" s="30">
        <v>9</v>
      </c>
      <c r="I1022" s="32">
        <v>42978</v>
      </c>
      <c r="J1022" s="32">
        <v>42388</v>
      </c>
      <c r="K1022" s="30"/>
      <c r="L1022" s="32">
        <v>35703</v>
      </c>
      <c r="M1022" s="30">
        <v>300</v>
      </c>
      <c r="N1022" s="30">
        <v>0</v>
      </c>
      <c r="O1022" s="30">
        <v>0.19</v>
      </c>
      <c r="P1022" s="30">
        <v>2.21</v>
      </c>
      <c r="Q1022" s="30">
        <v>0.18</v>
      </c>
      <c r="R1022" s="30">
        <v>0.92</v>
      </c>
      <c r="S1022" s="30">
        <v>300</v>
      </c>
      <c r="T1022" s="30">
        <v>0</v>
      </c>
      <c r="U1022" s="30">
        <v>0</v>
      </c>
      <c r="V1022" s="30">
        <v>0.19</v>
      </c>
      <c r="W1022" s="30">
        <v>2.21</v>
      </c>
      <c r="X1022" s="30">
        <v>0.18</v>
      </c>
      <c r="Y1022" s="30">
        <v>0.92</v>
      </c>
      <c r="Z1022" s="30">
        <v>300</v>
      </c>
      <c r="AA1022" s="30">
        <v>2.21</v>
      </c>
      <c r="AB1022" s="30">
        <v>0</v>
      </c>
      <c r="AC1022" s="30">
        <v>0</v>
      </c>
      <c r="AD1022" s="30">
        <v>0</v>
      </c>
    </row>
    <row r="1023" spans="1:30" hidden="1">
      <c r="A1023" s="30" t="s">
        <v>1561</v>
      </c>
      <c r="B1023" s="30" t="s">
        <v>1562</v>
      </c>
      <c r="C1023" s="30" t="b">
        <v>1</v>
      </c>
      <c r="D1023" s="30" t="s">
        <v>1240</v>
      </c>
      <c r="E1023" s="30" t="s">
        <v>10607</v>
      </c>
      <c r="F1023" s="30"/>
      <c r="G1023" s="30" t="s">
        <v>10608</v>
      </c>
      <c r="H1023" s="30">
        <v>9</v>
      </c>
      <c r="I1023" s="32">
        <v>42978</v>
      </c>
      <c r="J1023" s="32">
        <v>42388</v>
      </c>
      <c r="K1023" s="30"/>
      <c r="L1023" s="32">
        <v>35703</v>
      </c>
      <c r="M1023" s="30">
        <v>300</v>
      </c>
      <c r="N1023" s="30">
        <v>0</v>
      </c>
      <c r="O1023" s="30">
        <v>0.19</v>
      </c>
      <c r="P1023" s="30">
        <v>2.21</v>
      </c>
      <c r="Q1023" s="30">
        <v>0.18</v>
      </c>
      <c r="R1023" s="30">
        <v>0.92</v>
      </c>
      <c r="S1023" s="30">
        <v>300</v>
      </c>
      <c r="T1023" s="30">
        <v>0</v>
      </c>
      <c r="U1023" s="30">
        <v>0</v>
      </c>
      <c r="V1023" s="30">
        <v>0.19</v>
      </c>
      <c r="W1023" s="30">
        <v>2.21</v>
      </c>
      <c r="X1023" s="30">
        <v>0.18</v>
      </c>
      <c r="Y1023" s="30">
        <v>0.92</v>
      </c>
      <c r="Z1023" s="30">
        <v>300</v>
      </c>
      <c r="AA1023" s="30">
        <v>2.21</v>
      </c>
      <c r="AB1023" s="30">
        <v>0</v>
      </c>
      <c r="AC1023" s="30">
        <v>0</v>
      </c>
      <c r="AD1023" s="30">
        <v>0</v>
      </c>
    </row>
    <row r="1024" spans="1:30" hidden="1">
      <c r="A1024" s="30" t="s">
        <v>1563</v>
      </c>
      <c r="B1024" s="30" t="s">
        <v>1564</v>
      </c>
      <c r="C1024" s="30" t="b">
        <v>1</v>
      </c>
      <c r="D1024" s="30" t="s">
        <v>1240</v>
      </c>
      <c r="E1024" s="30" t="s">
        <v>10607</v>
      </c>
      <c r="F1024" s="30"/>
      <c r="G1024" s="30" t="s">
        <v>10608</v>
      </c>
      <c r="H1024" s="30">
        <v>9</v>
      </c>
      <c r="I1024" s="32">
        <v>42978</v>
      </c>
      <c r="J1024" s="32">
        <v>42388</v>
      </c>
      <c r="K1024" s="30"/>
      <c r="L1024" s="32">
        <v>35703</v>
      </c>
      <c r="M1024" s="30">
        <v>300</v>
      </c>
      <c r="N1024" s="30">
        <v>0</v>
      </c>
      <c r="O1024" s="30">
        <v>0.19</v>
      </c>
      <c r="P1024" s="30">
        <v>2.21</v>
      </c>
      <c r="Q1024" s="30">
        <v>0.18</v>
      </c>
      <c r="R1024" s="30">
        <v>0.92</v>
      </c>
      <c r="S1024" s="30">
        <v>300</v>
      </c>
      <c r="T1024" s="30">
        <v>0</v>
      </c>
      <c r="U1024" s="30">
        <v>0</v>
      </c>
      <c r="V1024" s="30">
        <v>0.19</v>
      </c>
      <c r="W1024" s="30">
        <v>2.21</v>
      </c>
      <c r="X1024" s="30">
        <v>0.18</v>
      </c>
      <c r="Y1024" s="30">
        <v>0.92</v>
      </c>
      <c r="Z1024" s="30">
        <v>300</v>
      </c>
      <c r="AA1024" s="30">
        <v>2.21</v>
      </c>
      <c r="AB1024" s="30">
        <v>0</v>
      </c>
      <c r="AC1024" s="30">
        <v>0</v>
      </c>
      <c r="AD1024" s="30">
        <v>0</v>
      </c>
    </row>
    <row r="1025" spans="1:30" hidden="1">
      <c r="A1025" s="30" t="s">
        <v>1565</v>
      </c>
      <c r="B1025" s="30" t="s">
        <v>1566</v>
      </c>
      <c r="C1025" s="30" t="b">
        <v>1</v>
      </c>
      <c r="D1025" s="30" t="s">
        <v>1240</v>
      </c>
      <c r="E1025" s="30" t="s">
        <v>10607</v>
      </c>
      <c r="F1025" s="30"/>
      <c r="G1025" s="30" t="s">
        <v>10608</v>
      </c>
      <c r="H1025" s="30">
        <v>9</v>
      </c>
      <c r="I1025" s="32">
        <v>42978</v>
      </c>
      <c r="J1025" s="32">
        <v>42388</v>
      </c>
      <c r="K1025" s="30"/>
      <c r="L1025" s="32">
        <v>35703</v>
      </c>
      <c r="M1025" s="30">
        <v>300</v>
      </c>
      <c r="N1025" s="30">
        <v>0</v>
      </c>
      <c r="O1025" s="30">
        <v>0.19</v>
      </c>
      <c r="P1025" s="30">
        <v>2.21</v>
      </c>
      <c r="Q1025" s="30">
        <v>0.18</v>
      </c>
      <c r="R1025" s="30">
        <v>0.92</v>
      </c>
      <c r="S1025" s="30">
        <v>300</v>
      </c>
      <c r="T1025" s="30">
        <v>0</v>
      </c>
      <c r="U1025" s="30">
        <v>0</v>
      </c>
      <c r="V1025" s="30">
        <v>0.19</v>
      </c>
      <c r="W1025" s="30">
        <v>2.21</v>
      </c>
      <c r="X1025" s="30">
        <v>0.18</v>
      </c>
      <c r="Y1025" s="30">
        <v>0.92</v>
      </c>
      <c r="Z1025" s="30">
        <v>300</v>
      </c>
      <c r="AA1025" s="30">
        <v>2.21</v>
      </c>
      <c r="AB1025" s="30">
        <v>0</v>
      </c>
      <c r="AC1025" s="30">
        <v>0</v>
      </c>
      <c r="AD1025" s="30">
        <v>0</v>
      </c>
    </row>
    <row r="1026" spans="1:30" hidden="1">
      <c r="A1026" s="30" t="s">
        <v>1567</v>
      </c>
      <c r="B1026" s="30" t="s">
        <v>1568</v>
      </c>
      <c r="C1026" s="30" t="b">
        <v>1</v>
      </c>
      <c r="D1026" s="30" t="s">
        <v>1240</v>
      </c>
      <c r="E1026" s="30" t="s">
        <v>10607</v>
      </c>
      <c r="F1026" s="30"/>
      <c r="G1026" s="30" t="s">
        <v>10608</v>
      </c>
      <c r="H1026" s="30">
        <v>9</v>
      </c>
      <c r="I1026" s="32">
        <v>42978</v>
      </c>
      <c r="J1026" s="32">
        <v>42388</v>
      </c>
      <c r="K1026" s="30"/>
      <c r="L1026" s="32">
        <v>35703</v>
      </c>
      <c r="M1026" s="30">
        <v>300</v>
      </c>
      <c r="N1026" s="30">
        <v>0</v>
      </c>
      <c r="O1026" s="30">
        <v>0.19</v>
      </c>
      <c r="P1026" s="30">
        <v>2.21</v>
      </c>
      <c r="Q1026" s="30">
        <v>0.18</v>
      </c>
      <c r="R1026" s="30">
        <v>0.92</v>
      </c>
      <c r="S1026" s="30">
        <v>300</v>
      </c>
      <c r="T1026" s="30">
        <v>0</v>
      </c>
      <c r="U1026" s="30">
        <v>0</v>
      </c>
      <c r="V1026" s="30">
        <v>0.19</v>
      </c>
      <c r="W1026" s="30">
        <v>2.21</v>
      </c>
      <c r="X1026" s="30">
        <v>0.18</v>
      </c>
      <c r="Y1026" s="30">
        <v>0.92</v>
      </c>
      <c r="Z1026" s="30">
        <v>300</v>
      </c>
      <c r="AA1026" s="30">
        <v>2.21</v>
      </c>
      <c r="AB1026" s="30">
        <v>0</v>
      </c>
      <c r="AC1026" s="30">
        <v>0</v>
      </c>
      <c r="AD1026" s="30">
        <v>0</v>
      </c>
    </row>
    <row r="1027" spans="1:30" hidden="1">
      <c r="A1027" s="30" t="s">
        <v>1569</v>
      </c>
      <c r="B1027" s="30" t="s">
        <v>1570</v>
      </c>
      <c r="C1027" s="30" t="b">
        <v>1</v>
      </c>
      <c r="D1027" s="30" t="s">
        <v>1240</v>
      </c>
      <c r="E1027" s="30" t="s">
        <v>10607</v>
      </c>
      <c r="F1027" s="30"/>
      <c r="G1027" s="30" t="s">
        <v>10608</v>
      </c>
      <c r="H1027" s="30">
        <v>9</v>
      </c>
      <c r="I1027" s="32">
        <v>42947</v>
      </c>
      <c r="J1027" s="32">
        <v>42388</v>
      </c>
      <c r="K1027" s="30"/>
      <c r="L1027" s="32">
        <v>36037</v>
      </c>
      <c r="M1027" s="30">
        <v>214.5</v>
      </c>
      <c r="N1027" s="30">
        <v>0</v>
      </c>
      <c r="O1027" s="30">
        <v>0.25</v>
      </c>
      <c r="P1027" s="30">
        <v>3</v>
      </c>
      <c r="Q1027" s="30">
        <v>0.24</v>
      </c>
      <c r="R1027" s="30">
        <v>0.98</v>
      </c>
      <c r="S1027" s="30">
        <v>214.5</v>
      </c>
      <c r="T1027" s="30">
        <v>0</v>
      </c>
      <c r="U1027" s="30">
        <v>0</v>
      </c>
      <c r="V1027" s="30">
        <v>0.25</v>
      </c>
      <c r="W1027" s="30">
        <v>3</v>
      </c>
      <c r="X1027" s="30">
        <v>0.24</v>
      </c>
      <c r="Y1027" s="30">
        <v>0.98</v>
      </c>
      <c r="Z1027" s="30">
        <v>214.5</v>
      </c>
      <c r="AA1027" s="30">
        <v>2.98</v>
      </c>
      <c r="AB1027" s="30">
        <v>0</v>
      </c>
      <c r="AC1027" s="30">
        <v>0</v>
      </c>
      <c r="AD1027" s="30">
        <v>0</v>
      </c>
    </row>
    <row r="1028" spans="1:30" hidden="1">
      <c r="A1028" s="30" t="s">
        <v>1571</v>
      </c>
      <c r="B1028" s="30" t="s">
        <v>1572</v>
      </c>
      <c r="C1028" s="30" t="b">
        <v>1</v>
      </c>
      <c r="D1028" s="30" t="s">
        <v>1240</v>
      </c>
      <c r="E1028" s="30" t="s">
        <v>10607</v>
      </c>
      <c r="F1028" s="30"/>
      <c r="G1028" s="30" t="s">
        <v>10608</v>
      </c>
      <c r="H1028" s="30">
        <v>9</v>
      </c>
      <c r="I1028" s="32">
        <v>43039</v>
      </c>
      <c r="J1028" s="32">
        <v>42388</v>
      </c>
      <c r="K1028" s="30"/>
      <c r="L1028" s="32">
        <v>36129</v>
      </c>
      <c r="M1028" s="30">
        <v>699.5</v>
      </c>
      <c r="N1028" s="30">
        <v>0</v>
      </c>
      <c r="O1028" s="30">
        <v>0.96</v>
      </c>
      <c r="P1028" s="30">
        <v>11.4</v>
      </c>
      <c r="Q1028" s="30">
        <v>0.95</v>
      </c>
      <c r="R1028" s="30">
        <v>6.66</v>
      </c>
      <c r="S1028" s="30">
        <v>699.5</v>
      </c>
      <c r="T1028" s="30">
        <v>0</v>
      </c>
      <c r="U1028" s="30">
        <v>0</v>
      </c>
      <c r="V1028" s="30">
        <v>0.96</v>
      </c>
      <c r="W1028" s="30">
        <v>11.4</v>
      </c>
      <c r="X1028" s="30">
        <v>0.95</v>
      </c>
      <c r="Y1028" s="30">
        <v>6.66</v>
      </c>
      <c r="Z1028" s="30">
        <v>699.5</v>
      </c>
      <c r="AA1028" s="30">
        <v>22.81</v>
      </c>
      <c r="AB1028" s="30">
        <v>0</v>
      </c>
      <c r="AC1028" s="30">
        <v>0</v>
      </c>
      <c r="AD1028" s="30">
        <v>0</v>
      </c>
    </row>
    <row r="1029" spans="1:30" hidden="1">
      <c r="A1029" s="30" t="s">
        <v>1573</v>
      </c>
      <c r="B1029" s="30" t="s">
        <v>1574</v>
      </c>
      <c r="C1029" s="30" t="b">
        <v>1</v>
      </c>
      <c r="D1029" s="30" t="s">
        <v>1240</v>
      </c>
      <c r="E1029" s="30" t="s">
        <v>10607</v>
      </c>
      <c r="F1029" s="30"/>
      <c r="G1029" s="30" t="s">
        <v>10608</v>
      </c>
      <c r="H1029" s="30">
        <v>9</v>
      </c>
      <c r="I1029" s="32">
        <v>42916</v>
      </c>
      <c r="J1029" s="32">
        <v>42388</v>
      </c>
      <c r="K1029" s="30"/>
      <c r="L1029" s="32">
        <v>36006</v>
      </c>
      <c r="M1029" s="30">
        <v>1299</v>
      </c>
      <c r="N1029" s="30">
        <v>0</v>
      </c>
      <c r="O1029" s="30">
        <v>1.38</v>
      </c>
      <c r="P1029" s="30">
        <v>16.5</v>
      </c>
      <c r="Q1029" s="30">
        <v>1.37</v>
      </c>
      <c r="R1029" s="30">
        <v>4.12</v>
      </c>
      <c r="S1029" s="30">
        <v>1299</v>
      </c>
      <c r="T1029" s="30">
        <v>0</v>
      </c>
      <c r="U1029" s="30">
        <v>0</v>
      </c>
      <c r="V1029" s="30">
        <v>1.38</v>
      </c>
      <c r="W1029" s="30">
        <v>16.5</v>
      </c>
      <c r="X1029" s="30">
        <v>1.37</v>
      </c>
      <c r="Y1029" s="30">
        <v>4.12</v>
      </c>
      <c r="Z1029" s="30">
        <v>1299</v>
      </c>
      <c r="AA1029" s="30">
        <v>16.489999999999998</v>
      </c>
      <c r="AB1029" s="30">
        <v>0</v>
      </c>
      <c r="AC1029" s="30">
        <v>0</v>
      </c>
      <c r="AD1029" s="30">
        <v>0</v>
      </c>
    </row>
    <row r="1030" spans="1:30" hidden="1">
      <c r="A1030" s="30" t="s">
        <v>1575</v>
      </c>
      <c r="B1030" s="30" t="s">
        <v>1576</v>
      </c>
      <c r="C1030" s="30" t="b">
        <v>1</v>
      </c>
      <c r="D1030" s="30" t="s">
        <v>1240</v>
      </c>
      <c r="E1030" s="30" t="s">
        <v>10607</v>
      </c>
      <c r="F1030" s="30"/>
      <c r="G1030" s="30" t="s">
        <v>10608</v>
      </c>
      <c r="H1030" s="30">
        <v>0</v>
      </c>
      <c r="I1030" s="32">
        <v>43190</v>
      </c>
      <c r="J1030" s="32">
        <v>42388</v>
      </c>
      <c r="K1030" s="30"/>
      <c r="L1030" s="32">
        <v>35825</v>
      </c>
      <c r="M1030" s="30">
        <v>1500</v>
      </c>
      <c r="N1030" s="30">
        <v>0</v>
      </c>
      <c r="O1030" s="30">
        <v>0.37</v>
      </c>
      <c r="P1030" s="30">
        <v>4.4400000000000004</v>
      </c>
      <c r="Q1030" s="30">
        <v>0.37</v>
      </c>
      <c r="R1030" s="30">
        <v>4.4400000000000004</v>
      </c>
      <c r="S1030" s="30">
        <v>1496.72</v>
      </c>
      <c r="T1030" s="30">
        <v>3.28</v>
      </c>
      <c r="U1030" s="30">
        <v>3.28</v>
      </c>
      <c r="V1030" s="30">
        <v>0.37</v>
      </c>
      <c r="W1030" s="30">
        <v>4.4400000000000004</v>
      </c>
      <c r="X1030" s="30">
        <v>0.37</v>
      </c>
      <c r="Y1030" s="30">
        <v>4.4400000000000004</v>
      </c>
      <c r="Z1030" s="30">
        <v>1496.72</v>
      </c>
      <c r="AA1030" s="30">
        <v>13.27</v>
      </c>
      <c r="AB1030" s="30">
        <v>0</v>
      </c>
      <c r="AC1030" s="30">
        <v>0</v>
      </c>
      <c r="AD1030" s="30">
        <v>0</v>
      </c>
    </row>
    <row r="1031" spans="1:30" hidden="1">
      <c r="A1031" s="30" t="s">
        <v>10682</v>
      </c>
      <c r="B1031" s="30" t="s">
        <v>10683</v>
      </c>
      <c r="C1031" s="30" t="b">
        <v>1</v>
      </c>
      <c r="D1031" s="30" t="s">
        <v>1240</v>
      </c>
      <c r="E1031" s="30" t="s">
        <v>10607</v>
      </c>
      <c r="F1031" s="30"/>
      <c r="G1031" s="30" t="s">
        <v>10608</v>
      </c>
      <c r="H1031" s="30">
        <v>10</v>
      </c>
      <c r="I1031" s="32">
        <v>42460</v>
      </c>
      <c r="J1031" s="32">
        <v>42388</v>
      </c>
      <c r="K1031" s="32">
        <v>42460</v>
      </c>
      <c r="L1031" s="32">
        <v>35703</v>
      </c>
      <c r="M1031" s="30">
        <v>1199</v>
      </c>
      <c r="N1031" s="30">
        <v>0</v>
      </c>
      <c r="O1031" s="30">
        <v>1.18</v>
      </c>
      <c r="P1031" s="30">
        <v>14.17</v>
      </c>
      <c r="Q1031" s="30">
        <v>1.17</v>
      </c>
      <c r="R1031" s="30">
        <v>14.05</v>
      </c>
      <c r="S1031" s="30">
        <v>1191.95</v>
      </c>
      <c r="T1031" s="30">
        <v>7.05</v>
      </c>
      <c r="U1031" s="30">
        <v>7.05</v>
      </c>
      <c r="V1031" s="30">
        <v>1.18</v>
      </c>
      <c r="W1031" s="30">
        <v>14.17</v>
      </c>
      <c r="X1031" s="30">
        <v>1.17</v>
      </c>
      <c r="Y1031" s="30">
        <v>14.05</v>
      </c>
      <c r="Z1031" s="30">
        <v>1191.95</v>
      </c>
      <c r="AA1031" s="30">
        <v>15.25</v>
      </c>
      <c r="AB1031" s="30">
        <v>7.05</v>
      </c>
      <c r="AC1031" s="30">
        <v>0</v>
      </c>
      <c r="AD1031" s="30">
        <v>-7.05</v>
      </c>
    </row>
    <row r="1032" spans="1:30" hidden="1">
      <c r="A1032" s="30" t="s">
        <v>1577</v>
      </c>
      <c r="B1032" s="30" t="s">
        <v>1578</v>
      </c>
      <c r="C1032" s="30" t="b">
        <v>1</v>
      </c>
      <c r="D1032" s="30" t="s">
        <v>1240</v>
      </c>
      <c r="E1032" s="30" t="s">
        <v>10607</v>
      </c>
      <c r="F1032" s="30"/>
      <c r="G1032" s="30" t="s">
        <v>10608</v>
      </c>
      <c r="H1032" s="30">
        <v>9</v>
      </c>
      <c r="I1032" s="32">
        <v>42825</v>
      </c>
      <c r="J1032" s="32">
        <v>42388</v>
      </c>
      <c r="K1032" s="30"/>
      <c r="L1032" s="32">
        <v>35641</v>
      </c>
      <c r="M1032" s="30">
        <v>1399</v>
      </c>
      <c r="N1032" s="30">
        <v>0</v>
      </c>
      <c r="O1032" s="30">
        <v>0</v>
      </c>
      <c r="P1032" s="30">
        <v>0</v>
      </c>
      <c r="Q1032" s="30">
        <v>0</v>
      </c>
      <c r="R1032" s="30">
        <v>0</v>
      </c>
      <c r="S1032" s="30">
        <v>1399</v>
      </c>
      <c r="T1032" s="30">
        <v>0</v>
      </c>
      <c r="U1032" s="30">
        <v>0</v>
      </c>
      <c r="V1032" s="30">
        <v>0</v>
      </c>
      <c r="W1032" s="30">
        <v>0</v>
      </c>
      <c r="X1032" s="30">
        <v>0</v>
      </c>
      <c r="Y1032" s="30">
        <v>0</v>
      </c>
      <c r="Z1032" s="30">
        <v>1399</v>
      </c>
      <c r="AA1032" s="30">
        <v>0</v>
      </c>
      <c r="AB1032" s="30">
        <v>0</v>
      </c>
      <c r="AC1032" s="30">
        <v>0</v>
      </c>
      <c r="AD1032" s="30">
        <v>0</v>
      </c>
    </row>
    <row r="1033" spans="1:30" hidden="1">
      <c r="A1033" s="30" t="s">
        <v>1579</v>
      </c>
      <c r="B1033" s="30" t="s">
        <v>1580</v>
      </c>
      <c r="C1033" s="30" t="b">
        <v>1</v>
      </c>
      <c r="D1033" s="30" t="s">
        <v>1240</v>
      </c>
      <c r="E1033" s="30" t="s">
        <v>10607</v>
      </c>
      <c r="F1033" s="30"/>
      <c r="G1033" s="30" t="s">
        <v>10608</v>
      </c>
      <c r="H1033" s="30">
        <v>9</v>
      </c>
      <c r="I1033" s="32">
        <v>42947</v>
      </c>
      <c r="J1033" s="32">
        <v>42388</v>
      </c>
      <c r="K1033" s="30"/>
      <c r="L1033" s="32">
        <v>36037</v>
      </c>
      <c r="M1033" s="30">
        <v>799</v>
      </c>
      <c r="N1033" s="30">
        <v>0</v>
      </c>
      <c r="O1033" s="30">
        <v>0.93</v>
      </c>
      <c r="P1033" s="30">
        <v>11.09</v>
      </c>
      <c r="Q1033" s="30">
        <v>0.92</v>
      </c>
      <c r="R1033" s="30">
        <v>3.7</v>
      </c>
      <c r="S1033" s="30">
        <v>799</v>
      </c>
      <c r="T1033" s="30">
        <v>0</v>
      </c>
      <c r="U1033" s="30">
        <v>0</v>
      </c>
      <c r="V1033" s="30">
        <v>0.93</v>
      </c>
      <c r="W1033" s="30">
        <v>11.09</v>
      </c>
      <c r="X1033" s="30">
        <v>0.92</v>
      </c>
      <c r="Y1033" s="30">
        <v>3.7</v>
      </c>
      <c r="Z1033" s="30">
        <v>799</v>
      </c>
      <c r="AA1033" s="30">
        <v>11.09</v>
      </c>
      <c r="AB1033" s="30">
        <v>0</v>
      </c>
      <c r="AC1033" s="30">
        <v>0</v>
      </c>
      <c r="AD1033" s="30">
        <v>0</v>
      </c>
    </row>
    <row r="1034" spans="1:30" hidden="1">
      <c r="A1034" s="30" t="s">
        <v>1581</v>
      </c>
      <c r="B1034" s="30" t="s">
        <v>1582</v>
      </c>
      <c r="C1034" s="30" t="b">
        <v>1</v>
      </c>
      <c r="D1034" s="30" t="s">
        <v>1240</v>
      </c>
      <c r="E1034" s="30" t="s">
        <v>10607</v>
      </c>
      <c r="F1034" s="30"/>
      <c r="G1034" s="30" t="s">
        <v>10608</v>
      </c>
      <c r="H1034" s="30">
        <v>9</v>
      </c>
      <c r="I1034" s="32">
        <v>42947</v>
      </c>
      <c r="J1034" s="32">
        <v>42388</v>
      </c>
      <c r="K1034" s="30"/>
      <c r="L1034" s="32">
        <v>36037</v>
      </c>
      <c r="M1034" s="30">
        <v>550</v>
      </c>
      <c r="N1034" s="30">
        <v>0</v>
      </c>
      <c r="O1034" s="30">
        <v>0.64</v>
      </c>
      <c r="P1034" s="30">
        <v>7.61</v>
      </c>
      <c r="Q1034" s="30">
        <v>0.63</v>
      </c>
      <c r="R1034" s="30">
        <v>2.54</v>
      </c>
      <c r="S1034" s="30">
        <v>550</v>
      </c>
      <c r="T1034" s="30">
        <v>0</v>
      </c>
      <c r="U1034" s="30">
        <v>0</v>
      </c>
      <c r="V1034" s="30">
        <v>0.64</v>
      </c>
      <c r="W1034" s="30">
        <v>7.61</v>
      </c>
      <c r="X1034" s="30">
        <v>0.63</v>
      </c>
      <c r="Y1034" s="30">
        <v>2.54</v>
      </c>
      <c r="Z1034" s="30">
        <v>550</v>
      </c>
      <c r="AA1034" s="30">
        <v>7.61</v>
      </c>
      <c r="AB1034" s="30">
        <v>0</v>
      </c>
      <c r="AC1034" s="30">
        <v>0</v>
      </c>
      <c r="AD1034" s="30">
        <v>0</v>
      </c>
    </row>
    <row r="1035" spans="1:30" hidden="1">
      <c r="A1035" s="30" t="s">
        <v>10684</v>
      </c>
      <c r="B1035" s="30" t="s">
        <v>10685</v>
      </c>
      <c r="C1035" s="30" t="b">
        <v>1</v>
      </c>
      <c r="D1035" s="30" t="s">
        <v>1240</v>
      </c>
      <c r="E1035" s="30" t="s">
        <v>10607</v>
      </c>
      <c r="F1035" s="30"/>
      <c r="G1035" s="30" t="s">
        <v>10608</v>
      </c>
      <c r="H1035" s="30">
        <v>10</v>
      </c>
      <c r="I1035" s="32">
        <v>42094</v>
      </c>
      <c r="J1035" s="32">
        <v>42388</v>
      </c>
      <c r="K1035" s="32">
        <v>42443</v>
      </c>
      <c r="L1035" s="32">
        <v>35825</v>
      </c>
      <c r="M1035" s="30">
        <v>450</v>
      </c>
      <c r="N1035" s="30">
        <v>0</v>
      </c>
      <c r="O1035" s="30">
        <v>0</v>
      </c>
      <c r="P1035" s="30">
        <v>2.73</v>
      </c>
      <c r="Q1035" s="30">
        <v>0</v>
      </c>
      <c r="R1035" s="30">
        <v>0</v>
      </c>
      <c r="S1035" s="30">
        <v>445.03</v>
      </c>
      <c r="T1035" s="30">
        <v>4.97</v>
      </c>
      <c r="U1035" s="30">
        <v>4.97</v>
      </c>
      <c r="V1035" s="30">
        <v>0</v>
      </c>
      <c r="W1035" s="30">
        <v>2.73</v>
      </c>
      <c r="X1035" s="30">
        <v>0</v>
      </c>
      <c r="Y1035" s="30">
        <v>0</v>
      </c>
      <c r="Z1035" s="30">
        <v>445.03</v>
      </c>
      <c r="AA1035" s="30">
        <v>4.97</v>
      </c>
      <c r="AB1035" s="30">
        <v>4.97</v>
      </c>
      <c r="AC1035" s="30">
        <v>0</v>
      </c>
      <c r="AD1035" s="30">
        <v>-4.97</v>
      </c>
    </row>
    <row r="1036" spans="1:30" hidden="1">
      <c r="A1036" s="30" t="s">
        <v>1583</v>
      </c>
      <c r="B1036" s="30" t="s">
        <v>1584</v>
      </c>
      <c r="C1036" s="30" t="b">
        <v>1</v>
      </c>
      <c r="D1036" s="30" t="s">
        <v>1240</v>
      </c>
      <c r="E1036" s="30" t="s">
        <v>10607</v>
      </c>
      <c r="F1036" s="30"/>
      <c r="G1036" s="30" t="s">
        <v>10608</v>
      </c>
      <c r="H1036" s="30">
        <v>9</v>
      </c>
      <c r="I1036" s="32">
        <v>42978</v>
      </c>
      <c r="J1036" s="32">
        <v>42388</v>
      </c>
      <c r="K1036" s="30"/>
      <c r="L1036" s="32">
        <v>36433</v>
      </c>
      <c r="M1036" s="30">
        <v>450</v>
      </c>
      <c r="N1036" s="30">
        <v>0</v>
      </c>
      <c r="O1036" s="30">
        <v>1.0900000000000001</v>
      </c>
      <c r="P1036" s="30">
        <v>13.08</v>
      </c>
      <c r="Q1036" s="30">
        <v>1.08</v>
      </c>
      <c r="R1036" s="30">
        <v>5.42</v>
      </c>
      <c r="S1036" s="30">
        <v>450</v>
      </c>
      <c r="T1036" s="30">
        <v>0</v>
      </c>
      <c r="U1036" s="30">
        <v>0</v>
      </c>
      <c r="V1036" s="30">
        <v>1.0900000000000001</v>
      </c>
      <c r="W1036" s="30">
        <v>13.08</v>
      </c>
      <c r="X1036" s="30">
        <v>1.08</v>
      </c>
      <c r="Y1036" s="30">
        <v>5.42</v>
      </c>
      <c r="Z1036" s="30">
        <v>450</v>
      </c>
      <c r="AA1036" s="30">
        <v>13.05</v>
      </c>
      <c r="AB1036" s="30">
        <v>0</v>
      </c>
      <c r="AC1036" s="30">
        <v>0</v>
      </c>
      <c r="AD1036" s="30">
        <v>0</v>
      </c>
    </row>
    <row r="1037" spans="1:30" hidden="1">
      <c r="A1037" s="30" t="s">
        <v>1585</v>
      </c>
      <c r="B1037" s="30" t="s">
        <v>1586</v>
      </c>
      <c r="C1037" s="30" t="b">
        <v>1</v>
      </c>
      <c r="D1037" s="30" t="s">
        <v>1240</v>
      </c>
      <c r="E1037" s="30" t="s">
        <v>10607</v>
      </c>
      <c r="F1037" s="30"/>
      <c r="G1037" s="30" t="s">
        <v>10608</v>
      </c>
      <c r="H1037" s="30">
        <v>0</v>
      </c>
      <c r="I1037" s="32">
        <v>43190</v>
      </c>
      <c r="J1037" s="32">
        <v>42388</v>
      </c>
      <c r="K1037" s="30"/>
      <c r="L1037" s="32">
        <v>40106</v>
      </c>
      <c r="M1037" s="30">
        <v>2312.37</v>
      </c>
      <c r="N1037" s="30">
        <v>0</v>
      </c>
      <c r="O1037" s="30">
        <v>5.21</v>
      </c>
      <c r="P1037" s="30">
        <v>62.52</v>
      </c>
      <c r="Q1037" s="30">
        <v>5.2</v>
      </c>
      <c r="R1037" s="30">
        <v>62.5</v>
      </c>
      <c r="S1037" s="30">
        <v>2281.14</v>
      </c>
      <c r="T1037" s="30">
        <v>31.23</v>
      </c>
      <c r="U1037" s="30">
        <v>31.23</v>
      </c>
      <c r="V1037" s="30">
        <v>5.21</v>
      </c>
      <c r="W1037" s="30">
        <v>62.52</v>
      </c>
      <c r="X1037" s="30">
        <v>5.2</v>
      </c>
      <c r="Y1037" s="30">
        <v>62.5</v>
      </c>
      <c r="Z1037" s="30">
        <v>2281.14</v>
      </c>
      <c r="AA1037" s="30">
        <v>187.51</v>
      </c>
      <c r="AB1037" s="30">
        <v>0</v>
      </c>
      <c r="AC1037" s="30">
        <v>0</v>
      </c>
      <c r="AD1037" s="30">
        <v>0</v>
      </c>
    </row>
    <row r="1038" spans="1:30" hidden="1">
      <c r="A1038" s="30" t="s">
        <v>1587</v>
      </c>
      <c r="B1038" s="30" t="s">
        <v>1588</v>
      </c>
      <c r="C1038" s="30" t="b">
        <v>1</v>
      </c>
      <c r="D1038" s="30" t="s">
        <v>1240</v>
      </c>
      <c r="E1038" s="30" t="s">
        <v>10607</v>
      </c>
      <c r="F1038" s="30"/>
      <c r="G1038" s="30" t="s">
        <v>10608</v>
      </c>
      <c r="H1038" s="30">
        <v>0</v>
      </c>
      <c r="I1038" s="32">
        <v>43190</v>
      </c>
      <c r="J1038" s="32">
        <v>42388</v>
      </c>
      <c r="K1038" s="30"/>
      <c r="L1038" s="32">
        <v>40106</v>
      </c>
      <c r="M1038" s="30">
        <v>1136.58</v>
      </c>
      <c r="N1038" s="30">
        <v>0</v>
      </c>
      <c r="O1038" s="30">
        <v>2.57</v>
      </c>
      <c r="P1038" s="30">
        <v>30.72</v>
      </c>
      <c r="Q1038" s="30">
        <v>2.56</v>
      </c>
      <c r="R1038" s="30">
        <v>30.75</v>
      </c>
      <c r="S1038" s="30">
        <v>1121.19</v>
      </c>
      <c r="T1038" s="30">
        <v>15.39</v>
      </c>
      <c r="U1038" s="30">
        <v>15.39</v>
      </c>
      <c r="V1038" s="30">
        <v>2.57</v>
      </c>
      <c r="W1038" s="30">
        <v>30.72</v>
      </c>
      <c r="X1038" s="30">
        <v>2.56</v>
      </c>
      <c r="Y1038" s="30">
        <v>30.75</v>
      </c>
      <c r="Z1038" s="30">
        <v>1121.19</v>
      </c>
      <c r="AA1038" s="30">
        <v>92.22</v>
      </c>
      <c r="AB1038" s="30">
        <v>0</v>
      </c>
      <c r="AC1038" s="30">
        <v>0</v>
      </c>
      <c r="AD1038" s="30">
        <v>0</v>
      </c>
    </row>
    <row r="1039" spans="1:30" hidden="1">
      <c r="A1039" s="30" t="s">
        <v>1589</v>
      </c>
      <c r="B1039" s="30" t="s">
        <v>1590</v>
      </c>
      <c r="C1039" s="30" t="b">
        <v>1</v>
      </c>
      <c r="D1039" s="30" t="s">
        <v>1240</v>
      </c>
      <c r="E1039" s="30" t="s">
        <v>10607</v>
      </c>
      <c r="F1039" s="30"/>
      <c r="G1039" s="30" t="s">
        <v>10608</v>
      </c>
      <c r="H1039" s="30">
        <v>0</v>
      </c>
      <c r="I1039" s="32">
        <v>43190</v>
      </c>
      <c r="J1039" s="32">
        <v>42388</v>
      </c>
      <c r="K1039" s="30"/>
      <c r="L1039" s="32">
        <v>40106</v>
      </c>
      <c r="M1039" s="30">
        <v>1137.58</v>
      </c>
      <c r="N1039" s="30">
        <v>0</v>
      </c>
      <c r="O1039" s="30">
        <v>2.57</v>
      </c>
      <c r="P1039" s="30">
        <v>30.76</v>
      </c>
      <c r="Q1039" s="30">
        <v>2.56</v>
      </c>
      <c r="R1039" s="30">
        <v>30.78</v>
      </c>
      <c r="S1039" s="30">
        <v>1122.19</v>
      </c>
      <c r="T1039" s="30">
        <v>15.39</v>
      </c>
      <c r="U1039" s="30">
        <v>15.39</v>
      </c>
      <c r="V1039" s="30">
        <v>2.57</v>
      </c>
      <c r="W1039" s="30">
        <v>30.76</v>
      </c>
      <c r="X1039" s="30">
        <v>2.56</v>
      </c>
      <c r="Y1039" s="30">
        <v>30.78</v>
      </c>
      <c r="Z1039" s="30">
        <v>1122.19</v>
      </c>
      <c r="AA1039" s="30">
        <v>92.32</v>
      </c>
      <c r="AB1039" s="30">
        <v>0</v>
      </c>
      <c r="AC1039" s="30">
        <v>0</v>
      </c>
      <c r="AD1039" s="30">
        <v>0</v>
      </c>
    </row>
    <row r="1040" spans="1:30" hidden="1">
      <c r="A1040" s="30" t="s">
        <v>1591</v>
      </c>
      <c r="B1040" s="30" t="s">
        <v>1592</v>
      </c>
      <c r="C1040" s="30" t="b">
        <v>1</v>
      </c>
      <c r="D1040" s="30" t="s">
        <v>1240</v>
      </c>
      <c r="E1040" s="30" t="s">
        <v>10607</v>
      </c>
      <c r="F1040" s="30"/>
      <c r="G1040" s="30" t="s">
        <v>10608</v>
      </c>
      <c r="H1040" s="30">
        <v>9</v>
      </c>
      <c r="I1040" s="32">
        <v>42947</v>
      </c>
      <c r="J1040" s="32">
        <v>42388</v>
      </c>
      <c r="K1040" s="30"/>
      <c r="L1040" s="32">
        <v>35672</v>
      </c>
      <c r="M1040" s="30">
        <v>2999</v>
      </c>
      <c r="N1040" s="30">
        <v>0</v>
      </c>
      <c r="O1040" s="30">
        <v>1.54</v>
      </c>
      <c r="P1040" s="30">
        <v>18.41</v>
      </c>
      <c r="Q1040" s="30">
        <v>1.53</v>
      </c>
      <c r="R1040" s="30">
        <v>6.14</v>
      </c>
      <c r="S1040" s="30">
        <v>2999</v>
      </c>
      <c r="T1040" s="30">
        <v>0</v>
      </c>
      <c r="U1040" s="30">
        <v>0</v>
      </c>
      <c r="V1040" s="30">
        <v>1.54</v>
      </c>
      <c r="W1040" s="30">
        <v>18.41</v>
      </c>
      <c r="X1040" s="30">
        <v>1.53</v>
      </c>
      <c r="Y1040" s="30">
        <v>6.14</v>
      </c>
      <c r="Z1040" s="30">
        <v>2999</v>
      </c>
      <c r="AA1040" s="30">
        <v>18.41</v>
      </c>
      <c r="AB1040" s="30">
        <v>0</v>
      </c>
      <c r="AC1040" s="30">
        <v>0</v>
      </c>
      <c r="AD1040" s="30">
        <v>0</v>
      </c>
    </row>
    <row r="1041" spans="1:30" hidden="1">
      <c r="A1041" s="30" t="s">
        <v>1593</v>
      </c>
      <c r="B1041" s="30" t="s">
        <v>1594</v>
      </c>
      <c r="C1041" s="30" t="b">
        <v>1</v>
      </c>
      <c r="D1041" s="30" t="s">
        <v>1240</v>
      </c>
      <c r="E1041" s="30" t="s">
        <v>10607</v>
      </c>
      <c r="F1041" s="30"/>
      <c r="G1041" s="30" t="s">
        <v>10608</v>
      </c>
      <c r="H1041" s="30">
        <v>9</v>
      </c>
      <c r="I1041" s="32">
        <v>43039</v>
      </c>
      <c r="J1041" s="32">
        <v>42388</v>
      </c>
      <c r="K1041" s="30"/>
      <c r="L1041" s="32">
        <v>36129</v>
      </c>
      <c r="M1041" s="30">
        <v>1999</v>
      </c>
      <c r="N1041" s="30">
        <v>0</v>
      </c>
      <c r="O1041" s="30">
        <v>2.72</v>
      </c>
      <c r="P1041" s="30">
        <v>32.57</v>
      </c>
      <c r="Q1041" s="30">
        <v>2.71</v>
      </c>
      <c r="R1041" s="30">
        <v>19</v>
      </c>
      <c r="S1041" s="30">
        <v>1999</v>
      </c>
      <c r="T1041" s="30">
        <v>0</v>
      </c>
      <c r="U1041" s="30">
        <v>0</v>
      </c>
      <c r="V1041" s="30">
        <v>2.72</v>
      </c>
      <c r="W1041" s="30">
        <v>32.57</v>
      </c>
      <c r="X1041" s="30">
        <v>2.71</v>
      </c>
      <c r="Y1041" s="30">
        <v>19</v>
      </c>
      <c r="Z1041" s="30">
        <v>1999</v>
      </c>
      <c r="AA1041" s="30">
        <v>65.16</v>
      </c>
      <c r="AB1041" s="30">
        <v>0</v>
      </c>
      <c r="AC1041" s="30">
        <v>0</v>
      </c>
      <c r="AD1041" s="30">
        <v>0</v>
      </c>
    </row>
    <row r="1042" spans="1:30" hidden="1">
      <c r="A1042" s="30" t="s">
        <v>1595</v>
      </c>
      <c r="B1042" s="30" t="s">
        <v>1596</v>
      </c>
      <c r="C1042" s="30" t="b">
        <v>1</v>
      </c>
      <c r="D1042" s="30" t="s">
        <v>1240</v>
      </c>
      <c r="E1042" s="30" t="s">
        <v>10607</v>
      </c>
      <c r="F1042" s="30"/>
      <c r="G1042" s="30" t="s">
        <v>10608</v>
      </c>
      <c r="H1042" s="30">
        <v>9</v>
      </c>
      <c r="I1042" s="32">
        <v>42825</v>
      </c>
      <c r="J1042" s="32">
        <v>42388</v>
      </c>
      <c r="K1042" s="30"/>
      <c r="L1042" s="32">
        <v>39896</v>
      </c>
      <c r="M1042" s="30">
        <v>2295</v>
      </c>
      <c r="N1042" s="30">
        <v>0</v>
      </c>
      <c r="O1042" s="30">
        <v>0</v>
      </c>
      <c r="P1042" s="30">
        <v>0</v>
      </c>
      <c r="Q1042" s="30">
        <v>0</v>
      </c>
      <c r="R1042" s="30">
        <v>0</v>
      </c>
      <c r="S1042" s="30">
        <v>2295</v>
      </c>
      <c r="T1042" s="30">
        <v>0</v>
      </c>
      <c r="U1042" s="30">
        <v>0</v>
      </c>
      <c r="V1042" s="30">
        <v>0</v>
      </c>
      <c r="W1042" s="30">
        <v>0</v>
      </c>
      <c r="X1042" s="30">
        <v>0</v>
      </c>
      <c r="Y1042" s="30">
        <v>0</v>
      </c>
      <c r="Z1042" s="30">
        <v>2295</v>
      </c>
      <c r="AA1042" s="30">
        <v>0</v>
      </c>
      <c r="AB1042" s="30">
        <v>0</v>
      </c>
      <c r="AC1042" s="30">
        <v>0</v>
      </c>
      <c r="AD1042" s="30">
        <v>0</v>
      </c>
    </row>
    <row r="1043" spans="1:30" hidden="1">
      <c r="A1043" s="30" t="s">
        <v>1597</v>
      </c>
      <c r="B1043" s="30" t="s">
        <v>1598</v>
      </c>
      <c r="C1043" s="30" t="b">
        <v>1</v>
      </c>
      <c r="D1043" s="30" t="s">
        <v>1240</v>
      </c>
      <c r="E1043" s="30" t="s">
        <v>10607</v>
      </c>
      <c r="F1043" s="30"/>
      <c r="G1043" s="30" t="s">
        <v>10608</v>
      </c>
      <c r="H1043" s="30">
        <v>9</v>
      </c>
      <c r="I1043" s="32">
        <v>42825</v>
      </c>
      <c r="J1043" s="32">
        <v>42388</v>
      </c>
      <c r="K1043" s="30"/>
      <c r="L1043" s="32">
        <v>39896</v>
      </c>
      <c r="M1043" s="30">
        <v>2295</v>
      </c>
      <c r="N1043" s="30">
        <v>0</v>
      </c>
      <c r="O1043" s="30">
        <v>0</v>
      </c>
      <c r="P1043" s="30">
        <v>0</v>
      </c>
      <c r="Q1043" s="30">
        <v>0</v>
      </c>
      <c r="R1043" s="30">
        <v>0</v>
      </c>
      <c r="S1043" s="30">
        <v>2295</v>
      </c>
      <c r="T1043" s="30">
        <v>0</v>
      </c>
      <c r="U1043" s="30">
        <v>0</v>
      </c>
      <c r="V1043" s="30">
        <v>0</v>
      </c>
      <c r="W1043" s="30">
        <v>0</v>
      </c>
      <c r="X1043" s="30">
        <v>0</v>
      </c>
      <c r="Y1043" s="30">
        <v>0</v>
      </c>
      <c r="Z1043" s="30">
        <v>2295</v>
      </c>
      <c r="AA1043" s="30">
        <v>0</v>
      </c>
      <c r="AB1043" s="30">
        <v>0</v>
      </c>
      <c r="AC1043" s="30">
        <v>0</v>
      </c>
      <c r="AD1043" s="30">
        <v>0</v>
      </c>
    </row>
    <row r="1044" spans="1:30" hidden="1">
      <c r="A1044" s="30" t="s">
        <v>1599</v>
      </c>
      <c r="B1044" s="30" t="s">
        <v>1600</v>
      </c>
      <c r="C1044" s="30" t="b">
        <v>1</v>
      </c>
      <c r="D1044" s="30" t="s">
        <v>1240</v>
      </c>
      <c r="E1044" s="30" t="s">
        <v>10607</v>
      </c>
      <c r="F1044" s="30"/>
      <c r="G1044" s="30" t="s">
        <v>10608</v>
      </c>
      <c r="H1044" s="30">
        <v>9</v>
      </c>
      <c r="I1044" s="32">
        <v>42978</v>
      </c>
      <c r="J1044" s="32">
        <v>42388</v>
      </c>
      <c r="K1044" s="30"/>
      <c r="L1044" s="32">
        <v>35703</v>
      </c>
      <c r="M1044" s="30">
        <v>300</v>
      </c>
      <c r="N1044" s="30">
        <v>0</v>
      </c>
      <c r="O1044" s="30">
        <v>0.19</v>
      </c>
      <c r="P1044" s="30">
        <v>2.21</v>
      </c>
      <c r="Q1044" s="30">
        <v>0.18</v>
      </c>
      <c r="R1044" s="30">
        <v>0.92</v>
      </c>
      <c r="S1044" s="30">
        <v>300</v>
      </c>
      <c r="T1044" s="30">
        <v>0</v>
      </c>
      <c r="U1044" s="30">
        <v>0</v>
      </c>
      <c r="V1044" s="30">
        <v>0.19</v>
      </c>
      <c r="W1044" s="30">
        <v>2.21</v>
      </c>
      <c r="X1044" s="30">
        <v>0.18</v>
      </c>
      <c r="Y1044" s="30">
        <v>0.92</v>
      </c>
      <c r="Z1044" s="30">
        <v>300</v>
      </c>
      <c r="AA1044" s="30">
        <v>2.21</v>
      </c>
      <c r="AB1044" s="30">
        <v>0</v>
      </c>
      <c r="AC1044" s="30">
        <v>0</v>
      </c>
      <c r="AD1044" s="30">
        <v>0</v>
      </c>
    </row>
    <row r="1045" spans="1:30" hidden="1">
      <c r="A1045" s="30" t="s">
        <v>1601</v>
      </c>
      <c r="B1045" s="30" t="s">
        <v>1602</v>
      </c>
      <c r="C1045" s="30" t="b">
        <v>1</v>
      </c>
      <c r="D1045" s="30" t="s">
        <v>1240</v>
      </c>
      <c r="E1045" s="30" t="s">
        <v>10607</v>
      </c>
      <c r="F1045" s="30"/>
      <c r="G1045" s="30" t="s">
        <v>10608</v>
      </c>
      <c r="H1045" s="30">
        <v>9</v>
      </c>
      <c r="I1045" s="32">
        <v>42825</v>
      </c>
      <c r="J1045" s="32">
        <v>42388</v>
      </c>
      <c r="K1045" s="30"/>
      <c r="L1045" s="32">
        <v>35641</v>
      </c>
      <c r="M1045" s="30">
        <v>550</v>
      </c>
      <c r="N1045" s="30">
        <v>0</v>
      </c>
      <c r="O1045" s="30">
        <v>0</v>
      </c>
      <c r="P1045" s="30">
        <v>0</v>
      </c>
      <c r="Q1045" s="30">
        <v>0</v>
      </c>
      <c r="R1045" s="30">
        <v>0</v>
      </c>
      <c r="S1045" s="30">
        <v>550</v>
      </c>
      <c r="T1045" s="30">
        <v>0</v>
      </c>
      <c r="U1045" s="30">
        <v>0</v>
      </c>
      <c r="V1045" s="30">
        <v>0</v>
      </c>
      <c r="W1045" s="30">
        <v>0</v>
      </c>
      <c r="X1045" s="30">
        <v>0</v>
      </c>
      <c r="Y1045" s="30">
        <v>0</v>
      </c>
      <c r="Z1045" s="30">
        <v>550</v>
      </c>
      <c r="AA1045" s="30">
        <v>0</v>
      </c>
      <c r="AB1045" s="30">
        <v>0</v>
      </c>
      <c r="AC1045" s="30">
        <v>0</v>
      </c>
      <c r="AD1045" s="30">
        <v>0</v>
      </c>
    </row>
    <row r="1046" spans="1:30" hidden="1">
      <c r="A1046" s="30" t="s">
        <v>1603</v>
      </c>
      <c r="B1046" s="30" t="s">
        <v>1604</v>
      </c>
      <c r="C1046" s="30" t="b">
        <v>1</v>
      </c>
      <c r="D1046" s="30" t="s">
        <v>1240</v>
      </c>
      <c r="E1046" s="30" t="s">
        <v>10607</v>
      </c>
      <c r="F1046" s="30"/>
      <c r="G1046" s="30" t="s">
        <v>10608</v>
      </c>
      <c r="H1046" s="30">
        <v>9</v>
      </c>
      <c r="I1046" s="32">
        <v>43039</v>
      </c>
      <c r="J1046" s="32">
        <v>42388</v>
      </c>
      <c r="K1046" s="30"/>
      <c r="L1046" s="32">
        <v>35764</v>
      </c>
      <c r="M1046" s="30">
        <v>399</v>
      </c>
      <c r="N1046" s="30">
        <v>0</v>
      </c>
      <c r="O1046" s="30">
        <v>0.32</v>
      </c>
      <c r="P1046" s="30">
        <v>3.77</v>
      </c>
      <c r="Q1046" s="30">
        <v>0.31</v>
      </c>
      <c r="R1046" s="30">
        <v>2.2000000000000002</v>
      </c>
      <c r="S1046" s="30">
        <v>399</v>
      </c>
      <c r="T1046" s="30">
        <v>0</v>
      </c>
      <c r="U1046" s="30">
        <v>0</v>
      </c>
      <c r="V1046" s="30">
        <v>0.32</v>
      </c>
      <c r="W1046" s="30">
        <v>3.77</v>
      </c>
      <c r="X1046" s="30">
        <v>0.31</v>
      </c>
      <c r="Y1046" s="30">
        <v>2.2000000000000002</v>
      </c>
      <c r="Z1046" s="30">
        <v>399</v>
      </c>
      <c r="AA1046" s="30">
        <v>7.55</v>
      </c>
      <c r="AB1046" s="30">
        <v>0</v>
      </c>
      <c r="AC1046" s="30">
        <v>0</v>
      </c>
      <c r="AD1046" s="30">
        <v>0</v>
      </c>
    </row>
    <row r="1047" spans="1:30" hidden="1">
      <c r="A1047" s="30" t="s">
        <v>1605</v>
      </c>
      <c r="B1047" s="30" t="s">
        <v>1606</v>
      </c>
      <c r="C1047" s="30" t="b">
        <v>1</v>
      </c>
      <c r="D1047" s="30" t="s">
        <v>1240</v>
      </c>
      <c r="E1047" s="30" t="s">
        <v>10607</v>
      </c>
      <c r="F1047" s="30"/>
      <c r="G1047" s="30" t="s">
        <v>10608</v>
      </c>
      <c r="H1047" s="30">
        <v>0</v>
      </c>
      <c r="I1047" s="32">
        <v>43190</v>
      </c>
      <c r="J1047" s="32">
        <v>42388</v>
      </c>
      <c r="K1047" s="30"/>
      <c r="L1047" s="32">
        <v>35825</v>
      </c>
      <c r="M1047" s="30">
        <v>450</v>
      </c>
      <c r="N1047" s="30">
        <v>0</v>
      </c>
      <c r="O1047" s="30">
        <v>0.11</v>
      </c>
      <c r="P1047" s="30">
        <v>1.32</v>
      </c>
      <c r="Q1047" s="30">
        <v>0.11</v>
      </c>
      <c r="R1047" s="30">
        <v>1.32</v>
      </c>
      <c r="S1047" s="30">
        <v>448.99</v>
      </c>
      <c r="T1047" s="30">
        <v>1.01</v>
      </c>
      <c r="U1047" s="30">
        <v>1.01</v>
      </c>
      <c r="V1047" s="30">
        <v>0.11</v>
      </c>
      <c r="W1047" s="30">
        <v>1.32</v>
      </c>
      <c r="X1047" s="30">
        <v>0.11</v>
      </c>
      <c r="Y1047" s="30">
        <v>1.32</v>
      </c>
      <c r="Z1047" s="30">
        <v>448.99</v>
      </c>
      <c r="AA1047" s="30">
        <v>3.98</v>
      </c>
      <c r="AB1047" s="30">
        <v>0</v>
      </c>
      <c r="AC1047" s="30">
        <v>0</v>
      </c>
      <c r="AD1047" s="30">
        <v>0</v>
      </c>
    </row>
    <row r="1048" spans="1:30" hidden="1">
      <c r="A1048" s="30" t="s">
        <v>1607</v>
      </c>
      <c r="B1048" s="30" t="s">
        <v>1608</v>
      </c>
      <c r="C1048" s="30" t="b">
        <v>1</v>
      </c>
      <c r="D1048" s="30" t="s">
        <v>1240</v>
      </c>
      <c r="E1048" s="30" t="s">
        <v>10607</v>
      </c>
      <c r="F1048" s="30"/>
      <c r="G1048" s="30" t="s">
        <v>10608</v>
      </c>
      <c r="H1048" s="30">
        <v>9</v>
      </c>
      <c r="I1048" s="32">
        <v>42825</v>
      </c>
      <c r="J1048" s="32">
        <v>42388</v>
      </c>
      <c r="K1048" s="30"/>
      <c r="L1048" s="32">
        <v>35641</v>
      </c>
      <c r="M1048" s="30">
        <v>550</v>
      </c>
      <c r="N1048" s="30">
        <v>0</v>
      </c>
      <c r="O1048" s="30">
        <v>0</v>
      </c>
      <c r="P1048" s="30">
        <v>0</v>
      </c>
      <c r="Q1048" s="30">
        <v>0</v>
      </c>
      <c r="R1048" s="30">
        <v>0</v>
      </c>
      <c r="S1048" s="30">
        <v>550</v>
      </c>
      <c r="T1048" s="30">
        <v>0</v>
      </c>
      <c r="U1048" s="30">
        <v>0</v>
      </c>
      <c r="V1048" s="30">
        <v>0</v>
      </c>
      <c r="W1048" s="30">
        <v>0</v>
      </c>
      <c r="X1048" s="30">
        <v>0</v>
      </c>
      <c r="Y1048" s="30">
        <v>0</v>
      </c>
      <c r="Z1048" s="30">
        <v>550</v>
      </c>
      <c r="AA1048" s="30">
        <v>0</v>
      </c>
      <c r="AB1048" s="30">
        <v>0</v>
      </c>
      <c r="AC1048" s="30">
        <v>0</v>
      </c>
      <c r="AD1048" s="30">
        <v>0</v>
      </c>
    </row>
    <row r="1049" spans="1:30" hidden="1">
      <c r="A1049" s="30" t="s">
        <v>1609</v>
      </c>
      <c r="B1049" s="30" t="s">
        <v>1610</v>
      </c>
      <c r="C1049" s="30" t="b">
        <v>1</v>
      </c>
      <c r="D1049" s="30" t="s">
        <v>1240</v>
      </c>
      <c r="E1049" s="30" t="s">
        <v>10607</v>
      </c>
      <c r="F1049" s="30"/>
      <c r="G1049" s="30" t="s">
        <v>10608</v>
      </c>
      <c r="H1049" s="30">
        <v>9</v>
      </c>
      <c r="I1049" s="32">
        <v>42825</v>
      </c>
      <c r="J1049" s="32">
        <v>42388</v>
      </c>
      <c r="K1049" s="30"/>
      <c r="L1049" s="32">
        <v>35641</v>
      </c>
      <c r="M1049" s="30">
        <v>550</v>
      </c>
      <c r="N1049" s="30">
        <v>0</v>
      </c>
      <c r="O1049" s="30">
        <v>0</v>
      </c>
      <c r="P1049" s="30">
        <v>0</v>
      </c>
      <c r="Q1049" s="30">
        <v>0</v>
      </c>
      <c r="R1049" s="30">
        <v>0</v>
      </c>
      <c r="S1049" s="30">
        <v>550</v>
      </c>
      <c r="T1049" s="30">
        <v>0</v>
      </c>
      <c r="U1049" s="30">
        <v>0</v>
      </c>
      <c r="V1049" s="30">
        <v>0</v>
      </c>
      <c r="W1049" s="30">
        <v>0</v>
      </c>
      <c r="X1049" s="30">
        <v>0</v>
      </c>
      <c r="Y1049" s="30">
        <v>0</v>
      </c>
      <c r="Z1049" s="30">
        <v>550</v>
      </c>
      <c r="AA1049" s="30">
        <v>0</v>
      </c>
      <c r="AB1049" s="30">
        <v>0</v>
      </c>
      <c r="AC1049" s="30">
        <v>0</v>
      </c>
      <c r="AD1049" s="30">
        <v>0</v>
      </c>
    </row>
    <row r="1050" spans="1:30" hidden="1">
      <c r="A1050" s="30" t="s">
        <v>1611</v>
      </c>
      <c r="B1050" s="30" t="s">
        <v>1612</v>
      </c>
      <c r="C1050" s="30" t="b">
        <v>1</v>
      </c>
      <c r="D1050" s="30" t="s">
        <v>1240</v>
      </c>
      <c r="E1050" s="30" t="s">
        <v>10607</v>
      </c>
      <c r="F1050" s="30"/>
      <c r="G1050" s="30" t="s">
        <v>10608</v>
      </c>
      <c r="H1050" s="30">
        <v>9</v>
      </c>
      <c r="I1050" s="32">
        <v>42825</v>
      </c>
      <c r="J1050" s="32">
        <v>42388</v>
      </c>
      <c r="K1050" s="30"/>
      <c r="L1050" s="32">
        <v>35641</v>
      </c>
      <c r="M1050" s="30">
        <v>550</v>
      </c>
      <c r="N1050" s="30">
        <v>0</v>
      </c>
      <c r="O1050" s="30">
        <v>0</v>
      </c>
      <c r="P1050" s="30">
        <v>0</v>
      </c>
      <c r="Q1050" s="30">
        <v>0</v>
      </c>
      <c r="R1050" s="30">
        <v>0</v>
      </c>
      <c r="S1050" s="30">
        <v>550</v>
      </c>
      <c r="T1050" s="30">
        <v>0</v>
      </c>
      <c r="U1050" s="30">
        <v>0</v>
      </c>
      <c r="V1050" s="30">
        <v>0</v>
      </c>
      <c r="W1050" s="30">
        <v>0</v>
      </c>
      <c r="X1050" s="30">
        <v>0</v>
      </c>
      <c r="Y1050" s="30">
        <v>0</v>
      </c>
      <c r="Z1050" s="30">
        <v>550</v>
      </c>
      <c r="AA1050" s="30">
        <v>0</v>
      </c>
      <c r="AB1050" s="30">
        <v>0</v>
      </c>
      <c r="AC1050" s="30">
        <v>0</v>
      </c>
      <c r="AD1050" s="30">
        <v>0</v>
      </c>
    </row>
    <row r="1051" spans="1:30" hidden="1">
      <c r="A1051" s="30" t="s">
        <v>1613</v>
      </c>
      <c r="B1051" s="30" t="s">
        <v>1614</v>
      </c>
      <c r="C1051" s="30" t="b">
        <v>1</v>
      </c>
      <c r="D1051" s="30" t="s">
        <v>1240</v>
      </c>
      <c r="E1051" s="30" t="s">
        <v>10607</v>
      </c>
      <c r="F1051" s="30"/>
      <c r="G1051" s="30" t="s">
        <v>10608</v>
      </c>
      <c r="H1051" s="30">
        <v>9</v>
      </c>
      <c r="I1051" s="32">
        <v>43039</v>
      </c>
      <c r="J1051" s="32">
        <v>42388</v>
      </c>
      <c r="K1051" s="30"/>
      <c r="L1051" s="32">
        <v>35764</v>
      </c>
      <c r="M1051" s="30">
        <v>550</v>
      </c>
      <c r="N1051" s="30">
        <v>0</v>
      </c>
      <c r="O1051" s="30">
        <v>0.44</v>
      </c>
      <c r="P1051" s="30">
        <v>5.21</v>
      </c>
      <c r="Q1051" s="30">
        <v>0.43</v>
      </c>
      <c r="R1051" s="30">
        <v>3.04</v>
      </c>
      <c r="S1051" s="30">
        <v>550</v>
      </c>
      <c r="T1051" s="30">
        <v>0</v>
      </c>
      <c r="U1051" s="30">
        <v>0</v>
      </c>
      <c r="V1051" s="30">
        <v>0.44</v>
      </c>
      <c r="W1051" s="30">
        <v>5.21</v>
      </c>
      <c r="X1051" s="30">
        <v>0.43</v>
      </c>
      <c r="Y1051" s="30">
        <v>3.04</v>
      </c>
      <c r="Z1051" s="30">
        <v>550</v>
      </c>
      <c r="AA1051" s="30">
        <v>10.43</v>
      </c>
      <c r="AB1051" s="30">
        <v>0</v>
      </c>
      <c r="AC1051" s="30">
        <v>0</v>
      </c>
      <c r="AD1051" s="30">
        <v>0</v>
      </c>
    </row>
    <row r="1052" spans="1:30" hidden="1">
      <c r="A1052" s="30" t="s">
        <v>1615</v>
      </c>
      <c r="B1052" s="30" t="s">
        <v>1616</v>
      </c>
      <c r="C1052" s="30" t="b">
        <v>1</v>
      </c>
      <c r="D1052" s="30" t="s">
        <v>1240</v>
      </c>
      <c r="E1052" s="30" t="s">
        <v>10607</v>
      </c>
      <c r="F1052" s="30"/>
      <c r="G1052" s="30" t="s">
        <v>10608</v>
      </c>
      <c r="H1052" s="30">
        <v>9</v>
      </c>
      <c r="I1052" s="32">
        <v>42978</v>
      </c>
      <c r="J1052" s="32">
        <v>42388</v>
      </c>
      <c r="K1052" s="30"/>
      <c r="L1052" s="32">
        <v>36068</v>
      </c>
      <c r="M1052" s="30">
        <v>200</v>
      </c>
      <c r="N1052" s="30">
        <v>0</v>
      </c>
      <c r="O1052" s="30">
        <v>0.24</v>
      </c>
      <c r="P1052" s="30">
        <v>2.82</v>
      </c>
      <c r="Q1052" s="30">
        <v>0.23</v>
      </c>
      <c r="R1052" s="30">
        <v>1.17</v>
      </c>
      <c r="S1052" s="30">
        <v>200</v>
      </c>
      <c r="T1052" s="30">
        <v>0</v>
      </c>
      <c r="U1052" s="30">
        <v>0</v>
      </c>
      <c r="V1052" s="30">
        <v>0.24</v>
      </c>
      <c r="W1052" s="30">
        <v>2.82</v>
      </c>
      <c r="X1052" s="30">
        <v>0.23</v>
      </c>
      <c r="Y1052" s="30">
        <v>1.17</v>
      </c>
      <c r="Z1052" s="30">
        <v>200</v>
      </c>
      <c r="AA1052" s="30">
        <v>2.81</v>
      </c>
      <c r="AB1052" s="30">
        <v>0</v>
      </c>
      <c r="AC1052" s="30">
        <v>0</v>
      </c>
      <c r="AD1052" s="30">
        <v>0</v>
      </c>
    </row>
    <row r="1053" spans="1:30" hidden="1">
      <c r="A1053" s="30" t="s">
        <v>10686</v>
      </c>
      <c r="B1053" s="30" t="s">
        <v>10687</v>
      </c>
      <c r="C1053" s="30" t="b">
        <v>1</v>
      </c>
      <c r="D1053" s="30" t="s">
        <v>1240</v>
      </c>
      <c r="E1053" s="30" t="s">
        <v>10607</v>
      </c>
      <c r="F1053" s="30"/>
      <c r="G1053" s="30" t="s">
        <v>10608</v>
      </c>
      <c r="H1053" s="30">
        <v>10</v>
      </c>
      <c r="I1053" s="32">
        <v>42094</v>
      </c>
      <c r="J1053" s="32">
        <v>42388</v>
      </c>
      <c r="K1053" s="32">
        <v>42443</v>
      </c>
      <c r="L1053" s="32">
        <v>36615</v>
      </c>
      <c r="M1053" s="30">
        <v>999</v>
      </c>
      <c r="N1053" s="30">
        <v>0</v>
      </c>
      <c r="O1053" s="30">
        <v>0</v>
      </c>
      <c r="P1053" s="30">
        <v>48.8</v>
      </c>
      <c r="Q1053" s="30">
        <v>0</v>
      </c>
      <c r="R1053" s="30">
        <v>0</v>
      </c>
      <c r="S1053" s="30">
        <v>902.07</v>
      </c>
      <c r="T1053" s="30">
        <v>96.93</v>
      </c>
      <c r="U1053" s="30">
        <v>96.93</v>
      </c>
      <c r="V1053" s="30">
        <v>0</v>
      </c>
      <c r="W1053" s="30">
        <v>48.8</v>
      </c>
      <c r="X1053" s="30">
        <v>0</v>
      </c>
      <c r="Y1053" s="30">
        <v>0</v>
      </c>
      <c r="Z1053" s="30">
        <v>902.07</v>
      </c>
      <c r="AA1053" s="30">
        <v>96.93</v>
      </c>
      <c r="AB1053" s="30">
        <v>96.93</v>
      </c>
      <c r="AC1053" s="30">
        <v>0</v>
      </c>
      <c r="AD1053" s="30">
        <v>-96.93</v>
      </c>
    </row>
    <row r="1054" spans="1:30" hidden="1">
      <c r="A1054" s="30" t="s">
        <v>1617</v>
      </c>
      <c r="B1054" s="30" t="s">
        <v>1618</v>
      </c>
      <c r="C1054" s="30" t="b">
        <v>1</v>
      </c>
      <c r="D1054" s="30" t="s">
        <v>1240</v>
      </c>
      <c r="E1054" s="30" t="s">
        <v>10607</v>
      </c>
      <c r="F1054" s="30"/>
      <c r="G1054" s="30" t="s">
        <v>10608</v>
      </c>
      <c r="H1054" s="30">
        <v>0</v>
      </c>
      <c r="I1054" s="32">
        <v>43190</v>
      </c>
      <c r="J1054" s="32">
        <v>42388</v>
      </c>
      <c r="K1054" s="30"/>
      <c r="L1054" s="32">
        <v>39899</v>
      </c>
      <c r="M1054" s="30">
        <v>2575.94</v>
      </c>
      <c r="N1054" s="30">
        <v>0</v>
      </c>
      <c r="O1054" s="30">
        <v>0</v>
      </c>
      <c r="P1054" s="30">
        <v>0</v>
      </c>
      <c r="Q1054" s="30">
        <v>0</v>
      </c>
      <c r="R1054" s="30">
        <v>0</v>
      </c>
      <c r="S1054" s="30">
        <v>2575.9</v>
      </c>
      <c r="T1054" s="30">
        <v>0.04</v>
      </c>
      <c r="U1054" s="30">
        <v>0.04</v>
      </c>
      <c r="V1054" s="30">
        <v>0</v>
      </c>
      <c r="W1054" s="30">
        <v>0</v>
      </c>
      <c r="X1054" s="30">
        <v>0</v>
      </c>
      <c r="Y1054" s="30">
        <v>0</v>
      </c>
      <c r="Z1054" s="30">
        <v>2575.9</v>
      </c>
      <c r="AA1054" s="30">
        <v>0.04</v>
      </c>
      <c r="AB1054" s="30">
        <v>0</v>
      </c>
      <c r="AC1054" s="30">
        <v>0</v>
      </c>
      <c r="AD1054" s="30">
        <v>0</v>
      </c>
    </row>
    <row r="1055" spans="1:30" hidden="1">
      <c r="A1055" s="30" t="s">
        <v>1619</v>
      </c>
      <c r="B1055" s="30" t="s">
        <v>1620</v>
      </c>
      <c r="C1055" s="30" t="b">
        <v>1</v>
      </c>
      <c r="D1055" s="30" t="s">
        <v>1240</v>
      </c>
      <c r="E1055" s="30" t="s">
        <v>10607</v>
      </c>
      <c r="F1055" s="30"/>
      <c r="G1055" s="30" t="s">
        <v>10608</v>
      </c>
      <c r="H1055" s="30">
        <v>0</v>
      </c>
      <c r="I1055" s="32">
        <v>43190</v>
      </c>
      <c r="J1055" s="32">
        <v>42388</v>
      </c>
      <c r="K1055" s="30"/>
      <c r="L1055" s="32">
        <v>39782</v>
      </c>
      <c r="M1055" s="30">
        <v>1542.86</v>
      </c>
      <c r="N1055" s="30">
        <v>0</v>
      </c>
      <c r="O1055" s="30">
        <v>0</v>
      </c>
      <c r="P1055" s="30">
        <v>0</v>
      </c>
      <c r="Q1055" s="30">
        <v>0.01</v>
      </c>
      <c r="R1055" s="30">
        <v>0.03</v>
      </c>
      <c r="S1055" s="30">
        <v>1542.83</v>
      </c>
      <c r="T1055" s="30">
        <v>0.03</v>
      </c>
      <c r="U1055" s="30">
        <v>0.03</v>
      </c>
      <c r="V1055" s="30">
        <v>0</v>
      </c>
      <c r="W1055" s="30">
        <v>0</v>
      </c>
      <c r="X1055" s="30">
        <v>0.01</v>
      </c>
      <c r="Y1055" s="30">
        <v>0.03</v>
      </c>
      <c r="Z1055" s="30">
        <v>1542.83</v>
      </c>
      <c r="AA1055" s="30">
        <v>0.06</v>
      </c>
      <c r="AB1055" s="30">
        <v>0</v>
      </c>
      <c r="AC1055" s="30">
        <v>0</v>
      </c>
      <c r="AD1055" s="30">
        <v>0</v>
      </c>
    </row>
    <row r="1056" spans="1:30" hidden="1">
      <c r="A1056" s="30" t="s">
        <v>1621</v>
      </c>
      <c r="B1056" s="30" t="s">
        <v>1622</v>
      </c>
      <c r="C1056" s="30" t="b">
        <v>1</v>
      </c>
      <c r="D1056" s="30" t="s">
        <v>1240</v>
      </c>
      <c r="E1056" s="30" t="s">
        <v>10607</v>
      </c>
      <c r="F1056" s="30"/>
      <c r="G1056" s="30" t="s">
        <v>10608</v>
      </c>
      <c r="H1056" s="30">
        <v>9</v>
      </c>
      <c r="I1056" s="32">
        <v>42825</v>
      </c>
      <c r="J1056" s="32">
        <v>42388</v>
      </c>
      <c r="K1056" s="30"/>
      <c r="L1056" s="32">
        <v>35641</v>
      </c>
      <c r="M1056" s="30">
        <v>799</v>
      </c>
      <c r="N1056" s="30">
        <v>0</v>
      </c>
      <c r="O1056" s="30">
        <v>0</v>
      </c>
      <c r="P1056" s="30">
        <v>0</v>
      </c>
      <c r="Q1056" s="30">
        <v>0</v>
      </c>
      <c r="R1056" s="30">
        <v>0</v>
      </c>
      <c r="S1056" s="30">
        <v>799</v>
      </c>
      <c r="T1056" s="30">
        <v>0</v>
      </c>
      <c r="U1056" s="30">
        <v>0</v>
      </c>
      <c r="V1056" s="30">
        <v>0</v>
      </c>
      <c r="W1056" s="30">
        <v>0</v>
      </c>
      <c r="X1056" s="30">
        <v>0</v>
      </c>
      <c r="Y1056" s="30">
        <v>0</v>
      </c>
      <c r="Z1056" s="30">
        <v>799</v>
      </c>
      <c r="AA1056" s="30">
        <v>0</v>
      </c>
      <c r="AB1056" s="30">
        <v>0</v>
      </c>
      <c r="AC1056" s="30">
        <v>0</v>
      </c>
      <c r="AD1056" s="30">
        <v>0</v>
      </c>
    </row>
    <row r="1057" spans="1:30" hidden="1">
      <c r="A1057" s="30" t="s">
        <v>1623</v>
      </c>
      <c r="B1057" s="30" t="s">
        <v>1624</v>
      </c>
      <c r="C1057" s="30" t="b">
        <v>1</v>
      </c>
      <c r="D1057" s="30" t="s">
        <v>1240</v>
      </c>
      <c r="E1057" s="30" t="s">
        <v>10607</v>
      </c>
      <c r="F1057" s="30"/>
      <c r="G1057" s="30" t="s">
        <v>10608</v>
      </c>
      <c r="H1057" s="30">
        <v>9</v>
      </c>
      <c r="I1057" s="32">
        <v>42978</v>
      </c>
      <c r="J1057" s="32">
        <v>42388</v>
      </c>
      <c r="K1057" s="30"/>
      <c r="L1057" s="32">
        <v>35703</v>
      </c>
      <c r="M1057" s="30">
        <v>599</v>
      </c>
      <c r="N1057" s="30">
        <v>0</v>
      </c>
      <c r="O1057" s="30">
        <v>0.37</v>
      </c>
      <c r="P1057" s="30">
        <v>4.38</v>
      </c>
      <c r="Q1057" s="30">
        <v>0.36</v>
      </c>
      <c r="R1057" s="30">
        <v>1.82</v>
      </c>
      <c r="S1057" s="30">
        <v>599</v>
      </c>
      <c r="T1057" s="30">
        <v>0</v>
      </c>
      <c r="U1057" s="30">
        <v>0</v>
      </c>
      <c r="V1057" s="30">
        <v>0.37</v>
      </c>
      <c r="W1057" s="30">
        <v>4.38</v>
      </c>
      <c r="X1057" s="30">
        <v>0.36</v>
      </c>
      <c r="Y1057" s="30">
        <v>1.82</v>
      </c>
      <c r="Z1057" s="30">
        <v>599</v>
      </c>
      <c r="AA1057" s="30">
        <v>4.37</v>
      </c>
      <c r="AB1057" s="30">
        <v>0</v>
      </c>
      <c r="AC1057" s="30">
        <v>0</v>
      </c>
      <c r="AD1057" s="30">
        <v>0</v>
      </c>
    </row>
    <row r="1058" spans="1:30" hidden="1">
      <c r="A1058" s="30" t="s">
        <v>1625</v>
      </c>
      <c r="B1058" s="30" t="s">
        <v>1626</v>
      </c>
      <c r="C1058" s="30" t="b">
        <v>1</v>
      </c>
      <c r="D1058" s="30" t="s">
        <v>1240</v>
      </c>
      <c r="E1058" s="30" t="s">
        <v>10607</v>
      </c>
      <c r="F1058" s="30"/>
      <c r="G1058" s="30" t="s">
        <v>10608</v>
      </c>
      <c r="H1058" s="30">
        <v>9</v>
      </c>
      <c r="I1058" s="32">
        <v>42825</v>
      </c>
      <c r="J1058" s="32">
        <v>42388</v>
      </c>
      <c r="K1058" s="30"/>
      <c r="L1058" s="32">
        <v>35641</v>
      </c>
      <c r="M1058" s="30">
        <v>913.16</v>
      </c>
      <c r="N1058" s="30">
        <v>0</v>
      </c>
      <c r="O1058" s="30">
        <v>0</v>
      </c>
      <c r="P1058" s="30">
        <v>0</v>
      </c>
      <c r="Q1058" s="30">
        <v>0</v>
      </c>
      <c r="R1058" s="30">
        <v>0</v>
      </c>
      <c r="S1058" s="30">
        <v>913.16</v>
      </c>
      <c r="T1058" s="30">
        <v>0</v>
      </c>
      <c r="U1058" s="30">
        <v>0</v>
      </c>
      <c r="V1058" s="30">
        <v>0</v>
      </c>
      <c r="W1058" s="30">
        <v>0</v>
      </c>
      <c r="X1058" s="30">
        <v>0</v>
      </c>
      <c r="Y1058" s="30">
        <v>0</v>
      </c>
      <c r="Z1058" s="30">
        <v>913.16</v>
      </c>
      <c r="AA1058" s="30">
        <v>0</v>
      </c>
      <c r="AB1058" s="30">
        <v>0</v>
      </c>
      <c r="AC1058" s="30">
        <v>0</v>
      </c>
      <c r="AD1058" s="30">
        <v>0</v>
      </c>
    </row>
    <row r="1059" spans="1:30" hidden="1">
      <c r="A1059" s="30" t="s">
        <v>1627</v>
      </c>
      <c r="B1059" s="30" t="s">
        <v>1628</v>
      </c>
      <c r="C1059" s="30" t="b">
        <v>1</v>
      </c>
      <c r="D1059" s="30" t="s">
        <v>1240</v>
      </c>
      <c r="E1059" s="30" t="s">
        <v>10607</v>
      </c>
      <c r="F1059" s="30"/>
      <c r="G1059" s="30" t="s">
        <v>10608</v>
      </c>
      <c r="H1059" s="30">
        <v>9</v>
      </c>
      <c r="I1059" s="32">
        <v>42978</v>
      </c>
      <c r="J1059" s="32">
        <v>42388</v>
      </c>
      <c r="K1059" s="30"/>
      <c r="L1059" s="32">
        <v>35703</v>
      </c>
      <c r="M1059" s="30">
        <v>599</v>
      </c>
      <c r="N1059" s="30">
        <v>0</v>
      </c>
      <c r="O1059" s="30">
        <v>0.37</v>
      </c>
      <c r="P1059" s="30">
        <v>4.38</v>
      </c>
      <c r="Q1059" s="30">
        <v>0.36</v>
      </c>
      <c r="R1059" s="30">
        <v>1.82</v>
      </c>
      <c r="S1059" s="30">
        <v>599</v>
      </c>
      <c r="T1059" s="30">
        <v>0</v>
      </c>
      <c r="U1059" s="30">
        <v>0</v>
      </c>
      <c r="V1059" s="30">
        <v>0.37</v>
      </c>
      <c r="W1059" s="30">
        <v>4.38</v>
      </c>
      <c r="X1059" s="30">
        <v>0.36</v>
      </c>
      <c r="Y1059" s="30">
        <v>1.82</v>
      </c>
      <c r="Z1059" s="30">
        <v>599</v>
      </c>
      <c r="AA1059" s="30">
        <v>4.37</v>
      </c>
      <c r="AB1059" s="30">
        <v>0</v>
      </c>
      <c r="AC1059" s="30">
        <v>0</v>
      </c>
      <c r="AD1059" s="30">
        <v>0</v>
      </c>
    </row>
    <row r="1060" spans="1:30" hidden="1">
      <c r="A1060" s="30" t="s">
        <v>1629</v>
      </c>
      <c r="B1060" s="30" t="s">
        <v>1630</v>
      </c>
      <c r="C1060" s="30" t="b">
        <v>1</v>
      </c>
      <c r="D1060" s="30" t="s">
        <v>1240</v>
      </c>
      <c r="E1060" s="30" t="s">
        <v>10607</v>
      </c>
      <c r="F1060" s="30"/>
      <c r="G1060" s="30" t="s">
        <v>10608</v>
      </c>
      <c r="H1060" s="30">
        <v>9</v>
      </c>
      <c r="I1060" s="32">
        <v>42978</v>
      </c>
      <c r="J1060" s="32">
        <v>42388</v>
      </c>
      <c r="K1060" s="30"/>
      <c r="L1060" s="32">
        <v>35703</v>
      </c>
      <c r="M1060" s="30">
        <v>300</v>
      </c>
      <c r="N1060" s="30">
        <v>0</v>
      </c>
      <c r="O1060" s="30">
        <v>0.19</v>
      </c>
      <c r="P1060" s="30">
        <v>2.21</v>
      </c>
      <c r="Q1060" s="30">
        <v>0.18</v>
      </c>
      <c r="R1060" s="30">
        <v>0.92</v>
      </c>
      <c r="S1060" s="30">
        <v>300</v>
      </c>
      <c r="T1060" s="30">
        <v>0</v>
      </c>
      <c r="U1060" s="30">
        <v>0</v>
      </c>
      <c r="V1060" s="30">
        <v>0.19</v>
      </c>
      <c r="W1060" s="30">
        <v>2.21</v>
      </c>
      <c r="X1060" s="30">
        <v>0.18</v>
      </c>
      <c r="Y1060" s="30">
        <v>0.92</v>
      </c>
      <c r="Z1060" s="30">
        <v>300</v>
      </c>
      <c r="AA1060" s="30">
        <v>2.21</v>
      </c>
      <c r="AB1060" s="30">
        <v>0</v>
      </c>
      <c r="AC1060" s="30">
        <v>0</v>
      </c>
      <c r="AD1060" s="30">
        <v>0</v>
      </c>
    </row>
    <row r="1061" spans="1:30" hidden="1">
      <c r="A1061" s="30" t="s">
        <v>1631</v>
      </c>
      <c r="B1061" s="30" t="s">
        <v>1632</v>
      </c>
      <c r="C1061" s="30" t="b">
        <v>1</v>
      </c>
      <c r="D1061" s="30" t="s">
        <v>1240</v>
      </c>
      <c r="E1061" s="30" t="s">
        <v>10607</v>
      </c>
      <c r="F1061" s="30"/>
      <c r="G1061" s="30" t="s">
        <v>10608</v>
      </c>
      <c r="H1061" s="30">
        <v>9</v>
      </c>
      <c r="I1061" s="32">
        <v>42978</v>
      </c>
      <c r="J1061" s="32">
        <v>42388</v>
      </c>
      <c r="K1061" s="30"/>
      <c r="L1061" s="32">
        <v>35703</v>
      </c>
      <c r="M1061" s="30">
        <v>300</v>
      </c>
      <c r="N1061" s="30">
        <v>0</v>
      </c>
      <c r="O1061" s="30">
        <v>0.19</v>
      </c>
      <c r="P1061" s="30">
        <v>2.21</v>
      </c>
      <c r="Q1061" s="30">
        <v>0.18</v>
      </c>
      <c r="R1061" s="30">
        <v>0.92</v>
      </c>
      <c r="S1061" s="30">
        <v>300</v>
      </c>
      <c r="T1061" s="30">
        <v>0</v>
      </c>
      <c r="U1061" s="30">
        <v>0</v>
      </c>
      <c r="V1061" s="30">
        <v>0.19</v>
      </c>
      <c r="W1061" s="30">
        <v>2.21</v>
      </c>
      <c r="X1061" s="30">
        <v>0.18</v>
      </c>
      <c r="Y1061" s="30">
        <v>0.92</v>
      </c>
      <c r="Z1061" s="30">
        <v>300</v>
      </c>
      <c r="AA1061" s="30">
        <v>2.21</v>
      </c>
      <c r="AB1061" s="30">
        <v>0</v>
      </c>
      <c r="AC1061" s="30">
        <v>0</v>
      </c>
      <c r="AD1061" s="30">
        <v>0</v>
      </c>
    </row>
    <row r="1062" spans="1:30" hidden="1">
      <c r="A1062" s="30" t="s">
        <v>1633</v>
      </c>
      <c r="B1062" s="30" t="s">
        <v>1634</v>
      </c>
      <c r="C1062" s="30" t="b">
        <v>1</v>
      </c>
      <c r="D1062" s="30" t="s">
        <v>1240</v>
      </c>
      <c r="E1062" s="30" t="s">
        <v>10607</v>
      </c>
      <c r="F1062" s="30"/>
      <c r="G1062" s="30" t="s">
        <v>10608</v>
      </c>
      <c r="H1062" s="30">
        <v>9</v>
      </c>
      <c r="I1062" s="32">
        <v>42978</v>
      </c>
      <c r="J1062" s="32">
        <v>42388</v>
      </c>
      <c r="K1062" s="30"/>
      <c r="L1062" s="32">
        <v>35703</v>
      </c>
      <c r="M1062" s="30">
        <v>300</v>
      </c>
      <c r="N1062" s="30">
        <v>0</v>
      </c>
      <c r="O1062" s="30">
        <v>0.19</v>
      </c>
      <c r="P1062" s="30">
        <v>2.21</v>
      </c>
      <c r="Q1062" s="30">
        <v>0.18</v>
      </c>
      <c r="R1062" s="30">
        <v>0.92</v>
      </c>
      <c r="S1062" s="30">
        <v>300</v>
      </c>
      <c r="T1062" s="30">
        <v>0</v>
      </c>
      <c r="U1062" s="30">
        <v>0</v>
      </c>
      <c r="V1062" s="30">
        <v>0.19</v>
      </c>
      <c r="W1062" s="30">
        <v>2.21</v>
      </c>
      <c r="X1062" s="30">
        <v>0.18</v>
      </c>
      <c r="Y1062" s="30">
        <v>0.92</v>
      </c>
      <c r="Z1062" s="30">
        <v>300</v>
      </c>
      <c r="AA1062" s="30">
        <v>2.21</v>
      </c>
      <c r="AB1062" s="30">
        <v>0</v>
      </c>
      <c r="AC1062" s="30">
        <v>0</v>
      </c>
      <c r="AD1062" s="30">
        <v>0</v>
      </c>
    </row>
    <row r="1063" spans="1:30" hidden="1">
      <c r="A1063" s="30" t="s">
        <v>1635</v>
      </c>
      <c r="B1063" s="30" t="s">
        <v>1636</v>
      </c>
      <c r="C1063" s="30" t="b">
        <v>1</v>
      </c>
      <c r="D1063" s="30" t="s">
        <v>1240</v>
      </c>
      <c r="E1063" s="30" t="s">
        <v>10607</v>
      </c>
      <c r="F1063" s="30"/>
      <c r="G1063" s="30" t="s">
        <v>10608</v>
      </c>
      <c r="H1063" s="30">
        <v>9</v>
      </c>
      <c r="I1063" s="32">
        <v>42978</v>
      </c>
      <c r="J1063" s="32">
        <v>42388</v>
      </c>
      <c r="K1063" s="30"/>
      <c r="L1063" s="32">
        <v>35703</v>
      </c>
      <c r="M1063" s="30">
        <v>300</v>
      </c>
      <c r="N1063" s="30">
        <v>0</v>
      </c>
      <c r="O1063" s="30">
        <v>0.19</v>
      </c>
      <c r="P1063" s="30">
        <v>2.21</v>
      </c>
      <c r="Q1063" s="30">
        <v>0.18</v>
      </c>
      <c r="R1063" s="30">
        <v>0.92</v>
      </c>
      <c r="S1063" s="30">
        <v>300</v>
      </c>
      <c r="T1063" s="30">
        <v>0</v>
      </c>
      <c r="U1063" s="30">
        <v>0</v>
      </c>
      <c r="V1063" s="30">
        <v>0.19</v>
      </c>
      <c r="W1063" s="30">
        <v>2.21</v>
      </c>
      <c r="X1063" s="30">
        <v>0.18</v>
      </c>
      <c r="Y1063" s="30">
        <v>0.92</v>
      </c>
      <c r="Z1063" s="30">
        <v>300</v>
      </c>
      <c r="AA1063" s="30">
        <v>2.21</v>
      </c>
      <c r="AB1063" s="30">
        <v>0</v>
      </c>
      <c r="AC1063" s="30">
        <v>0</v>
      </c>
      <c r="AD1063" s="30">
        <v>0</v>
      </c>
    </row>
    <row r="1064" spans="1:30" hidden="1">
      <c r="A1064" s="30" t="s">
        <v>1637</v>
      </c>
      <c r="B1064" s="30" t="s">
        <v>1638</v>
      </c>
      <c r="C1064" s="30" t="b">
        <v>1</v>
      </c>
      <c r="D1064" s="30" t="s">
        <v>1240</v>
      </c>
      <c r="E1064" s="30" t="s">
        <v>10607</v>
      </c>
      <c r="F1064" s="30"/>
      <c r="G1064" s="30" t="s">
        <v>10608</v>
      </c>
      <c r="H1064" s="30">
        <v>9</v>
      </c>
      <c r="I1064" s="32">
        <v>42978</v>
      </c>
      <c r="J1064" s="32">
        <v>42388</v>
      </c>
      <c r="K1064" s="30"/>
      <c r="L1064" s="32">
        <v>35703</v>
      </c>
      <c r="M1064" s="30">
        <v>300</v>
      </c>
      <c r="N1064" s="30">
        <v>0</v>
      </c>
      <c r="O1064" s="30">
        <v>0.19</v>
      </c>
      <c r="P1064" s="30">
        <v>2.21</v>
      </c>
      <c r="Q1064" s="30">
        <v>0.18</v>
      </c>
      <c r="R1064" s="30">
        <v>0.92</v>
      </c>
      <c r="S1064" s="30">
        <v>300</v>
      </c>
      <c r="T1064" s="30">
        <v>0</v>
      </c>
      <c r="U1064" s="30">
        <v>0</v>
      </c>
      <c r="V1064" s="30">
        <v>0.19</v>
      </c>
      <c r="W1064" s="30">
        <v>2.21</v>
      </c>
      <c r="X1064" s="30">
        <v>0.18</v>
      </c>
      <c r="Y1064" s="30">
        <v>0.92</v>
      </c>
      <c r="Z1064" s="30">
        <v>300</v>
      </c>
      <c r="AA1064" s="30">
        <v>2.21</v>
      </c>
      <c r="AB1064" s="30">
        <v>0</v>
      </c>
      <c r="AC1064" s="30">
        <v>0</v>
      </c>
      <c r="AD1064" s="30">
        <v>0</v>
      </c>
    </row>
    <row r="1065" spans="1:30" hidden="1">
      <c r="A1065" s="30" t="s">
        <v>1639</v>
      </c>
      <c r="B1065" s="30" t="s">
        <v>1640</v>
      </c>
      <c r="C1065" s="30" t="b">
        <v>1</v>
      </c>
      <c r="D1065" s="30" t="s">
        <v>1240</v>
      </c>
      <c r="E1065" s="30" t="s">
        <v>10607</v>
      </c>
      <c r="F1065" s="30"/>
      <c r="G1065" s="30" t="s">
        <v>10608</v>
      </c>
      <c r="H1065" s="30">
        <v>9</v>
      </c>
      <c r="I1065" s="32">
        <v>42978</v>
      </c>
      <c r="J1065" s="32">
        <v>42388</v>
      </c>
      <c r="K1065" s="30"/>
      <c r="L1065" s="32">
        <v>35703</v>
      </c>
      <c r="M1065" s="30">
        <v>300</v>
      </c>
      <c r="N1065" s="30">
        <v>0</v>
      </c>
      <c r="O1065" s="30">
        <v>0.19</v>
      </c>
      <c r="P1065" s="30">
        <v>2.21</v>
      </c>
      <c r="Q1065" s="30">
        <v>0.18</v>
      </c>
      <c r="R1065" s="30">
        <v>0.92</v>
      </c>
      <c r="S1065" s="30">
        <v>300</v>
      </c>
      <c r="T1065" s="30">
        <v>0</v>
      </c>
      <c r="U1065" s="30">
        <v>0</v>
      </c>
      <c r="V1065" s="30">
        <v>0.19</v>
      </c>
      <c r="W1065" s="30">
        <v>2.21</v>
      </c>
      <c r="X1065" s="30">
        <v>0.18</v>
      </c>
      <c r="Y1065" s="30">
        <v>0.92</v>
      </c>
      <c r="Z1065" s="30">
        <v>300</v>
      </c>
      <c r="AA1065" s="30">
        <v>2.21</v>
      </c>
      <c r="AB1065" s="30">
        <v>0</v>
      </c>
      <c r="AC1065" s="30">
        <v>0</v>
      </c>
      <c r="AD1065" s="30">
        <v>0</v>
      </c>
    </row>
    <row r="1066" spans="1:30" hidden="1">
      <c r="A1066" s="30" t="s">
        <v>1641</v>
      </c>
      <c r="B1066" s="30" t="s">
        <v>1642</v>
      </c>
      <c r="C1066" s="30" t="b">
        <v>1</v>
      </c>
      <c r="D1066" s="30" t="s">
        <v>1240</v>
      </c>
      <c r="E1066" s="30" t="s">
        <v>10607</v>
      </c>
      <c r="F1066" s="30"/>
      <c r="G1066" s="30" t="s">
        <v>10608</v>
      </c>
      <c r="H1066" s="30">
        <v>9</v>
      </c>
      <c r="I1066" s="32">
        <v>42978</v>
      </c>
      <c r="J1066" s="32">
        <v>42388</v>
      </c>
      <c r="K1066" s="30"/>
      <c r="L1066" s="32">
        <v>35703</v>
      </c>
      <c r="M1066" s="30">
        <v>300</v>
      </c>
      <c r="N1066" s="30">
        <v>0</v>
      </c>
      <c r="O1066" s="30">
        <v>0.19</v>
      </c>
      <c r="P1066" s="30">
        <v>2.21</v>
      </c>
      <c r="Q1066" s="30">
        <v>0.18</v>
      </c>
      <c r="R1066" s="30">
        <v>0.92</v>
      </c>
      <c r="S1066" s="30">
        <v>300</v>
      </c>
      <c r="T1066" s="30">
        <v>0</v>
      </c>
      <c r="U1066" s="30">
        <v>0</v>
      </c>
      <c r="V1066" s="30">
        <v>0.19</v>
      </c>
      <c r="W1066" s="30">
        <v>2.21</v>
      </c>
      <c r="X1066" s="30">
        <v>0.18</v>
      </c>
      <c r="Y1066" s="30">
        <v>0.92</v>
      </c>
      <c r="Z1066" s="30">
        <v>300</v>
      </c>
      <c r="AA1066" s="30">
        <v>2.21</v>
      </c>
      <c r="AB1066" s="30">
        <v>0</v>
      </c>
      <c r="AC1066" s="30">
        <v>0</v>
      </c>
      <c r="AD1066" s="30">
        <v>0</v>
      </c>
    </row>
    <row r="1067" spans="1:30" hidden="1">
      <c r="A1067" s="30" t="s">
        <v>1643</v>
      </c>
      <c r="B1067" s="30" t="s">
        <v>1644</v>
      </c>
      <c r="C1067" s="30" t="b">
        <v>1</v>
      </c>
      <c r="D1067" s="30" t="s">
        <v>1240</v>
      </c>
      <c r="E1067" s="30" t="s">
        <v>10607</v>
      </c>
      <c r="F1067" s="30"/>
      <c r="G1067" s="30" t="s">
        <v>10608</v>
      </c>
      <c r="H1067" s="30">
        <v>9</v>
      </c>
      <c r="I1067" s="32">
        <v>42978</v>
      </c>
      <c r="J1067" s="32">
        <v>42388</v>
      </c>
      <c r="K1067" s="30"/>
      <c r="L1067" s="32">
        <v>35703</v>
      </c>
      <c r="M1067" s="30">
        <v>300</v>
      </c>
      <c r="N1067" s="30">
        <v>0</v>
      </c>
      <c r="O1067" s="30">
        <v>0.19</v>
      </c>
      <c r="P1067" s="30">
        <v>2.21</v>
      </c>
      <c r="Q1067" s="30">
        <v>0.18</v>
      </c>
      <c r="R1067" s="30">
        <v>0.92</v>
      </c>
      <c r="S1067" s="30">
        <v>300</v>
      </c>
      <c r="T1067" s="30">
        <v>0</v>
      </c>
      <c r="U1067" s="30">
        <v>0</v>
      </c>
      <c r="V1067" s="30">
        <v>0.19</v>
      </c>
      <c r="W1067" s="30">
        <v>2.21</v>
      </c>
      <c r="X1067" s="30">
        <v>0.18</v>
      </c>
      <c r="Y1067" s="30">
        <v>0.92</v>
      </c>
      <c r="Z1067" s="30">
        <v>300</v>
      </c>
      <c r="AA1067" s="30">
        <v>2.21</v>
      </c>
      <c r="AB1067" s="30">
        <v>0</v>
      </c>
      <c r="AC1067" s="30">
        <v>0</v>
      </c>
      <c r="AD1067" s="30">
        <v>0</v>
      </c>
    </row>
    <row r="1068" spans="1:30" hidden="1">
      <c r="A1068" s="30" t="s">
        <v>1645</v>
      </c>
      <c r="B1068" s="30" t="s">
        <v>1646</v>
      </c>
      <c r="C1068" s="30" t="b">
        <v>1</v>
      </c>
      <c r="D1068" s="30" t="s">
        <v>1240</v>
      </c>
      <c r="E1068" s="30" t="s">
        <v>10607</v>
      </c>
      <c r="F1068" s="30"/>
      <c r="G1068" s="30" t="s">
        <v>10608</v>
      </c>
      <c r="H1068" s="30">
        <v>9</v>
      </c>
      <c r="I1068" s="32">
        <v>42978</v>
      </c>
      <c r="J1068" s="32">
        <v>42388</v>
      </c>
      <c r="K1068" s="30"/>
      <c r="L1068" s="32">
        <v>35703</v>
      </c>
      <c r="M1068" s="30">
        <v>300</v>
      </c>
      <c r="N1068" s="30">
        <v>0</v>
      </c>
      <c r="O1068" s="30">
        <v>0.19</v>
      </c>
      <c r="P1068" s="30">
        <v>2.21</v>
      </c>
      <c r="Q1068" s="30">
        <v>0.18</v>
      </c>
      <c r="R1068" s="30">
        <v>0.92</v>
      </c>
      <c r="S1068" s="30">
        <v>300</v>
      </c>
      <c r="T1068" s="30">
        <v>0</v>
      </c>
      <c r="U1068" s="30">
        <v>0</v>
      </c>
      <c r="V1068" s="30">
        <v>0.19</v>
      </c>
      <c r="W1068" s="30">
        <v>2.21</v>
      </c>
      <c r="X1068" s="30">
        <v>0.18</v>
      </c>
      <c r="Y1068" s="30">
        <v>0.92</v>
      </c>
      <c r="Z1068" s="30">
        <v>300</v>
      </c>
      <c r="AA1068" s="30">
        <v>2.21</v>
      </c>
      <c r="AB1068" s="30">
        <v>0</v>
      </c>
      <c r="AC1068" s="30">
        <v>0</v>
      </c>
      <c r="AD1068" s="30">
        <v>0</v>
      </c>
    </row>
    <row r="1069" spans="1:30" hidden="1">
      <c r="A1069" s="30" t="s">
        <v>1647</v>
      </c>
      <c r="B1069" s="30" t="s">
        <v>1648</v>
      </c>
      <c r="C1069" s="30" t="b">
        <v>1</v>
      </c>
      <c r="D1069" s="30" t="s">
        <v>1240</v>
      </c>
      <c r="E1069" s="30" t="s">
        <v>10607</v>
      </c>
      <c r="F1069" s="30"/>
      <c r="G1069" s="30" t="s">
        <v>10608</v>
      </c>
      <c r="H1069" s="30">
        <v>9</v>
      </c>
      <c r="I1069" s="32">
        <v>42978</v>
      </c>
      <c r="J1069" s="32">
        <v>42388</v>
      </c>
      <c r="K1069" s="30"/>
      <c r="L1069" s="32">
        <v>35703</v>
      </c>
      <c r="M1069" s="30">
        <v>300</v>
      </c>
      <c r="N1069" s="30">
        <v>0</v>
      </c>
      <c r="O1069" s="30">
        <v>0.19</v>
      </c>
      <c r="P1069" s="30">
        <v>2.21</v>
      </c>
      <c r="Q1069" s="30">
        <v>0.18</v>
      </c>
      <c r="R1069" s="30">
        <v>0.92</v>
      </c>
      <c r="S1069" s="30">
        <v>300</v>
      </c>
      <c r="T1069" s="30">
        <v>0</v>
      </c>
      <c r="U1069" s="30">
        <v>0</v>
      </c>
      <c r="V1069" s="30">
        <v>0.19</v>
      </c>
      <c r="W1069" s="30">
        <v>2.21</v>
      </c>
      <c r="X1069" s="30">
        <v>0.18</v>
      </c>
      <c r="Y1069" s="30">
        <v>0.92</v>
      </c>
      <c r="Z1069" s="30">
        <v>300</v>
      </c>
      <c r="AA1069" s="30">
        <v>2.21</v>
      </c>
      <c r="AB1069" s="30">
        <v>0</v>
      </c>
      <c r="AC1069" s="30">
        <v>0</v>
      </c>
      <c r="AD1069" s="30">
        <v>0</v>
      </c>
    </row>
    <row r="1070" spans="1:30" hidden="1">
      <c r="A1070" s="30" t="s">
        <v>1649</v>
      </c>
      <c r="B1070" s="30" t="s">
        <v>1650</v>
      </c>
      <c r="C1070" s="30" t="b">
        <v>1</v>
      </c>
      <c r="D1070" s="30" t="s">
        <v>1240</v>
      </c>
      <c r="E1070" s="30" t="s">
        <v>10607</v>
      </c>
      <c r="F1070" s="30"/>
      <c r="G1070" s="30" t="s">
        <v>10608</v>
      </c>
      <c r="H1070" s="30">
        <v>0</v>
      </c>
      <c r="I1070" s="32">
        <v>43190</v>
      </c>
      <c r="J1070" s="32">
        <v>42388</v>
      </c>
      <c r="K1070" s="30"/>
      <c r="L1070" s="32">
        <v>42094</v>
      </c>
      <c r="M1070" s="30">
        <v>2164.86</v>
      </c>
      <c r="N1070" s="30">
        <v>0</v>
      </c>
      <c r="O1070" s="30">
        <v>36.08</v>
      </c>
      <c r="P1070" s="30">
        <v>432.96</v>
      </c>
      <c r="Q1070" s="30">
        <v>36.08</v>
      </c>
      <c r="R1070" s="30">
        <v>432.96</v>
      </c>
      <c r="S1070" s="30">
        <v>1300.07</v>
      </c>
      <c r="T1070" s="30">
        <v>864.79</v>
      </c>
      <c r="U1070" s="30">
        <v>864.79</v>
      </c>
      <c r="V1070" s="30">
        <v>36.08</v>
      </c>
      <c r="W1070" s="30">
        <v>432.96</v>
      </c>
      <c r="X1070" s="30">
        <v>36.08</v>
      </c>
      <c r="Y1070" s="30">
        <v>432.96</v>
      </c>
      <c r="Z1070" s="30">
        <v>1300.07</v>
      </c>
      <c r="AA1070" s="30">
        <v>1766.79</v>
      </c>
      <c r="AB1070" s="30">
        <v>0</v>
      </c>
      <c r="AC1070" s="30">
        <v>0</v>
      </c>
      <c r="AD1070" s="30">
        <v>0</v>
      </c>
    </row>
    <row r="1071" spans="1:30" hidden="1">
      <c r="A1071" s="30" t="s">
        <v>1651</v>
      </c>
      <c r="B1071" s="30" t="s">
        <v>1652</v>
      </c>
      <c r="C1071" s="30" t="b">
        <v>1</v>
      </c>
      <c r="D1071" s="30" t="s">
        <v>1240</v>
      </c>
      <c r="E1071" s="30" t="s">
        <v>10607</v>
      </c>
      <c r="F1071" s="30"/>
      <c r="G1071" s="30" t="s">
        <v>10608</v>
      </c>
      <c r="H1071" s="30">
        <v>0</v>
      </c>
      <c r="I1071" s="32">
        <v>43190</v>
      </c>
      <c r="J1071" s="32">
        <v>42388</v>
      </c>
      <c r="K1071" s="30"/>
      <c r="L1071" s="32">
        <v>42090</v>
      </c>
      <c r="M1071" s="30">
        <v>1933.38</v>
      </c>
      <c r="N1071" s="30">
        <v>0</v>
      </c>
      <c r="O1071" s="30">
        <v>10.74</v>
      </c>
      <c r="P1071" s="30">
        <v>128.88</v>
      </c>
      <c r="Q1071" s="30">
        <v>10.74</v>
      </c>
      <c r="R1071" s="30">
        <v>128.88</v>
      </c>
      <c r="S1071" s="30">
        <v>388.42</v>
      </c>
      <c r="T1071" s="30">
        <v>1544.96</v>
      </c>
      <c r="U1071" s="30">
        <v>1544.96</v>
      </c>
      <c r="V1071" s="30">
        <v>10.74</v>
      </c>
      <c r="W1071" s="30">
        <v>128.88</v>
      </c>
      <c r="X1071" s="30">
        <v>10.74</v>
      </c>
      <c r="Y1071" s="30">
        <v>128.88</v>
      </c>
      <c r="Z1071" s="30">
        <v>388.42</v>
      </c>
      <c r="AA1071" s="30">
        <v>1813.46</v>
      </c>
      <c r="AB1071" s="30">
        <v>0</v>
      </c>
      <c r="AC1071" s="30">
        <v>0</v>
      </c>
      <c r="AD1071" s="30">
        <v>0</v>
      </c>
    </row>
    <row r="1072" spans="1:30" hidden="1">
      <c r="A1072" s="30" t="s">
        <v>1653</v>
      </c>
      <c r="B1072" s="30" t="s">
        <v>1652</v>
      </c>
      <c r="C1072" s="30" t="b">
        <v>1</v>
      </c>
      <c r="D1072" s="30" t="s">
        <v>1240</v>
      </c>
      <c r="E1072" s="30" t="s">
        <v>10607</v>
      </c>
      <c r="F1072" s="30"/>
      <c r="G1072" s="30" t="s">
        <v>10608</v>
      </c>
      <c r="H1072" s="30">
        <v>0</v>
      </c>
      <c r="I1072" s="32">
        <v>43190</v>
      </c>
      <c r="J1072" s="32">
        <v>42388</v>
      </c>
      <c r="K1072" s="30"/>
      <c r="L1072" s="32">
        <v>42090</v>
      </c>
      <c r="M1072" s="30">
        <v>1933.38</v>
      </c>
      <c r="N1072" s="30">
        <v>0</v>
      </c>
      <c r="O1072" s="30">
        <v>10.74</v>
      </c>
      <c r="P1072" s="30">
        <v>128.88</v>
      </c>
      <c r="Q1072" s="30">
        <v>10.74</v>
      </c>
      <c r="R1072" s="30">
        <v>128.88</v>
      </c>
      <c r="S1072" s="30">
        <v>388.42</v>
      </c>
      <c r="T1072" s="30">
        <v>1544.96</v>
      </c>
      <c r="U1072" s="30">
        <v>1544.96</v>
      </c>
      <c r="V1072" s="30">
        <v>10.74</v>
      </c>
      <c r="W1072" s="30">
        <v>128.88</v>
      </c>
      <c r="X1072" s="30">
        <v>10.74</v>
      </c>
      <c r="Y1072" s="30">
        <v>128.88</v>
      </c>
      <c r="Z1072" s="30">
        <v>388.42</v>
      </c>
      <c r="AA1072" s="30">
        <v>1813.46</v>
      </c>
      <c r="AB1072" s="30">
        <v>0</v>
      </c>
      <c r="AC1072" s="30">
        <v>0</v>
      </c>
      <c r="AD1072" s="30">
        <v>0</v>
      </c>
    </row>
    <row r="1073" spans="1:30" hidden="1">
      <c r="A1073" s="30" t="s">
        <v>1654</v>
      </c>
      <c r="B1073" s="30" t="s">
        <v>1652</v>
      </c>
      <c r="C1073" s="30" t="b">
        <v>1</v>
      </c>
      <c r="D1073" s="30" t="s">
        <v>1240</v>
      </c>
      <c r="E1073" s="30" t="s">
        <v>10607</v>
      </c>
      <c r="F1073" s="30"/>
      <c r="G1073" s="30" t="s">
        <v>10608</v>
      </c>
      <c r="H1073" s="30">
        <v>0</v>
      </c>
      <c r="I1073" s="32">
        <v>43190</v>
      </c>
      <c r="J1073" s="32">
        <v>42388</v>
      </c>
      <c r="K1073" s="30"/>
      <c r="L1073" s="32">
        <v>42090</v>
      </c>
      <c r="M1073" s="30">
        <v>1933.38</v>
      </c>
      <c r="N1073" s="30">
        <v>0</v>
      </c>
      <c r="O1073" s="30">
        <v>10.74</v>
      </c>
      <c r="P1073" s="30">
        <v>128.88</v>
      </c>
      <c r="Q1073" s="30">
        <v>10.74</v>
      </c>
      <c r="R1073" s="30">
        <v>128.88</v>
      </c>
      <c r="S1073" s="30">
        <v>388.42</v>
      </c>
      <c r="T1073" s="30">
        <v>1544.96</v>
      </c>
      <c r="U1073" s="30">
        <v>1544.96</v>
      </c>
      <c r="V1073" s="30">
        <v>10.74</v>
      </c>
      <c r="W1073" s="30">
        <v>128.88</v>
      </c>
      <c r="X1073" s="30">
        <v>10.74</v>
      </c>
      <c r="Y1073" s="30">
        <v>128.88</v>
      </c>
      <c r="Z1073" s="30">
        <v>388.42</v>
      </c>
      <c r="AA1073" s="30">
        <v>1813.46</v>
      </c>
      <c r="AB1073" s="30">
        <v>0</v>
      </c>
      <c r="AC1073" s="30">
        <v>0</v>
      </c>
      <c r="AD1073" s="30">
        <v>0</v>
      </c>
    </row>
    <row r="1074" spans="1:30" hidden="1">
      <c r="A1074" s="30" t="s">
        <v>1655</v>
      </c>
      <c r="B1074" s="30" t="s">
        <v>1652</v>
      </c>
      <c r="C1074" s="30" t="b">
        <v>1</v>
      </c>
      <c r="D1074" s="30" t="s">
        <v>1240</v>
      </c>
      <c r="E1074" s="30" t="s">
        <v>10607</v>
      </c>
      <c r="F1074" s="30"/>
      <c r="G1074" s="30" t="s">
        <v>10608</v>
      </c>
      <c r="H1074" s="30">
        <v>0</v>
      </c>
      <c r="I1074" s="32">
        <v>43190</v>
      </c>
      <c r="J1074" s="32">
        <v>42388</v>
      </c>
      <c r="K1074" s="30"/>
      <c r="L1074" s="32">
        <v>42090</v>
      </c>
      <c r="M1074" s="30">
        <v>1933.38</v>
      </c>
      <c r="N1074" s="30">
        <v>0</v>
      </c>
      <c r="O1074" s="30">
        <v>10.74</v>
      </c>
      <c r="P1074" s="30">
        <v>128.88</v>
      </c>
      <c r="Q1074" s="30">
        <v>10.74</v>
      </c>
      <c r="R1074" s="30">
        <v>128.88</v>
      </c>
      <c r="S1074" s="30">
        <v>388.42</v>
      </c>
      <c r="T1074" s="30">
        <v>1544.96</v>
      </c>
      <c r="U1074" s="30">
        <v>1544.96</v>
      </c>
      <c r="V1074" s="30">
        <v>10.74</v>
      </c>
      <c r="W1074" s="30">
        <v>128.88</v>
      </c>
      <c r="X1074" s="30">
        <v>10.74</v>
      </c>
      <c r="Y1074" s="30">
        <v>128.88</v>
      </c>
      <c r="Z1074" s="30">
        <v>388.42</v>
      </c>
      <c r="AA1074" s="30">
        <v>1813.46</v>
      </c>
      <c r="AB1074" s="30">
        <v>0</v>
      </c>
      <c r="AC1074" s="30">
        <v>0</v>
      </c>
      <c r="AD1074" s="30">
        <v>0</v>
      </c>
    </row>
    <row r="1075" spans="1:30" hidden="1">
      <c r="A1075" s="30" t="s">
        <v>1656</v>
      </c>
      <c r="B1075" s="30" t="s">
        <v>1652</v>
      </c>
      <c r="C1075" s="30" t="b">
        <v>1</v>
      </c>
      <c r="D1075" s="30" t="s">
        <v>1240</v>
      </c>
      <c r="E1075" s="30" t="s">
        <v>10607</v>
      </c>
      <c r="F1075" s="30"/>
      <c r="G1075" s="30" t="s">
        <v>10608</v>
      </c>
      <c r="H1075" s="30">
        <v>0</v>
      </c>
      <c r="I1075" s="32">
        <v>43190</v>
      </c>
      <c r="J1075" s="32">
        <v>42388</v>
      </c>
      <c r="K1075" s="30"/>
      <c r="L1075" s="32">
        <v>42090</v>
      </c>
      <c r="M1075" s="30">
        <v>1933.38</v>
      </c>
      <c r="N1075" s="30">
        <v>0</v>
      </c>
      <c r="O1075" s="30">
        <v>10.74</v>
      </c>
      <c r="P1075" s="30">
        <v>128.88</v>
      </c>
      <c r="Q1075" s="30">
        <v>10.74</v>
      </c>
      <c r="R1075" s="30">
        <v>128.88</v>
      </c>
      <c r="S1075" s="30">
        <v>388.42</v>
      </c>
      <c r="T1075" s="30">
        <v>1544.96</v>
      </c>
      <c r="U1075" s="30">
        <v>1544.96</v>
      </c>
      <c r="V1075" s="30">
        <v>10.74</v>
      </c>
      <c r="W1075" s="30">
        <v>128.88</v>
      </c>
      <c r="X1075" s="30">
        <v>10.74</v>
      </c>
      <c r="Y1075" s="30">
        <v>128.88</v>
      </c>
      <c r="Z1075" s="30">
        <v>388.42</v>
      </c>
      <c r="AA1075" s="30">
        <v>1813.46</v>
      </c>
      <c r="AB1075" s="30">
        <v>0</v>
      </c>
      <c r="AC1075" s="30">
        <v>0</v>
      </c>
      <c r="AD1075" s="30">
        <v>0</v>
      </c>
    </row>
    <row r="1076" spans="1:30" hidden="1">
      <c r="A1076" s="30" t="s">
        <v>1657</v>
      </c>
      <c r="B1076" s="30" t="s">
        <v>1652</v>
      </c>
      <c r="C1076" s="30" t="b">
        <v>1</v>
      </c>
      <c r="D1076" s="30" t="s">
        <v>1240</v>
      </c>
      <c r="E1076" s="30" t="s">
        <v>10607</v>
      </c>
      <c r="F1076" s="30"/>
      <c r="G1076" s="30" t="s">
        <v>10608</v>
      </c>
      <c r="H1076" s="30">
        <v>0</v>
      </c>
      <c r="I1076" s="32">
        <v>43190</v>
      </c>
      <c r="J1076" s="32">
        <v>42388</v>
      </c>
      <c r="K1076" s="30"/>
      <c r="L1076" s="32">
        <v>42090</v>
      </c>
      <c r="M1076" s="30">
        <v>1933.38</v>
      </c>
      <c r="N1076" s="30">
        <v>0</v>
      </c>
      <c r="O1076" s="30">
        <v>10.74</v>
      </c>
      <c r="P1076" s="30">
        <v>128.88</v>
      </c>
      <c r="Q1076" s="30">
        <v>10.74</v>
      </c>
      <c r="R1076" s="30">
        <v>128.88</v>
      </c>
      <c r="S1076" s="30">
        <v>388.42</v>
      </c>
      <c r="T1076" s="30">
        <v>1544.96</v>
      </c>
      <c r="U1076" s="30">
        <v>1544.96</v>
      </c>
      <c r="V1076" s="30">
        <v>10.74</v>
      </c>
      <c r="W1076" s="30">
        <v>128.88</v>
      </c>
      <c r="X1076" s="30">
        <v>10.74</v>
      </c>
      <c r="Y1076" s="30">
        <v>128.88</v>
      </c>
      <c r="Z1076" s="30">
        <v>388.42</v>
      </c>
      <c r="AA1076" s="30">
        <v>1813.46</v>
      </c>
      <c r="AB1076" s="30">
        <v>0</v>
      </c>
      <c r="AC1076" s="30">
        <v>0</v>
      </c>
      <c r="AD1076" s="30">
        <v>0</v>
      </c>
    </row>
    <row r="1077" spans="1:30" hidden="1">
      <c r="A1077" s="30" t="s">
        <v>1658</v>
      </c>
      <c r="B1077" s="30" t="s">
        <v>1652</v>
      </c>
      <c r="C1077" s="30" t="b">
        <v>1</v>
      </c>
      <c r="D1077" s="30" t="s">
        <v>1240</v>
      </c>
      <c r="E1077" s="30" t="s">
        <v>10607</v>
      </c>
      <c r="F1077" s="30"/>
      <c r="G1077" s="30" t="s">
        <v>10608</v>
      </c>
      <c r="H1077" s="30">
        <v>0</v>
      </c>
      <c r="I1077" s="32">
        <v>43190</v>
      </c>
      <c r="J1077" s="32">
        <v>42388</v>
      </c>
      <c r="K1077" s="30"/>
      <c r="L1077" s="32">
        <v>42090</v>
      </c>
      <c r="M1077" s="30">
        <v>1933.38</v>
      </c>
      <c r="N1077" s="30">
        <v>0</v>
      </c>
      <c r="O1077" s="30">
        <v>10.74</v>
      </c>
      <c r="P1077" s="30">
        <v>128.88</v>
      </c>
      <c r="Q1077" s="30">
        <v>10.74</v>
      </c>
      <c r="R1077" s="30">
        <v>128.88</v>
      </c>
      <c r="S1077" s="30">
        <v>388.42</v>
      </c>
      <c r="T1077" s="30">
        <v>1544.96</v>
      </c>
      <c r="U1077" s="30">
        <v>1544.96</v>
      </c>
      <c r="V1077" s="30">
        <v>10.74</v>
      </c>
      <c r="W1077" s="30">
        <v>128.88</v>
      </c>
      <c r="X1077" s="30">
        <v>10.74</v>
      </c>
      <c r="Y1077" s="30">
        <v>128.88</v>
      </c>
      <c r="Z1077" s="30">
        <v>388.42</v>
      </c>
      <c r="AA1077" s="30">
        <v>1813.46</v>
      </c>
      <c r="AB1077" s="30">
        <v>0</v>
      </c>
      <c r="AC1077" s="30">
        <v>0</v>
      </c>
      <c r="AD1077" s="30">
        <v>0</v>
      </c>
    </row>
    <row r="1078" spans="1:30" hidden="1">
      <c r="A1078" s="30" t="s">
        <v>1659</v>
      </c>
      <c r="B1078" s="30" t="s">
        <v>1652</v>
      </c>
      <c r="C1078" s="30" t="b">
        <v>1</v>
      </c>
      <c r="D1078" s="30" t="s">
        <v>1240</v>
      </c>
      <c r="E1078" s="30" t="s">
        <v>10607</v>
      </c>
      <c r="F1078" s="30"/>
      <c r="G1078" s="30" t="s">
        <v>10608</v>
      </c>
      <c r="H1078" s="30">
        <v>0</v>
      </c>
      <c r="I1078" s="32">
        <v>43190</v>
      </c>
      <c r="J1078" s="32">
        <v>42388</v>
      </c>
      <c r="K1078" s="30"/>
      <c r="L1078" s="32">
        <v>42090</v>
      </c>
      <c r="M1078" s="30">
        <v>1933.38</v>
      </c>
      <c r="N1078" s="30">
        <v>0</v>
      </c>
      <c r="O1078" s="30">
        <v>10.74</v>
      </c>
      <c r="P1078" s="30">
        <v>128.88</v>
      </c>
      <c r="Q1078" s="30">
        <v>10.74</v>
      </c>
      <c r="R1078" s="30">
        <v>128.88</v>
      </c>
      <c r="S1078" s="30">
        <v>388.42</v>
      </c>
      <c r="T1078" s="30">
        <v>1544.96</v>
      </c>
      <c r="U1078" s="30">
        <v>1544.96</v>
      </c>
      <c r="V1078" s="30">
        <v>10.74</v>
      </c>
      <c r="W1078" s="30">
        <v>128.88</v>
      </c>
      <c r="X1078" s="30">
        <v>10.74</v>
      </c>
      <c r="Y1078" s="30">
        <v>128.88</v>
      </c>
      <c r="Z1078" s="30">
        <v>388.42</v>
      </c>
      <c r="AA1078" s="30">
        <v>1813.46</v>
      </c>
      <c r="AB1078" s="30">
        <v>0</v>
      </c>
      <c r="AC1078" s="30">
        <v>0</v>
      </c>
      <c r="AD1078" s="30">
        <v>0</v>
      </c>
    </row>
    <row r="1079" spans="1:30" hidden="1">
      <c r="A1079" s="30" t="s">
        <v>1660</v>
      </c>
      <c r="B1079" s="30" t="s">
        <v>1652</v>
      </c>
      <c r="C1079" s="30" t="b">
        <v>1</v>
      </c>
      <c r="D1079" s="30" t="s">
        <v>1240</v>
      </c>
      <c r="E1079" s="30" t="s">
        <v>10607</v>
      </c>
      <c r="F1079" s="30"/>
      <c r="G1079" s="30" t="s">
        <v>10608</v>
      </c>
      <c r="H1079" s="30">
        <v>0</v>
      </c>
      <c r="I1079" s="32">
        <v>43190</v>
      </c>
      <c r="J1079" s="32">
        <v>42388</v>
      </c>
      <c r="K1079" s="30"/>
      <c r="L1079" s="32">
        <v>42090</v>
      </c>
      <c r="M1079" s="30">
        <v>1933.38</v>
      </c>
      <c r="N1079" s="30">
        <v>0</v>
      </c>
      <c r="O1079" s="30">
        <v>10.74</v>
      </c>
      <c r="P1079" s="30">
        <v>128.88</v>
      </c>
      <c r="Q1079" s="30">
        <v>10.74</v>
      </c>
      <c r="R1079" s="30">
        <v>128.88</v>
      </c>
      <c r="S1079" s="30">
        <v>388.42</v>
      </c>
      <c r="T1079" s="30">
        <v>1544.96</v>
      </c>
      <c r="U1079" s="30">
        <v>1544.96</v>
      </c>
      <c r="V1079" s="30">
        <v>10.74</v>
      </c>
      <c r="W1079" s="30">
        <v>128.88</v>
      </c>
      <c r="X1079" s="30">
        <v>10.74</v>
      </c>
      <c r="Y1079" s="30">
        <v>128.88</v>
      </c>
      <c r="Z1079" s="30">
        <v>388.42</v>
      </c>
      <c r="AA1079" s="30">
        <v>1813.46</v>
      </c>
      <c r="AB1079" s="30">
        <v>0</v>
      </c>
      <c r="AC1079" s="30">
        <v>0</v>
      </c>
      <c r="AD1079" s="30">
        <v>0</v>
      </c>
    </row>
    <row r="1080" spans="1:30" hidden="1">
      <c r="A1080" s="30" t="s">
        <v>1661</v>
      </c>
      <c r="B1080" s="30" t="s">
        <v>1652</v>
      </c>
      <c r="C1080" s="30" t="b">
        <v>1</v>
      </c>
      <c r="D1080" s="30" t="s">
        <v>1240</v>
      </c>
      <c r="E1080" s="30" t="s">
        <v>10607</v>
      </c>
      <c r="F1080" s="30"/>
      <c r="G1080" s="30" t="s">
        <v>10608</v>
      </c>
      <c r="H1080" s="30">
        <v>0</v>
      </c>
      <c r="I1080" s="32">
        <v>43190</v>
      </c>
      <c r="J1080" s="32">
        <v>42388</v>
      </c>
      <c r="K1080" s="30"/>
      <c r="L1080" s="32">
        <v>42090</v>
      </c>
      <c r="M1080" s="30">
        <v>1933.38</v>
      </c>
      <c r="N1080" s="30">
        <v>0</v>
      </c>
      <c r="O1080" s="30">
        <v>10.74</v>
      </c>
      <c r="P1080" s="30">
        <v>128.88</v>
      </c>
      <c r="Q1080" s="30">
        <v>10.74</v>
      </c>
      <c r="R1080" s="30">
        <v>128.88</v>
      </c>
      <c r="S1080" s="30">
        <v>388.42</v>
      </c>
      <c r="T1080" s="30">
        <v>1544.96</v>
      </c>
      <c r="U1080" s="30">
        <v>1544.96</v>
      </c>
      <c r="V1080" s="30">
        <v>10.74</v>
      </c>
      <c r="W1080" s="30">
        <v>128.88</v>
      </c>
      <c r="X1080" s="30">
        <v>10.74</v>
      </c>
      <c r="Y1080" s="30">
        <v>128.88</v>
      </c>
      <c r="Z1080" s="30">
        <v>388.42</v>
      </c>
      <c r="AA1080" s="30">
        <v>1813.46</v>
      </c>
      <c r="AB1080" s="30">
        <v>0</v>
      </c>
      <c r="AC1080" s="30">
        <v>0</v>
      </c>
      <c r="AD1080" s="30">
        <v>0</v>
      </c>
    </row>
    <row r="1081" spans="1:30" hidden="1">
      <c r="A1081" s="30" t="s">
        <v>1662</v>
      </c>
      <c r="B1081" s="30" t="s">
        <v>1652</v>
      </c>
      <c r="C1081" s="30" t="b">
        <v>1</v>
      </c>
      <c r="D1081" s="30" t="s">
        <v>1240</v>
      </c>
      <c r="E1081" s="30" t="s">
        <v>10607</v>
      </c>
      <c r="F1081" s="30"/>
      <c r="G1081" s="30" t="s">
        <v>10608</v>
      </c>
      <c r="H1081" s="30">
        <v>0</v>
      </c>
      <c r="I1081" s="32">
        <v>43190</v>
      </c>
      <c r="J1081" s="32">
        <v>42388</v>
      </c>
      <c r="K1081" s="30"/>
      <c r="L1081" s="32">
        <v>42090</v>
      </c>
      <c r="M1081" s="30">
        <v>1933.38</v>
      </c>
      <c r="N1081" s="30">
        <v>0</v>
      </c>
      <c r="O1081" s="30">
        <v>10.74</v>
      </c>
      <c r="P1081" s="30">
        <v>128.88</v>
      </c>
      <c r="Q1081" s="30">
        <v>10.74</v>
      </c>
      <c r="R1081" s="30">
        <v>128.88</v>
      </c>
      <c r="S1081" s="30">
        <v>388.42</v>
      </c>
      <c r="T1081" s="30">
        <v>1544.96</v>
      </c>
      <c r="U1081" s="30">
        <v>1544.96</v>
      </c>
      <c r="V1081" s="30">
        <v>10.74</v>
      </c>
      <c r="W1081" s="30">
        <v>128.88</v>
      </c>
      <c r="X1081" s="30">
        <v>10.74</v>
      </c>
      <c r="Y1081" s="30">
        <v>128.88</v>
      </c>
      <c r="Z1081" s="30">
        <v>388.42</v>
      </c>
      <c r="AA1081" s="30">
        <v>1813.46</v>
      </c>
      <c r="AB1081" s="30">
        <v>0</v>
      </c>
      <c r="AC1081" s="30">
        <v>0</v>
      </c>
      <c r="AD1081" s="30">
        <v>0</v>
      </c>
    </row>
    <row r="1082" spans="1:30" hidden="1">
      <c r="A1082" s="30" t="s">
        <v>1663</v>
      </c>
      <c r="B1082" s="30" t="s">
        <v>1652</v>
      </c>
      <c r="C1082" s="30" t="b">
        <v>1</v>
      </c>
      <c r="D1082" s="30" t="s">
        <v>1240</v>
      </c>
      <c r="E1082" s="30" t="s">
        <v>10607</v>
      </c>
      <c r="F1082" s="30"/>
      <c r="G1082" s="30" t="s">
        <v>10608</v>
      </c>
      <c r="H1082" s="30">
        <v>0</v>
      </c>
      <c r="I1082" s="32">
        <v>43190</v>
      </c>
      <c r="J1082" s="32">
        <v>42388</v>
      </c>
      <c r="K1082" s="30"/>
      <c r="L1082" s="32">
        <v>42090</v>
      </c>
      <c r="M1082" s="30">
        <v>1933.38</v>
      </c>
      <c r="N1082" s="30">
        <v>0</v>
      </c>
      <c r="O1082" s="30">
        <v>10.74</v>
      </c>
      <c r="P1082" s="30">
        <v>128.88</v>
      </c>
      <c r="Q1082" s="30">
        <v>10.74</v>
      </c>
      <c r="R1082" s="30">
        <v>128.88</v>
      </c>
      <c r="S1082" s="30">
        <v>388.42</v>
      </c>
      <c r="T1082" s="30">
        <v>1544.96</v>
      </c>
      <c r="U1082" s="30">
        <v>1544.96</v>
      </c>
      <c r="V1082" s="30">
        <v>10.74</v>
      </c>
      <c r="W1082" s="30">
        <v>128.88</v>
      </c>
      <c r="X1082" s="30">
        <v>10.74</v>
      </c>
      <c r="Y1082" s="30">
        <v>128.88</v>
      </c>
      <c r="Z1082" s="30">
        <v>388.42</v>
      </c>
      <c r="AA1082" s="30">
        <v>1813.46</v>
      </c>
      <c r="AB1082" s="30">
        <v>0</v>
      </c>
      <c r="AC1082" s="30">
        <v>0</v>
      </c>
      <c r="AD1082" s="30">
        <v>0</v>
      </c>
    </row>
    <row r="1083" spans="1:30" hidden="1">
      <c r="A1083" s="30" t="s">
        <v>1664</v>
      </c>
      <c r="B1083" s="30" t="s">
        <v>1652</v>
      </c>
      <c r="C1083" s="30" t="b">
        <v>1</v>
      </c>
      <c r="D1083" s="30" t="s">
        <v>1240</v>
      </c>
      <c r="E1083" s="30" t="s">
        <v>10607</v>
      </c>
      <c r="F1083" s="30"/>
      <c r="G1083" s="30" t="s">
        <v>10608</v>
      </c>
      <c r="H1083" s="30">
        <v>0</v>
      </c>
      <c r="I1083" s="32">
        <v>43190</v>
      </c>
      <c r="J1083" s="32">
        <v>42388</v>
      </c>
      <c r="K1083" s="30"/>
      <c r="L1083" s="32">
        <v>42090</v>
      </c>
      <c r="M1083" s="30">
        <v>1933.38</v>
      </c>
      <c r="N1083" s="30">
        <v>0</v>
      </c>
      <c r="O1083" s="30">
        <v>10.74</v>
      </c>
      <c r="P1083" s="30">
        <v>128.88</v>
      </c>
      <c r="Q1083" s="30">
        <v>10.74</v>
      </c>
      <c r="R1083" s="30">
        <v>128.88</v>
      </c>
      <c r="S1083" s="30">
        <v>388.42</v>
      </c>
      <c r="T1083" s="30">
        <v>1544.96</v>
      </c>
      <c r="U1083" s="30">
        <v>1544.96</v>
      </c>
      <c r="V1083" s="30">
        <v>10.74</v>
      </c>
      <c r="W1083" s="30">
        <v>128.88</v>
      </c>
      <c r="X1083" s="30">
        <v>10.74</v>
      </c>
      <c r="Y1083" s="30">
        <v>128.88</v>
      </c>
      <c r="Z1083" s="30">
        <v>388.42</v>
      </c>
      <c r="AA1083" s="30">
        <v>1813.46</v>
      </c>
      <c r="AB1083" s="30">
        <v>0</v>
      </c>
      <c r="AC1083" s="30">
        <v>0</v>
      </c>
      <c r="AD1083" s="30">
        <v>0</v>
      </c>
    </row>
    <row r="1084" spans="1:30" hidden="1">
      <c r="A1084" s="30" t="s">
        <v>1665</v>
      </c>
      <c r="B1084" s="30" t="s">
        <v>1652</v>
      </c>
      <c r="C1084" s="30" t="b">
        <v>1</v>
      </c>
      <c r="D1084" s="30" t="s">
        <v>1240</v>
      </c>
      <c r="E1084" s="30" t="s">
        <v>10607</v>
      </c>
      <c r="F1084" s="30"/>
      <c r="G1084" s="30" t="s">
        <v>10608</v>
      </c>
      <c r="H1084" s="30">
        <v>0</v>
      </c>
      <c r="I1084" s="32">
        <v>43190</v>
      </c>
      <c r="J1084" s="32">
        <v>42388</v>
      </c>
      <c r="K1084" s="30"/>
      <c r="L1084" s="32">
        <v>42090</v>
      </c>
      <c r="M1084" s="30">
        <v>1933.38</v>
      </c>
      <c r="N1084" s="30">
        <v>0</v>
      </c>
      <c r="O1084" s="30">
        <v>10.74</v>
      </c>
      <c r="P1084" s="30">
        <v>128.88</v>
      </c>
      <c r="Q1084" s="30">
        <v>10.74</v>
      </c>
      <c r="R1084" s="30">
        <v>128.88</v>
      </c>
      <c r="S1084" s="30">
        <v>388.42</v>
      </c>
      <c r="T1084" s="30">
        <v>1544.96</v>
      </c>
      <c r="U1084" s="30">
        <v>1544.96</v>
      </c>
      <c r="V1084" s="30">
        <v>10.74</v>
      </c>
      <c r="W1084" s="30">
        <v>128.88</v>
      </c>
      <c r="X1084" s="30">
        <v>10.74</v>
      </c>
      <c r="Y1084" s="30">
        <v>128.88</v>
      </c>
      <c r="Z1084" s="30">
        <v>388.42</v>
      </c>
      <c r="AA1084" s="30">
        <v>1813.46</v>
      </c>
      <c r="AB1084" s="30">
        <v>0</v>
      </c>
      <c r="AC1084" s="30">
        <v>0</v>
      </c>
      <c r="AD1084" s="30">
        <v>0</v>
      </c>
    </row>
    <row r="1085" spans="1:30" hidden="1">
      <c r="A1085" s="30" t="s">
        <v>1666</v>
      </c>
      <c r="B1085" s="30" t="s">
        <v>1652</v>
      </c>
      <c r="C1085" s="30" t="b">
        <v>1</v>
      </c>
      <c r="D1085" s="30" t="s">
        <v>1240</v>
      </c>
      <c r="E1085" s="30" t="s">
        <v>10607</v>
      </c>
      <c r="F1085" s="30"/>
      <c r="G1085" s="30" t="s">
        <v>10608</v>
      </c>
      <c r="H1085" s="30">
        <v>0</v>
      </c>
      <c r="I1085" s="32">
        <v>43190</v>
      </c>
      <c r="J1085" s="32">
        <v>42388</v>
      </c>
      <c r="K1085" s="30"/>
      <c r="L1085" s="32">
        <v>42090</v>
      </c>
      <c r="M1085" s="30">
        <v>1933.38</v>
      </c>
      <c r="N1085" s="30">
        <v>0</v>
      </c>
      <c r="O1085" s="30">
        <v>10.74</v>
      </c>
      <c r="P1085" s="30">
        <v>128.88</v>
      </c>
      <c r="Q1085" s="30">
        <v>10.74</v>
      </c>
      <c r="R1085" s="30">
        <v>128.88</v>
      </c>
      <c r="S1085" s="30">
        <v>388.42</v>
      </c>
      <c r="T1085" s="30">
        <v>1544.96</v>
      </c>
      <c r="U1085" s="30">
        <v>1544.96</v>
      </c>
      <c r="V1085" s="30">
        <v>10.74</v>
      </c>
      <c r="W1085" s="30">
        <v>128.88</v>
      </c>
      <c r="X1085" s="30">
        <v>10.74</v>
      </c>
      <c r="Y1085" s="30">
        <v>128.88</v>
      </c>
      <c r="Z1085" s="30">
        <v>388.42</v>
      </c>
      <c r="AA1085" s="30">
        <v>1813.46</v>
      </c>
      <c r="AB1085" s="30">
        <v>0</v>
      </c>
      <c r="AC1085" s="30">
        <v>0</v>
      </c>
      <c r="AD1085" s="30">
        <v>0</v>
      </c>
    </row>
    <row r="1086" spans="1:30" hidden="1">
      <c r="A1086" s="30" t="s">
        <v>1667</v>
      </c>
      <c r="B1086" s="30" t="s">
        <v>1652</v>
      </c>
      <c r="C1086" s="30" t="b">
        <v>1</v>
      </c>
      <c r="D1086" s="30" t="s">
        <v>1240</v>
      </c>
      <c r="E1086" s="30" t="s">
        <v>10607</v>
      </c>
      <c r="F1086" s="30"/>
      <c r="G1086" s="30" t="s">
        <v>10608</v>
      </c>
      <c r="H1086" s="30">
        <v>0</v>
      </c>
      <c r="I1086" s="32">
        <v>43190</v>
      </c>
      <c r="J1086" s="32">
        <v>42388</v>
      </c>
      <c r="K1086" s="30"/>
      <c r="L1086" s="32">
        <v>42090</v>
      </c>
      <c r="M1086" s="30">
        <v>1933.38</v>
      </c>
      <c r="N1086" s="30">
        <v>0</v>
      </c>
      <c r="O1086" s="30">
        <v>10.74</v>
      </c>
      <c r="P1086" s="30">
        <v>128.88</v>
      </c>
      <c r="Q1086" s="30">
        <v>10.74</v>
      </c>
      <c r="R1086" s="30">
        <v>128.88</v>
      </c>
      <c r="S1086" s="30">
        <v>388.42</v>
      </c>
      <c r="T1086" s="30">
        <v>1544.96</v>
      </c>
      <c r="U1086" s="30">
        <v>1544.96</v>
      </c>
      <c r="V1086" s="30">
        <v>10.74</v>
      </c>
      <c r="W1086" s="30">
        <v>128.88</v>
      </c>
      <c r="X1086" s="30">
        <v>10.74</v>
      </c>
      <c r="Y1086" s="30">
        <v>128.88</v>
      </c>
      <c r="Z1086" s="30">
        <v>388.42</v>
      </c>
      <c r="AA1086" s="30">
        <v>1813.46</v>
      </c>
      <c r="AB1086" s="30">
        <v>0</v>
      </c>
      <c r="AC1086" s="30">
        <v>0</v>
      </c>
      <c r="AD1086" s="30">
        <v>0</v>
      </c>
    </row>
    <row r="1087" spans="1:30" hidden="1">
      <c r="A1087" s="30" t="s">
        <v>1668</v>
      </c>
      <c r="B1087" s="30" t="s">
        <v>1652</v>
      </c>
      <c r="C1087" s="30" t="b">
        <v>1</v>
      </c>
      <c r="D1087" s="30" t="s">
        <v>1240</v>
      </c>
      <c r="E1087" s="30" t="s">
        <v>10607</v>
      </c>
      <c r="F1087" s="30"/>
      <c r="G1087" s="30" t="s">
        <v>10608</v>
      </c>
      <c r="H1087" s="30">
        <v>0</v>
      </c>
      <c r="I1087" s="32">
        <v>43190</v>
      </c>
      <c r="J1087" s="32">
        <v>42388</v>
      </c>
      <c r="K1087" s="30"/>
      <c r="L1087" s="32">
        <v>42090</v>
      </c>
      <c r="M1087" s="30">
        <v>1933.38</v>
      </c>
      <c r="N1087" s="30">
        <v>0</v>
      </c>
      <c r="O1087" s="30">
        <v>10.74</v>
      </c>
      <c r="P1087" s="30">
        <v>128.88</v>
      </c>
      <c r="Q1087" s="30">
        <v>10.74</v>
      </c>
      <c r="R1087" s="30">
        <v>128.88</v>
      </c>
      <c r="S1087" s="30">
        <v>388.42</v>
      </c>
      <c r="T1087" s="30">
        <v>1544.96</v>
      </c>
      <c r="U1087" s="30">
        <v>1544.96</v>
      </c>
      <c r="V1087" s="30">
        <v>10.74</v>
      </c>
      <c r="W1087" s="30">
        <v>128.88</v>
      </c>
      <c r="X1087" s="30">
        <v>10.74</v>
      </c>
      <c r="Y1087" s="30">
        <v>128.88</v>
      </c>
      <c r="Z1087" s="30">
        <v>388.42</v>
      </c>
      <c r="AA1087" s="30">
        <v>1813.46</v>
      </c>
      <c r="AB1087" s="30">
        <v>0</v>
      </c>
      <c r="AC1087" s="30">
        <v>0</v>
      </c>
      <c r="AD1087" s="30">
        <v>0</v>
      </c>
    </row>
    <row r="1088" spans="1:30" hidden="1">
      <c r="A1088" s="30" t="s">
        <v>1669</v>
      </c>
      <c r="B1088" s="30" t="s">
        <v>1652</v>
      </c>
      <c r="C1088" s="30" t="b">
        <v>1</v>
      </c>
      <c r="D1088" s="30" t="s">
        <v>1240</v>
      </c>
      <c r="E1088" s="30" t="s">
        <v>10607</v>
      </c>
      <c r="F1088" s="30"/>
      <c r="G1088" s="30" t="s">
        <v>10608</v>
      </c>
      <c r="H1088" s="30">
        <v>0</v>
      </c>
      <c r="I1088" s="32">
        <v>43190</v>
      </c>
      <c r="J1088" s="32">
        <v>42388</v>
      </c>
      <c r="K1088" s="30"/>
      <c r="L1088" s="32">
        <v>42090</v>
      </c>
      <c r="M1088" s="30">
        <v>1933.38</v>
      </c>
      <c r="N1088" s="30">
        <v>0</v>
      </c>
      <c r="O1088" s="30">
        <v>10.74</v>
      </c>
      <c r="P1088" s="30">
        <v>128.88</v>
      </c>
      <c r="Q1088" s="30">
        <v>10.74</v>
      </c>
      <c r="R1088" s="30">
        <v>128.88</v>
      </c>
      <c r="S1088" s="30">
        <v>388.42</v>
      </c>
      <c r="T1088" s="30">
        <v>1544.96</v>
      </c>
      <c r="U1088" s="30">
        <v>1544.96</v>
      </c>
      <c r="V1088" s="30">
        <v>10.74</v>
      </c>
      <c r="W1088" s="30">
        <v>128.88</v>
      </c>
      <c r="X1088" s="30">
        <v>10.74</v>
      </c>
      <c r="Y1088" s="30">
        <v>128.88</v>
      </c>
      <c r="Z1088" s="30">
        <v>388.42</v>
      </c>
      <c r="AA1088" s="30">
        <v>1813.46</v>
      </c>
      <c r="AB1088" s="30">
        <v>0</v>
      </c>
      <c r="AC1088" s="30">
        <v>0</v>
      </c>
      <c r="AD1088" s="30">
        <v>0</v>
      </c>
    </row>
    <row r="1089" spans="1:30" hidden="1">
      <c r="A1089" s="30" t="s">
        <v>1670</v>
      </c>
      <c r="B1089" s="30" t="s">
        <v>1652</v>
      </c>
      <c r="C1089" s="30" t="b">
        <v>1</v>
      </c>
      <c r="D1089" s="30" t="s">
        <v>1240</v>
      </c>
      <c r="E1089" s="30" t="s">
        <v>10607</v>
      </c>
      <c r="F1089" s="30"/>
      <c r="G1089" s="30" t="s">
        <v>10608</v>
      </c>
      <c r="H1089" s="30">
        <v>0</v>
      </c>
      <c r="I1089" s="32">
        <v>43190</v>
      </c>
      <c r="J1089" s="32">
        <v>42388</v>
      </c>
      <c r="K1089" s="30"/>
      <c r="L1089" s="32">
        <v>42090</v>
      </c>
      <c r="M1089" s="30">
        <v>1933.38</v>
      </c>
      <c r="N1089" s="30">
        <v>0</v>
      </c>
      <c r="O1089" s="30">
        <v>10.74</v>
      </c>
      <c r="P1089" s="30">
        <v>128.88</v>
      </c>
      <c r="Q1089" s="30">
        <v>10.74</v>
      </c>
      <c r="R1089" s="30">
        <v>128.88</v>
      </c>
      <c r="S1089" s="30">
        <v>388.42</v>
      </c>
      <c r="T1089" s="30">
        <v>1544.96</v>
      </c>
      <c r="U1089" s="30">
        <v>1544.96</v>
      </c>
      <c r="V1089" s="30">
        <v>10.74</v>
      </c>
      <c r="W1089" s="30">
        <v>128.88</v>
      </c>
      <c r="X1089" s="30">
        <v>10.74</v>
      </c>
      <c r="Y1089" s="30">
        <v>128.88</v>
      </c>
      <c r="Z1089" s="30">
        <v>388.42</v>
      </c>
      <c r="AA1089" s="30">
        <v>1813.46</v>
      </c>
      <c r="AB1089" s="30">
        <v>0</v>
      </c>
      <c r="AC1089" s="30">
        <v>0</v>
      </c>
      <c r="AD1089" s="30">
        <v>0</v>
      </c>
    </row>
    <row r="1090" spans="1:30" hidden="1">
      <c r="A1090" s="30" t="s">
        <v>1671</v>
      </c>
      <c r="B1090" s="30" t="s">
        <v>1652</v>
      </c>
      <c r="C1090" s="30" t="b">
        <v>1</v>
      </c>
      <c r="D1090" s="30" t="s">
        <v>1240</v>
      </c>
      <c r="E1090" s="30" t="s">
        <v>10607</v>
      </c>
      <c r="F1090" s="30"/>
      <c r="G1090" s="30" t="s">
        <v>10608</v>
      </c>
      <c r="H1090" s="30">
        <v>0</v>
      </c>
      <c r="I1090" s="32">
        <v>43190</v>
      </c>
      <c r="J1090" s="32">
        <v>42388</v>
      </c>
      <c r="K1090" s="30"/>
      <c r="L1090" s="32">
        <v>42090</v>
      </c>
      <c r="M1090" s="30">
        <v>1933.38</v>
      </c>
      <c r="N1090" s="30">
        <v>0</v>
      </c>
      <c r="O1090" s="30">
        <v>10.74</v>
      </c>
      <c r="P1090" s="30">
        <v>128.88</v>
      </c>
      <c r="Q1090" s="30">
        <v>10.74</v>
      </c>
      <c r="R1090" s="30">
        <v>128.88</v>
      </c>
      <c r="S1090" s="30">
        <v>388.42</v>
      </c>
      <c r="T1090" s="30">
        <v>1544.96</v>
      </c>
      <c r="U1090" s="30">
        <v>1544.96</v>
      </c>
      <c r="V1090" s="30">
        <v>10.74</v>
      </c>
      <c r="W1090" s="30">
        <v>128.88</v>
      </c>
      <c r="X1090" s="30">
        <v>10.74</v>
      </c>
      <c r="Y1090" s="30">
        <v>128.88</v>
      </c>
      <c r="Z1090" s="30">
        <v>388.42</v>
      </c>
      <c r="AA1090" s="30">
        <v>1813.46</v>
      </c>
      <c r="AB1090" s="30">
        <v>0</v>
      </c>
      <c r="AC1090" s="30">
        <v>0</v>
      </c>
      <c r="AD1090" s="30">
        <v>0</v>
      </c>
    </row>
    <row r="1091" spans="1:30" hidden="1">
      <c r="A1091" s="30" t="s">
        <v>1672</v>
      </c>
      <c r="B1091" s="30" t="s">
        <v>1652</v>
      </c>
      <c r="C1091" s="30" t="b">
        <v>1</v>
      </c>
      <c r="D1091" s="30" t="s">
        <v>1240</v>
      </c>
      <c r="E1091" s="30" t="s">
        <v>10607</v>
      </c>
      <c r="F1091" s="30"/>
      <c r="G1091" s="30" t="s">
        <v>10608</v>
      </c>
      <c r="H1091" s="30">
        <v>0</v>
      </c>
      <c r="I1091" s="32">
        <v>43190</v>
      </c>
      <c r="J1091" s="32">
        <v>42388</v>
      </c>
      <c r="K1091" s="30"/>
      <c r="L1091" s="32">
        <v>42090</v>
      </c>
      <c r="M1091" s="30">
        <v>1933.38</v>
      </c>
      <c r="N1091" s="30">
        <v>0</v>
      </c>
      <c r="O1091" s="30">
        <v>10.74</v>
      </c>
      <c r="P1091" s="30">
        <v>128.88</v>
      </c>
      <c r="Q1091" s="30">
        <v>10.74</v>
      </c>
      <c r="R1091" s="30">
        <v>128.88</v>
      </c>
      <c r="S1091" s="30">
        <v>388.42</v>
      </c>
      <c r="T1091" s="30">
        <v>1544.96</v>
      </c>
      <c r="U1091" s="30">
        <v>1544.96</v>
      </c>
      <c r="V1091" s="30">
        <v>10.74</v>
      </c>
      <c r="W1091" s="30">
        <v>128.88</v>
      </c>
      <c r="X1091" s="30">
        <v>10.74</v>
      </c>
      <c r="Y1091" s="30">
        <v>128.88</v>
      </c>
      <c r="Z1091" s="30">
        <v>388.42</v>
      </c>
      <c r="AA1091" s="30">
        <v>1813.46</v>
      </c>
      <c r="AB1091" s="30">
        <v>0</v>
      </c>
      <c r="AC1091" s="30">
        <v>0</v>
      </c>
      <c r="AD1091" s="30">
        <v>0</v>
      </c>
    </row>
    <row r="1092" spans="1:30" hidden="1">
      <c r="A1092" s="30" t="s">
        <v>1673</v>
      </c>
      <c r="B1092" s="30" t="s">
        <v>1652</v>
      </c>
      <c r="C1092" s="30" t="b">
        <v>1</v>
      </c>
      <c r="D1092" s="30" t="s">
        <v>1240</v>
      </c>
      <c r="E1092" s="30" t="s">
        <v>10607</v>
      </c>
      <c r="F1092" s="30"/>
      <c r="G1092" s="30" t="s">
        <v>10608</v>
      </c>
      <c r="H1092" s="30">
        <v>0</v>
      </c>
      <c r="I1092" s="32">
        <v>43190</v>
      </c>
      <c r="J1092" s="32">
        <v>42388</v>
      </c>
      <c r="K1092" s="30"/>
      <c r="L1092" s="32">
        <v>42090</v>
      </c>
      <c r="M1092" s="30">
        <v>1933.38</v>
      </c>
      <c r="N1092" s="30">
        <v>0</v>
      </c>
      <c r="O1092" s="30">
        <v>10.74</v>
      </c>
      <c r="P1092" s="30">
        <v>128.88</v>
      </c>
      <c r="Q1092" s="30">
        <v>10.74</v>
      </c>
      <c r="R1092" s="30">
        <v>128.88</v>
      </c>
      <c r="S1092" s="30">
        <v>388.42</v>
      </c>
      <c r="T1092" s="30">
        <v>1544.96</v>
      </c>
      <c r="U1092" s="30">
        <v>1544.96</v>
      </c>
      <c r="V1092" s="30">
        <v>10.74</v>
      </c>
      <c r="W1092" s="30">
        <v>128.88</v>
      </c>
      <c r="X1092" s="30">
        <v>10.74</v>
      </c>
      <c r="Y1092" s="30">
        <v>128.88</v>
      </c>
      <c r="Z1092" s="30">
        <v>388.42</v>
      </c>
      <c r="AA1092" s="30">
        <v>1813.46</v>
      </c>
      <c r="AB1092" s="30">
        <v>0</v>
      </c>
      <c r="AC1092" s="30">
        <v>0</v>
      </c>
      <c r="AD1092" s="30">
        <v>0</v>
      </c>
    </row>
    <row r="1093" spans="1:30" hidden="1">
      <c r="A1093" s="30" t="s">
        <v>1674</v>
      </c>
      <c r="B1093" s="30" t="s">
        <v>1652</v>
      </c>
      <c r="C1093" s="30" t="b">
        <v>1</v>
      </c>
      <c r="D1093" s="30" t="s">
        <v>1240</v>
      </c>
      <c r="E1093" s="30" t="s">
        <v>10607</v>
      </c>
      <c r="F1093" s="30"/>
      <c r="G1093" s="30" t="s">
        <v>10608</v>
      </c>
      <c r="H1093" s="30">
        <v>0</v>
      </c>
      <c r="I1093" s="32">
        <v>43190</v>
      </c>
      <c r="J1093" s="32">
        <v>42388</v>
      </c>
      <c r="K1093" s="30"/>
      <c r="L1093" s="32">
        <v>42090</v>
      </c>
      <c r="M1093" s="30">
        <v>1933.38</v>
      </c>
      <c r="N1093" s="30">
        <v>0</v>
      </c>
      <c r="O1093" s="30">
        <v>10.74</v>
      </c>
      <c r="P1093" s="30">
        <v>128.88</v>
      </c>
      <c r="Q1093" s="30">
        <v>10.74</v>
      </c>
      <c r="R1093" s="30">
        <v>128.88</v>
      </c>
      <c r="S1093" s="30">
        <v>388.42</v>
      </c>
      <c r="T1093" s="30">
        <v>1544.96</v>
      </c>
      <c r="U1093" s="30">
        <v>1544.96</v>
      </c>
      <c r="V1093" s="30">
        <v>10.74</v>
      </c>
      <c r="W1093" s="30">
        <v>128.88</v>
      </c>
      <c r="X1093" s="30">
        <v>10.74</v>
      </c>
      <c r="Y1093" s="30">
        <v>128.88</v>
      </c>
      <c r="Z1093" s="30">
        <v>388.42</v>
      </c>
      <c r="AA1093" s="30">
        <v>1813.46</v>
      </c>
      <c r="AB1093" s="30">
        <v>0</v>
      </c>
      <c r="AC1093" s="30">
        <v>0</v>
      </c>
      <c r="AD1093" s="30">
        <v>0</v>
      </c>
    </row>
    <row r="1094" spans="1:30" hidden="1">
      <c r="A1094" s="30" t="s">
        <v>1675</v>
      </c>
      <c r="B1094" s="30" t="s">
        <v>1652</v>
      </c>
      <c r="C1094" s="30" t="b">
        <v>1</v>
      </c>
      <c r="D1094" s="30" t="s">
        <v>1240</v>
      </c>
      <c r="E1094" s="30" t="s">
        <v>10607</v>
      </c>
      <c r="F1094" s="30"/>
      <c r="G1094" s="30" t="s">
        <v>10608</v>
      </c>
      <c r="H1094" s="30">
        <v>0</v>
      </c>
      <c r="I1094" s="32">
        <v>43190</v>
      </c>
      <c r="J1094" s="32">
        <v>42388</v>
      </c>
      <c r="K1094" s="30"/>
      <c r="L1094" s="32">
        <v>42090</v>
      </c>
      <c r="M1094" s="30">
        <v>1933.38</v>
      </c>
      <c r="N1094" s="30">
        <v>0</v>
      </c>
      <c r="O1094" s="30">
        <v>10.74</v>
      </c>
      <c r="P1094" s="30">
        <v>128.88</v>
      </c>
      <c r="Q1094" s="30">
        <v>10.74</v>
      </c>
      <c r="R1094" s="30">
        <v>128.88</v>
      </c>
      <c r="S1094" s="30">
        <v>388.42</v>
      </c>
      <c r="T1094" s="30">
        <v>1544.96</v>
      </c>
      <c r="U1094" s="30">
        <v>1544.96</v>
      </c>
      <c r="V1094" s="30">
        <v>10.74</v>
      </c>
      <c r="W1094" s="30">
        <v>128.88</v>
      </c>
      <c r="X1094" s="30">
        <v>10.74</v>
      </c>
      <c r="Y1094" s="30">
        <v>128.88</v>
      </c>
      <c r="Z1094" s="30">
        <v>388.42</v>
      </c>
      <c r="AA1094" s="30">
        <v>1813.46</v>
      </c>
      <c r="AB1094" s="30">
        <v>0</v>
      </c>
      <c r="AC1094" s="30">
        <v>0</v>
      </c>
      <c r="AD1094" s="30">
        <v>0</v>
      </c>
    </row>
    <row r="1095" spans="1:30" hidden="1">
      <c r="A1095" s="30" t="s">
        <v>1676</v>
      </c>
      <c r="B1095" s="30" t="s">
        <v>1652</v>
      </c>
      <c r="C1095" s="30" t="b">
        <v>1</v>
      </c>
      <c r="D1095" s="30" t="s">
        <v>1240</v>
      </c>
      <c r="E1095" s="30" t="s">
        <v>10607</v>
      </c>
      <c r="F1095" s="30"/>
      <c r="G1095" s="30" t="s">
        <v>10608</v>
      </c>
      <c r="H1095" s="30">
        <v>0</v>
      </c>
      <c r="I1095" s="32">
        <v>43190</v>
      </c>
      <c r="J1095" s="32">
        <v>42388</v>
      </c>
      <c r="K1095" s="30"/>
      <c r="L1095" s="32">
        <v>42090</v>
      </c>
      <c r="M1095" s="30">
        <v>1933.38</v>
      </c>
      <c r="N1095" s="30">
        <v>0</v>
      </c>
      <c r="O1095" s="30">
        <v>10.74</v>
      </c>
      <c r="P1095" s="30">
        <v>128.88</v>
      </c>
      <c r="Q1095" s="30">
        <v>10.74</v>
      </c>
      <c r="R1095" s="30">
        <v>128.88</v>
      </c>
      <c r="S1095" s="30">
        <v>388.42</v>
      </c>
      <c r="T1095" s="30">
        <v>1544.96</v>
      </c>
      <c r="U1095" s="30">
        <v>1544.96</v>
      </c>
      <c r="V1095" s="30">
        <v>10.74</v>
      </c>
      <c r="W1095" s="30">
        <v>128.88</v>
      </c>
      <c r="X1095" s="30">
        <v>10.74</v>
      </c>
      <c r="Y1095" s="30">
        <v>128.88</v>
      </c>
      <c r="Z1095" s="30">
        <v>388.42</v>
      </c>
      <c r="AA1095" s="30">
        <v>1813.46</v>
      </c>
      <c r="AB1095" s="30">
        <v>0</v>
      </c>
      <c r="AC1095" s="30">
        <v>0</v>
      </c>
      <c r="AD1095" s="30">
        <v>0</v>
      </c>
    </row>
    <row r="1096" spans="1:30" hidden="1">
      <c r="A1096" s="30" t="s">
        <v>1677</v>
      </c>
      <c r="B1096" s="30" t="s">
        <v>1652</v>
      </c>
      <c r="C1096" s="30" t="b">
        <v>1</v>
      </c>
      <c r="D1096" s="30" t="s">
        <v>1240</v>
      </c>
      <c r="E1096" s="30" t="s">
        <v>10607</v>
      </c>
      <c r="F1096" s="30"/>
      <c r="G1096" s="30" t="s">
        <v>10608</v>
      </c>
      <c r="H1096" s="30">
        <v>0</v>
      </c>
      <c r="I1096" s="32">
        <v>43190</v>
      </c>
      <c r="J1096" s="32">
        <v>42388</v>
      </c>
      <c r="K1096" s="30"/>
      <c r="L1096" s="32">
        <v>42090</v>
      </c>
      <c r="M1096" s="30">
        <v>1933.38</v>
      </c>
      <c r="N1096" s="30">
        <v>0</v>
      </c>
      <c r="O1096" s="30">
        <v>10.74</v>
      </c>
      <c r="P1096" s="30">
        <v>128.88</v>
      </c>
      <c r="Q1096" s="30">
        <v>10.74</v>
      </c>
      <c r="R1096" s="30">
        <v>128.88</v>
      </c>
      <c r="S1096" s="30">
        <v>388.42</v>
      </c>
      <c r="T1096" s="30">
        <v>1544.96</v>
      </c>
      <c r="U1096" s="30">
        <v>1544.96</v>
      </c>
      <c r="V1096" s="30">
        <v>10.74</v>
      </c>
      <c r="W1096" s="30">
        <v>128.88</v>
      </c>
      <c r="X1096" s="30">
        <v>10.74</v>
      </c>
      <c r="Y1096" s="30">
        <v>128.88</v>
      </c>
      <c r="Z1096" s="30">
        <v>388.42</v>
      </c>
      <c r="AA1096" s="30">
        <v>1813.46</v>
      </c>
      <c r="AB1096" s="30">
        <v>0</v>
      </c>
      <c r="AC1096" s="30">
        <v>0</v>
      </c>
      <c r="AD1096" s="30">
        <v>0</v>
      </c>
    </row>
    <row r="1097" spans="1:30" hidden="1">
      <c r="A1097" s="30" t="s">
        <v>1678</v>
      </c>
      <c r="B1097" s="30" t="s">
        <v>1652</v>
      </c>
      <c r="C1097" s="30" t="b">
        <v>1</v>
      </c>
      <c r="D1097" s="30" t="s">
        <v>1240</v>
      </c>
      <c r="E1097" s="30" t="s">
        <v>10607</v>
      </c>
      <c r="F1097" s="30"/>
      <c r="G1097" s="30" t="s">
        <v>10608</v>
      </c>
      <c r="H1097" s="30">
        <v>0</v>
      </c>
      <c r="I1097" s="32">
        <v>43190</v>
      </c>
      <c r="J1097" s="32">
        <v>42388</v>
      </c>
      <c r="K1097" s="30"/>
      <c r="L1097" s="32">
        <v>42090</v>
      </c>
      <c r="M1097" s="30">
        <v>1933.38</v>
      </c>
      <c r="N1097" s="30">
        <v>0</v>
      </c>
      <c r="O1097" s="30">
        <v>10.74</v>
      </c>
      <c r="P1097" s="30">
        <v>128.88</v>
      </c>
      <c r="Q1097" s="30">
        <v>10.74</v>
      </c>
      <c r="R1097" s="30">
        <v>128.88</v>
      </c>
      <c r="S1097" s="30">
        <v>388.42</v>
      </c>
      <c r="T1097" s="30">
        <v>1544.96</v>
      </c>
      <c r="U1097" s="30">
        <v>1544.96</v>
      </c>
      <c r="V1097" s="30">
        <v>10.74</v>
      </c>
      <c r="W1097" s="30">
        <v>128.88</v>
      </c>
      <c r="X1097" s="30">
        <v>10.74</v>
      </c>
      <c r="Y1097" s="30">
        <v>128.88</v>
      </c>
      <c r="Z1097" s="30">
        <v>388.42</v>
      </c>
      <c r="AA1097" s="30">
        <v>1813.46</v>
      </c>
      <c r="AB1097" s="30">
        <v>0</v>
      </c>
      <c r="AC1097" s="30">
        <v>0</v>
      </c>
      <c r="AD1097" s="30">
        <v>0</v>
      </c>
    </row>
    <row r="1098" spans="1:30" hidden="1">
      <c r="A1098" s="30" t="s">
        <v>1679</v>
      </c>
      <c r="B1098" s="30" t="s">
        <v>1652</v>
      </c>
      <c r="C1098" s="30" t="b">
        <v>1</v>
      </c>
      <c r="D1098" s="30" t="s">
        <v>1240</v>
      </c>
      <c r="E1098" s="30" t="s">
        <v>10607</v>
      </c>
      <c r="F1098" s="30"/>
      <c r="G1098" s="30" t="s">
        <v>10608</v>
      </c>
      <c r="H1098" s="30">
        <v>0</v>
      </c>
      <c r="I1098" s="32">
        <v>43190</v>
      </c>
      <c r="J1098" s="32">
        <v>42388</v>
      </c>
      <c r="K1098" s="30"/>
      <c r="L1098" s="32">
        <v>42090</v>
      </c>
      <c r="M1098" s="30">
        <v>1933.38</v>
      </c>
      <c r="N1098" s="30">
        <v>0</v>
      </c>
      <c r="O1098" s="30">
        <v>10.74</v>
      </c>
      <c r="P1098" s="30">
        <v>128.88</v>
      </c>
      <c r="Q1098" s="30">
        <v>10.74</v>
      </c>
      <c r="R1098" s="30">
        <v>128.88</v>
      </c>
      <c r="S1098" s="30">
        <v>388.42</v>
      </c>
      <c r="T1098" s="30">
        <v>1544.96</v>
      </c>
      <c r="U1098" s="30">
        <v>1544.96</v>
      </c>
      <c r="V1098" s="30">
        <v>10.74</v>
      </c>
      <c r="W1098" s="30">
        <v>128.88</v>
      </c>
      <c r="X1098" s="30">
        <v>10.74</v>
      </c>
      <c r="Y1098" s="30">
        <v>128.88</v>
      </c>
      <c r="Z1098" s="30">
        <v>388.42</v>
      </c>
      <c r="AA1098" s="30">
        <v>1813.46</v>
      </c>
      <c r="AB1098" s="30">
        <v>0</v>
      </c>
      <c r="AC1098" s="30">
        <v>0</v>
      </c>
      <c r="AD1098" s="30">
        <v>0</v>
      </c>
    </row>
    <row r="1099" spans="1:30" hidden="1">
      <c r="A1099" s="30" t="s">
        <v>1680</v>
      </c>
      <c r="B1099" s="30" t="s">
        <v>1652</v>
      </c>
      <c r="C1099" s="30" t="b">
        <v>1</v>
      </c>
      <c r="D1099" s="30" t="s">
        <v>1240</v>
      </c>
      <c r="E1099" s="30" t="s">
        <v>10607</v>
      </c>
      <c r="F1099" s="30"/>
      <c r="G1099" s="30" t="s">
        <v>10608</v>
      </c>
      <c r="H1099" s="30">
        <v>0</v>
      </c>
      <c r="I1099" s="32">
        <v>43190</v>
      </c>
      <c r="J1099" s="32">
        <v>42388</v>
      </c>
      <c r="K1099" s="30"/>
      <c r="L1099" s="32">
        <v>42090</v>
      </c>
      <c r="M1099" s="30">
        <v>1933.38</v>
      </c>
      <c r="N1099" s="30">
        <v>0</v>
      </c>
      <c r="O1099" s="30">
        <v>10.74</v>
      </c>
      <c r="P1099" s="30">
        <v>128.88</v>
      </c>
      <c r="Q1099" s="30">
        <v>10.74</v>
      </c>
      <c r="R1099" s="30">
        <v>128.88</v>
      </c>
      <c r="S1099" s="30">
        <v>388.42</v>
      </c>
      <c r="T1099" s="30">
        <v>1544.96</v>
      </c>
      <c r="U1099" s="30">
        <v>1544.96</v>
      </c>
      <c r="V1099" s="30">
        <v>10.74</v>
      </c>
      <c r="W1099" s="30">
        <v>128.88</v>
      </c>
      <c r="X1099" s="30">
        <v>10.74</v>
      </c>
      <c r="Y1099" s="30">
        <v>128.88</v>
      </c>
      <c r="Z1099" s="30">
        <v>388.42</v>
      </c>
      <c r="AA1099" s="30">
        <v>1813.46</v>
      </c>
      <c r="AB1099" s="30">
        <v>0</v>
      </c>
      <c r="AC1099" s="30">
        <v>0</v>
      </c>
      <c r="AD1099" s="30">
        <v>0</v>
      </c>
    </row>
    <row r="1100" spans="1:30" hidden="1">
      <c r="A1100" s="30" t="s">
        <v>1681</v>
      </c>
      <c r="B1100" s="30" t="s">
        <v>1652</v>
      </c>
      <c r="C1100" s="30" t="b">
        <v>1</v>
      </c>
      <c r="D1100" s="30" t="s">
        <v>1240</v>
      </c>
      <c r="E1100" s="30" t="s">
        <v>10607</v>
      </c>
      <c r="F1100" s="30"/>
      <c r="G1100" s="30" t="s">
        <v>10608</v>
      </c>
      <c r="H1100" s="30">
        <v>0</v>
      </c>
      <c r="I1100" s="32">
        <v>43190</v>
      </c>
      <c r="J1100" s="32">
        <v>42388</v>
      </c>
      <c r="K1100" s="30"/>
      <c r="L1100" s="32">
        <v>42090</v>
      </c>
      <c r="M1100" s="30">
        <v>1933.38</v>
      </c>
      <c r="N1100" s="30">
        <v>0</v>
      </c>
      <c r="O1100" s="30">
        <v>10.74</v>
      </c>
      <c r="P1100" s="30">
        <v>128.88</v>
      </c>
      <c r="Q1100" s="30">
        <v>10.74</v>
      </c>
      <c r="R1100" s="30">
        <v>128.88</v>
      </c>
      <c r="S1100" s="30">
        <v>388.42</v>
      </c>
      <c r="T1100" s="30">
        <v>1544.96</v>
      </c>
      <c r="U1100" s="30">
        <v>1544.96</v>
      </c>
      <c r="V1100" s="30">
        <v>10.74</v>
      </c>
      <c r="W1100" s="30">
        <v>128.88</v>
      </c>
      <c r="X1100" s="30">
        <v>10.74</v>
      </c>
      <c r="Y1100" s="30">
        <v>128.88</v>
      </c>
      <c r="Z1100" s="30">
        <v>388.42</v>
      </c>
      <c r="AA1100" s="30">
        <v>1813.46</v>
      </c>
      <c r="AB1100" s="30">
        <v>0</v>
      </c>
      <c r="AC1100" s="30">
        <v>0</v>
      </c>
      <c r="AD1100" s="30">
        <v>0</v>
      </c>
    </row>
    <row r="1101" spans="1:30" hidden="1">
      <c r="A1101" s="30" t="s">
        <v>1682</v>
      </c>
      <c r="B1101" s="30" t="s">
        <v>1652</v>
      </c>
      <c r="C1101" s="30" t="b">
        <v>1</v>
      </c>
      <c r="D1101" s="30" t="s">
        <v>1240</v>
      </c>
      <c r="E1101" s="30" t="s">
        <v>10607</v>
      </c>
      <c r="F1101" s="30"/>
      <c r="G1101" s="30" t="s">
        <v>10608</v>
      </c>
      <c r="H1101" s="30">
        <v>0</v>
      </c>
      <c r="I1101" s="32">
        <v>43190</v>
      </c>
      <c r="J1101" s="32">
        <v>42388</v>
      </c>
      <c r="K1101" s="30"/>
      <c r="L1101" s="32">
        <v>42090</v>
      </c>
      <c r="M1101" s="30">
        <v>1933.38</v>
      </c>
      <c r="N1101" s="30">
        <v>0</v>
      </c>
      <c r="O1101" s="30">
        <v>10.74</v>
      </c>
      <c r="P1101" s="30">
        <v>128.88</v>
      </c>
      <c r="Q1101" s="30">
        <v>10.74</v>
      </c>
      <c r="R1101" s="30">
        <v>128.88</v>
      </c>
      <c r="S1101" s="30">
        <v>388.42</v>
      </c>
      <c r="T1101" s="30">
        <v>1544.96</v>
      </c>
      <c r="U1101" s="30">
        <v>1544.96</v>
      </c>
      <c r="V1101" s="30">
        <v>10.74</v>
      </c>
      <c r="W1101" s="30">
        <v>128.88</v>
      </c>
      <c r="X1101" s="30">
        <v>10.74</v>
      </c>
      <c r="Y1101" s="30">
        <v>128.88</v>
      </c>
      <c r="Z1101" s="30">
        <v>388.42</v>
      </c>
      <c r="AA1101" s="30">
        <v>1813.46</v>
      </c>
      <c r="AB1101" s="30">
        <v>0</v>
      </c>
      <c r="AC1101" s="30">
        <v>0</v>
      </c>
      <c r="AD1101" s="30">
        <v>0</v>
      </c>
    </row>
    <row r="1102" spans="1:30" hidden="1">
      <c r="A1102" s="30" t="s">
        <v>1683</v>
      </c>
      <c r="B1102" s="30" t="s">
        <v>1652</v>
      </c>
      <c r="C1102" s="30" t="b">
        <v>1</v>
      </c>
      <c r="D1102" s="30" t="s">
        <v>1240</v>
      </c>
      <c r="E1102" s="30" t="s">
        <v>10607</v>
      </c>
      <c r="F1102" s="30"/>
      <c r="G1102" s="30" t="s">
        <v>10608</v>
      </c>
      <c r="H1102" s="30">
        <v>0</v>
      </c>
      <c r="I1102" s="32">
        <v>43190</v>
      </c>
      <c r="J1102" s="32">
        <v>42388</v>
      </c>
      <c r="K1102" s="30"/>
      <c r="L1102" s="32">
        <v>42090</v>
      </c>
      <c r="M1102" s="30">
        <v>1933.38</v>
      </c>
      <c r="N1102" s="30">
        <v>0</v>
      </c>
      <c r="O1102" s="30">
        <v>10.74</v>
      </c>
      <c r="P1102" s="30">
        <v>128.88</v>
      </c>
      <c r="Q1102" s="30">
        <v>10.74</v>
      </c>
      <c r="R1102" s="30">
        <v>128.88</v>
      </c>
      <c r="S1102" s="30">
        <v>388.42</v>
      </c>
      <c r="T1102" s="30">
        <v>1544.96</v>
      </c>
      <c r="U1102" s="30">
        <v>1544.96</v>
      </c>
      <c r="V1102" s="30">
        <v>10.74</v>
      </c>
      <c r="W1102" s="30">
        <v>128.88</v>
      </c>
      <c r="X1102" s="30">
        <v>10.74</v>
      </c>
      <c r="Y1102" s="30">
        <v>128.88</v>
      </c>
      <c r="Z1102" s="30">
        <v>388.42</v>
      </c>
      <c r="AA1102" s="30">
        <v>1813.46</v>
      </c>
      <c r="AB1102" s="30">
        <v>0</v>
      </c>
      <c r="AC1102" s="30">
        <v>0</v>
      </c>
      <c r="AD1102" s="30">
        <v>0</v>
      </c>
    </row>
    <row r="1103" spans="1:30" hidden="1">
      <c r="A1103" s="30" t="s">
        <v>1684</v>
      </c>
      <c r="B1103" s="30" t="s">
        <v>1652</v>
      </c>
      <c r="C1103" s="30" t="b">
        <v>1</v>
      </c>
      <c r="D1103" s="30" t="s">
        <v>1240</v>
      </c>
      <c r="E1103" s="30" t="s">
        <v>10607</v>
      </c>
      <c r="F1103" s="30"/>
      <c r="G1103" s="30" t="s">
        <v>10608</v>
      </c>
      <c r="H1103" s="30">
        <v>0</v>
      </c>
      <c r="I1103" s="32">
        <v>43190</v>
      </c>
      <c r="J1103" s="32">
        <v>42388</v>
      </c>
      <c r="K1103" s="30"/>
      <c r="L1103" s="32">
        <v>42090</v>
      </c>
      <c r="M1103" s="30">
        <v>1933.38</v>
      </c>
      <c r="N1103" s="30">
        <v>0</v>
      </c>
      <c r="O1103" s="30">
        <v>10.74</v>
      </c>
      <c r="P1103" s="30">
        <v>128.88</v>
      </c>
      <c r="Q1103" s="30">
        <v>10.74</v>
      </c>
      <c r="R1103" s="30">
        <v>128.88</v>
      </c>
      <c r="S1103" s="30">
        <v>388.42</v>
      </c>
      <c r="T1103" s="30">
        <v>1544.96</v>
      </c>
      <c r="U1103" s="30">
        <v>1544.96</v>
      </c>
      <c r="V1103" s="30">
        <v>10.74</v>
      </c>
      <c r="W1103" s="30">
        <v>128.88</v>
      </c>
      <c r="X1103" s="30">
        <v>10.74</v>
      </c>
      <c r="Y1103" s="30">
        <v>128.88</v>
      </c>
      <c r="Z1103" s="30">
        <v>388.42</v>
      </c>
      <c r="AA1103" s="30">
        <v>1813.46</v>
      </c>
      <c r="AB1103" s="30">
        <v>0</v>
      </c>
      <c r="AC1103" s="30">
        <v>0</v>
      </c>
      <c r="AD1103" s="30">
        <v>0</v>
      </c>
    </row>
    <row r="1104" spans="1:30" hidden="1">
      <c r="A1104" s="30" t="s">
        <v>1685</v>
      </c>
      <c r="B1104" s="30" t="s">
        <v>1652</v>
      </c>
      <c r="C1104" s="30" t="b">
        <v>1</v>
      </c>
      <c r="D1104" s="30" t="s">
        <v>1240</v>
      </c>
      <c r="E1104" s="30" t="s">
        <v>10607</v>
      </c>
      <c r="F1104" s="30"/>
      <c r="G1104" s="30" t="s">
        <v>10608</v>
      </c>
      <c r="H1104" s="30">
        <v>0</v>
      </c>
      <c r="I1104" s="32">
        <v>43190</v>
      </c>
      <c r="J1104" s="32">
        <v>42388</v>
      </c>
      <c r="K1104" s="30"/>
      <c r="L1104" s="32">
        <v>42090</v>
      </c>
      <c r="M1104" s="30">
        <v>1933.38</v>
      </c>
      <c r="N1104" s="30">
        <v>0</v>
      </c>
      <c r="O1104" s="30">
        <v>10.74</v>
      </c>
      <c r="P1104" s="30">
        <v>128.88</v>
      </c>
      <c r="Q1104" s="30">
        <v>10.74</v>
      </c>
      <c r="R1104" s="30">
        <v>128.88</v>
      </c>
      <c r="S1104" s="30">
        <v>388.42</v>
      </c>
      <c r="T1104" s="30">
        <v>1544.96</v>
      </c>
      <c r="U1104" s="30">
        <v>1544.96</v>
      </c>
      <c r="V1104" s="30">
        <v>10.74</v>
      </c>
      <c r="W1104" s="30">
        <v>128.88</v>
      </c>
      <c r="X1104" s="30">
        <v>10.74</v>
      </c>
      <c r="Y1104" s="30">
        <v>128.88</v>
      </c>
      <c r="Z1104" s="30">
        <v>388.42</v>
      </c>
      <c r="AA1104" s="30">
        <v>1813.46</v>
      </c>
      <c r="AB1104" s="30">
        <v>0</v>
      </c>
      <c r="AC1104" s="30">
        <v>0</v>
      </c>
      <c r="AD1104" s="30">
        <v>0</v>
      </c>
    </row>
    <row r="1105" spans="1:30" hidden="1">
      <c r="A1105" s="30" t="s">
        <v>1686</v>
      </c>
      <c r="B1105" s="30" t="s">
        <v>1652</v>
      </c>
      <c r="C1105" s="30" t="b">
        <v>1</v>
      </c>
      <c r="D1105" s="30" t="s">
        <v>1240</v>
      </c>
      <c r="E1105" s="30" t="s">
        <v>10607</v>
      </c>
      <c r="F1105" s="30"/>
      <c r="G1105" s="30" t="s">
        <v>10608</v>
      </c>
      <c r="H1105" s="30">
        <v>0</v>
      </c>
      <c r="I1105" s="32">
        <v>43190</v>
      </c>
      <c r="J1105" s="32">
        <v>42388</v>
      </c>
      <c r="K1105" s="30"/>
      <c r="L1105" s="32">
        <v>42090</v>
      </c>
      <c r="M1105" s="30">
        <v>1933.38</v>
      </c>
      <c r="N1105" s="30">
        <v>0</v>
      </c>
      <c r="O1105" s="30">
        <v>10.74</v>
      </c>
      <c r="P1105" s="30">
        <v>128.88</v>
      </c>
      <c r="Q1105" s="30">
        <v>10.74</v>
      </c>
      <c r="R1105" s="30">
        <v>128.88</v>
      </c>
      <c r="S1105" s="30">
        <v>388.42</v>
      </c>
      <c r="T1105" s="30">
        <v>1544.96</v>
      </c>
      <c r="U1105" s="30">
        <v>1544.96</v>
      </c>
      <c r="V1105" s="30">
        <v>10.74</v>
      </c>
      <c r="W1105" s="30">
        <v>128.88</v>
      </c>
      <c r="X1105" s="30">
        <v>10.74</v>
      </c>
      <c r="Y1105" s="30">
        <v>128.88</v>
      </c>
      <c r="Z1105" s="30">
        <v>388.42</v>
      </c>
      <c r="AA1105" s="30">
        <v>1813.46</v>
      </c>
      <c r="AB1105" s="30">
        <v>0</v>
      </c>
      <c r="AC1105" s="30">
        <v>0</v>
      </c>
      <c r="AD1105" s="30">
        <v>0</v>
      </c>
    </row>
    <row r="1106" spans="1:30" hidden="1">
      <c r="A1106" s="30" t="s">
        <v>1687</v>
      </c>
      <c r="B1106" s="30" t="s">
        <v>1652</v>
      </c>
      <c r="C1106" s="30" t="b">
        <v>1</v>
      </c>
      <c r="D1106" s="30" t="s">
        <v>1240</v>
      </c>
      <c r="E1106" s="30" t="s">
        <v>10607</v>
      </c>
      <c r="F1106" s="30"/>
      <c r="G1106" s="30" t="s">
        <v>10608</v>
      </c>
      <c r="H1106" s="30">
        <v>0</v>
      </c>
      <c r="I1106" s="32">
        <v>43190</v>
      </c>
      <c r="J1106" s="32">
        <v>42388</v>
      </c>
      <c r="K1106" s="30"/>
      <c r="L1106" s="32">
        <v>42090</v>
      </c>
      <c r="M1106" s="30">
        <v>1933.38</v>
      </c>
      <c r="N1106" s="30">
        <v>0</v>
      </c>
      <c r="O1106" s="30">
        <v>10.74</v>
      </c>
      <c r="P1106" s="30">
        <v>128.88</v>
      </c>
      <c r="Q1106" s="30">
        <v>10.74</v>
      </c>
      <c r="R1106" s="30">
        <v>128.88</v>
      </c>
      <c r="S1106" s="30">
        <v>388.42</v>
      </c>
      <c r="T1106" s="30">
        <v>1544.96</v>
      </c>
      <c r="U1106" s="30">
        <v>1544.96</v>
      </c>
      <c r="V1106" s="30">
        <v>10.74</v>
      </c>
      <c r="W1106" s="30">
        <v>128.88</v>
      </c>
      <c r="X1106" s="30">
        <v>10.74</v>
      </c>
      <c r="Y1106" s="30">
        <v>128.88</v>
      </c>
      <c r="Z1106" s="30">
        <v>388.42</v>
      </c>
      <c r="AA1106" s="30">
        <v>1813.46</v>
      </c>
      <c r="AB1106" s="30">
        <v>0</v>
      </c>
      <c r="AC1106" s="30">
        <v>0</v>
      </c>
      <c r="AD1106" s="30">
        <v>0</v>
      </c>
    </row>
    <row r="1107" spans="1:30" hidden="1">
      <c r="A1107" s="30" t="s">
        <v>1688</v>
      </c>
      <c r="B1107" s="30" t="s">
        <v>1652</v>
      </c>
      <c r="C1107" s="30" t="b">
        <v>1</v>
      </c>
      <c r="D1107" s="30" t="s">
        <v>1240</v>
      </c>
      <c r="E1107" s="30" t="s">
        <v>10607</v>
      </c>
      <c r="F1107" s="30"/>
      <c r="G1107" s="30" t="s">
        <v>10608</v>
      </c>
      <c r="H1107" s="30">
        <v>0</v>
      </c>
      <c r="I1107" s="32">
        <v>43190</v>
      </c>
      <c r="J1107" s="32">
        <v>42388</v>
      </c>
      <c r="K1107" s="30"/>
      <c r="L1107" s="32">
        <v>42090</v>
      </c>
      <c r="M1107" s="30">
        <v>1933.38</v>
      </c>
      <c r="N1107" s="30">
        <v>0</v>
      </c>
      <c r="O1107" s="30">
        <v>10.74</v>
      </c>
      <c r="P1107" s="30">
        <v>128.88</v>
      </c>
      <c r="Q1107" s="30">
        <v>10.74</v>
      </c>
      <c r="R1107" s="30">
        <v>128.88</v>
      </c>
      <c r="S1107" s="30">
        <v>388.42</v>
      </c>
      <c r="T1107" s="30">
        <v>1544.96</v>
      </c>
      <c r="U1107" s="30">
        <v>1544.96</v>
      </c>
      <c r="V1107" s="30">
        <v>10.74</v>
      </c>
      <c r="W1107" s="30">
        <v>128.88</v>
      </c>
      <c r="X1107" s="30">
        <v>10.74</v>
      </c>
      <c r="Y1107" s="30">
        <v>128.88</v>
      </c>
      <c r="Z1107" s="30">
        <v>388.42</v>
      </c>
      <c r="AA1107" s="30">
        <v>1813.46</v>
      </c>
      <c r="AB1107" s="30">
        <v>0</v>
      </c>
      <c r="AC1107" s="30">
        <v>0</v>
      </c>
      <c r="AD1107" s="30">
        <v>0</v>
      </c>
    </row>
    <row r="1108" spans="1:30" hidden="1">
      <c r="A1108" s="30" t="s">
        <v>10688</v>
      </c>
      <c r="B1108" s="30" t="s">
        <v>1689</v>
      </c>
      <c r="C1108" s="30" t="b">
        <v>1</v>
      </c>
      <c r="D1108" s="30" t="s">
        <v>1240</v>
      </c>
      <c r="E1108" s="30" t="s">
        <v>10607</v>
      </c>
      <c r="F1108" s="30"/>
      <c r="G1108" s="30" t="s">
        <v>10608</v>
      </c>
      <c r="H1108" s="30">
        <v>0</v>
      </c>
      <c r="I1108" s="32">
        <v>43190</v>
      </c>
      <c r="J1108" s="32">
        <v>42388</v>
      </c>
      <c r="K1108" s="30"/>
      <c r="L1108" s="32">
        <v>42090</v>
      </c>
      <c r="M1108" s="30">
        <v>19546.73</v>
      </c>
      <c r="N1108" s="30">
        <v>0</v>
      </c>
      <c r="O1108" s="30">
        <v>108.59</v>
      </c>
      <c r="P1108" s="30">
        <v>1303.08</v>
      </c>
      <c r="Q1108" s="30">
        <v>108.59</v>
      </c>
      <c r="R1108" s="30">
        <v>1303.08</v>
      </c>
      <c r="S1108" s="30">
        <v>3927.97</v>
      </c>
      <c r="T1108" s="30">
        <v>15618.76</v>
      </c>
      <c r="U1108" s="30">
        <v>15618.76</v>
      </c>
      <c r="V1108" s="30">
        <v>108.59</v>
      </c>
      <c r="W1108" s="30">
        <v>1303.08</v>
      </c>
      <c r="X1108" s="30">
        <v>108.59</v>
      </c>
      <c r="Y1108" s="30">
        <v>1303.08</v>
      </c>
      <c r="Z1108" s="30">
        <v>3927.97</v>
      </c>
      <c r="AA1108" s="30">
        <v>18333.509999999998</v>
      </c>
      <c r="AB1108" s="30">
        <v>0</v>
      </c>
      <c r="AC1108" s="30">
        <v>0</v>
      </c>
      <c r="AD1108" s="30">
        <v>0</v>
      </c>
    </row>
    <row r="1109" spans="1:30" hidden="1">
      <c r="A1109" s="30" t="s">
        <v>1690</v>
      </c>
      <c r="B1109" s="30" t="s">
        <v>1691</v>
      </c>
      <c r="C1109" s="30" t="b">
        <v>1</v>
      </c>
      <c r="D1109" s="30" t="s">
        <v>1240</v>
      </c>
      <c r="E1109" s="30" t="s">
        <v>10607</v>
      </c>
      <c r="F1109" s="30"/>
      <c r="G1109" s="30" t="s">
        <v>10608</v>
      </c>
      <c r="H1109" s="30">
        <v>0</v>
      </c>
      <c r="I1109" s="32">
        <v>43190</v>
      </c>
      <c r="J1109" s="32">
        <v>42388</v>
      </c>
      <c r="K1109" s="30"/>
      <c r="L1109" s="32">
        <v>41866</v>
      </c>
      <c r="M1109" s="30">
        <v>2828.34</v>
      </c>
      <c r="N1109" s="30">
        <v>0</v>
      </c>
      <c r="O1109" s="30">
        <v>47.14</v>
      </c>
      <c r="P1109" s="30">
        <v>565.67999999999995</v>
      </c>
      <c r="Q1109" s="30">
        <v>47.14</v>
      </c>
      <c r="R1109" s="30">
        <v>565.67999999999995</v>
      </c>
      <c r="S1109" s="30">
        <v>2051.98</v>
      </c>
      <c r="T1109" s="30">
        <v>776.36</v>
      </c>
      <c r="U1109" s="30">
        <v>776.36</v>
      </c>
      <c r="V1109" s="30">
        <v>47.14</v>
      </c>
      <c r="W1109" s="30">
        <v>565.67999999999995</v>
      </c>
      <c r="X1109" s="30">
        <v>47.14</v>
      </c>
      <c r="Y1109" s="30">
        <v>565.67999999999995</v>
      </c>
      <c r="Z1109" s="30">
        <v>2051.98</v>
      </c>
      <c r="AA1109" s="30">
        <v>1719.16</v>
      </c>
      <c r="AB1109" s="30">
        <v>0</v>
      </c>
      <c r="AC1109" s="30">
        <v>0</v>
      </c>
      <c r="AD1109" s="30">
        <v>0</v>
      </c>
    </row>
    <row r="1110" spans="1:30" hidden="1">
      <c r="A1110" s="30" t="s">
        <v>10689</v>
      </c>
      <c r="B1110" s="30" t="s">
        <v>10690</v>
      </c>
      <c r="C1110" s="30" t="b">
        <v>1</v>
      </c>
      <c r="D1110" s="30" t="s">
        <v>1240</v>
      </c>
      <c r="E1110" s="30" t="s">
        <v>10607</v>
      </c>
      <c r="F1110" s="30"/>
      <c r="G1110" s="30" t="s">
        <v>10608</v>
      </c>
      <c r="H1110" s="30">
        <v>10</v>
      </c>
      <c r="I1110" s="32">
        <v>42094</v>
      </c>
      <c r="J1110" s="32">
        <v>42388</v>
      </c>
      <c r="K1110" s="32">
        <v>42481</v>
      </c>
      <c r="L1110" s="32">
        <v>41787</v>
      </c>
      <c r="M1110" s="30">
        <v>6450</v>
      </c>
      <c r="N1110" s="30">
        <v>0</v>
      </c>
      <c r="O1110" s="30">
        <v>0</v>
      </c>
      <c r="P1110" s="30">
        <v>1088.5</v>
      </c>
      <c r="Q1110" s="30">
        <v>107.5</v>
      </c>
      <c r="R1110" s="30">
        <v>0</v>
      </c>
      <c r="S1110" s="30">
        <v>1088.5</v>
      </c>
      <c r="T1110" s="30">
        <v>5361.5</v>
      </c>
      <c r="U1110" s="30">
        <v>5361.5</v>
      </c>
      <c r="V1110" s="30">
        <v>0</v>
      </c>
      <c r="W1110" s="30">
        <v>1088.5</v>
      </c>
      <c r="X1110" s="30">
        <v>107.5</v>
      </c>
      <c r="Y1110" s="30">
        <v>0</v>
      </c>
      <c r="Z1110" s="30">
        <v>1088.5</v>
      </c>
      <c r="AA1110" s="30">
        <v>6557.5</v>
      </c>
      <c r="AB1110" s="30">
        <v>5361.5</v>
      </c>
      <c r="AC1110" s="30">
        <v>0</v>
      </c>
      <c r="AD1110" s="30">
        <v>-5361.5</v>
      </c>
    </row>
    <row r="1111" spans="1:30" hidden="1">
      <c r="A1111" s="30" t="s">
        <v>1692</v>
      </c>
      <c r="B1111" s="30" t="s">
        <v>1693</v>
      </c>
      <c r="C1111" s="30" t="b">
        <v>1</v>
      </c>
      <c r="D1111" s="30" t="s">
        <v>1240</v>
      </c>
      <c r="E1111" s="30" t="s">
        <v>10607</v>
      </c>
      <c r="F1111" s="30"/>
      <c r="G1111" s="30" t="s">
        <v>10608</v>
      </c>
      <c r="H1111" s="30">
        <v>0</v>
      </c>
      <c r="I1111" s="32">
        <v>43190</v>
      </c>
      <c r="J1111" s="32">
        <v>42388</v>
      </c>
      <c r="K1111" s="30"/>
      <c r="L1111" s="32">
        <v>41862</v>
      </c>
      <c r="M1111" s="30">
        <v>5851</v>
      </c>
      <c r="N1111" s="30">
        <v>0</v>
      </c>
      <c r="O1111" s="30">
        <v>97.52</v>
      </c>
      <c r="P1111" s="30">
        <v>1170.24</v>
      </c>
      <c r="Q1111" s="30">
        <v>97.52</v>
      </c>
      <c r="R1111" s="30">
        <v>1170.24</v>
      </c>
      <c r="S1111" s="30">
        <v>4257.72</v>
      </c>
      <c r="T1111" s="30">
        <v>1593.28</v>
      </c>
      <c r="U1111" s="30">
        <v>1593.28</v>
      </c>
      <c r="V1111" s="30">
        <v>97.52</v>
      </c>
      <c r="W1111" s="30">
        <v>1170.24</v>
      </c>
      <c r="X1111" s="30">
        <v>97.52</v>
      </c>
      <c r="Y1111" s="30">
        <v>1170.24</v>
      </c>
      <c r="Z1111" s="30">
        <v>4257.72</v>
      </c>
      <c r="AA1111" s="30">
        <v>3543.68</v>
      </c>
      <c r="AB1111" s="30">
        <v>0</v>
      </c>
      <c r="AC1111" s="30">
        <v>0</v>
      </c>
      <c r="AD1111" s="30">
        <v>0</v>
      </c>
    </row>
    <row r="1112" spans="1:30" hidden="1">
      <c r="A1112" s="30" t="s">
        <v>1695</v>
      </c>
      <c r="B1112" s="30" t="s">
        <v>1696</v>
      </c>
      <c r="C1112" s="30" t="b">
        <v>1</v>
      </c>
      <c r="D1112" s="30" t="s">
        <v>1240</v>
      </c>
      <c r="E1112" s="30" t="s">
        <v>10607</v>
      </c>
      <c r="F1112" s="30"/>
      <c r="G1112" s="30" t="s">
        <v>10608</v>
      </c>
      <c r="H1112" s="30">
        <v>0</v>
      </c>
      <c r="I1112" s="32">
        <v>43190</v>
      </c>
      <c r="J1112" s="32">
        <v>42388</v>
      </c>
      <c r="K1112" s="30"/>
      <c r="L1112" s="32">
        <v>41862</v>
      </c>
      <c r="M1112" s="30">
        <v>5851</v>
      </c>
      <c r="N1112" s="30">
        <v>0</v>
      </c>
      <c r="O1112" s="30">
        <v>97.52</v>
      </c>
      <c r="P1112" s="30">
        <v>1170.24</v>
      </c>
      <c r="Q1112" s="30">
        <v>97.52</v>
      </c>
      <c r="R1112" s="30">
        <v>1170.24</v>
      </c>
      <c r="S1112" s="30">
        <v>4257.72</v>
      </c>
      <c r="T1112" s="30">
        <v>1593.28</v>
      </c>
      <c r="U1112" s="30">
        <v>1593.28</v>
      </c>
      <c r="V1112" s="30">
        <v>97.52</v>
      </c>
      <c r="W1112" s="30">
        <v>1170.24</v>
      </c>
      <c r="X1112" s="30">
        <v>97.52</v>
      </c>
      <c r="Y1112" s="30">
        <v>1170.24</v>
      </c>
      <c r="Z1112" s="30">
        <v>4257.72</v>
      </c>
      <c r="AA1112" s="30">
        <v>3543.68</v>
      </c>
      <c r="AB1112" s="30">
        <v>0</v>
      </c>
      <c r="AC1112" s="30">
        <v>0</v>
      </c>
      <c r="AD1112" s="30">
        <v>0</v>
      </c>
    </row>
    <row r="1113" spans="1:30" hidden="1">
      <c r="A1113" s="30" t="s">
        <v>1698</v>
      </c>
      <c r="B1113" s="30" t="s">
        <v>1699</v>
      </c>
      <c r="C1113" s="30" t="b">
        <v>1</v>
      </c>
      <c r="D1113" s="30" t="s">
        <v>1240</v>
      </c>
      <c r="E1113" s="30" t="s">
        <v>10607</v>
      </c>
      <c r="F1113" s="30"/>
      <c r="G1113" s="30" t="s">
        <v>10608</v>
      </c>
      <c r="H1113" s="30">
        <v>0</v>
      </c>
      <c r="I1113" s="32">
        <v>43190</v>
      </c>
      <c r="J1113" s="32">
        <v>42388</v>
      </c>
      <c r="K1113" s="30"/>
      <c r="L1113" s="32">
        <v>41862</v>
      </c>
      <c r="M1113" s="30">
        <v>5851</v>
      </c>
      <c r="N1113" s="30">
        <v>0</v>
      </c>
      <c r="O1113" s="30">
        <v>97.52</v>
      </c>
      <c r="P1113" s="30">
        <v>1170.24</v>
      </c>
      <c r="Q1113" s="30">
        <v>97.52</v>
      </c>
      <c r="R1113" s="30">
        <v>1170.24</v>
      </c>
      <c r="S1113" s="30">
        <v>4257.72</v>
      </c>
      <c r="T1113" s="30">
        <v>1593.28</v>
      </c>
      <c r="U1113" s="30">
        <v>1593.28</v>
      </c>
      <c r="V1113" s="30">
        <v>97.52</v>
      </c>
      <c r="W1113" s="30">
        <v>1170.24</v>
      </c>
      <c r="X1113" s="30">
        <v>97.52</v>
      </c>
      <c r="Y1113" s="30">
        <v>1170.24</v>
      </c>
      <c r="Z1113" s="30">
        <v>4257.72</v>
      </c>
      <c r="AA1113" s="30">
        <v>3543.68</v>
      </c>
      <c r="AB1113" s="30">
        <v>0</v>
      </c>
      <c r="AC1113" s="30">
        <v>0</v>
      </c>
      <c r="AD1113" s="30">
        <v>0</v>
      </c>
    </row>
    <row r="1114" spans="1:30" hidden="1">
      <c r="A1114" s="30" t="s">
        <v>1701</v>
      </c>
      <c r="B1114" s="30" t="s">
        <v>1702</v>
      </c>
      <c r="C1114" s="30" t="b">
        <v>1</v>
      </c>
      <c r="D1114" s="30" t="s">
        <v>1240</v>
      </c>
      <c r="E1114" s="30" t="s">
        <v>10607</v>
      </c>
      <c r="F1114" s="30"/>
      <c r="G1114" s="30" t="s">
        <v>10608</v>
      </c>
      <c r="H1114" s="30">
        <v>0</v>
      </c>
      <c r="I1114" s="32">
        <v>43190</v>
      </c>
      <c r="J1114" s="32">
        <v>42388</v>
      </c>
      <c r="K1114" s="30"/>
      <c r="L1114" s="32">
        <v>41862</v>
      </c>
      <c r="M1114" s="30">
        <v>5851</v>
      </c>
      <c r="N1114" s="30">
        <v>0</v>
      </c>
      <c r="O1114" s="30">
        <v>97.52</v>
      </c>
      <c r="P1114" s="30">
        <v>1170.24</v>
      </c>
      <c r="Q1114" s="30">
        <v>97.52</v>
      </c>
      <c r="R1114" s="30">
        <v>1170.24</v>
      </c>
      <c r="S1114" s="30">
        <v>4257.72</v>
      </c>
      <c r="T1114" s="30">
        <v>1593.28</v>
      </c>
      <c r="U1114" s="30">
        <v>1593.28</v>
      </c>
      <c r="V1114" s="30">
        <v>97.52</v>
      </c>
      <c r="W1114" s="30">
        <v>1170.24</v>
      </c>
      <c r="X1114" s="30">
        <v>97.52</v>
      </c>
      <c r="Y1114" s="30">
        <v>1170.24</v>
      </c>
      <c r="Z1114" s="30">
        <v>4257.72</v>
      </c>
      <c r="AA1114" s="30">
        <v>3543.68</v>
      </c>
      <c r="AB1114" s="30">
        <v>0</v>
      </c>
      <c r="AC1114" s="30">
        <v>0</v>
      </c>
      <c r="AD1114" s="30">
        <v>0</v>
      </c>
    </row>
    <row r="1115" spans="1:30" hidden="1">
      <c r="A1115" s="30" t="s">
        <v>1704</v>
      </c>
      <c r="B1115" s="30" t="s">
        <v>1705</v>
      </c>
      <c r="C1115" s="30" t="b">
        <v>1</v>
      </c>
      <c r="D1115" s="30" t="s">
        <v>1240</v>
      </c>
      <c r="E1115" s="30" t="s">
        <v>10607</v>
      </c>
      <c r="F1115" s="30"/>
      <c r="G1115" s="30" t="s">
        <v>10608</v>
      </c>
      <c r="H1115" s="30">
        <v>0</v>
      </c>
      <c r="I1115" s="32">
        <v>43190</v>
      </c>
      <c r="J1115" s="32">
        <v>42388</v>
      </c>
      <c r="K1115" s="30"/>
      <c r="L1115" s="32">
        <v>41862</v>
      </c>
      <c r="M1115" s="30">
        <v>5851</v>
      </c>
      <c r="N1115" s="30">
        <v>0</v>
      </c>
      <c r="O1115" s="30">
        <v>97.52</v>
      </c>
      <c r="P1115" s="30">
        <v>1170.24</v>
      </c>
      <c r="Q1115" s="30">
        <v>97.52</v>
      </c>
      <c r="R1115" s="30">
        <v>1170.24</v>
      </c>
      <c r="S1115" s="30">
        <v>4257.72</v>
      </c>
      <c r="T1115" s="30">
        <v>1593.28</v>
      </c>
      <c r="U1115" s="30">
        <v>1593.28</v>
      </c>
      <c r="V1115" s="30">
        <v>97.52</v>
      </c>
      <c r="W1115" s="30">
        <v>1170.24</v>
      </c>
      <c r="X1115" s="30">
        <v>97.52</v>
      </c>
      <c r="Y1115" s="30">
        <v>1170.24</v>
      </c>
      <c r="Z1115" s="30">
        <v>4257.72</v>
      </c>
      <c r="AA1115" s="30">
        <v>3543.68</v>
      </c>
      <c r="AB1115" s="30">
        <v>0</v>
      </c>
      <c r="AC1115" s="30">
        <v>0</v>
      </c>
      <c r="AD1115" s="30">
        <v>0</v>
      </c>
    </row>
    <row r="1116" spans="1:30" hidden="1">
      <c r="A1116" s="30" t="s">
        <v>1707</v>
      </c>
      <c r="B1116" s="30" t="s">
        <v>1708</v>
      </c>
      <c r="C1116" s="30" t="b">
        <v>1</v>
      </c>
      <c r="D1116" s="30" t="s">
        <v>1240</v>
      </c>
      <c r="E1116" s="30" t="s">
        <v>10607</v>
      </c>
      <c r="F1116" s="30"/>
      <c r="G1116" s="30" t="s">
        <v>10608</v>
      </c>
      <c r="H1116" s="30">
        <v>0</v>
      </c>
      <c r="I1116" s="32">
        <v>43190</v>
      </c>
      <c r="J1116" s="32">
        <v>42388</v>
      </c>
      <c r="K1116" s="30"/>
      <c r="L1116" s="32">
        <v>41936</v>
      </c>
      <c r="M1116" s="30">
        <v>4468.8</v>
      </c>
      <c r="N1116" s="30">
        <v>0</v>
      </c>
      <c r="O1116" s="30">
        <v>74.48</v>
      </c>
      <c r="P1116" s="30">
        <v>893.76</v>
      </c>
      <c r="Q1116" s="30">
        <v>74.48</v>
      </c>
      <c r="R1116" s="30">
        <v>893.76</v>
      </c>
      <c r="S1116" s="30">
        <v>3070.68</v>
      </c>
      <c r="T1116" s="30">
        <v>1398.12</v>
      </c>
      <c r="U1116" s="30">
        <v>1398.12</v>
      </c>
      <c r="V1116" s="30">
        <v>74.48</v>
      </c>
      <c r="W1116" s="30">
        <v>893.76</v>
      </c>
      <c r="X1116" s="30">
        <v>74.48</v>
      </c>
      <c r="Y1116" s="30">
        <v>893.76</v>
      </c>
      <c r="Z1116" s="30">
        <v>3070.68</v>
      </c>
      <c r="AA1116" s="30">
        <v>3632.52</v>
      </c>
      <c r="AB1116" s="30">
        <v>0</v>
      </c>
      <c r="AC1116" s="30">
        <v>0</v>
      </c>
      <c r="AD1116" s="30">
        <v>0</v>
      </c>
    </row>
    <row r="1117" spans="1:30" hidden="1">
      <c r="A1117" s="30" t="s">
        <v>1709</v>
      </c>
      <c r="B1117" s="30" t="s">
        <v>1710</v>
      </c>
      <c r="C1117" s="30" t="b">
        <v>1</v>
      </c>
      <c r="D1117" s="30" t="s">
        <v>1240</v>
      </c>
      <c r="E1117" s="30" t="s">
        <v>10607</v>
      </c>
      <c r="F1117" s="30"/>
      <c r="G1117" s="30" t="s">
        <v>10608</v>
      </c>
      <c r="H1117" s="30">
        <v>0</v>
      </c>
      <c r="I1117" s="32">
        <v>43190</v>
      </c>
      <c r="J1117" s="32">
        <v>42388</v>
      </c>
      <c r="K1117" s="30"/>
      <c r="L1117" s="32">
        <v>41936</v>
      </c>
      <c r="M1117" s="30">
        <v>4468.8</v>
      </c>
      <c r="N1117" s="30">
        <v>0</v>
      </c>
      <c r="O1117" s="30">
        <v>74.48</v>
      </c>
      <c r="P1117" s="30">
        <v>893.76</v>
      </c>
      <c r="Q1117" s="30">
        <v>74.48</v>
      </c>
      <c r="R1117" s="30">
        <v>893.76</v>
      </c>
      <c r="S1117" s="30">
        <v>3070.68</v>
      </c>
      <c r="T1117" s="30">
        <v>1398.12</v>
      </c>
      <c r="U1117" s="30">
        <v>1398.12</v>
      </c>
      <c r="V1117" s="30">
        <v>74.48</v>
      </c>
      <c r="W1117" s="30">
        <v>893.76</v>
      </c>
      <c r="X1117" s="30">
        <v>74.48</v>
      </c>
      <c r="Y1117" s="30">
        <v>893.76</v>
      </c>
      <c r="Z1117" s="30">
        <v>3070.68</v>
      </c>
      <c r="AA1117" s="30">
        <v>3632.52</v>
      </c>
      <c r="AB1117" s="30">
        <v>0</v>
      </c>
      <c r="AC1117" s="30">
        <v>0</v>
      </c>
      <c r="AD1117" s="30">
        <v>0</v>
      </c>
    </row>
    <row r="1118" spans="1:30" hidden="1">
      <c r="A1118" s="30" t="s">
        <v>1711</v>
      </c>
      <c r="B1118" s="30" t="s">
        <v>1712</v>
      </c>
      <c r="C1118" s="30" t="b">
        <v>1</v>
      </c>
      <c r="D1118" s="30" t="s">
        <v>1240</v>
      </c>
      <c r="E1118" s="30" t="s">
        <v>10607</v>
      </c>
      <c r="F1118" s="30"/>
      <c r="G1118" s="30" t="s">
        <v>10608</v>
      </c>
      <c r="H1118" s="30">
        <v>0</v>
      </c>
      <c r="I1118" s="32">
        <v>43190</v>
      </c>
      <c r="J1118" s="32">
        <v>42388</v>
      </c>
      <c r="K1118" s="30"/>
      <c r="L1118" s="32">
        <v>41936</v>
      </c>
      <c r="M1118" s="30">
        <v>4468.8</v>
      </c>
      <c r="N1118" s="30">
        <v>0</v>
      </c>
      <c r="O1118" s="30">
        <v>74.48</v>
      </c>
      <c r="P1118" s="30">
        <v>893.76</v>
      </c>
      <c r="Q1118" s="30">
        <v>74.48</v>
      </c>
      <c r="R1118" s="30">
        <v>893.76</v>
      </c>
      <c r="S1118" s="30">
        <v>3070.68</v>
      </c>
      <c r="T1118" s="30">
        <v>1398.12</v>
      </c>
      <c r="U1118" s="30">
        <v>1398.12</v>
      </c>
      <c r="V1118" s="30">
        <v>74.48</v>
      </c>
      <c r="W1118" s="30">
        <v>893.76</v>
      </c>
      <c r="X1118" s="30">
        <v>74.48</v>
      </c>
      <c r="Y1118" s="30">
        <v>893.76</v>
      </c>
      <c r="Z1118" s="30">
        <v>3070.68</v>
      </c>
      <c r="AA1118" s="30">
        <v>3632.52</v>
      </c>
      <c r="AB1118" s="30">
        <v>0</v>
      </c>
      <c r="AC1118" s="30">
        <v>0</v>
      </c>
      <c r="AD1118" s="30">
        <v>0</v>
      </c>
    </row>
    <row r="1119" spans="1:30" hidden="1">
      <c r="A1119" s="30" t="s">
        <v>1713</v>
      </c>
      <c r="B1119" s="30" t="s">
        <v>1714</v>
      </c>
      <c r="C1119" s="30" t="b">
        <v>1</v>
      </c>
      <c r="D1119" s="30" t="s">
        <v>1240</v>
      </c>
      <c r="E1119" s="30" t="s">
        <v>10607</v>
      </c>
      <c r="F1119" s="30"/>
      <c r="G1119" s="30" t="s">
        <v>10608</v>
      </c>
      <c r="H1119" s="30">
        <v>0</v>
      </c>
      <c r="I1119" s="32">
        <v>43190</v>
      </c>
      <c r="J1119" s="32">
        <v>42388</v>
      </c>
      <c r="K1119" s="30"/>
      <c r="L1119" s="32">
        <v>41936</v>
      </c>
      <c r="M1119" s="30">
        <v>4468.8</v>
      </c>
      <c r="N1119" s="30">
        <v>0</v>
      </c>
      <c r="O1119" s="30">
        <v>74.48</v>
      </c>
      <c r="P1119" s="30">
        <v>893.76</v>
      </c>
      <c r="Q1119" s="30">
        <v>74.48</v>
      </c>
      <c r="R1119" s="30">
        <v>893.76</v>
      </c>
      <c r="S1119" s="30">
        <v>3070.68</v>
      </c>
      <c r="T1119" s="30">
        <v>1398.12</v>
      </c>
      <c r="U1119" s="30">
        <v>1398.12</v>
      </c>
      <c r="V1119" s="30">
        <v>74.48</v>
      </c>
      <c r="W1119" s="30">
        <v>893.76</v>
      </c>
      <c r="X1119" s="30">
        <v>74.48</v>
      </c>
      <c r="Y1119" s="30">
        <v>893.76</v>
      </c>
      <c r="Z1119" s="30">
        <v>3070.68</v>
      </c>
      <c r="AA1119" s="30">
        <v>3632.52</v>
      </c>
      <c r="AB1119" s="30">
        <v>0</v>
      </c>
      <c r="AC1119" s="30">
        <v>0</v>
      </c>
      <c r="AD1119" s="30">
        <v>0</v>
      </c>
    </row>
    <row r="1120" spans="1:30" hidden="1">
      <c r="A1120" s="30" t="s">
        <v>1715</v>
      </c>
      <c r="B1120" s="30" t="s">
        <v>1716</v>
      </c>
      <c r="C1120" s="30" t="b">
        <v>1</v>
      </c>
      <c r="D1120" s="30" t="s">
        <v>1240</v>
      </c>
      <c r="E1120" s="30" t="s">
        <v>10607</v>
      </c>
      <c r="F1120" s="30"/>
      <c r="G1120" s="30" t="s">
        <v>10608</v>
      </c>
      <c r="H1120" s="30">
        <v>0</v>
      </c>
      <c r="I1120" s="32">
        <v>43190</v>
      </c>
      <c r="J1120" s="32">
        <v>42388</v>
      </c>
      <c r="K1120" s="30"/>
      <c r="L1120" s="32">
        <v>39539</v>
      </c>
      <c r="M1120" s="30">
        <v>1000.16</v>
      </c>
      <c r="N1120" s="30">
        <v>0</v>
      </c>
      <c r="O1120" s="30">
        <v>5.56</v>
      </c>
      <c r="P1120" s="30">
        <v>66.72</v>
      </c>
      <c r="Q1120" s="30">
        <v>5.56</v>
      </c>
      <c r="R1120" s="30">
        <v>66.72</v>
      </c>
      <c r="S1120" s="30">
        <v>880.59</v>
      </c>
      <c r="T1120" s="30">
        <v>119.57</v>
      </c>
      <c r="U1120" s="30">
        <v>119.57</v>
      </c>
      <c r="V1120" s="30">
        <v>5.56</v>
      </c>
      <c r="W1120" s="30">
        <v>66.72</v>
      </c>
      <c r="X1120" s="30">
        <v>5.56</v>
      </c>
      <c r="Y1120" s="30">
        <v>66.72</v>
      </c>
      <c r="Z1120" s="30">
        <v>880.59</v>
      </c>
      <c r="AA1120" s="30">
        <v>253.01</v>
      </c>
      <c r="AB1120" s="30">
        <v>0</v>
      </c>
      <c r="AC1120" s="30">
        <v>0</v>
      </c>
      <c r="AD1120" s="30">
        <v>0</v>
      </c>
    </row>
    <row r="1121" spans="1:30" hidden="1">
      <c r="A1121" s="30" t="s">
        <v>1717</v>
      </c>
      <c r="B1121" s="30" t="s">
        <v>1718</v>
      </c>
      <c r="C1121" s="30" t="b">
        <v>1</v>
      </c>
      <c r="D1121" s="30" t="s">
        <v>1240</v>
      </c>
      <c r="E1121" s="30" t="s">
        <v>10607</v>
      </c>
      <c r="F1121" s="30"/>
      <c r="G1121" s="30" t="s">
        <v>10608</v>
      </c>
      <c r="H1121" s="30">
        <v>0</v>
      </c>
      <c r="I1121" s="32">
        <v>43190</v>
      </c>
      <c r="J1121" s="32">
        <v>42388</v>
      </c>
      <c r="K1121" s="30"/>
      <c r="L1121" s="32">
        <v>39539</v>
      </c>
      <c r="M1121" s="30">
        <v>703.63</v>
      </c>
      <c r="N1121" s="30">
        <v>0</v>
      </c>
      <c r="O1121" s="30">
        <v>3.91</v>
      </c>
      <c r="P1121" s="30">
        <v>46.92</v>
      </c>
      <c r="Q1121" s="30">
        <v>3.91</v>
      </c>
      <c r="R1121" s="30">
        <v>46.92</v>
      </c>
      <c r="S1121" s="30">
        <v>539.63</v>
      </c>
      <c r="T1121" s="30">
        <v>164</v>
      </c>
      <c r="U1121" s="30">
        <v>164</v>
      </c>
      <c r="V1121" s="30">
        <v>3.91</v>
      </c>
      <c r="W1121" s="30">
        <v>46.92</v>
      </c>
      <c r="X1121" s="30">
        <v>3.91</v>
      </c>
      <c r="Y1121" s="30">
        <v>46.92</v>
      </c>
      <c r="Z1121" s="30">
        <v>539.63</v>
      </c>
      <c r="AA1121" s="30">
        <v>257.83999999999997</v>
      </c>
      <c r="AB1121" s="30">
        <v>0</v>
      </c>
      <c r="AC1121" s="30">
        <v>0</v>
      </c>
      <c r="AD1121" s="30">
        <v>0</v>
      </c>
    </row>
    <row r="1122" spans="1:30" hidden="1">
      <c r="A1122" s="30" t="s">
        <v>1719</v>
      </c>
      <c r="B1122" s="30" t="s">
        <v>1720</v>
      </c>
      <c r="C1122" s="30" t="b">
        <v>1</v>
      </c>
      <c r="D1122" s="30" t="s">
        <v>1240</v>
      </c>
      <c r="E1122" s="30" t="s">
        <v>10607</v>
      </c>
      <c r="F1122" s="30"/>
      <c r="G1122" s="30" t="s">
        <v>10608</v>
      </c>
      <c r="H1122" s="30">
        <v>0</v>
      </c>
      <c r="I1122" s="32">
        <v>43190</v>
      </c>
      <c r="J1122" s="32">
        <v>42388</v>
      </c>
      <c r="K1122" s="30"/>
      <c r="L1122" s="32">
        <v>39539</v>
      </c>
      <c r="M1122" s="30">
        <v>235.76</v>
      </c>
      <c r="N1122" s="30">
        <v>0</v>
      </c>
      <c r="O1122" s="30">
        <v>1.31</v>
      </c>
      <c r="P1122" s="30">
        <v>15.72</v>
      </c>
      <c r="Q1122" s="30">
        <v>1.31</v>
      </c>
      <c r="R1122" s="30">
        <v>15.72</v>
      </c>
      <c r="S1122" s="30">
        <v>175.92</v>
      </c>
      <c r="T1122" s="30">
        <v>59.84</v>
      </c>
      <c r="U1122" s="30">
        <v>59.84</v>
      </c>
      <c r="V1122" s="30">
        <v>1.31</v>
      </c>
      <c r="W1122" s="30">
        <v>15.72</v>
      </c>
      <c r="X1122" s="30">
        <v>1.31</v>
      </c>
      <c r="Y1122" s="30">
        <v>15.72</v>
      </c>
      <c r="Z1122" s="30">
        <v>175.92</v>
      </c>
      <c r="AA1122" s="30">
        <v>91.28</v>
      </c>
      <c r="AB1122" s="30">
        <v>0</v>
      </c>
      <c r="AC1122" s="30">
        <v>0</v>
      </c>
      <c r="AD1122" s="30">
        <v>0</v>
      </c>
    </row>
    <row r="1123" spans="1:30" hidden="1">
      <c r="A1123" s="30" t="s">
        <v>1721</v>
      </c>
      <c r="B1123" s="30" t="s">
        <v>1722</v>
      </c>
      <c r="C1123" s="30" t="b">
        <v>1</v>
      </c>
      <c r="D1123" s="30" t="s">
        <v>1240</v>
      </c>
      <c r="E1123" s="30" t="s">
        <v>10607</v>
      </c>
      <c r="F1123" s="30"/>
      <c r="G1123" s="30" t="s">
        <v>10608</v>
      </c>
      <c r="H1123" s="30">
        <v>0</v>
      </c>
      <c r="I1123" s="32">
        <v>43190</v>
      </c>
      <c r="J1123" s="32">
        <v>42388</v>
      </c>
      <c r="K1123" s="30"/>
      <c r="L1123" s="32">
        <v>39539</v>
      </c>
      <c r="M1123" s="30">
        <v>1003</v>
      </c>
      <c r="N1123" s="30">
        <v>0</v>
      </c>
      <c r="O1123" s="30">
        <v>5.57</v>
      </c>
      <c r="P1123" s="30">
        <v>66.84</v>
      </c>
      <c r="Q1123" s="30">
        <v>5.57</v>
      </c>
      <c r="R1123" s="30">
        <v>66.84</v>
      </c>
      <c r="S1123" s="30">
        <v>701.13</v>
      </c>
      <c r="T1123" s="30">
        <v>301.87</v>
      </c>
      <c r="U1123" s="30">
        <v>301.87</v>
      </c>
      <c r="V1123" s="30">
        <v>5.57</v>
      </c>
      <c r="W1123" s="30">
        <v>66.84</v>
      </c>
      <c r="X1123" s="30">
        <v>5.57</v>
      </c>
      <c r="Y1123" s="30">
        <v>66.84</v>
      </c>
      <c r="Z1123" s="30">
        <v>701.13</v>
      </c>
      <c r="AA1123" s="30">
        <v>435.55</v>
      </c>
      <c r="AB1123" s="30">
        <v>0</v>
      </c>
      <c r="AC1123" s="30">
        <v>0</v>
      </c>
      <c r="AD1123" s="30">
        <v>0</v>
      </c>
    </row>
    <row r="1124" spans="1:30" hidden="1">
      <c r="A1124" s="30" t="s">
        <v>1723</v>
      </c>
      <c r="B1124" s="30" t="s">
        <v>1724</v>
      </c>
      <c r="C1124" s="30" t="b">
        <v>1</v>
      </c>
      <c r="D1124" s="30" t="s">
        <v>1240</v>
      </c>
      <c r="E1124" s="30" t="s">
        <v>10607</v>
      </c>
      <c r="F1124" s="30"/>
      <c r="G1124" s="30" t="s">
        <v>10608</v>
      </c>
      <c r="H1124" s="30">
        <v>0</v>
      </c>
      <c r="I1124" s="32">
        <v>43190</v>
      </c>
      <c r="J1124" s="32">
        <v>42388</v>
      </c>
      <c r="K1124" s="30"/>
      <c r="L1124" s="32">
        <v>39539</v>
      </c>
      <c r="M1124" s="30">
        <v>1003</v>
      </c>
      <c r="N1124" s="30">
        <v>0</v>
      </c>
      <c r="O1124" s="30">
        <v>5.57</v>
      </c>
      <c r="P1124" s="30">
        <v>66.84</v>
      </c>
      <c r="Q1124" s="30">
        <v>5.57</v>
      </c>
      <c r="R1124" s="30">
        <v>66.84</v>
      </c>
      <c r="S1124" s="30">
        <v>701.13</v>
      </c>
      <c r="T1124" s="30">
        <v>301.87</v>
      </c>
      <c r="U1124" s="30">
        <v>301.87</v>
      </c>
      <c r="V1124" s="30">
        <v>5.57</v>
      </c>
      <c r="W1124" s="30">
        <v>66.84</v>
      </c>
      <c r="X1124" s="30">
        <v>5.57</v>
      </c>
      <c r="Y1124" s="30">
        <v>66.84</v>
      </c>
      <c r="Z1124" s="30">
        <v>701.13</v>
      </c>
      <c r="AA1124" s="30">
        <v>435.55</v>
      </c>
      <c r="AB1124" s="30">
        <v>0</v>
      </c>
      <c r="AC1124" s="30">
        <v>0</v>
      </c>
      <c r="AD1124" s="30">
        <v>0</v>
      </c>
    </row>
    <row r="1125" spans="1:30" hidden="1">
      <c r="A1125" s="30" t="s">
        <v>1725</v>
      </c>
      <c r="B1125" s="30" t="s">
        <v>1726</v>
      </c>
      <c r="C1125" s="30" t="b">
        <v>1</v>
      </c>
      <c r="D1125" s="30" t="s">
        <v>1240</v>
      </c>
      <c r="E1125" s="30" t="s">
        <v>10607</v>
      </c>
      <c r="F1125" s="30"/>
      <c r="G1125" s="30" t="s">
        <v>10608</v>
      </c>
      <c r="H1125" s="30">
        <v>0</v>
      </c>
      <c r="I1125" s="32">
        <v>43190</v>
      </c>
      <c r="J1125" s="32">
        <v>42388</v>
      </c>
      <c r="K1125" s="30"/>
      <c r="L1125" s="32">
        <v>41363</v>
      </c>
      <c r="M1125" s="30">
        <v>1320.12</v>
      </c>
      <c r="N1125" s="30">
        <v>0</v>
      </c>
      <c r="O1125" s="30">
        <v>7.33</v>
      </c>
      <c r="P1125" s="30">
        <v>87.96</v>
      </c>
      <c r="Q1125" s="30">
        <v>7.33</v>
      </c>
      <c r="R1125" s="30">
        <v>87.96</v>
      </c>
      <c r="S1125" s="30">
        <v>446.7</v>
      </c>
      <c r="T1125" s="30">
        <v>873.42</v>
      </c>
      <c r="U1125" s="30">
        <v>873.42</v>
      </c>
      <c r="V1125" s="30">
        <v>7.33</v>
      </c>
      <c r="W1125" s="30">
        <v>87.96</v>
      </c>
      <c r="X1125" s="30">
        <v>7.33</v>
      </c>
      <c r="Y1125" s="30">
        <v>87.96</v>
      </c>
      <c r="Z1125" s="30">
        <v>446.7</v>
      </c>
      <c r="AA1125" s="30">
        <v>1056.67</v>
      </c>
      <c r="AB1125" s="30">
        <v>0</v>
      </c>
      <c r="AC1125" s="30">
        <v>0</v>
      </c>
      <c r="AD1125" s="30">
        <v>0</v>
      </c>
    </row>
    <row r="1126" spans="1:30" hidden="1">
      <c r="A1126" s="30" t="s">
        <v>1727</v>
      </c>
      <c r="B1126" s="30" t="s">
        <v>1728</v>
      </c>
      <c r="C1126" s="30" t="b">
        <v>1</v>
      </c>
      <c r="D1126" s="30" t="s">
        <v>1240</v>
      </c>
      <c r="E1126" s="30" t="s">
        <v>10607</v>
      </c>
      <c r="F1126" s="30"/>
      <c r="G1126" s="30" t="s">
        <v>10608</v>
      </c>
      <c r="H1126" s="30">
        <v>9</v>
      </c>
      <c r="I1126" s="32">
        <v>43008</v>
      </c>
      <c r="J1126" s="32">
        <v>42388</v>
      </c>
      <c r="K1126" s="30"/>
      <c r="L1126" s="32">
        <v>39539</v>
      </c>
      <c r="M1126" s="30">
        <v>541.4</v>
      </c>
      <c r="N1126" s="30">
        <v>0</v>
      </c>
      <c r="O1126" s="30">
        <v>3.01</v>
      </c>
      <c r="P1126" s="30">
        <v>36.119999999999997</v>
      </c>
      <c r="Q1126" s="30">
        <v>0.68</v>
      </c>
      <c r="R1126" s="30">
        <v>15.73</v>
      </c>
      <c r="S1126" s="30">
        <v>541.4</v>
      </c>
      <c r="T1126" s="30">
        <v>0</v>
      </c>
      <c r="U1126" s="30">
        <v>0</v>
      </c>
      <c r="V1126" s="30">
        <v>3.01</v>
      </c>
      <c r="W1126" s="30">
        <v>36.119999999999997</v>
      </c>
      <c r="X1126" s="30">
        <v>0.68</v>
      </c>
      <c r="Y1126" s="30">
        <v>15.73</v>
      </c>
      <c r="Z1126" s="30">
        <v>541.4</v>
      </c>
      <c r="AA1126" s="30">
        <v>51.85</v>
      </c>
      <c r="AB1126" s="30">
        <v>0</v>
      </c>
      <c r="AC1126" s="30">
        <v>0</v>
      </c>
      <c r="AD1126" s="30">
        <v>0</v>
      </c>
    </row>
    <row r="1127" spans="1:30" hidden="1">
      <c r="A1127" s="30" t="s">
        <v>1729</v>
      </c>
      <c r="B1127" s="30" t="s">
        <v>1730</v>
      </c>
      <c r="C1127" s="30" t="b">
        <v>1</v>
      </c>
      <c r="D1127" s="30" t="s">
        <v>1240</v>
      </c>
      <c r="E1127" s="30" t="s">
        <v>10607</v>
      </c>
      <c r="F1127" s="30"/>
      <c r="G1127" s="30" t="s">
        <v>10608</v>
      </c>
      <c r="H1127" s="30">
        <v>0</v>
      </c>
      <c r="I1127" s="32">
        <v>43190</v>
      </c>
      <c r="J1127" s="32">
        <v>42388</v>
      </c>
      <c r="K1127" s="30"/>
      <c r="L1127" s="32">
        <v>39539</v>
      </c>
      <c r="M1127" s="30">
        <v>856.76</v>
      </c>
      <c r="N1127" s="30">
        <v>0</v>
      </c>
      <c r="O1127" s="30">
        <v>4.76</v>
      </c>
      <c r="P1127" s="30">
        <v>57.12</v>
      </c>
      <c r="Q1127" s="30">
        <v>4.76</v>
      </c>
      <c r="R1127" s="30">
        <v>57.12</v>
      </c>
      <c r="S1127" s="30">
        <v>608.24</v>
      </c>
      <c r="T1127" s="30">
        <v>248.52</v>
      </c>
      <c r="U1127" s="30">
        <v>248.52</v>
      </c>
      <c r="V1127" s="30">
        <v>4.76</v>
      </c>
      <c r="W1127" s="30">
        <v>57.12</v>
      </c>
      <c r="X1127" s="30">
        <v>4.76</v>
      </c>
      <c r="Y1127" s="30">
        <v>57.12</v>
      </c>
      <c r="Z1127" s="30">
        <v>608.24</v>
      </c>
      <c r="AA1127" s="30">
        <v>362.76</v>
      </c>
      <c r="AB1127" s="30">
        <v>0</v>
      </c>
      <c r="AC1127" s="30">
        <v>0</v>
      </c>
      <c r="AD1127" s="30">
        <v>0</v>
      </c>
    </row>
    <row r="1128" spans="1:30" hidden="1">
      <c r="A1128" s="30" t="s">
        <v>1731</v>
      </c>
      <c r="B1128" s="30" t="s">
        <v>1732</v>
      </c>
      <c r="C1128" s="30" t="b">
        <v>1</v>
      </c>
      <c r="D1128" s="30" t="s">
        <v>1240</v>
      </c>
      <c r="E1128" s="30" t="s">
        <v>10607</v>
      </c>
      <c r="F1128" s="30"/>
      <c r="G1128" s="30" t="s">
        <v>10608</v>
      </c>
      <c r="H1128" s="30">
        <v>0</v>
      </c>
      <c r="I1128" s="32">
        <v>43190</v>
      </c>
      <c r="J1128" s="32">
        <v>42388</v>
      </c>
      <c r="K1128" s="30"/>
      <c r="L1128" s="32">
        <v>39539</v>
      </c>
      <c r="M1128" s="30">
        <v>1993.02</v>
      </c>
      <c r="N1128" s="30">
        <v>0</v>
      </c>
      <c r="O1128" s="30">
        <v>11.07</v>
      </c>
      <c r="P1128" s="30">
        <v>132.84</v>
      </c>
      <c r="Q1128" s="30">
        <v>11.07</v>
      </c>
      <c r="R1128" s="30">
        <v>132.84</v>
      </c>
      <c r="S1128" s="30">
        <v>1405.82</v>
      </c>
      <c r="T1128" s="30">
        <v>587.20000000000005</v>
      </c>
      <c r="U1128" s="30">
        <v>587.20000000000005</v>
      </c>
      <c r="V1128" s="30">
        <v>11.07</v>
      </c>
      <c r="W1128" s="30">
        <v>132.84</v>
      </c>
      <c r="X1128" s="30">
        <v>11.07</v>
      </c>
      <c r="Y1128" s="30">
        <v>132.84</v>
      </c>
      <c r="Z1128" s="30">
        <v>1405.82</v>
      </c>
      <c r="AA1128" s="30">
        <v>852.88</v>
      </c>
      <c r="AB1128" s="30">
        <v>0</v>
      </c>
      <c r="AC1128" s="30">
        <v>0</v>
      </c>
      <c r="AD1128" s="30">
        <v>0</v>
      </c>
    </row>
    <row r="1129" spans="1:30" hidden="1">
      <c r="A1129" s="30" t="s">
        <v>1733</v>
      </c>
      <c r="B1129" s="30" t="s">
        <v>1734</v>
      </c>
      <c r="C1129" s="30" t="b">
        <v>1</v>
      </c>
      <c r="D1129" s="30" t="s">
        <v>1240</v>
      </c>
      <c r="E1129" s="30" t="s">
        <v>10607</v>
      </c>
      <c r="F1129" s="30"/>
      <c r="G1129" s="30" t="s">
        <v>10608</v>
      </c>
      <c r="H1129" s="30">
        <v>0</v>
      </c>
      <c r="I1129" s="32">
        <v>43190</v>
      </c>
      <c r="J1129" s="32">
        <v>42388</v>
      </c>
      <c r="K1129" s="30"/>
      <c r="L1129" s="32">
        <v>39539</v>
      </c>
      <c r="M1129" s="30">
        <v>1003</v>
      </c>
      <c r="N1129" s="30">
        <v>0</v>
      </c>
      <c r="O1129" s="30">
        <v>5.57</v>
      </c>
      <c r="P1129" s="30">
        <v>66.84</v>
      </c>
      <c r="Q1129" s="30">
        <v>5.57</v>
      </c>
      <c r="R1129" s="30">
        <v>66.84</v>
      </c>
      <c r="S1129" s="30">
        <v>701.13</v>
      </c>
      <c r="T1129" s="30">
        <v>301.87</v>
      </c>
      <c r="U1129" s="30">
        <v>301.87</v>
      </c>
      <c r="V1129" s="30">
        <v>5.57</v>
      </c>
      <c r="W1129" s="30">
        <v>66.84</v>
      </c>
      <c r="X1129" s="30">
        <v>5.57</v>
      </c>
      <c r="Y1129" s="30">
        <v>66.84</v>
      </c>
      <c r="Z1129" s="30">
        <v>701.13</v>
      </c>
      <c r="AA1129" s="30">
        <v>435.55</v>
      </c>
      <c r="AB1129" s="30">
        <v>0</v>
      </c>
      <c r="AC1129" s="30">
        <v>0</v>
      </c>
      <c r="AD1129" s="30">
        <v>0</v>
      </c>
    </row>
    <row r="1130" spans="1:30" hidden="1">
      <c r="A1130" s="30" t="s">
        <v>1735</v>
      </c>
      <c r="B1130" s="30" t="s">
        <v>4620</v>
      </c>
      <c r="C1130" s="30" t="b">
        <v>1</v>
      </c>
      <c r="D1130" s="30" t="s">
        <v>1240</v>
      </c>
      <c r="E1130" s="30" t="s">
        <v>10607</v>
      </c>
      <c r="F1130" s="30"/>
      <c r="G1130" s="30" t="s">
        <v>10608</v>
      </c>
      <c r="H1130" s="30">
        <v>0</v>
      </c>
      <c r="I1130" s="32">
        <v>43190</v>
      </c>
      <c r="J1130" s="32">
        <v>42388</v>
      </c>
      <c r="K1130" s="30"/>
      <c r="L1130" s="32">
        <v>39777</v>
      </c>
      <c r="M1130" s="30">
        <v>6423.9</v>
      </c>
      <c r="N1130" s="30">
        <v>0</v>
      </c>
      <c r="O1130" s="30">
        <v>28.62</v>
      </c>
      <c r="P1130" s="30">
        <v>343.44</v>
      </c>
      <c r="Q1130" s="30">
        <v>28.63</v>
      </c>
      <c r="R1130" s="30">
        <v>343.45</v>
      </c>
      <c r="S1130" s="30">
        <v>6223.53</v>
      </c>
      <c r="T1130" s="30">
        <v>200.37</v>
      </c>
      <c r="U1130" s="30">
        <v>200.37</v>
      </c>
      <c r="V1130" s="30">
        <v>28.62</v>
      </c>
      <c r="W1130" s="30">
        <v>343.44</v>
      </c>
      <c r="X1130" s="30">
        <v>28.63</v>
      </c>
      <c r="Y1130" s="30">
        <v>343.45</v>
      </c>
      <c r="Z1130" s="30">
        <v>6223.53</v>
      </c>
      <c r="AA1130" s="30">
        <v>1030.3599999999999</v>
      </c>
      <c r="AB1130" s="30">
        <v>0</v>
      </c>
      <c r="AC1130" s="30">
        <v>0</v>
      </c>
      <c r="AD1130" s="30">
        <v>0</v>
      </c>
    </row>
    <row r="1131" spans="1:30" hidden="1">
      <c r="A1131" s="30" t="s">
        <v>1736</v>
      </c>
      <c r="B1131" s="30" t="s">
        <v>1737</v>
      </c>
      <c r="C1131" s="30" t="b">
        <v>1</v>
      </c>
      <c r="D1131" s="30" t="s">
        <v>1240</v>
      </c>
      <c r="E1131" s="30" t="s">
        <v>10607</v>
      </c>
      <c r="F1131" s="30"/>
      <c r="G1131" s="30" t="s">
        <v>10608</v>
      </c>
      <c r="H1131" s="30">
        <v>9</v>
      </c>
      <c r="I1131" s="32">
        <v>42825</v>
      </c>
      <c r="J1131" s="32">
        <v>42388</v>
      </c>
      <c r="K1131" s="30"/>
      <c r="L1131" s="32">
        <v>37011</v>
      </c>
      <c r="M1131" s="30">
        <v>450</v>
      </c>
      <c r="N1131" s="30">
        <v>0</v>
      </c>
      <c r="O1131" s="30">
        <v>2.02</v>
      </c>
      <c r="P1131" s="30">
        <v>24.22</v>
      </c>
      <c r="Q1131" s="30">
        <v>2.0099999999999998</v>
      </c>
      <c r="R1131" s="30">
        <v>0</v>
      </c>
      <c r="S1131" s="30">
        <v>450</v>
      </c>
      <c r="T1131" s="30">
        <v>0</v>
      </c>
      <c r="U1131" s="30">
        <v>0</v>
      </c>
      <c r="V1131" s="30">
        <v>2.02</v>
      </c>
      <c r="W1131" s="30">
        <v>24.22</v>
      </c>
      <c r="X1131" s="30">
        <v>2.0099999999999998</v>
      </c>
      <c r="Y1131" s="30">
        <v>0</v>
      </c>
      <c r="Z1131" s="30">
        <v>450</v>
      </c>
      <c r="AA1131" s="30">
        <v>24.22</v>
      </c>
      <c r="AB1131" s="30">
        <v>0</v>
      </c>
      <c r="AC1131" s="30">
        <v>0</v>
      </c>
      <c r="AD1131" s="30">
        <v>0</v>
      </c>
    </row>
    <row r="1132" spans="1:30" hidden="1">
      <c r="A1132" s="30" t="s">
        <v>1738</v>
      </c>
      <c r="B1132" s="30" t="s">
        <v>1739</v>
      </c>
      <c r="C1132" s="30" t="b">
        <v>1</v>
      </c>
      <c r="D1132" s="30" t="s">
        <v>1240</v>
      </c>
      <c r="E1132" s="30" t="s">
        <v>10607</v>
      </c>
      <c r="F1132" s="30"/>
      <c r="G1132" s="30" t="s">
        <v>10608</v>
      </c>
      <c r="H1132" s="30">
        <v>9</v>
      </c>
      <c r="I1132" s="32">
        <v>42825</v>
      </c>
      <c r="J1132" s="32">
        <v>42388</v>
      </c>
      <c r="K1132" s="30"/>
      <c r="L1132" s="32">
        <v>37011</v>
      </c>
      <c r="M1132" s="30">
        <v>299.5</v>
      </c>
      <c r="N1132" s="30">
        <v>0</v>
      </c>
      <c r="O1132" s="30">
        <v>1.35</v>
      </c>
      <c r="P1132" s="30">
        <v>16.13</v>
      </c>
      <c r="Q1132" s="30">
        <v>1.34</v>
      </c>
      <c r="R1132" s="30">
        <v>0</v>
      </c>
      <c r="S1132" s="30">
        <v>299.5</v>
      </c>
      <c r="T1132" s="30">
        <v>0</v>
      </c>
      <c r="U1132" s="30">
        <v>0</v>
      </c>
      <c r="V1132" s="30">
        <v>1.35</v>
      </c>
      <c r="W1132" s="30">
        <v>16.13</v>
      </c>
      <c r="X1132" s="30">
        <v>1.34</v>
      </c>
      <c r="Y1132" s="30">
        <v>0</v>
      </c>
      <c r="Z1132" s="30">
        <v>299.5</v>
      </c>
      <c r="AA1132" s="30">
        <v>16.13</v>
      </c>
      <c r="AB1132" s="30">
        <v>0</v>
      </c>
      <c r="AC1132" s="30">
        <v>0</v>
      </c>
      <c r="AD1132" s="30">
        <v>0</v>
      </c>
    </row>
    <row r="1133" spans="1:30" hidden="1">
      <c r="A1133" s="30" t="s">
        <v>1740</v>
      </c>
      <c r="B1133" s="30" t="s">
        <v>1741</v>
      </c>
      <c r="C1133" s="30" t="b">
        <v>1</v>
      </c>
      <c r="D1133" s="30" t="s">
        <v>1240</v>
      </c>
      <c r="E1133" s="30" t="s">
        <v>10607</v>
      </c>
      <c r="F1133" s="30"/>
      <c r="G1133" s="30" t="s">
        <v>10608</v>
      </c>
      <c r="H1133" s="30">
        <v>9</v>
      </c>
      <c r="I1133" s="32">
        <v>42855</v>
      </c>
      <c r="J1133" s="32">
        <v>42388</v>
      </c>
      <c r="K1133" s="30"/>
      <c r="L1133" s="32">
        <v>37041</v>
      </c>
      <c r="M1133" s="30">
        <v>985</v>
      </c>
      <c r="N1133" s="30">
        <v>0</v>
      </c>
      <c r="O1133" s="30">
        <v>4.51</v>
      </c>
      <c r="P1133" s="30">
        <v>54.06</v>
      </c>
      <c r="Q1133" s="30">
        <v>4.5</v>
      </c>
      <c r="R1133" s="30">
        <v>4.5</v>
      </c>
      <c r="S1133" s="30">
        <v>985</v>
      </c>
      <c r="T1133" s="30">
        <v>0</v>
      </c>
      <c r="U1133" s="30">
        <v>0</v>
      </c>
      <c r="V1133" s="30">
        <v>4.51</v>
      </c>
      <c r="W1133" s="30">
        <v>54.06</v>
      </c>
      <c r="X1133" s="30">
        <v>4.5</v>
      </c>
      <c r="Y1133" s="30">
        <v>4.5</v>
      </c>
      <c r="Z1133" s="30">
        <v>985</v>
      </c>
      <c r="AA1133" s="30">
        <v>54.05</v>
      </c>
      <c r="AB1133" s="30">
        <v>0</v>
      </c>
      <c r="AC1133" s="30">
        <v>0</v>
      </c>
      <c r="AD1133" s="30">
        <v>0</v>
      </c>
    </row>
    <row r="1134" spans="1:30" hidden="1">
      <c r="A1134" s="30" t="s">
        <v>1742</v>
      </c>
      <c r="B1134" s="30" t="s">
        <v>1743</v>
      </c>
      <c r="C1134" s="30" t="b">
        <v>1</v>
      </c>
      <c r="D1134" s="30" t="s">
        <v>1240</v>
      </c>
      <c r="E1134" s="30" t="s">
        <v>10607</v>
      </c>
      <c r="F1134" s="30"/>
      <c r="G1134" s="30" t="s">
        <v>10608</v>
      </c>
      <c r="H1134" s="30">
        <v>9</v>
      </c>
      <c r="I1134" s="32">
        <v>42855</v>
      </c>
      <c r="J1134" s="32">
        <v>42388</v>
      </c>
      <c r="K1134" s="30"/>
      <c r="L1134" s="32">
        <v>37041</v>
      </c>
      <c r="M1134" s="30">
        <v>1750</v>
      </c>
      <c r="N1134" s="30">
        <v>0</v>
      </c>
      <c r="O1134" s="30">
        <v>8</v>
      </c>
      <c r="P1134" s="30">
        <v>96</v>
      </c>
      <c r="Q1134" s="30">
        <v>8</v>
      </c>
      <c r="R1134" s="30">
        <v>8</v>
      </c>
      <c r="S1134" s="30">
        <v>1750</v>
      </c>
      <c r="T1134" s="30">
        <v>0</v>
      </c>
      <c r="U1134" s="30">
        <v>0</v>
      </c>
      <c r="V1134" s="30">
        <v>8</v>
      </c>
      <c r="W1134" s="30">
        <v>96</v>
      </c>
      <c r="X1134" s="30">
        <v>8</v>
      </c>
      <c r="Y1134" s="30">
        <v>8</v>
      </c>
      <c r="Z1134" s="30">
        <v>1750</v>
      </c>
      <c r="AA1134" s="30">
        <v>96</v>
      </c>
      <c r="AB1134" s="30">
        <v>0</v>
      </c>
      <c r="AC1134" s="30">
        <v>0</v>
      </c>
      <c r="AD1134" s="30">
        <v>0</v>
      </c>
    </row>
    <row r="1135" spans="1:30" hidden="1">
      <c r="A1135" s="30" t="s">
        <v>1744</v>
      </c>
      <c r="B1135" s="30" t="s">
        <v>1745</v>
      </c>
      <c r="C1135" s="30" t="b">
        <v>1</v>
      </c>
      <c r="D1135" s="30" t="s">
        <v>1240</v>
      </c>
      <c r="E1135" s="30" t="s">
        <v>10607</v>
      </c>
      <c r="F1135" s="30"/>
      <c r="G1135" s="30" t="s">
        <v>10608</v>
      </c>
      <c r="H1135" s="30">
        <v>9</v>
      </c>
      <c r="I1135" s="32">
        <v>42855</v>
      </c>
      <c r="J1135" s="32">
        <v>42388</v>
      </c>
      <c r="K1135" s="30"/>
      <c r="L1135" s="32">
        <v>37041</v>
      </c>
      <c r="M1135" s="30">
        <v>1980</v>
      </c>
      <c r="N1135" s="30">
        <v>0</v>
      </c>
      <c r="O1135" s="30">
        <v>9.06</v>
      </c>
      <c r="P1135" s="30">
        <v>108.65</v>
      </c>
      <c r="Q1135" s="30">
        <v>9.0500000000000007</v>
      </c>
      <c r="R1135" s="30">
        <v>9.0500000000000007</v>
      </c>
      <c r="S1135" s="30">
        <v>1980</v>
      </c>
      <c r="T1135" s="30">
        <v>0</v>
      </c>
      <c r="U1135" s="30">
        <v>0</v>
      </c>
      <c r="V1135" s="30">
        <v>9.06</v>
      </c>
      <c r="W1135" s="30">
        <v>108.65</v>
      </c>
      <c r="X1135" s="30">
        <v>9.0500000000000007</v>
      </c>
      <c r="Y1135" s="30">
        <v>9.0500000000000007</v>
      </c>
      <c r="Z1135" s="30">
        <v>1980</v>
      </c>
      <c r="AA1135" s="30">
        <v>108.65</v>
      </c>
      <c r="AB1135" s="30">
        <v>0</v>
      </c>
      <c r="AC1135" s="30">
        <v>0</v>
      </c>
      <c r="AD1135" s="30">
        <v>0</v>
      </c>
    </row>
    <row r="1136" spans="1:30" hidden="1">
      <c r="A1136" s="30" t="s">
        <v>1746</v>
      </c>
      <c r="B1136" s="30" t="s">
        <v>1747</v>
      </c>
      <c r="C1136" s="30" t="b">
        <v>1</v>
      </c>
      <c r="D1136" s="30" t="s">
        <v>1240</v>
      </c>
      <c r="E1136" s="30" t="s">
        <v>10607</v>
      </c>
      <c r="F1136" s="30"/>
      <c r="G1136" s="30" t="s">
        <v>10608</v>
      </c>
      <c r="H1136" s="30">
        <v>9</v>
      </c>
      <c r="I1136" s="32">
        <v>42855</v>
      </c>
      <c r="J1136" s="32">
        <v>42388</v>
      </c>
      <c r="K1136" s="30"/>
      <c r="L1136" s="32">
        <v>37041</v>
      </c>
      <c r="M1136" s="30">
        <v>675.44</v>
      </c>
      <c r="N1136" s="30">
        <v>0</v>
      </c>
      <c r="O1136" s="30">
        <v>3.09</v>
      </c>
      <c r="P1136" s="30">
        <v>37.08</v>
      </c>
      <c r="Q1136" s="30">
        <v>3.08</v>
      </c>
      <c r="R1136" s="30">
        <v>3.08</v>
      </c>
      <c r="S1136" s="30">
        <v>675.44</v>
      </c>
      <c r="T1136" s="30">
        <v>0</v>
      </c>
      <c r="U1136" s="30">
        <v>0</v>
      </c>
      <c r="V1136" s="30">
        <v>3.09</v>
      </c>
      <c r="W1136" s="30">
        <v>37.08</v>
      </c>
      <c r="X1136" s="30">
        <v>3.08</v>
      </c>
      <c r="Y1136" s="30">
        <v>3.08</v>
      </c>
      <c r="Z1136" s="30">
        <v>675.44</v>
      </c>
      <c r="AA1136" s="30">
        <v>37.07</v>
      </c>
      <c r="AB1136" s="30">
        <v>0</v>
      </c>
      <c r="AC1136" s="30">
        <v>0</v>
      </c>
      <c r="AD1136" s="30">
        <v>0</v>
      </c>
    </row>
    <row r="1137" spans="1:30" hidden="1">
      <c r="A1137" s="30" t="s">
        <v>1748</v>
      </c>
      <c r="B1137" s="30" t="s">
        <v>1749</v>
      </c>
      <c r="C1137" s="30" t="b">
        <v>1</v>
      </c>
      <c r="D1137" s="30" t="s">
        <v>1240</v>
      </c>
      <c r="E1137" s="30" t="s">
        <v>10607</v>
      </c>
      <c r="F1137" s="30"/>
      <c r="G1137" s="30" t="s">
        <v>10608</v>
      </c>
      <c r="H1137" s="30">
        <v>9</v>
      </c>
      <c r="I1137" s="32">
        <v>42886</v>
      </c>
      <c r="J1137" s="32">
        <v>42388</v>
      </c>
      <c r="K1137" s="30"/>
      <c r="L1137" s="32">
        <v>37072</v>
      </c>
      <c r="M1137" s="30">
        <v>662</v>
      </c>
      <c r="N1137" s="30">
        <v>0</v>
      </c>
      <c r="O1137" s="30">
        <v>3.09</v>
      </c>
      <c r="P1137" s="30">
        <v>36.96</v>
      </c>
      <c r="Q1137" s="30">
        <v>3.08</v>
      </c>
      <c r="R1137" s="30">
        <v>6.17</v>
      </c>
      <c r="S1137" s="30">
        <v>662</v>
      </c>
      <c r="T1137" s="30">
        <v>0</v>
      </c>
      <c r="U1137" s="30">
        <v>0</v>
      </c>
      <c r="V1137" s="30">
        <v>3.09</v>
      </c>
      <c r="W1137" s="30">
        <v>36.96</v>
      </c>
      <c r="X1137" s="30">
        <v>3.08</v>
      </c>
      <c r="Y1137" s="30">
        <v>6.17</v>
      </c>
      <c r="Z1137" s="30">
        <v>662</v>
      </c>
      <c r="AA1137" s="30">
        <v>36.97</v>
      </c>
      <c r="AB1137" s="30">
        <v>0</v>
      </c>
      <c r="AC1137" s="30">
        <v>0</v>
      </c>
      <c r="AD1137" s="30">
        <v>0</v>
      </c>
    </row>
    <row r="1138" spans="1:30" hidden="1">
      <c r="A1138" s="30" t="s">
        <v>1750</v>
      </c>
      <c r="B1138" s="30" t="s">
        <v>1751</v>
      </c>
      <c r="C1138" s="30" t="b">
        <v>1</v>
      </c>
      <c r="D1138" s="30" t="s">
        <v>1240</v>
      </c>
      <c r="E1138" s="30" t="s">
        <v>10607</v>
      </c>
      <c r="F1138" s="30"/>
      <c r="G1138" s="30" t="s">
        <v>10608</v>
      </c>
      <c r="H1138" s="30">
        <v>9</v>
      </c>
      <c r="I1138" s="32">
        <v>42916</v>
      </c>
      <c r="J1138" s="32">
        <v>42388</v>
      </c>
      <c r="K1138" s="30"/>
      <c r="L1138" s="32">
        <v>37102</v>
      </c>
      <c r="M1138" s="30">
        <v>1050</v>
      </c>
      <c r="N1138" s="30">
        <v>0</v>
      </c>
      <c r="O1138" s="30">
        <v>4.96</v>
      </c>
      <c r="P1138" s="30">
        <v>59.46</v>
      </c>
      <c r="Q1138" s="30">
        <v>4.95</v>
      </c>
      <c r="R1138" s="30">
        <v>14.86</v>
      </c>
      <c r="S1138" s="30">
        <v>1050</v>
      </c>
      <c r="T1138" s="30">
        <v>0</v>
      </c>
      <c r="U1138" s="30">
        <v>0</v>
      </c>
      <c r="V1138" s="30">
        <v>4.96</v>
      </c>
      <c r="W1138" s="30">
        <v>59.46</v>
      </c>
      <c r="X1138" s="30">
        <v>4.95</v>
      </c>
      <c r="Y1138" s="30">
        <v>14.86</v>
      </c>
      <c r="Z1138" s="30">
        <v>1050</v>
      </c>
      <c r="AA1138" s="30">
        <v>59.45</v>
      </c>
      <c r="AB1138" s="30">
        <v>0</v>
      </c>
      <c r="AC1138" s="30">
        <v>0</v>
      </c>
      <c r="AD1138" s="30">
        <v>0</v>
      </c>
    </row>
    <row r="1139" spans="1:30" hidden="1">
      <c r="A1139" s="30" t="s">
        <v>1752</v>
      </c>
      <c r="B1139" s="30" t="s">
        <v>1753</v>
      </c>
      <c r="C1139" s="30" t="b">
        <v>1</v>
      </c>
      <c r="D1139" s="30" t="s">
        <v>1240</v>
      </c>
      <c r="E1139" s="30" t="s">
        <v>10607</v>
      </c>
      <c r="F1139" s="30"/>
      <c r="G1139" s="30" t="s">
        <v>10608</v>
      </c>
      <c r="H1139" s="30">
        <v>9</v>
      </c>
      <c r="I1139" s="32">
        <v>42916</v>
      </c>
      <c r="J1139" s="32">
        <v>42388</v>
      </c>
      <c r="K1139" s="30"/>
      <c r="L1139" s="32">
        <v>37103</v>
      </c>
      <c r="M1139" s="30">
        <v>1050</v>
      </c>
      <c r="N1139" s="30">
        <v>0</v>
      </c>
      <c r="O1139" s="30">
        <v>4.96</v>
      </c>
      <c r="P1139" s="30">
        <v>59.46</v>
      </c>
      <c r="Q1139" s="30">
        <v>4.95</v>
      </c>
      <c r="R1139" s="30">
        <v>14.86</v>
      </c>
      <c r="S1139" s="30">
        <v>1050</v>
      </c>
      <c r="T1139" s="30">
        <v>0</v>
      </c>
      <c r="U1139" s="30">
        <v>0</v>
      </c>
      <c r="V1139" s="30">
        <v>4.96</v>
      </c>
      <c r="W1139" s="30">
        <v>59.46</v>
      </c>
      <c r="X1139" s="30">
        <v>4.95</v>
      </c>
      <c r="Y1139" s="30">
        <v>14.86</v>
      </c>
      <c r="Z1139" s="30">
        <v>1050</v>
      </c>
      <c r="AA1139" s="30">
        <v>59.45</v>
      </c>
      <c r="AB1139" s="30">
        <v>0</v>
      </c>
      <c r="AC1139" s="30">
        <v>0</v>
      </c>
      <c r="AD1139" s="30">
        <v>0</v>
      </c>
    </row>
    <row r="1140" spans="1:30" hidden="1">
      <c r="A1140" s="30" t="s">
        <v>1754</v>
      </c>
      <c r="B1140" s="30" t="s">
        <v>1755</v>
      </c>
      <c r="C1140" s="30" t="b">
        <v>1</v>
      </c>
      <c r="D1140" s="30" t="s">
        <v>1240</v>
      </c>
      <c r="E1140" s="30" t="s">
        <v>10607</v>
      </c>
      <c r="F1140" s="30"/>
      <c r="G1140" s="30" t="s">
        <v>10608</v>
      </c>
      <c r="H1140" s="30">
        <v>0</v>
      </c>
      <c r="I1140" s="32">
        <v>43190</v>
      </c>
      <c r="J1140" s="32">
        <v>42388</v>
      </c>
      <c r="K1140" s="30"/>
      <c r="L1140" s="32">
        <v>37287</v>
      </c>
      <c r="M1140" s="30">
        <v>790</v>
      </c>
      <c r="N1140" s="30">
        <v>0</v>
      </c>
      <c r="O1140" s="30">
        <v>2.86</v>
      </c>
      <c r="P1140" s="30">
        <v>34.380000000000003</v>
      </c>
      <c r="Q1140" s="30">
        <v>2.87</v>
      </c>
      <c r="R1140" s="30">
        <v>34.380000000000003</v>
      </c>
      <c r="S1140" s="30">
        <v>764.22</v>
      </c>
      <c r="T1140" s="30">
        <v>25.78</v>
      </c>
      <c r="U1140" s="30">
        <v>25.78</v>
      </c>
      <c r="V1140" s="30">
        <v>2.86</v>
      </c>
      <c r="W1140" s="30">
        <v>34.380000000000003</v>
      </c>
      <c r="X1140" s="30">
        <v>2.87</v>
      </c>
      <c r="Y1140" s="30">
        <v>34.380000000000003</v>
      </c>
      <c r="Z1140" s="30">
        <v>764.22</v>
      </c>
      <c r="AA1140" s="30">
        <v>103.15</v>
      </c>
      <c r="AB1140" s="30">
        <v>0</v>
      </c>
      <c r="AC1140" s="30">
        <v>0</v>
      </c>
      <c r="AD1140" s="30">
        <v>0</v>
      </c>
    </row>
    <row r="1141" spans="1:30" hidden="1">
      <c r="A1141" s="30" t="s">
        <v>1756</v>
      </c>
      <c r="B1141" s="30" t="s">
        <v>1757</v>
      </c>
      <c r="C1141" s="30" t="b">
        <v>1</v>
      </c>
      <c r="D1141" s="30" t="s">
        <v>1240</v>
      </c>
      <c r="E1141" s="30" t="s">
        <v>10607</v>
      </c>
      <c r="F1141" s="30"/>
      <c r="G1141" s="30" t="s">
        <v>10608</v>
      </c>
      <c r="H1141" s="30">
        <v>0</v>
      </c>
      <c r="I1141" s="32">
        <v>43190</v>
      </c>
      <c r="J1141" s="32">
        <v>42388</v>
      </c>
      <c r="K1141" s="30"/>
      <c r="L1141" s="32">
        <v>37346</v>
      </c>
      <c r="M1141" s="30">
        <v>800</v>
      </c>
      <c r="N1141" s="30">
        <v>0</v>
      </c>
      <c r="O1141" s="30">
        <v>2.97</v>
      </c>
      <c r="P1141" s="30">
        <v>35.76</v>
      </c>
      <c r="Q1141" s="30">
        <v>2.98</v>
      </c>
      <c r="R1141" s="30">
        <v>35.71</v>
      </c>
      <c r="S1141" s="30">
        <v>767.28</v>
      </c>
      <c r="T1141" s="30">
        <v>32.72</v>
      </c>
      <c r="U1141" s="30">
        <v>32.72</v>
      </c>
      <c r="V1141" s="30">
        <v>2.97</v>
      </c>
      <c r="W1141" s="30">
        <v>35.76</v>
      </c>
      <c r="X1141" s="30">
        <v>2.98</v>
      </c>
      <c r="Y1141" s="30">
        <v>35.71</v>
      </c>
      <c r="Z1141" s="30">
        <v>767.28</v>
      </c>
      <c r="AA1141" s="30">
        <v>107.17</v>
      </c>
      <c r="AB1141" s="30">
        <v>0</v>
      </c>
      <c r="AC1141" s="30">
        <v>0</v>
      </c>
      <c r="AD1141" s="30">
        <v>0</v>
      </c>
    </row>
    <row r="1142" spans="1:30" hidden="1">
      <c r="A1142" s="30" t="s">
        <v>1758</v>
      </c>
      <c r="B1142" s="30" t="s">
        <v>1759</v>
      </c>
      <c r="C1142" s="30" t="b">
        <v>1</v>
      </c>
      <c r="D1142" s="30" t="s">
        <v>1240</v>
      </c>
      <c r="E1142" s="30" t="s">
        <v>10607</v>
      </c>
      <c r="F1142" s="30"/>
      <c r="G1142" s="30" t="s">
        <v>10608</v>
      </c>
      <c r="H1142" s="30">
        <v>0</v>
      </c>
      <c r="I1142" s="32">
        <v>43190</v>
      </c>
      <c r="J1142" s="32">
        <v>42388</v>
      </c>
      <c r="K1142" s="30"/>
      <c r="L1142" s="32">
        <v>39034</v>
      </c>
      <c r="M1142" s="30">
        <v>1532.38</v>
      </c>
      <c r="N1142" s="30">
        <v>0</v>
      </c>
      <c r="O1142" s="30">
        <v>8.51</v>
      </c>
      <c r="P1142" s="30">
        <v>102.12</v>
      </c>
      <c r="Q1142" s="30">
        <v>8.51</v>
      </c>
      <c r="R1142" s="30">
        <v>102.12</v>
      </c>
      <c r="S1142" s="30">
        <v>1165.72</v>
      </c>
      <c r="T1142" s="30">
        <v>366.66</v>
      </c>
      <c r="U1142" s="30">
        <v>366.66</v>
      </c>
      <c r="V1142" s="30">
        <v>8.51</v>
      </c>
      <c r="W1142" s="30">
        <v>102.12</v>
      </c>
      <c r="X1142" s="30">
        <v>8.51</v>
      </c>
      <c r="Y1142" s="30">
        <v>102.12</v>
      </c>
      <c r="Z1142" s="30">
        <v>1165.72</v>
      </c>
      <c r="AA1142" s="30">
        <v>1540.89</v>
      </c>
      <c r="AB1142" s="30">
        <v>0</v>
      </c>
      <c r="AC1142" s="30">
        <v>0</v>
      </c>
      <c r="AD1142" s="30">
        <v>0</v>
      </c>
    </row>
    <row r="1143" spans="1:30" hidden="1">
      <c r="A1143" s="30" t="s">
        <v>1760</v>
      </c>
      <c r="B1143" s="30" t="s">
        <v>1761</v>
      </c>
      <c r="C1143" s="30" t="b">
        <v>1</v>
      </c>
      <c r="D1143" s="30" t="s">
        <v>1240</v>
      </c>
      <c r="E1143" s="30" t="s">
        <v>10607</v>
      </c>
      <c r="F1143" s="30"/>
      <c r="G1143" s="30" t="s">
        <v>10608</v>
      </c>
      <c r="H1143" s="30">
        <v>0</v>
      </c>
      <c r="I1143" s="32">
        <v>43190</v>
      </c>
      <c r="J1143" s="32">
        <v>42388</v>
      </c>
      <c r="K1143" s="30"/>
      <c r="L1143" s="32">
        <v>39034</v>
      </c>
      <c r="M1143" s="30">
        <v>809.4</v>
      </c>
      <c r="N1143" s="30">
        <v>0</v>
      </c>
      <c r="O1143" s="30">
        <v>4.5</v>
      </c>
      <c r="P1143" s="30">
        <v>54</v>
      </c>
      <c r="Q1143" s="30">
        <v>4.5</v>
      </c>
      <c r="R1143" s="30">
        <v>54</v>
      </c>
      <c r="S1143" s="30">
        <v>615.97</v>
      </c>
      <c r="T1143" s="30">
        <v>193.43</v>
      </c>
      <c r="U1143" s="30">
        <v>193.43</v>
      </c>
      <c r="V1143" s="30">
        <v>4.5</v>
      </c>
      <c r="W1143" s="30">
        <v>54</v>
      </c>
      <c r="X1143" s="30">
        <v>4.5</v>
      </c>
      <c r="Y1143" s="30">
        <v>54</v>
      </c>
      <c r="Z1143" s="30">
        <v>615.97</v>
      </c>
      <c r="AA1143" s="30">
        <v>813.9</v>
      </c>
      <c r="AB1143" s="30">
        <v>0</v>
      </c>
      <c r="AC1143" s="30">
        <v>0</v>
      </c>
      <c r="AD1143" s="30">
        <v>0</v>
      </c>
    </row>
    <row r="1144" spans="1:30" hidden="1">
      <c r="A1144" s="30" t="s">
        <v>1762</v>
      </c>
      <c r="B1144" s="30" t="s">
        <v>1763</v>
      </c>
      <c r="C1144" s="30" t="b">
        <v>1</v>
      </c>
      <c r="D1144" s="30" t="s">
        <v>1240</v>
      </c>
      <c r="E1144" s="30" t="s">
        <v>10607</v>
      </c>
      <c r="F1144" s="30"/>
      <c r="G1144" s="30" t="s">
        <v>10608</v>
      </c>
      <c r="H1144" s="30">
        <v>0</v>
      </c>
      <c r="I1144" s="32">
        <v>43190</v>
      </c>
      <c r="J1144" s="32">
        <v>42388</v>
      </c>
      <c r="K1144" s="30"/>
      <c r="L1144" s="32">
        <v>39034</v>
      </c>
      <c r="M1144" s="30">
        <v>1758.45</v>
      </c>
      <c r="N1144" s="30">
        <v>0</v>
      </c>
      <c r="O1144" s="30">
        <v>9.77</v>
      </c>
      <c r="P1144" s="30">
        <v>117.24</v>
      </c>
      <c r="Q1144" s="30">
        <v>9.77</v>
      </c>
      <c r="R1144" s="30">
        <v>117.24</v>
      </c>
      <c r="S1144" s="30">
        <v>1337.95</v>
      </c>
      <c r="T1144" s="30">
        <v>420.5</v>
      </c>
      <c r="U1144" s="30">
        <v>420.5</v>
      </c>
      <c r="V1144" s="30">
        <v>9.77</v>
      </c>
      <c r="W1144" s="30">
        <v>117.24</v>
      </c>
      <c r="X1144" s="30">
        <v>9.77</v>
      </c>
      <c r="Y1144" s="30">
        <v>117.24</v>
      </c>
      <c r="Z1144" s="30">
        <v>1337.95</v>
      </c>
      <c r="AA1144" s="30">
        <v>1768.22</v>
      </c>
      <c r="AB1144" s="30">
        <v>0</v>
      </c>
      <c r="AC1144" s="30">
        <v>0</v>
      </c>
      <c r="AD1144" s="30">
        <v>0</v>
      </c>
    </row>
    <row r="1145" spans="1:30" hidden="1">
      <c r="A1145" s="30" t="s">
        <v>1764</v>
      </c>
      <c r="B1145" s="30" t="s">
        <v>1765</v>
      </c>
      <c r="C1145" s="30" t="b">
        <v>1</v>
      </c>
      <c r="D1145" s="30" t="s">
        <v>1240</v>
      </c>
      <c r="E1145" s="30" t="s">
        <v>10607</v>
      </c>
      <c r="F1145" s="30"/>
      <c r="G1145" s="30" t="s">
        <v>10608</v>
      </c>
      <c r="H1145" s="30">
        <v>0</v>
      </c>
      <c r="I1145" s="32">
        <v>43190</v>
      </c>
      <c r="J1145" s="32">
        <v>42388</v>
      </c>
      <c r="K1145" s="30"/>
      <c r="L1145" s="32">
        <v>39034</v>
      </c>
      <c r="M1145" s="30">
        <v>603.11</v>
      </c>
      <c r="N1145" s="30">
        <v>0</v>
      </c>
      <c r="O1145" s="30">
        <v>3.35</v>
      </c>
      <c r="P1145" s="30">
        <v>40.200000000000003</v>
      </c>
      <c r="Q1145" s="30">
        <v>3.35</v>
      </c>
      <c r="R1145" s="30">
        <v>40.200000000000003</v>
      </c>
      <c r="S1145" s="30">
        <v>458.84</v>
      </c>
      <c r="T1145" s="30">
        <v>144.27000000000001</v>
      </c>
      <c r="U1145" s="30">
        <v>144.27000000000001</v>
      </c>
      <c r="V1145" s="30">
        <v>3.35</v>
      </c>
      <c r="W1145" s="30">
        <v>40.200000000000003</v>
      </c>
      <c r="X1145" s="30">
        <v>3.35</v>
      </c>
      <c r="Y1145" s="30">
        <v>40.200000000000003</v>
      </c>
      <c r="Z1145" s="30">
        <v>458.84</v>
      </c>
      <c r="AA1145" s="30">
        <v>606.46</v>
      </c>
      <c r="AB1145" s="30">
        <v>0</v>
      </c>
      <c r="AC1145" s="30">
        <v>0</v>
      </c>
      <c r="AD1145" s="30">
        <v>0</v>
      </c>
    </row>
    <row r="1146" spans="1:30" hidden="1">
      <c r="A1146" s="30" t="s">
        <v>1766</v>
      </c>
      <c r="B1146" s="30" t="s">
        <v>1767</v>
      </c>
      <c r="C1146" s="30" t="b">
        <v>1</v>
      </c>
      <c r="D1146" s="30" t="s">
        <v>1240</v>
      </c>
      <c r="E1146" s="30" t="s">
        <v>10607</v>
      </c>
      <c r="F1146" s="30"/>
      <c r="G1146" s="30" t="s">
        <v>10608</v>
      </c>
      <c r="H1146" s="30">
        <v>0</v>
      </c>
      <c r="I1146" s="32">
        <v>43190</v>
      </c>
      <c r="J1146" s="32">
        <v>42388</v>
      </c>
      <c r="K1146" s="30"/>
      <c r="L1146" s="32">
        <v>41363</v>
      </c>
      <c r="M1146" s="30">
        <v>1320.12</v>
      </c>
      <c r="N1146" s="30">
        <v>0</v>
      </c>
      <c r="O1146" s="30">
        <v>7.33</v>
      </c>
      <c r="P1146" s="30">
        <v>87.96</v>
      </c>
      <c r="Q1146" s="30">
        <v>7.33</v>
      </c>
      <c r="R1146" s="30">
        <v>87.96</v>
      </c>
      <c r="S1146" s="30">
        <v>446.7</v>
      </c>
      <c r="T1146" s="30">
        <v>873.42</v>
      </c>
      <c r="U1146" s="30">
        <v>873.42</v>
      </c>
      <c r="V1146" s="30">
        <v>7.33</v>
      </c>
      <c r="W1146" s="30">
        <v>87.96</v>
      </c>
      <c r="X1146" s="30">
        <v>7.33</v>
      </c>
      <c r="Y1146" s="30">
        <v>87.96</v>
      </c>
      <c r="Z1146" s="30">
        <v>446.7</v>
      </c>
      <c r="AA1146" s="30">
        <v>1056.67</v>
      </c>
      <c r="AB1146" s="30">
        <v>0</v>
      </c>
      <c r="AC1146" s="30">
        <v>0</v>
      </c>
      <c r="AD1146" s="30">
        <v>0</v>
      </c>
    </row>
    <row r="1147" spans="1:30" hidden="1">
      <c r="A1147" s="30" t="s">
        <v>1768</v>
      </c>
      <c r="B1147" s="30" t="s">
        <v>1769</v>
      </c>
      <c r="C1147" s="30" t="b">
        <v>1</v>
      </c>
      <c r="D1147" s="30" t="s">
        <v>1240</v>
      </c>
      <c r="E1147" s="30" t="s">
        <v>10607</v>
      </c>
      <c r="F1147" s="30"/>
      <c r="G1147" s="30" t="s">
        <v>10608</v>
      </c>
      <c r="H1147" s="30">
        <v>9</v>
      </c>
      <c r="I1147" s="32">
        <v>42825</v>
      </c>
      <c r="J1147" s="32">
        <v>42388</v>
      </c>
      <c r="K1147" s="30"/>
      <c r="L1147" s="32">
        <v>37011</v>
      </c>
      <c r="M1147" s="30">
        <v>299.5</v>
      </c>
      <c r="N1147" s="30">
        <v>0</v>
      </c>
      <c r="O1147" s="30">
        <v>1.35</v>
      </c>
      <c r="P1147" s="30">
        <v>16.13</v>
      </c>
      <c r="Q1147" s="30">
        <v>1.34</v>
      </c>
      <c r="R1147" s="30">
        <v>0</v>
      </c>
      <c r="S1147" s="30">
        <v>299.5</v>
      </c>
      <c r="T1147" s="30">
        <v>0</v>
      </c>
      <c r="U1147" s="30">
        <v>0</v>
      </c>
      <c r="V1147" s="30">
        <v>1.35</v>
      </c>
      <c r="W1147" s="30">
        <v>16.13</v>
      </c>
      <c r="X1147" s="30">
        <v>1.34</v>
      </c>
      <c r="Y1147" s="30">
        <v>0</v>
      </c>
      <c r="Z1147" s="30">
        <v>299.5</v>
      </c>
      <c r="AA1147" s="30">
        <v>16.13</v>
      </c>
      <c r="AB1147" s="30">
        <v>0</v>
      </c>
      <c r="AC1147" s="30">
        <v>0</v>
      </c>
      <c r="AD1147" s="30">
        <v>0</v>
      </c>
    </row>
    <row r="1148" spans="1:30" hidden="1">
      <c r="A1148" s="30" t="s">
        <v>1770</v>
      </c>
      <c r="B1148" s="30" t="s">
        <v>1771</v>
      </c>
      <c r="C1148" s="30" t="b">
        <v>1</v>
      </c>
      <c r="D1148" s="30" t="s">
        <v>1240</v>
      </c>
      <c r="E1148" s="30" t="s">
        <v>10607</v>
      </c>
      <c r="F1148" s="30"/>
      <c r="G1148" s="30" t="s">
        <v>10608</v>
      </c>
      <c r="H1148" s="30">
        <v>9</v>
      </c>
      <c r="I1148" s="32">
        <v>42825</v>
      </c>
      <c r="J1148" s="32">
        <v>42388</v>
      </c>
      <c r="K1148" s="30"/>
      <c r="L1148" s="32">
        <v>37011</v>
      </c>
      <c r="M1148" s="30">
        <v>450</v>
      </c>
      <c r="N1148" s="30">
        <v>0</v>
      </c>
      <c r="O1148" s="30">
        <v>2.02</v>
      </c>
      <c r="P1148" s="30">
        <v>24.22</v>
      </c>
      <c r="Q1148" s="30">
        <v>2.0099999999999998</v>
      </c>
      <c r="R1148" s="30">
        <v>0</v>
      </c>
      <c r="S1148" s="30">
        <v>450</v>
      </c>
      <c r="T1148" s="30">
        <v>0</v>
      </c>
      <c r="U1148" s="30">
        <v>0</v>
      </c>
      <c r="V1148" s="30">
        <v>2.02</v>
      </c>
      <c r="W1148" s="30">
        <v>24.22</v>
      </c>
      <c r="X1148" s="30">
        <v>2.0099999999999998</v>
      </c>
      <c r="Y1148" s="30">
        <v>0</v>
      </c>
      <c r="Z1148" s="30">
        <v>450</v>
      </c>
      <c r="AA1148" s="30">
        <v>24.22</v>
      </c>
      <c r="AB1148" s="30">
        <v>0</v>
      </c>
      <c r="AC1148" s="30">
        <v>0</v>
      </c>
      <c r="AD1148" s="30">
        <v>0</v>
      </c>
    </row>
    <row r="1149" spans="1:30" hidden="1">
      <c r="A1149" s="30" t="s">
        <v>1772</v>
      </c>
      <c r="B1149" s="30" t="s">
        <v>1773</v>
      </c>
      <c r="C1149" s="30" t="b">
        <v>1</v>
      </c>
      <c r="D1149" s="30" t="s">
        <v>1240</v>
      </c>
      <c r="E1149" s="30" t="s">
        <v>10607</v>
      </c>
      <c r="F1149" s="30"/>
      <c r="G1149" s="30" t="s">
        <v>10608</v>
      </c>
      <c r="H1149" s="30">
        <v>9</v>
      </c>
      <c r="I1149" s="32">
        <v>42825</v>
      </c>
      <c r="J1149" s="32">
        <v>42388</v>
      </c>
      <c r="K1149" s="30"/>
      <c r="L1149" s="32">
        <v>37011</v>
      </c>
      <c r="M1149" s="30">
        <v>450</v>
      </c>
      <c r="N1149" s="30">
        <v>0</v>
      </c>
      <c r="O1149" s="30">
        <v>2.02</v>
      </c>
      <c r="P1149" s="30">
        <v>24.22</v>
      </c>
      <c r="Q1149" s="30">
        <v>2.0099999999999998</v>
      </c>
      <c r="R1149" s="30">
        <v>0</v>
      </c>
      <c r="S1149" s="30">
        <v>450</v>
      </c>
      <c r="T1149" s="30">
        <v>0</v>
      </c>
      <c r="U1149" s="30">
        <v>0</v>
      </c>
      <c r="V1149" s="30">
        <v>2.02</v>
      </c>
      <c r="W1149" s="30">
        <v>24.22</v>
      </c>
      <c r="X1149" s="30">
        <v>2.0099999999999998</v>
      </c>
      <c r="Y1149" s="30">
        <v>0</v>
      </c>
      <c r="Z1149" s="30">
        <v>450</v>
      </c>
      <c r="AA1149" s="30">
        <v>24.22</v>
      </c>
      <c r="AB1149" s="30">
        <v>0</v>
      </c>
      <c r="AC1149" s="30">
        <v>0</v>
      </c>
      <c r="AD1149" s="30">
        <v>0</v>
      </c>
    </row>
    <row r="1150" spans="1:30" hidden="1">
      <c r="A1150" s="30" t="s">
        <v>1774</v>
      </c>
      <c r="B1150" s="30" t="s">
        <v>1775</v>
      </c>
      <c r="C1150" s="30" t="b">
        <v>1</v>
      </c>
      <c r="D1150" s="30" t="s">
        <v>1240</v>
      </c>
      <c r="E1150" s="30" t="s">
        <v>10607</v>
      </c>
      <c r="F1150" s="30"/>
      <c r="G1150" s="30" t="s">
        <v>10608</v>
      </c>
      <c r="H1150" s="30">
        <v>9</v>
      </c>
      <c r="I1150" s="32">
        <v>42825</v>
      </c>
      <c r="J1150" s="32">
        <v>42388</v>
      </c>
      <c r="K1150" s="30"/>
      <c r="L1150" s="32">
        <v>37011</v>
      </c>
      <c r="M1150" s="30">
        <v>450</v>
      </c>
      <c r="N1150" s="30">
        <v>0</v>
      </c>
      <c r="O1150" s="30">
        <v>2.02</v>
      </c>
      <c r="P1150" s="30">
        <v>24.22</v>
      </c>
      <c r="Q1150" s="30">
        <v>2.0099999999999998</v>
      </c>
      <c r="R1150" s="30">
        <v>0</v>
      </c>
      <c r="S1150" s="30">
        <v>450</v>
      </c>
      <c r="T1150" s="30">
        <v>0</v>
      </c>
      <c r="U1150" s="30">
        <v>0</v>
      </c>
      <c r="V1150" s="30">
        <v>2.02</v>
      </c>
      <c r="W1150" s="30">
        <v>24.22</v>
      </c>
      <c r="X1150" s="30">
        <v>2.0099999999999998</v>
      </c>
      <c r="Y1150" s="30">
        <v>0</v>
      </c>
      <c r="Z1150" s="30">
        <v>450</v>
      </c>
      <c r="AA1150" s="30">
        <v>24.22</v>
      </c>
      <c r="AB1150" s="30">
        <v>0</v>
      </c>
      <c r="AC1150" s="30">
        <v>0</v>
      </c>
      <c r="AD1150" s="30">
        <v>0</v>
      </c>
    </row>
    <row r="1151" spans="1:30" hidden="1">
      <c r="A1151" s="30" t="s">
        <v>1776</v>
      </c>
      <c r="B1151" s="30" t="s">
        <v>1777</v>
      </c>
      <c r="C1151" s="30" t="b">
        <v>1</v>
      </c>
      <c r="D1151" s="30" t="s">
        <v>1240</v>
      </c>
      <c r="E1151" s="30" t="s">
        <v>10607</v>
      </c>
      <c r="F1151" s="30"/>
      <c r="G1151" s="30" t="s">
        <v>10608</v>
      </c>
      <c r="H1151" s="30">
        <v>9</v>
      </c>
      <c r="I1151" s="32">
        <v>42825</v>
      </c>
      <c r="J1151" s="32">
        <v>42388</v>
      </c>
      <c r="K1151" s="30"/>
      <c r="L1151" s="32">
        <v>37011</v>
      </c>
      <c r="M1151" s="30">
        <v>450</v>
      </c>
      <c r="N1151" s="30">
        <v>0</v>
      </c>
      <c r="O1151" s="30">
        <v>2.02</v>
      </c>
      <c r="P1151" s="30">
        <v>24.22</v>
      </c>
      <c r="Q1151" s="30">
        <v>2.0099999999999998</v>
      </c>
      <c r="R1151" s="30">
        <v>0</v>
      </c>
      <c r="S1151" s="30">
        <v>450</v>
      </c>
      <c r="T1151" s="30">
        <v>0</v>
      </c>
      <c r="U1151" s="30">
        <v>0</v>
      </c>
      <c r="V1151" s="30">
        <v>2.02</v>
      </c>
      <c r="W1151" s="30">
        <v>24.22</v>
      </c>
      <c r="X1151" s="30">
        <v>2.0099999999999998</v>
      </c>
      <c r="Y1151" s="30">
        <v>0</v>
      </c>
      <c r="Z1151" s="30">
        <v>450</v>
      </c>
      <c r="AA1151" s="30">
        <v>24.22</v>
      </c>
      <c r="AB1151" s="30">
        <v>0</v>
      </c>
      <c r="AC1151" s="30">
        <v>0</v>
      </c>
      <c r="AD1151" s="30">
        <v>0</v>
      </c>
    </row>
    <row r="1152" spans="1:30" hidden="1">
      <c r="A1152" s="30" t="s">
        <v>1778</v>
      </c>
      <c r="B1152" s="30" t="s">
        <v>1779</v>
      </c>
      <c r="C1152" s="30" t="b">
        <v>1</v>
      </c>
      <c r="D1152" s="30" t="s">
        <v>1240</v>
      </c>
      <c r="E1152" s="30" t="s">
        <v>10607</v>
      </c>
      <c r="F1152" s="30"/>
      <c r="G1152" s="30" t="s">
        <v>10608</v>
      </c>
      <c r="H1152" s="30">
        <v>9</v>
      </c>
      <c r="I1152" s="32">
        <v>42825</v>
      </c>
      <c r="J1152" s="32">
        <v>42388</v>
      </c>
      <c r="K1152" s="30"/>
      <c r="L1152" s="32">
        <v>37011</v>
      </c>
      <c r="M1152" s="30">
        <v>450</v>
      </c>
      <c r="N1152" s="30">
        <v>0</v>
      </c>
      <c r="O1152" s="30">
        <v>2.02</v>
      </c>
      <c r="P1152" s="30">
        <v>24.22</v>
      </c>
      <c r="Q1152" s="30">
        <v>2.0099999999999998</v>
      </c>
      <c r="R1152" s="30">
        <v>0</v>
      </c>
      <c r="S1152" s="30">
        <v>450</v>
      </c>
      <c r="T1152" s="30">
        <v>0</v>
      </c>
      <c r="U1152" s="30">
        <v>0</v>
      </c>
      <c r="V1152" s="30">
        <v>2.02</v>
      </c>
      <c r="W1152" s="30">
        <v>24.22</v>
      </c>
      <c r="X1152" s="30">
        <v>2.0099999999999998</v>
      </c>
      <c r="Y1152" s="30">
        <v>0</v>
      </c>
      <c r="Z1152" s="30">
        <v>450</v>
      </c>
      <c r="AA1152" s="30">
        <v>24.22</v>
      </c>
      <c r="AB1152" s="30">
        <v>0</v>
      </c>
      <c r="AC1152" s="30">
        <v>0</v>
      </c>
      <c r="AD1152" s="30">
        <v>0</v>
      </c>
    </row>
    <row r="1153" spans="1:30" hidden="1">
      <c r="A1153" s="30" t="s">
        <v>1780</v>
      </c>
      <c r="B1153" s="30" t="s">
        <v>1781</v>
      </c>
      <c r="C1153" s="30" t="b">
        <v>1</v>
      </c>
      <c r="D1153" s="30" t="s">
        <v>1240</v>
      </c>
      <c r="E1153" s="30" t="s">
        <v>10607</v>
      </c>
      <c r="F1153" s="30"/>
      <c r="G1153" s="30" t="s">
        <v>10608</v>
      </c>
      <c r="H1153" s="30">
        <v>9</v>
      </c>
      <c r="I1153" s="32">
        <v>42825</v>
      </c>
      <c r="J1153" s="32">
        <v>42388</v>
      </c>
      <c r="K1153" s="30"/>
      <c r="L1153" s="32">
        <v>37011</v>
      </c>
      <c r="M1153" s="30">
        <v>450</v>
      </c>
      <c r="N1153" s="30">
        <v>0</v>
      </c>
      <c r="O1153" s="30">
        <v>2.02</v>
      </c>
      <c r="P1153" s="30">
        <v>24.22</v>
      </c>
      <c r="Q1153" s="30">
        <v>2.0099999999999998</v>
      </c>
      <c r="R1153" s="30">
        <v>0</v>
      </c>
      <c r="S1153" s="30">
        <v>450</v>
      </c>
      <c r="T1153" s="30">
        <v>0</v>
      </c>
      <c r="U1153" s="30">
        <v>0</v>
      </c>
      <c r="V1153" s="30">
        <v>2.02</v>
      </c>
      <c r="W1153" s="30">
        <v>24.22</v>
      </c>
      <c r="X1153" s="30">
        <v>2.0099999999999998</v>
      </c>
      <c r="Y1153" s="30">
        <v>0</v>
      </c>
      <c r="Z1153" s="30">
        <v>450</v>
      </c>
      <c r="AA1153" s="30">
        <v>24.22</v>
      </c>
      <c r="AB1153" s="30">
        <v>0</v>
      </c>
      <c r="AC1153" s="30">
        <v>0</v>
      </c>
      <c r="AD1153" s="30">
        <v>0</v>
      </c>
    </row>
    <row r="1154" spans="1:30" hidden="1">
      <c r="A1154" s="30" t="s">
        <v>1782</v>
      </c>
      <c r="B1154" s="30" t="s">
        <v>1783</v>
      </c>
      <c r="C1154" s="30" t="b">
        <v>1</v>
      </c>
      <c r="D1154" s="30" t="s">
        <v>1240</v>
      </c>
      <c r="E1154" s="30" t="s">
        <v>10607</v>
      </c>
      <c r="F1154" s="30"/>
      <c r="G1154" s="30" t="s">
        <v>10608</v>
      </c>
      <c r="H1154" s="30">
        <v>9</v>
      </c>
      <c r="I1154" s="32">
        <v>42825</v>
      </c>
      <c r="J1154" s="32">
        <v>42388</v>
      </c>
      <c r="K1154" s="30"/>
      <c r="L1154" s="32">
        <v>37011</v>
      </c>
      <c r="M1154" s="30">
        <v>450</v>
      </c>
      <c r="N1154" s="30">
        <v>0</v>
      </c>
      <c r="O1154" s="30">
        <v>2.02</v>
      </c>
      <c r="P1154" s="30">
        <v>24.22</v>
      </c>
      <c r="Q1154" s="30">
        <v>2.0099999999999998</v>
      </c>
      <c r="R1154" s="30">
        <v>0</v>
      </c>
      <c r="S1154" s="30">
        <v>450</v>
      </c>
      <c r="T1154" s="30">
        <v>0</v>
      </c>
      <c r="U1154" s="30">
        <v>0</v>
      </c>
      <c r="V1154" s="30">
        <v>2.02</v>
      </c>
      <c r="W1154" s="30">
        <v>24.22</v>
      </c>
      <c r="X1154" s="30">
        <v>2.0099999999999998</v>
      </c>
      <c r="Y1154" s="30">
        <v>0</v>
      </c>
      <c r="Z1154" s="30">
        <v>450</v>
      </c>
      <c r="AA1154" s="30">
        <v>24.22</v>
      </c>
      <c r="AB1154" s="30">
        <v>0</v>
      </c>
      <c r="AC1154" s="30">
        <v>0</v>
      </c>
      <c r="AD1154" s="30">
        <v>0</v>
      </c>
    </row>
    <row r="1155" spans="1:30" hidden="1">
      <c r="A1155" s="30" t="s">
        <v>1784</v>
      </c>
      <c r="B1155" s="30" t="s">
        <v>1785</v>
      </c>
      <c r="C1155" s="30" t="b">
        <v>1</v>
      </c>
      <c r="D1155" s="30" t="s">
        <v>1240</v>
      </c>
      <c r="E1155" s="30" t="s">
        <v>10607</v>
      </c>
      <c r="F1155" s="30"/>
      <c r="G1155" s="30" t="s">
        <v>10608</v>
      </c>
      <c r="H1155" s="30">
        <v>9</v>
      </c>
      <c r="I1155" s="32">
        <v>42825</v>
      </c>
      <c r="J1155" s="32">
        <v>42388</v>
      </c>
      <c r="K1155" s="30"/>
      <c r="L1155" s="32">
        <v>37011</v>
      </c>
      <c r="M1155" s="30">
        <v>450</v>
      </c>
      <c r="N1155" s="30">
        <v>0</v>
      </c>
      <c r="O1155" s="30">
        <v>2.02</v>
      </c>
      <c r="P1155" s="30">
        <v>24.22</v>
      </c>
      <c r="Q1155" s="30">
        <v>2.0099999999999998</v>
      </c>
      <c r="R1155" s="30">
        <v>0</v>
      </c>
      <c r="S1155" s="30">
        <v>450</v>
      </c>
      <c r="T1155" s="30">
        <v>0</v>
      </c>
      <c r="U1155" s="30">
        <v>0</v>
      </c>
      <c r="V1155" s="30">
        <v>2.02</v>
      </c>
      <c r="W1155" s="30">
        <v>24.22</v>
      </c>
      <c r="X1155" s="30">
        <v>2.0099999999999998</v>
      </c>
      <c r="Y1155" s="30">
        <v>0</v>
      </c>
      <c r="Z1155" s="30">
        <v>450</v>
      </c>
      <c r="AA1155" s="30">
        <v>24.22</v>
      </c>
      <c r="AB1155" s="30">
        <v>0</v>
      </c>
      <c r="AC1155" s="30">
        <v>0</v>
      </c>
      <c r="AD1155" s="30">
        <v>0</v>
      </c>
    </row>
    <row r="1156" spans="1:30" hidden="1">
      <c r="A1156" s="30" t="s">
        <v>1786</v>
      </c>
      <c r="B1156" s="30" t="s">
        <v>1787</v>
      </c>
      <c r="C1156" s="30" t="b">
        <v>1</v>
      </c>
      <c r="D1156" s="30" t="s">
        <v>1240</v>
      </c>
      <c r="E1156" s="30" t="s">
        <v>10607</v>
      </c>
      <c r="F1156" s="30"/>
      <c r="G1156" s="30" t="s">
        <v>10608</v>
      </c>
      <c r="H1156" s="30">
        <v>9</v>
      </c>
      <c r="I1156" s="32">
        <v>42825</v>
      </c>
      <c r="J1156" s="32">
        <v>42388</v>
      </c>
      <c r="K1156" s="30"/>
      <c r="L1156" s="32">
        <v>37011</v>
      </c>
      <c r="M1156" s="30">
        <v>450</v>
      </c>
      <c r="N1156" s="30">
        <v>0</v>
      </c>
      <c r="O1156" s="30">
        <v>2.02</v>
      </c>
      <c r="P1156" s="30">
        <v>24.24</v>
      </c>
      <c r="Q1156" s="30">
        <v>2.02</v>
      </c>
      <c r="R1156" s="30">
        <v>0</v>
      </c>
      <c r="S1156" s="30">
        <v>450</v>
      </c>
      <c r="T1156" s="30">
        <v>0</v>
      </c>
      <c r="U1156" s="30">
        <v>0</v>
      </c>
      <c r="V1156" s="30">
        <v>2.02</v>
      </c>
      <c r="W1156" s="30">
        <v>24.24</v>
      </c>
      <c r="X1156" s="30">
        <v>2.02</v>
      </c>
      <c r="Y1156" s="30">
        <v>0</v>
      </c>
      <c r="Z1156" s="30">
        <v>450</v>
      </c>
      <c r="AA1156" s="30">
        <v>24.24</v>
      </c>
      <c r="AB1156" s="30">
        <v>0</v>
      </c>
      <c r="AC1156" s="30">
        <v>0</v>
      </c>
      <c r="AD1156" s="30">
        <v>0</v>
      </c>
    </row>
    <row r="1157" spans="1:30" hidden="1">
      <c r="A1157" s="30" t="s">
        <v>1788</v>
      </c>
      <c r="B1157" s="30" t="s">
        <v>1789</v>
      </c>
      <c r="C1157" s="30" t="b">
        <v>1</v>
      </c>
      <c r="D1157" s="30" t="s">
        <v>1240</v>
      </c>
      <c r="E1157" s="30" t="s">
        <v>10607</v>
      </c>
      <c r="F1157" s="30"/>
      <c r="G1157" s="30" t="s">
        <v>10608</v>
      </c>
      <c r="H1157" s="30">
        <v>9</v>
      </c>
      <c r="I1157" s="32">
        <v>42886</v>
      </c>
      <c r="J1157" s="32">
        <v>42388</v>
      </c>
      <c r="K1157" s="30"/>
      <c r="L1157" s="32">
        <v>37072</v>
      </c>
      <c r="M1157" s="30">
        <v>662</v>
      </c>
      <c r="N1157" s="30">
        <v>0</v>
      </c>
      <c r="O1157" s="30">
        <v>3.09</v>
      </c>
      <c r="P1157" s="30">
        <v>36.97</v>
      </c>
      <c r="Q1157" s="30">
        <v>3.08</v>
      </c>
      <c r="R1157" s="30">
        <v>6.17</v>
      </c>
      <c r="S1157" s="30">
        <v>662</v>
      </c>
      <c r="T1157" s="30">
        <v>0</v>
      </c>
      <c r="U1157" s="30">
        <v>0</v>
      </c>
      <c r="V1157" s="30">
        <v>3.09</v>
      </c>
      <c r="W1157" s="30">
        <v>36.97</v>
      </c>
      <c r="X1157" s="30">
        <v>3.08</v>
      </c>
      <c r="Y1157" s="30">
        <v>6.17</v>
      </c>
      <c r="Z1157" s="30">
        <v>662</v>
      </c>
      <c r="AA1157" s="30">
        <v>36.979999999999997</v>
      </c>
      <c r="AB1157" s="30">
        <v>0</v>
      </c>
      <c r="AC1157" s="30">
        <v>0</v>
      </c>
      <c r="AD1157" s="30">
        <v>0</v>
      </c>
    </row>
    <row r="1158" spans="1:30" hidden="1">
      <c r="A1158" s="30" t="s">
        <v>1790</v>
      </c>
      <c r="B1158" s="30" t="s">
        <v>1791</v>
      </c>
      <c r="C1158" s="30" t="b">
        <v>1</v>
      </c>
      <c r="D1158" s="30" t="s">
        <v>1240</v>
      </c>
      <c r="E1158" s="30" t="s">
        <v>10607</v>
      </c>
      <c r="F1158" s="30"/>
      <c r="G1158" s="30" t="s">
        <v>10608</v>
      </c>
      <c r="H1158" s="30">
        <v>0</v>
      </c>
      <c r="I1158" s="32">
        <v>43190</v>
      </c>
      <c r="J1158" s="32">
        <v>42388</v>
      </c>
      <c r="K1158" s="30"/>
      <c r="L1158" s="32">
        <v>39034</v>
      </c>
      <c r="M1158" s="30">
        <v>809.4</v>
      </c>
      <c r="N1158" s="30">
        <v>0</v>
      </c>
      <c r="O1158" s="30">
        <v>4.5</v>
      </c>
      <c r="P1158" s="30">
        <v>54</v>
      </c>
      <c r="Q1158" s="30">
        <v>4.5</v>
      </c>
      <c r="R1158" s="30">
        <v>54</v>
      </c>
      <c r="S1158" s="30">
        <v>615.97</v>
      </c>
      <c r="T1158" s="30">
        <v>193.43</v>
      </c>
      <c r="U1158" s="30">
        <v>193.43</v>
      </c>
      <c r="V1158" s="30">
        <v>4.5</v>
      </c>
      <c r="W1158" s="30">
        <v>54</v>
      </c>
      <c r="X1158" s="30">
        <v>4.5</v>
      </c>
      <c r="Y1158" s="30">
        <v>54</v>
      </c>
      <c r="Z1158" s="30">
        <v>615.97</v>
      </c>
      <c r="AA1158" s="30">
        <v>813.9</v>
      </c>
      <c r="AB1158" s="30">
        <v>0</v>
      </c>
      <c r="AC1158" s="30">
        <v>0</v>
      </c>
      <c r="AD1158" s="30">
        <v>0</v>
      </c>
    </row>
    <row r="1159" spans="1:30" hidden="1">
      <c r="A1159" s="30" t="s">
        <v>1792</v>
      </c>
      <c r="B1159" s="30" t="s">
        <v>1793</v>
      </c>
      <c r="C1159" s="30" t="b">
        <v>1</v>
      </c>
      <c r="D1159" s="30" t="s">
        <v>1240</v>
      </c>
      <c r="E1159" s="30" t="s">
        <v>10607</v>
      </c>
      <c r="F1159" s="30"/>
      <c r="G1159" s="30" t="s">
        <v>10608</v>
      </c>
      <c r="H1159" s="30">
        <v>0</v>
      </c>
      <c r="I1159" s="32">
        <v>43190</v>
      </c>
      <c r="J1159" s="32">
        <v>42388</v>
      </c>
      <c r="K1159" s="30"/>
      <c r="L1159" s="32">
        <v>39034</v>
      </c>
      <c r="M1159" s="30">
        <v>809.4</v>
      </c>
      <c r="N1159" s="30">
        <v>0</v>
      </c>
      <c r="O1159" s="30">
        <v>4.5</v>
      </c>
      <c r="P1159" s="30">
        <v>54</v>
      </c>
      <c r="Q1159" s="30">
        <v>4.5</v>
      </c>
      <c r="R1159" s="30">
        <v>54</v>
      </c>
      <c r="S1159" s="30">
        <v>615.97</v>
      </c>
      <c r="T1159" s="30">
        <v>193.43</v>
      </c>
      <c r="U1159" s="30">
        <v>193.43</v>
      </c>
      <c r="V1159" s="30">
        <v>4.5</v>
      </c>
      <c r="W1159" s="30">
        <v>54</v>
      </c>
      <c r="X1159" s="30">
        <v>4.5</v>
      </c>
      <c r="Y1159" s="30">
        <v>54</v>
      </c>
      <c r="Z1159" s="30">
        <v>615.97</v>
      </c>
      <c r="AA1159" s="30">
        <v>813.9</v>
      </c>
      <c r="AB1159" s="30">
        <v>0</v>
      </c>
      <c r="AC1159" s="30">
        <v>0</v>
      </c>
      <c r="AD1159" s="30">
        <v>0</v>
      </c>
    </row>
    <row r="1160" spans="1:30" hidden="1">
      <c r="A1160" s="30" t="s">
        <v>1794</v>
      </c>
      <c r="B1160" s="30" t="s">
        <v>1795</v>
      </c>
      <c r="C1160" s="30" t="b">
        <v>1</v>
      </c>
      <c r="D1160" s="30" t="s">
        <v>1240</v>
      </c>
      <c r="E1160" s="30" t="s">
        <v>10607</v>
      </c>
      <c r="F1160" s="30"/>
      <c r="G1160" s="30" t="s">
        <v>10608</v>
      </c>
      <c r="H1160" s="30">
        <v>0</v>
      </c>
      <c r="I1160" s="32">
        <v>43190</v>
      </c>
      <c r="J1160" s="32">
        <v>42388</v>
      </c>
      <c r="K1160" s="30"/>
      <c r="L1160" s="32">
        <v>39034</v>
      </c>
      <c r="M1160" s="30">
        <v>809.4</v>
      </c>
      <c r="N1160" s="30">
        <v>0</v>
      </c>
      <c r="O1160" s="30">
        <v>4.5</v>
      </c>
      <c r="P1160" s="30">
        <v>54</v>
      </c>
      <c r="Q1160" s="30">
        <v>4.5</v>
      </c>
      <c r="R1160" s="30">
        <v>54</v>
      </c>
      <c r="S1160" s="30">
        <v>615.97</v>
      </c>
      <c r="T1160" s="30">
        <v>193.43</v>
      </c>
      <c r="U1160" s="30">
        <v>193.43</v>
      </c>
      <c r="V1160" s="30">
        <v>4.5</v>
      </c>
      <c r="W1160" s="30">
        <v>54</v>
      </c>
      <c r="X1160" s="30">
        <v>4.5</v>
      </c>
      <c r="Y1160" s="30">
        <v>54</v>
      </c>
      <c r="Z1160" s="30">
        <v>615.97</v>
      </c>
      <c r="AA1160" s="30">
        <v>813.9</v>
      </c>
      <c r="AB1160" s="30">
        <v>0</v>
      </c>
      <c r="AC1160" s="30">
        <v>0</v>
      </c>
      <c r="AD1160" s="30">
        <v>0</v>
      </c>
    </row>
    <row r="1161" spans="1:30" hidden="1">
      <c r="A1161" s="30" t="s">
        <v>1796</v>
      </c>
      <c r="B1161" s="30" t="s">
        <v>1797</v>
      </c>
      <c r="C1161" s="30" t="b">
        <v>1</v>
      </c>
      <c r="D1161" s="30" t="s">
        <v>1240</v>
      </c>
      <c r="E1161" s="30" t="s">
        <v>10607</v>
      </c>
      <c r="F1161" s="30"/>
      <c r="G1161" s="30" t="s">
        <v>10608</v>
      </c>
      <c r="H1161" s="30">
        <v>0</v>
      </c>
      <c r="I1161" s="32">
        <v>43190</v>
      </c>
      <c r="J1161" s="32">
        <v>42388</v>
      </c>
      <c r="K1161" s="30"/>
      <c r="L1161" s="32">
        <v>39034</v>
      </c>
      <c r="M1161" s="30">
        <v>809.4</v>
      </c>
      <c r="N1161" s="30">
        <v>0</v>
      </c>
      <c r="O1161" s="30">
        <v>4.5</v>
      </c>
      <c r="P1161" s="30">
        <v>54</v>
      </c>
      <c r="Q1161" s="30">
        <v>4.5</v>
      </c>
      <c r="R1161" s="30">
        <v>54</v>
      </c>
      <c r="S1161" s="30">
        <v>615.96</v>
      </c>
      <c r="T1161" s="30">
        <v>193.44</v>
      </c>
      <c r="U1161" s="30">
        <v>193.44</v>
      </c>
      <c r="V1161" s="30">
        <v>4.5</v>
      </c>
      <c r="W1161" s="30">
        <v>54</v>
      </c>
      <c r="X1161" s="30">
        <v>4.5</v>
      </c>
      <c r="Y1161" s="30">
        <v>54</v>
      </c>
      <c r="Z1161" s="30">
        <v>615.96</v>
      </c>
      <c r="AA1161" s="30">
        <v>813.9</v>
      </c>
      <c r="AB1161" s="30">
        <v>0</v>
      </c>
      <c r="AC1161" s="30">
        <v>0</v>
      </c>
      <c r="AD1161" s="30">
        <v>0</v>
      </c>
    </row>
    <row r="1162" spans="1:30" hidden="1">
      <c r="A1162" s="30" t="s">
        <v>1798</v>
      </c>
      <c r="B1162" s="30" t="s">
        <v>1799</v>
      </c>
      <c r="C1162" s="30" t="b">
        <v>1</v>
      </c>
      <c r="D1162" s="30" t="s">
        <v>1240</v>
      </c>
      <c r="E1162" s="30" t="s">
        <v>10607</v>
      </c>
      <c r="F1162" s="30"/>
      <c r="G1162" s="30" t="s">
        <v>10608</v>
      </c>
      <c r="H1162" s="30">
        <v>0</v>
      </c>
      <c r="I1162" s="32">
        <v>43190</v>
      </c>
      <c r="J1162" s="32">
        <v>42388</v>
      </c>
      <c r="K1162" s="30"/>
      <c r="L1162" s="32">
        <v>39034</v>
      </c>
      <c r="M1162" s="30">
        <v>603.11</v>
      </c>
      <c r="N1162" s="30">
        <v>0</v>
      </c>
      <c r="O1162" s="30">
        <v>3.35</v>
      </c>
      <c r="P1162" s="30">
        <v>40.200000000000003</v>
      </c>
      <c r="Q1162" s="30">
        <v>3.35</v>
      </c>
      <c r="R1162" s="30">
        <v>40.200000000000003</v>
      </c>
      <c r="S1162" s="30">
        <v>458.84</v>
      </c>
      <c r="T1162" s="30">
        <v>144.27000000000001</v>
      </c>
      <c r="U1162" s="30">
        <v>144.27000000000001</v>
      </c>
      <c r="V1162" s="30">
        <v>3.35</v>
      </c>
      <c r="W1162" s="30">
        <v>40.200000000000003</v>
      </c>
      <c r="X1162" s="30">
        <v>3.35</v>
      </c>
      <c r="Y1162" s="30">
        <v>40.200000000000003</v>
      </c>
      <c r="Z1162" s="30">
        <v>458.84</v>
      </c>
      <c r="AA1162" s="30">
        <v>606.46</v>
      </c>
      <c r="AB1162" s="30">
        <v>0</v>
      </c>
      <c r="AC1162" s="30">
        <v>0</v>
      </c>
      <c r="AD1162" s="30">
        <v>0</v>
      </c>
    </row>
    <row r="1163" spans="1:30" hidden="1">
      <c r="A1163" s="30" t="s">
        <v>1800</v>
      </c>
      <c r="B1163" s="30" t="s">
        <v>1801</v>
      </c>
      <c r="C1163" s="30" t="b">
        <v>1</v>
      </c>
      <c r="D1163" s="30" t="s">
        <v>1240</v>
      </c>
      <c r="E1163" s="30" t="s">
        <v>10607</v>
      </c>
      <c r="F1163" s="30"/>
      <c r="G1163" s="30" t="s">
        <v>10608</v>
      </c>
      <c r="H1163" s="30">
        <v>0</v>
      </c>
      <c r="I1163" s="32">
        <v>43190</v>
      </c>
      <c r="J1163" s="32">
        <v>42388</v>
      </c>
      <c r="K1163" s="30"/>
      <c r="L1163" s="32">
        <v>39034</v>
      </c>
      <c r="M1163" s="30">
        <v>603.11</v>
      </c>
      <c r="N1163" s="30">
        <v>0</v>
      </c>
      <c r="O1163" s="30">
        <v>3.35</v>
      </c>
      <c r="P1163" s="30">
        <v>40.200000000000003</v>
      </c>
      <c r="Q1163" s="30">
        <v>3.35</v>
      </c>
      <c r="R1163" s="30">
        <v>40.200000000000003</v>
      </c>
      <c r="S1163" s="30">
        <v>458.84</v>
      </c>
      <c r="T1163" s="30">
        <v>144.27000000000001</v>
      </c>
      <c r="U1163" s="30">
        <v>144.27000000000001</v>
      </c>
      <c r="V1163" s="30">
        <v>3.35</v>
      </c>
      <c r="W1163" s="30">
        <v>40.200000000000003</v>
      </c>
      <c r="X1163" s="30">
        <v>3.35</v>
      </c>
      <c r="Y1163" s="30">
        <v>40.200000000000003</v>
      </c>
      <c r="Z1163" s="30">
        <v>458.84</v>
      </c>
      <c r="AA1163" s="30">
        <v>606.46</v>
      </c>
      <c r="AB1163" s="30">
        <v>0</v>
      </c>
      <c r="AC1163" s="30">
        <v>0</v>
      </c>
      <c r="AD1163" s="30">
        <v>0</v>
      </c>
    </row>
    <row r="1164" spans="1:30" hidden="1">
      <c r="A1164" s="30" t="s">
        <v>1802</v>
      </c>
      <c r="B1164" s="30" t="s">
        <v>1803</v>
      </c>
      <c r="C1164" s="30" t="b">
        <v>1</v>
      </c>
      <c r="D1164" s="30" t="s">
        <v>1240</v>
      </c>
      <c r="E1164" s="30" t="s">
        <v>10607</v>
      </c>
      <c r="F1164" s="30"/>
      <c r="G1164" s="30" t="s">
        <v>10608</v>
      </c>
      <c r="H1164" s="30">
        <v>0</v>
      </c>
      <c r="I1164" s="32">
        <v>43190</v>
      </c>
      <c r="J1164" s="32">
        <v>42388</v>
      </c>
      <c r="K1164" s="30"/>
      <c r="L1164" s="32">
        <v>39034</v>
      </c>
      <c r="M1164" s="30">
        <v>603.11</v>
      </c>
      <c r="N1164" s="30">
        <v>0</v>
      </c>
      <c r="O1164" s="30">
        <v>3.35</v>
      </c>
      <c r="P1164" s="30">
        <v>40.200000000000003</v>
      </c>
      <c r="Q1164" s="30">
        <v>3.35</v>
      </c>
      <c r="R1164" s="30">
        <v>40.200000000000003</v>
      </c>
      <c r="S1164" s="30">
        <v>458.84</v>
      </c>
      <c r="T1164" s="30">
        <v>144.27000000000001</v>
      </c>
      <c r="U1164" s="30">
        <v>144.27000000000001</v>
      </c>
      <c r="V1164" s="30">
        <v>3.35</v>
      </c>
      <c r="W1164" s="30">
        <v>40.200000000000003</v>
      </c>
      <c r="X1164" s="30">
        <v>3.35</v>
      </c>
      <c r="Y1164" s="30">
        <v>40.200000000000003</v>
      </c>
      <c r="Z1164" s="30">
        <v>458.84</v>
      </c>
      <c r="AA1164" s="30">
        <v>606.46</v>
      </c>
      <c r="AB1164" s="30">
        <v>0</v>
      </c>
      <c r="AC1164" s="30">
        <v>0</v>
      </c>
      <c r="AD1164" s="30">
        <v>0</v>
      </c>
    </row>
    <row r="1165" spans="1:30" hidden="1">
      <c r="A1165" s="30" t="s">
        <v>1804</v>
      </c>
      <c r="B1165" s="30" t="s">
        <v>1805</v>
      </c>
      <c r="C1165" s="30" t="b">
        <v>1</v>
      </c>
      <c r="D1165" s="30" t="s">
        <v>1240</v>
      </c>
      <c r="E1165" s="30" t="s">
        <v>10607</v>
      </c>
      <c r="F1165" s="30"/>
      <c r="G1165" s="30" t="s">
        <v>10608</v>
      </c>
      <c r="H1165" s="30">
        <v>0</v>
      </c>
      <c r="I1165" s="32">
        <v>43190</v>
      </c>
      <c r="J1165" s="32">
        <v>42388</v>
      </c>
      <c r="K1165" s="30"/>
      <c r="L1165" s="32">
        <v>39034</v>
      </c>
      <c r="M1165" s="30">
        <v>603.11</v>
      </c>
      <c r="N1165" s="30">
        <v>0</v>
      </c>
      <c r="O1165" s="30">
        <v>3.35</v>
      </c>
      <c r="P1165" s="30">
        <v>40.200000000000003</v>
      </c>
      <c r="Q1165" s="30">
        <v>3.35</v>
      </c>
      <c r="R1165" s="30">
        <v>40.200000000000003</v>
      </c>
      <c r="S1165" s="30">
        <v>458.84</v>
      </c>
      <c r="T1165" s="30">
        <v>144.27000000000001</v>
      </c>
      <c r="U1165" s="30">
        <v>144.27000000000001</v>
      </c>
      <c r="V1165" s="30">
        <v>3.35</v>
      </c>
      <c r="W1165" s="30">
        <v>40.200000000000003</v>
      </c>
      <c r="X1165" s="30">
        <v>3.35</v>
      </c>
      <c r="Y1165" s="30">
        <v>40.200000000000003</v>
      </c>
      <c r="Z1165" s="30">
        <v>458.84</v>
      </c>
      <c r="AA1165" s="30">
        <v>606.46</v>
      </c>
      <c r="AB1165" s="30">
        <v>0</v>
      </c>
      <c r="AC1165" s="30">
        <v>0</v>
      </c>
      <c r="AD1165" s="30">
        <v>0</v>
      </c>
    </row>
    <row r="1166" spans="1:30" hidden="1">
      <c r="A1166" s="30" t="s">
        <v>1806</v>
      </c>
      <c r="B1166" s="30" t="s">
        <v>1807</v>
      </c>
      <c r="C1166" s="30" t="b">
        <v>1</v>
      </c>
      <c r="D1166" s="30" t="s">
        <v>1240</v>
      </c>
      <c r="E1166" s="30" t="s">
        <v>10607</v>
      </c>
      <c r="F1166" s="30"/>
      <c r="G1166" s="30" t="s">
        <v>10608</v>
      </c>
      <c r="H1166" s="30">
        <v>0</v>
      </c>
      <c r="I1166" s="32">
        <v>43190</v>
      </c>
      <c r="J1166" s="32">
        <v>42388</v>
      </c>
      <c r="K1166" s="30"/>
      <c r="L1166" s="32">
        <v>39034</v>
      </c>
      <c r="M1166" s="30">
        <v>603.11</v>
      </c>
      <c r="N1166" s="30">
        <v>0</v>
      </c>
      <c r="O1166" s="30">
        <v>3.35</v>
      </c>
      <c r="P1166" s="30">
        <v>40.200000000000003</v>
      </c>
      <c r="Q1166" s="30">
        <v>3.35</v>
      </c>
      <c r="R1166" s="30">
        <v>40.200000000000003</v>
      </c>
      <c r="S1166" s="30">
        <v>458.84</v>
      </c>
      <c r="T1166" s="30">
        <v>144.27000000000001</v>
      </c>
      <c r="U1166" s="30">
        <v>144.27000000000001</v>
      </c>
      <c r="V1166" s="30">
        <v>3.35</v>
      </c>
      <c r="W1166" s="30">
        <v>40.200000000000003</v>
      </c>
      <c r="X1166" s="30">
        <v>3.35</v>
      </c>
      <c r="Y1166" s="30">
        <v>40.200000000000003</v>
      </c>
      <c r="Z1166" s="30">
        <v>458.84</v>
      </c>
      <c r="AA1166" s="30">
        <v>606.46</v>
      </c>
      <c r="AB1166" s="30">
        <v>0</v>
      </c>
      <c r="AC1166" s="30">
        <v>0</v>
      </c>
      <c r="AD1166" s="30">
        <v>0</v>
      </c>
    </row>
    <row r="1167" spans="1:30" hidden="1">
      <c r="A1167" s="30" t="s">
        <v>1808</v>
      </c>
      <c r="B1167" s="30" t="s">
        <v>1809</v>
      </c>
      <c r="C1167" s="30" t="b">
        <v>1</v>
      </c>
      <c r="D1167" s="30" t="s">
        <v>1240</v>
      </c>
      <c r="E1167" s="30" t="s">
        <v>10607</v>
      </c>
      <c r="F1167" s="30"/>
      <c r="G1167" s="30" t="s">
        <v>10608</v>
      </c>
      <c r="H1167" s="30">
        <v>0</v>
      </c>
      <c r="I1167" s="32">
        <v>43190</v>
      </c>
      <c r="J1167" s="32">
        <v>42388</v>
      </c>
      <c r="K1167" s="30"/>
      <c r="L1167" s="32">
        <v>39034</v>
      </c>
      <c r="M1167" s="30">
        <v>603.11</v>
      </c>
      <c r="N1167" s="30">
        <v>0</v>
      </c>
      <c r="O1167" s="30">
        <v>3.35</v>
      </c>
      <c r="P1167" s="30">
        <v>40.200000000000003</v>
      </c>
      <c r="Q1167" s="30">
        <v>3.35</v>
      </c>
      <c r="R1167" s="30">
        <v>40.200000000000003</v>
      </c>
      <c r="S1167" s="30">
        <v>458.84</v>
      </c>
      <c r="T1167" s="30">
        <v>144.27000000000001</v>
      </c>
      <c r="U1167" s="30">
        <v>144.27000000000001</v>
      </c>
      <c r="V1167" s="30">
        <v>3.35</v>
      </c>
      <c r="W1167" s="30">
        <v>40.200000000000003</v>
      </c>
      <c r="X1167" s="30">
        <v>3.35</v>
      </c>
      <c r="Y1167" s="30">
        <v>40.200000000000003</v>
      </c>
      <c r="Z1167" s="30">
        <v>458.84</v>
      </c>
      <c r="AA1167" s="30">
        <v>606.46</v>
      </c>
      <c r="AB1167" s="30">
        <v>0</v>
      </c>
      <c r="AC1167" s="30">
        <v>0</v>
      </c>
      <c r="AD1167" s="30">
        <v>0</v>
      </c>
    </row>
    <row r="1168" spans="1:30" hidden="1">
      <c r="A1168" s="30" t="s">
        <v>1810</v>
      </c>
      <c r="B1168" s="30" t="s">
        <v>1811</v>
      </c>
      <c r="C1168" s="30" t="b">
        <v>1</v>
      </c>
      <c r="D1168" s="30" t="s">
        <v>1240</v>
      </c>
      <c r="E1168" s="30" t="s">
        <v>10607</v>
      </c>
      <c r="F1168" s="30"/>
      <c r="G1168" s="30" t="s">
        <v>10608</v>
      </c>
      <c r="H1168" s="30">
        <v>0</v>
      </c>
      <c r="I1168" s="32">
        <v>43190</v>
      </c>
      <c r="J1168" s="32">
        <v>42388</v>
      </c>
      <c r="K1168" s="30"/>
      <c r="L1168" s="32">
        <v>39034</v>
      </c>
      <c r="M1168" s="30">
        <v>603.11</v>
      </c>
      <c r="N1168" s="30">
        <v>0</v>
      </c>
      <c r="O1168" s="30">
        <v>3.35</v>
      </c>
      <c r="P1168" s="30">
        <v>40.200000000000003</v>
      </c>
      <c r="Q1168" s="30">
        <v>3.35</v>
      </c>
      <c r="R1168" s="30">
        <v>40.200000000000003</v>
      </c>
      <c r="S1168" s="30">
        <v>458.84</v>
      </c>
      <c r="T1168" s="30">
        <v>144.27000000000001</v>
      </c>
      <c r="U1168" s="30">
        <v>144.27000000000001</v>
      </c>
      <c r="V1168" s="30">
        <v>3.35</v>
      </c>
      <c r="W1168" s="30">
        <v>40.200000000000003</v>
      </c>
      <c r="X1168" s="30">
        <v>3.35</v>
      </c>
      <c r="Y1168" s="30">
        <v>40.200000000000003</v>
      </c>
      <c r="Z1168" s="30">
        <v>458.84</v>
      </c>
      <c r="AA1168" s="30">
        <v>606.46</v>
      </c>
      <c r="AB1168" s="30">
        <v>0</v>
      </c>
      <c r="AC1168" s="30">
        <v>0</v>
      </c>
      <c r="AD1168" s="30">
        <v>0</v>
      </c>
    </row>
    <row r="1169" spans="1:30" hidden="1">
      <c r="A1169" s="30" t="s">
        <v>1812</v>
      </c>
      <c r="B1169" s="30" t="s">
        <v>1813</v>
      </c>
      <c r="C1169" s="30" t="b">
        <v>1</v>
      </c>
      <c r="D1169" s="30" t="s">
        <v>1240</v>
      </c>
      <c r="E1169" s="30" t="s">
        <v>10607</v>
      </c>
      <c r="F1169" s="30"/>
      <c r="G1169" s="30" t="s">
        <v>10608</v>
      </c>
      <c r="H1169" s="30">
        <v>0</v>
      </c>
      <c r="I1169" s="32">
        <v>43190</v>
      </c>
      <c r="J1169" s="32">
        <v>42388</v>
      </c>
      <c r="K1169" s="30"/>
      <c r="L1169" s="32">
        <v>39034</v>
      </c>
      <c r="M1169" s="30">
        <v>603.11</v>
      </c>
      <c r="N1169" s="30">
        <v>0</v>
      </c>
      <c r="O1169" s="30">
        <v>3.35</v>
      </c>
      <c r="P1169" s="30">
        <v>40.200000000000003</v>
      </c>
      <c r="Q1169" s="30">
        <v>3.35</v>
      </c>
      <c r="R1169" s="30">
        <v>40.200000000000003</v>
      </c>
      <c r="S1169" s="30">
        <v>458.84</v>
      </c>
      <c r="T1169" s="30">
        <v>144.27000000000001</v>
      </c>
      <c r="U1169" s="30">
        <v>144.27000000000001</v>
      </c>
      <c r="V1169" s="30">
        <v>3.35</v>
      </c>
      <c r="W1169" s="30">
        <v>40.200000000000003</v>
      </c>
      <c r="X1169" s="30">
        <v>3.35</v>
      </c>
      <c r="Y1169" s="30">
        <v>40.200000000000003</v>
      </c>
      <c r="Z1169" s="30">
        <v>458.84</v>
      </c>
      <c r="AA1169" s="30">
        <v>606.46</v>
      </c>
      <c r="AB1169" s="30">
        <v>0</v>
      </c>
      <c r="AC1169" s="30">
        <v>0</v>
      </c>
      <c r="AD1169" s="30">
        <v>0</v>
      </c>
    </row>
    <row r="1170" spans="1:30" hidden="1">
      <c r="A1170" s="30" t="s">
        <v>1814</v>
      </c>
      <c r="B1170" s="30" t="s">
        <v>1815</v>
      </c>
      <c r="C1170" s="30" t="b">
        <v>1</v>
      </c>
      <c r="D1170" s="30" t="s">
        <v>1240</v>
      </c>
      <c r="E1170" s="30" t="s">
        <v>10607</v>
      </c>
      <c r="F1170" s="30"/>
      <c r="G1170" s="30" t="s">
        <v>10608</v>
      </c>
      <c r="H1170" s="30">
        <v>0</v>
      </c>
      <c r="I1170" s="32">
        <v>43190</v>
      </c>
      <c r="J1170" s="32">
        <v>42388</v>
      </c>
      <c r="K1170" s="30"/>
      <c r="L1170" s="32">
        <v>39034</v>
      </c>
      <c r="M1170" s="30">
        <v>603.11</v>
      </c>
      <c r="N1170" s="30">
        <v>0</v>
      </c>
      <c r="O1170" s="30">
        <v>3.35</v>
      </c>
      <c r="P1170" s="30">
        <v>40.200000000000003</v>
      </c>
      <c r="Q1170" s="30">
        <v>3.35</v>
      </c>
      <c r="R1170" s="30">
        <v>40.200000000000003</v>
      </c>
      <c r="S1170" s="30">
        <v>458.84</v>
      </c>
      <c r="T1170" s="30">
        <v>144.27000000000001</v>
      </c>
      <c r="U1170" s="30">
        <v>144.27000000000001</v>
      </c>
      <c r="V1170" s="30">
        <v>3.35</v>
      </c>
      <c r="W1170" s="30">
        <v>40.200000000000003</v>
      </c>
      <c r="X1170" s="30">
        <v>3.35</v>
      </c>
      <c r="Y1170" s="30">
        <v>40.200000000000003</v>
      </c>
      <c r="Z1170" s="30">
        <v>458.84</v>
      </c>
      <c r="AA1170" s="30">
        <v>606.46</v>
      </c>
      <c r="AB1170" s="30">
        <v>0</v>
      </c>
      <c r="AC1170" s="30">
        <v>0</v>
      </c>
      <c r="AD1170" s="30">
        <v>0</v>
      </c>
    </row>
    <row r="1171" spans="1:30" hidden="1">
      <c r="A1171" s="30" t="s">
        <v>1816</v>
      </c>
      <c r="B1171" s="30" t="s">
        <v>1817</v>
      </c>
      <c r="C1171" s="30" t="b">
        <v>1</v>
      </c>
      <c r="D1171" s="30" t="s">
        <v>1240</v>
      </c>
      <c r="E1171" s="30" t="s">
        <v>10607</v>
      </c>
      <c r="F1171" s="30"/>
      <c r="G1171" s="30" t="s">
        <v>10608</v>
      </c>
      <c r="H1171" s="30">
        <v>0</v>
      </c>
      <c r="I1171" s="32">
        <v>43190</v>
      </c>
      <c r="J1171" s="32">
        <v>42388</v>
      </c>
      <c r="K1171" s="30"/>
      <c r="L1171" s="32">
        <v>39034</v>
      </c>
      <c r="M1171" s="30">
        <v>603.11</v>
      </c>
      <c r="N1171" s="30">
        <v>0</v>
      </c>
      <c r="O1171" s="30">
        <v>3.35</v>
      </c>
      <c r="P1171" s="30">
        <v>40.200000000000003</v>
      </c>
      <c r="Q1171" s="30">
        <v>3.35</v>
      </c>
      <c r="R1171" s="30">
        <v>40.200000000000003</v>
      </c>
      <c r="S1171" s="30">
        <v>458.84</v>
      </c>
      <c r="T1171" s="30">
        <v>144.27000000000001</v>
      </c>
      <c r="U1171" s="30">
        <v>144.27000000000001</v>
      </c>
      <c r="V1171" s="30">
        <v>3.35</v>
      </c>
      <c r="W1171" s="30">
        <v>40.200000000000003</v>
      </c>
      <c r="X1171" s="30">
        <v>3.35</v>
      </c>
      <c r="Y1171" s="30">
        <v>40.200000000000003</v>
      </c>
      <c r="Z1171" s="30">
        <v>458.84</v>
      </c>
      <c r="AA1171" s="30">
        <v>606.46</v>
      </c>
      <c r="AB1171" s="30">
        <v>0</v>
      </c>
      <c r="AC1171" s="30">
        <v>0</v>
      </c>
      <c r="AD1171" s="30">
        <v>0</v>
      </c>
    </row>
    <row r="1172" spans="1:30" hidden="1">
      <c r="A1172" s="30" t="s">
        <v>1818</v>
      </c>
      <c r="B1172" s="30" t="s">
        <v>1819</v>
      </c>
      <c r="C1172" s="30" t="b">
        <v>1</v>
      </c>
      <c r="D1172" s="30" t="s">
        <v>1240</v>
      </c>
      <c r="E1172" s="30" t="s">
        <v>10607</v>
      </c>
      <c r="F1172" s="30"/>
      <c r="G1172" s="30" t="s">
        <v>10608</v>
      </c>
      <c r="H1172" s="30">
        <v>0</v>
      </c>
      <c r="I1172" s="32">
        <v>43190</v>
      </c>
      <c r="J1172" s="32">
        <v>42388</v>
      </c>
      <c r="K1172" s="30"/>
      <c r="L1172" s="32">
        <v>39034</v>
      </c>
      <c r="M1172" s="30">
        <v>603.07000000000005</v>
      </c>
      <c r="N1172" s="30">
        <v>0</v>
      </c>
      <c r="O1172" s="30">
        <v>3.35</v>
      </c>
      <c r="P1172" s="30">
        <v>40.200000000000003</v>
      </c>
      <c r="Q1172" s="30">
        <v>3.35</v>
      </c>
      <c r="R1172" s="30">
        <v>40.200000000000003</v>
      </c>
      <c r="S1172" s="30">
        <v>458.82</v>
      </c>
      <c r="T1172" s="30">
        <v>144.25</v>
      </c>
      <c r="U1172" s="30">
        <v>144.25</v>
      </c>
      <c r="V1172" s="30">
        <v>3.35</v>
      </c>
      <c r="W1172" s="30">
        <v>40.200000000000003</v>
      </c>
      <c r="X1172" s="30">
        <v>3.35</v>
      </c>
      <c r="Y1172" s="30">
        <v>40.200000000000003</v>
      </c>
      <c r="Z1172" s="30">
        <v>458.82</v>
      </c>
      <c r="AA1172" s="30">
        <v>606.41999999999996</v>
      </c>
      <c r="AB1172" s="30">
        <v>0</v>
      </c>
      <c r="AC1172" s="30">
        <v>0</v>
      </c>
      <c r="AD1172" s="30">
        <v>0</v>
      </c>
    </row>
    <row r="1173" spans="1:30" hidden="1">
      <c r="A1173" s="30" t="s">
        <v>1820</v>
      </c>
      <c r="B1173" s="30" t="s">
        <v>1821</v>
      </c>
      <c r="C1173" s="30" t="b">
        <v>1</v>
      </c>
      <c r="D1173" s="30" t="s">
        <v>1240</v>
      </c>
      <c r="E1173" s="30" t="s">
        <v>10607</v>
      </c>
      <c r="F1173" s="30"/>
      <c r="G1173" s="30" t="s">
        <v>10608</v>
      </c>
      <c r="H1173" s="30">
        <v>0</v>
      </c>
      <c r="I1173" s="32">
        <v>43190</v>
      </c>
      <c r="J1173" s="32">
        <v>42388</v>
      </c>
      <c r="K1173" s="30"/>
      <c r="L1173" s="32">
        <v>39034</v>
      </c>
      <c r="M1173" s="30">
        <v>1758.45</v>
      </c>
      <c r="N1173" s="30">
        <v>0</v>
      </c>
      <c r="O1173" s="30">
        <v>9.77</v>
      </c>
      <c r="P1173" s="30">
        <v>117.24</v>
      </c>
      <c r="Q1173" s="30">
        <v>9.77</v>
      </c>
      <c r="R1173" s="30">
        <v>117.24</v>
      </c>
      <c r="S1173" s="30">
        <v>1337.95</v>
      </c>
      <c r="T1173" s="30">
        <v>420.5</v>
      </c>
      <c r="U1173" s="30">
        <v>420.5</v>
      </c>
      <c r="V1173" s="30">
        <v>9.77</v>
      </c>
      <c r="W1173" s="30">
        <v>117.24</v>
      </c>
      <c r="X1173" s="30">
        <v>9.77</v>
      </c>
      <c r="Y1173" s="30">
        <v>117.24</v>
      </c>
      <c r="Z1173" s="30">
        <v>1337.95</v>
      </c>
      <c r="AA1173" s="30">
        <v>1768.22</v>
      </c>
      <c r="AB1173" s="30">
        <v>0</v>
      </c>
      <c r="AC1173" s="30">
        <v>0</v>
      </c>
      <c r="AD1173" s="30">
        <v>0</v>
      </c>
    </row>
    <row r="1174" spans="1:30" hidden="1">
      <c r="A1174" s="30" t="s">
        <v>1822</v>
      </c>
      <c r="B1174" s="30" t="s">
        <v>1823</v>
      </c>
      <c r="C1174" s="30" t="b">
        <v>1</v>
      </c>
      <c r="D1174" s="30" t="s">
        <v>1240</v>
      </c>
      <c r="E1174" s="30" t="s">
        <v>10607</v>
      </c>
      <c r="F1174" s="30"/>
      <c r="G1174" s="30" t="s">
        <v>10608</v>
      </c>
      <c r="H1174" s="30">
        <v>0</v>
      </c>
      <c r="I1174" s="32">
        <v>43190</v>
      </c>
      <c r="J1174" s="32">
        <v>42388</v>
      </c>
      <c r="K1174" s="30"/>
      <c r="L1174" s="32">
        <v>39539</v>
      </c>
      <c r="M1174" s="30">
        <v>433.77</v>
      </c>
      <c r="N1174" s="30">
        <v>0</v>
      </c>
      <c r="O1174" s="30">
        <v>2.41</v>
      </c>
      <c r="P1174" s="30">
        <v>28.92</v>
      </c>
      <c r="Q1174" s="30">
        <v>2.41</v>
      </c>
      <c r="R1174" s="30">
        <v>28.92</v>
      </c>
      <c r="S1174" s="30">
        <v>323.75</v>
      </c>
      <c r="T1174" s="30">
        <v>110.02</v>
      </c>
      <c r="U1174" s="30">
        <v>110.02</v>
      </c>
      <c r="V1174" s="30">
        <v>2.41</v>
      </c>
      <c r="W1174" s="30">
        <v>28.92</v>
      </c>
      <c r="X1174" s="30">
        <v>2.41</v>
      </c>
      <c r="Y1174" s="30">
        <v>28.92</v>
      </c>
      <c r="Z1174" s="30">
        <v>323.75</v>
      </c>
      <c r="AA1174" s="30">
        <v>167.86</v>
      </c>
      <c r="AB1174" s="30">
        <v>0</v>
      </c>
      <c r="AC1174" s="30">
        <v>0</v>
      </c>
      <c r="AD1174" s="30">
        <v>0</v>
      </c>
    </row>
    <row r="1175" spans="1:30" hidden="1">
      <c r="A1175" s="30" t="s">
        <v>1824</v>
      </c>
      <c r="B1175" s="30" t="s">
        <v>1825</v>
      </c>
      <c r="C1175" s="30" t="b">
        <v>1</v>
      </c>
      <c r="D1175" s="30" t="s">
        <v>1240</v>
      </c>
      <c r="E1175" s="30" t="s">
        <v>10607</v>
      </c>
      <c r="F1175" s="30"/>
      <c r="G1175" s="30" t="s">
        <v>10608</v>
      </c>
      <c r="H1175" s="30">
        <v>0</v>
      </c>
      <c r="I1175" s="32">
        <v>43190</v>
      </c>
      <c r="J1175" s="32">
        <v>42388</v>
      </c>
      <c r="K1175" s="30"/>
      <c r="L1175" s="32">
        <v>38441</v>
      </c>
      <c r="M1175" s="30">
        <v>3159</v>
      </c>
      <c r="N1175" s="30">
        <v>0</v>
      </c>
      <c r="O1175" s="30">
        <v>17.55</v>
      </c>
      <c r="P1175" s="30">
        <v>210.6</v>
      </c>
      <c r="Q1175" s="30">
        <v>17.55</v>
      </c>
      <c r="R1175" s="30">
        <v>210.6</v>
      </c>
      <c r="S1175" s="30">
        <v>2729</v>
      </c>
      <c r="T1175" s="30">
        <v>430</v>
      </c>
      <c r="U1175" s="30">
        <v>430</v>
      </c>
      <c r="V1175" s="30">
        <v>17.55</v>
      </c>
      <c r="W1175" s="30">
        <v>210.6</v>
      </c>
      <c r="X1175" s="30">
        <v>17.55</v>
      </c>
      <c r="Y1175" s="30">
        <v>210.6</v>
      </c>
      <c r="Z1175" s="30">
        <v>2729</v>
      </c>
      <c r="AA1175" s="30">
        <v>868.75</v>
      </c>
      <c r="AB1175" s="30">
        <v>0</v>
      </c>
      <c r="AC1175" s="30">
        <v>0</v>
      </c>
      <c r="AD1175" s="30">
        <v>0</v>
      </c>
    </row>
    <row r="1176" spans="1:30" hidden="1">
      <c r="A1176" s="30" t="s">
        <v>1826</v>
      </c>
      <c r="B1176" s="30" t="s">
        <v>1827</v>
      </c>
      <c r="C1176" s="30" t="b">
        <v>1</v>
      </c>
      <c r="D1176" s="30" t="s">
        <v>1240</v>
      </c>
      <c r="E1176" s="30" t="s">
        <v>10607</v>
      </c>
      <c r="F1176" s="30"/>
      <c r="G1176" s="30" t="s">
        <v>10608</v>
      </c>
      <c r="H1176" s="30">
        <v>0</v>
      </c>
      <c r="I1176" s="32">
        <v>43190</v>
      </c>
      <c r="J1176" s="32">
        <v>42388</v>
      </c>
      <c r="K1176" s="30"/>
      <c r="L1176" s="32">
        <v>39171</v>
      </c>
      <c r="M1176" s="30">
        <v>1838.25</v>
      </c>
      <c r="N1176" s="30">
        <v>0</v>
      </c>
      <c r="O1176" s="30">
        <v>10.210000000000001</v>
      </c>
      <c r="P1176" s="30">
        <v>122.52</v>
      </c>
      <c r="Q1176" s="30">
        <v>10.210000000000001</v>
      </c>
      <c r="R1176" s="30">
        <v>122.52</v>
      </c>
      <c r="S1176" s="30">
        <v>1357.06</v>
      </c>
      <c r="T1176" s="30">
        <v>481.19</v>
      </c>
      <c r="U1176" s="30">
        <v>481.19</v>
      </c>
      <c r="V1176" s="30">
        <v>10.210000000000001</v>
      </c>
      <c r="W1176" s="30">
        <v>122.52</v>
      </c>
      <c r="X1176" s="30">
        <v>10.210000000000001</v>
      </c>
      <c r="Y1176" s="30">
        <v>122.52</v>
      </c>
      <c r="Z1176" s="30">
        <v>1357.06</v>
      </c>
      <c r="AA1176" s="30">
        <v>736.44</v>
      </c>
      <c r="AB1176" s="30">
        <v>0</v>
      </c>
      <c r="AC1176" s="30">
        <v>0</v>
      </c>
      <c r="AD1176" s="30">
        <v>0</v>
      </c>
    </row>
    <row r="1177" spans="1:30" hidden="1">
      <c r="A1177" s="30" t="s">
        <v>1828</v>
      </c>
      <c r="B1177" s="30" t="s">
        <v>1829</v>
      </c>
      <c r="C1177" s="30" t="b">
        <v>1</v>
      </c>
      <c r="D1177" s="30" t="s">
        <v>1240</v>
      </c>
      <c r="E1177" s="30" t="s">
        <v>10607</v>
      </c>
      <c r="F1177" s="30"/>
      <c r="G1177" s="30" t="s">
        <v>10608</v>
      </c>
      <c r="H1177" s="30">
        <v>0</v>
      </c>
      <c r="I1177" s="32">
        <v>43190</v>
      </c>
      <c r="J1177" s="32">
        <v>42388</v>
      </c>
      <c r="K1177" s="30"/>
      <c r="L1177" s="32">
        <v>39869</v>
      </c>
      <c r="M1177" s="30">
        <v>2416.8000000000002</v>
      </c>
      <c r="N1177" s="30">
        <v>0</v>
      </c>
      <c r="O1177" s="30">
        <v>11.94</v>
      </c>
      <c r="P1177" s="30">
        <v>143.19999999999999</v>
      </c>
      <c r="Q1177" s="30">
        <v>11.93</v>
      </c>
      <c r="R1177" s="30">
        <v>143.22</v>
      </c>
      <c r="S1177" s="30">
        <v>2297.4499999999998</v>
      </c>
      <c r="T1177" s="30">
        <v>119.35</v>
      </c>
      <c r="U1177" s="30">
        <v>119.35</v>
      </c>
      <c r="V1177" s="30">
        <v>11.94</v>
      </c>
      <c r="W1177" s="30">
        <v>143.19999999999999</v>
      </c>
      <c r="X1177" s="30">
        <v>11.93</v>
      </c>
      <c r="Y1177" s="30">
        <v>143.22</v>
      </c>
      <c r="Z1177" s="30">
        <v>2297.4499999999998</v>
      </c>
      <c r="AA1177" s="30">
        <v>429.64</v>
      </c>
      <c r="AB1177" s="30">
        <v>0</v>
      </c>
      <c r="AC1177" s="30">
        <v>0</v>
      </c>
      <c r="AD1177" s="30">
        <v>0</v>
      </c>
    </row>
    <row r="1178" spans="1:30" hidden="1">
      <c r="A1178" s="30" t="s">
        <v>1830</v>
      </c>
      <c r="B1178" s="30" t="s">
        <v>1831</v>
      </c>
      <c r="C1178" s="30" t="b">
        <v>1</v>
      </c>
      <c r="D1178" s="30" t="s">
        <v>1240</v>
      </c>
      <c r="E1178" s="30" t="s">
        <v>10607</v>
      </c>
      <c r="F1178" s="30"/>
      <c r="G1178" s="30" t="s">
        <v>10608</v>
      </c>
      <c r="H1178" s="30">
        <v>0</v>
      </c>
      <c r="I1178" s="32">
        <v>43190</v>
      </c>
      <c r="J1178" s="32">
        <v>42388</v>
      </c>
      <c r="K1178" s="30"/>
      <c r="L1178" s="32">
        <v>40688</v>
      </c>
      <c r="M1178" s="30">
        <v>2256.2399999999998</v>
      </c>
      <c r="N1178" s="30">
        <v>0</v>
      </c>
      <c r="O1178" s="30">
        <v>16.690000000000001</v>
      </c>
      <c r="P1178" s="30">
        <v>200.28</v>
      </c>
      <c r="Q1178" s="30">
        <v>16.7</v>
      </c>
      <c r="R1178" s="30">
        <v>200.29</v>
      </c>
      <c r="S1178" s="30">
        <v>2239.5500000000002</v>
      </c>
      <c r="T1178" s="30">
        <v>16.690000000000001</v>
      </c>
      <c r="U1178" s="30">
        <v>16.690000000000001</v>
      </c>
      <c r="V1178" s="30">
        <v>16.690000000000001</v>
      </c>
      <c r="W1178" s="30">
        <v>200.28</v>
      </c>
      <c r="X1178" s="30">
        <v>16.7</v>
      </c>
      <c r="Y1178" s="30">
        <v>200.29</v>
      </c>
      <c r="Z1178" s="30">
        <v>2239.5500000000002</v>
      </c>
      <c r="AA1178" s="30">
        <v>400.57</v>
      </c>
      <c r="AB1178" s="30">
        <v>0</v>
      </c>
      <c r="AC1178" s="30">
        <v>0</v>
      </c>
      <c r="AD1178" s="30">
        <v>0</v>
      </c>
    </row>
    <row r="1179" spans="1:30" hidden="1">
      <c r="A1179" s="30" t="s">
        <v>1832</v>
      </c>
      <c r="B1179" s="30" t="s">
        <v>1833</v>
      </c>
      <c r="C1179" s="30" t="b">
        <v>1</v>
      </c>
      <c r="D1179" s="30" t="s">
        <v>1240</v>
      </c>
      <c r="E1179" s="30" t="s">
        <v>10607</v>
      </c>
      <c r="F1179" s="30"/>
      <c r="G1179" s="30" t="s">
        <v>10608</v>
      </c>
      <c r="H1179" s="30">
        <v>9</v>
      </c>
      <c r="I1179" s="32">
        <v>42825</v>
      </c>
      <c r="J1179" s="32">
        <v>42388</v>
      </c>
      <c r="K1179" s="30"/>
      <c r="L1179" s="32">
        <v>41000</v>
      </c>
      <c r="M1179" s="30">
        <v>300</v>
      </c>
      <c r="N1179" s="30">
        <v>0</v>
      </c>
      <c r="O1179" s="30">
        <v>5</v>
      </c>
      <c r="P1179" s="30">
        <v>60</v>
      </c>
      <c r="Q1179" s="30">
        <v>5</v>
      </c>
      <c r="R1179" s="30">
        <v>0</v>
      </c>
      <c r="S1179" s="30">
        <v>300</v>
      </c>
      <c r="T1179" s="30">
        <v>0</v>
      </c>
      <c r="U1179" s="30">
        <v>0</v>
      </c>
      <c r="V1179" s="30">
        <v>5</v>
      </c>
      <c r="W1179" s="30">
        <v>60</v>
      </c>
      <c r="X1179" s="30">
        <v>5</v>
      </c>
      <c r="Y1179" s="30">
        <v>0</v>
      </c>
      <c r="Z1179" s="30">
        <v>300</v>
      </c>
      <c r="AA1179" s="30">
        <v>60</v>
      </c>
      <c r="AB1179" s="30">
        <v>0</v>
      </c>
      <c r="AC1179" s="30">
        <v>0</v>
      </c>
      <c r="AD1179" s="30">
        <v>0</v>
      </c>
    </row>
    <row r="1180" spans="1:30" hidden="1">
      <c r="A1180" s="30" t="s">
        <v>1834</v>
      </c>
      <c r="B1180" s="30" t="s">
        <v>1835</v>
      </c>
      <c r="C1180" s="30" t="b">
        <v>1</v>
      </c>
      <c r="D1180" s="30" t="s">
        <v>1240</v>
      </c>
      <c r="E1180" s="30" t="s">
        <v>10607</v>
      </c>
      <c r="F1180" s="30"/>
      <c r="G1180" s="30" t="s">
        <v>10608</v>
      </c>
      <c r="H1180" s="30">
        <v>0</v>
      </c>
      <c r="I1180" s="32">
        <v>43190</v>
      </c>
      <c r="J1180" s="32">
        <v>42388</v>
      </c>
      <c r="K1180" s="30"/>
      <c r="L1180" s="32">
        <v>40688</v>
      </c>
      <c r="M1180" s="30">
        <v>487.92</v>
      </c>
      <c r="N1180" s="30">
        <v>0</v>
      </c>
      <c r="O1180" s="30">
        <v>3.6</v>
      </c>
      <c r="P1180" s="30">
        <v>43.32</v>
      </c>
      <c r="Q1180" s="30">
        <v>3.61</v>
      </c>
      <c r="R1180" s="30">
        <v>43.28</v>
      </c>
      <c r="S1180" s="30">
        <v>484.32</v>
      </c>
      <c r="T1180" s="30">
        <v>3.6</v>
      </c>
      <c r="U1180" s="30">
        <v>3.6</v>
      </c>
      <c r="V1180" s="30">
        <v>3.6</v>
      </c>
      <c r="W1180" s="30">
        <v>43.32</v>
      </c>
      <c r="X1180" s="30">
        <v>3.61</v>
      </c>
      <c r="Y1180" s="30">
        <v>43.28</v>
      </c>
      <c r="Z1180" s="30">
        <v>484.32</v>
      </c>
      <c r="AA1180" s="30">
        <v>86.59</v>
      </c>
      <c r="AB1180" s="30">
        <v>0</v>
      </c>
      <c r="AC1180" s="30">
        <v>0</v>
      </c>
      <c r="AD1180" s="30">
        <v>0</v>
      </c>
    </row>
    <row r="1181" spans="1:30" hidden="1">
      <c r="A1181" s="30" t="s">
        <v>1836</v>
      </c>
      <c r="B1181" s="30" t="s">
        <v>1837</v>
      </c>
      <c r="C1181" s="30" t="b">
        <v>1</v>
      </c>
      <c r="D1181" s="30" t="s">
        <v>1240</v>
      </c>
      <c r="E1181" s="30" t="s">
        <v>10607</v>
      </c>
      <c r="F1181" s="30"/>
      <c r="G1181" s="30" t="s">
        <v>10608</v>
      </c>
      <c r="H1181" s="30">
        <v>9</v>
      </c>
      <c r="I1181" s="32">
        <v>43190</v>
      </c>
      <c r="J1181" s="32">
        <v>42388</v>
      </c>
      <c r="K1181" s="30"/>
      <c r="L1181" s="32">
        <v>40643</v>
      </c>
      <c r="M1181" s="30">
        <v>1328.4</v>
      </c>
      <c r="N1181" s="30">
        <v>0</v>
      </c>
      <c r="O1181" s="30">
        <v>9.24</v>
      </c>
      <c r="P1181" s="30">
        <v>110.81</v>
      </c>
      <c r="Q1181" s="30">
        <v>9.23</v>
      </c>
      <c r="R1181" s="30">
        <v>110.82</v>
      </c>
      <c r="S1181" s="30">
        <v>1328.4</v>
      </c>
      <c r="T1181" s="30">
        <v>0</v>
      </c>
      <c r="U1181" s="30">
        <v>0</v>
      </c>
      <c r="V1181" s="30">
        <v>9.24</v>
      </c>
      <c r="W1181" s="30">
        <v>110.81</v>
      </c>
      <c r="X1181" s="30">
        <v>9.23</v>
      </c>
      <c r="Y1181" s="30">
        <v>110.82</v>
      </c>
      <c r="Z1181" s="30">
        <v>1328.4</v>
      </c>
      <c r="AA1181" s="30">
        <v>221.63</v>
      </c>
      <c r="AB1181" s="30">
        <v>0</v>
      </c>
      <c r="AC1181" s="30">
        <v>0</v>
      </c>
      <c r="AD1181" s="30">
        <v>0</v>
      </c>
    </row>
    <row r="1182" spans="1:30" hidden="1">
      <c r="A1182" s="30" t="s">
        <v>1838</v>
      </c>
      <c r="B1182" s="30" t="s">
        <v>1839</v>
      </c>
      <c r="C1182" s="30" t="b">
        <v>1</v>
      </c>
      <c r="D1182" s="30" t="s">
        <v>1240</v>
      </c>
      <c r="E1182" s="30" t="s">
        <v>10607</v>
      </c>
      <c r="F1182" s="30"/>
      <c r="G1182" s="30" t="s">
        <v>10608</v>
      </c>
      <c r="H1182" s="30">
        <v>0</v>
      </c>
      <c r="I1182" s="32">
        <v>43190</v>
      </c>
      <c r="J1182" s="32">
        <v>42388</v>
      </c>
      <c r="K1182" s="30"/>
      <c r="L1182" s="32">
        <v>40847</v>
      </c>
      <c r="M1182" s="30">
        <v>1362.3</v>
      </c>
      <c r="N1182" s="30">
        <v>0</v>
      </c>
      <c r="O1182" s="30">
        <v>12.56</v>
      </c>
      <c r="P1182" s="30">
        <v>150.63999999999999</v>
      </c>
      <c r="Q1182" s="30">
        <v>12.55</v>
      </c>
      <c r="R1182" s="30">
        <v>150.66</v>
      </c>
      <c r="S1182" s="30">
        <v>1286.97</v>
      </c>
      <c r="T1182" s="30">
        <v>75.33</v>
      </c>
      <c r="U1182" s="30">
        <v>75.33</v>
      </c>
      <c r="V1182" s="30">
        <v>12.56</v>
      </c>
      <c r="W1182" s="30">
        <v>150.63999999999999</v>
      </c>
      <c r="X1182" s="30">
        <v>12.55</v>
      </c>
      <c r="Y1182" s="30">
        <v>150.66</v>
      </c>
      <c r="Z1182" s="30">
        <v>1286.97</v>
      </c>
      <c r="AA1182" s="30">
        <v>451.99</v>
      </c>
      <c r="AB1182" s="30">
        <v>0</v>
      </c>
      <c r="AC1182" s="30">
        <v>0</v>
      </c>
      <c r="AD1182" s="30">
        <v>0</v>
      </c>
    </row>
    <row r="1183" spans="1:30" hidden="1">
      <c r="A1183" s="30" t="s">
        <v>1840</v>
      </c>
      <c r="B1183" s="30" t="s">
        <v>1841</v>
      </c>
      <c r="C1183" s="30" t="b">
        <v>1</v>
      </c>
      <c r="D1183" s="30" t="s">
        <v>1240</v>
      </c>
      <c r="E1183" s="30" t="s">
        <v>10607</v>
      </c>
      <c r="F1183" s="30"/>
      <c r="G1183" s="30" t="s">
        <v>10608</v>
      </c>
      <c r="H1183" s="30">
        <v>0</v>
      </c>
      <c r="I1183" s="32">
        <v>43190</v>
      </c>
      <c r="J1183" s="32">
        <v>42388</v>
      </c>
      <c r="K1183" s="30"/>
      <c r="L1183" s="32">
        <v>39539</v>
      </c>
      <c r="M1183" s="30">
        <v>922.04</v>
      </c>
      <c r="N1183" s="30">
        <v>0</v>
      </c>
      <c r="O1183" s="30">
        <v>5.12</v>
      </c>
      <c r="P1183" s="30">
        <v>61.44</v>
      </c>
      <c r="Q1183" s="30">
        <v>5.12</v>
      </c>
      <c r="R1183" s="30">
        <v>61.44</v>
      </c>
      <c r="S1183" s="30">
        <v>731.57</v>
      </c>
      <c r="T1183" s="30">
        <v>190.47</v>
      </c>
      <c r="U1183" s="30">
        <v>190.47</v>
      </c>
      <c r="V1183" s="30">
        <v>5.12</v>
      </c>
      <c r="W1183" s="30">
        <v>61.44</v>
      </c>
      <c r="X1183" s="30">
        <v>5.12</v>
      </c>
      <c r="Y1183" s="30">
        <v>61.44</v>
      </c>
      <c r="Z1183" s="30">
        <v>731.57</v>
      </c>
      <c r="AA1183" s="30">
        <v>313.35000000000002</v>
      </c>
      <c r="AB1183" s="30">
        <v>0</v>
      </c>
      <c r="AC1183" s="30">
        <v>0</v>
      </c>
      <c r="AD1183" s="30">
        <v>0</v>
      </c>
    </row>
    <row r="1184" spans="1:30" hidden="1">
      <c r="A1184" s="30" t="s">
        <v>1842</v>
      </c>
      <c r="B1184" s="30" t="s">
        <v>1843</v>
      </c>
      <c r="C1184" s="30" t="b">
        <v>1</v>
      </c>
      <c r="D1184" s="30" t="s">
        <v>1240</v>
      </c>
      <c r="E1184" s="30" t="s">
        <v>10607</v>
      </c>
      <c r="F1184" s="30"/>
      <c r="G1184" s="30" t="s">
        <v>10608</v>
      </c>
      <c r="H1184" s="30">
        <v>0</v>
      </c>
      <c r="I1184" s="32">
        <v>43190</v>
      </c>
      <c r="J1184" s="32">
        <v>42388</v>
      </c>
      <c r="K1184" s="30"/>
      <c r="L1184" s="32">
        <v>38844</v>
      </c>
      <c r="M1184" s="30">
        <v>188.43</v>
      </c>
      <c r="N1184" s="30">
        <v>0</v>
      </c>
      <c r="O1184" s="30">
        <v>1.05</v>
      </c>
      <c r="P1184" s="30">
        <v>12.6</v>
      </c>
      <c r="Q1184" s="30">
        <v>1.05</v>
      </c>
      <c r="R1184" s="30">
        <v>12.6</v>
      </c>
      <c r="S1184" s="30">
        <v>149.41999999999999</v>
      </c>
      <c r="T1184" s="30">
        <v>39.01</v>
      </c>
      <c r="U1184" s="30">
        <v>39.01</v>
      </c>
      <c r="V1184" s="30">
        <v>1.05</v>
      </c>
      <c r="W1184" s="30">
        <v>12.6</v>
      </c>
      <c r="X1184" s="30">
        <v>1.05</v>
      </c>
      <c r="Y1184" s="30">
        <v>12.6</v>
      </c>
      <c r="Z1184" s="30">
        <v>149.41999999999999</v>
      </c>
      <c r="AA1184" s="30">
        <v>63.16</v>
      </c>
      <c r="AB1184" s="30">
        <v>0</v>
      </c>
      <c r="AC1184" s="30">
        <v>0</v>
      </c>
      <c r="AD1184" s="30">
        <v>0</v>
      </c>
    </row>
    <row r="1185" spans="1:30" hidden="1">
      <c r="A1185" s="30" t="s">
        <v>1844</v>
      </c>
      <c r="B1185" s="30" t="s">
        <v>1845</v>
      </c>
      <c r="C1185" s="30" t="b">
        <v>1</v>
      </c>
      <c r="D1185" s="30" t="s">
        <v>1240</v>
      </c>
      <c r="E1185" s="30" t="s">
        <v>10607</v>
      </c>
      <c r="F1185" s="30"/>
      <c r="G1185" s="30" t="s">
        <v>10608</v>
      </c>
      <c r="H1185" s="30">
        <v>0</v>
      </c>
      <c r="I1185" s="32">
        <v>43190</v>
      </c>
      <c r="J1185" s="32">
        <v>42388</v>
      </c>
      <c r="K1185" s="30"/>
      <c r="L1185" s="32">
        <v>38844</v>
      </c>
      <c r="M1185" s="30">
        <v>9264.7800000000007</v>
      </c>
      <c r="N1185" s="30">
        <v>0</v>
      </c>
      <c r="O1185" s="30">
        <v>51.47</v>
      </c>
      <c r="P1185" s="30">
        <v>617.64</v>
      </c>
      <c r="Q1185" s="30">
        <v>51.47</v>
      </c>
      <c r="R1185" s="30">
        <v>617.64</v>
      </c>
      <c r="S1185" s="30">
        <v>7348.8</v>
      </c>
      <c r="T1185" s="30">
        <v>1915.98</v>
      </c>
      <c r="U1185" s="30">
        <v>1915.98</v>
      </c>
      <c r="V1185" s="30">
        <v>51.47</v>
      </c>
      <c r="W1185" s="30">
        <v>617.64</v>
      </c>
      <c r="X1185" s="30">
        <v>51.47</v>
      </c>
      <c r="Y1185" s="30">
        <v>617.64</v>
      </c>
      <c r="Z1185" s="30">
        <v>7348.8</v>
      </c>
      <c r="AA1185" s="30">
        <v>3099.79</v>
      </c>
      <c r="AB1185" s="30">
        <v>0</v>
      </c>
      <c r="AC1185" s="30">
        <v>0</v>
      </c>
      <c r="AD1185" s="30">
        <v>0</v>
      </c>
    </row>
    <row r="1186" spans="1:30" hidden="1">
      <c r="A1186" s="30" t="s">
        <v>1846</v>
      </c>
      <c r="B1186" s="30" t="s">
        <v>1847</v>
      </c>
      <c r="C1186" s="30" t="b">
        <v>1</v>
      </c>
      <c r="D1186" s="30" t="s">
        <v>1240</v>
      </c>
      <c r="E1186" s="30" t="s">
        <v>10607</v>
      </c>
      <c r="F1186" s="30"/>
      <c r="G1186" s="30" t="s">
        <v>10608</v>
      </c>
      <c r="H1186" s="30">
        <v>0</v>
      </c>
      <c r="I1186" s="32">
        <v>43190</v>
      </c>
      <c r="J1186" s="32">
        <v>42388</v>
      </c>
      <c r="K1186" s="30"/>
      <c r="L1186" s="32">
        <v>38844</v>
      </c>
      <c r="M1186" s="30">
        <v>2560.44</v>
      </c>
      <c r="N1186" s="30">
        <v>0</v>
      </c>
      <c r="O1186" s="30">
        <v>14.22</v>
      </c>
      <c r="P1186" s="30">
        <v>170.69</v>
      </c>
      <c r="Q1186" s="30">
        <v>14.22</v>
      </c>
      <c r="R1186" s="30">
        <v>170.64</v>
      </c>
      <c r="S1186" s="30">
        <v>2030.93</v>
      </c>
      <c r="T1186" s="30">
        <v>529.51</v>
      </c>
      <c r="U1186" s="30">
        <v>529.51</v>
      </c>
      <c r="V1186" s="30">
        <v>14.22</v>
      </c>
      <c r="W1186" s="30">
        <v>170.69</v>
      </c>
      <c r="X1186" s="30">
        <v>14.22</v>
      </c>
      <c r="Y1186" s="30">
        <v>170.64</v>
      </c>
      <c r="Z1186" s="30">
        <v>2030.93</v>
      </c>
      <c r="AA1186" s="30">
        <v>856.61</v>
      </c>
      <c r="AB1186" s="30">
        <v>0</v>
      </c>
      <c r="AC1186" s="30">
        <v>0</v>
      </c>
      <c r="AD1186" s="30">
        <v>0</v>
      </c>
    </row>
    <row r="1187" spans="1:30" hidden="1">
      <c r="A1187" s="30" t="s">
        <v>1848</v>
      </c>
      <c r="B1187" s="30" t="s">
        <v>1849</v>
      </c>
      <c r="C1187" s="30" t="b">
        <v>1</v>
      </c>
      <c r="D1187" s="30" t="s">
        <v>1240</v>
      </c>
      <c r="E1187" s="30" t="s">
        <v>10607</v>
      </c>
      <c r="F1187" s="30"/>
      <c r="G1187" s="30" t="s">
        <v>10608</v>
      </c>
      <c r="H1187" s="30">
        <v>0</v>
      </c>
      <c r="I1187" s="32">
        <v>43190</v>
      </c>
      <c r="J1187" s="32">
        <v>42388</v>
      </c>
      <c r="K1187" s="30"/>
      <c r="L1187" s="32">
        <v>38844</v>
      </c>
      <c r="M1187" s="30">
        <v>810.54</v>
      </c>
      <c r="N1187" s="30">
        <v>0</v>
      </c>
      <c r="O1187" s="30">
        <v>4.5</v>
      </c>
      <c r="P1187" s="30">
        <v>54</v>
      </c>
      <c r="Q1187" s="30">
        <v>4.5</v>
      </c>
      <c r="R1187" s="30">
        <v>54</v>
      </c>
      <c r="S1187" s="30">
        <v>642.78</v>
      </c>
      <c r="T1187" s="30">
        <v>167.76</v>
      </c>
      <c r="U1187" s="30">
        <v>167.76</v>
      </c>
      <c r="V1187" s="30">
        <v>4.5</v>
      </c>
      <c r="W1187" s="30">
        <v>54</v>
      </c>
      <c r="X1187" s="30">
        <v>4.5</v>
      </c>
      <c r="Y1187" s="30">
        <v>54</v>
      </c>
      <c r="Z1187" s="30">
        <v>642.78</v>
      </c>
      <c r="AA1187" s="30">
        <v>271.26</v>
      </c>
      <c r="AB1187" s="30">
        <v>0</v>
      </c>
      <c r="AC1187" s="30">
        <v>0</v>
      </c>
      <c r="AD1187" s="30">
        <v>0</v>
      </c>
    </row>
    <row r="1188" spans="1:30" hidden="1">
      <c r="A1188" s="30" t="s">
        <v>1850</v>
      </c>
      <c r="B1188" s="30" t="s">
        <v>1851</v>
      </c>
      <c r="C1188" s="30" t="b">
        <v>1</v>
      </c>
      <c r="D1188" s="30" t="s">
        <v>1240</v>
      </c>
      <c r="E1188" s="30" t="s">
        <v>10607</v>
      </c>
      <c r="F1188" s="30"/>
      <c r="G1188" s="30" t="s">
        <v>10608</v>
      </c>
      <c r="H1188" s="30">
        <v>9</v>
      </c>
      <c r="I1188" s="32">
        <v>43069</v>
      </c>
      <c r="J1188" s="32">
        <v>42388</v>
      </c>
      <c r="K1188" s="30"/>
      <c r="L1188" s="32">
        <v>41226</v>
      </c>
      <c r="M1188" s="30">
        <v>4326.3</v>
      </c>
      <c r="N1188" s="30">
        <v>0</v>
      </c>
      <c r="O1188" s="30">
        <v>72.11</v>
      </c>
      <c r="P1188" s="30">
        <v>865.32</v>
      </c>
      <c r="Q1188" s="30">
        <v>25.29</v>
      </c>
      <c r="R1188" s="30">
        <v>530.05999999999995</v>
      </c>
      <c r="S1188" s="30">
        <v>4326.3</v>
      </c>
      <c r="T1188" s="30">
        <v>0</v>
      </c>
      <c r="U1188" s="30">
        <v>0</v>
      </c>
      <c r="V1188" s="30">
        <v>72.11</v>
      </c>
      <c r="W1188" s="30">
        <v>865.32</v>
      </c>
      <c r="X1188" s="30">
        <v>25.29</v>
      </c>
      <c r="Y1188" s="30">
        <v>530.05999999999995</v>
      </c>
      <c r="Z1188" s="30">
        <v>4326.3</v>
      </c>
      <c r="AA1188" s="30">
        <v>4398.41</v>
      </c>
      <c r="AB1188" s="30">
        <v>0</v>
      </c>
      <c r="AC1188" s="30">
        <v>0</v>
      </c>
      <c r="AD1188" s="30">
        <v>0</v>
      </c>
    </row>
    <row r="1189" spans="1:30" hidden="1">
      <c r="A1189" s="30" t="s">
        <v>1852</v>
      </c>
      <c r="B1189" s="30" t="s">
        <v>1853</v>
      </c>
      <c r="C1189" s="30" t="b">
        <v>1</v>
      </c>
      <c r="D1189" s="30" t="s">
        <v>1240</v>
      </c>
      <c r="E1189" s="30" t="s">
        <v>10607</v>
      </c>
      <c r="F1189" s="30"/>
      <c r="G1189" s="30" t="s">
        <v>10608</v>
      </c>
      <c r="H1189" s="30">
        <v>9</v>
      </c>
      <c r="I1189" s="32">
        <v>43190</v>
      </c>
      <c r="J1189" s="32">
        <v>42388</v>
      </c>
      <c r="K1189" s="30"/>
      <c r="L1189" s="32">
        <v>41360</v>
      </c>
      <c r="M1189" s="30">
        <v>2350.5700000000002</v>
      </c>
      <c r="N1189" s="30">
        <v>0</v>
      </c>
      <c r="O1189" s="30">
        <v>39.18</v>
      </c>
      <c r="P1189" s="30">
        <v>470.16</v>
      </c>
      <c r="Q1189" s="30">
        <v>28.4</v>
      </c>
      <c r="R1189" s="30">
        <v>459.38</v>
      </c>
      <c r="S1189" s="30">
        <v>2350.5700000000002</v>
      </c>
      <c r="T1189" s="30">
        <v>0</v>
      </c>
      <c r="U1189" s="30">
        <v>0</v>
      </c>
      <c r="V1189" s="30">
        <v>39.18</v>
      </c>
      <c r="W1189" s="30">
        <v>470.16</v>
      </c>
      <c r="X1189" s="30">
        <v>28.4</v>
      </c>
      <c r="Y1189" s="30">
        <v>459.38</v>
      </c>
      <c r="Z1189" s="30">
        <v>2350.5700000000002</v>
      </c>
      <c r="AA1189" s="30">
        <v>968.72</v>
      </c>
      <c r="AB1189" s="30">
        <v>0</v>
      </c>
      <c r="AC1189" s="30">
        <v>0</v>
      </c>
      <c r="AD1189" s="30">
        <v>0</v>
      </c>
    </row>
    <row r="1190" spans="1:30" hidden="1">
      <c r="A1190" s="30" t="s">
        <v>1854</v>
      </c>
      <c r="B1190" s="30" t="s">
        <v>1855</v>
      </c>
      <c r="C1190" s="30" t="b">
        <v>1</v>
      </c>
      <c r="D1190" s="30" t="s">
        <v>1240</v>
      </c>
      <c r="E1190" s="30" t="s">
        <v>10607</v>
      </c>
      <c r="F1190" s="30"/>
      <c r="G1190" s="30" t="s">
        <v>10608</v>
      </c>
      <c r="H1190" s="30">
        <v>9</v>
      </c>
      <c r="I1190" s="32">
        <v>42947</v>
      </c>
      <c r="J1190" s="32">
        <v>42388</v>
      </c>
      <c r="K1190" s="30"/>
      <c r="L1190" s="32">
        <v>39539</v>
      </c>
      <c r="M1190" s="30">
        <v>813.98</v>
      </c>
      <c r="N1190" s="30">
        <v>0</v>
      </c>
      <c r="O1190" s="30">
        <v>4.5199999999999996</v>
      </c>
      <c r="P1190" s="30">
        <v>54.24</v>
      </c>
      <c r="Q1190" s="30">
        <v>3.5</v>
      </c>
      <c r="R1190" s="30">
        <v>17.059999999999999</v>
      </c>
      <c r="S1190" s="30">
        <v>813.98</v>
      </c>
      <c r="T1190" s="30">
        <v>0</v>
      </c>
      <c r="U1190" s="30">
        <v>0</v>
      </c>
      <c r="V1190" s="30">
        <v>4.5199999999999996</v>
      </c>
      <c r="W1190" s="30">
        <v>54.24</v>
      </c>
      <c r="X1190" s="30">
        <v>3.5</v>
      </c>
      <c r="Y1190" s="30">
        <v>17.059999999999999</v>
      </c>
      <c r="Z1190" s="30">
        <v>813.98</v>
      </c>
      <c r="AA1190" s="30">
        <v>71.3</v>
      </c>
      <c r="AB1190" s="30">
        <v>0</v>
      </c>
      <c r="AC1190" s="30">
        <v>0</v>
      </c>
      <c r="AD1190" s="30">
        <v>0</v>
      </c>
    </row>
    <row r="1191" spans="1:30" hidden="1">
      <c r="A1191" s="30" t="s">
        <v>1856</v>
      </c>
      <c r="B1191" s="30" t="s">
        <v>1857</v>
      </c>
      <c r="C1191" s="30" t="b">
        <v>1</v>
      </c>
      <c r="D1191" s="30" t="s">
        <v>1240</v>
      </c>
      <c r="E1191" s="30" t="s">
        <v>10607</v>
      </c>
      <c r="F1191" s="30"/>
      <c r="G1191" s="30" t="s">
        <v>10608</v>
      </c>
      <c r="H1191" s="30">
        <v>0</v>
      </c>
      <c r="I1191" s="32">
        <v>43190</v>
      </c>
      <c r="J1191" s="32">
        <v>42388</v>
      </c>
      <c r="K1191" s="30"/>
      <c r="L1191" s="32">
        <v>39539</v>
      </c>
      <c r="M1191" s="30">
        <v>267.36</v>
      </c>
      <c r="N1191" s="30">
        <v>0</v>
      </c>
      <c r="O1191" s="30">
        <v>1.49</v>
      </c>
      <c r="P1191" s="30">
        <v>17.88</v>
      </c>
      <c r="Q1191" s="30">
        <v>1.49</v>
      </c>
      <c r="R1191" s="30">
        <v>17.88</v>
      </c>
      <c r="S1191" s="30">
        <v>236.86</v>
      </c>
      <c r="T1191" s="30">
        <v>30.5</v>
      </c>
      <c r="U1191" s="30">
        <v>30.5</v>
      </c>
      <c r="V1191" s="30">
        <v>1.49</v>
      </c>
      <c r="W1191" s="30">
        <v>17.88</v>
      </c>
      <c r="X1191" s="30">
        <v>1.49</v>
      </c>
      <c r="Y1191" s="30">
        <v>17.88</v>
      </c>
      <c r="Z1191" s="30">
        <v>236.86</v>
      </c>
      <c r="AA1191" s="30">
        <v>66.260000000000005</v>
      </c>
      <c r="AB1191" s="30">
        <v>0</v>
      </c>
      <c r="AC1191" s="30">
        <v>0</v>
      </c>
      <c r="AD1191" s="30">
        <v>0</v>
      </c>
    </row>
    <row r="1192" spans="1:30" hidden="1">
      <c r="A1192" s="30" t="s">
        <v>1858</v>
      </c>
      <c r="B1192" s="30" t="s">
        <v>1859</v>
      </c>
      <c r="C1192" s="30" t="b">
        <v>1</v>
      </c>
      <c r="D1192" s="30" t="s">
        <v>1240</v>
      </c>
      <c r="E1192" s="30" t="s">
        <v>10607</v>
      </c>
      <c r="F1192" s="30"/>
      <c r="G1192" s="30" t="s">
        <v>10608</v>
      </c>
      <c r="H1192" s="30">
        <v>0</v>
      </c>
      <c r="I1192" s="32">
        <v>43190</v>
      </c>
      <c r="J1192" s="32">
        <v>42388</v>
      </c>
      <c r="K1192" s="30"/>
      <c r="L1192" s="32">
        <v>39539</v>
      </c>
      <c r="M1192" s="30">
        <v>777.76</v>
      </c>
      <c r="N1192" s="30">
        <v>0</v>
      </c>
      <c r="O1192" s="30">
        <v>4.32</v>
      </c>
      <c r="P1192" s="30">
        <v>51.84</v>
      </c>
      <c r="Q1192" s="30">
        <v>4.32</v>
      </c>
      <c r="R1192" s="30">
        <v>51.84</v>
      </c>
      <c r="S1192" s="30">
        <v>644.64</v>
      </c>
      <c r="T1192" s="30">
        <v>133.12</v>
      </c>
      <c r="U1192" s="30">
        <v>133.12</v>
      </c>
      <c r="V1192" s="30">
        <v>4.32</v>
      </c>
      <c r="W1192" s="30">
        <v>51.84</v>
      </c>
      <c r="X1192" s="30">
        <v>4.32</v>
      </c>
      <c r="Y1192" s="30">
        <v>51.84</v>
      </c>
      <c r="Z1192" s="30">
        <v>644.64</v>
      </c>
      <c r="AA1192" s="30">
        <v>236.8</v>
      </c>
      <c r="AB1192" s="30">
        <v>0</v>
      </c>
      <c r="AC1192" s="30">
        <v>0</v>
      </c>
      <c r="AD1192" s="30">
        <v>0</v>
      </c>
    </row>
    <row r="1193" spans="1:30" hidden="1">
      <c r="A1193" s="30" t="s">
        <v>1860</v>
      </c>
      <c r="B1193" s="30" t="s">
        <v>1861</v>
      </c>
      <c r="C1193" s="30" t="b">
        <v>1</v>
      </c>
      <c r="D1193" s="30" t="s">
        <v>1240</v>
      </c>
      <c r="E1193" s="30" t="s">
        <v>10607</v>
      </c>
      <c r="F1193" s="30"/>
      <c r="G1193" s="30" t="s">
        <v>10608</v>
      </c>
      <c r="H1193" s="30">
        <v>0</v>
      </c>
      <c r="I1193" s="32">
        <v>43190</v>
      </c>
      <c r="J1193" s="32">
        <v>42388</v>
      </c>
      <c r="K1193" s="30"/>
      <c r="L1193" s="32">
        <v>39539</v>
      </c>
      <c r="M1193" s="30">
        <v>777.76</v>
      </c>
      <c r="N1193" s="30">
        <v>0</v>
      </c>
      <c r="O1193" s="30">
        <v>4.32</v>
      </c>
      <c r="P1193" s="30">
        <v>51.84</v>
      </c>
      <c r="Q1193" s="30">
        <v>4.32</v>
      </c>
      <c r="R1193" s="30">
        <v>51.84</v>
      </c>
      <c r="S1193" s="30">
        <v>644.64</v>
      </c>
      <c r="T1193" s="30">
        <v>133.12</v>
      </c>
      <c r="U1193" s="30">
        <v>133.12</v>
      </c>
      <c r="V1193" s="30">
        <v>4.32</v>
      </c>
      <c r="W1193" s="30">
        <v>51.84</v>
      </c>
      <c r="X1193" s="30">
        <v>4.32</v>
      </c>
      <c r="Y1193" s="30">
        <v>51.84</v>
      </c>
      <c r="Z1193" s="30">
        <v>644.64</v>
      </c>
      <c r="AA1193" s="30">
        <v>236.8</v>
      </c>
      <c r="AB1193" s="30">
        <v>0</v>
      </c>
      <c r="AC1193" s="30">
        <v>0</v>
      </c>
      <c r="AD1193" s="30">
        <v>0</v>
      </c>
    </row>
    <row r="1194" spans="1:30" hidden="1">
      <c r="A1194" s="30" t="s">
        <v>1862</v>
      </c>
      <c r="B1194" s="30" t="s">
        <v>1863</v>
      </c>
      <c r="C1194" s="30" t="b">
        <v>1</v>
      </c>
      <c r="D1194" s="30" t="s">
        <v>1240</v>
      </c>
      <c r="E1194" s="30" t="s">
        <v>10607</v>
      </c>
      <c r="F1194" s="30"/>
      <c r="G1194" s="30" t="s">
        <v>10608</v>
      </c>
      <c r="H1194" s="30">
        <v>0</v>
      </c>
      <c r="I1194" s="32">
        <v>43190</v>
      </c>
      <c r="J1194" s="32">
        <v>42388</v>
      </c>
      <c r="K1194" s="30"/>
      <c r="L1194" s="32">
        <v>39539</v>
      </c>
      <c r="M1194" s="30">
        <v>328.12</v>
      </c>
      <c r="N1194" s="30">
        <v>0</v>
      </c>
      <c r="O1194" s="30">
        <v>1.82</v>
      </c>
      <c r="P1194" s="30">
        <v>21.84</v>
      </c>
      <c r="Q1194" s="30">
        <v>1.82</v>
      </c>
      <c r="R1194" s="30">
        <v>21.84</v>
      </c>
      <c r="S1194" s="30">
        <v>262.64</v>
      </c>
      <c r="T1194" s="30">
        <v>65.48</v>
      </c>
      <c r="U1194" s="30">
        <v>65.48</v>
      </c>
      <c r="V1194" s="30">
        <v>1.82</v>
      </c>
      <c r="W1194" s="30">
        <v>21.84</v>
      </c>
      <c r="X1194" s="30">
        <v>1.82</v>
      </c>
      <c r="Y1194" s="30">
        <v>21.84</v>
      </c>
      <c r="Z1194" s="30">
        <v>262.64</v>
      </c>
      <c r="AA1194" s="30">
        <v>109.16</v>
      </c>
      <c r="AB1194" s="30">
        <v>0</v>
      </c>
      <c r="AC1194" s="30">
        <v>0</v>
      </c>
      <c r="AD1194" s="30">
        <v>0</v>
      </c>
    </row>
    <row r="1195" spans="1:30" hidden="1">
      <c r="A1195" s="30" t="s">
        <v>1864</v>
      </c>
      <c r="B1195" s="30" t="s">
        <v>1865</v>
      </c>
      <c r="C1195" s="30" t="b">
        <v>1</v>
      </c>
      <c r="D1195" s="30" t="s">
        <v>1240</v>
      </c>
      <c r="E1195" s="30" t="s">
        <v>10607</v>
      </c>
      <c r="F1195" s="30"/>
      <c r="G1195" s="30" t="s">
        <v>10608</v>
      </c>
      <c r="H1195" s="30">
        <v>0</v>
      </c>
      <c r="I1195" s="32">
        <v>43190</v>
      </c>
      <c r="J1195" s="32">
        <v>42388</v>
      </c>
      <c r="K1195" s="30"/>
      <c r="L1195" s="32">
        <v>39539</v>
      </c>
      <c r="M1195" s="30">
        <v>433.77</v>
      </c>
      <c r="N1195" s="30">
        <v>0</v>
      </c>
      <c r="O1195" s="30">
        <v>2.41</v>
      </c>
      <c r="P1195" s="30">
        <v>28.92</v>
      </c>
      <c r="Q1195" s="30">
        <v>2.41</v>
      </c>
      <c r="R1195" s="30">
        <v>28.92</v>
      </c>
      <c r="S1195" s="30">
        <v>323.75</v>
      </c>
      <c r="T1195" s="30">
        <v>110.02</v>
      </c>
      <c r="U1195" s="30">
        <v>110.02</v>
      </c>
      <c r="V1195" s="30">
        <v>2.41</v>
      </c>
      <c r="W1195" s="30">
        <v>28.92</v>
      </c>
      <c r="X1195" s="30">
        <v>2.41</v>
      </c>
      <c r="Y1195" s="30">
        <v>28.92</v>
      </c>
      <c r="Z1195" s="30">
        <v>323.75</v>
      </c>
      <c r="AA1195" s="30">
        <v>167.86</v>
      </c>
      <c r="AB1195" s="30">
        <v>0</v>
      </c>
      <c r="AC1195" s="30">
        <v>0</v>
      </c>
      <c r="AD1195" s="30">
        <v>0</v>
      </c>
    </row>
    <row r="1196" spans="1:30" hidden="1">
      <c r="A1196" s="30" t="s">
        <v>1866</v>
      </c>
      <c r="B1196" s="30" t="s">
        <v>1867</v>
      </c>
      <c r="C1196" s="30" t="b">
        <v>1</v>
      </c>
      <c r="D1196" s="30" t="s">
        <v>1240</v>
      </c>
      <c r="E1196" s="30" t="s">
        <v>10607</v>
      </c>
      <c r="F1196" s="30"/>
      <c r="G1196" s="30" t="s">
        <v>10608</v>
      </c>
      <c r="H1196" s="30">
        <v>0</v>
      </c>
      <c r="I1196" s="32">
        <v>43190</v>
      </c>
      <c r="J1196" s="32">
        <v>42388</v>
      </c>
      <c r="K1196" s="30"/>
      <c r="L1196" s="32">
        <v>39539</v>
      </c>
      <c r="M1196" s="30">
        <v>235.76</v>
      </c>
      <c r="N1196" s="30">
        <v>0</v>
      </c>
      <c r="O1196" s="30">
        <v>1.31</v>
      </c>
      <c r="P1196" s="30">
        <v>15.72</v>
      </c>
      <c r="Q1196" s="30">
        <v>1.31</v>
      </c>
      <c r="R1196" s="30">
        <v>15.72</v>
      </c>
      <c r="S1196" s="30">
        <v>175.92</v>
      </c>
      <c r="T1196" s="30">
        <v>59.84</v>
      </c>
      <c r="U1196" s="30">
        <v>59.84</v>
      </c>
      <c r="V1196" s="30">
        <v>1.31</v>
      </c>
      <c r="W1196" s="30">
        <v>15.72</v>
      </c>
      <c r="X1196" s="30">
        <v>1.31</v>
      </c>
      <c r="Y1196" s="30">
        <v>15.72</v>
      </c>
      <c r="Z1196" s="30">
        <v>175.92</v>
      </c>
      <c r="AA1196" s="30">
        <v>91.28</v>
      </c>
      <c r="AB1196" s="30">
        <v>0</v>
      </c>
      <c r="AC1196" s="30">
        <v>0</v>
      </c>
      <c r="AD1196" s="30">
        <v>0</v>
      </c>
    </row>
    <row r="1197" spans="1:30" hidden="1">
      <c r="A1197" s="30" t="s">
        <v>1868</v>
      </c>
      <c r="B1197" s="30" t="s">
        <v>1869</v>
      </c>
      <c r="C1197" s="30" t="b">
        <v>1</v>
      </c>
      <c r="D1197" s="30" t="s">
        <v>1240</v>
      </c>
      <c r="E1197" s="30" t="s">
        <v>10607</v>
      </c>
      <c r="F1197" s="30"/>
      <c r="G1197" s="30" t="s">
        <v>10608</v>
      </c>
      <c r="H1197" s="30">
        <v>0</v>
      </c>
      <c r="I1197" s="32">
        <v>43190</v>
      </c>
      <c r="J1197" s="32">
        <v>42388</v>
      </c>
      <c r="K1197" s="30"/>
      <c r="L1197" s="32">
        <v>39539</v>
      </c>
      <c r="M1197" s="30">
        <v>856.76</v>
      </c>
      <c r="N1197" s="30">
        <v>0</v>
      </c>
      <c r="O1197" s="30">
        <v>4.76</v>
      </c>
      <c r="P1197" s="30">
        <v>57.12</v>
      </c>
      <c r="Q1197" s="30">
        <v>4.76</v>
      </c>
      <c r="R1197" s="30">
        <v>57.12</v>
      </c>
      <c r="S1197" s="30">
        <v>608.24</v>
      </c>
      <c r="T1197" s="30">
        <v>248.52</v>
      </c>
      <c r="U1197" s="30">
        <v>248.52</v>
      </c>
      <c r="V1197" s="30">
        <v>4.76</v>
      </c>
      <c r="W1197" s="30">
        <v>57.12</v>
      </c>
      <c r="X1197" s="30">
        <v>4.76</v>
      </c>
      <c r="Y1197" s="30">
        <v>57.12</v>
      </c>
      <c r="Z1197" s="30">
        <v>608.24</v>
      </c>
      <c r="AA1197" s="30">
        <v>362.76</v>
      </c>
      <c r="AB1197" s="30">
        <v>0</v>
      </c>
      <c r="AC1197" s="30">
        <v>0</v>
      </c>
      <c r="AD1197" s="30">
        <v>0</v>
      </c>
    </row>
    <row r="1198" spans="1:30" hidden="1">
      <c r="A1198" s="30" t="s">
        <v>1870</v>
      </c>
      <c r="B1198" s="30" t="s">
        <v>1871</v>
      </c>
      <c r="C1198" s="30" t="b">
        <v>1</v>
      </c>
      <c r="D1198" s="30" t="s">
        <v>1240</v>
      </c>
      <c r="E1198" s="30" t="s">
        <v>10607</v>
      </c>
      <c r="F1198" s="30"/>
      <c r="G1198" s="30" t="s">
        <v>10608</v>
      </c>
      <c r="H1198" s="30">
        <v>0</v>
      </c>
      <c r="I1198" s="32">
        <v>43190</v>
      </c>
      <c r="J1198" s="32">
        <v>42388</v>
      </c>
      <c r="K1198" s="30"/>
      <c r="L1198" s="32">
        <v>39539</v>
      </c>
      <c r="M1198" s="30">
        <v>856.76</v>
      </c>
      <c r="N1198" s="30">
        <v>0</v>
      </c>
      <c r="O1198" s="30">
        <v>4.76</v>
      </c>
      <c r="P1198" s="30">
        <v>57.12</v>
      </c>
      <c r="Q1198" s="30">
        <v>4.76</v>
      </c>
      <c r="R1198" s="30">
        <v>57.12</v>
      </c>
      <c r="S1198" s="30">
        <v>608.24</v>
      </c>
      <c r="T1198" s="30">
        <v>248.52</v>
      </c>
      <c r="U1198" s="30">
        <v>248.52</v>
      </c>
      <c r="V1198" s="30">
        <v>4.76</v>
      </c>
      <c r="W1198" s="30">
        <v>57.12</v>
      </c>
      <c r="X1198" s="30">
        <v>4.76</v>
      </c>
      <c r="Y1198" s="30">
        <v>57.12</v>
      </c>
      <c r="Z1198" s="30">
        <v>608.24</v>
      </c>
      <c r="AA1198" s="30">
        <v>362.76</v>
      </c>
      <c r="AB1198" s="30">
        <v>0</v>
      </c>
      <c r="AC1198" s="30">
        <v>0</v>
      </c>
      <c r="AD1198" s="30">
        <v>0</v>
      </c>
    </row>
    <row r="1199" spans="1:30" hidden="1">
      <c r="A1199" s="30" t="s">
        <v>1872</v>
      </c>
      <c r="B1199" s="30" t="s">
        <v>1873</v>
      </c>
      <c r="C1199" s="30" t="b">
        <v>1</v>
      </c>
      <c r="D1199" s="30" t="s">
        <v>1240</v>
      </c>
      <c r="E1199" s="30" t="s">
        <v>10607</v>
      </c>
      <c r="F1199" s="30"/>
      <c r="G1199" s="30" t="s">
        <v>10608</v>
      </c>
      <c r="H1199" s="30">
        <v>0</v>
      </c>
      <c r="I1199" s="32">
        <v>43190</v>
      </c>
      <c r="J1199" s="32">
        <v>42388</v>
      </c>
      <c r="K1199" s="30"/>
      <c r="L1199" s="32">
        <v>39539</v>
      </c>
      <c r="M1199" s="30">
        <v>856.76</v>
      </c>
      <c r="N1199" s="30">
        <v>0</v>
      </c>
      <c r="O1199" s="30">
        <v>4.76</v>
      </c>
      <c r="P1199" s="30">
        <v>57.12</v>
      </c>
      <c r="Q1199" s="30">
        <v>4.76</v>
      </c>
      <c r="R1199" s="30">
        <v>57.12</v>
      </c>
      <c r="S1199" s="30">
        <v>608.24</v>
      </c>
      <c r="T1199" s="30">
        <v>248.52</v>
      </c>
      <c r="U1199" s="30">
        <v>248.52</v>
      </c>
      <c r="V1199" s="30">
        <v>4.76</v>
      </c>
      <c r="W1199" s="30">
        <v>57.12</v>
      </c>
      <c r="X1199" s="30">
        <v>4.76</v>
      </c>
      <c r="Y1199" s="30">
        <v>57.12</v>
      </c>
      <c r="Z1199" s="30">
        <v>608.24</v>
      </c>
      <c r="AA1199" s="30">
        <v>362.76</v>
      </c>
      <c r="AB1199" s="30">
        <v>0</v>
      </c>
      <c r="AC1199" s="30">
        <v>0</v>
      </c>
      <c r="AD1199" s="30">
        <v>0</v>
      </c>
    </row>
    <row r="1200" spans="1:30" hidden="1">
      <c r="A1200" s="30" t="s">
        <v>1874</v>
      </c>
      <c r="B1200" s="30" t="s">
        <v>1875</v>
      </c>
      <c r="C1200" s="30" t="b">
        <v>1</v>
      </c>
      <c r="D1200" s="30" t="s">
        <v>1240</v>
      </c>
      <c r="E1200" s="30" t="s">
        <v>10607</v>
      </c>
      <c r="F1200" s="30"/>
      <c r="G1200" s="30" t="s">
        <v>10608</v>
      </c>
      <c r="H1200" s="30">
        <v>0</v>
      </c>
      <c r="I1200" s="32">
        <v>43190</v>
      </c>
      <c r="J1200" s="32">
        <v>42388</v>
      </c>
      <c r="K1200" s="30"/>
      <c r="L1200" s="32">
        <v>39539</v>
      </c>
      <c r="M1200" s="30">
        <v>1944.41</v>
      </c>
      <c r="N1200" s="30">
        <v>0</v>
      </c>
      <c r="O1200" s="30">
        <v>10.8</v>
      </c>
      <c r="P1200" s="30">
        <v>129.6</v>
      </c>
      <c r="Q1200" s="30">
        <v>10.8</v>
      </c>
      <c r="R1200" s="30">
        <v>129.6</v>
      </c>
      <c r="S1200" s="30">
        <v>1371.58</v>
      </c>
      <c r="T1200" s="30">
        <v>572.83000000000004</v>
      </c>
      <c r="U1200" s="30">
        <v>572.83000000000004</v>
      </c>
      <c r="V1200" s="30">
        <v>10.8</v>
      </c>
      <c r="W1200" s="30">
        <v>129.6</v>
      </c>
      <c r="X1200" s="30">
        <v>10.8</v>
      </c>
      <c r="Y1200" s="30">
        <v>129.6</v>
      </c>
      <c r="Z1200" s="30">
        <v>1371.58</v>
      </c>
      <c r="AA1200" s="30">
        <v>832.03</v>
      </c>
      <c r="AB1200" s="30">
        <v>0</v>
      </c>
      <c r="AC1200" s="30">
        <v>0</v>
      </c>
      <c r="AD1200" s="30">
        <v>0</v>
      </c>
    </row>
    <row r="1201" spans="1:30" hidden="1">
      <c r="A1201" s="30" t="s">
        <v>1876</v>
      </c>
      <c r="B1201" s="30" t="s">
        <v>1877</v>
      </c>
      <c r="C1201" s="30" t="b">
        <v>1</v>
      </c>
      <c r="D1201" s="30" t="s">
        <v>1240</v>
      </c>
      <c r="E1201" s="30" t="s">
        <v>10607</v>
      </c>
      <c r="F1201" s="30"/>
      <c r="G1201" s="30" t="s">
        <v>10608</v>
      </c>
      <c r="H1201" s="30">
        <v>0</v>
      </c>
      <c r="I1201" s="32">
        <v>43190</v>
      </c>
      <c r="J1201" s="32">
        <v>42388</v>
      </c>
      <c r="K1201" s="30"/>
      <c r="L1201" s="32">
        <v>39539</v>
      </c>
      <c r="M1201" s="30">
        <v>1944.41</v>
      </c>
      <c r="N1201" s="30">
        <v>0</v>
      </c>
      <c r="O1201" s="30">
        <v>10.8</v>
      </c>
      <c r="P1201" s="30">
        <v>129.6</v>
      </c>
      <c r="Q1201" s="30">
        <v>10.8</v>
      </c>
      <c r="R1201" s="30">
        <v>129.6</v>
      </c>
      <c r="S1201" s="30">
        <v>1371.58</v>
      </c>
      <c r="T1201" s="30">
        <v>572.83000000000004</v>
      </c>
      <c r="U1201" s="30">
        <v>572.83000000000004</v>
      </c>
      <c r="V1201" s="30">
        <v>10.8</v>
      </c>
      <c r="W1201" s="30">
        <v>129.6</v>
      </c>
      <c r="X1201" s="30">
        <v>10.8</v>
      </c>
      <c r="Y1201" s="30">
        <v>129.6</v>
      </c>
      <c r="Z1201" s="30">
        <v>1371.58</v>
      </c>
      <c r="AA1201" s="30">
        <v>832.03</v>
      </c>
      <c r="AB1201" s="30">
        <v>0</v>
      </c>
      <c r="AC1201" s="30">
        <v>0</v>
      </c>
      <c r="AD1201" s="30">
        <v>0</v>
      </c>
    </row>
    <row r="1202" spans="1:30" hidden="1">
      <c r="A1202" s="30" t="s">
        <v>1878</v>
      </c>
      <c r="B1202" s="30" t="s">
        <v>1879</v>
      </c>
      <c r="C1202" s="30" t="b">
        <v>1</v>
      </c>
      <c r="D1202" s="30" t="s">
        <v>1240</v>
      </c>
      <c r="E1202" s="30" t="s">
        <v>10607</v>
      </c>
      <c r="F1202" s="30"/>
      <c r="G1202" s="30" t="s">
        <v>10608</v>
      </c>
      <c r="H1202" s="30">
        <v>0</v>
      </c>
      <c r="I1202" s="32">
        <v>43190</v>
      </c>
      <c r="J1202" s="32">
        <v>42388</v>
      </c>
      <c r="K1202" s="30"/>
      <c r="L1202" s="32">
        <v>39539</v>
      </c>
      <c r="M1202" s="30">
        <v>1944.41</v>
      </c>
      <c r="N1202" s="30">
        <v>0</v>
      </c>
      <c r="O1202" s="30">
        <v>10.8</v>
      </c>
      <c r="P1202" s="30">
        <v>129.6</v>
      </c>
      <c r="Q1202" s="30">
        <v>10.8</v>
      </c>
      <c r="R1202" s="30">
        <v>129.6</v>
      </c>
      <c r="S1202" s="30">
        <v>1371.58</v>
      </c>
      <c r="T1202" s="30">
        <v>572.83000000000004</v>
      </c>
      <c r="U1202" s="30">
        <v>572.83000000000004</v>
      </c>
      <c r="V1202" s="30">
        <v>10.8</v>
      </c>
      <c r="W1202" s="30">
        <v>129.6</v>
      </c>
      <c r="X1202" s="30">
        <v>10.8</v>
      </c>
      <c r="Y1202" s="30">
        <v>129.6</v>
      </c>
      <c r="Z1202" s="30">
        <v>1371.58</v>
      </c>
      <c r="AA1202" s="30">
        <v>832.03</v>
      </c>
      <c r="AB1202" s="30">
        <v>0</v>
      </c>
      <c r="AC1202" s="30">
        <v>0</v>
      </c>
      <c r="AD1202" s="30">
        <v>0</v>
      </c>
    </row>
    <row r="1203" spans="1:30" hidden="1">
      <c r="A1203" s="30" t="s">
        <v>1880</v>
      </c>
      <c r="B1203" s="30" t="s">
        <v>1881</v>
      </c>
      <c r="C1203" s="30" t="b">
        <v>1</v>
      </c>
      <c r="D1203" s="30" t="s">
        <v>1240</v>
      </c>
      <c r="E1203" s="30" t="s">
        <v>10607</v>
      </c>
      <c r="F1203" s="30"/>
      <c r="G1203" s="30" t="s">
        <v>10608</v>
      </c>
      <c r="H1203" s="30">
        <v>0</v>
      </c>
      <c r="I1203" s="32">
        <v>43190</v>
      </c>
      <c r="J1203" s="32">
        <v>42388</v>
      </c>
      <c r="K1203" s="30"/>
      <c r="L1203" s="32">
        <v>39539</v>
      </c>
      <c r="M1203" s="30">
        <v>412.94</v>
      </c>
      <c r="N1203" s="30">
        <v>0</v>
      </c>
      <c r="O1203" s="30">
        <v>2.29</v>
      </c>
      <c r="P1203" s="30">
        <v>27.48</v>
      </c>
      <c r="Q1203" s="30">
        <v>2.29</v>
      </c>
      <c r="R1203" s="30">
        <v>27.48</v>
      </c>
      <c r="S1203" s="30">
        <v>291.18</v>
      </c>
      <c r="T1203" s="30">
        <v>121.76</v>
      </c>
      <c r="U1203" s="30">
        <v>121.76</v>
      </c>
      <c r="V1203" s="30">
        <v>2.29</v>
      </c>
      <c r="W1203" s="30">
        <v>27.48</v>
      </c>
      <c r="X1203" s="30">
        <v>2.29</v>
      </c>
      <c r="Y1203" s="30">
        <v>27.48</v>
      </c>
      <c r="Z1203" s="30">
        <v>291.18</v>
      </c>
      <c r="AA1203" s="30">
        <v>176.72</v>
      </c>
      <c r="AB1203" s="30">
        <v>0</v>
      </c>
      <c r="AC1203" s="30">
        <v>0</v>
      </c>
      <c r="AD1203" s="30">
        <v>0</v>
      </c>
    </row>
    <row r="1204" spans="1:30" hidden="1">
      <c r="A1204" s="30" t="s">
        <v>1882</v>
      </c>
      <c r="B1204" s="30" t="s">
        <v>1883</v>
      </c>
      <c r="C1204" s="30" t="b">
        <v>1</v>
      </c>
      <c r="D1204" s="30" t="s">
        <v>1240</v>
      </c>
      <c r="E1204" s="30" t="s">
        <v>10607</v>
      </c>
      <c r="F1204" s="30"/>
      <c r="G1204" s="30" t="s">
        <v>10608</v>
      </c>
      <c r="H1204" s="30">
        <v>0</v>
      </c>
      <c r="I1204" s="32">
        <v>43190</v>
      </c>
      <c r="J1204" s="32">
        <v>42388</v>
      </c>
      <c r="K1204" s="30"/>
      <c r="L1204" s="32">
        <v>39539</v>
      </c>
      <c r="M1204" s="30">
        <v>412.94</v>
      </c>
      <c r="N1204" s="30">
        <v>0</v>
      </c>
      <c r="O1204" s="30">
        <v>2.29</v>
      </c>
      <c r="P1204" s="30">
        <v>27.48</v>
      </c>
      <c r="Q1204" s="30">
        <v>2.29</v>
      </c>
      <c r="R1204" s="30">
        <v>27.48</v>
      </c>
      <c r="S1204" s="30">
        <v>291.18</v>
      </c>
      <c r="T1204" s="30">
        <v>121.76</v>
      </c>
      <c r="U1204" s="30">
        <v>121.76</v>
      </c>
      <c r="V1204" s="30">
        <v>2.29</v>
      </c>
      <c r="W1204" s="30">
        <v>27.48</v>
      </c>
      <c r="X1204" s="30">
        <v>2.29</v>
      </c>
      <c r="Y1204" s="30">
        <v>27.48</v>
      </c>
      <c r="Z1204" s="30">
        <v>291.18</v>
      </c>
      <c r="AA1204" s="30">
        <v>176.72</v>
      </c>
      <c r="AB1204" s="30">
        <v>0</v>
      </c>
      <c r="AC1204" s="30">
        <v>0</v>
      </c>
      <c r="AD1204" s="30">
        <v>0</v>
      </c>
    </row>
    <row r="1205" spans="1:30" hidden="1">
      <c r="A1205" s="30" t="s">
        <v>10691</v>
      </c>
      <c r="B1205" s="30" t="s">
        <v>10692</v>
      </c>
      <c r="C1205" s="30" t="b">
        <v>1</v>
      </c>
      <c r="D1205" s="30" t="s">
        <v>1240</v>
      </c>
      <c r="E1205" s="30" t="s">
        <v>10607</v>
      </c>
      <c r="F1205" s="30"/>
      <c r="G1205" s="30" t="s">
        <v>10608</v>
      </c>
      <c r="H1205" s="30">
        <v>10</v>
      </c>
      <c r="I1205" s="32">
        <v>42094</v>
      </c>
      <c r="J1205" s="32">
        <v>42388</v>
      </c>
      <c r="K1205" s="32">
        <v>42443</v>
      </c>
      <c r="L1205" s="32">
        <v>39539</v>
      </c>
      <c r="M1205" s="30">
        <v>412.94</v>
      </c>
      <c r="N1205" s="30">
        <v>0</v>
      </c>
      <c r="O1205" s="30">
        <v>0</v>
      </c>
      <c r="P1205" s="30">
        <v>25.53</v>
      </c>
      <c r="Q1205" s="30">
        <v>0</v>
      </c>
      <c r="R1205" s="30">
        <v>0</v>
      </c>
      <c r="S1205" s="30">
        <v>208.74</v>
      </c>
      <c r="T1205" s="30">
        <v>204.2</v>
      </c>
      <c r="U1205" s="30">
        <v>204.2</v>
      </c>
      <c r="V1205" s="30">
        <v>0</v>
      </c>
      <c r="W1205" s="30">
        <v>25.53</v>
      </c>
      <c r="X1205" s="30">
        <v>0</v>
      </c>
      <c r="Y1205" s="30">
        <v>0</v>
      </c>
      <c r="Z1205" s="30">
        <v>208.74</v>
      </c>
      <c r="AA1205" s="30">
        <v>204.2</v>
      </c>
      <c r="AB1205" s="30">
        <v>204.2</v>
      </c>
      <c r="AC1205" s="30">
        <v>0</v>
      </c>
      <c r="AD1205" s="30">
        <v>-204.2</v>
      </c>
    </row>
    <row r="1206" spans="1:30" hidden="1">
      <c r="A1206" s="30" t="s">
        <v>1884</v>
      </c>
      <c r="B1206" s="30" t="s">
        <v>1885</v>
      </c>
      <c r="C1206" s="30" t="b">
        <v>1</v>
      </c>
      <c r="D1206" s="30" t="s">
        <v>1240</v>
      </c>
      <c r="E1206" s="30" t="s">
        <v>10607</v>
      </c>
      <c r="F1206" s="30"/>
      <c r="G1206" s="30" t="s">
        <v>10608</v>
      </c>
      <c r="H1206" s="30">
        <v>0</v>
      </c>
      <c r="I1206" s="32">
        <v>43190</v>
      </c>
      <c r="J1206" s="32">
        <v>42388</v>
      </c>
      <c r="K1206" s="30"/>
      <c r="L1206" s="32">
        <v>39539</v>
      </c>
      <c r="M1206" s="30">
        <v>412.94</v>
      </c>
      <c r="N1206" s="30">
        <v>0</v>
      </c>
      <c r="O1206" s="30">
        <v>2.29</v>
      </c>
      <c r="P1206" s="30">
        <v>27.48</v>
      </c>
      <c r="Q1206" s="30">
        <v>2.29</v>
      </c>
      <c r="R1206" s="30">
        <v>27.48</v>
      </c>
      <c r="S1206" s="30">
        <v>291.18</v>
      </c>
      <c r="T1206" s="30">
        <v>121.76</v>
      </c>
      <c r="U1206" s="30">
        <v>121.76</v>
      </c>
      <c r="V1206" s="30">
        <v>2.29</v>
      </c>
      <c r="W1206" s="30">
        <v>27.48</v>
      </c>
      <c r="X1206" s="30">
        <v>2.29</v>
      </c>
      <c r="Y1206" s="30">
        <v>27.48</v>
      </c>
      <c r="Z1206" s="30">
        <v>291.18</v>
      </c>
      <c r="AA1206" s="30">
        <v>176.72</v>
      </c>
      <c r="AB1206" s="30">
        <v>0</v>
      </c>
      <c r="AC1206" s="30">
        <v>0</v>
      </c>
      <c r="AD1206" s="30">
        <v>0</v>
      </c>
    </row>
    <row r="1207" spans="1:30" hidden="1">
      <c r="A1207" s="30" t="s">
        <v>1886</v>
      </c>
      <c r="B1207" s="30" t="s">
        <v>1887</v>
      </c>
      <c r="C1207" s="30" t="b">
        <v>1</v>
      </c>
      <c r="D1207" s="30" t="s">
        <v>1240</v>
      </c>
      <c r="E1207" s="30" t="s">
        <v>10607</v>
      </c>
      <c r="F1207" s="30"/>
      <c r="G1207" s="30" t="s">
        <v>10608</v>
      </c>
      <c r="H1207" s="30">
        <v>0</v>
      </c>
      <c r="I1207" s="32">
        <v>43190</v>
      </c>
      <c r="J1207" s="32">
        <v>42388</v>
      </c>
      <c r="K1207" s="30"/>
      <c r="L1207" s="32">
        <v>39539</v>
      </c>
      <c r="M1207" s="30">
        <v>412.94</v>
      </c>
      <c r="N1207" s="30">
        <v>0</v>
      </c>
      <c r="O1207" s="30">
        <v>2.29</v>
      </c>
      <c r="P1207" s="30">
        <v>27.48</v>
      </c>
      <c r="Q1207" s="30">
        <v>2.29</v>
      </c>
      <c r="R1207" s="30">
        <v>27.48</v>
      </c>
      <c r="S1207" s="30">
        <v>291.18</v>
      </c>
      <c r="T1207" s="30">
        <v>121.76</v>
      </c>
      <c r="U1207" s="30">
        <v>121.76</v>
      </c>
      <c r="V1207" s="30">
        <v>2.29</v>
      </c>
      <c r="W1207" s="30">
        <v>27.48</v>
      </c>
      <c r="X1207" s="30">
        <v>2.29</v>
      </c>
      <c r="Y1207" s="30">
        <v>27.48</v>
      </c>
      <c r="Z1207" s="30">
        <v>291.18</v>
      </c>
      <c r="AA1207" s="30">
        <v>176.72</v>
      </c>
      <c r="AB1207" s="30">
        <v>0</v>
      </c>
      <c r="AC1207" s="30">
        <v>0</v>
      </c>
      <c r="AD1207" s="30">
        <v>0</v>
      </c>
    </row>
    <row r="1208" spans="1:30" hidden="1">
      <c r="A1208" s="30" t="s">
        <v>1888</v>
      </c>
      <c r="B1208" s="30" t="s">
        <v>1889</v>
      </c>
      <c r="C1208" s="30" t="b">
        <v>1</v>
      </c>
      <c r="D1208" s="30" t="s">
        <v>1240</v>
      </c>
      <c r="E1208" s="30" t="s">
        <v>10607</v>
      </c>
      <c r="F1208" s="30"/>
      <c r="G1208" s="30" t="s">
        <v>10608</v>
      </c>
      <c r="H1208" s="30">
        <v>0</v>
      </c>
      <c r="I1208" s="32">
        <v>43190</v>
      </c>
      <c r="J1208" s="32">
        <v>42388</v>
      </c>
      <c r="K1208" s="30"/>
      <c r="L1208" s="32">
        <v>39539</v>
      </c>
      <c r="M1208" s="30">
        <v>412.94</v>
      </c>
      <c r="N1208" s="30">
        <v>0</v>
      </c>
      <c r="O1208" s="30">
        <v>2.29</v>
      </c>
      <c r="P1208" s="30">
        <v>27.48</v>
      </c>
      <c r="Q1208" s="30">
        <v>2.29</v>
      </c>
      <c r="R1208" s="30">
        <v>27.48</v>
      </c>
      <c r="S1208" s="30">
        <v>291.18</v>
      </c>
      <c r="T1208" s="30">
        <v>121.76</v>
      </c>
      <c r="U1208" s="30">
        <v>121.76</v>
      </c>
      <c r="V1208" s="30">
        <v>2.29</v>
      </c>
      <c r="W1208" s="30">
        <v>27.48</v>
      </c>
      <c r="X1208" s="30">
        <v>2.29</v>
      </c>
      <c r="Y1208" s="30">
        <v>27.48</v>
      </c>
      <c r="Z1208" s="30">
        <v>291.18</v>
      </c>
      <c r="AA1208" s="30">
        <v>176.72</v>
      </c>
      <c r="AB1208" s="30">
        <v>0</v>
      </c>
      <c r="AC1208" s="30">
        <v>0</v>
      </c>
      <c r="AD1208" s="30">
        <v>0</v>
      </c>
    </row>
    <row r="1209" spans="1:30" hidden="1">
      <c r="A1209" s="30" t="s">
        <v>1890</v>
      </c>
      <c r="B1209" s="30" t="s">
        <v>1891</v>
      </c>
      <c r="C1209" s="30" t="b">
        <v>1</v>
      </c>
      <c r="D1209" s="30" t="s">
        <v>1240</v>
      </c>
      <c r="E1209" s="30" t="s">
        <v>10607</v>
      </c>
      <c r="F1209" s="30"/>
      <c r="G1209" s="30" t="s">
        <v>10608</v>
      </c>
      <c r="H1209" s="30">
        <v>0</v>
      </c>
      <c r="I1209" s="32">
        <v>43190</v>
      </c>
      <c r="J1209" s="32">
        <v>42388</v>
      </c>
      <c r="K1209" s="30"/>
      <c r="L1209" s="32">
        <v>39539</v>
      </c>
      <c r="M1209" s="30">
        <v>412.94</v>
      </c>
      <c r="N1209" s="30">
        <v>0</v>
      </c>
      <c r="O1209" s="30">
        <v>2.29</v>
      </c>
      <c r="P1209" s="30">
        <v>27.48</v>
      </c>
      <c r="Q1209" s="30">
        <v>2.29</v>
      </c>
      <c r="R1209" s="30">
        <v>27.48</v>
      </c>
      <c r="S1209" s="30">
        <v>291.18</v>
      </c>
      <c r="T1209" s="30">
        <v>121.76</v>
      </c>
      <c r="U1209" s="30">
        <v>121.76</v>
      </c>
      <c r="V1209" s="30">
        <v>2.29</v>
      </c>
      <c r="W1209" s="30">
        <v>27.48</v>
      </c>
      <c r="X1209" s="30">
        <v>2.29</v>
      </c>
      <c r="Y1209" s="30">
        <v>27.48</v>
      </c>
      <c r="Z1209" s="30">
        <v>291.18</v>
      </c>
      <c r="AA1209" s="30">
        <v>176.72</v>
      </c>
      <c r="AB1209" s="30">
        <v>0</v>
      </c>
      <c r="AC1209" s="30">
        <v>0</v>
      </c>
      <c r="AD1209" s="30">
        <v>0</v>
      </c>
    </row>
    <row r="1210" spans="1:30" hidden="1">
      <c r="A1210" s="30" t="s">
        <v>1892</v>
      </c>
      <c r="B1210" s="30" t="s">
        <v>1893</v>
      </c>
      <c r="C1210" s="30" t="b">
        <v>1</v>
      </c>
      <c r="D1210" s="30" t="s">
        <v>1240</v>
      </c>
      <c r="E1210" s="30" t="s">
        <v>10607</v>
      </c>
      <c r="F1210" s="30"/>
      <c r="G1210" s="30" t="s">
        <v>10608</v>
      </c>
      <c r="H1210" s="30">
        <v>0</v>
      </c>
      <c r="I1210" s="32">
        <v>43190</v>
      </c>
      <c r="J1210" s="32">
        <v>42388</v>
      </c>
      <c r="K1210" s="30"/>
      <c r="L1210" s="32">
        <v>39539</v>
      </c>
      <c r="M1210" s="30">
        <v>1566.34</v>
      </c>
      <c r="N1210" s="30">
        <v>0</v>
      </c>
      <c r="O1210" s="30">
        <v>8.6999999999999993</v>
      </c>
      <c r="P1210" s="30">
        <v>104.4</v>
      </c>
      <c r="Q1210" s="30">
        <v>8.6999999999999993</v>
      </c>
      <c r="R1210" s="30">
        <v>104.4</v>
      </c>
      <c r="S1210" s="30">
        <v>1104.8699999999999</v>
      </c>
      <c r="T1210" s="30">
        <v>461.47</v>
      </c>
      <c r="U1210" s="30">
        <v>461.47</v>
      </c>
      <c r="V1210" s="30">
        <v>8.6999999999999993</v>
      </c>
      <c r="W1210" s="30">
        <v>104.4</v>
      </c>
      <c r="X1210" s="30">
        <v>8.6999999999999993</v>
      </c>
      <c r="Y1210" s="30">
        <v>104.4</v>
      </c>
      <c r="Z1210" s="30">
        <v>1104.8699999999999</v>
      </c>
      <c r="AA1210" s="30">
        <v>670.27</v>
      </c>
      <c r="AB1210" s="30">
        <v>0</v>
      </c>
      <c r="AC1210" s="30">
        <v>0</v>
      </c>
      <c r="AD1210" s="30">
        <v>0</v>
      </c>
    </row>
    <row r="1211" spans="1:30" hidden="1">
      <c r="A1211" s="30" t="s">
        <v>1894</v>
      </c>
      <c r="B1211" s="30" t="s">
        <v>1895</v>
      </c>
      <c r="C1211" s="30" t="b">
        <v>1</v>
      </c>
      <c r="D1211" s="30" t="s">
        <v>1240</v>
      </c>
      <c r="E1211" s="30" t="s">
        <v>10607</v>
      </c>
      <c r="F1211" s="30"/>
      <c r="G1211" s="30" t="s">
        <v>10608</v>
      </c>
      <c r="H1211" s="30">
        <v>0</v>
      </c>
      <c r="I1211" s="32">
        <v>43190</v>
      </c>
      <c r="J1211" s="32">
        <v>42388</v>
      </c>
      <c r="K1211" s="30"/>
      <c r="L1211" s="32">
        <v>39539</v>
      </c>
      <c r="M1211" s="30">
        <v>2503.4299999999998</v>
      </c>
      <c r="N1211" s="30">
        <v>0</v>
      </c>
      <c r="O1211" s="30">
        <v>13.91</v>
      </c>
      <c r="P1211" s="30">
        <v>166.92</v>
      </c>
      <c r="Q1211" s="30">
        <v>13.91</v>
      </c>
      <c r="R1211" s="30">
        <v>166.92</v>
      </c>
      <c r="S1211" s="30">
        <v>1766.09</v>
      </c>
      <c r="T1211" s="30">
        <v>737.34</v>
      </c>
      <c r="U1211" s="30">
        <v>737.34</v>
      </c>
      <c r="V1211" s="30">
        <v>13.91</v>
      </c>
      <c r="W1211" s="30">
        <v>166.92</v>
      </c>
      <c r="X1211" s="30">
        <v>13.91</v>
      </c>
      <c r="Y1211" s="30">
        <v>166.92</v>
      </c>
      <c r="Z1211" s="30">
        <v>1766.09</v>
      </c>
      <c r="AA1211" s="30">
        <v>1071.18</v>
      </c>
      <c r="AB1211" s="30">
        <v>0</v>
      </c>
      <c r="AC1211" s="30">
        <v>0</v>
      </c>
      <c r="AD1211" s="30">
        <v>0</v>
      </c>
    </row>
    <row r="1212" spans="1:30" hidden="1">
      <c r="A1212" s="30" t="s">
        <v>1896</v>
      </c>
      <c r="B1212" s="30" t="s">
        <v>1897</v>
      </c>
      <c r="C1212" s="30" t="b">
        <v>1</v>
      </c>
      <c r="D1212" s="30" t="s">
        <v>1240</v>
      </c>
      <c r="E1212" s="30" t="s">
        <v>10607</v>
      </c>
      <c r="F1212" s="30"/>
      <c r="G1212" s="30" t="s">
        <v>10608</v>
      </c>
      <c r="H1212" s="30">
        <v>0</v>
      </c>
      <c r="I1212" s="32">
        <v>43190</v>
      </c>
      <c r="J1212" s="32">
        <v>42388</v>
      </c>
      <c r="K1212" s="30"/>
      <c r="L1212" s="32">
        <v>39539</v>
      </c>
      <c r="M1212" s="30">
        <v>473.22</v>
      </c>
      <c r="N1212" s="30">
        <v>0</v>
      </c>
      <c r="O1212" s="30">
        <v>2.63</v>
      </c>
      <c r="P1212" s="30">
        <v>31.56</v>
      </c>
      <c r="Q1212" s="30">
        <v>2.63</v>
      </c>
      <c r="R1212" s="30">
        <v>31.56</v>
      </c>
      <c r="S1212" s="30">
        <v>315.54000000000002</v>
      </c>
      <c r="T1212" s="30">
        <v>157.68</v>
      </c>
      <c r="U1212" s="30">
        <v>157.68</v>
      </c>
      <c r="V1212" s="30">
        <v>2.63</v>
      </c>
      <c r="W1212" s="30">
        <v>31.56</v>
      </c>
      <c r="X1212" s="30">
        <v>2.63</v>
      </c>
      <c r="Y1212" s="30">
        <v>31.56</v>
      </c>
      <c r="Z1212" s="30">
        <v>315.54000000000002</v>
      </c>
      <c r="AA1212" s="30">
        <v>220.8</v>
      </c>
      <c r="AB1212" s="30">
        <v>0</v>
      </c>
      <c r="AC1212" s="30">
        <v>0</v>
      </c>
      <c r="AD1212" s="30">
        <v>0</v>
      </c>
    </row>
    <row r="1213" spans="1:30" hidden="1">
      <c r="A1213" s="30" t="s">
        <v>1898</v>
      </c>
      <c r="B1213" s="30" t="s">
        <v>1899</v>
      </c>
      <c r="C1213" s="30" t="b">
        <v>1</v>
      </c>
      <c r="D1213" s="30" t="s">
        <v>1240</v>
      </c>
      <c r="E1213" s="30" t="s">
        <v>10607</v>
      </c>
      <c r="F1213" s="30"/>
      <c r="G1213" s="30" t="s">
        <v>10608</v>
      </c>
      <c r="H1213" s="30">
        <v>0</v>
      </c>
      <c r="I1213" s="32">
        <v>43190</v>
      </c>
      <c r="J1213" s="32">
        <v>42388</v>
      </c>
      <c r="K1213" s="30"/>
      <c r="L1213" s="32">
        <v>39539</v>
      </c>
      <c r="M1213" s="30">
        <v>1286.96</v>
      </c>
      <c r="N1213" s="30">
        <v>0</v>
      </c>
      <c r="O1213" s="30">
        <v>7.15</v>
      </c>
      <c r="P1213" s="30">
        <v>85.8</v>
      </c>
      <c r="Q1213" s="30">
        <v>7.15</v>
      </c>
      <c r="R1213" s="30">
        <v>85.8</v>
      </c>
      <c r="S1213" s="30">
        <v>858.01</v>
      </c>
      <c r="T1213" s="30">
        <v>428.95</v>
      </c>
      <c r="U1213" s="30">
        <v>428.95</v>
      </c>
      <c r="V1213" s="30">
        <v>7.15</v>
      </c>
      <c r="W1213" s="30">
        <v>85.8</v>
      </c>
      <c r="X1213" s="30">
        <v>7.15</v>
      </c>
      <c r="Y1213" s="30">
        <v>85.8</v>
      </c>
      <c r="Z1213" s="30">
        <v>858.01</v>
      </c>
      <c r="AA1213" s="30">
        <v>600.54999999999995</v>
      </c>
      <c r="AB1213" s="30">
        <v>0</v>
      </c>
      <c r="AC1213" s="30">
        <v>0</v>
      </c>
      <c r="AD1213" s="30">
        <v>0</v>
      </c>
    </row>
    <row r="1214" spans="1:30" hidden="1">
      <c r="A1214" s="30" t="s">
        <v>1900</v>
      </c>
      <c r="B1214" s="30" t="s">
        <v>1901</v>
      </c>
      <c r="C1214" s="30" t="b">
        <v>1</v>
      </c>
      <c r="D1214" s="30" t="s">
        <v>1240</v>
      </c>
      <c r="E1214" s="30" t="s">
        <v>10607</v>
      </c>
      <c r="F1214" s="30"/>
      <c r="G1214" s="30" t="s">
        <v>10608</v>
      </c>
      <c r="H1214" s="30">
        <v>0</v>
      </c>
      <c r="I1214" s="32">
        <v>43190</v>
      </c>
      <c r="J1214" s="32">
        <v>42388</v>
      </c>
      <c r="K1214" s="30"/>
      <c r="L1214" s="32">
        <v>39539</v>
      </c>
      <c r="M1214" s="30">
        <v>473.22</v>
      </c>
      <c r="N1214" s="30">
        <v>0</v>
      </c>
      <c r="O1214" s="30">
        <v>2.63</v>
      </c>
      <c r="P1214" s="30">
        <v>31.56</v>
      </c>
      <c r="Q1214" s="30">
        <v>2.63</v>
      </c>
      <c r="R1214" s="30">
        <v>31.56</v>
      </c>
      <c r="S1214" s="30">
        <v>315.52999999999997</v>
      </c>
      <c r="T1214" s="30">
        <v>157.69</v>
      </c>
      <c r="U1214" s="30">
        <v>157.69</v>
      </c>
      <c r="V1214" s="30">
        <v>2.63</v>
      </c>
      <c r="W1214" s="30">
        <v>31.56</v>
      </c>
      <c r="X1214" s="30">
        <v>2.63</v>
      </c>
      <c r="Y1214" s="30">
        <v>31.56</v>
      </c>
      <c r="Z1214" s="30">
        <v>315.52999999999997</v>
      </c>
      <c r="AA1214" s="30">
        <v>220.81</v>
      </c>
      <c r="AB1214" s="30">
        <v>0</v>
      </c>
      <c r="AC1214" s="30">
        <v>0</v>
      </c>
      <c r="AD1214" s="30">
        <v>0</v>
      </c>
    </row>
    <row r="1215" spans="1:30" hidden="1">
      <c r="A1215" s="30" t="s">
        <v>1902</v>
      </c>
      <c r="B1215" s="30" t="s">
        <v>1903</v>
      </c>
      <c r="C1215" s="30" t="b">
        <v>1</v>
      </c>
      <c r="D1215" s="30" t="s">
        <v>1240</v>
      </c>
      <c r="E1215" s="30" t="s">
        <v>10607</v>
      </c>
      <c r="F1215" s="30"/>
      <c r="G1215" s="30" t="s">
        <v>10608</v>
      </c>
      <c r="H1215" s="30">
        <v>0</v>
      </c>
      <c r="I1215" s="32">
        <v>43190</v>
      </c>
      <c r="J1215" s="32">
        <v>42388</v>
      </c>
      <c r="K1215" s="30"/>
      <c r="L1215" s="32">
        <v>39539</v>
      </c>
      <c r="M1215" s="30">
        <v>473.22</v>
      </c>
      <c r="N1215" s="30">
        <v>0</v>
      </c>
      <c r="O1215" s="30">
        <v>2.63</v>
      </c>
      <c r="P1215" s="30">
        <v>31.56</v>
      </c>
      <c r="Q1215" s="30">
        <v>2.63</v>
      </c>
      <c r="R1215" s="30">
        <v>31.56</v>
      </c>
      <c r="S1215" s="30">
        <v>315.52999999999997</v>
      </c>
      <c r="T1215" s="30">
        <v>157.69</v>
      </c>
      <c r="U1215" s="30">
        <v>157.69</v>
      </c>
      <c r="V1215" s="30">
        <v>2.63</v>
      </c>
      <c r="W1215" s="30">
        <v>31.56</v>
      </c>
      <c r="X1215" s="30">
        <v>2.63</v>
      </c>
      <c r="Y1215" s="30">
        <v>31.56</v>
      </c>
      <c r="Z1215" s="30">
        <v>315.52999999999997</v>
      </c>
      <c r="AA1215" s="30">
        <v>220.81</v>
      </c>
      <c r="AB1215" s="30">
        <v>0</v>
      </c>
      <c r="AC1215" s="30">
        <v>0</v>
      </c>
      <c r="AD1215" s="30">
        <v>0</v>
      </c>
    </row>
    <row r="1216" spans="1:30" hidden="1">
      <c r="A1216" s="30" t="s">
        <v>1904</v>
      </c>
      <c r="B1216" s="30" t="s">
        <v>1905</v>
      </c>
      <c r="C1216" s="30" t="b">
        <v>1</v>
      </c>
      <c r="D1216" s="30" t="s">
        <v>1240</v>
      </c>
      <c r="E1216" s="30" t="s">
        <v>10607</v>
      </c>
      <c r="F1216" s="30"/>
      <c r="G1216" s="30" t="s">
        <v>10608</v>
      </c>
      <c r="H1216" s="30">
        <v>0</v>
      </c>
      <c r="I1216" s="32">
        <v>43190</v>
      </c>
      <c r="J1216" s="32">
        <v>42388</v>
      </c>
      <c r="K1216" s="30"/>
      <c r="L1216" s="32">
        <v>39539</v>
      </c>
      <c r="M1216" s="30">
        <v>473.22</v>
      </c>
      <c r="N1216" s="30">
        <v>0</v>
      </c>
      <c r="O1216" s="30">
        <v>2.63</v>
      </c>
      <c r="P1216" s="30">
        <v>31.56</v>
      </c>
      <c r="Q1216" s="30">
        <v>2.63</v>
      </c>
      <c r="R1216" s="30">
        <v>31.56</v>
      </c>
      <c r="S1216" s="30">
        <v>315.52999999999997</v>
      </c>
      <c r="T1216" s="30">
        <v>157.69</v>
      </c>
      <c r="U1216" s="30">
        <v>157.69</v>
      </c>
      <c r="V1216" s="30">
        <v>2.63</v>
      </c>
      <c r="W1216" s="30">
        <v>31.56</v>
      </c>
      <c r="X1216" s="30">
        <v>2.63</v>
      </c>
      <c r="Y1216" s="30">
        <v>31.56</v>
      </c>
      <c r="Z1216" s="30">
        <v>315.52999999999997</v>
      </c>
      <c r="AA1216" s="30">
        <v>220.81</v>
      </c>
      <c r="AB1216" s="30">
        <v>0</v>
      </c>
      <c r="AC1216" s="30">
        <v>0</v>
      </c>
      <c r="AD1216" s="30">
        <v>0</v>
      </c>
    </row>
    <row r="1217" spans="1:30" hidden="1">
      <c r="A1217" s="30" t="s">
        <v>1906</v>
      </c>
      <c r="B1217" s="30" t="s">
        <v>1907</v>
      </c>
      <c r="C1217" s="30" t="b">
        <v>1</v>
      </c>
      <c r="D1217" s="30" t="s">
        <v>1240</v>
      </c>
      <c r="E1217" s="30" t="s">
        <v>10607</v>
      </c>
      <c r="F1217" s="30"/>
      <c r="G1217" s="30" t="s">
        <v>10608</v>
      </c>
      <c r="H1217" s="30">
        <v>0</v>
      </c>
      <c r="I1217" s="32">
        <v>43190</v>
      </c>
      <c r="J1217" s="32">
        <v>42388</v>
      </c>
      <c r="K1217" s="30"/>
      <c r="L1217" s="32">
        <v>39539</v>
      </c>
      <c r="M1217" s="30">
        <v>473.22</v>
      </c>
      <c r="N1217" s="30">
        <v>0</v>
      </c>
      <c r="O1217" s="30">
        <v>2.63</v>
      </c>
      <c r="P1217" s="30">
        <v>31.56</v>
      </c>
      <c r="Q1217" s="30">
        <v>2.63</v>
      </c>
      <c r="R1217" s="30">
        <v>31.56</v>
      </c>
      <c r="S1217" s="30">
        <v>315.52999999999997</v>
      </c>
      <c r="T1217" s="30">
        <v>157.69</v>
      </c>
      <c r="U1217" s="30">
        <v>157.69</v>
      </c>
      <c r="V1217" s="30">
        <v>2.63</v>
      </c>
      <c r="W1217" s="30">
        <v>31.56</v>
      </c>
      <c r="X1217" s="30">
        <v>2.63</v>
      </c>
      <c r="Y1217" s="30">
        <v>31.56</v>
      </c>
      <c r="Z1217" s="30">
        <v>315.52999999999997</v>
      </c>
      <c r="AA1217" s="30">
        <v>220.81</v>
      </c>
      <c r="AB1217" s="30">
        <v>0</v>
      </c>
      <c r="AC1217" s="30">
        <v>0</v>
      </c>
      <c r="AD1217" s="30">
        <v>0</v>
      </c>
    </row>
    <row r="1218" spans="1:30" hidden="1">
      <c r="A1218" s="30" t="s">
        <v>1908</v>
      </c>
      <c r="B1218" s="30" t="s">
        <v>1909</v>
      </c>
      <c r="C1218" s="30" t="b">
        <v>1</v>
      </c>
      <c r="D1218" s="30" t="s">
        <v>1240</v>
      </c>
      <c r="E1218" s="30" t="s">
        <v>10607</v>
      </c>
      <c r="F1218" s="30"/>
      <c r="G1218" s="30" t="s">
        <v>10608</v>
      </c>
      <c r="H1218" s="30">
        <v>0</v>
      </c>
      <c r="I1218" s="32">
        <v>43190</v>
      </c>
      <c r="J1218" s="32">
        <v>42388</v>
      </c>
      <c r="K1218" s="30"/>
      <c r="L1218" s="32">
        <v>39539</v>
      </c>
      <c r="M1218" s="30">
        <v>473.22</v>
      </c>
      <c r="N1218" s="30">
        <v>0</v>
      </c>
      <c r="O1218" s="30">
        <v>2.63</v>
      </c>
      <c r="P1218" s="30">
        <v>31.56</v>
      </c>
      <c r="Q1218" s="30">
        <v>2.63</v>
      </c>
      <c r="R1218" s="30">
        <v>31.56</v>
      </c>
      <c r="S1218" s="30">
        <v>315.52999999999997</v>
      </c>
      <c r="T1218" s="30">
        <v>157.69</v>
      </c>
      <c r="U1218" s="30">
        <v>157.69</v>
      </c>
      <c r="V1218" s="30">
        <v>2.63</v>
      </c>
      <c r="W1218" s="30">
        <v>31.56</v>
      </c>
      <c r="X1218" s="30">
        <v>2.63</v>
      </c>
      <c r="Y1218" s="30">
        <v>31.56</v>
      </c>
      <c r="Z1218" s="30">
        <v>315.52999999999997</v>
      </c>
      <c r="AA1218" s="30">
        <v>220.81</v>
      </c>
      <c r="AB1218" s="30">
        <v>0</v>
      </c>
      <c r="AC1218" s="30">
        <v>0</v>
      </c>
      <c r="AD1218" s="30">
        <v>0</v>
      </c>
    </row>
    <row r="1219" spans="1:30" hidden="1">
      <c r="A1219" s="30" t="s">
        <v>1910</v>
      </c>
      <c r="B1219" s="30" t="s">
        <v>1911</v>
      </c>
      <c r="C1219" s="30" t="b">
        <v>1</v>
      </c>
      <c r="D1219" s="30" t="s">
        <v>1240</v>
      </c>
      <c r="E1219" s="30" t="s">
        <v>10607</v>
      </c>
      <c r="F1219" s="30"/>
      <c r="G1219" s="30" t="s">
        <v>10608</v>
      </c>
      <c r="H1219" s="30">
        <v>0</v>
      </c>
      <c r="I1219" s="32">
        <v>43190</v>
      </c>
      <c r="J1219" s="32">
        <v>42388</v>
      </c>
      <c r="K1219" s="30"/>
      <c r="L1219" s="32">
        <v>39539</v>
      </c>
      <c r="M1219" s="30">
        <v>473.22</v>
      </c>
      <c r="N1219" s="30">
        <v>0</v>
      </c>
      <c r="O1219" s="30">
        <v>2.63</v>
      </c>
      <c r="P1219" s="30">
        <v>31.56</v>
      </c>
      <c r="Q1219" s="30">
        <v>2.63</v>
      </c>
      <c r="R1219" s="30">
        <v>31.56</v>
      </c>
      <c r="S1219" s="30">
        <v>315.52999999999997</v>
      </c>
      <c r="T1219" s="30">
        <v>157.69</v>
      </c>
      <c r="U1219" s="30">
        <v>157.69</v>
      </c>
      <c r="V1219" s="30">
        <v>2.63</v>
      </c>
      <c r="W1219" s="30">
        <v>31.56</v>
      </c>
      <c r="X1219" s="30">
        <v>2.63</v>
      </c>
      <c r="Y1219" s="30">
        <v>31.56</v>
      </c>
      <c r="Z1219" s="30">
        <v>315.52999999999997</v>
      </c>
      <c r="AA1219" s="30">
        <v>220.81</v>
      </c>
      <c r="AB1219" s="30">
        <v>0</v>
      </c>
      <c r="AC1219" s="30">
        <v>0</v>
      </c>
      <c r="AD1219" s="30">
        <v>0</v>
      </c>
    </row>
    <row r="1220" spans="1:30" hidden="1">
      <c r="A1220" s="30" t="s">
        <v>1912</v>
      </c>
      <c r="B1220" s="30" t="s">
        <v>1913</v>
      </c>
      <c r="C1220" s="30" t="b">
        <v>1</v>
      </c>
      <c r="D1220" s="30" t="s">
        <v>1240</v>
      </c>
      <c r="E1220" s="30" t="s">
        <v>10607</v>
      </c>
      <c r="F1220" s="30"/>
      <c r="G1220" s="30" t="s">
        <v>10608</v>
      </c>
      <c r="H1220" s="30">
        <v>0</v>
      </c>
      <c r="I1220" s="32">
        <v>43190</v>
      </c>
      <c r="J1220" s="32">
        <v>42388</v>
      </c>
      <c r="K1220" s="30"/>
      <c r="L1220" s="32">
        <v>39539</v>
      </c>
      <c r="M1220" s="30">
        <v>1286.96</v>
      </c>
      <c r="N1220" s="30">
        <v>0</v>
      </c>
      <c r="O1220" s="30">
        <v>7.15</v>
      </c>
      <c r="P1220" s="30">
        <v>85.8</v>
      </c>
      <c r="Q1220" s="30">
        <v>7.15</v>
      </c>
      <c r="R1220" s="30">
        <v>85.8</v>
      </c>
      <c r="S1220" s="30">
        <v>858.01</v>
      </c>
      <c r="T1220" s="30">
        <v>428.95</v>
      </c>
      <c r="U1220" s="30">
        <v>428.95</v>
      </c>
      <c r="V1220" s="30">
        <v>7.15</v>
      </c>
      <c r="W1220" s="30">
        <v>85.8</v>
      </c>
      <c r="X1220" s="30">
        <v>7.15</v>
      </c>
      <c r="Y1220" s="30">
        <v>85.8</v>
      </c>
      <c r="Z1220" s="30">
        <v>858.01</v>
      </c>
      <c r="AA1220" s="30">
        <v>600.54999999999995</v>
      </c>
      <c r="AB1220" s="30">
        <v>0</v>
      </c>
      <c r="AC1220" s="30">
        <v>0</v>
      </c>
      <c r="AD1220" s="30">
        <v>0</v>
      </c>
    </row>
    <row r="1221" spans="1:30" hidden="1">
      <c r="A1221" s="30" t="s">
        <v>1914</v>
      </c>
      <c r="B1221" s="30" t="s">
        <v>1915</v>
      </c>
      <c r="C1221" s="30" t="b">
        <v>1</v>
      </c>
      <c r="D1221" s="30" t="s">
        <v>1240</v>
      </c>
      <c r="E1221" s="30" t="s">
        <v>10607</v>
      </c>
      <c r="F1221" s="30"/>
      <c r="G1221" s="30" t="s">
        <v>10608</v>
      </c>
      <c r="H1221" s="30">
        <v>0</v>
      </c>
      <c r="I1221" s="32">
        <v>43190</v>
      </c>
      <c r="J1221" s="32">
        <v>42388</v>
      </c>
      <c r="K1221" s="30"/>
      <c r="L1221" s="32">
        <v>39539</v>
      </c>
      <c r="M1221" s="30">
        <v>1286.96</v>
      </c>
      <c r="N1221" s="30">
        <v>0</v>
      </c>
      <c r="O1221" s="30">
        <v>7.15</v>
      </c>
      <c r="P1221" s="30">
        <v>85.8</v>
      </c>
      <c r="Q1221" s="30">
        <v>7.15</v>
      </c>
      <c r="R1221" s="30">
        <v>85.8</v>
      </c>
      <c r="S1221" s="30">
        <v>858.01</v>
      </c>
      <c r="T1221" s="30">
        <v>428.95</v>
      </c>
      <c r="U1221" s="30">
        <v>428.95</v>
      </c>
      <c r="V1221" s="30">
        <v>7.15</v>
      </c>
      <c r="W1221" s="30">
        <v>85.8</v>
      </c>
      <c r="X1221" s="30">
        <v>7.15</v>
      </c>
      <c r="Y1221" s="30">
        <v>85.8</v>
      </c>
      <c r="Z1221" s="30">
        <v>858.01</v>
      </c>
      <c r="AA1221" s="30">
        <v>600.54999999999995</v>
      </c>
      <c r="AB1221" s="30">
        <v>0</v>
      </c>
      <c r="AC1221" s="30">
        <v>0</v>
      </c>
      <c r="AD1221" s="30">
        <v>0</v>
      </c>
    </row>
    <row r="1222" spans="1:30" hidden="1">
      <c r="A1222" s="30" t="s">
        <v>1916</v>
      </c>
      <c r="B1222" s="30" t="s">
        <v>1917</v>
      </c>
      <c r="C1222" s="30" t="b">
        <v>1</v>
      </c>
      <c r="D1222" s="30" t="s">
        <v>1240</v>
      </c>
      <c r="E1222" s="30" t="s">
        <v>10607</v>
      </c>
      <c r="F1222" s="30"/>
      <c r="G1222" s="30" t="s">
        <v>10608</v>
      </c>
      <c r="H1222" s="30">
        <v>0</v>
      </c>
      <c r="I1222" s="32">
        <v>43190</v>
      </c>
      <c r="J1222" s="32">
        <v>42388</v>
      </c>
      <c r="K1222" s="30"/>
      <c r="L1222" s="32">
        <v>38844</v>
      </c>
      <c r="M1222" s="30">
        <v>188.43</v>
      </c>
      <c r="N1222" s="30">
        <v>0</v>
      </c>
      <c r="O1222" s="30">
        <v>1.05</v>
      </c>
      <c r="P1222" s="30">
        <v>12.6</v>
      </c>
      <c r="Q1222" s="30">
        <v>1.05</v>
      </c>
      <c r="R1222" s="30">
        <v>12.6</v>
      </c>
      <c r="S1222" s="30">
        <v>149.41999999999999</v>
      </c>
      <c r="T1222" s="30">
        <v>39.01</v>
      </c>
      <c r="U1222" s="30">
        <v>39.01</v>
      </c>
      <c r="V1222" s="30">
        <v>1.05</v>
      </c>
      <c r="W1222" s="30">
        <v>12.6</v>
      </c>
      <c r="X1222" s="30">
        <v>1.05</v>
      </c>
      <c r="Y1222" s="30">
        <v>12.6</v>
      </c>
      <c r="Z1222" s="30">
        <v>149.41999999999999</v>
      </c>
      <c r="AA1222" s="30">
        <v>63.16</v>
      </c>
      <c r="AB1222" s="30">
        <v>0</v>
      </c>
      <c r="AC1222" s="30">
        <v>0</v>
      </c>
      <c r="AD1222" s="30">
        <v>0</v>
      </c>
    </row>
    <row r="1223" spans="1:30" hidden="1">
      <c r="A1223" s="30" t="s">
        <v>1918</v>
      </c>
      <c r="B1223" s="30" t="s">
        <v>1919</v>
      </c>
      <c r="C1223" s="30" t="b">
        <v>1</v>
      </c>
      <c r="D1223" s="30" t="s">
        <v>1240</v>
      </c>
      <c r="E1223" s="30" t="s">
        <v>10607</v>
      </c>
      <c r="F1223" s="30"/>
      <c r="G1223" s="30" t="s">
        <v>10608</v>
      </c>
      <c r="H1223" s="30">
        <v>0</v>
      </c>
      <c r="I1223" s="32">
        <v>43190</v>
      </c>
      <c r="J1223" s="32">
        <v>42388</v>
      </c>
      <c r="K1223" s="30"/>
      <c r="L1223" s="32">
        <v>38844</v>
      </c>
      <c r="M1223" s="30">
        <v>188.43</v>
      </c>
      <c r="N1223" s="30">
        <v>0</v>
      </c>
      <c r="O1223" s="30">
        <v>1.05</v>
      </c>
      <c r="P1223" s="30">
        <v>12.6</v>
      </c>
      <c r="Q1223" s="30">
        <v>1.05</v>
      </c>
      <c r="R1223" s="30">
        <v>12.6</v>
      </c>
      <c r="S1223" s="30">
        <v>149.41999999999999</v>
      </c>
      <c r="T1223" s="30">
        <v>39.01</v>
      </c>
      <c r="U1223" s="30">
        <v>39.01</v>
      </c>
      <c r="V1223" s="30">
        <v>1.05</v>
      </c>
      <c r="W1223" s="30">
        <v>12.6</v>
      </c>
      <c r="X1223" s="30">
        <v>1.05</v>
      </c>
      <c r="Y1223" s="30">
        <v>12.6</v>
      </c>
      <c r="Z1223" s="30">
        <v>149.41999999999999</v>
      </c>
      <c r="AA1223" s="30">
        <v>63.16</v>
      </c>
      <c r="AB1223" s="30">
        <v>0</v>
      </c>
      <c r="AC1223" s="30">
        <v>0</v>
      </c>
      <c r="AD1223" s="30">
        <v>0</v>
      </c>
    </row>
    <row r="1224" spans="1:30" hidden="1">
      <c r="A1224" s="30" t="s">
        <v>1920</v>
      </c>
      <c r="B1224" s="30" t="s">
        <v>1921</v>
      </c>
      <c r="C1224" s="30" t="b">
        <v>1</v>
      </c>
      <c r="D1224" s="30" t="s">
        <v>1240</v>
      </c>
      <c r="E1224" s="30" t="s">
        <v>10607</v>
      </c>
      <c r="F1224" s="30"/>
      <c r="G1224" s="30" t="s">
        <v>10608</v>
      </c>
      <c r="H1224" s="30">
        <v>0</v>
      </c>
      <c r="I1224" s="32">
        <v>43190</v>
      </c>
      <c r="J1224" s="32">
        <v>42388</v>
      </c>
      <c r="K1224" s="30"/>
      <c r="L1224" s="32">
        <v>38844</v>
      </c>
      <c r="M1224" s="30">
        <v>188.43</v>
      </c>
      <c r="N1224" s="30">
        <v>0</v>
      </c>
      <c r="O1224" s="30">
        <v>1.05</v>
      </c>
      <c r="P1224" s="30">
        <v>12.6</v>
      </c>
      <c r="Q1224" s="30">
        <v>1.05</v>
      </c>
      <c r="R1224" s="30">
        <v>12.6</v>
      </c>
      <c r="S1224" s="30">
        <v>149.41999999999999</v>
      </c>
      <c r="T1224" s="30">
        <v>39.01</v>
      </c>
      <c r="U1224" s="30">
        <v>39.01</v>
      </c>
      <c r="V1224" s="30">
        <v>1.05</v>
      </c>
      <c r="W1224" s="30">
        <v>12.6</v>
      </c>
      <c r="X1224" s="30">
        <v>1.05</v>
      </c>
      <c r="Y1224" s="30">
        <v>12.6</v>
      </c>
      <c r="Z1224" s="30">
        <v>149.41999999999999</v>
      </c>
      <c r="AA1224" s="30">
        <v>63.16</v>
      </c>
      <c r="AB1224" s="30">
        <v>0</v>
      </c>
      <c r="AC1224" s="30">
        <v>0</v>
      </c>
      <c r="AD1224" s="30">
        <v>0</v>
      </c>
    </row>
    <row r="1225" spans="1:30" hidden="1">
      <c r="A1225" s="30" t="s">
        <v>1922</v>
      </c>
      <c r="B1225" s="30" t="s">
        <v>1923</v>
      </c>
      <c r="C1225" s="30" t="b">
        <v>1</v>
      </c>
      <c r="D1225" s="30" t="s">
        <v>1240</v>
      </c>
      <c r="E1225" s="30" t="s">
        <v>10607</v>
      </c>
      <c r="F1225" s="30"/>
      <c r="G1225" s="30" t="s">
        <v>10608</v>
      </c>
      <c r="H1225" s="30">
        <v>0</v>
      </c>
      <c r="I1225" s="32">
        <v>43190</v>
      </c>
      <c r="J1225" s="32">
        <v>42388</v>
      </c>
      <c r="K1225" s="30"/>
      <c r="L1225" s="32">
        <v>38844</v>
      </c>
      <c r="M1225" s="30">
        <v>188.43</v>
      </c>
      <c r="N1225" s="30">
        <v>0</v>
      </c>
      <c r="O1225" s="30">
        <v>1.05</v>
      </c>
      <c r="P1225" s="30">
        <v>12.6</v>
      </c>
      <c r="Q1225" s="30">
        <v>1.05</v>
      </c>
      <c r="R1225" s="30">
        <v>12.6</v>
      </c>
      <c r="S1225" s="30">
        <v>149.41999999999999</v>
      </c>
      <c r="T1225" s="30">
        <v>39.01</v>
      </c>
      <c r="U1225" s="30">
        <v>39.01</v>
      </c>
      <c r="V1225" s="30">
        <v>1.05</v>
      </c>
      <c r="W1225" s="30">
        <v>12.6</v>
      </c>
      <c r="X1225" s="30">
        <v>1.05</v>
      </c>
      <c r="Y1225" s="30">
        <v>12.6</v>
      </c>
      <c r="Z1225" s="30">
        <v>149.41999999999999</v>
      </c>
      <c r="AA1225" s="30">
        <v>63.16</v>
      </c>
      <c r="AB1225" s="30">
        <v>0</v>
      </c>
      <c r="AC1225" s="30">
        <v>0</v>
      </c>
      <c r="AD1225" s="30">
        <v>0</v>
      </c>
    </row>
    <row r="1226" spans="1:30" hidden="1">
      <c r="A1226" s="30" t="s">
        <v>1924</v>
      </c>
      <c r="B1226" s="30" t="s">
        <v>1925</v>
      </c>
      <c r="C1226" s="30" t="b">
        <v>1</v>
      </c>
      <c r="D1226" s="30" t="s">
        <v>1240</v>
      </c>
      <c r="E1226" s="30" t="s">
        <v>10607</v>
      </c>
      <c r="F1226" s="30"/>
      <c r="G1226" s="30" t="s">
        <v>10608</v>
      </c>
      <c r="H1226" s="30">
        <v>0</v>
      </c>
      <c r="I1226" s="32">
        <v>43190</v>
      </c>
      <c r="J1226" s="32">
        <v>42388</v>
      </c>
      <c r="K1226" s="30"/>
      <c r="L1226" s="32">
        <v>41000</v>
      </c>
      <c r="M1226" s="30">
        <v>599</v>
      </c>
      <c r="N1226" s="30">
        <v>0</v>
      </c>
      <c r="O1226" s="30">
        <v>3.33</v>
      </c>
      <c r="P1226" s="30">
        <v>39.96</v>
      </c>
      <c r="Q1226" s="30">
        <v>3.33</v>
      </c>
      <c r="R1226" s="30">
        <v>39.96</v>
      </c>
      <c r="S1226" s="30">
        <v>239.76</v>
      </c>
      <c r="T1226" s="30">
        <v>359.24</v>
      </c>
      <c r="U1226" s="30">
        <v>359.24</v>
      </c>
      <c r="V1226" s="30">
        <v>3.33</v>
      </c>
      <c r="W1226" s="30">
        <v>39.96</v>
      </c>
      <c r="X1226" s="30">
        <v>3.33</v>
      </c>
      <c r="Y1226" s="30">
        <v>39.96</v>
      </c>
      <c r="Z1226" s="30">
        <v>239.76</v>
      </c>
      <c r="AA1226" s="30">
        <v>439.16</v>
      </c>
      <c r="AB1226" s="30">
        <v>0</v>
      </c>
      <c r="AC1226" s="30">
        <v>0</v>
      </c>
      <c r="AD1226" s="30">
        <v>0</v>
      </c>
    </row>
    <row r="1227" spans="1:30" hidden="1">
      <c r="A1227" s="30" t="s">
        <v>1926</v>
      </c>
      <c r="B1227" s="30" t="s">
        <v>1927</v>
      </c>
      <c r="C1227" s="30" t="b">
        <v>1</v>
      </c>
      <c r="D1227" s="30" t="s">
        <v>1240</v>
      </c>
      <c r="E1227" s="30" t="s">
        <v>10607</v>
      </c>
      <c r="F1227" s="30"/>
      <c r="G1227" s="30" t="s">
        <v>10608</v>
      </c>
      <c r="H1227" s="30">
        <v>0</v>
      </c>
      <c r="I1227" s="32">
        <v>43190</v>
      </c>
      <c r="J1227" s="32">
        <v>42388</v>
      </c>
      <c r="K1227" s="30"/>
      <c r="L1227" s="32">
        <v>41000</v>
      </c>
      <c r="M1227" s="30">
        <v>413</v>
      </c>
      <c r="N1227" s="30">
        <v>0</v>
      </c>
      <c r="O1227" s="30">
        <v>2.29</v>
      </c>
      <c r="P1227" s="30">
        <v>27.48</v>
      </c>
      <c r="Q1227" s="30">
        <v>2.29</v>
      </c>
      <c r="R1227" s="30">
        <v>27.48</v>
      </c>
      <c r="S1227" s="30">
        <v>165.43</v>
      </c>
      <c r="T1227" s="30">
        <v>247.57</v>
      </c>
      <c r="U1227" s="30">
        <v>247.57</v>
      </c>
      <c r="V1227" s="30">
        <v>2.29</v>
      </c>
      <c r="W1227" s="30">
        <v>27.48</v>
      </c>
      <c r="X1227" s="30">
        <v>2.29</v>
      </c>
      <c r="Y1227" s="30">
        <v>27.48</v>
      </c>
      <c r="Z1227" s="30">
        <v>165.43</v>
      </c>
      <c r="AA1227" s="30">
        <v>302.52999999999997</v>
      </c>
      <c r="AB1227" s="30">
        <v>0</v>
      </c>
      <c r="AC1227" s="30">
        <v>0</v>
      </c>
      <c r="AD1227" s="30">
        <v>0</v>
      </c>
    </row>
    <row r="1228" spans="1:30" hidden="1">
      <c r="A1228" s="30" t="s">
        <v>1928</v>
      </c>
      <c r="B1228" s="30" t="s">
        <v>1929</v>
      </c>
      <c r="C1228" s="30" t="b">
        <v>1</v>
      </c>
      <c r="D1228" s="30" t="s">
        <v>1240</v>
      </c>
      <c r="E1228" s="30" t="s">
        <v>10607</v>
      </c>
      <c r="F1228" s="30"/>
      <c r="G1228" s="30" t="s">
        <v>10608</v>
      </c>
      <c r="H1228" s="30">
        <v>0</v>
      </c>
      <c r="I1228" s="32">
        <v>43190</v>
      </c>
      <c r="J1228" s="32">
        <v>42388</v>
      </c>
      <c r="K1228" s="30"/>
      <c r="L1228" s="32">
        <v>39539</v>
      </c>
      <c r="M1228" s="30">
        <v>703.63</v>
      </c>
      <c r="N1228" s="30">
        <v>0</v>
      </c>
      <c r="O1228" s="30">
        <v>3.91</v>
      </c>
      <c r="P1228" s="30">
        <v>46.92</v>
      </c>
      <c r="Q1228" s="30">
        <v>3.91</v>
      </c>
      <c r="R1228" s="30">
        <v>46.92</v>
      </c>
      <c r="S1228" s="30">
        <v>683.87</v>
      </c>
      <c r="T1228" s="30">
        <v>19.760000000000002</v>
      </c>
      <c r="U1228" s="30">
        <v>19.760000000000002</v>
      </c>
      <c r="V1228" s="30">
        <v>3.91</v>
      </c>
      <c r="W1228" s="30">
        <v>46.92</v>
      </c>
      <c r="X1228" s="30">
        <v>3.91</v>
      </c>
      <c r="Y1228" s="30">
        <v>46.92</v>
      </c>
      <c r="Z1228" s="30">
        <v>683.87</v>
      </c>
      <c r="AA1228" s="30">
        <v>113.6</v>
      </c>
      <c r="AB1228" s="30">
        <v>0</v>
      </c>
      <c r="AC1228" s="30">
        <v>0</v>
      </c>
      <c r="AD1228" s="30">
        <v>0</v>
      </c>
    </row>
    <row r="1229" spans="1:30" hidden="1">
      <c r="A1229" s="30" t="s">
        <v>1930</v>
      </c>
      <c r="B1229" s="30" t="s">
        <v>1931</v>
      </c>
      <c r="C1229" s="30" t="b">
        <v>1</v>
      </c>
      <c r="D1229" s="30" t="s">
        <v>1240</v>
      </c>
      <c r="E1229" s="30" t="s">
        <v>10607</v>
      </c>
      <c r="F1229" s="30"/>
      <c r="G1229" s="30" t="s">
        <v>10608</v>
      </c>
      <c r="H1229" s="30">
        <v>0</v>
      </c>
      <c r="I1229" s="32">
        <v>43190</v>
      </c>
      <c r="J1229" s="32">
        <v>42388</v>
      </c>
      <c r="K1229" s="30"/>
      <c r="L1229" s="32">
        <v>39539</v>
      </c>
      <c r="M1229" s="30">
        <v>978.04</v>
      </c>
      <c r="N1229" s="30">
        <v>0</v>
      </c>
      <c r="O1229" s="30">
        <v>5.43</v>
      </c>
      <c r="P1229" s="30">
        <v>65.16</v>
      </c>
      <c r="Q1229" s="30">
        <v>5.43</v>
      </c>
      <c r="R1229" s="30">
        <v>65.16</v>
      </c>
      <c r="S1229" s="30">
        <v>913.07</v>
      </c>
      <c r="T1229" s="30">
        <v>64.97</v>
      </c>
      <c r="U1229" s="30">
        <v>64.97</v>
      </c>
      <c r="V1229" s="30">
        <v>5.43</v>
      </c>
      <c r="W1229" s="30">
        <v>65.16</v>
      </c>
      <c r="X1229" s="30">
        <v>5.43</v>
      </c>
      <c r="Y1229" s="30">
        <v>65.16</v>
      </c>
      <c r="Z1229" s="30">
        <v>913.07</v>
      </c>
      <c r="AA1229" s="30">
        <v>195.29</v>
      </c>
      <c r="AB1229" s="30">
        <v>0</v>
      </c>
      <c r="AC1229" s="30">
        <v>0</v>
      </c>
      <c r="AD1229" s="30">
        <v>0</v>
      </c>
    </row>
    <row r="1230" spans="1:30" hidden="1">
      <c r="A1230" s="30" t="s">
        <v>1932</v>
      </c>
      <c r="B1230" s="30" t="s">
        <v>1933</v>
      </c>
      <c r="C1230" s="30" t="b">
        <v>1</v>
      </c>
      <c r="D1230" s="30" t="s">
        <v>1240</v>
      </c>
      <c r="E1230" s="30" t="s">
        <v>10607</v>
      </c>
      <c r="F1230" s="30"/>
      <c r="G1230" s="30" t="s">
        <v>10608</v>
      </c>
      <c r="H1230" s="30">
        <v>0</v>
      </c>
      <c r="I1230" s="32">
        <v>43190</v>
      </c>
      <c r="J1230" s="32">
        <v>42388</v>
      </c>
      <c r="K1230" s="30"/>
      <c r="L1230" s="32">
        <v>39539</v>
      </c>
      <c r="M1230" s="30">
        <v>235.76</v>
      </c>
      <c r="N1230" s="30">
        <v>0</v>
      </c>
      <c r="O1230" s="30">
        <v>1.31</v>
      </c>
      <c r="P1230" s="30">
        <v>15.72</v>
      </c>
      <c r="Q1230" s="30">
        <v>1.31</v>
      </c>
      <c r="R1230" s="30">
        <v>15.72</v>
      </c>
      <c r="S1230" s="30">
        <v>175.92</v>
      </c>
      <c r="T1230" s="30">
        <v>59.84</v>
      </c>
      <c r="U1230" s="30">
        <v>59.84</v>
      </c>
      <c r="V1230" s="30">
        <v>1.31</v>
      </c>
      <c r="W1230" s="30">
        <v>15.72</v>
      </c>
      <c r="X1230" s="30">
        <v>1.31</v>
      </c>
      <c r="Y1230" s="30">
        <v>15.72</v>
      </c>
      <c r="Z1230" s="30">
        <v>175.92</v>
      </c>
      <c r="AA1230" s="30">
        <v>91.28</v>
      </c>
      <c r="AB1230" s="30">
        <v>0</v>
      </c>
      <c r="AC1230" s="30">
        <v>0</v>
      </c>
      <c r="AD1230" s="30">
        <v>0</v>
      </c>
    </row>
    <row r="1231" spans="1:30" hidden="1">
      <c r="A1231" s="30" t="s">
        <v>1934</v>
      </c>
      <c r="B1231" s="30" t="s">
        <v>1935</v>
      </c>
      <c r="C1231" s="30" t="b">
        <v>1</v>
      </c>
      <c r="D1231" s="30" t="s">
        <v>1240</v>
      </c>
      <c r="E1231" s="30" t="s">
        <v>10607</v>
      </c>
      <c r="F1231" s="30"/>
      <c r="G1231" s="30" t="s">
        <v>10608</v>
      </c>
      <c r="H1231" s="30">
        <v>0</v>
      </c>
      <c r="I1231" s="32">
        <v>43190</v>
      </c>
      <c r="J1231" s="32">
        <v>42388</v>
      </c>
      <c r="K1231" s="30"/>
      <c r="L1231" s="32">
        <v>39539</v>
      </c>
      <c r="M1231" s="30">
        <v>235.76</v>
      </c>
      <c r="N1231" s="30">
        <v>0</v>
      </c>
      <c r="O1231" s="30">
        <v>1.31</v>
      </c>
      <c r="P1231" s="30">
        <v>15.72</v>
      </c>
      <c r="Q1231" s="30">
        <v>1.31</v>
      </c>
      <c r="R1231" s="30">
        <v>15.72</v>
      </c>
      <c r="S1231" s="30">
        <v>175.92</v>
      </c>
      <c r="T1231" s="30">
        <v>59.84</v>
      </c>
      <c r="U1231" s="30">
        <v>59.84</v>
      </c>
      <c r="V1231" s="30">
        <v>1.31</v>
      </c>
      <c r="W1231" s="30">
        <v>15.72</v>
      </c>
      <c r="X1231" s="30">
        <v>1.31</v>
      </c>
      <c r="Y1231" s="30">
        <v>15.72</v>
      </c>
      <c r="Z1231" s="30">
        <v>175.92</v>
      </c>
      <c r="AA1231" s="30">
        <v>91.28</v>
      </c>
      <c r="AB1231" s="30">
        <v>0</v>
      </c>
      <c r="AC1231" s="30">
        <v>0</v>
      </c>
      <c r="AD1231" s="30">
        <v>0</v>
      </c>
    </row>
    <row r="1232" spans="1:30" hidden="1">
      <c r="A1232" s="30" t="s">
        <v>1936</v>
      </c>
      <c r="B1232" s="30" t="s">
        <v>1937</v>
      </c>
      <c r="C1232" s="30" t="b">
        <v>1</v>
      </c>
      <c r="D1232" s="30" t="s">
        <v>1240</v>
      </c>
      <c r="E1232" s="30" t="s">
        <v>10607</v>
      </c>
      <c r="F1232" s="30"/>
      <c r="G1232" s="30" t="s">
        <v>10608</v>
      </c>
      <c r="H1232" s="30">
        <v>0</v>
      </c>
      <c r="I1232" s="32">
        <v>43190</v>
      </c>
      <c r="J1232" s="32">
        <v>42388</v>
      </c>
      <c r="K1232" s="30"/>
      <c r="L1232" s="32">
        <v>39539</v>
      </c>
      <c r="M1232" s="30">
        <v>1000.16</v>
      </c>
      <c r="N1232" s="30">
        <v>0</v>
      </c>
      <c r="O1232" s="30">
        <v>5.56</v>
      </c>
      <c r="P1232" s="30">
        <v>66.72</v>
      </c>
      <c r="Q1232" s="30">
        <v>5.56</v>
      </c>
      <c r="R1232" s="30">
        <v>66.72</v>
      </c>
      <c r="S1232" s="30">
        <v>705.64</v>
      </c>
      <c r="T1232" s="30">
        <v>294.52</v>
      </c>
      <c r="U1232" s="30">
        <v>294.52</v>
      </c>
      <c r="V1232" s="30">
        <v>5.56</v>
      </c>
      <c r="W1232" s="30">
        <v>66.72</v>
      </c>
      <c r="X1232" s="30">
        <v>5.56</v>
      </c>
      <c r="Y1232" s="30">
        <v>66.72</v>
      </c>
      <c r="Z1232" s="30">
        <v>705.64</v>
      </c>
      <c r="AA1232" s="30">
        <v>427.96</v>
      </c>
      <c r="AB1232" s="30">
        <v>0</v>
      </c>
      <c r="AC1232" s="30">
        <v>0</v>
      </c>
      <c r="AD1232" s="30">
        <v>0</v>
      </c>
    </row>
    <row r="1233" spans="1:30" hidden="1">
      <c r="A1233" s="30" t="s">
        <v>1938</v>
      </c>
      <c r="B1233" s="30" t="s">
        <v>1939</v>
      </c>
      <c r="C1233" s="30" t="b">
        <v>1</v>
      </c>
      <c r="D1233" s="30" t="s">
        <v>1240</v>
      </c>
      <c r="E1233" s="30" t="s">
        <v>10607</v>
      </c>
      <c r="F1233" s="30"/>
      <c r="G1233" s="30" t="s">
        <v>10608</v>
      </c>
      <c r="H1233" s="30">
        <v>0</v>
      </c>
      <c r="I1233" s="32">
        <v>43190</v>
      </c>
      <c r="J1233" s="32">
        <v>42388</v>
      </c>
      <c r="K1233" s="30"/>
      <c r="L1233" s="32">
        <v>39539</v>
      </c>
      <c r="M1233" s="30">
        <v>1566.34</v>
      </c>
      <c r="N1233" s="30">
        <v>0</v>
      </c>
      <c r="O1233" s="30">
        <v>8.6999999999999993</v>
      </c>
      <c r="P1233" s="30">
        <v>104.4</v>
      </c>
      <c r="Q1233" s="30">
        <v>8.6999999999999993</v>
      </c>
      <c r="R1233" s="30">
        <v>104.4</v>
      </c>
      <c r="S1233" s="30">
        <v>1104.8699999999999</v>
      </c>
      <c r="T1233" s="30">
        <v>461.47</v>
      </c>
      <c r="U1233" s="30">
        <v>461.47</v>
      </c>
      <c r="V1233" s="30">
        <v>8.6999999999999993</v>
      </c>
      <c r="W1233" s="30">
        <v>104.4</v>
      </c>
      <c r="X1233" s="30">
        <v>8.6999999999999993</v>
      </c>
      <c r="Y1233" s="30">
        <v>104.4</v>
      </c>
      <c r="Z1233" s="30">
        <v>1104.8699999999999</v>
      </c>
      <c r="AA1233" s="30">
        <v>670.27</v>
      </c>
      <c r="AB1233" s="30">
        <v>0</v>
      </c>
      <c r="AC1233" s="30">
        <v>0</v>
      </c>
      <c r="AD1233" s="30">
        <v>0</v>
      </c>
    </row>
    <row r="1234" spans="1:30" hidden="1">
      <c r="A1234" s="30" t="s">
        <v>1940</v>
      </c>
      <c r="B1234" s="30" t="s">
        <v>1941</v>
      </c>
      <c r="C1234" s="30" t="b">
        <v>1</v>
      </c>
      <c r="D1234" s="30" t="s">
        <v>1240</v>
      </c>
      <c r="E1234" s="30" t="s">
        <v>10607</v>
      </c>
      <c r="F1234" s="30"/>
      <c r="G1234" s="30" t="s">
        <v>10608</v>
      </c>
      <c r="H1234" s="30">
        <v>0</v>
      </c>
      <c r="I1234" s="32">
        <v>43190</v>
      </c>
      <c r="J1234" s="32">
        <v>42388</v>
      </c>
      <c r="K1234" s="30"/>
      <c r="L1234" s="32">
        <v>39539</v>
      </c>
      <c r="M1234" s="30">
        <v>1003</v>
      </c>
      <c r="N1234" s="30">
        <v>0</v>
      </c>
      <c r="O1234" s="30">
        <v>5.57</v>
      </c>
      <c r="P1234" s="30">
        <v>66.84</v>
      </c>
      <c r="Q1234" s="30">
        <v>5.57</v>
      </c>
      <c r="R1234" s="30">
        <v>66.84</v>
      </c>
      <c r="S1234" s="30">
        <v>701.13</v>
      </c>
      <c r="T1234" s="30">
        <v>301.87</v>
      </c>
      <c r="U1234" s="30">
        <v>301.87</v>
      </c>
      <c r="V1234" s="30">
        <v>5.57</v>
      </c>
      <c r="W1234" s="30">
        <v>66.84</v>
      </c>
      <c r="X1234" s="30">
        <v>5.57</v>
      </c>
      <c r="Y1234" s="30">
        <v>66.84</v>
      </c>
      <c r="Z1234" s="30">
        <v>701.13</v>
      </c>
      <c r="AA1234" s="30">
        <v>435.55</v>
      </c>
      <c r="AB1234" s="30">
        <v>0</v>
      </c>
      <c r="AC1234" s="30">
        <v>0</v>
      </c>
      <c r="AD1234" s="30">
        <v>0</v>
      </c>
    </row>
    <row r="1235" spans="1:30" hidden="1">
      <c r="A1235" s="30" t="s">
        <v>1942</v>
      </c>
      <c r="B1235" s="30" t="s">
        <v>1943</v>
      </c>
      <c r="C1235" s="30" t="b">
        <v>1</v>
      </c>
      <c r="D1235" s="30" t="s">
        <v>1240</v>
      </c>
      <c r="E1235" s="30" t="s">
        <v>10607</v>
      </c>
      <c r="F1235" s="30"/>
      <c r="G1235" s="30" t="s">
        <v>10608</v>
      </c>
      <c r="H1235" s="30">
        <v>0</v>
      </c>
      <c r="I1235" s="32">
        <v>43190</v>
      </c>
      <c r="J1235" s="32">
        <v>42388</v>
      </c>
      <c r="K1235" s="30"/>
      <c r="L1235" s="32">
        <v>41363</v>
      </c>
      <c r="M1235" s="30">
        <v>1320.12</v>
      </c>
      <c r="N1235" s="30">
        <v>0</v>
      </c>
      <c r="O1235" s="30">
        <v>7.33</v>
      </c>
      <c r="P1235" s="30">
        <v>87.96</v>
      </c>
      <c r="Q1235" s="30">
        <v>7.33</v>
      </c>
      <c r="R1235" s="30">
        <v>87.96</v>
      </c>
      <c r="S1235" s="30">
        <v>446.7</v>
      </c>
      <c r="T1235" s="30">
        <v>873.42</v>
      </c>
      <c r="U1235" s="30">
        <v>873.42</v>
      </c>
      <c r="V1235" s="30">
        <v>7.33</v>
      </c>
      <c r="W1235" s="30">
        <v>87.96</v>
      </c>
      <c r="X1235" s="30">
        <v>7.33</v>
      </c>
      <c r="Y1235" s="30">
        <v>87.96</v>
      </c>
      <c r="Z1235" s="30">
        <v>446.7</v>
      </c>
      <c r="AA1235" s="30">
        <v>1056.67</v>
      </c>
      <c r="AB1235" s="30">
        <v>0</v>
      </c>
      <c r="AC1235" s="30">
        <v>0</v>
      </c>
      <c r="AD1235" s="30">
        <v>0</v>
      </c>
    </row>
    <row r="1236" spans="1:30" hidden="1">
      <c r="A1236" s="30" t="s">
        <v>1944</v>
      </c>
      <c r="B1236" s="30" t="s">
        <v>1945</v>
      </c>
      <c r="C1236" s="30" t="b">
        <v>1</v>
      </c>
      <c r="D1236" s="30" t="s">
        <v>1240</v>
      </c>
      <c r="E1236" s="30" t="s">
        <v>10607</v>
      </c>
      <c r="F1236" s="30"/>
      <c r="G1236" s="30" t="s">
        <v>10608</v>
      </c>
      <c r="H1236" s="30">
        <v>0</v>
      </c>
      <c r="I1236" s="32">
        <v>43190</v>
      </c>
      <c r="J1236" s="32">
        <v>42388</v>
      </c>
      <c r="K1236" s="30"/>
      <c r="L1236" s="32">
        <v>41000</v>
      </c>
      <c r="M1236" s="30">
        <v>1000</v>
      </c>
      <c r="N1236" s="30">
        <v>0</v>
      </c>
      <c r="O1236" s="30">
        <v>5.56</v>
      </c>
      <c r="P1236" s="30">
        <v>66.72</v>
      </c>
      <c r="Q1236" s="30">
        <v>5.56</v>
      </c>
      <c r="R1236" s="30">
        <v>66.72</v>
      </c>
      <c r="S1236" s="30">
        <v>400.4</v>
      </c>
      <c r="T1236" s="30">
        <v>599.6</v>
      </c>
      <c r="U1236" s="30">
        <v>599.6</v>
      </c>
      <c r="V1236" s="30">
        <v>5.56</v>
      </c>
      <c r="W1236" s="30">
        <v>66.72</v>
      </c>
      <c r="X1236" s="30">
        <v>5.56</v>
      </c>
      <c r="Y1236" s="30">
        <v>66.72</v>
      </c>
      <c r="Z1236" s="30">
        <v>400.4</v>
      </c>
      <c r="AA1236" s="30">
        <v>733.04</v>
      </c>
      <c r="AB1236" s="30">
        <v>0</v>
      </c>
      <c r="AC1236" s="30">
        <v>0</v>
      </c>
      <c r="AD1236" s="30">
        <v>0</v>
      </c>
    </row>
    <row r="1237" spans="1:30" hidden="1">
      <c r="A1237" s="30" t="s">
        <v>1946</v>
      </c>
      <c r="B1237" s="30" t="s">
        <v>1947</v>
      </c>
      <c r="C1237" s="30" t="b">
        <v>1</v>
      </c>
      <c r="D1237" s="30" t="s">
        <v>1240</v>
      </c>
      <c r="E1237" s="30" t="s">
        <v>10607</v>
      </c>
      <c r="F1237" s="30"/>
      <c r="G1237" s="30" t="s">
        <v>10608</v>
      </c>
      <c r="H1237" s="30">
        <v>9</v>
      </c>
      <c r="I1237" s="32">
        <v>42825</v>
      </c>
      <c r="J1237" s="32">
        <v>42388</v>
      </c>
      <c r="K1237" s="30"/>
      <c r="L1237" s="32">
        <v>39539</v>
      </c>
      <c r="M1237" s="30">
        <v>182.29</v>
      </c>
      <c r="N1237" s="30">
        <v>0</v>
      </c>
      <c r="O1237" s="30">
        <v>1.01</v>
      </c>
      <c r="P1237" s="30">
        <v>4.8899999999999997</v>
      </c>
      <c r="Q1237" s="30">
        <v>0.85</v>
      </c>
      <c r="R1237" s="30">
        <v>0</v>
      </c>
      <c r="S1237" s="30">
        <v>182.29</v>
      </c>
      <c r="T1237" s="30">
        <v>0</v>
      </c>
      <c r="U1237" s="30">
        <v>0</v>
      </c>
      <c r="V1237" s="30">
        <v>1.01</v>
      </c>
      <c r="W1237" s="30">
        <v>4.8899999999999997</v>
      </c>
      <c r="X1237" s="30">
        <v>0.85</v>
      </c>
      <c r="Y1237" s="30">
        <v>0</v>
      </c>
      <c r="Z1237" s="30">
        <v>182.29</v>
      </c>
      <c r="AA1237" s="30">
        <v>4.8899999999999997</v>
      </c>
      <c r="AB1237" s="30">
        <v>0</v>
      </c>
      <c r="AC1237" s="30">
        <v>0</v>
      </c>
      <c r="AD1237" s="30">
        <v>0</v>
      </c>
    </row>
    <row r="1238" spans="1:30" hidden="1">
      <c r="A1238" s="30" t="s">
        <v>1948</v>
      </c>
      <c r="B1238" s="30" t="s">
        <v>1949</v>
      </c>
      <c r="C1238" s="30" t="b">
        <v>1</v>
      </c>
      <c r="D1238" s="30" t="s">
        <v>1240</v>
      </c>
      <c r="E1238" s="30" t="s">
        <v>10607</v>
      </c>
      <c r="F1238" s="30"/>
      <c r="G1238" s="30" t="s">
        <v>10608</v>
      </c>
      <c r="H1238" s="30">
        <v>0</v>
      </c>
      <c r="I1238" s="32">
        <v>43190</v>
      </c>
      <c r="J1238" s="32">
        <v>42388</v>
      </c>
      <c r="K1238" s="30"/>
      <c r="L1238" s="32">
        <v>40688</v>
      </c>
      <c r="M1238" s="30">
        <v>1825.84</v>
      </c>
      <c r="N1238" s="30">
        <v>0</v>
      </c>
      <c r="O1238" s="30">
        <v>13.5</v>
      </c>
      <c r="P1238" s="30">
        <v>162.06</v>
      </c>
      <c r="Q1238" s="30">
        <v>13.51</v>
      </c>
      <c r="R1238" s="30">
        <v>162.06</v>
      </c>
      <c r="S1238" s="30">
        <v>1812.34</v>
      </c>
      <c r="T1238" s="30">
        <v>13.5</v>
      </c>
      <c r="U1238" s="30">
        <v>13.5</v>
      </c>
      <c r="V1238" s="30">
        <v>13.5</v>
      </c>
      <c r="W1238" s="30">
        <v>162.06</v>
      </c>
      <c r="X1238" s="30">
        <v>13.51</v>
      </c>
      <c r="Y1238" s="30">
        <v>162.06</v>
      </c>
      <c r="Z1238" s="30">
        <v>1812.34</v>
      </c>
      <c r="AA1238" s="30">
        <v>324.11</v>
      </c>
      <c r="AB1238" s="30">
        <v>0</v>
      </c>
      <c r="AC1238" s="30">
        <v>0</v>
      </c>
      <c r="AD1238" s="30">
        <v>0</v>
      </c>
    </row>
    <row r="1239" spans="1:30" hidden="1">
      <c r="A1239" s="30" t="s">
        <v>1950</v>
      </c>
      <c r="B1239" s="30" t="s">
        <v>1951</v>
      </c>
      <c r="C1239" s="30" t="b">
        <v>1</v>
      </c>
      <c r="D1239" s="30" t="s">
        <v>1240</v>
      </c>
      <c r="E1239" s="30" t="s">
        <v>10607</v>
      </c>
      <c r="F1239" s="30"/>
      <c r="G1239" s="30" t="s">
        <v>10608</v>
      </c>
      <c r="H1239" s="30">
        <v>0</v>
      </c>
      <c r="I1239" s="32">
        <v>43190</v>
      </c>
      <c r="J1239" s="32">
        <v>42388</v>
      </c>
      <c r="K1239" s="30"/>
      <c r="L1239" s="32">
        <v>41363</v>
      </c>
      <c r="M1239" s="30">
        <v>1320.12</v>
      </c>
      <c r="N1239" s="30">
        <v>0</v>
      </c>
      <c r="O1239" s="30">
        <v>7.33</v>
      </c>
      <c r="P1239" s="30">
        <v>87.96</v>
      </c>
      <c r="Q1239" s="30">
        <v>7.33</v>
      </c>
      <c r="R1239" s="30">
        <v>87.96</v>
      </c>
      <c r="S1239" s="30">
        <v>446.7</v>
      </c>
      <c r="T1239" s="30">
        <v>873.42</v>
      </c>
      <c r="U1239" s="30">
        <v>873.42</v>
      </c>
      <c r="V1239" s="30">
        <v>7.33</v>
      </c>
      <c r="W1239" s="30">
        <v>87.96</v>
      </c>
      <c r="X1239" s="30">
        <v>7.33</v>
      </c>
      <c r="Y1239" s="30">
        <v>87.96</v>
      </c>
      <c r="Z1239" s="30">
        <v>446.7</v>
      </c>
      <c r="AA1239" s="30">
        <v>1056.67</v>
      </c>
      <c r="AB1239" s="30">
        <v>0</v>
      </c>
      <c r="AC1239" s="30">
        <v>0</v>
      </c>
      <c r="AD1239" s="30">
        <v>0</v>
      </c>
    </row>
    <row r="1240" spans="1:30" hidden="1">
      <c r="A1240" s="30" t="s">
        <v>1952</v>
      </c>
      <c r="B1240" s="30" t="s">
        <v>1953</v>
      </c>
      <c r="C1240" s="30" t="b">
        <v>1</v>
      </c>
      <c r="D1240" s="30" t="s">
        <v>1240</v>
      </c>
      <c r="E1240" s="30" t="s">
        <v>10607</v>
      </c>
      <c r="F1240" s="30"/>
      <c r="G1240" s="30" t="s">
        <v>10608</v>
      </c>
      <c r="H1240" s="30">
        <v>0</v>
      </c>
      <c r="I1240" s="32">
        <v>43190</v>
      </c>
      <c r="J1240" s="32">
        <v>42388</v>
      </c>
      <c r="K1240" s="30"/>
      <c r="L1240" s="32">
        <v>39539</v>
      </c>
      <c r="M1240" s="30">
        <v>922.04</v>
      </c>
      <c r="N1240" s="30">
        <v>0</v>
      </c>
      <c r="O1240" s="30">
        <v>5.12</v>
      </c>
      <c r="P1240" s="30">
        <v>61.44</v>
      </c>
      <c r="Q1240" s="30">
        <v>5.12</v>
      </c>
      <c r="R1240" s="30">
        <v>61.44</v>
      </c>
      <c r="S1240" s="30">
        <v>691.8</v>
      </c>
      <c r="T1240" s="30">
        <v>230.24</v>
      </c>
      <c r="U1240" s="30">
        <v>230.24</v>
      </c>
      <c r="V1240" s="30">
        <v>5.12</v>
      </c>
      <c r="W1240" s="30">
        <v>61.44</v>
      </c>
      <c r="X1240" s="30">
        <v>5.12</v>
      </c>
      <c r="Y1240" s="30">
        <v>61.44</v>
      </c>
      <c r="Z1240" s="30">
        <v>691.8</v>
      </c>
      <c r="AA1240" s="30">
        <v>353.12</v>
      </c>
      <c r="AB1240" s="30">
        <v>0</v>
      </c>
      <c r="AC1240" s="30">
        <v>0</v>
      </c>
      <c r="AD1240" s="30">
        <v>0</v>
      </c>
    </row>
    <row r="1241" spans="1:30" hidden="1">
      <c r="A1241" s="30" t="s">
        <v>1954</v>
      </c>
      <c r="B1241" s="30" t="s">
        <v>1955</v>
      </c>
      <c r="C1241" s="30" t="b">
        <v>1</v>
      </c>
      <c r="D1241" s="30" t="s">
        <v>1240</v>
      </c>
      <c r="E1241" s="30" t="s">
        <v>10607</v>
      </c>
      <c r="F1241" s="30"/>
      <c r="G1241" s="30" t="s">
        <v>10608</v>
      </c>
      <c r="H1241" s="30">
        <v>9</v>
      </c>
      <c r="I1241" s="32">
        <v>42855</v>
      </c>
      <c r="J1241" s="32">
        <v>42388</v>
      </c>
      <c r="K1241" s="30"/>
      <c r="L1241" s="32">
        <v>37041</v>
      </c>
      <c r="M1241" s="30">
        <v>252.51</v>
      </c>
      <c r="N1241" s="30">
        <v>0</v>
      </c>
      <c r="O1241" s="30">
        <v>1.1599999999999999</v>
      </c>
      <c r="P1241" s="30">
        <v>13.86</v>
      </c>
      <c r="Q1241" s="30">
        <v>1.1499999999999999</v>
      </c>
      <c r="R1241" s="30">
        <v>1.1499999999999999</v>
      </c>
      <c r="S1241" s="30">
        <v>252.51</v>
      </c>
      <c r="T1241" s="30">
        <v>0</v>
      </c>
      <c r="U1241" s="30">
        <v>0</v>
      </c>
      <c r="V1241" s="30">
        <v>1.1599999999999999</v>
      </c>
      <c r="W1241" s="30">
        <v>13.86</v>
      </c>
      <c r="X1241" s="30">
        <v>1.1499999999999999</v>
      </c>
      <c r="Y1241" s="30">
        <v>1.1499999999999999</v>
      </c>
      <c r="Z1241" s="30">
        <v>252.51</v>
      </c>
      <c r="AA1241" s="30">
        <v>13.85</v>
      </c>
      <c r="AB1241" s="30">
        <v>0</v>
      </c>
      <c r="AC1241" s="30">
        <v>0</v>
      </c>
      <c r="AD1241" s="30">
        <v>0</v>
      </c>
    </row>
    <row r="1242" spans="1:30" hidden="1">
      <c r="A1242" s="30" t="s">
        <v>1956</v>
      </c>
      <c r="B1242" s="30" t="s">
        <v>1957</v>
      </c>
      <c r="C1242" s="30" t="b">
        <v>1</v>
      </c>
      <c r="D1242" s="30" t="s">
        <v>1240</v>
      </c>
      <c r="E1242" s="30" t="s">
        <v>10607</v>
      </c>
      <c r="F1242" s="30"/>
      <c r="G1242" s="30" t="s">
        <v>10608</v>
      </c>
      <c r="H1242" s="30">
        <v>9</v>
      </c>
      <c r="I1242" s="32">
        <v>42886</v>
      </c>
      <c r="J1242" s="32">
        <v>42388</v>
      </c>
      <c r="K1242" s="30"/>
      <c r="L1242" s="32">
        <v>37072</v>
      </c>
      <c r="M1242" s="30">
        <v>400</v>
      </c>
      <c r="N1242" s="30">
        <v>0</v>
      </c>
      <c r="O1242" s="30">
        <v>1.87</v>
      </c>
      <c r="P1242" s="30">
        <v>22.37</v>
      </c>
      <c r="Q1242" s="30">
        <v>1.86</v>
      </c>
      <c r="R1242" s="30">
        <v>3.73</v>
      </c>
      <c r="S1242" s="30">
        <v>400</v>
      </c>
      <c r="T1242" s="30">
        <v>0</v>
      </c>
      <c r="U1242" s="30">
        <v>0</v>
      </c>
      <c r="V1242" s="30">
        <v>1.87</v>
      </c>
      <c r="W1242" s="30">
        <v>22.37</v>
      </c>
      <c r="X1242" s="30">
        <v>1.86</v>
      </c>
      <c r="Y1242" s="30">
        <v>3.73</v>
      </c>
      <c r="Z1242" s="30">
        <v>400</v>
      </c>
      <c r="AA1242" s="30">
        <v>22.37</v>
      </c>
      <c r="AB1242" s="30">
        <v>0</v>
      </c>
      <c r="AC1242" s="30">
        <v>0</v>
      </c>
      <c r="AD1242" s="30">
        <v>0</v>
      </c>
    </row>
    <row r="1243" spans="1:30" hidden="1">
      <c r="A1243" s="30" t="s">
        <v>1958</v>
      </c>
      <c r="B1243" s="30" t="s">
        <v>1959</v>
      </c>
      <c r="C1243" s="30" t="b">
        <v>1</v>
      </c>
      <c r="D1243" s="30" t="s">
        <v>1240</v>
      </c>
      <c r="E1243" s="30" t="s">
        <v>10607</v>
      </c>
      <c r="F1243" s="30"/>
      <c r="G1243" s="30" t="s">
        <v>10608</v>
      </c>
      <c r="H1243" s="30">
        <v>9</v>
      </c>
      <c r="I1243" s="32">
        <v>42886</v>
      </c>
      <c r="J1243" s="32">
        <v>42388</v>
      </c>
      <c r="K1243" s="30"/>
      <c r="L1243" s="32">
        <v>37072</v>
      </c>
      <c r="M1243" s="30">
        <v>1195</v>
      </c>
      <c r="N1243" s="30">
        <v>0</v>
      </c>
      <c r="O1243" s="30">
        <v>5.57</v>
      </c>
      <c r="P1243" s="30">
        <v>66.75</v>
      </c>
      <c r="Q1243" s="30">
        <v>5.56</v>
      </c>
      <c r="R1243" s="30">
        <v>11.13</v>
      </c>
      <c r="S1243" s="30">
        <v>1195</v>
      </c>
      <c r="T1243" s="30">
        <v>0</v>
      </c>
      <c r="U1243" s="30">
        <v>0</v>
      </c>
      <c r="V1243" s="30">
        <v>5.57</v>
      </c>
      <c r="W1243" s="30">
        <v>66.75</v>
      </c>
      <c r="X1243" s="30">
        <v>5.56</v>
      </c>
      <c r="Y1243" s="30">
        <v>11.13</v>
      </c>
      <c r="Z1243" s="30">
        <v>1195</v>
      </c>
      <c r="AA1243" s="30">
        <v>66.760000000000005</v>
      </c>
      <c r="AB1243" s="30">
        <v>0</v>
      </c>
      <c r="AC1243" s="30">
        <v>0</v>
      </c>
      <c r="AD1243" s="30">
        <v>0</v>
      </c>
    </row>
    <row r="1244" spans="1:30" hidden="1">
      <c r="A1244" s="30" t="s">
        <v>1960</v>
      </c>
      <c r="B1244" s="30" t="s">
        <v>1961</v>
      </c>
      <c r="C1244" s="30" t="b">
        <v>1</v>
      </c>
      <c r="D1244" s="30" t="s">
        <v>1240</v>
      </c>
      <c r="E1244" s="30" t="s">
        <v>10607</v>
      </c>
      <c r="F1244" s="30"/>
      <c r="G1244" s="30" t="s">
        <v>10608</v>
      </c>
      <c r="H1244" s="30">
        <v>9</v>
      </c>
      <c r="I1244" s="32">
        <v>42916</v>
      </c>
      <c r="J1244" s="32">
        <v>42388</v>
      </c>
      <c r="K1244" s="30"/>
      <c r="L1244" s="32">
        <v>37102</v>
      </c>
      <c r="M1244" s="30">
        <v>300</v>
      </c>
      <c r="N1244" s="30">
        <v>0</v>
      </c>
      <c r="O1244" s="30">
        <v>1.42</v>
      </c>
      <c r="P1244" s="30">
        <v>16.98</v>
      </c>
      <c r="Q1244" s="30">
        <v>1.41</v>
      </c>
      <c r="R1244" s="30">
        <v>4.24</v>
      </c>
      <c r="S1244" s="30">
        <v>300</v>
      </c>
      <c r="T1244" s="30">
        <v>0</v>
      </c>
      <c r="U1244" s="30">
        <v>0</v>
      </c>
      <c r="V1244" s="30">
        <v>1.42</v>
      </c>
      <c r="W1244" s="30">
        <v>16.98</v>
      </c>
      <c r="X1244" s="30">
        <v>1.41</v>
      </c>
      <c r="Y1244" s="30">
        <v>4.24</v>
      </c>
      <c r="Z1244" s="30">
        <v>300</v>
      </c>
      <c r="AA1244" s="30">
        <v>16.97</v>
      </c>
      <c r="AB1244" s="30">
        <v>0</v>
      </c>
      <c r="AC1244" s="30">
        <v>0</v>
      </c>
      <c r="AD1244" s="30">
        <v>0</v>
      </c>
    </row>
    <row r="1245" spans="1:30" hidden="1">
      <c r="A1245" s="30" t="s">
        <v>1962</v>
      </c>
      <c r="B1245" s="30" t="s">
        <v>1963</v>
      </c>
      <c r="C1245" s="30" t="b">
        <v>1</v>
      </c>
      <c r="D1245" s="30" t="s">
        <v>1240</v>
      </c>
      <c r="E1245" s="30" t="s">
        <v>10607</v>
      </c>
      <c r="F1245" s="30"/>
      <c r="G1245" s="30" t="s">
        <v>10608</v>
      </c>
      <c r="H1245" s="30">
        <v>9</v>
      </c>
      <c r="I1245" s="32">
        <v>42916</v>
      </c>
      <c r="J1245" s="32">
        <v>42388</v>
      </c>
      <c r="K1245" s="30"/>
      <c r="L1245" s="32">
        <v>37102</v>
      </c>
      <c r="M1245" s="30">
        <v>1800</v>
      </c>
      <c r="N1245" s="30">
        <v>0</v>
      </c>
      <c r="O1245" s="30">
        <v>8.5</v>
      </c>
      <c r="P1245" s="30">
        <v>101.94</v>
      </c>
      <c r="Q1245" s="30">
        <v>8.49</v>
      </c>
      <c r="R1245" s="30">
        <v>25.48</v>
      </c>
      <c r="S1245" s="30">
        <v>1800</v>
      </c>
      <c r="T1245" s="30">
        <v>0</v>
      </c>
      <c r="U1245" s="30">
        <v>0</v>
      </c>
      <c r="V1245" s="30">
        <v>8.5</v>
      </c>
      <c r="W1245" s="30">
        <v>101.94</v>
      </c>
      <c r="X1245" s="30">
        <v>8.49</v>
      </c>
      <c r="Y1245" s="30">
        <v>25.48</v>
      </c>
      <c r="Z1245" s="30">
        <v>1800</v>
      </c>
      <c r="AA1245" s="30">
        <v>101.93</v>
      </c>
      <c r="AB1245" s="30">
        <v>0</v>
      </c>
      <c r="AC1245" s="30">
        <v>0</v>
      </c>
      <c r="AD1245" s="30">
        <v>0</v>
      </c>
    </row>
    <row r="1246" spans="1:30" hidden="1">
      <c r="A1246" s="30" t="s">
        <v>1964</v>
      </c>
      <c r="B1246" s="30" t="s">
        <v>1965</v>
      </c>
      <c r="C1246" s="30" t="b">
        <v>1</v>
      </c>
      <c r="D1246" s="30" t="s">
        <v>1240</v>
      </c>
      <c r="E1246" s="30" t="s">
        <v>10607</v>
      </c>
      <c r="F1246" s="30"/>
      <c r="G1246" s="30" t="s">
        <v>10608</v>
      </c>
      <c r="H1246" s="30">
        <v>9</v>
      </c>
      <c r="I1246" s="32">
        <v>42916</v>
      </c>
      <c r="J1246" s="32">
        <v>42388</v>
      </c>
      <c r="K1246" s="30"/>
      <c r="L1246" s="32">
        <v>37102</v>
      </c>
      <c r="M1246" s="30">
        <v>934.2</v>
      </c>
      <c r="N1246" s="30">
        <v>0</v>
      </c>
      <c r="O1246" s="30">
        <v>4.41</v>
      </c>
      <c r="P1246" s="30">
        <v>52.86</v>
      </c>
      <c r="Q1246" s="30">
        <v>4.4000000000000004</v>
      </c>
      <c r="R1246" s="30">
        <v>13.21</v>
      </c>
      <c r="S1246" s="30">
        <v>934.2</v>
      </c>
      <c r="T1246" s="30">
        <v>0</v>
      </c>
      <c r="U1246" s="30">
        <v>0</v>
      </c>
      <c r="V1246" s="30">
        <v>4.41</v>
      </c>
      <c r="W1246" s="30">
        <v>52.86</v>
      </c>
      <c r="X1246" s="30">
        <v>4.4000000000000004</v>
      </c>
      <c r="Y1246" s="30">
        <v>13.21</v>
      </c>
      <c r="Z1246" s="30">
        <v>934.2</v>
      </c>
      <c r="AA1246" s="30">
        <v>52.85</v>
      </c>
      <c r="AB1246" s="30">
        <v>0</v>
      </c>
      <c r="AC1246" s="30">
        <v>0</v>
      </c>
      <c r="AD1246" s="30">
        <v>0</v>
      </c>
    </row>
    <row r="1247" spans="1:30" hidden="1">
      <c r="A1247" s="30" t="s">
        <v>1966</v>
      </c>
      <c r="B1247" s="30" t="s">
        <v>1967</v>
      </c>
      <c r="C1247" s="30" t="b">
        <v>1</v>
      </c>
      <c r="D1247" s="30" t="s">
        <v>1240</v>
      </c>
      <c r="E1247" s="30" t="s">
        <v>10607</v>
      </c>
      <c r="F1247" s="30"/>
      <c r="G1247" s="30" t="s">
        <v>10608</v>
      </c>
      <c r="H1247" s="30">
        <v>9</v>
      </c>
      <c r="I1247" s="32">
        <v>42916</v>
      </c>
      <c r="J1247" s="32">
        <v>42388</v>
      </c>
      <c r="K1247" s="30"/>
      <c r="L1247" s="32">
        <v>37102</v>
      </c>
      <c r="M1247" s="30">
        <v>880.7</v>
      </c>
      <c r="N1247" s="30">
        <v>0</v>
      </c>
      <c r="O1247" s="30">
        <v>4.16</v>
      </c>
      <c r="P1247" s="30">
        <v>49.85</v>
      </c>
      <c r="Q1247" s="30">
        <v>4.1500000000000004</v>
      </c>
      <c r="R1247" s="30">
        <v>12.46</v>
      </c>
      <c r="S1247" s="30">
        <v>880.7</v>
      </c>
      <c r="T1247" s="30">
        <v>0</v>
      </c>
      <c r="U1247" s="30">
        <v>0</v>
      </c>
      <c r="V1247" s="30">
        <v>4.16</v>
      </c>
      <c r="W1247" s="30">
        <v>49.85</v>
      </c>
      <c r="X1247" s="30">
        <v>4.1500000000000004</v>
      </c>
      <c r="Y1247" s="30">
        <v>12.46</v>
      </c>
      <c r="Z1247" s="30">
        <v>880.7</v>
      </c>
      <c r="AA1247" s="30">
        <v>49.85</v>
      </c>
      <c r="AB1247" s="30">
        <v>0</v>
      </c>
      <c r="AC1247" s="30">
        <v>0</v>
      </c>
      <c r="AD1247" s="30">
        <v>0</v>
      </c>
    </row>
    <row r="1248" spans="1:30" hidden="1">
      <c r="A1248" s="30" t="s">
        <v>1968</v>
      </c>
      <c r="B1248" s="30" t="s">
        <v>1969</v>
      </c>
      <c r="C1248" s="30" t="b">
        <v>1</v>
      </c>
      <c r="D1248" s="30" t="s">
        <v>1240</v>
      </c>
      <c r="E1248" s="30" t="s">
        <v>10607</v>
      </c>
      <c r="F1248" s="30"/>
      <c r="G1248" s="30" t="s">
        <v>10608</v>
      </c>
      <c r="H1248" s="30">
        <v>9</v>
      </c>
      <c r="I1248" s="32">
        <v>42916</v>
      </c>
      <c r="J1248" s="32">
        <v>42388</v>
      </c>
      <c r="K1248" s="30"/>
      <c r="L1248" s="32">
        <v>37102</v>
      </c>
      <c r="M1248" s="30">
        <v>975</v>
      </c>
      <c r="N1248" s="30">
        <v>0</v>
      </c>
      <c r="O1248" s="30">
        <v>4.5999999999999996</v>
      </c>
      <c r="P1248" s="30">
        <v>55.18</v>
      </c>
      <c r="Q1248" s="30">
        <v>4.59</v>
      </c>
      <c r="R1248" s="30">
        <v>13.78</v>
      </c>
      <c r="S1248" s="30">
        <v>975</v>
      </c>
      <c r="T1248" s="30">
        <v>0</v>
      </c>
      <c r="U1248" s="30">
        <v>0</v>
      </c>
      <c r="V1248" s="30">
        <v>4.5999999999999996</v>
      </c>
      <c r="W1248" s="30">
        <v>55.18</v>
      </c>
      <c r="X1248" s="30">
        <v>4.59</v>
      </c>
      <c r="Y1248" s="30">
        <v>13.78</v>
      </c>
      <c r="Z1248" s="30">
        <v>975</v>
      </c>
      <c r="AA1248" s="30">
        <v>55.16</v>
      </c>
      <c r="AB1248" s="30">
        <v>0</v>
      </c>
      <c r="AC1248" s="30">
        <v>0</v>
      </c>
      <c r="AD1248" s="30">
        <v>0</v>
      </c>
    </row>
    <row r="1249" spans="1:30" hidden="1">
      <c r="A1249" s="30" t="s">
        <v>1970</v>
      </c>
      <c r="B1249" s="30" t="s">
        <v>1971</v>
      </c>
      <c r="C1249" s="30" t="b">
        <v>1</v>
      </c>
      <c r="D1249" s="30" t="s">
        <v>1240</v>
      </c>
      <c r="E1249" s="30" t="s">
        <v>10607</v>
      </c>
      <c r="F1249" s="30"/>
      <c r="G1249" s="30" t="s">
        <v>10608</v>
      </c>
      <c r="H1249" s="30">
        <v>9</v>
      </c>
      <c r="I1249" s="32">
        <v>43039</v>
      </c>
      <c r="J1249" s="32">
        <v>42388</v>
      </c>
      <c r="K1249" s="30"/>
      <c r="L1249" s="32">
        <v>37225</v>
      </c>
      <c r="M1249" s="30">
        <v>800</v>
      </c>
      <c r="N1249" s="30">
        <v>0</v>
      </c>
      <c r="O1249" s="30">
        <v>3.94</v>
      </c>
      <c r="P1249" s="30">
        <v>47.22</v>
      </c>
      <c r="Q1249" s="30">
        <v>3.93</v>
      </c>
      <c r="R1249" s="30">
        <v>27.54</v>
      </c>
      <c r="S1249" s="30">
        <v>800</v>
      </c>
      <c r="T1249" s="30">
        <v>0</v>
      </c>
      <c r="U1249" s="30">
        <v>0</v>
      </c>
      <c r="V1249" s="30">
        <v>3.94</v>
      </c>
      <c r="W1249" s="30">
        <v>47.22</v>
      </c>
      <c r="X1249" s="30">
        <v>3.93</v>
      </c>
      <c r="Y1249" s="30">
        <v>27.54</v>
      </c>
      <c r="Z1249" s="30">
        <v>800</v>
      </c>
      <c r="AA1249" s="30">
        <v>94.45</v>
      </c>
      <c r="AB1249" s="30">
        <v>0</v>
      </c>
      <c r="AC1249" s="30">
        <v>0</v>
      </c>
      <c r="AD1249" s="30">
        <v>0</v>
      </c>
    </row>
    <row r="1250" spans="1:30" hidden="1">
      <c r="A1250" s="30" t="s">
        <v>1972</v>
      </c>
      <c r="B1250" s="30" t="s">
        <v>1973</v>
      </c>
      <c r="C1250" s="30" t="b">
        <v>1</v>
      </c>
      <c r="D1250" s="30" t="s">
        <v>1240</v>
      </c>
      <c r="E1250" s="30" t="s">
        <v>10607</v>
      </c>
      <c r="F1250" s="30"/>
      <c r="G1250" s="30" t="s">
        <v>10608</v>
      </c>
      <c r="H1250" s="30">
        <v>9</v>
      </c>
      <c r="I1250" s="32">
        <v>43159</v>
      </c>
      <c r="J1250" s="32">
        <v>42388</v>
      </c>
      <c r="K1250" s="30"/>
      <c r="L1250" s="32">
        <v>37437</v>
      </c>
      <c r="M1250" s="30">
        <v>1195</v>
      </c>
      <c r="N1250" s="30">
        <v>0</v>
      </c>
      <c r="O1250" s="30">
        <v>6.64</v>
      </c>
      <c r="P1250" s="30">
        <v>79.680000000000007</v>
      </c>
      <c r="Q1250" s="30">
        <v>4.0199999999999996</v>
      </c>
      <c r="R1250" s="30">
        <v>70.42</v>
      </c>
      <c r="S1250" s="30">
        <v>1195</v>
      </c>
      <c r="T1250" s="30">
        <v>0</v>
      </c>
      <c r="U1250" s="30">
        <v>0</v>
      </c>
      <c r="V1250" s="30">
        <v>6.64</v>
      </c>
      <c r="W1250" s="30">
        <v>79.680000000000007</v>
      </c>
      <c r="X1250" s="30">
        <v>4.0199999999999996</v>
      </c>
      <c r="Y1250" s="30">
        <v>70.42</v>
      </c>
      <c r="Z1250" s="30">
        <v>1195</v>
      </c>
      <c r="AA1250" s="30">
        <v>136.82</v>
      </c>
      <c r="AB1250" s="30">
        <v>0</v>
      </c>
      <c r="AC1250" s="30">
        <v>0</v>
      </c>
      <c r="AD1250" s="30">
        <v>0</v>
      </c>
    </row>
    <row r="1251" spans="1:30" hidden="1">
      <c r="A1251" s="30" t="s">
        <v>1974</v>
      </c>
      <c r="B1251" s="30" t="s">
        <v>1975</v>
      </c>
      <c r="C1251" s="30" t="b">
        <v>1</v>
      </c>
      <c r="D1251" s="30" t="s">
        <v>1240</v>
      </c>
      <c r="E1251" s="30" t="s">
        <v>10607</v>
      </c>
      <c r="F1251" s="30"/>
      <c r="G1251" s="30" t="s">
        <v>10608</v>
      </c>
      <c r="H1251" s="30">
        <v>9</v>
      </c>
      <c r="I1251" s="32">
        <v>43190</v>
      </c>
      <c r="J1251" s="32">
        <v>42388</v>
      </c>
      <c r="K1251" s="30"/>
      <c r="L1251" s="32">
        <v>37468</v>
      </c>
      <c r="M1251" s="30">
        <v>675.44</v>
      </c>
      <c r="N1251" s="30">
        <v>0</v>
      </c>
      <c r="O1251" s="30">
        <v>3.75</v>
      </c>
      <c r="P1251" s="30">
        <v>45</v>
      </c>
      <c r="Q1251" s="30">
        <v>2.62</v>
      </c>
      <c r="R1251" s="30">
        <v>43.87</v>
      </c>
      <c r="S1251" s="30">
        <v>675.44</v>
      </c>
      <c r="T1251" s="30">
        <v>0</v>
      </c>
      <c r="U1251" s="30">
        <v>0</v>
      </c>
      <c r="V1251" s="30">
        <v>3.75</v>
      </c>
      <c r="W1251" s="30">
        <v>45</v>
      </c>
      <c r="X1251" s="30">
        <v>2.62</v>
      </c>
      <c r="Y1251" s="30">
        <v>43.87</v>
      </c>
      <c r="Z1251" s="30">
        <v>675.44</v>
      </c>
      <c r="AA1251" s="30">
        <v>77.62</v>
      </c>
      <c r="AB1251" s="30">
        <v>0</v>
      </c>
      <c r="AC1251" s="30">
        <v>0</v>
      </c>
      <c r="AD1251" s="30">
        <v>0</v>
      </c>
    </row>
    <row r="1252" spans="1:30" hidden="1">
      <c r="A1252" s="30" t="s">
        <v>1976</v>
      </c>
      <c r="B1252" s="30" t="s">
        <v>1977</v>
      </c>
      <c r="C1252" s="30" t="b">
        <v>1</v>
      </c>
      <c r="D1252" s="30" t="s">
        <v>1240</v>
      </c>
      <c r="E1252" s="30" t="s">
        <v>10607</v>
      </c>
      <c r="F1252" s="30"/>
      <c r="G1252" s="30" t="s">
        <v>10608</v>
      </c>
      <c r="H1252" s="30">
        <v>9</v>
      </c>
      <c r="I1252" s="32">
        <v>43190</v>
      </c>
      <c r="J1252" s="32">
        <v>42388</v>
      </c>
      <c r="K1252" s="30"/>
      <c r="L1252" s="32">
        <v>37468</v>
      </c>
      <c r="M1252" s="30">
        <v>984.88</v>
      </c>
      <c r="N1252" s="30">
        <v>0</v>
      </c>
      <c r="O1252" s="30">
        <v>5.47</v>
      </c>
      <c r="P1252" s="30">
        <v>65.64</v>
      </c>
      <c r="Q1252" s="30">
        <v>3.74</v>
      </c>
      <c r="R1252" s="30">
        <v>63.91</v>
      </c>
      <c r="S1252" s="30">
        <v>984.88</v>
      </c>
      <c r="T1252" s="30">
        <v>0</v>
      </c>
      <c r="U1252" s="30">
        <v>0</v>
      </c>
      <c r="V1252" s="30">
        <v>5.47</v>
      </c>
      <c r="W1252" s="30">
        <v>65.64</v>
      </c>
      <c r="X1252" s="30">
        <v>3.74</v>
      </c>
      <c r="Y1252" s="30">
        <v>63.91</v>
      </c>
      <c r="Z1252" s="30">
        <v>984.88</v>
      </c>
      <c r="AA1252" s="30">
        <v>113.14</v>
      </c>
      <c r="AB1252" s="30">
        <v>0</v>
      </c>
      <c r="AC1252" s="30">
        <v>0</v>
      </c>
      <c r="AD1252" s="30">
        <v>0</v>
      </c>
    </row>
    <row r="1253" spans="1:30" hidden="1">
      <c r="A1253" s="30" t="s">
        <v>1978</v>
      </c>
      <c r="B1253" s="30" t="s">
        <v>1979</v>
      </c>
      <c r="C1253" s="30" t="b">
        <v>1</v>
      </c>
      <c r="D1253" s="30" t="s">
        <v>1240</v>
      </c>
      <c r="E1253" s="30" t="s">
        <v>10607</v>
      </c>
      <c r="F1253" s="30"/>
      <c r="G1253" s="30" t="s">
        <v>10608</v>
      </c>
      <c r="H1253" s="30">
        <v>0</v>
      </c>
      <c r="I1253" s="32">
        <v>43190</v>
      </c>
      <c r="J1253" s="32">
        <v>42388</v>
      </c>
      <c r="K1253" s="30"/>
      <c r="L1253" s="32">
        <v>37652</v>
      </c>
      <c r="M1253" s="30">
        <v>685</v>
      </c>
      <c r="N1253" s="30">
        <v>0</v>
      </c>
      <c r="O1253" s="30">
        <v>3.81</v>
      </c>
      <c r="P1253" s="30">
        <v>45.72</v>
      </c>
      <c r="Q1253" s="30">
        <v>3.81</v>
      </c>
      <c r="R1253" s="30">
        <v>45.72</v>
      </c>
      <c r="S1253" s="30">
        <v>664.28</v>
      </c>
      <c r="T1253" s="30">
        <v>20.72</v>
      </c>
      <c r="U1253" s="30">
        <v>20.72</v>
      </c>
      <c r="V1253" s="30">
        <v>3.81</v>
      </c>
      <c r="W1253" s="30">
        <v>45.72</v>
      </c>
      <c r="X1253" s="30">
        <v>3.81</v>
      </c>
      <c r="Y1253" s="30">
        <v>45.72</v>
      </c>
      <c r="Z1253" s="30">
        <v>664.28</v>
      </c>
      <c r="AA1253" s="30">
        <v>123.59</v>
      </c>
      <c r="AB1253" s="30">
        <v>0</v>
      </c>
      <c r="AC1253" s="30">
        <v>0</v>
      </c>
      <c r="AD1253" s="30">
        <v>0</v>
      </c>
    </row>
    <row r="1254" spans="1:30" hidden="1">
      <c r="A1254" s="30" t="s">
        <v>1980</v>
      </c>
      <c r="B1254" s="30" t="s">
        <v>1981</v>
      </c>
      <c r="C1254" s="30" t="b">
        <v>1</v>
      </c>
      <c r="D1254" s="30" t="s">
        <v>1240</v>
      </c>
      <c r="E1254" s="30" t="s">
        <v>10607</v>
      </c>
      <c r="F1254" s="30"/>
      <c r="G1254" s="30" t="s">
        <v>10608</v>
      </c>
      <c r="H1254" s="30">
        <v>0</v>
      </c>
      <c r="I1254" s="32">
        <v>43190</v>
      </c>
      <c r="J1254" s="32">
        <v>42388</v>
      </c>
      <c r="K1254" s="30"/>
      <c r="L1254" s="32">
        <v>37741</v>
      </c>
      <c r="M1254" s="30">
        <v>1180</v>
      </c>
      <c r="N1254" s="30">
        <v>0</v>
      </c>
      <c r="O1254" s="30">
        <v>6.56</v>
      </c>
      <c r="P1254" s="30">
        <v>78.72</v>
      </c>
      <c r="Q1254" s="30">
        <v>6.56</v>
      </c>
      <c r="R1254" s="30">
        <v>78.72</v>
      </c>
      <c r="S1254" s="30">
        <v>1126.75</v>
      </c>
      <c r="T1254" s="30">
        <v>53.25</v>
      </c>
      <c r="U1254" s="30">
        <v>53.25</v>
      </c>
      <c r="V1254" s="30">
        <v>6.56</v>
      </c>
      <c r="W1254" s="30">
        <v>78.72</v>
      </c>
      <c r="X1254" s="30">
        <v>6.56</v>
      </c>
      <c r="Y1254" s="30">
        <v>78.72</v>
      </c>
      <c r="Z1254" s="30">
        <v>1126.75</v>
      </c>
      <c r="AA1254" s="30">
        <v>210.69</v>
      </c>
      <c r="AB1254" s="30">
        <v>0</v>
      </c>
      <c r="AC1254" s="30">
        <v>0</v>
      </c>
      <c r="AD1254" s="30">
        <v>0</v>
      </c>
    </row>
    <row r="1255" spans="1:30" hidden="1">
      <c r="A1255" s="30" t="s">
        <v>1982</v>
      </c>
      <c r="B1255" s="30" t="s">
        <v>1983</v>
      </c>
      <c r="C1255" s="30" t="b">
        <v>1</v>
      </c>
      <c r="D1255" s="30" t="s">
        <v>1240</v>
      </c>
      <c r="E1255" s="30" t="s">
        <v>10607</v>
      </c>
      <c r="F1255" s="30"/>
      <c r="G1255" s="30" t="s">
        <v>10608</v>
      </c>
      <c r="H1255" s="30">
        <v>0</v>
      </c>
      <c r="I1255" s="32">
        <v>43190</v>
      </c>
      <c r="J1255" s="32">
        <v>42388</v>
      </c>
      <c r="K1255" s="30"/>
      <c r="L1255" s="32">
        <v>37772</v>
      </c>
      <c r="M1255" s="30">
        <v>450</v>
      </c>
      <c r="N1255" s="30">
        <v>0</v>
      </c>
      <c r="O1255" s="30">
        <v>2.5</v>
      </c>
      <c r="P1255" s="30">
        <v>30</v>
      </c>
      <c r="Q1255" s="30">
        <v>2.5</v>
      </c>
      <c r="R1255" s="30">
        <v>30</v>
      </c>
      <c r="S1255" s="30">
        <v>427.13</v>
      </c>
      <c r="T1255" s="30">
        <v>22.87</v>
      </c>
      <c r="U1255" s="30">
        <v>22.87</v>
      </c>
      <c r="V1255" s="30">
        <v>2.5</v>
      </c>
      <c r="W1255" s="30">
        <v>30</v>
      </c>
      <c r="X1255" s="30">
        <v>2.5</v>
      </c>
      <c r="Y1255" s="30">
        <v>30</v>
      </c>
      <c r="Z1255" s="30">
        <v>427.13</v>
      </c>
      <c r="AA1255" s="30">
        <v>80.37</v>
      </c>
      <c r="AB1255" s="30">
        <v>0</v>
      </c>
      <c r="AC1255" s="30">
        <v>0</v>
      </c>
      <c r="AD1255" s="30">
        <v>0</v>
      </c>
    </row>
    <row r="1256" spans="1:30" hidden="1">
      <c r="A1256" s="30" t="s">
        <v>1984</v>
      </c>
      <c r="B1256" s="30" t="s">
        <v>1985</v>
      </c>
      <c r="C1256" s="30" t="b">
        <v>1</v>
      </c>
      <c r="D1256" s="30" t="s">
        <v>1240</v>
      </c>
      <c r="E1256" s="30" t="s">
        <v>10607</v>
      </c>
      <c r="F1256" s="30"/>
      <c r="G1256" s="30" t="s">
        <v>10608</v>
      </c>
      <c r="H1256" s="30">
        <v>0</v>
      </c>
      <c r="I1256" s="32">
        <v>43190</v>
      </c>
      <c r="J1256" s="32">
        <v>42388</v>
      </c>
      <c r="K1256" s="30"/>
      <c r="L1256" s="32">
        <v>38846</v>
      </c>
      <c r="M1256" s="30">
        <v>949.5</v>
      </c>
      <c r="N1256" s="30">
        <v>0</v>
      </c>
      <c r="O1256" s="30">
        <v>5.28</v>
      </c>
      <c r="P1256" s="30">
        <v>63.36</v>
      </c>
      <c r="Q1256" s="30">
        <v>5.28</v>
      </c>
      <c r="R1256" s="30">
        <v>63.36</v>
      </c>
      <c r="S1256" s="30">
        <v>752.25</v>
      </c>
      <c r="T1256" s="30">
        <v>197.25</v>
      </c>
      <c r="U1256" s="30">
        <v>197.25</v>
      </c>
      <c r="V1256" s="30">
        <v>5.28</v>
      </c>
      <c r="W1256" s="30">
        <v>63.36</v>
      </c>
      <c r="X1256" s="30">
        <v>5.28</v>
      </c>
      <c r="Y1256" s="30">
        <v>63.36</v>
      </c>
      <c r="Z1256" s="30">
        <v>752.25</v>
      </c>
      <c r="AA1256" s="30">
        <v>318.69</v>
      </c>
      <c r="AB1256" s="30">
        <v>0</v>
      </c>
      <c r="AC1256" s="30">
        <v>0</v>
      </c>
      <c r="AD1256" s="30">
        <v>0</v>
      </c>
    </row>
    <row r="1257" spans="1:30" hidden="1">
      <c r="A1257" s="30" t="s">
        <v>1986</v>
      </c>
      <c r="B1257" s="30" t="s">
        <v>1987</v>
      </c>
      <c r="C1257" s="30" t="b">
        <v>1</v>
      </c>
      <c r="D1257" s="30" t="s">
        <v>1240</v>
      </c>
      <c r="E1257" s="30" t="s">
        <v>10607</v>
      </c>
      <c r="F1257" s="30"/>
      <c r="G1257" s="30" t="s">
        <v>10608</v>
      </c>
      <c r="H1257" s="30">
        <v>0</v>
      </c>
      <c r="I1257" s="32">
        <v>43190</v>
      </c>
      <c r="J1257" s="32">
        <v>42388</v>
      </c>
      <c r="K1257" s="30"/>
      <c r="L1257" s="32">
        <v>38846</v>
      </c>
      <c r="M1257" s="30">
        <v>1950</v>
      </c>
      <c r="N1257" s="30">
        <v>0</v>
      </c>
      <c r="O1257" s="30">
        <v>10.83</v>
      </c>
      <c r="P1257" s="30">
        <v>129.96</v>
      </c>
      <c r="Q1257" s="30">
        <v>10.83</v>
      </c>
      <c r="R1257" s="30">
        <v>129.96</v>
      </c>
      <c r="S1257" s="30">
        <v>1544.28</v>
      </c>
      <c r="T1257" s="30">
        <v>405.72</v>
      </c>
      <c r="U1257" s="30">
        <v>405.72</v>
      </c>
      <c r="V1257" s="30">
        <v>10.83</v>
      </c>
      <c r="W1257" s="30">
        <v>129.96</v>
      </c>
      <c r="X1257" s="30">
        <v>10.83</v>
      </c>
      <c r="Y1257" s="30">
        <v>129.96</v>
      </c>
      <c r="Z1257" s="30">
        <v>1544.28</v>
      </c>
      <c r="AA1257" s="30">
        <v>654.80999999999995</v>
      </c>
      <c r="AB1257" s="30">
        <v>0</v>
      </c>
      <c r="AC1257" s="30">
        <v>0</v>
      </c>
      <c r="AD1257" s="30">
        <v>0</v>
      </c>
    </row>
    <row r="1258" spans="1:30" hidden="1">
      <c r="A1258" s="30" t="s">
        <v>1988</v>
      </c>
      <c r="B1258" s="30" t="s">
        <v>1989</v>
      </c>
      <c r="C1258" s="30" t="b">
        <v>1</v>
      </c>
      <c r="D1258" s="30" t="s">
        <v>1240</v>
      </c>
      <c r="E1258" s="30" t="s">
        <v>10607</v>
      </c>
      <c r="F1258" s="30"/>
      <c r="G1258" s="30" t="s">
        <v>10608</v>
      </c>
      <c r="H1258" s="30">
        <v>0</v>
      </c>
      <c r="I1258" s="32">
        <v>43190</v>
      </c>
      <c r="J1258" s="32">
        <v>42388</v>
      </c>
      <c r="K1258" s="30"/>
      <c r="L1258" s="32">
        <v>39234</v>
      </c>
      <c r="M1258" s="30">
        <v>8892</v>
      </c>
      <c r="N1258" s="30">
        <v>0</v>
      </c>
      <c r="O1258" s="30">
        <v>2.4300000000000002</v>
      </c>
      <c r="P1258" s="30">
        <v>29.16</v>
      </c>
      <c r="Q1258" s="30">
        <v>2.4300000000000002</v>
      </c>
      <c r="R1258" s="30">
        <v>29.16</v>
      </c>
      <c r="S1258" s="30">
        <v>8770.48</v>
      </c>
      <c r="T1258" s="30">
        <v>121.52</v>
      </c>
      <c r="U1258" s="30">
        <v>121.52</v>
      </c>
      <c r="V1258" s="30">
        <v>2.4300000000000002</v>
      </c>
      <c r="W1258" s="30">
        <v>29.16</v>
      </c>
      <c r="X1258" s="30">
        <v>2.4300000000000002</v>
      </c>
      <c r="Y1258" s="30">
        <v>29.16</v>
      </c>
      <c r="Z1258" s="30">
        <v>8770.48</v>
      </c>
      <c r="AA1258" s="30">
        <v>174.98</v>
      </c>
      <c r="AB1258" s="30">
        <v>0</v>
      </c>
      <c r="AC1258" s="30">
        <v>0</v>
      </c>
      <c r="AD1258" s="30">
        <v>0</v>
      </c>
    </row>
    <row r="1259" spans="1:30" hidden="1">
      <c r="A1259" s="30" t="s">
        <v>1990</v>
      </c>
      <c r="B1259" s="30" t="s">
        <v>1991</v>
      </c>
      <c r="C1259" s="30" t="b">
        <v>1</v>
      </c>
      <c r="D1259" s="30" t="s">
        <v>1240</v>
      </c>
      <c r="E1259" s="30" t="s">
        <v>10607</v>
      </c>
      <c r="F1259" s="30"/>
      <c r="G1259" s="30" t="s">
        <v>10608</v>
      </c>
      <c r="H1259" s="30">
        <v>9</v>
      </c>
      <c r="I1259" s="32">
        <v>42825</v>
      </c>
      <c r="J1259" s="32">
        <v>42388</v>
      </c>
      <c r="K1259" s="30"/>
      <c r="L1259" s="32">
        <v>39234</v>
      </c>
      <c r="M1259" s="30">
        <v>969</v>
      </c>
      <c r="N1259" s="30">
        <v>0</v>
      </c>
      <c r="O1259" s="30">
        <v>0</v>
      </c>
      <c r="P1259" s="30">
        <v>0</v>
      </c>
      <c r="Q1259" s="30">
        <v>0</v>
      </c>
      <c r="R1259" s="30">
        <v>0</v>
      </c>
      <c r="S1259" s="30">
        <v>969</v>
      </c>
      <c r="T1259" s="30">
        <v>0</v>
      </c>
      <c r="U1259" s="30">
        <v>0</v>
      </c>
      <c r="V1259" s="30">
        <v>0</v>
      </c>
      <c r="W1259" s="30">
        <v>0</v>
      </c>
      <c r="X1259" s="30">
        <v>0</v>
      </c>
      <c r="Y1259" s="30">
        <v>0</v>
      </c>
      <c r="Z1259" s="30">
        <v>969</v>
      </c>
      <c r="AA1259" s="30">
        <v>0</v>
      </c>
      <c r="AB1259" s="30">
        <v>0</v>
      </c>
      <c r="AC1259" s="30">
        <v>0</v>
      </c>
      <c r="AD1259" s="30">
        <v>0</v>
      </c>
    </row>
    <row r="1260" spans="1:30" hidden="1">
      <c r="A1260" s="30" t="s">
        <v>1992</v>
      </c>
      <c r="B1260" s="30" t="s">
        <v>1993</v>
      </c>
      <c r="C1260" s="30" t="b">
        <v>1</v>
      </c>
      <c r="D1260" s="30" t="s">
        <v>1240</v>
      </c>
      <c r="E1260" s="30" t="s">
        <v>10607</v>
      </c>
      <c r="F1260" s="30"/>
      <c r="G1260" s="30" t="s">
        <v>10608</v>
      </c>
      <c r="H1260" s="30">
        <v>9</v>
      </c>
      <c r="I1260" s="32">
        <v>42825</v>
      </c>
      <c r="J1260" s="32">
        <v>42388</v>
      </c>
      <c r="K1260" s="30"/>
      <c r="L1260" s="32">
        <v>39234</v>
      </c>
      <c r="M1260" s="30">
        <v>2200</v>
      </c>
      <c r="N1260" s="30">
        <v>0</v>
      </c>
      <c r="O1260" s="30">
        <v>0</v>
      </c>
      <c r="P1260" s="30">
        <v>0</v>
      </c>
      <c r="Q1260" s="30">
        <v>0</v>
      </c>
      <c r="R1260" s="30">
        <v>0</v>
      </c>
      <c r="S1260" s="30">
        <v>2200</v>
      </c>
      <c r="T1260" s="30">
        <v>0</v>
      </c>
      <c r="U1260" s="30">
        <v>0</v>
      </c>
      <c r="V1260" s="30">
        <v>0</v>
      </c>
      <c r="W1260" s="30">
        <v>0</v>
      </c>
      <c r="X1260" s="30">
        <v>0</v>
      </c>
      <c r="Y1260" s="30">
        <v>0</v>
      </c>
      <c r="Z1260" s="30">
        <v>2200</v>
      </c>
      <c r="AA1260" s="30">
        <v>0</v>
      </c>
      <c r="AB1260" s="30">
        <v>0</v>
      </c>
      <c r="AC1260" s="30">
        <v>0</v>
      </c>
      <c r="AD1260" s="30">
        <v>0</v>
      </c>
    </row>
    <row r="1261" spans="1:30" hidden="1">
      <c r="A1261" s="30" t="s">
        <v>1994</v>
      </c>
      <c r="B1261" s="30" t="s">
        <v>1995</v>
      </c>
      <c r="C1261" s="30" t="b">
        <v>1</v>
      </c>
      <c r="D1261" s="30" t="s">
        <v>1240</v>
      </c>
      <c r="E1261" s="30" t="s">
        <v>10607</v>
      </c>
      <c r="F1261" s="30"/>
      <c r="G1261" s="30" t="s">
        <v>10608</v>
      </c>
      <c r="H1261" s="30">
        <v>9</v>
      </c>
      <c r="I1261" s="32">
        <v>42825</v>
      </c>
      <c r="J1261" s="32">
        <v>42388</v>
      </c>
      <c r="K1261" s="30"/>
      <c r="L1261" s="32">
        <v>39234</v>
      </c>
      <c r="M1261" s="30">
        <v>1026</v>
      </c>
      <c r="N1261" s="30">
        <v>0</v>
      </c>
      <c r="O1261" s="30">
        <v>0</v>
      </c>
      <c r="P1261" s="30">
        <v>0</v>
      </c>
      <c r="Q1261" s="30">
        <v>0</v>
      </c>
      <c r="R1261" s="30">
        <v>0</v>
      </c>
      <c r="S1261" s="30">
        <v>1026</v>
      </c>
      <c r="T1261" s="30">
        <v>0</v>
      </c>
      <c r="U1261" s="30">
        <v>0</v>
      </c>
      <c r="V1261" s="30">
        <v>0</v>
      </c>
      <c r="W1261" s="30">
        <v>0</v>
      </c>
      <c r="X1261" s="30">
        <v>0</v>
      </c>
      <c r="Y1261" s="30">
        <v>0</v>
      </c>
      <c r="Z1261" s="30">
        <v>1026</v>
      </c>
      <c r="AA1261" s="30">
        <v>0</v>
      </c>
      <c r="AB1261" s="30">
        <v>0</v>
      </c>
      <c r="AC1261" s="30">
        <v>0</v>
      </c>
      <c r="AD1261" s="30">
        <v>0</v>
      </c>
    </row>
    <row r="1262" spans="1:30" hidden="1">
      <c r="A1262" s="30" t="s">
        <v>1996</v>
      </c>
      <c r="B1262" s="30" t="s">
        <v>1997</v>
      </c>
      <c r="C1262" s="30" t="b">
        <v>1</v>
      </c>
      <c r="D1262" s="30" t="s">
        <v>1240</v>
      </c>
      <c r="E1262" s="30" t="s">
        <v>10607</v>
      </c>
      <c r="F1262" s="30"/>
      <c r="G1262" s="30" t="s">
        <v>10608</v>
      </c>
      <c r="H1262" s="30">
        <v>9</v>
      </c>
      <c r="I1262" s="32">
        <v>42825</v>
      </c>
      <c r="J1262" s="32">
        <v>42388</v>
      </c>
      <c r="K1262" s="30"/>
      <c r="L1262" s="32">
        <v>39234</v>
      </c>
      <c r="M1262" s="30">
        <v>2667.6</v>
      </c>
      <c r="N1262" s="30">
        <v>0</v>
      </c>
      <c r="O1262" s="30">
        <v>0</v>
      </c>
      <c r="P1262" s="30">
        <v>0</v>
      </c>
      <c r="Q1262" s="30">
        <v>0</v>
      </c>
      <c r="R1262" s="30">
        <v>0</v>
      </c>
      <c r="S1262" s="30">
        <v>2667.6</v>
      </c>
      <c r="T1262" s="30">
        <v>0</v>
      </c>
      <c r="U1262" s="30">
        <v>0</v>
      </c>
      <c r="V1262" s="30">
        <v>0</v>
      </c>
      <c r="W1262" s="30">
        <v>0</v>
      </c>
      <c r="X1262" s="30">
        <v>0</v>
      </c>
      <c r="Y1262" s="30">
        <v>0</v>
      </c>
      <c r="Z1262" s="30">
        <v>2667.6</v>
      </c>
      <c r="AA1262" s="30">
        <v>0</v>
      </c>
      <c r="AB1262" s="30">
        <v>0</v>
      </c>
      <c r="AC1262" s="30">
        <v>0</v>
      </c>
      <c r="AD1262" s="30">
        <v>0</v>
      </c>
    </row>
    <row r="1263" spans="1:30" hidden="1">
      <c r="A1263" s="30" t="s">
        <v>1998</v>
      </c>
      <c r="B1263" s="30" t="s">
        <v>1999</v>
      </c>
      <c r="C1263" s="30" t="b">
        <v>1</v>
      </c>
      <c r="D1263" s="30" t="s">
        <v>1240</v>
      </c>
      <c r="E1263" s="30" t="s">
        <v>10607</v>
      </c>
      <c r="F1263" s="30"/>
      <c r="G1263" s="30" t="s">
        <v>10608</v>
      </c>
      <c r="H1263" s="30">
        <v>0</v>
      </c>
      <c r="I1263" s="32">
        <v>43190</v>
      </c>
      <c r="J1263" s="32">
        <v>42388</v>
      </c>
      <c r="K1263" s="30"/>
      <c r="L1263" s="32">
        <v>39234</v>
      </c>
      <c r="M1263" s="30">
        <v>2667.6</v>
      </c>
      <c r="N1263" s="30">
        <v>0</v>
      </c>
      <c r="O1263" s="30">
        <v>14.82</v>
      </c>
      <c r="P1263" s="30">
        <v>177.84</v>
      </c>
      <c r="Q1263" s="30">
        <v>14.82</v>
      </c>
      <c r="R1263" s="30">
        <v>177.84</v>
      </c>
      <c r="S1263" s="30">
        <v>1926.62</v>
      </c>
      <c r="T1263" s="30">
        <v>740.98</v>
      </c>
      <c r="U1263" s="30">
        <v>740.98</v>
      </c>
      <c r="V1263" s="30">
        <v>14.82</v>
      </c>
      <c r="W1263" s="30">
        <v>177.84</v>
      </c>
      <c r="X1263" s="30">
        <v>14.82</v>
      </c>
      <c r="Y1263" s="30">
        <v>177.84</v>
      </c>
      <c r="Z1263" s="30">
        <v>1926.62</v>
      </c>
      <c r="AA1263" s="30">
        <v>1067.02</v>
      </c>
      <c r="AB1263" s="30">
        <v>0</v>
      </c>
      <c r="AC1263" s="30">
        <v>0</v>
      </c>
      <c r="AD1263" s="30">
        <v>0</v>
      </c>
    </row>
    <row r="1264" spans="1:30" hidden="1">
      <c r="A1264" s="30" t="s">
        <v>2000</v>
      </c>
      <c r="B1264" s="30" t="s">
        <v>2001</v>
      </c>
      <c r="C1264" s="30" t="b">
        <v>1</v>
      </c>
      <c r="D1264" s="30" t="s">
        <v>1240</v>
      </c>
      <c r="E1264" s="30" t="s">
        <v>10607</v>
      </c>
      <c r="F1264" s="30"/>
      <c r="G1264" s="30" t="s">
        <v>10608</v>
      </c>
      <c r="H1264" s="30">
        <v>9</v>
      </c>
      <c r="I1264" s="32">
        <v>42825</v>
      </c>
      <c r="J1264" s="32">
        <v>42388</v>
      </c>
      <c r="K1264" s="30"/>
      <c r="L1264" s="32">
        <v>39234</v>
      </c>
      <c r="M1264" s="30">
        <v>969</v>
      </c>
      <c r="N1264" s="30">
        <v>0</v>
      </c>
      <c r="O1264" s="30">
        <v>0</v>
      </c>
      <c r="P1264" s="30">
        <v>0</v>
      </c>
      <c r="Q1264" s="30">
        <v>0</v>
      </c>
      <c r="R1264" s="30">
        <v>0</v>
      </c>
      <c r="S1264" s="30">
        <v>969</v>
      </c>
      <c r="T1264" s="30">
        <v>0</v>
      </c>
      <c r="U1264" s="30">
        <v>0</v>
      </c>
      <c r="V1264" s="30">
        <v>0</v>
      </c>
      <c r="W1264" s="30">
        <v>0</v>
      </c>
      <c r="X1264" s="30">
        <v>0</v>
      </c>
      <c r="Y1264" s="30">
        <v>0</v>
      </c>
      <c r="Z1264" s="30">
        <v>969</v>
      </c>
      <c r="AA1264" s="30">
        <v>0</v>
      </c>
      <c r="AB1264" s="30">
        <v>0</v>
      </c>
      <c r="AC1264" s="30">
        <v>0</v>
      </c>
      <c r="AD1264" s="30">
        <v>0</v>
      </c>
    </row>
    <row r="1265" spans="1:30" hidden="1">
      <c r="A1265" s="30" t="s">
        <v>2002</v>
      </c>
      <c r="B1265" s="30" t="s">
        <v>2003</v>
      </c>
      <c r="C1265" s="30" t="b">
        <v>1</v>
      </c>
      <c r="D1265" s="30" t="s">
        <v>1240</v>
      </c>
      <c r="E1265" s="30" t="s">
        <v>10607</v>
      </c>
      <c r="F1265" s="30"/>
      <c r="G1265" s="30" t="s">
        <v>10608</v>
      </c>
      <c r="H1265" s="30">
        <v>9</v>
      </c>
      <c r="I1265" s="32">
        <v>42825</v>
      </c>
      <c r="J1265" s="32">
        <v>42388</v>
      </c>
      <c r="K1265" s="30"/>
      <c r="L1265" s="32">
        <v>39234</v>
      </c>
      <c r="M1265" s="30">
        <v>1026</v>
      </c>
      <c r="N1265" s="30">
        <v>0</v>
      </c>
      <c r="O1265" s="30">
        <v>0</v>
      </c>
      <c r="P1265" s="30">
        <v>0</v>
      </c>
      <c r="Q1265" s="30">
        <v>0</v>
      </c>
      <c r="R1265" s="30">
        <v>0</v>
      </c>
      <c r="S1265" s="30">
        <v>1026</v>
      </c>
      <c r="T1265" s="30">
        <v>0</v>
      </c>
      <c r="U1265" s="30">
        <v>0</v>
      </c>
      <c r="V1265" s="30">
        <v>0</v>
      </c>
      <c r="W1265" s="30">
        <v>0</v>
      </c>
      <c r="X1265" s="30">
        <v>0</v>
      </c>
      <c r="Y1265" s="30">
        <v>0</v>
      </c>
      <c r="Z1265" s="30">
        <v>1026</v>
      </c>
      <c r="AA1265" s="30">
        <v>0</v>
      </c>
      <c r="AB1265" s="30">
        <v>0</v>
      </c>
      <c r="AC1265" s="30">
        <v>0</v>
      </c>
      <c r="AD1265" s="30">
        <v>0</v>
      </c>
    </row>
    <row r="1266" spans="1:30" hidden="1">
      <c r="A1266" s="30" t="s">
        <v>2004</v>
      </c>
      <c r="B1266" s="30" t="s">
        <v>2005</v>
      </c>
      <c r="C1266" s="30" t="b">
        <v>1</v>
      </c>
      <c r="D1266" s="30" t="s">
        <v>1240</v>
      </c>
      <c r="E1266" s="30" t="s">
        <v>10607</v>
      </c>
      <c r="F1266" s="30"/>
      <c r="G1266" s="30" t="s">
        <v>10608</v>
      </c>
      <c r="H1266" s="30">
        <v>9</v>
      </c>
      <c r="I1266" s="32">
        <v>42825</v>
      </c>
      <c r="J1266" s="32">
        <v>42388</v>
      </c>
      <c r="K1266" s="30"/>
      <c r="L1266" s="32">
        <v>39234</v>
      </c>
      <c r="M1266" s="30">
        <v>2667.6</v>
      </c>
      <c r="N1266" s="30">
        <v>0</v>
      </c>
      <c r="O1266" s="30">
        <v>0</v>
      </c>
      <c r="P1266" s="30">
        <v>0</v>
      </c>
      <c r="Q1266" s="30">
        <v>0</v>
      </c>
      <c r="R1266" s="30">
        <v>0</v>
      </c>
      <c r="S1266" s="30">
        <v>2667.6</v>
      </c>
      <c r="T1266" s="30">
        <v>0</v>
      </c>
      <c r="U1266" s="30">
        <v>0</v>
      </c>
      <c r="V1266" s="30">
        <v>0</v>
      </c>
      <c r="W1266" s="30">
        <v>0</v>
      </c>
      <c r="X1266" s="30">
        <v>0</v>
      </c>
      <c r="Y1266" s="30">
        <v>0</v>
      </c>
      <c r="Z1266" s="30">
        <v>2667.6</v>
      </c>
      <c r="AA1266" s="30">
        <v>0</v>
      </c>
      <c r="AB1266" s="30">
        <v>0</v>
      </c>
      <c r="AC1266" s="30">
        <v>0</v>
      </c>
      <c r="AD1266" s="30">
        <v>0</v>
      </c>
    </row>
    <row r="1267" spans="1:30" hidden="1">
      <c r="A1267" s="30" t="s">
        <v>2006</v>
      </c>
      <c r="B1267" s="30" t="s">
        <v>2007</v>
      </c>
      <c r="C1267" s="30" t="b">
        <v>1</v>
      </c>
      <c r="D1267" s="30" t="s">
        <v>1240</v>
      </c>
      <c r="E1267" s="30" t="s">
        <v>10607</v>
      </c>
      <c r="F1267" s="30"/>
      <c r="G1267" s="30" t="s">
        <v>10608</v>
      </c>
      <c r="H1267" s="30">
        <v>9</v>
      </c>
      <c r="I1267" s="32">
        <v>42825</v>
      </c>
      <c r="J1267" s="32">
        <v>42388</v>
      </c>
      <c r="K1267" s="30"/>
      <c r="L1267" s="32">
        <v>39234</v>
      </c>
      <c r="M1267" s="30">
        <v>1026</v>
      </c>
      <c r="N1267" s="30">
        <v>0</v>
      </c>
      <c r="O1267" s="30">
        <v>0</v>
      </c>
      <c r="P1267" s="30">
        <v>0</v>
      </c>
      <c r="Q1267" s="30">
        <v>0</v>
      </c>
      <c r="R1267" s="30">
        <v>0</v>
      </c>
      <c r="S1267" s="30">
        <v>1026</v>
      </c>
      <c r="T1267" s="30">
        <v>0</v>
      </c>
      <c r="U1267" s="30">
        <v>0</v>
      </c>
      <c r="V1267" s="30">
        <v>0</v>
      </c>
      <c r="W1267" s="30">
        <v>0</v>
      </c>
      <c r="X1267" s="30">
        <v>0</v>
      </c>
      <c r="Y1267" s="30">
        <v>0</v>
      </c>
      <c r="Z1267" s="30">
        <v>1026</v>
      </c>
      <c r="AA1267" s="30">
        <v>0</v>
      </c>
      <c r="AB1267" s="30">
        <v>0</v>
      </c>
      <c r="AC1267" s="30">
        <v>0</v>
      </c>
      <c r="AD1267" s="30">
        <v>0</v>
      </c>
    </row>
    <row r="1268" spans="1:30" hidden="1">
      <c r="A1268" s="30" t="s">
        <v>2008</v>
      </c>
      <c r="B1268" s="30" t="s">
        <v>2009</v>
      </c>
      <c r="C1268" s="30" t="b">
        <v>1</v>
      </c>
      <c r="D1268" s="30" t="s">
        <v>1240</v>
      </c>
      <c r="E1268" s="30" t="s">
        <v>10607</v>
      </c>
      <c r="F1268" s="30"/>
      <c r="G1268" s="30" t="s">
        <v>10608</v>
      </c>
      <c r="H1268" s="30">
        <v>9</v>
      </c>
      <c r="I1268" s="32">
        <v>42825</v>
      </c>
      <c r="J1268" s="32">
        <v>42388</v>
      </c>
      <c r="K1268" s="30"/>
      <c r="L1268" s="32">
        <v>39234</v>
      </c>
      <c r="M1268" s="30">
        <v>2667.6</v>
      </c>
      <c r="N1268" s="30">
        <v>0</v>
      </c>
      <c r="O1268" s="30">
        <v>0</v>
      </c>
      <c r="P1268" s="30">
        <v>0</v>
      </c>
      <c r="Q1268" s="30">
        <v>0</v>
      </c>
      <c r="R1268" s="30">
        <v>0</v>
      </c>
      <c r="S1268" s="30">
        <v>2667.6</v>
      </c>
      <c r="T1268" s="30">
        <v>0</v>
      </c>
      <c r="U1268" s="30">
        <v>0</v>
      </c>
      <c r="V1268" s="30">
        <v>0</v>
      </c>
      <c r="W1268" s="30">
        <v>0</v>
      </c>
      <c r="X1268" s="30">
        <v>0</v>
      </c>
      <c r="Y1268" s="30">
        <v>0</v>
      </c>
      <c r="Z1268" s="30">
        <v>2667.6</v>
      </c>
      <c r="AA1268" s="30">
        <v>0</v>
      </c>
      <c r="AB1268" s="30">
        <v>0</v>
      </c>
      <c r="AC1268" s="30">
        <v>0</v>
      </c>
      <c r="AD1268" s="30">
        <v>0</v>
      </c>
    </row>
    <row r="1269" spans="1:30" hidden="1">
      <c r="A1269" s="30" t="s">
        <v>2010</v>
      </c>
      <c r="B1269" s="30" t="s">
        <v>2011</v>
      </c>
      <c r="C1269" s="30" t="b">
        <v>1</v>
      </c>
      <c r="D1269" s="30" t="s">
        <v>1240</v>
      </c>
      <c r="E1269" s="30" t="s">
        <v>10607</v>
      </c>
      <c r="F1269" s="30"/>
      <c r="G1269" s="30" t="s">
        <v>10608</v>
      </c>
      <c r="H1269" s="30">
        <v>0</v>
      </c>
      <c r="I1269" s="32">
        <v>43190</v>
      </c>
      <c r="J1269" s="32">
        <v>42388</v>
      </c>
      <c r="K1269" s="30"/>
      <c r="L1269" s="32">
        <v>39234</v>
      </c>
      <c r="M1269" s="30">
        <v>770.64</v>
      </c>
      <c r="N1269" s="30">
        <v>0</v>
      </c>
      <c r="O1269" s="30">
        <v>4.28</v>
      </c>
      <c r="P1269" s="30">
        <v>51.36</v>
      </c>
      <c r="Q1269" s="30">
        <v>4.28</v>
      </c>
      <c r="R1269" s="30">
        <v>51.36</v>
      </c>
      <c r="S1269" s="30">
        <v>556.53</v>
      </c>
      <c r="T1269" s="30">
        <v>214.11</v>
      </c>
      <c r="U1269" s="30">
        <v>214.11</v>
      </c>
      <c r="V1269" s="30">
        <v>4.28</v>
      </c>
      <c r="W1269" s="30">
        <v>51.36</v>
      </c>
      <c r="X1269" s="30">
        <v>4.28</v>
      </c>
      <c r="Y1269" s="30">
        <v>51.36</v>
      </c>
      <c r="Z1269" s="30">
        <v>556.53</v>
      </c>
      <c r="AA1269" s="30">
        <v>308.27</v>
      </c>
      <c r="AB1269" s="30">
        <v>0</v>
      </c>
      <c r="AC1269" s="30">
        <v>0</v>
      </c>
      <c r="AD1269" s="30">
        <v>0</v>
      </c>
    </row>
    <row r="1270" spans="1:30" hidden="1">
      <c r="A1270" s="30" t="s">
        <v>2012</v>
      </c>
      <c r="B1270" s="30" t="s">
        <v>2013</v>
      </c>
      <c r="C1270" s="30" t="b">
        <v>1</v>
      </c>
      <c r="D1270" s="30" t="s">
        <v>1240</v>
      </c>
      <c r="E1270" s="30" t="s">
        <v>10607</v>
      </c>
      <c r="F1270" s="30"/>
      <c r="G1270" s="30" t="s">
        <v>10608</v>
      </c>
      <c r="H1270" s="30">
        <v>9</v>
      </c>
      <c r="I1270" s="32">
        <v>42825</v>
      </c>
      <c r="J1270" s="32">
        <v>42388</v>
      </c>
      <c r="K1270" s="30"/>
      <c r="L1270" s="32">
        <v>39234</v>
      </c>
      <c r="M1270" s="30">
        <v>2667.6</v>
      </c>
      <c r="N1270" s="30">
        <v>0</v>
      </c>
      <c r="O1270" s="30">
        <v>0</v>
      </c>
      <c r="P1270" s="30">
        <v>0</v>
      </c>
      <c r="Q1270" s="30">
        <v>0</v>
      </c>
      <c r="R1270" s="30">
        <v>0</v>
      </c>
      <c r="S1270" s="30">
        <v>2667.6</v>
      </c>
      <c r="T1270" s="30">
        <v>0</v>
      </c>
      <c r="U1270" s="30">
        <v>0</v>
      </c>
      <c r="V1270" s="30">
        <v>0</v>
      </c>
      <c r="W1270" s="30">
        <v>0</v>
      </c>
      <c r="X1270" s="30">
        <v>0</v>
      </c>
      <c r="Y1270" s="30">
        <v>0</v>
      </c>
      <c r="Z1270" s="30">
        <v>2667.6</v>
      </c>
      <c r="AA1270" s="30">
        <v>0</v>
      </c>
      <c r="AB1270" s="30">
        <v>0</v>
      </c>
      <c r="AC1270" s="30">
        <v>0</v>
      </c>
      <c r="AD1270" s="30">
        <v>0</v>
      </c>
    </row>
    <row r="1271" spans="1:30" hidden="1">
      <c r="A1271" s="30" t="s">
        <v>2014</v>
      </c>
      <c r="B1271" s="30" t="s">
        <v>2015</v>
      </c>
      <c r="C1271" s="30" t="b">
        <v>1</v>
      </c>
      <c r="D1271" s="30" t="s">
        <v>1240</v>
      </c>
      <c r="E1271" s="30" t="s">
        <v>10607</v>
      </c>
      <c r="F1271" s="30"/>
      <c r="G1271" s="30" t="s">
        <v>10608</v>
      </c>
      <c r="H1271" s="30">
        <v>0</v>
      </c>
      <c r="I1271" s="32">
        <v>43190</v>
      </c>
      <c r="J1271" s="32">
        <v>42388</v>
      </c>
      <c r="K1271" s="30"/>
      <c r="L1271" s="32">
        <v>39264</v>
      </c>
      <c r="M1271" s="30">
        <v>3707.28</v>
      </c>
      <c r="N1271" s="30">
        <v>0</v>
      </c>
      <c r="O1271" s="30">
        <v>1.5</v>
      </c>
      <c r="P1271" s="30">
        <v>18.12</v>
      </c>
      <c r="Q1271" s="30">
        <v>1.51</v>
      </c>
      <c r="R1271" s="30">
        <v>18.09</v>
      </c>
      <c r="S1271" s="30">
        <v>3630.53</v>
      </c>
      <c r="T1271" s="30">
        <v>76.75</v>
      </c>
      <c r="U1271" s="30">
        <v>76.75</v>
      </c>
      <c r="V1271" s="30">
        <v>1.5</v>
      </c>
      <c r="W1271" s="30">
        <v>18.12</v>
      </c>
      <c r="X1271" s="30">
        <v>1.51</v>
      </c>
      <c r="Y1271" s="30">
        <v>18.09</v>
      </c>
      <c r="Z1271" s="30">
        <v>3630.53</v>
      </c>
      <c r="AA1271" s="30">
        <v>108.43</v>
      </c>
      <c r="AB1271" s="30">
        <v>0</v>
      </c>
      <c r="AC1271" s="30">
        <v>0</v>
      </c>
      <c r="AD1271" s="30">
        <v>0</v>
      </c>
    </row>
    <row r="1272" spans="1:30" hidden="1">
      <c r="A1272" s="30" t="s">
        <v>2016</v>
      </c>
      <c r="B1272" s="30" t="s">
        <v>2017</v>
      </c>
      <c r="C1272" s="30" t="b">
        <v>1</v>
      </c>
      <c r="D1272" s="30" t="s">
        <v>1240</v>
      </c>
      <c r="E1272" s="30" t="s">
        <v>10607</v>
      </c>
      <c r="F1272" s="30"/>
      <c r="G1272" s="30" t="s">
        <v>10608</v>
      </c>
      <c r="H1272" s="30">
        <v>0</v>
      </c>
      <c r="I1272" s="32">
        <v>43190</v>
      </c>
      <c r="J1272" s="32">
        <v>42388</v>
      </c>
      <c r="K1272" s="30"/>
      <c r="L1272" s="32">
        <v>38780</v>
      </c>
      <c r="M1272" s="30">
        <v>969</v>
      </c>
      <c r="N1272" s="30">
        <v>0</v>
      </c>
      <c r="O1272" s="30">
        <v>5.47</v>
      </c>
      <c r="P1272" s="30">
        <v>65.64</v>
      </c>
      <c r="Q1272" s="30">
        <v>5.47</v>
      </c>
      <c r="R1272" s="30">
        <v>65.64</v>
      </c>
      <c r="S1272" s="30">
        <v>777.49</v>
      </c>
      <c r="T1272" s="30">
        <v>191.51</v>
      </c>
      <c r="U1272" s="30">
        <v>191.51</v>
      </c>
      <c r="V1272" s="30">
        <v>5.47</v>
      </c>
      <c r="W1272" s="30">
        <v>65.64</v>
      </c>
      <c r="X1272" s="30">
        <v>5.47</v>
      </c>
      <c r="Y1272" s="30">
        <v>65.64</v>
      </c>
      <c r="Z1272" s="30">
        <v>777.49</v>
      </c>
      <c r="AA1272" s="30">
        <v>328.26</v>
      </c>
      <c r="AB1272" s="30">
        <v>0</v>
      </c>
      <c r="AC1272" s="30">
        <v>0</v>
      </c>
      <c r="AD1272" s="30">
        <v>0</v>
      </c>
    </row>
    <row r="1273" spans="1:30" hidden="1">
      <c r="A1273" s="30" t="s">
        <v>2018</v>
      </c>
      <c r="B1273" s="30" t="s">
        <v>2019</v>
      </c>
      <c r="C1273" s="30" t="b">
        <v>1</v>
      </c>
      <c r="D1273" s="30" t="s">
        <v>1240</v>
      </c>
      <c r="E1273" s="30" t="s">
        <v>10607</v>
      </c>
      <c r="F1273" s="30"/>
      <c r="G1273" s="30" t="s">
        <v>10608</v>
      </c>
      <c r="H1273" s="30">
        <v>0</v>
      </c>
      <c r="I1273" s="32">
        <v>43190</v>
      </c>
      <c r="J1273" s="32">
        <v>42388</v>
      </c>
      <c r="K1273" s="30"/>
      <c r="L1273" s="32">
        <v>38780</v>
      </c>
      <c r="M1273" s="30">
        <v>14820</v>
      </c>
      <c r="N1273" s="30">
        <v>0</v>
      </c>
      <c r="O1273" s="30">
        <v>82.51</v>
      </c>
      <c r="P1273" s="30">
        <v>990.12</v>
      </c>
      <c r="Q1273" s="30">
        <v>82.51</v>
      </c>
      <c r="R1273" s="30">
        <v>990.12</v>
      </c>
      <c r="S1273" s="30">
        <v>11849.66</v>
      </c>
      <c r="T1273" s="30">
        <v>2970.34</v>
      </c>
      <c r="U1273" s="30">
        <v>2970.34</v>
      </c>
      <c r="V1273" s="30">
        <v>82.51</v>
      </c>
      <c r="W1273" s="30">
        <v>990.12</v>
      </c>
      <c r="X1273" s="30">
        <v>82.51</v>
      </c>
      <c r="Y1273" s="30">
        <v>990.12</v>
      </c>
      <c r="Z1273" s="30">
        <v>11849.66</v>
      </c>
      <c r="AA1273" s="30">
        <v>5033.09</v>
      </c>
      <c r="AB1273" s="30">
        <v>0</v>
      </c>
      <c r="AC1273" s="30">
        <v>0</v>
      </c>
      <c r="AD1273" s="30">
        <v>0</v>
      </c>
    </row>
    <row r="1274" spans="1:30" hidden="1">
      <c r="A1274" s="30" t="s">
        <v>2020</v>
      </c>
      <c r="B1274" s="30" t="s">
        <v>2021</v>
      </c>
      <c r="C1274" s="30" t="b">
        <v>1</v>
      </c>
      <c r="D1274" s="30" t="s">
        <v>1240</v>
      </c>
      <c r="E1274" s="30" t="s">
        <v>10607</v>
      </c>
      <c r="F1274" s="30"/>
      <c r="G1274" s="30" t="s">
        <v>10608</v>
      </c>
      <c r="H1274" s="30">
        <v>9</v>
      </c>
      <c r="I1274" s="32">
        <v>42947</v>
      </c>
      <c r="J1274" s="32">
        <v>42388</v>
      </c>
      <c r="K1274" s="30"/>
      <c r="L1274" s="32">
        <v>39539</v>
      </c>
      <c r="M1274" s="30">
        <v>813.98</v>
      </c>
      <c r="N1274" s="30">
        <v>0</v>
      </c>
      <c r="O1274" s="30">
        <v>4.5199999999999996</v>
      </c>
      <c r="P1274" s="30">
        <v>54.24</v>
      </c>
      <c r="Q1274" s="30">
        <v>3.5</v>
      </c>
      <c r="R1274" s="30">
        <v>17.059999999999999</v>
      </c>
      <c r="S1274" s="30">
        <v>813.98</v>
      </c>
      <c r="T1274" s="30">
        <v>0</v>
      </c>
      <c r="U1274" s="30">
        <v>0</v>
      </c>
      <c r="V1274" s="30">
        <v>4.5199999999999996</v>
      </c>
      <c r="W1274" s="30">
        <v>54.24</v>
      </c>
      <c r="X1274" s="30">
        <v>3.5</v>
      </c>
      <c r="Y1274" s="30">
        <v>17.059999999999999</v>
      </c>
      <c r="Z1274" s="30">
        <v>813.98</v>
      </c>
      <c r="AA1274" s="30">
        <v>71.3</v>
      </c>
      <c r="AB1274" s="30">
        <v>0</v>
      </c>
      <c r="AC1274" s="30">
        <v>0</v>
      </c>
      <c r="AD1274" s="30">
        <v>0</v>
      </c>
    </row>
    <row r="1275" spans="1:30" hidden="1">
      <c r="A1275" s="30" t="s">
        <v>2022</v>
      </c>
      <c r="B1275" s="30" t="s">
        <v>2023</v>
      </c>
      <c r="C1275" s="30" t="b">
        <v>1</v>
      </c>
      <c r="D1275" s="30" t="s">
        <v>1240</v>
      </c>
      <c r="E1275" s="30" t="s">
        <v>10607</v>
      </c>
      <c r="F1275" s="30"/>
      <c r="G1275" s="30" t="s">
        <v>10608</v>
      </c>
      <c r="H1275" s="30">
        <v>9</v>
      </c>
      <c r="I1275" s="32">
        <v>42947</v>
      </c>
      <c r="J1275" s="32">
        <v>42388</v>
      </c>
      <c r="K1275" s="30"/>
      <c r="L1275" s="32">
        <v>39539</v>
      </c>
      <c r="M1275" s="30">
        <v>813.98</v>
      </c>
      <c r="N1275" s="30">
        <v>0</v>
      </c>
      <c r="O1275" s="30">
        <v>4.5199999999999996</v>
      </c>
      <c r="P1275" s="30">
        <v>54.24</v>
      </c>
      <c r="Q1275" s="30">
        <v>3.5</v>
      </c>
      <c r="R1275" s="30">
        <v>17.059999999999999</v>
      </c>
      <c r="S1275" s="30">
        <v>813.98</v>
      </c>
      <c r="T1275" s="30">
        <v>0</v>
      </c>
      <c r="U1275" s="30">
        <v>0</v>
      </c>
      <c r="V1275" s="30">
        <v>4.5199999999999996</v>
      </c>
      <c r="W1275" s="30">
        <v>54.24</v>
      </c>
      <c r="X1275" s="30">
        <v>3.5</v>
      </c>
      <c r="Y1275" s="30">
        <v>17.059999999999999</v>
      </c>
      <c r="Z1275" s="30">
        <v>813.98</v>
      </c>
      <c r="AA1275" s="30">
        <v>71.3</v>
      </c>
      <c r="AB1275" s="30">
        <v>0</v>
      </c>
      <c r="AC1275" s="30">
        <v>0</v>
      </c>
      <c r="AD1275" s="30">
        <v>0</v>
      </c>
    </row>
    <row r="1276" spans="1:30" hidden="1">
      <c r="A1276" s="30" t="s">
        <v>10693</v>
      </c>
      <c r="B1276" s="30" t="s">
        <v>10694</v>
      </c>
      <c r="C1276" s="30" t="b">
        <v>1</v>
      </c>
      <c r="D1276" s="30" t="s">
        <v>1240</v>
      </c>
      <c r="E1276" s="30" t="s">
        <v>10607</v>
      </c>
      <c r="F1276" s="30"/>
      <c r="G1276" s="30" t="s">
        <v>10608</v>
      </c>
      <c r="H1276" s="30">
        <v>10</v>
      </c>
      <c r="I1276" s="32">
        <v>42429</v>
      </c>
      <c r="J1276" s="32">
        <v>42388</v>
      </c>
      <c r="K1276" s="32">
        <v>42202</v>
      </c>
      <c r="L1276" s="32">
        <v>39539</v>
      </c>
      <c r="M1276" s="30">
        <v>1000.16</v>
      </c>
      <c r="N1276" s="30">
        <v>0</v>
      </c>
      <c r="O1276" s="30">
        <v>5.56</v>
      </c>
      <c r="P1276" s="30">
        <v>39.979999999999997</v>
      </c>
      <c r="Q1276" s="30">
        <v>5.56</v>
      </c>
      <c r="R1276" s="30">
        <v>61.16</v>
      </c>
      <c r="S1276" s="30">
        <v>741.59</v>
      </c>
      <c r="T1276" s="30">
        <v>258.57</v>
      </c>
      <c r="U1276" s="30">
        <v>258.57</v>
      </c>
      <c r="V1276" s="30">
        <v>5.56</v>
      </c>
      <c r="W1276" s="30">
        <v>39.979999999999997</v>
      </c>
      <c r="X1276" s="30">
        <v>5.56</v>
      </c>
      <c r="Y1276" s="30">
        <v>61.16</v>
      </c>
      <c r="Z1276" s="30">
        <v>741.59</v>
      </c>
      <c r="AA1276" s="30">
        <v>319.73</v>
      </c>
      <c r="AB1276" s="30">
        <v>258.57</v>
      </c>
      <c r="AC1276" s="30">
        <v>0</v>
      </c>
      <c r="AD1276" s="30">
        <v>-258.57</v>
      </c>
    </row>
    <row r="1277" spans="1:30" hidden="1">
      <c r="A1277" s="30" t="s">
        <v>2024</v>
      </c>
      <c r="B1277" s="30" t="s">
        <v>2025</v>
      </c>
      <c r="C1277" s="30" t="b">
        <v>1</v>
      </c>
      <c r="D1277" s="30" t="s">
        <v>1240</v>
      </c>
      <c r="E1277" s="30" t="s">
        <v>10607</v>
      </c>
      <c r="F1277" s="30"/>
      <c r="G1277" s="30" t="s">
        <v>10608</v>
      </c>
      <c r="H1277" s="30">
        <v>0</v>
      </c>
      <c r="I1277" s="32">
        <v>43190</v>
      </c>
      <c r="J1277" s="32">
        <v>42388</v>
      </c>
      <c r="K1277" s="30"/>
      <c r="L1277" s="32">
        <v>39539</v>
      </c>
      <c r="M1277" s="30">
        <v>1000.16</v>
      </c>
      <c r="N1277" s="30">
        <v>0</v>
      </c>
      <c r="O1277" s="30">
        <v>5.56</v>
      </c>
      <c r="P1277" s="30">
        <v>66.72</v>
      </c>
      <c r="Q1277" s="30">
        <v>5.56</v>
      </c>
      <c r="R1277" s="30">
        <v>66.72</v>
      </c>
      <c r="S1277" s="30">
        <v>880.59</v>
      </c>
      <c r="T1277" s="30">
        <v>119.57</v>
      </c>
      <c r="U1277" s="30">
        <v>119.57</v>
      </c>
      <c r="V1277" s="30">
        <v>5.56</v>
      </c>
      <c r="W1277" s="30">
        <v>66.72</v>
      </c>
      <c r="X1277" s="30">
        <v>5.56</v>
      </c>
      <c r="Y1277" s="30">
        <v>66.72</v>
      </c>
      <c r="Z1277" s="30">
        <v>880.59</v>
      </c>
      <c r="AA1277" s="30">
        <v>253.01</v>
      </c>
      <c r="AB1277" s="30">
        <v>0</v>
      </c>
      <c r="AC1277" s="30">
        <v>0</v>
      </c>
      <c r="AD1277" s="30">
        <v>0</v>
      </c>
    </row>
    <row r="1278" spans="1:30" hidden="1">
      <c r="A1278" s="30" t="s">
        <v>2026</v>
      </c>
      <c r="B1278" s="30" t="s">
        <v>2027</v>
      </c>
      <c r="C1278" s="30" t="b">
        <v>1</v>
      </c>
      <c r="D1278" s="30" t="s">
        <v>1240</v>
      </c>
      <c r="E1278" s="30" t="s">
        <v>10607</v>
      </c>
      <c r="F1278" s="30"/>
      <c r="G1278" s="30" t="s">
        <v>10608</v>
      </c>
      <c r="H1278" s="30">
        <v>0</v>
      </c>
      <c r="I1278" s="32">
        <v>43190</v>
      </c>
      <c r="J1278" s="32">
        <v>42388</v>
      </c>
      <c r="K1278" s="30"/>
      <c r="L1278" s="32">
        <v>39539</v>
      </c>
      <c r="M1278" s="30">
        <v>1000.16</v>
      </c>
      <c r="N1278" s="30">
        <v>0</v>
      </c>
      <c r="O1278" s="30">
        <v>5.56</v>
      </c>
      <c r="P1278" s="30">
        <v>66.72</v>
      </c>
      <c r="Q1278" s="30">
        <v>5.56</v>
      </c>
      <c r="R1278" s="30">
        <v>66.72</v>
      </c>
      <c r="S1278" s="30">
        <v>880.59</v>
      </c>
      <c r="T1278" s="30">
        <v>119.57</v>
      </c>
      <c r="U1278" s="30">
        <v>119.57</v>
      </c>
      <c r="V1278" s="30">
        <v>5.56</v>
      </c>
      <c r="W1278" s="30">
        <v>66.72</v>
      </c>
      <c r="X1278" s="30">
        <v>5.56</v>
      </c>
      <c r="Y1278" s="30">
        <v>66.72</v>
      </c>
      <c r="Z1278" s="30">
        <v>880.59</v>
      </c>
      <c r="AA1278" s="30">
        <v>253.01</v>
      </c>
      <c r="AB1278" s="30">
        <v>0</v>
      </c>
      <c r="AC1278" s="30">
        <v>0</v>
      </c>
      <c r="AD1278" s="30">
        <v>0</v>
      </c>
    </row>
    <row r="1279" spans="1:30" hidden="1">
      <c r="A1279" s="30" t="s">
        <v>2028</v>
      </c>
      <c r="B1279" s="30" t="s">
        <v>2029</v>
      </c>
      <c r="C1279" s="30" t="b">
        <v>1</v>
      </c>
      <c r="D1279" s="30" t="s">
        <v>1240</v>
      </c>
      <c r="E1279" s="30" t="s">
        <v>10607</v>
      </c>
      <c r="F1279" s="30"/>
      <c r="G1279" s="30" t="s">
        <v>10608</v>
      </c>
      <c r="H1279" s="30">
        <v>0</v>
      </c>
      <c r="I1279" s="32">
        <v>43190</v>
      </c>
      <c r="J1279" s="32">
        <v>42388</v>
      </c>
      <c r="K1279" s="30"/>
      <c r="L1279" s="32">
        <v>39539</v>
      </c>
      <c r="M1279" s="30">
        <v>5877.27</v>
      </c>
      <c r="N1279" s="30">
        <v>0</v>
      </c>
      <c r="O1279" s="30">
        <v>32.65</v>
      </c>
      <c r="P1279" s="30">
        <v>391.8</v>
      </c>
      <c r="Q1279" s="30">
        <v>32.65</v>
      </c>
      <c r="R1279" s="30">
        <v>391.8</v>
      </c>
      <c r="S1279" s="30">
        <v>4170.2700000000004</v>
      </c>
      <c r="T1279" s="30">
        <v>1707</v>
      </c>
      <c r="U1279" s="30">
        <v>1707</v>
      </c>
      <c r="V1279" s="30">
        <v>32.65</v>
      </c>
      <c r="W1279" s="30">
        <v>391.8</v>
      </c>
      <c r="X1279" s="30">
        <v>32.65</v>
      </c>
      <c r="Y1279" s="30">
        <v>391.8</v>
      </c>
      <c r="Z1279" s="30">
        <v>4170.2700000000004</v>
      </c>
      <c r="AA1279" s="30">
        <v>2490.6</v>
      </c>
      <c r="AB1279" s="30">
        <v>0</v>
      </c>
      <c r="AC1279" s="30">
        <v>0</v>
      </c>
      <c r="AD1279" s="30">
        <v>0</v>
      </c>
    </row>
    <row r="1280" spans="1:30" hidden="1">
      <c r="A1280" s="30" t="s">
        <v>10695</v>
      </c>
      <c r="B1280" s="30" t="s">
        <v>2030</v>
      </c>
      <c r="C1280" s="30" t="b">
        <v>1</v>
      </c>
      <c r="D1280" s="30" t="s">
        <v>1240</v>
      </c>
      <c r="E1280" s="30" t="s">
        <v>10607</v>
      </c>
      <c r="F1280" s="30"/>
      <c r="G1280" s="30" t="s">
        <v>10608</v>
      </c>
      <c r="H1280" s="30">
        <v>10</v>
      </c>
      <c r="I1280" s="32">
        <v>42429</v>
      </c>
      <c r="J1280" s="32">
        <v>42388</v>
      </c>
      <c r="K1280" s="32">
        <v>42202</v>
      </c>
      <c r="L1280" s="32">
        <v>39539</v>
      </c>
      <c r="M1280" s="30">
        <v>656.57</v>
      </c>
      <c r="N1280" s="30">
        <v>0</v>
      </c>
      <c r="O1280" s="30">
        <v>3.65</v>
      </c>
      <c r="P1280" s="30">
        <v>40.270000000000003</v>
      </c>
      <c r="Q1280" s="30">
        <v>3.65</v>
      </c>
      <c r="R1280" s="30">
        <v>40.15</v>
      </c>
      <c r="S1280" s="30">
        <v>374.69</v>
      </c>
      <c r="T1280" s="30">
        <v>281.88</v>
      </c>
      <c r="U1280" s="30">
        <v>281.88</v>
      </c>
      <c r="V1280" s="30">
        <v>3.65</v>
      </c>
      <c r="W1280" s="30">
        <v>40.270000000000003</v>
      </c>
      <c r="X1280" s="30">
        <v>3.65</v>
      </c>
      <c r="Y1280" s="30">
        <v>40.15</v>
      </c>
      <c r="Z1280" s="30">
        <v>374.69</v>
      </c>
      <c r="AA1280" s="30">
        <v>322.02999999999997</v>
      </c>
      <c r="AB1280" s="30">
        <v>281.88</v>
      </c>
      <c r="AC1280" s="30">
        <v>0</v>
      </c>
      <c r="AD1280" s="30">
        <v>-281.88</v>
      </c>
    </row>
    <row r="1281" spans="1:30" hidden="1">
      <c r="A1281" s="30" t="s">
        <v>10696</v>
      </c>
      <c r="B1281" s="30" t="s">
        <v>2030</v>
      </c>
      <c r="C1281" s="30" t="b">
        <v>1</v>
      </c>
      <c r="D1281" s="30" t="s">
        <v>1240</v>
      </c>
      <c r="E1281" s="30" t="s">
        <v>10607</v>
      </c>
      <c r="F1281" s="30"/>
      <c r="G1281" s="30" t="s">
        <v>10608</v>
      </c>
      <c r="H1281" s="30">
        <v>10</v>
      </c>
      <c r="I1281" s="32">
        <v>42429</v>
      </c>
      <c r="J1281" s="32">
        <v>42388</v>
      </c>
      <c r="K1281" s="32">
        <v>42202</v>
      </c>
      <c r="L1281" s="32">
        <v>39539</v>
      </c>
      <c r="M1281" s="30">
        <v>656.57</v>
      </c>
      <c r="N1281" s="30">
        <v>0</v>
      </c>
      <c r="O1281" s="30">
        <v>3.65</v>
      </c>
      <c r="P1281" s="30">
        <v>40.270000000000003</v>
      </c>
      <c r="Q1281" s="30">
        <v>3.65</v>
      </c>
      <c r="R1281" s="30">
        <v>40.15</v>
      </c>
      <c r="S1281" s="30">
        <v>374.69</v>
      </c>
      <c r="T1281" s="30">
        <v>281.88</v>
      </c>
      <c r="U1281" s="30">
        <v>281.88</v>
      </c>
      <c r="V1281" s="30">
        <v>3.65</v>
      </c>
      <c r="W1281" s="30">
        <v>40.270000000000003</v>
      </c>
      <c r="X1281" s="30">
        <v>3.65</v>
      </c>
      <c r="Y1281" s="30">
        <v>40.15</v>
      </c>
      <c r="Z1281" s="30">
        <v>374.69</v>
      </c>
      <c r="AA1281" s="30">
        <v>322.02999999999997</v>
      </c>
      <c r="AB1281" s="30">
        <v>281.88</v>
      </c>
      <c r="AC1281" s="30">
        <v>0</v>
      </c>
      <c r="AD1281" s="30">
        <v>-281.88</v>
      </c>
    </row>
    <row r="1282" spans="1:30" hidden="1">
      <c r="A1282" s="30" t="s">
        <v>10697</v>
      </c>
      <c r="B1282" s="30" t="s">
        <v>2030</v>
      </c>
      <c r="C1282" s="30" t="b">
        <v>1</v>
      </c>
      <c r="D1282" s="30" t="s">
        <v>1240</v>
      </c>
      <c r="E1282" s="30" t="s">
        <v>10607</v>
      </c>
      <c r="F1282" s="30"/>
      <c r="G1282" s="30" t="s">
        <v>10608</v>
      </c>
      <c r="H1282" s="30">
        <v>10</v>
      </c>
      <c r="I1282" s="32">
        <v>42429</v>
      </c>
      <c r="J1282" s="32">
        <v>42388</v>
      </c>
      <c r="K1282" s="32">
        <v>42202</v>
      </c>
      <c r="L1282" s="32">
        <v>39539</v>
      </c>
      <c r="M1282" s="30">
        <v>656.57</v>
      </c>
      <c r="N1282" s="30">
        <v>0</v>
      </c>
      <c r="O1282" s="30">
        <v>3.65</v>
      </c>
      <c r="P1282" s="30">
        <v>40.270000000000003</v>
      </c>
      <c r="Q1282" s="30">
        <v>3.65</v>
      </c>
      <c r="R1282" s="30">
        <v>40.15</v>
      </c>
      <c r="S1282" s="30">
        <v>374.69</v>
      </c>
      <c r="T1282" s="30">
        <v>281.88</v>
      </c>
      <c r="U1282" s="30">
        <v>281.88</v>
      </c>
      <c r="V1282" s="30">
        <v>3.65</v>
      </c>
      <c r="W1282" s="30">
        <v>40.270000000000003</v>
      </c>
      <c r="X1282" s="30">
        <v>3.65</v>
      </c>
      <c r="Y1282" s="30">
        <v>40.15</v>
      </c>
      <c r="Z1282" s="30">
        <v>374.69</v>
      </c>
      <c r="AA1282" s="30">
        <v>322.02999999999997</v>
      </c>
      <c r="AB1282" s="30">
        <v>281.88</v>
      </c>
      <c r="AC1282" s="30">
        <v>0</v>
      </c>
      <c r="AD1282" s="30">
        <v>-281.88</v>
      </c>
    </row>
    <row r="1283" spans="1:30" hidden="1">
      <c r="A1283" s="30" t="s">
        <v>10698</v>
      </c>
      <c r="B1283" s="30" t="s">
        <v>2030</v>
      </c>
      <c r="C1283" s="30" t="b">
        <v>1</v>
      </c>
      <c r="D1283" s="30" t="s">
        <v>1240</v>
      </c>
      <c r="E1283" s="30" t="s">
        <v>10607</v>
      </c>
      <c r="F1283" s="30"/>
      <c r="G1283" s="30" t="s">
        <v>10608</v>
      </c>
      <c r="H1283" s="30">
        <v>10</v>
      </c>
      <c r="I1283" s="32">
        <v>42429</v>
      </c>
      <c r="J1283" s="32">
        <v>42388</v>
      </c>
      <c r="K1283" s="32">
        <v>42202</v>
      </c>
      <c r="L1283" s="32">
        <v>39539</v>
      </c>
      <c r="M1283" s="30">
        <v>656.57</v>
      </c>
      <c r="N1283" s="30">
        <v>0</v>
      </c>
      <c r="O1283" s="30">
        <v>3.65</v>
      </c>
      <c r="P1283" s="30">
        <v>40.270000000000003</v>
      </c>
      <c r="Q1283" s="30">
        <v>3.65</v>
      </c>
      <c r="R1283" s="30">
        <v>40.15</v>
      </c>
      <c r="S1283" s="30">
        <v>374.69</v>
      </c>
      <c r="T1283" s="30">
        <v>281.88</v>
      </c>
      <c r="U1283" s="30">
        <v>281.88</v>
      </c>
      <c r="V1283" s="30">
        <v>3.65</v>
      </c>
      <c r="W1283" s="30">
        <v>40.270000000000003</v>
      </c>
      <c r="X1283" s="30">
        <v>3.65</v>
      </c>
      <c r="Y1283" s="30">
        <v>40.15</v>
      </c>
      <c r="Z1283" s="30">
        <v>374.69</v>
      </c>
      <c r="AA1283" s="30">
        <v>322.02999999999997</v>
      </c>
      <c r="AB1283" s="30">
        <v>281.88</v>
      </c>
      <c r="AC1283" s="30">
        <v>0</v>
      </c>
      <c r="AD1283" s="30">
        <v>-281.88</v>
      </c>
    </row>
    <row r="1284" spans="1:30" hidden="1">
      <c r="A1284" s="30" t="s">
        <v>2031</v>
      </c>
      <c r="B1284" s="30" t="s">
        <v>2030</v>
      </c>
      <c r="C1284" s="30" t="b">
        <v>1</v>
      </c>
      <c r="D1284" s="30" t="s">
        <v>1240</v>
      </c>
      <c r="E1284" s="30" t="s">
        <v>10607</v>
      </c>
      <c r="F1284" s="30"/>
      <c r="G1284" s="30" t="s">
        <v>10608</v>
      </c>
      <c r="H1284" s="30">
        <v>0</v>
      </c>
      <c r="I1284" s="32">
        <v>43190</v>
      </c>
      <c r="J1284" s="32">
        <v>42388</v>
      </c>
      <c r="K1284" s="30"/>
      <c r="L1284" s="32">
        <v>39539</v>
      </c>
      <c r="M1284" s="30">
        <v>656.57</v>
      </c>
      <c r="N1284" s="30">
        <v>0</v>
      </c>
      <c r="O1284" s="30">
        <v>3.65</v>
      </c>
      <c r="P1284" s="30">
        <v>43.8</v>
      </c>
      <c r="Q1284" s="30">
        <v>3.65</v>
      </c>
      <c r="R1284" s="30">
        <v>43.8</v>
      </c>
      <c r="S1284" s="30">
        <v>465.94</v>
      </c>
      <c r="T1284" s="30">
        <v>190.63</v>
      </c>
      <c r="U1284" s="30">
        <v>190.63</v>
      </c>
      <c r="V1284" s="30">
        <v>3.65</v>
      </c>
      <c r="W1284" s="30">
        <v>43.8</v>
      </c>
      <c r="X1284" s="30">
        <v>3.65</v>
      </c>
      <c r="Y1284" s="30">
        <v>43.8</v>
      </c>
      <c r="Z1284" s="30">
        <v>465.94</v>
      </c>
      <c r="AA1284" s="30">
        <v>278.23</v>
      </c>
      <c r="AB1284" s="30">
        <v>0</v>
      </c>
      <c r="AC1284" s="30">
        <v>0</v>
      </c>
      <c r="AD1284" s="30">
        <v>0</v>
      </c>
    </row>
    <row r="1285" spans="1:30" hidden="1">
      <c r="A1285" s="30" t="s">
        <v>2032</v>
      </c>
      <c r="B1285" s="30" t="s">
        <v>2030</v>
      </c>
      <c r="C1285" s="30" t="b">
        <v>1</v>
      </c>
      <c r="D1285" s="30" t="s">
        <v>1240</v>
      </c>
      <c r="E1285" s="30" t="s">
        <v>10607</v>
      </c>
      <c r="F1285" s="30"/>
      <c r="G1285" s="30" t="s">
        <v>10608</v>
      </c>
      <c r="H1285" s="30">
        <v>0</v>
      </c>
      <c r="I1285" s="32">
        <v>43190</v>
      </c>
      <c r="J1285" s="32">
        <v>42388</v>
      </c>
      <c r="K1285" s="30"/>
      <c r="L1285" s="32">
        <v>39539</v>
      </c>
      <c r="M1285" s="30">
        <v>656.57</v>
      </c>
      <c r="N1285" s="30">
        <v>0</v>
      </c>
      <c r="O1285" s="30">
        <v>3.65</v>
      </c>
      <c r="P1285" s="30">
        <v>43.8</v>
      </c>
      <c r="Q1285" s="30">
        <v>3.65</v>
      </c>
      <c r="R1285" s="30">
        <v>43.8</v>
      </c>
      <c r="S1285" s="30">
        <v>465.94</v>
      </c>
      <c r="T1285" s="30">
        <v>190.63</v>
      </c>
      <c r="U1285" s="30">
        <v>190.63</v>
      </c>
      <c r="V1285" s="30">
        <v>3.65</v>
      </c>
      <c r="W1285" s="30">
        <v>43.8</v>
      </c>
      <c r="X1285" s="30">
        <v>3.65</v>
      </c>
      <c r="Y1285" s="30">
        <v>43.8</v>
      </c>
      <c r="Z1285" s="30">
        <v>465.94</v>
      </c>
      <c r="AA1285" s="30">
        <v>278.23</v>
      </c>
      <c r="AB1285" s="30">
        <v>0</v>
      </c>
      <c r="AC1285" s="30">
        <v>0</v>
      </c>
      <c r="AD1285" s="30">
        <v>0</v>
      </c>
    </row>
    <row r="1286" spans="1:30" hidden="1">
      <c r="A1286" s="30" t="s">
        <v>2033</v>
      </c>
      <c r="B1286" s="30" t="s">
        <v>2030</v>
      </c>
      <c r="C1286" s="30" t="b">
        <v>1</v>
      </c>
      <c r="D1286" s="30" t="s">
        <v>1240</v>
      </c>
      <c r="E1286" s="30" t="s">
        <v>10607</v>
      </c>
      <c r="F1286" s="30"/>
      <c r="G1286" s="30" t="s">
        <v>10608</v>
      </c>
      <c r="H1286" s="30">
        <v>0</v>
      </c>
      <c r="I1286" s="32">
        <v>43190</v>
      </c>
      <c r="J1286" s="32">
        <v>42388</v>
      </c>
      <c r="K1286" s="30"/>
      <c r="L1286" s="32">
        <v>39539</v>
      </c>
      <c r="M1286" s="30">
        <v>656.57</v>
      </c>
      <c r="N1286" s="30">
        <v>0</v>
      </c>
      <c r="O1286" s="30">
        <v>3.65</v>
      </c>
      <c r="P1286" s="30">
        <v>43.8</v>
      </c>
      <c r="Q1286" s="30">
        <v>3.65</v>
      </c>
      <c r="R1286" s="30">
        <v>43.8</v>
      </c>
      <c r="S1286" s="30">
        <v>465.94</v>
      </c>
      <c r="T1286" s="30">
        <v>190.63</v>
      </c>
      <c r="U1286" s="30">
        <v>190.63</v>
      </c>
      <c r="V1286" s="30">
        <v>3.65</v>
      </c>
      <c r="W1286" s="30">
        <v>43.8</v>
      </c>
      <c r="X1286" s="30">
        <v>3.65</v>
      </c>
      <c r="Y1286" s="30">
        <v>43.8</v>
      </c>
      <c r="Z1286" s="30">
        <v>465.94</v>
      </c>
      <c r="AA1286" s="30">
        <v>278.23</v>
      </c>
      <c r="AB1286" s="30">
        <v>0</v>
      </c>
      <c r="AC1286" s="30">
        <v>0</v>
      </c>
      <c r="AD1286" s="30">
        <v>0</v>
      </c>
    </row>
    <row r="1287" spans="1:30" hidden="1">
      <c r="A1287" s="30" t="s">
        <v>2034</v>
      </c>
      <c r="B1287" s="30" t="s">
        <v>2030</v>
      </c>
      <c r="C1287" s="30" t="b">
        <v>1</v>
      </c>
      <c r="D1287" s="30" t="s">
        <v>1240</v>
      </c>
      <c r="E1287" s="30" t="s">
        <v>10607</v>
      </c>
      <c r="F1287" s="30"/>
      <c r="G1287" s="30" t="s">
        <v>10608</v>
      </c>
      <c r="H1287" s="30">
        <v>0</v>
      </c>
      <c r="I1287" s="32">
        <v>43190</v>
      </c>
      <c r="J1287" s="32">
        <v>42388</v>
      </c>
      <c r="K1287" s="30"/>
      <c r="L1287" s="32">
        <v>39539</v>
      </c>
      <c r="M1287" s="30">
        <v>656.57</v>
      </c>
      <c r="N1287" s="30">
        <v>0</v>
      </c>
      <c r="O1287" s="30">
        <v>3.65</v>
      </c>
      <c r="P1287" s="30">
        <v>43.8</v>
      </c>
      <c r="Q1287" s="30">
        <v>3.65</v>
      </c>
      <c r="R1287" s="30">
        <v>43.8</v>
      </c>
      <c r="S1287" s="30">
        <v>465.94</v>
      </c>
      <c r="T1287" s="30">
        <v>190.63</v>
      </c>
      <c r="U1287" s="30">
        <v>190.63</v>
      </c>
      <c r="V1287" s="30">
        <v>3.65</v>
      </c>
      <c r="W1287" s="30">
        <v>43.8</v>
      </c>
      <c r="X1287" s="30">
        <v>3.65</v>
      </c>
      <c r="Y1287" s="30">
        <v>43.8</v>
      </c>
      <c r="Z1287" s="30">
        <v>465.94</v>
      </c>
      <c r="AA1287" s="30">
        <v>278.23</v>
      </c>
      <c r="AB1287" s="30">
        <v>0</v>
      </c>
      <c r="AC1287" s="30">
        <v>0</v>
      </c>
      <c r="AD1287" s="30">
        <v>0</v>
      </c>
    </row>
    <row r="1288" spans="1:30" hidden="1">
      <c r="A1288" s="30" t="s">
        <v>2035</v>
      </c>
      <c r="B1288" s="30" t="s">
        <v>2030</v>
      </c>
      <c r="C1288" s="30" t="b">
        <v>1</v>
      </c>
      <c r="D1288" s="30" t="s">
        <v>1240</v>
      </c>
      <c r="E1288" s="30" t="s">
        <v>10607</v>
      </c>
      <c r="F1288" s="30"/>
      <c r="G1288" s="30" t="s">
        <v>10608</v>
      </c>
      <c r="H1288" s="30">
        <v>0</v>
      </c>
      <c r="I1288" s="32">
        <v>43190</v>
      </c>
      <c r="J1288" s="32">
        <v>42388</v>
      </c>
      <c r="K1288" s="30"/>
      <c r="L1288" s="32">
        <v>39539</v>
      </c>
      <c r="M1288" s="30">
        <v>656.57</v>
      </c>
      <c r="N1288" s="30">
        <v>0</v>
      </c>
      <c r="O1288" s="30">
        <v>3.65</v>
      </c>
      <c r="P1288" s="30">
        <v>43.8</v>
      </c>
      <c r="Q1288" s="30">
        <v>3.65</v>
      </c>
      <c r="R1288" s="30">
        <v>43.8</v>
      </c>
      <c r="S1288" s="30">
        <v>465.94</v>
      </c>
      <c r="T1288" s="30">
        <v>190.63</v>
      </c>
      <c r="U1288" s="30">
        <v>190.63</v>
      </c>
      <c r="V1288" s="30">
        <v>3.65</v>
      </c>
      <c r="W1288" s="30">
        <v>43.8</v>
      </c>
      <c r="X1288" s="30">
        <v>3.65</v>
      </c>
      <c r="Y1288" s="30">
        <v>43.8</v>
      </c>
      <c r="Z1288" s="30">
        <v>465.94</v>
      </c>
      <c r="AA1288" s="30">
        <v>278.23</v>
      </c>
      <c r="AB1288" s="30">
        <v>0</v>
      </c>
      <c r="AC1288" s="30">
        <v>0</v>
      </c>
      <c r="AD1288" s="30">
        <v>0</v>
      </c>
    </row>
    <row r="1289" spans="1:30" hidden="1">
      <c r="A1289" s="30" t="s">
        <v>2036</v>
      </c>
      <c r="B1289" s="30" t="s">
        <v>2030</v>
      </c>
      <c r="C1289" s="30" t="b">
        <v>1</v>
      </c>
      <c r="D1289" s="30" t="s">
        <v>1240</v>
      </c>
      <c r="E1289" s="30" t="s">
        <v>10607</v>
      </c>
      <c r="F1289" s="30"/>
      <c r="G1289" s="30" t="s">
        <v>10608</v>
      </c>
      <c r="H1289" s="30">
        <v>0</v>
      </c>
      <c r="I1289" s="32">
        <v>43190</v>
      </c>
      <c r="J1289" s="32">
        <v>42388</v>
      </c>
      <c r="K1289" s="30"/>
      <c r="L1289" s="32">
        <v>39539</v>
      </c>
      <c r="M1289" s="30">
        <v>656.57</v>
      </c>
      <c r="N1289" s="30">
        <v>0</v>
      </c>
      <c r="O1289" s="30">
        <v>3.65</v>
      </c>
      <c r="P1289" s="30">
        <v>43.8</v>
      </c>
      <c r="Q1289" s="30">
        <v>3.65</v>
      </c>
      <c r="R1289" s="30">
        <v>43.8</v>
      </c>
      <c r="S1289" s="30">
        <v>465.94</v>
      </c>
      <c r="T1289" s="30">
        <v>190.63</v>
      </c>
      <c r="U1289" s="30">
        <v>190.63</v>
      </c>
      <c r="V1289" s="30">
        <v>3.65</v>
      </c>
      <c r="W1289" s="30">
        <v>43.8</v>
      </c>
      <c r="X1289" s="30">
        <v>3.65</v>
      </c>
      <c r="Y1289" s="30">
        <v>43.8</v>
      </c>
      <c r="Z1289" s="30">
        <v>465.94</v>
      </c>
      <c r="AA1289" s="30">
        <v>278.23</v>
      </c>
      <c r="AB1289" s="30">
        <v>0</v>
      </c>
      <c r="AC1289" s="30">
        <v>0</v>
      </c>
      <c r="AD1289" s="30">
        <v>0</v>
      </c>
    </row>
    <row r="1290" spans="1:30" hidden="1">
      <c r="A1290" s="30" t="s">
        <v>2037</v>
      </c>
      <c r="B1290" s="30" t="s">
        <v>2030</v>
      </c>
      <c r="C1290" s="30" t="b">
        <v>1</v>
      </c>
      <c r="D1290" s="30" t="s">
        <v>1240</v>
      </c>
      <c r="E1290" s="30" t="s">
        <v>10607</v>
      </c>
      <c r="F1290" s="30"/>
      <c r="G1290" s="30" t="s">
        <v>10608</v>
      </c>
      <c r="H1290" s="30">
        <v>0</v>
      </c>
      <c r="I1290" s="32">
        <v>43190</v>
      </c>
      <c r="J1290" s="32">
        <v>42388</v>
      </c>
      <c r="K1290" s="30"/>
      <c r="L1290" s="32">
        <v>39539</v>
      </c>
      <c r="M1290" s="30">
        <v>656.57</v>
      </c>
      <c r="N1290" s="30">
        <v>0</v>
      </c>
      <c r="O1290" s="30">
        <v>3.65</v>
      </c>
      <c r="P1290" s="30">
        <v>43.8</v>
      </c>
      <c r="Q1290" s="30">
        <v>3.65</v>
      </c>
      <c r="R1290" s="30">
        <v>43.8</v>
      </c>
      <c r="S1290" s="30">
        <v>465.94</v>
      </c>
      <c r="T1290" s="30">
        <v>190.63</v>
      </c>
      <c r="U1290" s="30">
        <v>190.63</v>
      </c>
      <c r="V1290" s="30">
        <v>3.65</v>
      </c>
      <c r="W1290" s="30">
        <v>43.8</v>
      </c>
      <c r="X1290" s="30">
        <v>3.65</v>
      </c>
      <c r="Y1290" s="30">
        <v>43.8</v>
      </c>
      <c r="Z1290" s="30">
        <v>465.94</v>
      </c>
      <c r="AA1290" s="30">
        <v>278.23</v>
      </c>
      <c r="AB1290" s="30">
        <v>0</v>
      </c>
      <c r="AC1290" s="30">
        <v>0</v>
      </c>
      <c r="AD1290" s="30">
        <v>0</v>
      </c>
    </row>
    <row r="1291" spans="1:30" hidden="1">
      <c r="A1291" s="30" t="s">
        <v>2038</v>
      </c>
      <c r="B1291" s="30" t="s">
        <v>2030</v>
      </c>
      <c r="C1291" s="30" t="b">
        <v>1</v>
      </c>
      <c r="D1291" s="30" t="s">
        <v>1240</v>
      </c>
      <c r="E1291" s="30" t="s">
        <v>10607</v>
      </c>
      <c r="F1291" s="30"/>
      <c r="G1291" s="30" t="s">
        <v>10608</v>
      </c>
      <c r="H1291" s="30">
        <v>0</v>
      </c>
      <c r="I1291" s="32">
        <v>43190</v>
      </c>
      <c r="J1291" s="32">
        <v>42388</v>
      </c>
      <c r="K1291" s="30"/>
      <c r="L1291" s="32">
        <v>39539</v>
      </c>
      <c r="M1291" s="30">
        <v>656.57</v>
      </c>
      <c r="N1291" s="30">
        <v>0</v>
      </c>
      <c r="O1291" s="30">
        <v>3.65</v>
      </c>
      <c r="P1291" s="30">
        <v>43.8</v>
      </c>
      <c r="Q1291" s="30">
        <v>3.65</v>
      </c>
      <c r="R1291" s="30">
        <v>43.8</v>
      </c>
      <c r="S1291" s="30">
        <v>465.94</v>
      </c>
      <c r="T1291" s="30">
        <v>190.63</v>
      </c>
      <c r="U1291" s="30">
        <v>190.63</v>
      </c>
      <c r="V1291" s="30">
        <v>3.65</v>
      </c>
      <c r="W1291" s="30">
        <v>43.8</v>
      </c>
      <c r="X1291" s="30">
        <v>3.65</v>
      </c>
      <c r="Y1291" s="30">
        <v>43.8</v>
      </c>
      <c r="Z1291" s="30">
        <v>465.94</v>
      </c>
      <c r="AA1291" s="30">
        <v>278.23</v>
      </c>
      <c r="AB1291" s="30">
        <v>0</v>
      </c>
      <c r="AC1291" s="30">
        <v>0</v>
      </c>
      <c r="AD1291" s="30">
        <v>0</v>
      </c>
    </row>
    <row r="1292" spans="1:30" hidden="1">
      <c r="A1292" s="30" t="s">
        <v>2039</v>
      </c>
      <c r="B1292" s="30" t="s">
        <v>2030</v>
      </c>
      <c r="C1292" s="30" t="b">
        <v>1</v>
      </c>
      <c r="D1292" s="30" t="s">
        <v>1240</v>
      </c>
      <c r="E1292" s="30" t="s">
        <v>10607</v>
      </c>
      <c r="F1292" s="30"/>
      <c r="G1292" s="30" t="s">
        <v>10608</v>
      </c>
      <c r="H1292" s="30">
        <v>0</v>
      </c>
      <c r="I1292" s="32">
        <v>43190</v>
      </c>
      <c r="J1292" s="32">
        <v>42388</v>
      </c>
      <c r="K1292" s="30"/>
      <c r="L1292" s="32">
        <v>39539</v>
      </c>
      <c r="M1292" s="30">
        <v>656.57</v>
      </c>
      <c r="N1292" s="30">
        <v>0</v>
      </c>
      <c r="O1292" s="30">
        <v>3.65</v>
      </c>
      <c r="P1292" s="30">
        <v>43.8</v>
      </c>
      <c r="Q1292" s="30">
        <v>3.65</v>
      </c>
      <c r="R1292" s="30">
        <v>43.8</v>
      </c>
      <c r="S1292" s="30">
        <v>465.94</v>
      </c>
      <c r="T1292" s="30">
        <v>190.63</v>
      </c>
      <c r="U1292" s="30">
        <v>190.63</v>
      </c>
      <c r="V1292" s="30">
        <v>3.65</v>
      </c>
      <c r="W1292" s="30">
        <v>43.8</v>
      </c>
      <c r="X1292" s="30">
        <v>3.65</v>
      </c>
      <c r="Y1292" s="30">
        <v>43.8</v>
      </c>
      <c r="Z1292" s="30">
        <v>465.94</v>
      </c>
      <c r="AA1292" s="30">
        <v>278.23</v>
      </c>
      <c r="AB1292" s="30">
        <v>0</v>
      </c>
      <c r="AC1292" s="30">
        <v>0</v>
      </c>
      <c r="AD1292" s="30">
        <v>0</v>
      </c>
    </row>
    <row r="1293" spans="1:30" hidden="1">
      <c r="A1293" s="30" t="s">
        <v>2040</v>
      </c>
      <c r="B1293" s="30" t="s">
        <v>2030</v>
      </c>
      <c r="C1293" s="30" t="b">
        <v>1</v>
      </c>
      <c r="D1293" s="30" t="s">
        <v>1240</v>
      </c>
      <c r="E1293" s="30" t="s">
        <v>10607</v>
      </c>
      <c r="F1293" s="30"/>
      <c r="G1293" s="30" t="s">
        <v>10608</v>
      </c>
      <c r="H1293" s="30">
        <v>0</v>
      </c>
      <c r="I1293" s="32">
        <v>43190</v>
      </c>
      <c r="J1293" s="32">
        <v>42388</v>
      </c>
      <c r="K1293" s="30"/>
      <c r="L1293" s="32">
        <v>39539</v>
      </c>
      <c r="M1293" s="30">
        <v>656.57</v>
      </c>
      <c r="N1293" s="30">
        <v>0</v>
      </c>
      <c r="O1293" s="30">
        <v>3.65</v>
      </c>
      <c r="P1293" s="30">
        <v>43.8</v>
      </c>
      <c r="Q1293" s="30">
        <v>3.65</v>
      </c>
      <c r="R1293" s="30">
        <v>43.8</v>
      </c>
      <c r="S1293" s="30">
        <v>465.94</v>
      </c>
      <c r="T1293" s="30">
        <v>190.63</v>
      </c>
      <c r="U1293" s="30">
        <v>190.63</v>
      </c>
      <c r="V1293" s="30">
        <v>3.65</v>
      </c>
      <c r="W1293" s="30">
        <v>43.8</v>
      </c>
      <c r="X1293" s="30">
        <v>3.65</v>
      </c>
      <c r="Y1293" s="30">
        <v>43.8</v>
      </c>
      <c r="Z1293" s="30">
        <v>465.94</v>
      </c>
      <c r="AA1293" s="30">
        <v>278.23</v>
      </c>
      <c r="AB1293" s="30">
        <v>0</v>
      </c>
      <c r="AC1293" s="30">
        <v>0</v>
      </c>
      <c r="AD1293" s="30">
        <v>0</v>
      </c>
    </row>
    <row r="1294" spans="1:30" hidden="1">
      <c r="A1294" s="30" t="s">
        <v>2041</v>
      </c>
      <c r="B1294" s="30" t="s">
        <v>2030</v>
      </c>
      <c r="C1294" s="30" t="b">
        <v>1</v>
      </c>
      <c r="D1294" s="30" t="s">
        <v>1240</v>
      </c>
      <c r="E1294" s="30" t="s">
        <v>10607</v>
      </c>
      <c r="F1294" s="30"/>
      <c r="G1294" s="30" t="s">
        <v>10608</v>
      </c>
      <c r="H1294" s="30">
        <v>0</v>
      </c>
      <c r="I1294" s="32">
        <v>43190</v>
      </c>
      <c r="J1294" s="32">
        <v>42388</v>
      </c>
      <c r="K1294" s="30"/>
      <c r="L1294" s="32">
        <v>39539</v>
      </c>
      <c r="M1294" s="30">
        <v>656.57</v>
      </c>
      <c r="N1294" s="30">
        <v>0</v>
      </c>
      <c r="O1294" s="30">
        <v>3.65</v>
      </c>
      <c r="P1294" s="30">
        <v>43.8</v>
      </c>
      <c r="Q1294" s="30">
        <v>3.65</v>
      </c>
      <c r="R1294" s="30">
        <v>43.8</v>
      </c>
      <c r="S1294" s="30">
        <v>465.94</v>
      </c>
      <c r="T1294" s="30">
        <v>190.63</v>
      </c>
      <c r="U1294" s="30">
        <v>190.63</v>
      </c>
      <c r="V1294" s="30">
        <v>3.65</v>
      </c>
      <c r="W1294" s="30">
        <v>43.8</v>
      </c>
      <c r="X1294" s="30">
        <v>3.65</v>
      </c>
      <c r="Y1294" s="30">
        <v>43.8</v>
      </c>
      <c r="Z1294" s="30">
        <v>465.94</v>
      </c>
      <c r="AA1294" s="30">
        <v>278.23</v>
      </c>
      <c r="AB1294" s="30">
        <v>0</v>
      </c>
      <c r="AC1294" s="30">
        <v>0</v>
      </c>
      <c r="AD1294" s="30">
        <v>0</v>
      </c>
    </row>
    <row r="1295" spans="1:30" hidden="1">
      <c r="A1295" s="30" t="s">
        <v>2042</v>
      </c>
      <c r="B1295" s="30" t="s">
        <v>2030</v>
      </c>
      <c r="C1295" s="30" t="b">
        <v>1</v>
      </c>
      <c r="D1295" s="30" t="s">
        <v>1240</v>
      </c>
      <c r="E1295" s="30" t="s">
        <v>10607</v>
      </c>
      <c r="F1295" s="30"/>
      <c r="G1295" s="30" t="s">
        <v>10608</v>
      </c>
      <c r="H1295" s="30">
        <v>0</v>
      </c>
      <c r="I1295" s="32">
        <v>43190</v>
      </c>
      <c r="J1295" s="32">
        <v>42388</v>
      </c>
      <c r="K1295" s="30"/>
      <c r="L1295" s="32">
        <v>39539</v>
      </c>
      <c r="M1295" s="30">
        <v>656.57</v>
      </c>
      <c r="N1295" s="30">
        <v>0</v>
      </c>
      <c r="O1295" s="30">
        <v>3.65</v>
      </c>
      <c r="P1295" s="30">
        <v>43.8</v>
      </c>
      <c r="Q1295" s="30">
        <v>3.65</v>
      </c>
      <c r="R1295" s="30">
        <v>43.8</v>
      </c>
      <c r="S1295" s="30">
        <v>465.94</v>
      </c>
      <c r="T1295" s="30">
        <v>190.63</v>
      </c>
      <c r="U1295" s="30">
        <v>190.63</v>
      </c>
      <c r="V1295" s="30">
        <v>3.65</v>
      </c>
      <c r="W1295" s="30">
        <v>43.8</v>
      </c>
      <c r="X1295" s="30">
        <v>3.65</v>
      </c>
      <c r="Y1295" s="30">
        <v>43.8</v>
      </c>
      <c r="Z1295" s="30">
        <v>465.94</v>
      </c>
      <c r="AA1295" s="30">
        <v>278.23</v>
      </c>
      <c r="AB1295" s="30">
        <v>0</v>
      </c>
      <c r="AC1295" s="30">
        <v>0</v>
      </c>
      <c r="AD1295" s="30">
        <v>0</v>
      </c>
    </row>
    <row r="1296" spans="1:30" hidden="1">
      <c r="A1296" s="30" t="s">
        <v>2043</v>
      </c>
      <c r="B1296" s="30" t="s">
        <v>2044</v>
      </c>
      <c r="C1296" s="30" t="b">
        <v>1</v>
      </c>
      <c r="D1296" s="30" t="s">
        <v>1240</v>
      </c>
      <c r="E1296" s="30" t="s">
        <v>10607</v>
      </c>
      <c r="F1296" s="30"/>
      <c r="G1296" s="30" t="s">
        <v>10608</v>
      </c>
      <c r="H1296" s="30">
        <v>0</v>
      </c>
      <c r="I1296" s="32">
        <v>43190</v>
      </c>
      <c r="J1296" s="32">
        <v>42388</v>
      </c>
      <c r="K1296" s="30"/>
      <c r="L1296" s="32">
        <v>39539</v>
      </c>
      <c r="M1296" s="30">
        <v>412.94</v>
      </c>
      <c r="N1296" s="30">
        <v>0</v>
      </c>
      <c r="O1296" s="30">
        <v>2.29</v>
      </c>
      <c r="P1296" s="30">
        <v>27.48</v>
      </c>
      <c r="Q1296" s="30">
        <v>2.29</v>
      </c>
      <c r="R1296" s="30">
        <v>27.48</v>
      </c>
      <c r="S1296" s="30">
        <v>292.86</v>
      </c>
      <c r="T1296" s="30">
        <v>120.08</v>
      </c>
      <c r="U1296" s="30">
        <v>120.08</v>
      </c>
      <c r="V1296" s="30">
        <v>2.29</v>
      </c>
      <c r="W1296" s="30">
        <v>27.48</v>
      </c>
      <c r="X1296" s="30">
        <v>2.29</v>
      </c>
      <c r="Y1296" s="30">
        <v>27.48</v>
      </c>
      <c r="Z1296" s="30">
        <v>292.86</v>
      </c>
      <c r="AA1296" s="30">
        <v>175.04</v>
      </c>
      <c r="AB1296" s="30">
        <v>0</v>
      </c>
      <c r="AC1296" s="30">
        <v>0</v>
      </c>
      <c r="AD1296" s="30">
        <v>0</v>
      </c>
    </row>
    <row r="1297" spans="1:30" hidden="1">
      <c r="A1297" s="30" t="s">
        <v>2045</v>
      </c>
      <c r="B1297" s="30" t="s">
        <v>2046</v>
      </c>
      <c r="C1297" s="30" t="b">
        <v>1</v>
      </c>
      <c r="D1297" s="30" t="s">
        <v>1240</v>
      </c>
      <c r="E1297" s="30" t="s">
        <v>10607</v>
      </c>
      <c r="F1297" s="30"/>
      <c r="G1297" s="30" t="s">
        <v>10608</v>
      </c>
      <c r="H1297" s="30">
        <v>0</v>
      </c>
      <c r="I1297" s="32">
        <v>43190</v>
      </c>
      <c r="J1297" s="32">
        <v>42388</v>
      </c>
      <c r="K1297" s="30"/>
      <c r="L1297" s="32">
        <v>39539</v>
      </c>
      <c r="M1297" s="30">
        <v>412.94</v>
      </c>
      <c r="N1297" s="30">
        <v>0</v>
      </c>
      <c r="O1297" s="30">
        <v>2.29</v>
      </c>
      <c r="P1297" s="30">
        <v>27.48</v>
      </c>
      <c r="Q1297" s="30">
        <v>2.29</v>
      </c>
      <c r="R1297" s="30">
        <v>27.48</v>
      </c>
      <c r="S1297" s="30">
        <v>292.86</v>
      </c>
      <c r="T1297" s="30">
        <v>120.08</v>
      </c>
      <c r="U1297" s="30">
        <v>120.08</v>
      </c>
      <c r="V1297" s="30">
        <v>2.29</v>
      </c>
      <c r="W1297" s="30">
        <v>27.48</v>
      </c>
      <c r="X1297" s="30">
        <v>2.29</v>
      </c>
      <c r="Y1297" s="30">
        <v>27.48</v>
      </c>
      <c r="Z1297" s="30">
        <v>292.86</v>
      </c>
      <c r="AA1297" s="30">
        <v>175.04</v>
      </c>
      <c r="AB1297" s="30">
        <v>0</v>
      </c>
      <c r="AC1297" s="30">
        <v>0</v>
      </c>
      <c r="AD1297" s="30">
        <v>0</v>
      </c>
    </row>
    <row r="1298" spans="1:30" hidden="1">
      <c r="A1298" s="30" t="s">
        <v>2047</v>
      </c>
      <c r="B1298" s="30" t="s">
        <v>2048</v>
      </c>
      <c r="C1298" s="30" t="b">
        <v>1</v>
      </c>
      <c r="D1298" s="30" t="s">
        <v>1240</v>
      </c>
      <c r="E1298" s="30" t="s">
        <v>10607</v>
      </c>
      <c r="F1298" s="30"/>
      <c r="G1298" s="30" t="s">
        <v>10608</v>
      </c>
      <c r="H1298" s="30">
        <v>0</v>
      </c>
      <c r="I1298" s="32">
        <v>43190</v>
      </c>
      <c r="J1298" s="32">
        <v>42388</v>
      </c>
      <c r="K1298" s="30"/>
      <c r="L1298" s="32">
        <v>39539</v>
      </c>
      <c r="M1298" s="30">
        <v>375.51</v>
      </c>
      <c r="N1298" s="30">
        <v>0</v>
      </c>
      <c r="O1298" s="30">
        <v>2.09</v>
      </c>
      <c r="P1298" s="30">
        <v>25.08</v>
      </c>
      <c r="Q1298" s="30">
        <v>2.09</v>
      </c>
      <c r="R1298" s="30">
        <v>25.08</v>
      </c>
      <c r="S1298" s="30">
        <v>250.53</v>
      </c>
      <c r="T1298" s="30">
        <v>124.98</v>
      </c>
      <c r="U1298" s="30">
        <v>124.98</v>
      </c>
      <c r="V1298" s="30">
        <v>2.09</v>
      </c>
      <c r="W1298" s="30">
        <v>25.08</v>
      </c>
      <c r="X1298" s="30">
        <v>2.09</v>
      </c>
      <c r="Y1298" s="30">
        <v>25.08</v>
      </c>
      <c r="Z1298" s="30">
        <v>250.53</v>
      </c>
      <c r="AA1298" s="30">
        <v>175.14</v>
      </c>
      <c r="AB1298" s="30">
        <v>0</v>
      </c>
      <c r="AC1298" s="30">
        <v>0</v>
      </c>
      <c r="AD1298" s="30">
        <v>0</v>
      </c>
    </row>
    <row r="1299" spans="1:30" hidden="1">
      <c r="A1299" s="30" t="s">
        <v>2049</v>
      </c>
      <c r="B1299" s="30" t="s">
        <v>2050</v>
      </c>
      <c r="C1299" s="30" t="b">
        <v>1</v>
      </c>
      <c r="D1299" s="30" t="s">
        <v>1240</v>
      </c>
      <c r="E1299" s="30" t="s">
        <v>10607</v>
      </c>
      <c r="F1299" s="30"/>
      <c r="G1299" s="30" t="s">
        <v>10608</v>
      </c>
      <c r="H1299" s="30">
        <v>9</v>
      </c>
      <c r="I1299" s="32">
        <v>42916</v>
      </c>
      <c r="J1299" s="32">
        <v>42388</v>
      </c>
      <c r="K1299" s="30"/>
      <c r="L1299" s="32">
        <v>37102</v>
      </c>
      <c r="M1299" s="30">
        <v>300</v>
      </c>
      <c r="N1299" s="30">
        <v>0</v>
      </c>
      <c r="O1299" s="30">
        <v>1.42</v>
      </c>
      <c r="P1299" s="30">
        <v>16.98</v>
      </c>
      <c r="Q1299" s="30">
        <v>1.41</v>
      </c>
      <c r="R1299" s="30">
        <v>4.24</v>
      </c>
      <c r="S1299" s="30">
        <v>300</v>
      </c>
      <c r="T1299" s="30">
        <v>0</v>
      </c>
      <c r="U1299" s="30">
        <v>0</v>
      </c>
      <c r="V1299" s="30">
        <v>1.42</v>
      </c>
      <c r="W1299" s="30">
        <v>16.98</v>
      </c>
      <c r="X1299" s="30">
        <v>1.41</v>
      </c>
      <c r="Y1299" s="30">
        <v>4.24</v>
      </c>
      <c r="Z1299" s="30">
        <v>300</v>
      </c>
      <c r="AA1299" s="30">
        <v>16.97</v>
      </c>
      <c r="AB1299" s="30">
        <v>0</v>
      </c>
      <c r="AC1299" s="30">
        <v>0</v>
      </c>
      <c r="AD1299" s="30">
        <v>0</v>
      </c>
    </row>
    <row r="1300" spans="1:30" hidden="1">
      <c r="A1300" s="30" t="s">
        <v>2051</v>
      </c>
      <c r="B1300" s="30" t="s">
        <v>2052</v>
      </c>
      <c r="C1300" s="30" t="b">
        <v>1</v>
      </c>
      <c r="D1300" s="30" t="s">
        <v>1240</v>
      </c>
      <c r="E1300" s="30" t="s">
        <v>10607</v>
      </c>
      <c r="F1300" s="30"/>
      <c r="G1300" s="30" t="s">
        <v>10608</v>
      </c>
      <c r="H1300" s="30">
        <v>9</v>
      </c>
      <c r="I1300" s="32">
        <v>42916</v>
      </c>
      <c r="J1300" s="32">
        <v>42388</v>
      </c>
      <c r="K1300" s="30"/>
      <c r="L1300" s="32">
        <v>37102</v>
      </c>
      <c r="M1300" s="30">
        <v>934.2</v>
      </c>
      <c r="N1300" s="30">
        <v>0</v>
      </c>
      <c r="O1300" s="30">
        <v>4.41</v>
      </c>
      <c r="P1300" s="30">
        <v>52.86</v>
      </c>
      <c r="Q1300" s="30">
        <v>4.4000000000000004</v>
      </c>
      <c r="R1300" s="30">
        <v>13.21</v>
      </c>
      <c r="S1300" s="30">
        <v>934.2</v>
      </c>
      <c r="T1300" s="30">
        <v>0</v>
      </c>
      <c r="U1300" s="30">
        <v>0</v>
      </c>
      <c r="V1300" s="30">
        <v>4.41</v>
      </c>
      <c r="W1300" s="30">
        <v>52.86</v>
      </c>
      <c r="X1300" s="30">
        <v>4.4000000000000004</v>
      </c>
      <c r="Y1300" s="30">
        <v>13.21</v>
      </c>
      <c r="Z1300" s="30">
        <v>934.2</v>
      </c>
      <c r="AA1300" s="30">
        <v>52.85</v>
      </c>
      <c r="AB1300" s="30">
        <v>0</v>
      </c>
      <c r="AC1300" s="30">
        <v>0</v>
      </c>
      <c r="AD1300" s="30">
        <v>0</v>
      </c>
    </row>
    <row r="1301" spans="1:30" hidden="1">
      <c r="A1301" s="30" t="s">
        <v>2053</v>
      </c>
      <c r="B1301" s="30" t="s">
        <v>2054</v>
      </c>
      <c r="C1301" s="30" t="b">
        <v>1</v>
      </c>
      <c r="D1301" s="30" t="s">
        <v>1240</v>
      </c>
      <c r="E1301" s="30" t="s">
        <v>10607</v>
      </c>
      <c r="F1301" s="30"/>
      <c r="G1301" s="30" t="s">
        <v>10608</v>
      </c>
      <c r="H1301" s="30">
        <v>9</v>
      </c>
      <c r="I1301" s="32">
        <v>43039</v>
      </c>
      <c r="J1301" s="32">
        <v>42388</v>
      </c>
      <c r="K1301" s="30"/>
      <c r="L1301" s="32">
        <v>37225</v>
      </c>
      <c r="M1301" s="30">
        <v>800</v>
      </c>
      <c r="N1301" s="30">
        <v>0</v>
      </c>
      <c r="O1301" s="30">
        <v>3.94</v>
      </c>
      <c r="P1301" s="30">
        <v>47.22</v>
      </c>
      <c r="Q1301" s="30">
        <v>3.93</v>
      </c>
      <c r="R1301" s="30">
        <v>27.54</v>
      </c>
      <c r="S1301" s="30">
        <v>800</v>
      </c>
      <c r="T1301" s="30">
        <v>0</v>
      </c>
      <c r="U1301" s="30">
        <v>0</v>
      </c>
      <c r="V1301" s="30">
        <v>3.94</v>
      </c>
      <c r="W1301" s="30">
        <v>47.22</v>
      </c>
      <c r="X1301" s="30">
        <v>3.93</v>
      </c>
      <c r="Y1301" s="30">
        <v>27.54</v>
      </c>
      <c r="Z1301" s="30">
        <v>800</v>
      </c>
      <c r="AA1301" s="30">
        <v>94.45</v>
      </c>
      <c r="AB1301" s="30">
        <v>0</v>
      </c>
      <c r="AC1301" s="30">
        <v>0</v>
      </c>
      <c r="AD1301" s="30">
        <v>0</v>
      </c>
    </row>
    <row r="1302" spans="1:30" hidden="1">
      <c r="A1302" s="30" t="s">
        <v>2055</v>
      </c>
      <c r="B1302" s="30" t="s">
        <v>2056</v>
      </c>
      <c r="C1302" s="30" t="b">
        <v>1</v>
      </c>
      <c r="D1302" s="30" t="s">
        <v>1240</v>
      </c>
      <c r="E1302" s="30" t="s">
        <v>10607</v>
      </c>
      <c r="F1302" s="30"/>
      <c r="G1302" s="30" t="s">
        <v>10608</v>
      </c>
      <c r="H1302" s="30">
        <v>0</v>
      </c>
      <c r="I1302" s="32">
        <v>43190</v>
      </c>
      <c r="J1302" s="32">
        <v>42388</v>
      </c>
      <c r="K1302" s="30"/>
      <c r="L1302" s="32">
        <v>37772</v>
      </c>
      <c r="M1302" s="30">
        <v>450</v>
      </c>
      <c r="N1302" s="30">
        <v>0</v>
      </c>
      <c r="O1302" s="30">
        <v>2.5</v>
      </c>
      <c r="P1302" s="30">
        <v>30</v>
      </c>
      <c r="Q1302" s="30">
        <v>2.5</v>
      </c>
      <c r="R1302" s="30">
        <v>30</v>
      </c>
      <c r="S1302" s="30">
        <v>427.13</v>
      </c>
      <c r="T1302" s="30">
        <v>22.87</v>
      </c>
      <c r="U1302" s="30">
        <v>22.87</v>
      </c>
      <c r="V1302" s="30">
        <v>2.5</v>
      </c>
      <c r="W1302" s="30">
        <v>30</v>
      </c>
      <c r="X1302" s="30">
        <v>2.5</v>
      </c>
      <c r="Y1302" s="30">
        <v>30</v>
      </c>
      <c r="Z1302" s="30">
        <v>427.13</v>
      </c>
      <c r="AA1302" s="30">
        <v>80.37</v>
      </c>
      <c r="AB1302" s="30">
        <v>0</v>
      </c>
      <c r="AC1302" s="30">
        <v>0</v>
      </c>
      <c r="AD1302" s="30">
        <v>0</v>
      </c>
    </row>
    <row r="1303" spans="1:30" hidden="1">
      <c r="A1303" s="30" t="s">
        <v>2057</v>
      </c>
      <c r="B1303" s="30" t="s">
        <v>2058</v>
      </c>
      <c r="C1303" s="30" t="b">
        <v>1</v>
      </c>
      <c r="D1303" s="30" t="s">
        <v>1240</v>
      </c>
      <c r="E1303" s="30" t="s">
        <v>10607</v>
      </c>
      <c r="F1303" s="30"/>
      <c r="G1303" s="30" t="s">
        <v>10608</v>
      </c>
      <c r="H1303" s="30">
        <v>0</v>
      </c>
      <c r="I1303" s="32">
        <v>43190</v>
      </c>
      <c r="J1303" s="32">
        <v>42388</v>
      </c>
      <c r="K1303" s="30"/>
      <c r="L1303" s="32">
        <v>37772</v>
      </c>
      <c r="M1303" s="30">
        <v>450</v>
      </c>
      <c r="N1303" s="30">
        <v>0</v>
      </c>
      <c r="O1303" s="30">
        <v>2.5</v>
      </c>
      <c r="P1303" s="30">
        <v>30</v>
      </c>
      <c r="Q1303" s="30">
        <v>2.5</v>
      </c>
      <c r="R1303" s="30">
        <v>30</v>
      </c>
      <c r="S1303" s="30">
        <v>427.13</v>
      </c>
      <c r="T1303" s="30">
        <v>22.87</v>
      </c>
      <c r="U1303" s="30">
        <v>22.87</v>
      </c>
      <c r="V1303" s="30">
        <v>2.5</v>
      </c>
      <c r="W1303" s="30">
        <v>30</v>
      </c>
      <c r="X1303" s="30">
        <v>2.5</v>
      </c>
      <c r="Y1303" s="30">
        <v>30</v>
      </c>
      <c r="Z1303" s="30">
        <v>427.13</v>
      </c>
      <c r="AA1303" s="30">
        <v>80.37</v>
      </c>
      <c r="AB1303" s="30">
        <v>0</v>
      </c>
      <c r="AC1303" s="30">
        <v>0</v>
      </c>
      <c r="AD1303" s="30">
        <v>0</v>
      </c>
    </row>
    <row r="1304" spans="1:30" hidden="1">
      <c r="A1304" s="30" t="s">
        <v>2059</v>
      </c>
      <c r="B1304" s="30" t="s">
        <v>10699</v>
      </c>
      <c r="C1304" s="30" t="b">
        <v>1</v>
      </c>
      <c r="D1304" s="30" t="s">
        <v>1240</v>
      </c>
      <c r="E1304" s="30" t="s">
        <v>10607</v>
      </c>
      <c r="F1304" s="30"/>
      <c r="G1304" s="30" t="s">
        <v>10608</v>
      </c>
      <c r="H1304" s="30">
        <v>0</v>
      </c>
      <c r="I1304" s="32">
        <v>43190</v>
      </c>
      <c r="J1304" s="32">
        <v>42388</v>
      </c>
      <c r="K1304" s="30"/>
      <c r="L1304" s="32">
        <v>37772</v>
      </c>
      <c r="M1304" s="30">
        <v>450</v>
      </c>
      <c r="N1304" s="30">
        <v>0</v>
      </c>
      <c r="O1304" s="30">
        <v>2.5</v>
      </c>
      <c r="P1304" s="30">
        <v>30</v>
      </c>
      <c r="Q1304" s="30">
        <v>2.5</v>
      </c>
      <c r="R1304" s="30">
        <v>30</v>
      </c>
      <c r="S1304" s="30">
        <v>427.13</v>
      </c>
      <c r="T1304" s="30">
        <v>22.87</v>
      </c>
      <c r="U1304" s="30">
        <v>22.87</v>
      </c>
      <c r="V1304" s="30">
        <v>2.5</v>
      </c>
      <c r="W1304" s="30">
        <v>30</v>
      </c>
      <c r="X1304" s="30">
        <v>2.5</v>
      </c>
      <c r="Y1304" s="30">
        <v>30</v>
      </c>
      <c r="Z1304" s="30">
        <v>427.13</v>
      </c>
      <c r="AA1304" s="30">
        <v>80.37</v>
      </c>
      <c r="AB1304" s="30">
        <v>0</v>
      </c>
      <c r="AC1304" s="30">
        <v>0</v>
      </c>
      <c r="AD1304" s="30">
        <v>0</v>
      </c>
    </row>
    <row r="1305" spans="1:30" hidden="1">
      <c r="A1305" s="30" t="s">
        <v>2060</v>
      </c>
      <c r="B1305" s="30" t="s">
        <v>2061</v>
      </c>
      <c r="C1305" s="30" t="b">
        <v>1</v>
      </c>
      <c r="D1305" s="30" t="s">
        <v>1240</v>
      </c>
      <c r="E1305" s="30" t="s">
        <v>10607</v>
      </c>
      <c r="F1305" s="30"/>
      <c r="G1305" s="30" t="s">
        <v>10608</v>
      </c>
      <c r="H1305" s="30">
        <v>0</v>
      </c>
      <c r="I1305" s="32">
        <v>43190</v>
      </c>
      <c r="J1305" s="32">
        <v>42388</v>
      </c>
      <c r="K1305" s="30"/>
      <c r="L1305" s="32">
        <v>37772</v>
      </c>
      <c r="M1305" s="30">
        <v>450</v>
      </c>
      <c r="N1305" s="30">
        <v>0</v>
      </c>
      <c r="O1305" s="30">
        <v>2.5</v>
      </c>
      <c r="P1305" s="30">
        <v>30</v>
      </c>
      <c r="Q1305" s="30">
        <v>2.5</v>
      </c>
      <c r="R1305" s="30">
        <v>30</v>
      </c>
      <c r="S1305" s="30">
        <v>427.13</v>
      </c>
      <c r="T1305" s="30">
        <v>22.87</v>
      </c>
      <c r="U1305" s="30">
        <v>22.87</v>
      </c>
      <c r="V1305" s="30">
        <v>2.5</v>
      </c>
      <c r="W1305" s="30">
        <v>30</v>
      </c>
      <c r="X1305" s="30">
        <v>2.5</v>
      </c>
      <c r="Y1305" s="30">
        <v>30</v>
      </c>
      <c r="Z1305" s="30">
        <v>427.13</v>
      </c>
      <c r="AA1305" s="30">
        <v>80.37</v>
      </c>
      <c r="AB1305" s="30">
        <v>0</v>
      </c>
      <c r="AC1305" s="30">
        <v>0</v>
      </c>
      <c r="AD1305" s="30">
        <v>0</v>
      </c>
    </row>
    <row r="1306" spans="1:30" hidden="1">
      <c r="A1306" s="30" t="s">
        <v>2062</v>
      </c>
      <c r="B1306" s="30" t="s">
        <v>2063</v>
      </c>
      <c r="C1306" s="30" t="b">
        <v>1</v>
      </c>
      <c r="D1306" s="30" t="s">
        <v>1240</v>
      </c>
      <c r="E1306" s="30" t="s">
        <v>10607</v>
      </c>
      <c r="F1306" s="30"/>
      <c r="G1306" s="30" t="s">
        <v>10608</v>
      </c>
      <c r="H1306" s="30">
        <v>0</v>
      </c>
      <c r="I1306" s="32">
        <v>43190</v>
      </c>
      <c r="J1306" s="32">
        <v>42388</v>
      </c>
      <c r="K1306" s="30"/>
      <c r="L1306" s="32">
        <v>37772</v>
      </c>
      <c r="M1306" s="30">
        <v>450</v>
      </c>
      <c r="N1306" s="30">
        <v>0</v>
      </c>
      <c r="O1306" s="30">
        <v>2.5</v>
      </c>
      <c r="P1306" s="30">
        <v>30</v>
      </c>
      <c r="Q1306" s="30">
        <v>2.5</v>
      </c>
      <c r="R1306" s="30">
        <v>30</v>
      </c>
      <c r="S1306" s="30">
        <v>427.13</v>
      </c>
      <c r="T1306" s="30">
        <v>22.87</v>
      </c>
      <c r="U1306" s="30">
        <v>22.87</v>
      </c>
      <c r="V1306" s="30">
        <v>2.5</v>
      </c>
      <c r="W1306" s="30">
        <v>30</v>
      </c>
      <c r="X1306" s="30">
        <v>2.5</v>
      </c>
      <c r="Y1306" s="30">
        <v>30</v>
      </c>
      <c r="Z1306" s="30">
        <v>427.13</v>
      </c>
      <c r="AA1306" s="30">
        <v>80.37</v>
      </c>
      <c r="AB1306" s="30">
        <v>0</v>
      </c>
      <c r="AC1306" s="30">
        <v>0</v>
      </c>
      <c r="AD1306" s="30">
        <v>0</v>
      </c>
    </row>
    <row r="1307" spans="1:30" hidden="1">
      <c r="A1307" s="30" t="s">
        <v>2064</v>
      </c>
      <c r="B1307" s="30" t="s">
        <v>2065</v>
      </c>
      <c r="C1307" s="30" t="b">
        <v>1</v>
      </c>
      <c r="D1307" s="30" t="s">
        <v>1240</v>
      </c>
      <c r="E1307" s="30" t="s">
        <v>10607</v>
      </c>
      <c r="F1307" s="30"/>
      <c r="G1307" s="30" t="s">
        <v>10608</v>
      </c>
      <c r="H1307" s="30">
        <v>0</v>
      </c>
      <c r="I1307" s="32">
        <v>43190</v>
      </c>
      <c r="J1307" s="32">
        <v>42388</v>
      </c>
      <c r="K1307" s="30"/>
      <c r="L1307" s="32">
        <v>37772</v>
      </c>
      <c r="M1307" s="30">
        <v>450</v>
      </c>
      <c r="N1307" s="30">
        <v>0</v>
      </c>
      <c r="O1307" s="30">
        <v>2.5</v>
      </c>
      <c r="P1307" s="30">
        <v>30</v>
      </c>
      <c r="Q1307" s="30">
        <v>2.5</v>
      </c>
      <c r="R1307" s="30">
        <v>30</v>
      </c>
      <c r="S1307" s="30">
        <v>427.13</v>
      </c>
      <c r="T1307" s="30">
        <v>22.87</v>
      </c>
      <c r="U1307" s="30">
        <v>22.87</v>
      </c>
      <c r="V1307" s="30">
        <v>2.5</v>
      </c>
      <c r="W1307" s="30">
        <v>30</v>
      </c>
      <c r="X1307" s="30">
        <v>2.5</v>
      </c>
      <c r="Y1307" s="30">
        <v>30</v>
      </c>
      <c r="Z1307" s="30">
        <v>427.13</v>
      </c>
      <c r="AA1307" s="30">
        <v>80.37</v>
      </c>
      <c r="AB1307" s="30">
        <v>0</v>
      </c>
      <c r="AC1307" s="30">
        <v>0</v>
      </c>
      <c r="AD1307" s="30">
        <v>0</v>
      </c>
    </row>
    <row r="1308" spans="1:30" hidden="1">
      <c r="A1308" s="30" t="s">
        <v>2066</v>
      </c>
      <c r="B1308" s="30" t="s">
        <v>2067</v>
      </c>
      <c r="C1308" s="30" t="b">
        <v>1</v>
      </c>
      <c r="D1308" s="30" t="s">
        <v>1240</v>
      </c>
      <c r="E1308" s="30" t="s">
        <v>10607</v>
      </c>
      <c r="F1308" s="30"/>
      <c r="G1308" s="30" t="s">
        <v>10608</v>
      </c>
      <c r="H1308" s="30">
        <v>0</v>
      </c>
      <c r="I1308" s="32">
        <v>43190</v>
      </c>
      <c r="J1308" s="32">
        <v>42388</v>
      </c>
      <c r="K1308" s="30"/>
      <c r="L1308" s="32">
        <v>37772</v>
      </c>
      <c r="M1308" s="30">
        <v>450</v>
      </c>
      <c r="N1308" s="30">
        <v>0</v>
      </c>
      <c r="O1308" s="30">
        <v>2.5</v>
      </c>
      <c r="P1308" s="30">
        <v>30</v>
      </c>
      <c r="Q1308" s="30">
        <v>2.5</v>
      </c>
      <c r="R1308" s="30">
        <v>30</v>
      </c>
      <c r="S1308" s="30">
        <v>427.13</v>
      </c>
      <c r="T1308" s="30">
        <v>22.87</v>
      </c>
      <c r="U1308" s="30">
        <v>22.87</v>
      </c>
      <c r="V1308" s="30">
        <v>2.5</v>
      </c>
      <c r="W1308" s="30">
        <v>30</v>
      </c>
      <c r="X1308" s="30">
        <v>2.5</v>
      </c>
      <c r="Y1308" s="30">
        <v>30</v>
      </c>
      <c r="Z1308" s="30">
        <v>427.13</v>
      </c>
      <c r="AA1308" s="30">
        <v>80.37</v>
      </c>
      <c r="AB1308" s="30">
        <v>0</v>
      </c>
      <c r="AC1308" s="30">
        <v>0</v>
      </c>
      <c r="AD1308" s="30">
        <v>0</v>
      </c>
    </row>
    <row r="1309" spans="1:30" hidden="1">
      <c r="A1309" s="30" t="s">
        <v>2068</v>
      </c>
      <c r="B1309" s="30" t="s">
        <v>2069</v>
      </c>
      <c r="C1309" s="30" t="b">
        <v>1</v>
      </c>
      <c r="D1309" s="30" t="s">
        <v>1240</v>
      </c>
      <c r="E1309" s="30" t="s">
        <v>10607</v>
      </c>
      <c r="F1309" s="30"/>
      <c r="G1309" s="30" t="s">
        <v>10608</v>
      </c>
      <c r="H1309" s="30">
        <v>0</v>
      </c>
      <c r="I1309" s="32">
        <v>43190</v>
      </c>
      <c r="J1309" s="32">
        <v>42388</v>
      </c>
      <c r="K1309" s="30"/>
      <c r="L1309" s="32">
        <v>37772</v>
      </c>
      <c r="M1309" s="30">
        <v>450</v>
      </c>
      <c r="N1309" s="30">
        <v>0</v>
      </c>
      <c r="O1309" s="30">
        <v>2.5</v>
      </c>
      <c r="P1309" s="30">
        <v>30</v>
      </c>
      <c r="Q1309" s="30">
        <v>2.5</v>
      </c>
      <c r="R1309" s="30">
        <v>30</v>
      </c>
      <c r="S1309" s="30">
        <v>427.13</v>
      </c>
      <c r="T1309" s="30">
        <v>22.87</v>
      </c>
      <c r="U1309" s="30">
        <v>22.87</v>
      </c>
      <c r="V1309" s="30">
        <v>2.5</v>
      </c>
      <c r="W1309" s="30">
        <v>30</v>
      </c>
      <c r="X1309" s="30">
        <v>2.5</v>
      </c>
      <c r="Y1309" s="30">
        <v>30</v>
      </c>
      <c r="Z1309" s="30">
        <v>427.13</v>
      </c>
      <c r="AA1309" s="30">
        <v>80.37</v>
      </c>
      <c r="AB1309" s="30">
        <v>0</v>
      </c>
      <c r="AC1309" s="30">
        <v>0</v>
      </c>
      <c r="AD1309" s="30">
        <v>0</v>
      </c>
    </row>
    <row r="1310" spans="1:30" hidden="1">
      <c r="A1310" s="30" t="s">
        <v>2070</v>
      </c>
      <c r="B1310" s="30" t="s">
        <v>2071</v>
      </c>
      <c r="C1310" s="30" t="b">
        <v>1</v>
      </c>
      <c r="D1310" s="30" t="s">
        <v>1240</v>
      </c>
      <c r="E1310" s="30" t="s">
        <v>10607</v>
      </c>
      <c r="F1310" s="30"/>
      <c r="G1310" s="30" t="s">
        <v>10608</v>
      </c>
      <c r="H1310" s="30">
        <v>0</v>
      </c>
      <c r="I1310" s="32">
        <v>43190</v>
      </c>
      <c r="J1310" s="32">
        <v>42388</v>
      </c>
      <c r="K1310" s="30"/>
      <c r="L1310" s="32">
        <v>37772</v>
      </c>
      <c r="M1310" s="30">
        <v>450</v>
      </c>
      <c r="N1310" s="30">
        <v>0</v>
      </c>
      <c r="O1310" s="30">
        <v>2.5</v>
      </c>
      <c r="P1310" s="30">
        <v>30</v>
      </c>
      <c r="Q1310" s="30">
        <v>2.5</v>
      </c>
      <c r="R1310" s="30">
        <v>30</v>
      </c>
      <c r="S1310" s="30">
        <v>427.13</v>
      </c>
      <c r="T1310" s="30">
        <v>22.87</v>
      </c>
      <c r="U1310" s="30">
        <v>22.87</v>
      </c>
      <c r="V1310" s="30">
        <v>2.5</v>
      </c>
      <c r="W1310" s="30">
        <v>30</v>
      </c>
      <c r="X1310" s="30">
        <v>2.5</v>
      </c>
      <c r="Y1310" s="30">
        <v>30</v>
      </c>
      <c r="Z1310" s="30">
        <v>427.13</v>
      </c>
      <c r="AA1310" s="30">
        <v>80.37</v>
      </c>
      <c r="AB1310" s="30">
        <v>0</v>
      </c>
      <c r="AC1310" s="30">
        <v>0</v>
      </c>
      <c r="AD1310" s="30">
        <v>0</v>
      </c>
    </row>
    <row r="1311" spans="1:30" hidden="1">
      <c r="A1311" s="30" t="s">
        <v>2072</v>
      </c>
      <c r="B1311" s="30" t="s">
        <v>2073</v>
      </c>
      <c r="C1311" s="30" t="b">
        <v>1</v>
      </c>
      <c r="D1311" s="30" t="s">
        <v>1240</v>
      </c>
      <c r="E1311" s="30" t="s">
        <v>10607</v>
      </c>
      <c r="F1311" s="30"/>
      <c r="G1311" s="30" t="s">
        <v>10608</v>
      </c>
      <c r="H1311" s="30">
        <v>0</v>
      </c>
      <c r="I1311" s="32">
        <v>43190</v>
      </c>
      <c r="J1311" s="32">
        <v>42388</v>
      </c>
      <c r="K1311" s="30"/>
      <c r="L1311" s="32">
        <v>37772</v>
      </c>
      <c r="M1311" s="30">
        <v>450</v>
      </c>
      <c r="N1311" s="30">
        <v>0</v>
      </c>
      <c r="O1311" s="30">
        <v>2.5</v>
      </c>
      <c r="P1311" s="30">
        <v>30</v>
      </c>
      <c r="Q1311" s="30">
        <v>2.5</v>
      </c>
      <c r="R1311" s="30">
        <v>30</v>
      </c>
      <c r="S1311" s="30">
        <v>427.13</v>
      </c>
      <c r="T1311" s="30">
        <v>22.87</v>
      </c>
      <c r="U1311" s="30">
        <v>22.87</v>
      </c>
      <c r="V1311" s="30">
        <v>2.5</v>
      </c>
      <c r="W1311" s="30">
        <v>30</v>
      </c>
      <c r="X1311" s="30">
        <v>2.5</v>
      </c>
      <c r="Y1311" s="30">
        <v>30</v>
      </c>
      <c r="Z1311" s="30">
        <v>427.13</v>
      </c>
      <c r="AA1311" s="30">
        <v>80.37</v>
      </c>
      <c r="AB1311" s="30">
        <v>0</v>
      </c>
      <c r="AC1311" s="30">
        <v>0</v>
      </c>
      <c r="AD1311" s="30">
        <v>0</v>
      </c>
    </row>
    <row r="1312" spans="1:30" hidden="1">
      <c r="A1312" s="30" t="s">
        <v>2074</v>
      </c>
      <c r="B1312" s="30" t="s">
        <v>2075</v>
      </c>
      <c r="C1312" s="30" t="b">
        <v>1</v>
      </c>
      <c r="D1312" s="30" t="s">
        <v>1240</v>
      </c>
      <c r="E1312" s="30" t="s">
        <v>10607</v>
      </c>
      <c r="F1312" s="30"/>
      <c r="G1312" s="30" t="s">
        <v>10608</v>
      </c>
      <c r="H1312" s="30">
        <v>0</v>
      </c>
      <c r="I1312" s="32">
        <v>43190</v>
      </c>
      <c r="J1312" s="32">
        <v>42388</v>
      </c>
      <c r="K1312" s="30"/>
      <c r="L1312" s="32">
        <v>37772</v>
      </c>
      <c r="M1312" s="30">
        <v>450</v>
      </c>
      <c r="N1312" s="30">
        <v>0</v>
      </c>
      <c r="O1312" s="30">
        <v>2.5</v>
      </c>
      <c r="P1312" s="30">
        <v>30</v>
      </c>
      <c r="Q1312" s="30">
        <v>2.5</v>
      </c>
      <c r="R1312" s="30">
        <v>30</v>
      </c>
      <c r="S1312" s="30">
        <v>427.13</v>
      </c>
      <c r="T1312" s="30">
        <v>22.87</v>
      </c>
      <c r="U1312" s="30">
        <v>22.87</v>
      </c>
      <c r="V1312" s="30">
        <v>2.5</v>
      </c>
      <c r="W1312" s="30">
        <v>30</v>
      </c>
      <c r="X1312" s="30">
        <v>2.5</v>
      </c>
      <c r="Y1312" s="30">
        <v>30</v>
      </c>
      <c r="Z1312" s="30">
        <v>427.13</v>
      </c>
      <c r="AA1312" s="30">
        <v>80.37</v>
      </c>
      <c r="AB1312" s="30">
        <v>0</v>
      </c>
      <c r="AC1312" s="30">
        <v>0</v>
      </c>
      <c r="AD1312" s="30">
        <v>0</v>
      </c>
    </row>
    <row r="1313" spans="1:30" hidden="1">
      <c r="A1313" s="30" t="s">
        <v>2076</v>
      </c>
      <c r="B1313" s="30" t="s">
        <v>2077</v>
      </c>
      <c r="C1313" s="30" t="b">
        <v>1</v>
      </c>
      <c r="D1313" s="30" t="s">
        <v>1240</v>
      </c>
      <c r="E1313" s="30" t="s">
        <v>10607</v>
      </c>
      <c r="F1313" s="30"/>
      <c r="G1313" s="30" t="s">
        <v>10608</v>
      </c>
      <c r="H1313" s="30">
        <v>0</v>
      </c>
      <c r="I1313" s="32">
        <v>43190</v>
      </c>
      <c r="J1313" s="32">
        <v>42388</v>
      </c>
      <c r="K1313" s="30"/>
      <c r="L1313" s="32">
        <v>37772</v>
      </c>
      <c r="M1313" s="30">
        <v>450</v>
      </c>
      <c r="N1313" s="30">
        <v>0</v>
      </c>
      <c r="O1313" s="30">
        <v>2.5</v>
      </c>
      <c r="P1313" s="30">
        <v>30</v>
      </c>
      <c r="Q1313" s="30">
        <v>2.5</v>
      </c>
      <c r="R1313" s="30">
        <v>30</v>
      </c>
      <c r="S1313" s="30">
        <v>427.13</v>
      </c>
      <c r="T1313" s="30">
        <v>22.87</v>
      </c>
      <c r="U1313" s="30">
        <v>22.87</v>
      </c>
      <c r="V1313" s="30">
        <v>2.5</v>
      </c>
      <c r="W1313" s="30">
        <v>30</v>
      </c>
      <c r="X1313" s="30">
        <v>2.5</v>
      </c>
      <c r="Y1313" s="30">
        <v>30</v>
      </c>
      <c r="Z1313" s="30">
        <v>427.13</v>
      </c>
      <c r="AA1313" s="30">
        <v>80.37</v>
      </c>
      <c r="AB1313" s="30">
        <v>0</v>
      </c>
      <c r="AC1313" s="30">
        <v>0</v>
      </c>
      <c r="AD1313" s="30">
        <v>0</v>
      </c>
    </row>
    <row r="1314" spans="1:30" hidden="1">
      <c r="A1314" s="30" t="s">
        <v>10700</v>
      </c>
      <c r="B1314" s="30" t="s">
        <v>10701</v>
      </c>
      <c r="C1314" s="30" t="b">
        <v>1</v>
      </c>
      <c r="D1314" s="30" t="s">
        <v>1240</v>
      </c>
      <c r="E1314" s="30" t="s">
        <v>10607</v>
      </c>
      <c r="F1314" s="30"/>
      <c r="G1314" s="30" t="s">
        <v>10608</v>
      </c>
      <c r="H1314" s="30">
        <v>10</v>
      </c>
      <c r="I1314" s="32">
        <v>42429</v>
      </c>
      <c r="J1314" s="32">
        <v>42388</v>
      </c>
      <c r="K1314" s="32">
        <v>42202</v>
      </c>
      <c r="L1314" s="32">
        <v>39234</v>
      </c>
      <c r="M1314" s="30">
        <v>969</v>
      </c>
      <c r="N1314" s="30">
        <v>0</v>
      </c>
      <c r="O1314" s="30">
        <v>0</v>
      </c>
      <c r="P1314" s="30">
        <v>3.18</v>
      </c>
      <c r="Q1314" s="30">
        <v>0</v>
      </c>
      <c r="R1314" s="30">
        <v>22.75</v>
      </c>
      <c r="S1314" s="30">
        <v>969</v>
      </c>
      <c r="T1314" s="30">
        <v>0</v>
      </c>
      <c r="U1314" s="30">
        <v>0</v>
      </c>
      <c r="V1314" s="30">
        <v>0</v>
      </c>
      <c r="W1314" s="30">
        <v>3.18</v>
      </c>
      <c r="X1314" s="30">
        <v>0</v>
      </c>
      <c r="Y1314" s="30">
        <v>22.75</v>
      </c>
      <c r="Z1314" s="30">
        <v>969</v>
      </c>
      <c r="AA1314" s="30">
        <v>11.99</v>
      </c>
      <c r="AB1314" s="30">
        <v>0</v>
      </c>
      <c r="AC1314" s="30">
        <v>0</v>
      </c>
      <c r="AD1314" s="30">
        <v>0</v>
      </c>
    </row>
    <row r="1315" spans="1:30" hidden="1">
      <c r="A1315" s="30" t="s">
        <v>2078</v>
      </c>
      <c r="B1315" s="30" t="s">
        <v>2079</v>
      </c>
      <c r="C1315" s="30" t="b">
        <v>1</v>
      </c>
      <c r="D1315" s="30" t="s">
        <v>1240</v>
      </c>
      <c r="E1315" s="30" t="s">
        <v>10607</v>
      </c>
      <c r="F1315" s="30"/>
      <c r="G1315" s="30" t="s">
        <v>10608</v>
      </c>
      <c r="H1315" s="30">
        <v>9</v>
      </c>
      <c r="I1315" s="32">
        <v>42825</v>
      </c>
      <c r="J1315" s="32">
        <v>42388</v>
      </c>
      <c r="K1315" s="30"/>
      <c r="L1315" s="32">
        <v>39234</v>
      </c>
      <c r="M1315" s="30">
        <v>969</v>
      </c>
      <c r="N1315" s="30">
        <v>0</v>
      </c>
      <c r="O1315" s="30">
        <v>0</v>
      </c>
      <c r="P1315" s="30">
        <v>0</v>
      </c>
      <c r="Q1315" s="30">
        <v>0</v>
      </c>
      <c r="R1315" s="30">
        <v>0</v>
      </c>
      <c r="S1315" s="30">
        <v>969</v>
      </c>
      <c r="T1315" s="30">
        <v>0</v>
      </c>
      <c r="U1315" s="30">
        <v>0</v>
      </c>
      <c r="V1315" s="30">
        <v>0</v>
      </c>
      <c r="W1315" s="30">
        <v>0</v>
      </c>
      <c r="X1315" s="30">
        <v>0</v>
      </c>
      <c r="Y1315" s="30">
        <v>0</v>
      </c>
      <c r="Z1315" s="30">
        <v>969</v>
      </c>
      <c r="AA1315" s="30">
        <v>0</v>
      </c>
      <c r="AB1315" s="30">
        <v>0</v>
      </c>
      <c r="AC1315" s="30">
        <v>0</v>
      </c>
      <c r="AD1315" s="30">
        <v>0</v>
      </c>
    </row>
    <row r="1316" spans="1:30" hidden="1">
      <c r="A1316" s="30" t="s">
        <v>2080</v>
      </c>
      <c r="B1316" s="30" t="s">
        <v>2081</v>
      </c>
      <c r="C1316" s="30" t="b">
        <v>1</v>
      </c>
      <c r="D1316" s="30" t="s">
        <v>1240</v>
      </c>
      <c r="E1316" s="30" t="s">
        <v>10607</v>
      </c>
      <c r="F1316" s="30"/>
      <c r="G1316" s="30" t="s">
        <v>10608</v>
      </c>
      <c r="H1316" s="30">
        <v>0</v>
      </c>
      <c r="I1316" s="32">
        <v>43190</v>
      </c>
      <c r="J1316" s="32">
        <v>42388</v>
      </c>
      <c r="K1316" s="30"/>
      <c r="L1316" s="32">
        <v>38780</v>
      </c>
      <c r="M1316" s="30">
        <v>969</v>
      </c>
      <c r="N1316" s="30">
        <v>0</v>
      </c>
      <c r="O1316" s="30">
        <v>5.47</v>
      </c>
      <c r="P1316" s="30">
        <v>65.64</v>
      </c>
      <c r="Q1316" s="30">
        <v>5.47</v>
      </c>
      <c r="R1316" s="30">
        <v>65.64</v>
      </c>
      <c r="S1316" s="30">
        <v>777.49</v>
      </c>
      <c r="T1316" s="30">
        <v>191.51</v>
      </c>
      <c r="U1316" s="30">
        <v>191.51</v>
      </c>
      <c r="V1316" s="30">
        <v>5.47</v>
      </c>
      <c r="W1316" s="30">
        <v>65.64</v>
      </c>
      <c r="X1316" s="30">
        <v>5.47</v>
      </c>
      <c r="Y1316" s="30">
        <v>65.64</v>
      </c>
      <c r="Z1316" s="30">
        <v>777.49</v>
      </c>
      <c r="AA1316" s="30">
        <v>328.26</v>
      </c>
      <c r="AB1316" s="30">
        <v>0</v>
      </c>
      <c r="AC1316" s="30">
        <v>0</v>
      </c>
      <c r="AD1316" s="30">
        <v>0</v>
      </c>
    </row>
    <row r="1317" spans="1:30" hidden="1">
      <c r="A1317" s="30" t="s">
        <v>10702</v>
      </c>
      <c r="B1317" s="30" t="s">
        <v>10703</v>
      </c>
      <c r="C1317" s="30" t="b">
        <v>1</v>
      </c>
      <c r="D1317" s="30" t="s">
        <v>1240</v>
      </c>
      <c r="E1317" s="30" t="s">
        <v>10607</v>
      </c>
      <c r="F1317" s="30"/>
      <c r="G1317" s="30" t="s">
        <v>10608</v>
      </c>
      <c r="H1317" s="30">
        <v>10</v>
      </c>
      <c r="I1317" s="32">
        <v>42216</v>
      </c>
      <c r="J1317" s="32">
        <v>42388</v>
      </c>
      <c r="K1317" s="32">
        <v>42202</v>
      </c>
      <c r="L1317" s="32">
        <v>38780</v>
      </c>
      <c r="M1317" s="30">
        <v>969</v>
      </c>
      <c r="N1317" s="30">
        <v>0</v>
      </c>
      <c r="O1317" s="30">
        <v>0</v>
      </c>
      <c r="P1317" s="30">
        <v>65.64</v>
      </c>
      <c r="Q1317" s="30">
        <v>0</v>
      </c>
      <c r="R1317" s="30">
        <v>388.43</v>
      </c>
      <c r="S1317" s="30">
        <v>969</v>
      </c>
      <c r="T1317" s="30">
        <v>0</v>
      </c>
      <c r="U1317" s="30">
        <v>0</v>
      </c>
      <c r="V1317" s="30">
        <v>0</v>
      </c>
      <c r="W1317" s="30">
        <v>65.64</v>
      </c>
      <c r="X1317" s="30">
        <v>0</v>
      </c>
      <c r="Y1317" s="30">
        <v>388.43</v>
      </c>
      <c r="Z1317" s="30">
        <v>969</v>
      </c>
      <c r="AA1317" s="30">
        <v>0</v>
      </c>
      <c r="AB1317" s="30">
        <v>0</v>
      </c>
      <c r="AC1317" s="30">
        <v>0</v>
      </c>
      <c r="AD1317" s="30">
        <v>0</v>
      </c>
    </row>
    <row r="1318" spans="1:30" hidden="1">
      <c r="A1318" s="30" t="s">
        <v>2082</v>
      </c>
      <c r="B1318" s="30" t="s">
        <v>2083</v>
      </c>
      <c r="C1318" s="30" t="b">
        <v>1</v>
      </c>
      <c r="D1318" s="30" t="s">
        <v>1240</v>
      </c>
      <c r="E1318" s="30" t="s">
        <v>10607</v>
      </c>
      <c r="F1318" s="30"/>
      <c r="G1318" s="30" t="s">
        <v>10608</v>
      </c>
      <c r="H1318" s="30">
        <v>0</v>
      </c>
      <c r="I1318" s="32">
        <v>43190</v>
      </c>
      <c r="J1318" s="32">
        <v>42388</v>
      </c>
      <c r="K1318" s="30"/>
      <c r="L1318" s="32">
        <v>38780</v>
      </c>
      <c r="M1318" s="30">
        <v>969</v>
      </c>
      <c r="N1318" s="30">
        <v>0</v>
      </c>
      <c r="O1318" s="30">
        <v>5.47</v>
      </c>
      <c r="P1318" s="30">
        <v>65.64</v>
      </c>
      <c r="Q1318" s="30">
        <v>5.47</v>
      </c>
      <c r="R1318" s="30">
        <v>65.64</v>
      </c>
      <c r="S1318" s="30">
        <v>777.49</v>
      </c>
      <c r="T1318" s="30">
        <v>191.51</v>
      </c>
      <c r="U1318" s="30">
        <v>191.51</v>
      </c>
      <c r="V1318" s="30">
        <v>5.47</v>
      </c>
      <c r="W1318" s="30">
        <v>65.64</v>
      </c>
      <c r="X1318" s="30">
        <v>5.47</v>
      </c>
      <c r="Y1318" s="30">
        <v>65.64</v>
      </c>
      <c r="Z1318" s="30">
        <v>777.49</v>
      </c>
      <c r="AA1318" s="30">
        <v>328.26</v>
      </c>
      <c r="AB1318" s="30">
        <v>0</v>
      </c>
      <c r="AC1318" s="30">
        <v>0</v>
      </c>
      <c r="AD1318" s="30">
        <v>0</v>
      </c>
    </row>
    <row r="1319" spans="1:30" hidden="1">
      <c r="A1319" s="30" t="s">
        <v>2084</v>
      </c>
      <c r="B1319" s="30" t="s">
        <v>2085</v>
      </c>
      <c r="C1319" s="30" t="b">
        <v>1</v>
      </c>
      <c r="D1319" s="30" t="s">
        <v>1240</v>
      </c>
      <c r="E1319" s="30" t="s">
        <v>10607</v>
      </c>
      <c r="F1319" s="30"/>
      <c r="G1319" s="30" t="s">
        <v>10608</v>
      </c>
      <c r="H1319" s="30">
        <v>0</v>
      </c>
      <c r="I1319" s="32">
        <v>43190</v>
      </c>
      <c r="J1319" s="32">
        <v>42388</v>
      </c>
      <c r="K1319" s="30"/>
      <c r="L1319" s="32">
        <v>38780</v>
      </c>
      <c r="M1319" s="30">
        <v>969</v>
      </c>
      <c r="N1319" s="30">
        <v>0</v>
      </c>
      <c r="O1319" s="30">
        <v>5.47</v>
      </c>
      <c r="P1319" s="30">
        <v>65.64</v>
      </c>
      <c r="Q1319" s="30">
        <v>5.47</v>
      </c>
      <c r="R1319" s="30">
        <v>65.64</v>
      </c>
      <c r="S1319" s="30">
        <v>777.49</v>
      </c>
      <c r="T1319" s="30">
        <v>191.51</v>
      </c>
      <c r="U1319" s="30">
        <v>191.51</v>
      </c>
      <c r="V1319" s="30">
        <v>5.47</v>
      </c>
      <c r="W1319" s="30">
        <v>65.64</v>
      </c>
      <c r="X1319" s="30">
        <v>5.47</v>
      </c>
      <c r="Y1319" s="30">
        <v>65.64</v>
      </c>
      <c r="Z1319" s="30">
        <v>777.49</v>
      </c>
      <c r="AA1319" s="30">
        <v>328.26</v>
      </c>
      <c r="AB1319" s="30">
        <v>0</v>
      </c>
      <c r="AC1319" s="30">
        <v>0</v>
      </c>
      <c r="AD1319" s="30">
        <v>0</v>
      </c>
    </row>
    <row r="1320" spans="1:30" hidden="1">
      <c r="A1320" s="30" t="s">
        <v>2086</v>
      </c>
      <c r="B1320" s="30" t="s">
        <v>2087</v>
      </c>
      <c r="C1320" s="30" t="b">
        <v>1</v>
      </c>
      <c r="D1320" s="30" t="s">
        <v>1240</v>
      </c>
      <c r="E1320" s="30" t="s">
        <v>10607</v>
      </c>
      <c r="F1320" s="30"/>
      <c r="G1320" s="30" t="s">
        <v>10608</v>
      </c>
      <c r="H1320" s="30">
        <v>0</v>
      </c>
      <c r="I1320" s="32">
        <v>43190</v>
      </c>
      <c r="J1320" s="32">
        <v>42388</v>
      </c>
      <c r="K1320" s="30"/>
      <c r="L1320" s="32">
        <v>38780</v>
      </c>
      <c r="M1320" s="30">
        <v>969</v>
      </c>
      <c r="N1320" s="30">
        <v>0</v>
      </c>
      <c r="O1320" s="30">
        <v>5.4</v>
      </c>
      <c r="P1320" s="30">
        <v>64.709999999999994</v>
      </c>
      <c r="Q1320" s="30">
        <v>5.39</v>
      </c>
      <c r="R1320" s="30">
        <v>64.739999999999995</v>
      </c>
      <c r="S1320" s="30">
        <v>774.78</v>
      </c>
      <c r="T1320" s="30">
        <v>194.22</v>
      </c>
      <c r="U1320" s="30">
        <v>194.22</v>
      </c>
      <c r="V1320" s="30">
        <v>5.4</v>
      </c>
      <c r="W1320" s="30">
        <v>64.709999999999994</v>
      </c>
      <c r="X1320" s="30">
        <v>5.39</v>
      </c>
      <c r="Y1320" s="30">
        <v>64.739999999999995</v>
      </c>
      <c r="Z1320" s="30">
        <v>774.78</v>
      </c>
      <c r="AA1320" s="30">
        <v>329.06</v>
      </c>
      <c r="AB1320" s="30">
        <v>0</v>
      </c>
      <c r="AC1320" s="30">
        <v>0</v>
      </c>
      <c r="AD1320" s="30">
        <v>0</v>
      </c>
    </row>
    <row r="1321" spans="1:30" hidden="1">
      <c r="A1321" s="30" t="s">
        <v>2088</v>
      </c>
      <c r="B1321" s="30" t="s">
        <v>2089</v>
      </c>
      <c r="C1321" s="30" t="b">
        <v>1</v>
      </c>
      <c r="D1321" s="30" t="s">
        <v>1240</v>
      </c>
      <c r="E1321" s="30" t="s">
        <v>10607</v>
      </c>
      <c r="F1321" s="30"/>
      <c r="G1321" s="30" t="s">
        <v>10608</v>
      </c>
      <c r="H1321" s="30">
        <v>0</v>
      </c>
      <c r="I1321" s="32">
        <v>43190</v>
      </c>
      <c r="J1321" s="32">
        <v>42388</v>
      </c>
      <c r="K1321" s="30"/>
      <c r="L1321" s="32">
        <v>38780</v>
      </c>
      <c r="M1321" s="30">
        <v>969</v>
      </c>
      <c r="N1321" s="30">
        <v>0</v>
      </c>
      <c r="O1321" s="30">
        <v>5.47</v>
      </c>
      <c r="P1321" s="30">
        <v>65.64</v>
      </c>
      <c r="Q1321" s="30">
        <v>5.47</v>
      </c>
      <c r="R1321" s="30">
        <v>65.64</v>
      </c>
      <c r="S1321" s="30">
        <v>777.49</v>
      </c>
      <c r="T1321" s="30">
        <v>191.51</v>
      </c>
      <c r="U1321" s="30">
        <v>191.51</v>
      </c>
      <c r="V1321" s="30">
        <v>5.47</v>
      </c>
      <c r="W1321" s="30">
        <v>65.64</v>
      </c>
      <c r="X1321" s="30">
        <v>5.47</v>
      </c>
      <c r="Y1321" s="30">
        <v>65.64</v>
      </c>
      <c r="Z1321" s="30">
        <v>777.49</v>
      </c>
      <c r="AA1321" s="30">
        <v>328.26</v>
      </c>
      <c r="AB1321" s="30">
        <v>0</v>
      </c>
      <c r="AC1321" s="30">
        <v>0</v>
      </c>
      <c r="AD1321" s="30">
        <v>0</v>
      </c>
    </row>
    <row r="1322" spans="1:30" hidden="1">
      <c r="A1322" s="30" t="s">
        <v>2090</v>
      </c>
      <c r="B1322" s="30" t="s">
        <v>2091</v>
      </c>
      <c r="C1322" s="30" t="b">
        <v>1</v>
      </c>
      <c r="D1322" s="30" t="s">
        <v>1240</v>
      </c>
      <c r="E1322" s="30" t="s">
        <v>10607</v>
      </c>
      <c r="F1322" s="30"/>
      <c r="G1322" s="30" t="s">
        <v>10608</v>
      </c>
      <c r="H1322" s="30">
        <v>0</v>
      </c>
      <c r="I1322" s="32">
        <v>43190</v>
      </c>
      <c r="J1322" s="32">
        <v>42388</v>
      </c>
      <c r="K1322" s="30"/>
      <c r="L1322" s="32">
        <v>38780</v>
      </c>
      <c r="M1322" s="30">
        <v>969</v>
      </c>
      <c r="N1322" s="30">
        <v>0</v>
      </c>
      <c r="O1322" s="30">
        <v>5.47</v>
      </c>
      <c r="P1322" s="30">
        <v>65.64</v>
      </c>
      <c r="Q1322" s="30">
        <v>5.47</v>
      </c>
      <c r="R1322" s="30">
        <v>65.64</v>
      </c>
      <c r="S1322" s="30">
        <v>777.49</v>
      </c>
      <c r="T1322" s="30">
        <v>191.51</v>
      </c>
      <c r="U1322" s="30">
        <v>191.51</v>
      </c>
      <c r="V1322" s="30">
        <v>5.47</v>
      </c>
      <c r="W1322" s="30">
        <v>65.64</v>
      </c>
      <c r="X1322" s="30">
        <v>5.47</v>
      </c>
      <c r="Y1322" s="30">
        <v>65.64</v>
      </c>
      <c r="Z1322" s="30">
        <v>777.49</v>
      </c>
      <c r="AA1322" s="30">
        <v>328.26</v>
      </c>
      <c r="AB1322" s="30">
        <v>0</v>
      </c>
      <c r="AC1322" s="30">
        <v>0</v>
      </c>
      <c r="AD1322" s="30">
        <v>0</v>
      </c>
    </row>
    <row r="1323" spans="1:30" hidden="1">
      <c r="A1323" s="30" t="s">
        <v>2092</v>
      </c>
      <c r="B1323" s="30" t="s">
        <v>2093</v>
      </c>
      <c r="C1323" s="30" t="b">
        <v>1</v>
      </c>
      <c r="D1323" s="30" t="s">
        <v>1240</v>
      </c>
      <c r="E1323" s="30" t="s">
        <v>10607</v>
      </c>
      <c r="F1323" s="30"/>
      <c r="G1323" s="30" t="s">
        <v>10608</v>
      </c>
      <c r="H1323" s="30">
        <v>0</v>
      </c>
      <c r="I1323" s="32">
        <v>43190</v>
      </c>
      <c r="J1323" s="32">
        <v>42388</v>
      </c>
      <c r="K1323" s="30"/>
      <c r="L1323" s="32">
        <v>38780</v>
      </c>
      <c r="M1323" s="30">
        <v>969</v>
      </c>
      <c r="N1323" s="30">
        <v>0</v>
      </c>
      <c r="O1323" s="30">
        <v>5.47</v>
      </c>
      <c r="P1323" s="30">
        <v>65.64</v>
      </c>
      <c r="Q1323" s="30">
        <v>5.47</v>
      </c>
      <c r="R1323" s="30">
        <v>65.64</v>
      </c>
      <c r="S1323" s="30">
        <v>777.49</v>
      </c>
      <c r="T1323" s="30">
        <v>191.51</v>
      </c>
      <c r="U1323" s="30">
        <v>191.51</v>
      </c>
      <c r="V1323" s="30">
        <v>5.47</v>
      </c>
      <c r="W1323" s="30">
        <v>65.64</v>
      </c>
      <c r="X1323" s="30">
        <v>5.47</v>
      </c>
      <c r="Y1323" s="30">
        <v>65.64</v>
      </c>
      <c r="Z1323" s="30">
        <v>777.49</v>
      </c>
      <c r="AA1323" s="30">
        <v>328.26</v>
      </c>
      <c r="AB1323" s="30">
        <v>0</v>
      </c>
      <c r="AC1323" s="30">
        <v>0</v>
      </c>
      <c r="AD1323" s="30">
        <v>0</v>
      </c>
    </row>
    <row r="1324" spans="1:30" hidden="1">
      <c r="A1324" s="30" t="s">
        <v>2094</v>
      </c>
      <c r="B1324" s="30" t="s">
        <v>2095</v>
      </c>
      <c r="C1324" s="30" t="b">
        <v>1</v>
      </c>
      <c r="D1324" s="30" t="s">
        <v>1240</v>
      </c>
      <c r="E1324" s="30" t="s">
        <v>10607</v>
      </c>
      <c r="F1324" s="30"/>
      <c r="G1324" s="30" t="s">
        <v>10608</v>
      </c>
      <c r="H1324" s="30">
        <v>0</v>
      </c>
      <c r="I1324" s="32">
        <v>43190</v>
      </c>
      <c r="J1324" s="32">
        <v>42388</v>
      </c>
      <c r="K1324" s="30"/>
      <c r="L1324" s="32">
        <v>38780</v>
      </c>
      <c r="M1324" s="30">
        <v>969</v>
      </c>
      <c r="N1324" s="30">
        <v>0</v>
      </c>
      <c r="O1324" s="30">
        <v>5.47</v>
      </c>
      <c r="P1324" s="30">
        <v>65.64</v>
      </c>
      <c r="Q1324" s="30">
        <v>5.47</v>
      </c>
      <c r="R1324" s="30">
        <v>65.64</v>
      </c>
      <c r="S1324" s="30">
        <v>777.49</v>
      </c>
      <c r="T1324" s="30">
        <v>191.51</v>
      </c>
      <c r="U1324" s="30">
        <v>191.51</v>
      </c>
      <c r="V1324" s="30">
        <v>5.47</v>
      </c>
      <c r="W1324" s="30">
        <v>65.64</v>
      </c>
      <c r="X1324" s="30">
        <v>5.47</v>
      </c>
      <c r="Y1324" s="30">
        <v>65.64</v>
      </c>
      <c r="Z1324" s="30">
        <v>777.49</v>
      </c>
      <c r="AA1324" s="30">
        <v>328.26</v>
      </c>
      <c r="AB1324" s="30">
        <v>0</v>
      </c>
      <c r="AC1324" s="30">
        <v>0</v>
      </c>
      <c r="AD1324" s="30">
        <v>0</v>
      </c>
    </row>
    <row r="1325" spans="1:30" hidden="1">
      <c r="A1325" s="30" t="s">
        <v>2096</v>
      </c>
      <c r="B1325" s="30" t="s">
        <v>2097</v>
      </c>
      <c r="C1325" s="30" t="b">
        <v>1</v>
      </c>
      <c r="D1325" s="30" t="s">
        <v>1240</v>
      </c>
      <c r="E1325" s="30" t="s">
        <v>10607</v>
      </c>
      <c r="F1325" s="30"/>
      <c r="G1325" s="30" t="s">
        <v>10608</v>
      </c>
      <c r="H1325" s="30">
        <v>0</v>
      </c>
      <c r="I1325" s="32">
        <v>43190</v>
      </c>
      <c r="J1325" s="32">
        <v>42388</v>
      </c>
      <c r="K1325" s="30"/>
      <c r="L1325" s="32">
        <v>38780</v>
      </c>
      <c r="M1325" s="30">
        <v>969</v>
      </c>
      <c r="N1325" s="30">
        <v>0</v>
      </c>
      <c r="O1325" s="30">
        <v>5.47</v>
      </c>
      <c r="P1325" s="30">
        <v>65.64</v>
      </c>
      <c r="Q1325" s="30">
        <v>5.47</v>
      </c>
      <c r="R1325" s="30">
        <v>65.64</v>
      </c>
      <c r="S1325" s="30">
        <v>777.49</v>
      </c>
      <c r="T1325" s="30">
        <v>191.51</v>
      </c>
      <c r="U1325" s="30">
        <v>191.51</v>
      </c>
      <c r="V1325" s="30">
        <v>5.47</v>
      </c>
      <c r="W1325" s="30">
        <v>65.64</v>
      </c>
      <c r="X1325" s="30">
        <v>5.47</v>
      </c>
      <c r="Y1325" s="30">
        <v>65.64</v>
      </c>
      <c r="Z1325" s="30">
        <v>777.49</v>
      </c>
      <c r="AA1325" s="30">
        <v>328.26</v>
      </c>
      <c r="AB1325" s="30">
        <v>0</v>
      </c>
      <c r="AC1325" s="30">
        <v>0</v>
      </c>
      <c r="AD1325" s="30">
        <v>0</v>
      </c>
    </row>
    <row r="1326" spans="1:30" hidden="1">
      <c r="A1326" s="30" t="s">
        <v>2098</v>
      </c>
      <c r="B1326" s="30" t="s">
        <v>2099</v>
      </c>
      <c r="C1326" s="30" t="b">
        <v>1</v>
      </c>
      <c r="D1326" s="30" t="s">
        <v>1240</v>
      </c>
      <c r="E1326" s="30" t="s">
        <v>10607</v>
      </c>
      <c r="F1326" s="30"/>
      <c r="G1326" s="30" t="s">
        <v>10608</v>
      </c>
      <c r="H1326" s="30">
        <v>0</v>
      </c>
      <c r="I1326" s="32">
        <v>43190</v>
      </c>
      <c r="J1326" s="32">
        <v>42388</v>
      </c>
      <c r="K1326" s="30"/>
      <c r="L1326" s="32">
        <v>38780</v>
      </c>
      <c r="M1326" s="30">
        <v>969</v>
      </c>
      <c r="N1326" s="30">
        <v>0</v>
      </c>
      <c r="O1326" s="30">
        <v>5.47</v>
      </c>
      <c r="P1326" s="30">
        <v>65.64</v>
      </c>
      <c r="Q1326" s="30">
        <v>5.47</v>
      </c>
      <c r="R1326" s="30">
        <v>65.64</v>
      </c>
      <c r="S1326" s="30">
        <v>777.49</v>
      </c>
      <c r="T1326" s="30">
        <v>191.51</v>
      </c>
      <c r="U1326" s="30">
        <v>191.51</v>
      </c>
      <c r="V1326" s="30">
        <v>5.47</v>
      </c>
      <c r="W1326" s="30">
        <v>65.64</v>
      </c>
      <c r="X1326" s="30">
        <v>5.47</v>
      </c>
      <c r="Y1326" s="30">
        <v>65.64</v>
      </c>
      <c r="Z1326" s="30">
        <v>777.49</v>
      </c>
      <c r="AA1326" s="30">
        <v>328.26</v>
      </c>
      <c r="AB1326" s="30">
        <v>0</v>
      </c>
      <c r="AC1326" s="30">
        <v>0</v>
      </c>
      <c r="AD1326" s="30">
        <v>0</v>
      </c>
    </row>
    <row r="1327" spans="1:30" hidden="1">
      <c r="A1327" s="30" t="s">
        <v>10704</v>
      </c>
      <c r="B1327" s="30" t="s">
        <v>10705</v>
      </c>
      <c r="C1327" s="30" t="b">
        <v>1</v>
      </c>
      <c r="D1327" s="30" t="s">
        <v>1240</v>
      </c>
      <c r="E1327" s="30" t="s">
        <v>10607</v>
      </c>
      <c r="F1327" s="30"/>
      <c r="G1327" s="30" t="s">
        <v>10608</v>
      </c>
      <c r="H1327" s="30">
        <v>10</v>
      </c>
      <c r="I1327" s="32">
        <v>42216</v>
      </c>
      <c r="J1327" s="32">
        <v>42388</v>
      </c>
      <c r="K1327" s="32">
        <v>42202</v>
      </c>
      <c r="L1327" s="32">
        <v>38780</v>
      </c>
      <c r="M1327" s="30">
        <v>969</v>
      </c>
      <c r="N1327" s="30">
        <v>0</v>
      </c>
      <c r="O1327" s="30">
        <v>0</v>
      </c>
      <c r="P1327" s="30">
        <v>65.64</v>
      </c>
      <c r="Q1327" s="30">
        <v>0</v>
      </c>
      <c r="R1327" s="30">
        <v>388.43</v>
      </c>
      <c r="S1327" s="30">
        <v>969</v>
      </c>
      <c r="T1327" s="30">
        <v>0</v>
      </c>
      <c r="U1327" s="30">
        <v>0</v>
      </c>
      <c r="V1327" s="30">
        <v>0</v>
      </c>
      <c r="W1327" s="30">
        <v>65.64</v>
      </c>
      <c r="X1327" s="30">
        <v>0</v>
      </c>
      <c r="Y1327" s="30">
        <v>388.43</v>
      </c>
      <c r="Z1327" s="30">
        <v>969</v>
      </c>
      <c r="AA1327" s="30">
        <v>0</v>
      </c>
      <c r="AB1327" s="30">
        <v>0</v>
      </c>
      <c r="AC1327" s="30">
        <v>0</v>
      </c>
      <c r="AD1327" s="30">
        <v>0</v>
      </c>
    </row>
    <row r="1328" spans="1:30" hidden="1">
      <c r="A1328" s="30" t="s">
        <v>10706</v>
      </c>
      <c r="B1328" s="30" t="s">
        <v>10707</v>
      </c>
      <c r="C1328" s="30" t="b">
        <v>1</v>
      </c>
      <c r="D1328" s="30" t="s">
        <v>1240</v>
      </c>
      <c r="E1328" s="30" t="s">
        <v>10607</v>
      </c>
      <c r="F1328" s="30"/>
      <c r="G1328" s="30" t="s">
        <v>10608</v>
      </c>
      <c r="H1328" s="30">
        <v>10</v>
      </c>
      <c r="I1328" s="32">
        <v>42216</v>
      </c>
      <c r="J1328" s="32">
        <v>42388</v>
      </c>
      <c r="K1328" s="32">
        <v>42202</v>
      </c>
      <c r="L1328" s="32">
        <v>38780</v>
      </c>
      <c r="M1328" s="30">
        <v>969</v>
      </c>
      <c r="N1328" s="30">
        <v>0</v>
      </c>
      <c r="O1328" s="30">
        <v>0</v>
      </c>
      <c r="P1328" s="30">
        <v>65.64</v>
      </c>
      <c r="Q1328" s="30">
        <v>0</v>
      </c>
      <c r="R1328" s="30">
        <v>388.43</v>
      </c>
      <c r="S1328" s="30">
        <v>969</v>
      </c>
      <c r="T1328" s="30">
        <v>0</v>
      </c>
      <c r="U1328" s="30">
        <v>0</v>
      </c>
      <c r="V1328" s="30">
        <v>0</v>
      </c>
      <c r="W1328" s="30">
        <v>65.64</v>
      </c>
      <c r="X1328" s="30">
        <v>0</v>
      </c>
      <c r="Y1328" s="30">
        <v>388.43</v>
      </c>
      <c r="Z1328" s="30">
        <v>969</v>
      </c>
      <c r="AA1328" s="30">
        <v>0</v>
      </c>
      <c r="AB1328" s="30">
        <v>0</v>
      </c>
      <c r="AC1328" s="30">
        <v>0</v>
      </c>
      <c r="AD1328" s="30">
        <v>0</v>
      </c>
    </row>
    <row r="1329" spans="1:30" hidden="1">
      <c r="A1329" s="30" t="s">
        <v>10708</v>
      </c>
      <c r="B1329" s="30" t="s">
        <v>10709</v>
      </c>
      <c r="C1329" s="30" t="b">
        <v>1</v>
      </c>
      <c r="D1329" s="30" t="s">
        <v>1240</v>
      </c>
      <c r="E1329" s="30" t="s">
        <v>10607</v>
      </c>
      <c r="F1329" s="30"/>
      <c r="G1329" s="30" t="s">
        <v>10608</v>
      </c>
      <c r="H1329" s="30">
        <v>10</v>
      </c>
      <c r="I1329" s="32">
        <v>42216</v>
      </c>
      <c r="J1329" s="32">
        <v>42388</v>
      </c>
      <c r="K1329" s="32">
        <v>42202</v>
      </c>
      <c r="L1329" s="32">
        <v>38780</v>
      </c>
      <c r="M1329" s="30">
        <v>969</v>
      </c>
      <c r="N1329" s="30">
        <v>0</v>
      </c>
      <c r="O1329" s="30">
        <v>0</v>
      </c>
      <c r="P1329" s="30">
        <v>65.64</v>
      </c>
      <c r="Q1329" s="30">
        <v>0</v>
      </c>
      <c r="R1329" s="30">
        <v>388.43</v>
      </c>
      <c r="S1329" s="30">
        <v>969</v>
      </c>
      <c r="T1329" s="30">
        <v>0</v>
      </c>
      <c r="U1329" s="30">
        <v>0</v>
      </c>
      <c r="V1329" s="30">
        <v>0</v>
      </c>
      <c r="W1329" s="30">
        <v>65.64</v>
      </c>
      <c r="X1329" s="30">
        <v>0</v>
      </c>
      <c r="Y1329" s="30">
        <v>388.43</v>
      </c>
      <c r="Z1329" s="30">
        <v>969</v>
      </c>
      <c r="AA1329" s="30">
        <v>0</v>
      </c>
      <c r="AB1329" s="30">
        <v>0</v>
      </c>
      <c r="AC1329" s="30">
        <v>0</v>
      </c>
      <c r="AD1329" s="30">
        <v>0</v>
      </c>
    </row>
    <row r="1330" spans="1:30" hidden="1">
      <c r="A1330" s="30" t="s">
        <v>10710</v>
      </c>
      <c r="B1330" s="30" t="s">
        <v>10711</v>
      </c>
      <c r="C1330" s="30" t="b">
        <v>1</v>
      </c>
      <c r="D1330" s="30" t="s">
        <v>1240</v>
      </c>
      <c r="E1330" s="30" t="s">
        <v>10607</v>
      </c>
      <c r="F1330" s="30"/>
      <c r="G1330" s="30" t="s">
        <v>10608</v>
      </c>
      <c r="H1330" s="30">
        <v>10</v>
      </c>
      <c r="I1330" s="32">
        <v>42216</v>
      </c>
      <c r="J1330" s="32">
        <v>42388</v>
      </c>
      <c r="K1330" s="32">
        <v>42202</v>
      </c>
      <c r="L1330" s="32">
        <v>38780</v>
      </c>
      <c r="M1330" s="30">
        <v>969</v>
      </c>
      <c r="N1330" s="30">
        <v>0</v>
      </c>
      <c r="O1330" s="30">
        <v>0</v>
      </c>
      <c r="P1330" s="30">
        <v>65.64</v>
      </c>
      <c r="Q1330" s="30">
        <v>0</v>
      </c>
      <c r="R1330" s="30">
        <v>388.43</v>
      </c>
      <c r="S1330" s="30">
        <v>969</v>
      </c>
      <c r="T1330" s="30">
        <v>0</v>
      </c>
      <c r="U1330" s="30">
        <v>0</v>
      </c>
      <c r="V1330" s="30">
        <v>0</v>
      </c>
      <c r="W1330" s="30">
        <v>65.64</v>
      </c>
      <c r="X1330" s="30">
        <v>0</v>
      </c>
      <c r="Y1330" s="30">
        <v>388.43</v>
      </c>
      <c r="Z1330" s="30">
        <v>969</v>
      </c>
      <c r="AA1330" s="30">
        <v>0</v>
      </c>
      <c r="AB1330" s="30">
        <v>0</v>
      </c>
      <c r="AC1330" s="30">
        <v>0</v>
      </c>
      <c r="AD1330" s="30">
        <v>0</v>
      </c>
    </row>
    <row r="1331" spans="1:30" hidden="1">
      <c r="A1331" s="30" t="s">
        <v>10712</v>
      </c>
      <c r="B1331" s="30" t="s">
        <v>10713</v>
      </c>
      <c r="C1331" s="30" t="b">
        <v>1</v>
      </c>
      <c r="D1331" s="30" t="s">
        <v>1240</v>
      </c>
      <c r="E1331" s="30" t="s">
        <v>10607</v>
      </c>
      <c r="F1331" s="30"/>
      <c r="G1331" s="30" t="s">
        <v>10608</v>
      </c>
      <c r="H1331" s="30">
        <v>10</v>
      </c>
      <c r="I1331" s="32">
        <v>42460</v>
      </c>
      <c r="J1331" s="32">
        <v>42388</v>
      </c>
      <c r="K1331" s="32">
        <v>42460</v>
      </c>
      <c r="L1331" s="32">
        <v>39234</v>
      </c>
      <c r="M1331" s="30">
        <v>1026</v>
      </c>
      <c r="N1331" s="30">
        <v>0</v>
      </c>
      <c r="O1331" s="30">
        <v>0</v>
      </c>
      <c r="P1331" s="30">
        <v>3.37</v>
      </c>
      <c r="Q1331" s="30">
        <v>0</v>
      </c>
      <c r="R1331" s="30">
        <v>24.2</v>
      </c>
      <c r="S1331" s="30">
        <v>1026</v>
      </c>
      <c r="T1331" s="30">
        <v>0</v>
      </c>
      <c r="U1331" s="30">
        <v>0</v>
      </c>
      <c r="V1331" s="30">
        <v>0</v>
      </c>
      <c r="W1331" s="30">
        <v>3.37</v>
      </c>
      <c r="X1331" s="30">
        <v>0</v>
      </c>
      <c r="Y1331" s="30">
        <v>24.2</v>
      </c>
      <c r="Z1331" s="30">
        <v>1026</v>
      </c>
      <c r="AA1331" s="30">
        <v>12.8</v>
      </c>
      <c r="AB1331" s="30">
        <v>0</v>
      </c>
      <c r="AC1331" s="30">
        <v>0</v>
      </c>
      <c r="AD1331" s="30">
        <v>0</v>
      </c>
    </row>
    <row r="1332" spans="1:30" hidden="1">
      <c r="A1332" s="30" t="s">
        <v>2100</v>
      </c>
      <c r="B1332" s="30" t="s">
        <v>2101</v>
      </c>
      <c r="C1332" s="30" t="b">
        <v>1</v>
      </c>
      <c r="D1332" s="30" t="s">
        <v>1240</v>
      </c>
      <c r="E1332" s="30" t="s">
        <v>10607</v>
      </c>
      <c r="F1332" s="30"/>
      <c r="G1332" s="30" t="s">
        <v>10608</v>
      </c>
      <c r="H1332" s="30">
        <v>9</v>
      </c>
      <c r="I1332" s="32">
        <v>42825</v>
      </c>
      <c r="J1332" s="32">
        <v>42388</v>
      </c>
      <c r="K1332" s="30"/>
      <c r="L1332" s="32">
        <v>39234</v>
      </c>
      <c r="M1332" s="30">
        <v>1026</v>
      </c>
      <c r="N1332" s="30">
        <v>0</v>
      </c>
      <c r="O1332" s="30">
        <v>0</v>
      </c>
      <c r="P1332" s="30">
        <v>0</v>
      </c>
      <c r="Q1332" s="30">
        <v>0</v>
      </c>
      <c r="R1332" s="30">
        <v>0</v>
      </c>
      <c r="S1332" s="30">
        <v>1026</v>
      </c>
      <c r="T1332" s="30">
        <v>0</v>
      </c>
      <c r="U1332" s="30">
        <v>0</v>
      </c>
      <c r="V1332" s="30">
        <v>0</v>
      </c>
      <c r="W1332" s="30">
        <v>0</v>
      </c>
      <c r="X1332" s="30">
        <v>0</v>
      </c>
      <c r="Y1332" s="30">
        <v>0</v>
      </c>
      <c r="Z1332" s="30">
        <v>1026</v>
      </c>
      <c r="AA1332" s="30">
        <v>0</v>
      </c>
      <c r="AB1332" s="30">
        <v>0</v>
      </c>
      <c r="AC1332" s="30">
        <v>0</v>
      </c>
      <c r="AD1332" s="30">
        <v>0</v>
      </c>
    </row>
    <row r="1333" spans="1:30" hidden="1">
      <c r="A1333" s="30" t="s">
        <v>2102</v>
      </c>
      <c r="B1333" s="30" t="s">
        <v>2103</v>
      </c>
      <c r="C1333" s="30" t="b">
        <v>1</v>
      </c>
      <c r="D1333" s="30" t="s">
        <v>1240</v>
      </c>
      <c r="E1333" s="30" t="s">
        <v>10607</v>
      </c>
      <c r="F1333" s="30"/>
      <c r="G1333" s="30" t="s">
        <v>10608</v>
      </c>
      <c r="H1333" s="30">
        <v>9</v>
      </c>
      <c r="I1333" s="32">
        <v>42825</v>
      </c>
      <c r="J1333" s="32">
        <v>42388</v>
      </c>
      <c r="K1333" s="30"/>
      <c r="L1333" s="32">
        <v>37041</v>
      </c>
      <c r="M1333" s="30">
        <v>252.51</v>
      </c>
      <c r="N1333" s="30">
        <v>0</v>
      </c>
      <c r="O1333" s="30">
        <v>0</v>
      </c>
      <c r="P1333" s="30">
        <v>0</v>
      </c>
      <c r="Q1333" s="30">
        <v>0</v>
      </c>
      <c r="R1333" s="30">
        <v>0</v>
      </c>
      <c r="S1333" s="30">
        <v>252.51</v>
      </c>
      <c r="T1333" s="30">
        <v>0</v>
      </c>
      <c r="U1333" s="30">
        <v>0</v>
      </c>
      <c r="V1333" s="30">
        <v>0</v>
      </c>
      <c r="W1333" s="30">
        <v>0</v>
      </c>
      <c r="X1333" s="30">
        <v>0</v>
      </c>
      <c r="Y1333" s="30">
        <v>0</v>
      </c>
      <c r="Z1333" s="30">
        <v>252.51</v>
      </c>
      <c r="AA1333" s="30">
        <v>0</v>
      </c>
      <c r="AB1333" s="30">
        <v>0</v>
      </c>
      <c r="AC1333" s="30">
        <v>0</v>
      </c>
      <c r="AD1333" s="30">
        <v>0</v>
      </c>
    </row>
    <row r="1334" spans="1:30" hidden="1">
      <c r="A1334" s="30" t="s">
        <v>10714</v>
      </c>
      <c r="B1334" s="30" t="s">
        <v>10715</v>
      </c>
      <c r="C1334" s="30" t="b">
        <v>1</v>
      </c>
      <c r="D1334" s="30" t="s">
        <v>1240</v>
      </c>
      <c r="E1334" s="30" t="s">
        <v>10607</v>
      </c>
      <c r="F1334" s="30"/>
      <c r="G1334" s="30" t="s">
        <v>10608</v>
      </c>
      <c r="H1334" s="30">
        <v>10</v>
      </c>
      <c r="I1334" s="32">
        <v>42429</v>
      </c>
      <c r="J1334" s="32">
        <v>42388</v>
      </c>
      <c r="K1334" s="32">
        <v>42202</v>
      </c>
      <c r="L1334" s="32">
        <v>39234</v>
      </c>
      <c r="M1334" s="30">
        <v>969</v>
      </c>
      <c r="N1334" s="30">
        <v>0</v>
      </c>
      <c r="O1334" s="30">
        <v>0</v>
      </c>
      <c r="P1334" s="30">
        <v>3.18</v>
      </c>
      <c r="Q1334" s="30">
        <v>0</v>
      </c>
      <c r="R1334" s="30">
        <v>22.75</v>
      </c>
      <c r="S1334" s="30">
        <v>969</v>
      </c>
      <c r="T1334" s="30">
        <v>0</v>
      </c>
      <c r="U1334" s="30">
        <v>0</v>
      </c>
      <c r="V1334" s="30">
        <v>0</v>
      </c>
      <c r="W1334" s="30">
        <v>3.18</v>
      </c>
      <c r="X1334" s="30">
        <v>0</v>
      </c>
      <c r="Y1334" s="30">
        <v>22.75</v>
      </c>
      <c r="Z1334" s="30">
        <v>969</v>
      </c>
      <c r="AA1334" s="30">
        <v>11.99</v>
      </c>
      <c r="AB1334" s="30">
        <v>0</v>
      </c>
      <c r="AC1334" s="30">
        <v>0</v>
      </c>
      <c r="AD1334" s="30">
        <v>0</v>
      </c>
    </row>
    <row r="1335" spans="1:30" hidden="1">
      <c r="A1335" s="30" t="s">
        <v>2104</v>
      </c>
      <c r="B1335" s="30" t="s">
        <v>2105</v>
      </c>
      <c r="C1335" s="30" t="b">
        <v>1</v>
      </c>
      <c r="D1335" s="30" t="s">
        <v>1240</v>
      </c>
      <c r="E1335" s="30" t="s">
        <v>10607</v>
      </c>
      <c r="F1335" s="30"/>
      <c r="G1335" s="30" t="s">
        <v>10608</v>
      </c>
      <c r="H1335" s="30">
        <v>9</v>
      </c>
      <c r="I1335" s="32">
        <v>42825</v>
      </c>
      <c r="J1335" s="32">
        <v>42388</v>
      </c>
      <c r="K1335" s="30"/>
      <c r="L1335" s="32">
        <v>39234</v>
      </c>
      <c r="M1335" s="30">
        <v>2200</v>
      </c>
      <c r="N1335" s="30">
        <v>0</v>
      </c>
      <c r="O1335" s="30">
        <v>0</v>
      </c>
      <c r="P1335" s="30">
        <v>0</v>
      </c>
      <c r="Q1335" s="30">
        <v>0</v>
      </c>
      <c r="R1335" s="30">
        <v>0</v>
      </c>
      <c r="S1335" s="30">
        <v>2200</v>
      </c>
      <c r="T1335" s="30">
        <v>0</v>
      </c>
      <c r="U1335" s="30">
        <v>0</v>
      </c>
      <c r="V1335" s="30">
        <v>0</v>
      </c>
      <c r="W1335" s="30">
        <v>0</v>
      </c>
      <c r="X1335" s="30">
        <v>0</v>
      </c>
      <c r="Y1335" s="30">
        <v>0</v>
      </c>
      <c r="Z1335" s="30">
        <v>2200</v>
      </c>
      <c r="AA1335" s="30">
        <v>0</v>
      </c>
      <c r="AB1335" s="30">
        <v>0</v>
      </c>
      <c r="AC1335" s="30">
        <v>0</v>
      </c>
      <c r="AD1335" s="30">
        <v>0</v>
      </c>
    </row>
    <row r="1336" spans="1:30" hidden="1">
      <c r="A1336" s="30" t="s">
        <v>10716</v>
      </c>
      <c r="B1336" s="30" t="s">
        <v>10717</v>
      </c>
      <c r="C1336" s="30" t="b">
        <v>1</v>
      </c>
      <c r="D1336" s="30" t="s">
        <v>1240</v>
      </c>
      <c r="E1336" s="30" t="s">
        <v>10607</v>
      </c>
      <c r="F1336" s="30"/>
      <c r="G1336" s="30" t="s">
        <v>10608</v>
      </c>
      <c r="H1336" s="30">
        <v>10</v>
      </c>
      <c r="I1336" s="32">
        <v>42429</v>
      </c>
      <c r="J1336" s="32">
        <v>42388</v>
      </c>
      <c r="K1336" s="32">
        <v>42202</v>
      </c>
      <c r="L1336" s="32">
        <v>38846</v>
      </c>
      <c r="M1336" s="30">
        <v>949.5</v>
      </c>
      <c r="N1336" s="30">
        <v>0</v>
      </c>
      <c r="O1336" s="30">
        <v>5.28</v>
      </c>
      <c r="P1336" s="30">
        <v>63.51</v>
      </c>
      <c r="Q1336" s="30">
        <v>5.28</v>
      </c>
      <c r="R1336" s="30">
        <v>58.08</v>
      </c>
      <c r="S1336" s="30">
        <v>620.25</v>
      </c>
      <c r="T1336" s="30">
        <v>329.25</v>
      </c>
      <c r="U1336" s="30">
        <v>329.25</v>
      </c>
      <c r="V1336" s="30">
        <v>5.28</v>
      </c>
      <c r="W1336" s="30">
        <v>63.51</v>
      </c>
      <c r="X1336" s="30">
        <v>5.28</v>
      </c>
      <c r="Y1336" s="30">
        <v>58.08</v>
      </c>
      <c r="Z1336" s="30">
        <v>620.25</v>
      </c>
      <c r="AA1336" s="30">
        <v>382.05</v>
      </c>
      <c r="AB1336" s="30">
        <v>329.25</v>
      </c>
      <c r="AC1336" s="30">
        <v>0</v>
      </c>
      <c r="AD1336" s="30">
        <v>-329.25</v>
      </c>
    </row>
    <row r="1337" spans="1:30" hidden="1">
      <c r="A1337" s="30" t="s">
        <v>2106</v>
      </c>
      <c r="B1337" s="30" t="s">
        <v>2107</v>
      </c>
      <c r="C1337" s="30" t="b">
        <v>1</v>
      </c>
      <c r="D1337" s="30" t="s">
        <v>1240</v>
      </c>
      <c r="E1337" s="30" t="s">
        <v>10607</v>
      </c>
      <c r="F1337" s="30"/>
      <c r="G1337" s="30" t="s">
        <v>10608</v>
      </c>
      <c r="H1337" s="30">
        <v>9</v>
      </c>
      <c r="I1337" s="32">
        <v>42886</v>
      </c>
      <c r="J1337" s="32">
        <v>42388</v>
      </c>
      <c r="K1337" s="30"/>
      <c r="L1337" s="32">
        <v>37072</v>
      </c>
      <c r="M1337" s="30">
        <v>599</v>
      </c>
      <c r="N1337" s="30">
        <v>0</v>
      </c>
      <c r="O1337" s="30">
        <v>2.79</v>
      </c>
      <c r="P1337" s="30">
        <v>33.409999999999997</v>
      </c>
      <c r="Q1337" s="30">
        <v>2.78</v>
      </c>
      <c r="R1337" s="30">
        <v>5.57</v>
      </c>
      <c r="S1337" s="30">
        <v>599</v>
      </c>
      <c r="T1337" s="30">
        <v>0</v>
      </c>
      <c r="U1337" s="30">
        <v>0</v>
      </c>
      <c r="V1337" s="30">
        <v>2.79</v>
      </c>
      <c r="W1337" s="30">
        <v>33.409999999999997</v>
      </c>
      <c r="X1337" s="30">
        <v>2.78</v>
      </c>
      <c r="Y1337" s="30">
        <v>5.57</v>
      </c>
      <c r="Z1337" s="30">
        <v>599</v>
      </c>
      <c r="AA1337" s="30">
        <v>33.409999999999997</v>
      </c>
      <c r="AB1337" s="30">
        <v>0</v>
      </c>
      <c r="AC1337" s="30">
        <v>0</v>
      </c>
      <c r="AD1337" s="30">
        <v>0</v>
      </c>
    </row>
    <row r="1338" spans="1:30" hidden="1">
      <c r="A1338" s="30" t="s">
        <v>2108</v>
      </c>
      <c r="B1338" s="30" t="s">
        <v>2109</v>
      </c>
      <c r="C1338" s="30" t="b">
        <v>1</v>
      </c>
      <c r="D1338" s="30" t="s">
        <v>1240</v>
      </c>
      <c r="E1338" s="30" t="s">
        <v>10607</v>
      </c>
      <c r="F1338" s="30"/>
      <c r="G1338" s="30" t="s">
        <v>10608</v>
      </c>
      <c r="H1338" s="30">
        <v>0</v>
      </c>
      <c r="I1338" s="32">
        <v>43190</v>
      </c>
      <c r="J1338" s="32">
        <v>42388</v>
      </c>
      <c r="K1338" s="30"/>
      <c r="L1338" s="32">
        <v>41363</v>
      </c>
      <c r="M1338" s="30">
        <v>2873.94</v>
      </c>
      <c r="N1338" s="30">
        <v>0</v>
      </c>
      <c r="O1338" s="30">
        <v>15.97</v>
      </c>
      <c r="P1338" s="30">
        <v>191.64</v>
      </c>
      <c r="Q1338" s="30">
        <v>15.97</v>
      </c>
      <c r="R1338" s="30">
        <v>191.64</v>
      </c>
      <c r="S1338" s="30">
        <v>973.06</v>
      </c>
      <c r="T1338" s="30">
        <v>1900.88</v>
      </c>
      <c r="U1338" s="30">
        <v>1900.88</v>
      </c>
      <c r="V1338" s="30">
        <v>15.97</v>
      </c>
      <c r="W1338" s="30">
        <v>191.64</v>
      </c>
      <c r="X1338" s="30">
        <v>15.97</v>
      </c>
      <c r="Y1338" s="30">
        <v>191.64</v>
      </c>
      <c r="Z1338" s="30">
        <v>973.06</v>
      </c>
      <c r="AA1338" s="30">
        <v>2300.13</v>
      </c>
      <c r="AB1338" s="30">
        <v>0</v>
      </c>
      <c r="AC1338" s="30">
        <v>0</v>
      </c>
      <c r="AD1338" s="30">
        <v>0</v>
      </c>
    </row>
    <row r="1339" spans="1:30" hidden="1">
      <c r="A1339" s="30" t="s">
        <v>10718</v>
      </c>
      <c r="B1339" s="30" t="s">
        <v>10719</v>
      </c>
      <c r="C1339" s="30" t="b">
        <v>1</v>
      </c>
      <c r="D1339" s="30" t="s">
        <v>1240</v>
      </c>
      <c r="E1339" s="30" t="s">
        <v>10607</v>
      </c>
      <c r="F1339" s="30"/>
      <c r="G1339" s="30" t="s">
        <v>10608</v>
      </c>
      <c r="H1339" s="30">
        <v>10</v>
      </c>
      <c r="I1339" s="32">
        <v>42460</v>
      </c>
      <c r="J1339" s="32">
        <v>42388</v>
      </c>
      <c r="K1339" s="32">
        <v>41729</v>
      </c>
      <c r="L1339" s="32">
        <v>39539</v>
      </c>
      <c r="M1339" s="30">
        <v>114.23</v>
      </c>
      <c r="N1339" s="30">
        <v>0</v>
      </c>
      <c r="O1339" s="30">
        <v>0.64</v>
      </c>
      <c r="P1339" s="30">
        <v>7.62</v>
      </c>
      <c r="Q1339" s="30">
        <v>0.64</v>
      </c>
      <c r="R1339" s="30">
        <v>7.68</v>
      </c>
      <c r="S1339" s="30">
        <v>61</v>
      </c>
      <c r="T1339" s="30">
        <v>53.23</v>
      </c>
      <c r="U1339" s="30">
        <v>53.23</v>
      </c>
      <c r="V1339" s="30">
        <v>0.64</v>
      </c>
      <c r="W1339" s="30">
        <v>7.62</v>
      </c>
      <c r="X1339" s="30">
        <v>0.64</v>
      </c>
      <c r="Y1339" s="30">
        <v>7.68</v>
      </c>
      <c r="Z1339" s="30">
        <v>61</v>
      </c>
      <c r="AA1339" s="30">
        <v>53.23</v>
      </c>
      <c r="AB1339" s="30">
        <v>53.23</v>
      </c>
      <c r="AC1339" s="30">
        <v>0</v>
      </c>
      <c r="AD1339" s="30">
        <v>-53.23</v>
      </c>
    </row>
    <row r="1340" spans="1:30" hidden="1">
      <c r="A1340" s="30" t="s">
        <v>10720</v>
      </c>
      <c r="B1340" s="30" t="s">
        <v>10721</v>
      </c>
      <c r="C1340" s="30" t="b">
        <v>1</v>
      </c>
      <c r="D1340" s="30" t="s">
        <v>1240</v>
      </c>
      <c r="E1340" s="30" t="s">
        <v>10607</v>
      </c>
      <c r="F1340" s="30"/>
      <c r="G1340" s="30" t="s">
        <v>10608</v>
      </c>
      <c r="H1340" s="30">
        <v>10</v>
      </c>
      <c r="I1340" s="32">
        <v>42460</v>
      </c>
      <c r="J1340" s="32">
        <v>42388</v>
      </c>
      <c r="K1340" s="32">
        <v>41729</v>
      </c>
      <c r="L1340" s="32">
        <v>39539</v>
      </c>
      <c r="M1340" s="30">
        <v>114.23</v>
      </c>
      <c r="N1340" s="30">
        <v>0</v>
      </c>
      <c r="O1340" s="30">
        <v>0.64</v>
      </c>
      <c r="P1340" s="30">
        <v>7.62</v>
      </c>
      <c r="Q1340" s="30">
        <v>0.64</v>
      </c>
      <c r="R1340" s="30">
        <v>7.68</v>
      </c>
      <c r="S1340" s="30">
        <v>61</v>
      </c>
      <c r="T1340" s="30">
        <v>53.23</v>
      </c>
      <c r="U1340" s="30">
        <v>53.23</v>
      </c>
      <c r="V1340" s="30">
        <v>0.64</v>
      </c>
      <c r="W1340" s="30">
        <v>7.62</v>
      </c>
      <c r="X1340" s="30">
        <v>0.64</v>
      </c>
      <c r="Y1340" s="30">
        <v>7.68</v>
      </c>
      <c r="Z1340" s="30">
        <v>61</v>
      </c>
      <c r="AA1340" s="30">
        <v>53.23</v>
      </c>
      <c r="AB1340" s="30">
        <v>53.23</v>
      </c>
      <c r="AC1340" s="30">
        <v>0</v>
      </c>
      <c r="AD1340" s="30">
        <v>-53.23</v>
      </c>
    </row>
    <row r="1341" spans="1:30" hidden="1">
      <c r="A1341" s="30" t="s">
        <v>10722</v>
      </c>
      <c r="B1341" s="30" t="s">
        <v>10723</v>
      </c>
      <c r="C1341" s="30" t="b">
        <v>1</v>
      </c>
      <c r="D1341" s="30" t="s">
        <v>1240</v>
      </c>
      <c r="E1341" s="30" t="s">
        <v>10607</v>
      </c>
      <c r="F1341" s="30"/>
      <c r="G1341" s="30" t="s">
        <v>10608</v>
      </c>
      <c r="H1341" s="30">
        <v>10</v>
      </c>
      <c r="I1341" s="32">
        <v>42460</v>
      </c>
      <c r="J1341" s="32">
        <v>42388</v>
      </c>
      <c r="K1341" s="32">
        <v>41729</v>
      </c>
      <c r="L1341" s="32">
        <v>39539</v>
      </c>
      <c r="M1341" s="30">
        <v>114.23</v>
      </c>
      <c r="N1341" s="30">
        <v>0</v>
      </c>
      <c r="O1341" s="30">
        <v>0.64</v>
      </c>
      <c r="P1341" s="30">
        <v>7.62</v>
      </c>
      <c r="Q1341" s="30">
        <v>0.64</v>
      </c>
      <c r="R1341" s="30">
        <v>7.68</v>
      </c>
      <c r="S1341" s="30">
        <v>61</v>
      </c>
      <c r="T1341" s="30">
        <v>53.23</v>
      </c>
      <c r="U1341" s="30">
        <v>53.23</v>
      </c>
      <c r="V1341" s="30">
        <v>0.64</v>
      </c>
      <c r="W1341" s="30">
        <v>7.62</v>
      </c>
      <c r="X1341" s="30">
        <v>0.64</v>
      </c>
      <c r="Y1341" s="30">
        <v>7.68</v>
      </c>
      <c r="Z1341" s="30">
        <v>61</v>
      </c>
      <c r="AA1341" s="30">
        <v>53.23</v>
      </c>
      <c r="AB1341" s="30">
        <v>53.23</v>
      </c>
      <c r="AC1341" s="30">
        <v>0</v>
      </c>
      <c r="AD1341" s="30">
        <v>-53.23</v>
      </c>
    </row>
    <row r="1342" spans="1:30" hidden="1">
      <c r="A1342" s="30" t="s">
        <v>10724</v>
      </c>
      <c r="B1342" s="30" t="s">
        <v>10725</v>
      </c>
      <c r="C1342" s="30" t="b">
        <v>1</v>
      </c>
      <c r="D1342" s="30" t="s">
        <v>1240</v>
      </c>
      <c r="E1342" s="30" t="s">
        <v>10607</v>
      </c>
      <c r="F1342" s="30"/>
      <c r="G1342" s="30" t="s">
        <v>10608</v>
      </c>
      <c r="H1342" s="30">
        <v>10</v>
      </c>
      <c r="I1342" s="32">
        <v>42460</v>
      </c>
      <c r="J1342" s="32">
        <v>42388</v>
      </c>
      <c r="K1342" s="32">
        <v>42095</v>
      </c>
      <c r="L1342" s="32">
        <v>39539</v>
      </c>
      <c r="M1342" s="30">
        <v>114.23</v>
      </c>
      <c r="N1342" s="30">
        <v>0</v>
      </c>
      <c r="O1342" s="30">
        <v>0.64</v>
      </c>
      <c r="P1342" s="30">
        <v>7.62</v>
      </c>
      <c r="Q1342" s="30">
        <v>0.64</v>
      </c>
      <c r="R1342" s="30">
        <v>7.68</v>
      </c>
      <c r="S1342" s="30">
        <v>61</v>
      </c>
      <c r="T1342" s="30">
        <v>53.23</v>
      </c>
      <c r="U1342" s="30">
        <v>53.23</v>
      </c>
      <c r="V1342" s="30">
        <v>0.64</v>
      </c>
      <c r="W1342" s="30">
        <v>7.62</v>
      </c>
      <c r="X1342" s="30">
        <v>0.64</v>
      </c>
      <c r="Y1342" s="30">
        <v>7.68</v>
      </c>
      <c r="Z1342" s="30">
        <v>61</v>
      </c>
      <c r="AA1342" s="30">
        <v>53.23</v>
      </c>
      <c r="AB1342" s="30">
        <v>53.23</v>
      </c>
      <c r="AC1342" s="30">
        <v>0</v>
      </c>
      <c r="AD1342" s="30">
        <v>-53.23</v>
      </c>
    </row>
    <row r="1343" spans="1:30" hidden="1">
      <c r="A1343" s="30" t="s">
        <v>2110</v>
      </c>
      <c r="B1343" s="30" t="s">
        <v>2111</v>
      </c>
      <c r="C1343" s="30" t="b">
        <v>1</v>
      </c>
      <c r="D1343" s="30" t="s">
        <v>1240</v>
      </c>
      <c r="E1343" s="30" t="s">
        <v>10607</v>
      </c>
      <c r="F1343" s="30"/>
      <c r="G1343" s="30" t="s">
        <v>10608</v>
      </c>
      <c r="H1343" s="30">
        <v>0</v>
      </c>
      <c r="I1343" s="32">
        <v>43190</v>
      </c>
      <c r="J1343" s="32">
        <v>42388</v>
      </c>
      <c r="K1343" s="30"/>
      <c r="L1343" s="32">
        <v>38776</v>
      </c>
      <c r="M1343" s="30">
        <v>2599</v>
      </c>
      <c r="N1343" s="30">
        <v>0</v>
      </c>
      <c r="O1343" s="30">
        <v>14.44</v>
      </c>
      <c r="P1343" s="30">
        <v>173.28</v>
      </c>
      <c r="Q1343" s="30">
        <v>14.44</v>
      </c>
      <c r="R1343" s="30">
        <v>173.28</v>
      </c>
      <c r="S1343" s="30">
        <v>2103.14</v>
      </c>
      <c r="T1343" s="30">
        <v>495.86</v>
      </c>
      <c r="U1343" s="30">
        <v>495.86</v>
      </c>
      <c r="V1343" s="30">
        <v>14.44</v>
      </c>
      <c r="W1343" s="30">
        <v>173.28</v>
      </c>
      <c r="X1343" s="30">
        <v>14.44</v>
      </c>
      <c r="Y1343" s="30">
        <v>173.28</v>
      </c>
      <c r="Z1343" s="30">
        <v>2103.14</v>
      </c>
      <c r="AA1343" s="30">
        <v>871.3</v>
      </c>
      <c r="AB1343" s="30">
        <v>0</v>
      </c>
      <c r="AC1343" s="30">
        <v>0</v>
      </c>
      <c r="AD1343" s="30">
        <v>0</v>
      </c>
    </row>
    <row r="1344" spans="1:30" hidden="1">
      <c r="A1344" s="30" t="s">
        <v>2112</v>
      </c>
      <c r="B1344" s="30" t="s">
        <v>2113</v>
      </c>
      <c r="C1344" s="30" t="b">
        <v>1</v>
      </c>
      <c r="D1344" s="30" t="s">
        <v>1240</v>
      </c>
      <c r="E1344" s="30" t="s">
        <v>10607</v>
      </c>
      <c r="F1344" s="30"/>
      <c r="G1344" s="30" t="s">
        <v>10608</v>
      </c>
      <c r="H1344" s="30">
        <v>0</v>
      </c>
      <c r="I1344" s="32">
        <v>43190</v>
      </c>
      <c r="J1344" s="32">
        <v>42388</v>
      </c>
      <c r="K1344" s="30"/>
      <c r="L1344" s="32">
        <v>38776</v>
      </c>
      <c r="M1344" s="30">
        <v>3159</v>
      </c>
      <c r="N1344" s="30">
        <v>0</v>
      </c>
      <c r="O1344" s="30">
        <v>17.149999999999999</v>
      </c>
      <c r="P1344" s="30">
        <v>205.8</v>
      </c>
      <c r="Q1344" s="30">
        <v>17.14</v>
      </c>
      <c r="R1344" s="30">
        <v>205.78</v>
      </c>
      <c r="S1344" s="30">
        <v>2541.7800000000002</v>
      </c>
      <c r="T1344" s="30">
        <v>617.22</v>
      </c>
      <c r="U1344" s="30">
        <v>617.22</v>
      </c>
      <c r="V1344" s="30">
        <v>17.149999999999999</v>
      </c>
      <c r="W1344" s="30">
        <v>205.8</v>
      </c>
      <c r="X1344" s="30">
        <v>17.14</v>
      </c>
      <c r="Y1344" s="30">
        <v>205.78</v>
      </c>
      <c r="Z1344" s="30">
        <v>2541.7800000000002</v>
      </c>
      <c r="AA1344" s="30">
        <v>1063.0999999999999</v>
      </c>
      <c r="AB1344" s="30">
        <v>0</v>
      </c>
      <c r="AC1344" s="30">
        <v>0</v>
      </c>
      <c r="AD1344" s="30">
        <v>0</v>
      </c>
    </row>
    <row r="1345" spans="1:30" hidden="1">
      <c r="A1345" s="30" t="s">
        <v>2114</v>
      </c>
      <c r="B1345" s="30" t="s">
        <v>2115</v>
      </c>
      <c r="C1345" s="30" t="b">
        <v>1</v>
      </c>
      <c r="D1345" s="30" t="s">
        <v>1240</v>
      </c>
      <c r="E1345" s="30" t="s">
        <v>10607</v>
      </c>
      <c r="F1345" s="30"/>
      <c r="G1345" s="30" t="s">
        <v>10608</v>
      </c>
      <c r="H1345" s="30">
        <v>0</v>
      </c>
      <c r="I1345" s="32">
        <v>43190</v>
      </c>
      <c r="J1345" s="32">
        <v>42388</v>
      </c>
      <c r="K1345" s="30"/>
      <c r="L1345" s="32">
        <v>38776</v>
      </c>
      <c r="M1345" s="30">
        <v>1599</v>
      </c>
      <c r="N1345" s="30">
        <v>0</v>
      </c>
      <c r="O1345" s="30">
        <v>8.8000000000000007</v>
      </c>
      <c r="P1345" s="30">
        <v>105.6</v>
      </c>
      <c r="Q1345" s="30">
        <v>8.8000000000000007</v>
      </c>
      <c r="R1345" s="30">
        <v>105.6</v>
      </c>
      <c r="S1345" s="30">
        <v>1290.95</v>
      </c>
      <c r="T1345" s="30">
        <v>308.05</v>
      </c>
      <c r="U1345" s="30">
        <v>308.05</v>
      </c>
      <c r="V1345" s="30">
        <v>8.8000000000000007</v>
      </c>
      <c r="W1345" s="30">
        <v>105.6</v>
      </c>
      <c r="X1345" s="30">
        <v>8.8000000000000007</v>
      </c>
      <c r="Y1345" s="30">
        <v>105.6</v>
      </c>
      <c r="Z1345" s="30">
        <v>1290.95</v>
      </c>
      <c r="AA1345" s="30">
        <v>536.85</v>
      </c>
      <c r="AB1345" s="30">
        <v>0</v>
      </c>
      <c r="AC1345" s="30">
        <v>0</v>
      </c>
      <c r="AD1345" s="30">
        <v>0</v>
      </c>
    </row>
    <row r="1346" spans="1:30" hidden="1">
      <c r="A1346" s="30" t="s">
        <v>2116</v>
      </c>
      <c r="B1346" s="30" t="s">
        <v>2117</v>
      </c>
      <c r="C1346" s="30" t="b">
        <v>1</v>
      </c>
      <c r="D1346" s="30" t="s">
        <v>1240</v>
      </c>
      <c r="E1346" s="30" t="s">
        <v>10607</v>
      </c>
      <c r="F1346" s="30"/>
      <c r="G1346" s="30" t="s">
        <v>10608</v>
      </c>
      <c r="H1346" s="30">
        <v>9</v>
      </c>
      <c r="I1346" s="32">
        <v>42825</v>
      </c>
      <c r="J1346" s="32">
        <v>42388</v>
      </c>
      <c r="K1346" s="30"/>
      <c r="L1346" s="32">
        <v>39329</v>
      </c>
      <c r="M1346" s="30">
        <v>1731.45</v>
      </c>
      <c r="N1346" s="30">
        <v>0</v>
      </c>
      <c r="O1346" s="30">
        <v>0</v>
      </c>
      <c r="P1346" s="30">
        <v>8.2100000000000009</v>
      </c>
      <c r="Q1346" s="30">
        <v>0</v>
      </c>
      <c r="R1346" s="30">
        <v>0</v>
      </c>
      <c r="S1346" s="30">
        <v>1731.45</v>
      </c>
      <c r="T1346" s="30">
        <v>0</v>
      </c>
      <c r="U1346" s="30">
        <v>0</v>
      </c>
      <c r="V1346" s="30">
        <v>0</v>
      </c>
      <c r="W1346" s="30">
        <v>8.2100000000000009</v>
      </c>
      <c r="X1346" s="30">
        <v>0</v>
      </c>
      <c r="Y1346" s="30">
        <v>0</v>
      </c>
      <c r="Z1346" s="30">
        <v>1731.45</v>
      </c>
      <c r="AA1346" s="30">
        <v>0</v>
      </c>
      <c r="AB1346" s="30">
        <v>0</v>
      </c>
      <c r="AC1346" s="30">
        <v>0</v>
      </c>
      <c r="AD1346" s="30">
        <v>0</v>
      </c>
    </row>
    <row r="1347" spans="1:30" hidden="1">
      <c r="A1347" s="30" t="s">
        <v>2118</v>
      </c>
      <c r="B1347" s="30" t="s">
        <v>2119</v>
      </c>
      <c r="C1347" s="30" t="b">
        <v>1</v>
      </c>
      <c r="D1347" s="30" t="s">
        <v>1240</v>
      </c>
      <c r="E1347" s="30" t="s">
        <v>10607</v>
      </c>
      <c r="F1347" s="30"/>
      <c r="G1347" s="30" t="s">
        <v>10608</v>
      </c>
      <c r="H1347" s="30">
        <v>9</v>
      </c>
      <c r="I1347" s="32">
        <v>43190</v>
      </c>
      <c r="J1347" s="32">
        <v>42388</v>
      </c>
      <c r="K1347" s="30"/>
      <c r="L1347" s="32">
        <v>41360</v>
      </c>
      <c r="M1347" s="30">
        <v>1312.25</v>
      </c>
      <c r="N1347" s="30">
        <v>0</v>
      </c>
      <c r="O1347" s="30">
        <v>21.87</v>
      </c>
      <c r="P1347" s="30">
        <v>262.44</v>
      </c>
      <c r="Q1347" s="30">
        <v>15.98</v>
      </c>
      <c r="R1347" s="30">
        <v>256.55</v>
      </c>
      <c r="S1347" s="30">
        <v>1312.25</v>
      </c>
      <c r="T1347" s="30">
        <v>0</v>
      </c>
      <c r="U1347" s="30">
        <v>0</v>
      </c>
      <c r="V1347" s="30">
        <v>21.87</v>
      </c>
      <c r="W1347" s="30">
        <v>262.44</v>
      </c>
      <c r="X1347" s="30">
        <v>15.98</v>
      </c>
      <c r="Y1347" s="30">
        <v>256.55</v>
      </c>
      <c r="Z1347" s="30">
        <v>1312.25</v>
      </c>
      <c r="AA1347" s="30">
        <v>540.86</v>
      </c>
      <c r="AB1347" s="30">
        <v>0</v>
      </c>
      <c r="AC1347" s="30">
        <v>0</v>
      </c>
      <c r="AD1347" s="30">
        <v>0</v>
      </c>
    </row>
    <row r="1348" spans="1:30" hidden="1">
      <c r="A1348" s="30" t="s">
        <v>10726</v>
      </c>
      <c r="B1348" s="30" t="s">
        <v>10727</v>
      </c>
      <c r="C1348" s="30" t="b">
        <v>1</v>
      </c>
      <c r="D1348" s="30" t="s">
        <v>1240</v>
      </c>
      <c r="E1348" s="30" t="s">
        <v>10607</v>
      </c>
      <c r="F1348" s="30"/>
      <c r="G1348" s="30" t="s">
        <v>10608</v>
      </c>
      <c r="H1348" s="30">
        <v>10</v>
      </c>
      <c r="I1348" s="32">
        <v>42094</v>
      </c>
      <c r="J1348" s="32">
        <v>42388</v>
      </c>
      <c r="K1348" s="32">
        <v>42443</v>
      </c>
      <c r="L1348" s="32">
        <v>37041</v>
      </c>
      <c r="M1348" s="30">
        <v>599</v>
      </c>
      <c r="N1348" s="30">
        <v>0</v>
      </c>
      <c r="O1348" s="30">
        <v>0</v>
      </c>
      <c r="P1348" s="30">
        <v>59.37</v>
      </c>
      <c r="Q1348" s="30">
        <v>0</v>
      </c>
      <c r="R1348" s="30">
        <v>0</v>
      </c>
      <c r="S1348" s="30">
        <v>530.52</v>
      </c>
      <c r="T1348" s="30">
        <v>68.48</v>
      </c>
      <c r="U1348" s="30">
        <v>68.48</v>
      </c>
      <c r="V1348" s="30">
        <v>0</v>
      </c>
      <c r="W1348" s="30">
        <v>59.37</v>
      </c>
      <c r="X1348" s="30">
        <v>0</v>
      </c>
      <c r="Y1348" s="30">
        <v>0</v>
      </c>
      <c r="Z1348" s="30">
        <v>530.52</v>
      </c>
      <c r="AA1348" s="30">
        <v>68.48</v>
      </c>
      <c r="AB1348" s="30">
        <v>68.48</v>
      </c>
      <c r="AC1348" s="30">
        <v>0</v>
      </c>
      <c r="AD1348" s="30">
        <v>-68.48</v>
      </c>
    </row>
    <row r="1349" spans="1:30" hidden="1">
      <c r="A1349" s="30" t="s">
        <v>2120</v>
      </c>
      <c r="B1349" s="30" t="s">
        <v>2121</v>
      </c>
      <c r="C1349" s="30" t="b">
        <v>1</v>
      </c>
      <c r="D1349" s="30" t="s">
        <v>1240</v>
      </c>
      <c r="E1349" s="30" t="s">
        <v>10607</v>
      </c>
      <c r="F1349" s="30"/>
      <c r="G1349" s="30" t="s">
        <v>10608</v>
      </c>
      <c r="H1349" s="30">
        <v>9</v>
      </c>
      <c r="I1349" s="32">
        <v>42947</v>
      </c>
      <c r="J1349" s="32">
        <v>42388</v>
      </c>
      <c r="K1349" s="30"/>
      <c r="L1349" s="32">
        <v>37133</v>
      </c>
      <c r="M1349" s="30">
        <v>899</v>
      </c>
      <c r="N1349" s="30">
        <v>0</v>
      </c>
      <c r="O1349" s="30">
        <v>4.3</v>
      </c>
      <c r="P1349" s="30">
        <v>51.57</v>
      </c>
      <c r="Q1349" s="30">
        <v>4.29</v>
      </c>
      <c r="R1349" s="30">
        <v>17.18</v>
      </c>
      <c r="S1349" s="30">
        <v>899</v>
      </c>
      <c r="T1349" s="30">
        <v>0</v>
      </c>
      <c r="U1349" s="30">
        <v>0</v>
      </c>
      <c r="V1349" s="30">
        <v>4.3</v>
      </c>
      <c r="W1349" s="30">
        <v>51.57</v>
      </c>
      <c r="X1349" s="30">
        <v>4.29</v>
      </c>
      <c r="Y1349" s="30">
        <v>17.18</v>
      </c>
      <c r="Z1349" s="30">
        <v>899</v>
      </c>
      <c r="AA1349" s="30">
        <v>51.55</v>
      </c>
      <c r="AB1349" s="30">
        <v>0</v>
      </c>
      <c r="AC1349" s="30">
        <v>0</v>
      </c>
      <c r="AD1349" s="30">
        <v>0</v>
      </c>
    </row>
    <row r="1350" spans="1:30" hidden="1">
      <c r="A1350" s="30" t="s">
        <v>2122</v>
      </c>
      <c r="B1350" s="30" t="s">
        <v>2123</v>
      </c>
      <c r="C1350" s="30" t="b">
        <v>1</v>
      </c>
      <c r="D1350" s="30" t="s">
        <v>1240</v>
      </c>
      <c r="E1350" s="30" t="s">
        <v>10607</v>
      </c>
      <c r="F1350" s="30"/>
      <c r="G1350" s="30" t="s">
        <v>10608</v>
      </c>
      <c r="H1350" s="30">
        <v>9</v>
      </c>
      <c r="I1350" s="32">
        <v>43008</v>
      </c>
      <c r="J1350" s="32">
        <v>42388</v>
      </c>
      <c r="K1350" s="30"/>
      <c r="L1350" s="32">
        <v>37184</v>
      </c>
      <c r="M1350" s="30">
        <v>1599</v>
      </c>
      <c r="N1350" s="30">
        <v>0</v>
      </c>
      <c r="O1350" s="30">
        <v>7.64</v>
      </c>
      <c r="P1350" s="30">
        <v>91.61</v>
      </c>
      <c r="Q1350" s="30">
        <v>7.63</v>
      </c>
      <c r="R1350" s="30">
        <v>45.81</v>
      </c>
      <c r="S1350" s="30">
        <v>1599</v>
      </c>
      <c r="T1350" s="30">
        <v>0</v>
      </c>
      <c r="U1350" s="30">
        <v>0</v>
      </c>
      <c r="V1350" s="30">
        <v>7.64</v>
      </c>
      <c r="W1350" s="30">
        <v>91.61</v>
      </c>
      <c r="X1350" s="30">
        <v>7.63</v>
      </c>
      <c r="Y1350" s="30">
        <v>45.81</v>
      </c>
      <c r="Z1350" s="30">
        <v>1599</v>
      </c>
      <c r="AA1350" s="30">
        <v>183.26</v>
      </c>
      <c r="AB1350" s="30">
        <v>0</v>
      </c>
      <c r="AC1350" s="30">
        <v>0</v>
      </c>
      <c r="AD1350" s="30">
        <v>0</v>
      </c>
    </row>
    <row r="1351" spans="1:30" hidden="1">
      <c r="A1351" s="30" t="s">
        <v>10728</v>
      </c>
      <c r="B1351" s="30" t="s">
        <v>10729</v>
      </c>
      <c r="C1351" s="30" t="b">
        <v>1</v>
      </c>
      <c r="D1351" s="30" t="s">
        <v>1240</v>
      </c>
      <c r="E1351" s="30" t="s">
        <v>10607</v>
      </c>
      <c r="F1351" s="30"/>
      <c r="G1351" s="30" t="s">
        <v>10608</v>
      </c>
      <c r="H1351" s="30">
        <v>10</v>
      </c>
      <c r="I1351" s="32">
        <v>42094</v>
      </c>
      <c r="J1351" s="32">
        <v>42388</v>
      </c>
      <c r="K1351" s="32">
        <v>42443</v>
      </c>
      <c r="L1351" s="32">
        <v>37255</v>
      </c>
      <c r="M1351" s="30">
        <v>999</v>
      </c>
      <c r="N1351" s="30">
        <v>0</v>
      </c>
      <c r="O1351" s="30">
        <v>0</v>
      </c>
      <c r="P1351" s="30">
        <v>90.17</v>
      </c>
      <c r="Q1351" s="30">
        <v>0</v>
      </c>
      <c r="R1351" s="30">
        <v>0</v>
      </c>
      <c r="S1351" s="30">
        <v>842.12</v>
      </c>
      <c r="T1351" s="30">
        <v>156.88</v>
      </c>
      <c r="U1351" s="30">
        <v>156.88</v>
      </c>
      <c r="V1351" s="30">
        <v>0</v>
      </c>
      <c r="W1351" s="30">
        <v>90.17</v>
      </c>
      <c r="X1351" s="30">
        <v>0</v>
      </c>
      <c r="Y1351" s="30">
        <v>0</v>
      </c>
      <c r="Z1351" s="30">
        <v>842.12</v>
      </c>
      <c r="AA1351" s="30">
        <v>156.88</v>
      </c>
      <c r="AB1351" s="30">
        <v>156.88</v>
      </c>
      <c r="AC1351" s="30">
        <v>0</v>
      </c>
      <c r="AD1351" s="30">
        <v>-156.88</v>
      </c>
    </row>
    <row r="1352" spans="1:30" hidden="1">
      <c r="A1352" s="30" t="s">
        <v>10730</v>
      </c>
      <c r="B1352" s="30" t="s">
        <v>10731</v>
      </c>
      <c r="C1352" s="30" t="b">
        <v>1</v>
      </c>
      <c r="D1352" s="30" t="s">
        <v>1240</v>
      </c>
      <c r="E1352" s="30" t="s">
        <v>10607</v>
      </c>
      <c r="F1352" s="30"/>
      <c r="G1352" s="30" t="s">
        <v>10608</v>
      </c>
      <c r="H1352" s="30">
        <v>10</v>
      </c>
      <c r="I1352" s="32">
        <v>42094</v>
      </c>
      <c r="J1352" s="32">
        <v>42388</v>
      </c>
      <c r="K1352" s="32">
        <v>42443</v>
      </c>
      <c r="L1352" s="32">
        <v>37529</v>
      </c>
      <c r="M1352" s="30">
        <v>1299</v>
      </c>
      <c r="N1352" s="30">
        <v>0</v>
      </c>
      <c r="O1352" s="30">
        <v>0</v>
      </c>
      <c r="P1352" s="30">
        <v>108.45</v>
      </c>
      <c r="Q1352" s="30">
        <v>0</v>
      </c>
      <c r="R1352" s="30">
        <v>0</v>
      </c>
      <c r="S1352" s="30">
        <v>1028.9000000000001</v>
      </c>
      <c r="T1352" s="30">
        <v>270.10000000000002</v>
      </c>
      <c r="U1352" s="30">
        <v>270.10000000000002</v>
      </c>
      <c r="V1352" s="30">
        <v>0</v>
      </c>
      <c r="W1352" s="30">
        <v>108.45</v>
      </c>
      <c r="X1352" s="30">
        <v>0</v>
      </c>
      <c r="Y1352" s="30">
        <v>0</v>
      </c>
      <c r="Z1352" s="30">
        <v>1028.9000000000001</v>
      </c>
      <c r="AA1352" s="30">
        <v>270.10000000000002</v>
      </c>
      <c r="AB1352" s="30">
        <v>270.10000000000002</v>
      </c>
      <c r="AC1352" s="30">
        <v>0</v>
      </c>
      <c r="AD1352" s="30">
        <v>-270.10000000000002</v>
      </c>
    </row>
    <row r="1353" spans="1:30" hidden="1">
      <c r="A1353" s="30" t="s">
        <v>10732</v>
      </c>
      <c r="B1353" s="30" t="s">
        <v>10733</v>
      </c>
      <c r="C1353" s="30" t="b">
        <v>1</v>
      </c>
      <c r="D1353" s="30" t="s">
        <v>1240</v>
      </c>
      <c r="E1353" s="30" t="s">
        <v>10607</v>
      </c>
      <c r="F1353" s="30"/>
      <c r="G1353" s="30" t="s">
        <v>10608</v>
      </c>
      <c r="H1353" s="30">
        <v>10</v>
      </c>
      <c r="I1353" s="32">
        <v>42094</v>
      </c>
      <c r="J1353" s="32">
        <v>42388</v>
      </c>
      <c r="K1353" s="32">
        <v>42443</v>
      </c>
      <c r="L1353" s="32">
        <v>37610</v>
      </c>
      <c r="M1353" s="30">
        <v>999</v>
      </c>
      <c r="N1353" s="30">
        <v>0</v>
      </c>
      <c r="O1353" s="30">
        <v>0</v>
      </c>
      <c r="P1353" s="30">
        <v>82.3</v>
      </c>
      <c r="Q1353" s="30">
        <v>0</v>
      </c>
      <c r="R1353" s="30">
        <v>0</v>
      </c>
      <c r="S1353" s="30">
        <v>775.78</v>
      </c>
      <c r="T1353" s="30">
        <v>223.22</v>
      </c>
      <c r="U1353" s="30">
        <v>223.22</v>
      </c>
      <c r="V1353" s="30">
        <v>0</v>
      </c>
      <c r="W1353" s="30">
        <v>82.3</v>
      </c>
      <c r="X1353" s="30">
        <v>0</v>
      </c>
      <c r="Y1353" s="30">
        <v>0</v>
      </c>
      <c r="Z1353" s="30">
        <v>775.78</v>
      </c>
      <c r="AA1353" s="30">
        <v>223.22</v>
      </c>
      <c r="AB1353" s="30">
        <v>223.22</v>
      </c>
      <c r="AC1353" s="30">
        <v>0</v>
      </c>
      <c r="AD1353" s="30">
        <v>-223.22</v>
      </c>
    </row>
    <row r="1354" spans="1:30" hidden="1">
      <c r="A1354" s="30" t="s">
        <v>10734</v>
      </c>
      <c r="B1354" s="30" t="s">
        <v>10735</v>
      </c>
      <c r="C1354" s="30" t="b">
        <v>1</v>
      </c>
      <c r="D1354" s="30" t="s">
        <v>1240</v>
      </c>
      <c r="E1354" s="30" t="s">
        <v>10607</v>
      </c>
      <c r="F1354" s="30"/>
      <c r="G1354" s="30" t="s">
        <v>10608</v>
      </c>
      <c r="H1354" s="30">
        <v>10</v>
      </c>
      <c r="I1354" s="32">
        <v>42094</v>
      </c>
      <c r="J1354" s="32">
        <v>42388</v>
      </c>
      <c r="K1354" s="32">
        <v>42443</v>
      </c>
      <c r="L1354" s="32">
        <v>37652</v>
      </c>
      <c r="M1354" s="30">
        <v>1100</v>
      </c>
      <c r="N1354" s="30">
        <v>0</v>
      </c>
      <c r="O1354" s="30">
        <v>0</v>
      </c>
      <c r="P1354" s="30">
        <v>89.71</v>
      </c>
      <c r="Q1354" s="30">
        <v>0</v>
      </c>
      <c r="R1354" s="30">
        <v>0</v>
      </c>
      <c r="S1354" s="30">
        <v>846.36</v>
      </c>
      <c r="T1354" s="30">
        <v>253.64</v>
      </c>
      <c r="U1354" s="30">
        <v>253.64</v>
      </c>
      <c r="V1354" s="30">
        <v>0</v>
      </c>
      <c r="W1354" s="30">
        <v>89.71</v>
      </c>
      <c r="X1354" s="30">
        <v>0</v>
      </c>
      <c r="Y1354" s="30">
        <v>0</v>
      </c>
      <c r="Z1354" s="30">
        <v>846.36</v>
      </c>
      <c r="AA1354" s="30">
        <v>253.64</v>
      </c>
      <c r="AB1354" s="30">
        <v>253.64</v>
      </c>
      <c r="AC1354" s="30">
        <v>0</v>
      </c>
      <c r="AD1354" s="30">
        <v>-253.64</v>
      </c>
    </row>
    <row r="1355" spans="1:30" hidden="1">
      <c r="A1355" s="30" t="s">
        <v>10736</v>
      </c>
      <c r="B1355" s="30" t="s">
        <v>10737</v>
      </c>
      <c r="C1355" s="30" t="b">
        <v>1</v>
      </c>
      <c r="D1355" s="30" t="s">
        <v>1240</v>
      </c>
      <c r="E1355" s="30" t="s">
        <v>10607</v>
      </c>
      <c r="F1355" s="30"/>
      <c r="G1355" s="30" t="s">
        <v>10608</v>
      </c>
      <c r="H1355" s="30">
        <v>10</v>
      </c>
      <c r="I1355" s="32">
        <v>42094</v>
      </c>
      <c r="J1355" s="32">
        <v>42388</v>
      </c>
      <c r="K1355" s="32">
        <v>42443</v>
      </c>
      <c r="L1355" s="32">
        <v>37946</v>
      </c>
      <c r="M1355" s="30">
        <v>799</v>
      </c>
      <c r="N1355" s="30">
        <v>0</v>
      </c>
      <c r="O1355" s="30">
        <v>0</v>
      </c>
      <c r="P1355" s="30">
        <v>61.77</v>
      </c>
      <c r="Q1355" s="30">
        <v>0</v>
      </c>
      <c r="R1355" s="30">
        <v>0</v>
      </c>
      <c r="S1355" s="30">
        <v>574.6</v>
      </c>
      <c r="T1355" s="30">
        <v>224.4</v>
      </c>
      <c r="U1355" s="30">
        <v>224.4</v>
      </c>
      <c r="V1355" s="30">
        <v>0</v>
      </c>
      <c r="W1355" s="30">
        <v>61.77</v>
      </c>
      <c r="X1355" s="30">
        <v>0</v>
      </c>
      <c r="Y1355" s="30">
        <v>0</v>
      </c>
      <c r="Z1355" s="30">
        <v>574.6</v>
      </c>
      <c r="AA1355" s="30">
        <v>224.4</v>
      </c>
      <c r="AB1355" s="30">
        <v>224.4</v>
      </c>
      <c r="AC1355" s="30">
        <v>0</v>
      </c>
      <c r="AD1355" s="30">
        <v>-224.4</v>
      </c>
    </row>
    <row r="1356" spans="1:30" hidden="1">
      <c r="A1356" s="30" t="s">
        <v>3617</v>
      </c>
      <c r="B1356" s="30" t="s">
        <v>10738</v>
      </c>
      <c r="C1356" s="30" t="b">
        <v>1</v>
      </c>
      <c r="D1356" s="30" t="s">
        <v>1240</v>
      </c>
      <c r="E1356" s="30" t="s">
        <v>10607</v>
      </c>
      <c r="F1356" s="30"/>
      <c r="G1356" s="30" t="s">
        <v>10608</v>
      </c>
      <c r="H1356" s="30">
        <v>10</v>
      </c>
      <c r="I1356" s="32">
        <v>42094</v>
      </c>
      <c r="J1356" s="32">
        <v>42388</v>
      </c>
      <c r="K1356" s="32">
        <v>42443</v>
      </c>
      <c r="L1356" s="32">
        <v>41360</v>
      </c>
      <c r="M1356" s="30">
        <v>1312.25</v>
      </c>
      <c r="N1356" s="30">
        <v>0</v>
      </c>
      <c r="O1356" s="30">
        <v>0</v>
      </c>
      <c r="P1356" s="30">
        <v>261.67</v>
      </c>
      <c r="Q1356" s="30">
        <v>0</v>
      </c>
      <c r="R1356" s="30">
        <v>0</v>
      </c>
      <c r="S1356" s="30">
        <v>530.82000000000005</v>
      </c>
      <c r="T1356" s="30">
        <v>781.43</v>
      </c>
      <c r="U1356" s="30">
        <v>781.43</v>
      </c>
      <c r="V1356" s="30">
        <v>0</v>
      </c>
      <c r="W1356" s="30">
        <v>261.67</v>
      </c>
      <c r="X1356" s="30">
        <v>0</v>
      </c>
      <c r="Y1356" s="30">
        <v>0</v>
      </c>
      <c r="Z1356" s="30">
        <v>530.82000000000005</v>
      </c>
      <c r="AA1356" s="30">
        <v>781.43</v>
      </c>
      <c r="AB1356" s="30">
        <v>781.43</v>
      </c>
      <c r="AC1356" s="30">
        <v>0</v>
      </c>
      <c r="AD1356" s="30">
        <v>-781.43</v>
      </c>
    </row>
    <row r="1357" spans="1:30" hidden="1">
      <c r="A1357" s="30" t="s">
        <v>10739</v>
      </c>
      <c r="B1357" s="30" t="s">
        <v>10740</v>
      </c>
      <c r="C1357" s="30" t="b">
        <v>1</v>
      </c>
      <c r="D1357" s="30" t="s">
        <v>1240</v>
      </c>
      <c r="E1357" s="30" t="s">
        <v>10607</v>
      </c>
      <c r="F1357" s="30"/>
      <c r="G1357" s="30" t="s">
        <v>10608</v>
      </c>
      <c r="H1357" s="30">
        <v>10</v>
      </c>
      <c r="I1357" s="32">
        <v>42094</v>
      </c>
      <c r="J1357" s="32">
        <v>42388</v>
      </c>
      <c r="K1357" s="32">
        <v>42443</v>
      </c>
      <c r="L1357" s="32">
        <v>39539</v>
      </c>
      <c r="M1357" s="30">
        <v>703.63</v>
      </c>
      <c r="N1357" s="30">
        <v>0</v>
      </c>
      <c r="O1357" s="30">
        <v>0</v>
      </c>
      <c r="P1357" s="30">
        <v>27.26</v>
      </c>
      <c r="Q1357" s="30">
        <v>0</v>
      </c>
      <c r="R1357" s="30">
        <v>0</v>
      </c>
      <c r="S1357" s="30">
        <v>485.59</v>
      </c>
      <c r="T1357" s="30">
        <v>218.04</v>
      </c>
      <c r="U1357" s="30">
        <v>218.04</v>
      </c>
      <c r="V1357" s="30">
        <v>0</v>
      </c>
      <c r="W1357" s="30">
        <v>27.26</v>
      </c>
      <c r="X1357" s="30">
        <v>0</v>
      </c>
      <c r="Y1357" s="30">
        <v>0</v>
      </c>
      <c r="Z1357" s="30">
        <v>485.59</v>
      </c>
      <c r="AA1357" s="30">
        <v>218.04</v>
      </c>
      <c r="AB1357" s="30">
        <v>218.04</v>
      </c>
      <c r="AC1357" s="30">
        <v>0</v>
      </c>
      <c r="AD1357" s="30">
        <v>-218.04</v>
      </c>
    </row>
    <row r="1358" spans="1:30" hidden="1">
      <c r="A1358" s="30" t="s">
        <v>10741</v>
      </c>
      <c r="B1358" s="30" t="s">
        <v>10742</v>
      </c>
      <c r="C1358" s="30" t="b">
        <v>1</v>
      </c>
      <c r="D1358" s="30" t="s">
        <v>1240</v>
      </c>
      <c r="E1358" s="30" t="s">
        <v>10607</v>
      </c>
      <c r="F1358" s="30"/>
      <c r="G1358" s="30" t="s">
        <v>10608</v>
      </c>
      <c r="H1358" s="30">
        <v>10</v>
      </c>
      <c r="I1358" s="32">
        <v>42094</v>
      </c>
      <c r="J1358" s="32">
        <v>42388</v>
      </c>
      <c r="K1358" s="32">
        <v>42443</v>
      </c>
      <c r="L1358" s="32">
        <v>39539</v>
      </c>
      <c r="M1358" s="30">
        <v>433.77</v>
      </c>
      <c r="N1358" s="30">
        <v>0</v>
      </c>
      <c r="O1358" s="30">
        <v>0</v>
      </c>
      <c r="P1358" s="30">
        <v>17.079999999999998</v>
      </c>
      <c r="Q1358" s="30">
        <v>0</v>
      </c>
      <c r="R1358" s="30">
        <v>0</v>
      </c>
      <c r="S1358" s="30">
        <v>297.19</v>
      </c>
      <c r="T1358" s="30">
        <v>136.58000000000001</v>
      </c>
      <c r="U1358" s="30">
        <v>136.58000000000001</v>
      </c>
      <c r="V1358" s="30">
        <v>0</v>
      </c>
      <c r="W1358" s="30">
        <v>17.079999999999998</v>
      </c>
      <c r="X1358" s="30">
        <v>0</v>
      </c>
      <c r="Y1358" s="30">
        <v>0</v>
      </c>
      <c r="Z1358" s="30">
        <v>297.19</v>
      </c>
      <c r="AA1358" s="30">
        <v>136.58000000000001</v>
      </c>
      <c r="AB1358" s="30">
        <v>136.58000000000001</v>
      </c>
      <c r="AC1358" s="30">
        <v>0</v>
      </c>
      <c r="AD1358" s="30">
        <v>-136.58000000000001</v>
      </c>
    </row>
    <row r="1359" spans="1:30" hidden="1">
      <c r="A1359" s="30" t="s">
        <v>10743</v>
      </c>
      <c r="B1359" s="30" t="s">
        <v>10744</v>
      </c>
      <c r="C1359" s="30" t="b">
        <v>1</v>
      </c>
      <c r="D1359" s="30" t="s">
        <v>1240</v>
      </c>
      <c r="E1359" s="30" t="s">
        <v>10607</v>
      </c>
      <c r="F1359" s="30"/>
      <c r="G1359" s="30" t="s">
        <v>10608</v>
      </c>
      <c r="H1359" s="30">
        <v>10</v>
      </c>
      <c r="I1359" s="32">
        <v>42094</v>
      </c>
      <c r="J1359" s="32">
        <v>42388</v>
      </c>
      <c r="K1359" s="32">
        <v>42443</v>
      </c>
      <c r="L1359" s="32">
        <v>39539</v>
      </c>
      <c r="M1359" s="30">
        <v>703.63</v>
      </c>
      <c r="N1359" s="30">
        <v>0</v>
      </c>
      <c r="O1359" s="30">
        <v>0</v>
      </c>
      <c r="P1359" s="30">
        <v>30.54</v>
      </c>
      <c r="Q1359" s="30">
        <v>0</v>
      </c>
      <c r="R1359" s="30">
        <v>0</v>
      </c>
      <c r="S1359" s="30">
        <v>459.42</v>
      </c>
      <c r="T1359" s="30">
        <v>244.21</v>
      </c>
      <c r="U1359" s="30">
        <v>244.21</v>
      </c>
      <c r="V1359" s="30">
        <v>0</v>
      </c>
      <c r="W1359" s="30">
        <v>30.54</v>
      </c>
      <c r="X1359" s="30">
        <v>0</v>
      </c>
      <c r="Y1359" s="30">
        <v>0</v>
      </c>
      <c r="Z1359" s="30">
        <v>459.42</v>
      </c>
      <c r="AA1359" s="30">
        <v>244.21</v>
      </c>
      <c r="AB1359" s="30">
        <v>244.21</v>
      </c>
      <c r="AC1359" s="30">
        <v>0</v>
      </c>
      <c r="AD1359" s="30">
        <v>-244.21</v>
      </c>
    </row>
    <row r="1360" spans="1:30" hidden="1">
      <c r="A1360" s="30" t="s">
        <v>2124</v>
      </c>
      <c r="B1360" s="30" t="s">
        <v>2125</v>
      </c>
      <c r="C1360" s="30" t="b">
        <v>1</v>
      </c>
      <c r="D1360" s="30" t="s">
        <v>1240</v>
      </c>
      <c r="E1360" s="30" t="s">
        <v>10607</v>
      </c>
      <c r="F1360" s="30"/>
      <c r="G1360" s="30" t="s">
        <v>10608</v>
      </c>
      <c r="H1360" s="30">
        <v>0</v>
      </c>
      <c r="I1360" s="32">
        <v>43190</v>
      </c>
      <c r="J1360" s="32">
        <v>42388</v>
      </c>
      <c r="K1360" s="30"/>
      <c r="L1360" s="32">
        <v>39539</v>
      </c>
      <c r="M1360" s="30">
        <v>182.29</v>
      </c>
      <c r="N1360" s="30">
        <v>0</v>
      </c>
      <c r="O1360" s="30">
        <v>1.01</v>
      </c>
      <c r="P1360" s="30">
        <v>12.12</v>
      </c>
      <c r="Q1360" s="30">
        <v>1.01</v>
      </c>
      <c r="R1360" s="30">
        <v>12.12</v>
      </c>
      <c r="S1360" s="30">
        <v>149.58000000000001</v>
      </c>
      <c r="T1360" s="30">
        <v>32.71</v>
      </c>
      <c r="U1360" s="30">
        <v>32.71</v>
      </c>
      <c r="V1360" s="30">
        <v>1.01</v>
      </c>
      <c r="W1360" s="30">
        <v>12.12</v>
      </c>
      <c r="X1360" s="30">
        <v>1.01</v>
      </c>
      <c r="Y1360" s="30">
        <v>12.12</v>
      </c>
      <c r="Z1360" s="30">
        <v>149.58000000000001</v>
      </c>
      <c r="AA1360" s="30">
        <v>56.95</v>
      </c>
      <c r="AB1360" s="30">
        <v>0</v>
      </c>
      <c r="AC1360" s="30">
        <v>0</v>
      </c>
      <c r="AD1360" s="30">
        <v>0</v>
      </c>
    </row>
    <row r="1361" spans="1:30" hidden="1">
      <c r="A1361" s="30" t="s">
        <v>2126</v>
      </c>
      <c r="B1361" s="30" t="s">
        <v>2127</v>
      </c>
      <c r="C1361" s="30" t="b">
        <v>1</v>
      </c>
      <c r="D1361" s="30" t="s">
        <v>1240</v>
      </c>
      <c r="E1361" s="30" t="s">
        <v>10607</v>
      </c>
      <c r="F1361" s="30"/>
      <c r="G1361" s="30" t="s">
        <v>10608</v>
      </c>
      <c r="H1361" s="30">
        <v>0</v>
      </c>
      <c r="I1361" s="32">
        <v>43190</v>
      </c>
      <c r="J1361" s="32">
        <v>42388</v>
      </c>
      <c r="K1361" s="30"/>
      <c r="L1361" s="32">
        <v>39539</v>
      </c>
      <c r="M1361" s="30">
        <v>922.04</v>
      </c>
      <c r="N1361" s="30">
        <v>0</v>
      </c>
      <c r="O1361" s="30">
        <v>5.12</v>
      </c>
      <c r="P1361" s="30">
        <v>61.44</v>
      </c>
      <c r="Q1361" s="30">
        <v>5.12</v>
      </c>
      <c r="R1361" s="30">
        <v>61.44</v>
      </c>
      <c r="S1361" s="30">
        <v>691.81</v>
      </c>
      <c r="T1361" s="30">
        <v>230.23</v>
      </c>
      <c r="U1361" s="30">
        <v>230.23</v>
      </c>
      <c r="V1361" s="30">
        <v>5.12</v>
      </c>
      <c r="W1361" s="30">
        <v>61.44</v>
      </c>
      <c r="X1361" s="30">
        <v>5.12</v>
      </c>
      <c r="Y1361" s="30">
        <v>61.44</v>
      </c>
      <c r="Z1361" s="30">
        <v>691.81</v>
      </c>
      <c r="AA1361" s="30">
        <v>353.11</v>
      </c>
      <c r="AB1361" s="30">
        <v>0</v>
      </c>
      <c r="AC1361" s="30">
        <v>0</v>
      </c>
      <c r="AD1361" s="30">
        <v>0</v>
      </c>
    </row>
    <row r="1362" spans="1:30" hidden="1">
      <c r="A1362" s="30" t="s">
        <v>2128</v>
      </c>
      <c r="B1362" s="30" t="s">
        <v>2129</v>
      </c>
      <c r="C1362" s="30" t="b">
        <v>1</v>
      </c>
      <c r="D1362" s="30" t="s">
        <v>1240</v>
      </c>
      <c r="E1362" s="30" t="s">
        <v>10607</v>
      </c>
      <c r="F1362" s="30"/>
      <c r="G1362" s="30" t="s">
        <v>10608</v>
      </c>
      <c r="H1362" s="30">
        <v>0</v>
      </c>
      <c r="I1362" s="32">
        <v>43190</v>
      </c>
      <c r="J1362" s="32">
        <v>42388</v>
      </c>
      <c r="K1362" s="30"/>
      <c r="L1362" s="32">
        <v>39539</v>
      </c>
      <c r="M1362" s="30">
        <v>267.36</v>
      </c>
      <c r="N1362" s="30">
        <v>0</v>
      </c>
      <c r="O1362" s="30">
        <v>1.49</v>
      </c>
      <c r="P1362" s="30">
        <v>17.88</v>
      </c>
      <c r="Q1362" s="30">
        <v>1.49</v>
      </c>
      <c r="R1362" s="30">
        <v>17.88</v>
      </c>
      <c r="S1362" s="30">
        <v>182.59</v>
      </c>
      <c r="T1362" s="30">
        <v>84.77</v>
      </c>
      <c r="U1362" s="30">
        <v>84.77</v>
      </c>
      <c r="V1362" s="30">
        <v>1.49</v>
      </c>
      <c r="W1362" s="30">
        <v>17.88</v>
      </c>
      <c r="X1362" s="30">
        <v>1.49</v>
      </c>
      <c r="Y1362" s="30">
        <v>17.88</v>
      </c>
      <c r="Z1362" s="30">
        <v>182.59</v>
      </c>
      <c r="AA1362" s="30">
        <v>120.53</v>
      </c>
      <c r="AB1362" s="30">
        <v>0</v>
      </c>
      <c r="AC1362" s="30">
        <v>0</v>
      </c>
      <c r="AD1362" s="30">
        <v>0</v>
      </c>
    </row>
    <row r="1363" spans="1:30" hidden="1">
      <c r="A1363" s="30" t="s">
        <v>10745</v>
      </c>
      <c r="B1363" s="30" t="s">
        <v>10746</v>
      </c>
      <c r="C1363" s="30" t="b">
        <v>1</v>
      </c>
      <c r="D1363" s="30" t="s">
        <v>1240</v>
      </c>
      <c r="E1363" s="30" t="s">
        <v>10607</v>
      </c>
      <c r="F1363" s="30"/>
      <c r="G1363" s="30" t="s">
        <v>10608</v>
      </c>
      <c r="H1363" s="30">
        <v>10</v>
      </c>
      <c r="I1363" s="32">
        <v>42094</v>
      </c>
      <c r="J1363" s="32">
        <v>42388</v>
      </c>
      <c r="K1363" s="32">
        <v>42443</v>
      </c>
      <c r="L1363" s="32">
        <v>39539</v>
      </c>
      <c r="M1363" s="30">
        <v>364.58</v>
      </c>
      <c r="N1363" s="30">
        <v>0</v>
      </c>
      <c r="O1363" s="30">
        <v>0</v>
      </c>
      <c r="P1363" s="30">
        <v>23.82</v>
      </c>
      <c r="Q1363" s="30">
        <v>0</v>
      </c>
      <c r="R1363" s="30">
        <v>0</v>
      </c>
      <c r="S1363" s="30">
        <v>174.07</v>
      </c>
      <c r="T1363" s="30">
        <v>190.51</v>
      </c>
      <c r="U1363" s="30">
        <v>190.51</v>
      </c>
      <c r="V1363" s="30">
        <v>0</v>
      </c>
      <c r="W1363" s="30">
        <v>23.82</v>
      </c>
      <c r="X1363" s="30">
        <v>0</v>
      </c>
      <c r="Y1363" s="30">
        <v>0</v>
      </c>
      <c r="Z1363" s="30">
        <v>174.07</v>
      </c>
      <c r="AA1363" s="30">
        <v>190.51</v>
      </c>
      <c r="AB1363" s="30">
        <v>190.51</v>
      </c>
      <c r="AC1363" s="30">
        <v>0</v>
      </c>
      <c r="AD1363" s="30">
        <v>-190.51</v>
      </c>
    </row>
    <row r="1364" spans="1:30" hidden="1">
      <c r="A1364" s="30" t="s">
        <v>2130</v>
      </c>
      <c r="B1364" s="30" t="s">
        <v>2131</v>
      </c>
      <c r="C1364" s="30" t="b">
        <v>1</v>
      </c>
      <c r="D1364" s="30" t="s">
        <v>1240</v>
      </c>
      <c r="E1364" s="30" t="s">
        <v>10607</v>
      </c>
      <c r="F1364" s="30"/>
      <c r="G1364" s="30" t="s">
        <v>10608</v>
      </c>
      <c r="H1364" s="30">
        <v>0</v>
      </c>
      <c r="I1364" s="32">
        <v>43190</v>
      </c>
      <c r="J1364" s="32">
        <v>42388</v>
      </c>
      <c r="K1364" s="30"/>
      <c r="L1364" s="32">
        <v>41000</v>
      </c>
      <c r="M1364" s="30">
        <v>2256</v>
      </c>
      <c r="N1364" s="30">
        <v>0</v>
      </c>
      <c r="O1364" s="30">
        <v>12.53</v>
      </c>
      <c r="P1364" s="30">
        <v>150.36000000000001</v>
      </c>
      <c r="Q1364" s="30">
        <v>12.53</v>
      </c>
      <c r="R1364" s="30">
        <v>150.36000000000001</v>
      </c>
      <c r="S1364" s="30">
        <v>901.98</v>
      </c>
      <c r="T1364" s="30">
        <v>1354.02</v>
      </c>
      <c r="U1364" s="30">
        <v>1354.02</v>
      </c>
      <c r="V1364" s="30">
        <v>12.53</v>
      </c>
      <c r="W1364" s="30">
        <v>150.36000000000001</v>
      </c>
      <c r="X1364" s="30">
        <v>12.53</v>
      </c>
      <c r="Y1364" s="30">
        <v>150.36000000000001</v>
      </c>
      <c r="Z1364" s="30">
        <v>901.98</v>
      </c>
      <c r="AA1364" s="30">
        <v>1654.74</v>
      </c>
      <c r="AB1364" s="30">
        <v>0</v>
      </c>
      <c r="AC1364" s="30">
        <v>0</v>
      </c>
      <c r="AD1364" s="30">
        <v>0</v>
      </c>
    </row>
    <row r="1365" spans="1:30" hidden="1">
      <c r="A1365" s="30" t="s">
        <v>3619</v>
      </c>
      <c r="B1365" s="30" t="s">
        <v>10747</v>
      </c>
      <c r="C1365" s="30" t="b">
        <v>1</v>
      </c>
      <c r="D1365" s="30" t="s">
        <v>1240</v>
      </c>
      <c r="E1365" s="30" t="s">
        <v>10607</v>
      </c>
      <c r="F1365" s="30"/>
      <c r="G1365" s="30" t="s">
        <v>10608</v>
      </c>
      <c r="H1365" s="30">
        <v>10</v>
      </c>
      <c r="I1365" s="32">
        <v>42094</v>
      </c>
      <c r="J1365" s="32">
        <v>42388</v>
      </c>
      <c r="K1365" s="32">
        <v>42443</v>
      </c>
      <c r="L1365" s="32">
        <v>37559</v>
      </c>
      <c r="M1365" s="30">
        <v>799</v>
      </c>
      <c r="N1365" s="30">
        <v>0</v>
      </c>
      <c r="O1365" s="30">
        <v>0</v>
      </c>
      <c r="P1365" s="30">
        <v>66.319999999999993</v>
      </c>
      <c r="Q1365" s="30">
        <v>0</v>
      </c>
      <c r="R1365" s="30">
        <v>0</v>
      </c>
      <c r="S1365" s="30">
        <v>628.38</v>
      </c>
      <c r="T1365" s="30">
        <v>170.62</v>
      </c>
      <c r="U1365" s="30">
        <v>170.62</v>
      </c>
      <c r="V1365" s="30">
        <v>0</v>
      </c>
      <c r="W1365" s="30">
        <v>66.319999999999993</v>
      </c>
      <c r="X1365" s="30">
        <v>0</v>
      </c>
      <c r="Y1365" s="30">
        <v>0</v>
      </c>
      <c r="Z1365" s="30">
        <v>628.38</v>
      </c>
      <c r="AA1365" s="30">
        <v>170.62</v>
      </c>
      <c r="AB1365" s="30">
        <v>170.62</v>
      </c>
      <c r="AC1365" s="30">
        <v>0</v>
      </c>
      <c r="AD1365" s="30">
        <v>-170.62</v>
      </c>
    </row>
    <row r="1366" spans="1:30" hidden="1">
      <c r="A1366" s="30" t="s">
        <v>2132</v>
      </c>
      <c r="B1366" s="30" t="s">
        <v>2133</v>
      </c>
      <c r="C1366" s="30" t="b">
        <v>1</v>
      </c>
      <c r="D1366" s="30" t="s">
        <v>1240</v>
      </c>
      <c r="E1366" s="30" t="s">
        <v>10607</v>
      </c>
      <c r="F1366" s="30"/>
      <c r="G1366" s="30" t="s">
        <v>10608</v>
      </c>
      <c r="H1366" s="30">
        <v>0</v>
      </c>
      <c r="I1366" s="32">
        <v>43190</v>
      </c>
      <c r="J1366" s="32">
        <v>42388</v>
      </c>
      <c r="K1366" s="30"/>
      <c r="L1366" s="32">
        <v>38168</v>
      </c>
      <c r="M1366" s="30">
        <v>1599</v>
      </c>
      <c r="N1366" s="30">
        <v>0</v>
      </c>
      <c r="O1366" s="30">
        <v>8.8800000000000008</v>
      </c>
      <c r="P1366" s="30">
        <v>106.56</v>
      </c>
      <c r="Q1366" s="30">
        <v>8.8800000000000008</v>
      </c>
      <c r="R1366" s="30">
        <v>106.56</v>
      </c>
      <c r="S1366" s="30">
        <v>1453.18</v>
      </c>
      <c r="T1366" s="30">
        <v>145.82</v>
      </c>
      <c r="U1366" s="30">
        <v>145.82</v>
      </c>
      <c r="V1366" s="30">
        <v>8.8800000000000008</v>
      </c>
      <c r="W1366" s="30">
        <v>106.56</v>
      </c>
      <c r="X1366" s="30">
        <v>8.8800000000000008</v>
      </c>
      <c r="Y1366" s="30">
        <v>106.56</v>
      </c>
      <c r="Z1366" s="30">
        <v>1453.18</v>
      </c>
      <c r="AA1366" s="30">
        <v>341.18</v>
      </c>
      <c r="AB1366" s="30">
        <v>0</v>
      </c>
      <c r="AC1366" s="30">
        <v>0</v>
      </c>
      <c r="AD1366" s="30">
        <v>0</v>
      </c>
    </row>
    <row r="1367" spans="1:30" hidden="1">
      <c r="A1367" s="30" t="s">
        <v>2134</v>
      </c>
      <c r="B1367" s="30" t="s">
        <v>2135</v>
      </c>
      <c r="C1367" s="30" t="b">
        <v>1</v>
      </c>
      <c r="D1367" s="30" t="s">
        <v>1240</v>
      </c>
      <c r="E1367" s="30" t="s">
        <v>10607</v>
      </c>
      <c r="F1367" s="30"/>
      <c r="G1367" s="30" t="s">
        <v>10608</v>
      </c>
      <c r="H1367" s="30">
        <v>0</v>
      </c>
      <c r="I1367" s="32">
        <v>43190</v>
      </c>
      <c r="J1367" s="32">
        <v>42388</v>
      </c>
      <c r="K1367" s="30"/>
      <c r="L1367" s="32">
        <v>38635</v>
      </c>
      <c r="M1367" s="30">
        <v>1054.99</v>
      </c>
      <c r="N1367" s="30">
        <v>0</v>
      </c>
      <c r="O1367" s="30">
        <v>5.86</v>
      </c>
      <c r="P1367" s="30">
        <v>70.319999999999993</v>
      </c>
      <c r="Q1367" s="30">
        <v>5.86</v>
      </c>
      <c r="R1367" s="30">
        <v>70.319999999999993</v>
      </c>
      <c r="S1367" s="30">
        <v>875.19</v>
      </c>
      <c r="T1367" s="30">
        <v>179.8</v>
      </c>
      <c r="U1367" s="30">
        <v>179.8</v>
      </c>
      <c r="V1367" s="30">
        <v>5.86</v>
      </c>
      <c r="W1367" s="30">
        <v>70.319999999999993</v>
      </c>
      <c r="X1367" s="30">
        <v>5.86</v>
      </c>
      <c r="Y1367" s="30">
        <v>70.319999999999993</v>
      </c>
      <c r="Z1367" s="30">
        <v>875.19</v>
      </c>
      <c r="AA1367" s="30">
        <v>355.6</v>
      </c>
      <c r="AB1367" s="30">
        <v>0</v>
      </c>
      <c r="AC1367" s="30">
        <v>0</v>
      </c>
      <c r="AD1367" s="30">
        <v>0</v>
      </c>
    </row>
    <row r="1368" spans="1:30" hidden="1">
      <c r="A1368" s="30" t="s">
        <v>2136</v>
      </c>
      <c r="B1368" s="30" t="s">
        <v>2137</v>
      </c>
      <c r="C1368" s="30" t="b">
        <v>1</v>
      </c>
      <c r="D1368" s="30" t="s">
        <v>1240</v>
      </c>
      <c r="E1368" s="30" t="s">
        <v>10607</v>
      </c>
      <c r="F1368" s="30"/>
      <c r="G1368" s="30" t="s">
        <v>10608</v>
      </c>
      <c r="H1368" s="30">
        <v>0</v>
      </c>
      <c r="I1368" s="32">
        <v>43190</v>
      </c>
      <c r="J1368" s="32">
        <v>42388</v>
      </c>
      <c r="K1368" s="30"/>
      <c r="L1368" s="32">
        <v>39539</v>
      </c>
      <c r="M1368" s="30">
        <v>922.04</v>
      </c>
      <c r="N1368" s="30">
        <v>0</v>
      </c>
      <c r="O1368" s="30">
        <v>5.12</v>
      </c>
      <c r="P1368" s="30">
        <v>61.44</v>
      </c>
      <c r="Q1368" s="30">
        <v>5.12</v>
      </c>
      <c r="R1368" s="30">
        <v>61.44</v>
      </c>
      <c r="S1368" s="30">
        <v>691.81</v>
      </c>
      <c r="T1368" s="30">
        <v>230.23</v>
      </c>
      <c r="U1368" s="30">
        <v>230.23</v>
      </c>
      <c r="V1368" s="30">
        <v>5.12</v>
      </c>
      <c r="W1368" s="30">
        <v>61.44</v>
      </c>
      <c r="X1368" s="30">
        <v>5.12</v>
      </c>
      <c r="Y1368" s="30">
        <v>61.44</v>
      </c>
      <c r="Z1368" s="30">
        <v>691.81</v>
      </c>
      <c r="AA1368" s="30">
        <v>353.11</v>
      </c>
      <c r="AB1368" s="30">
        <v>0</v>
      </c>
      <c r="AC1368" s="30">
        <v>0</v>
      </c>
      <c r="AD1368" s="30">
        <v>0</v>
      </c>
    </row>
    <row r="1369" spans="1:30" hidden="1">
      <c r="A1369" s="30" t="s">
        <v>2138</v>
      </c>
      <c r="B1369" s="30" t="s">
        <v>2139</v>
      </c>
      <c r="C1369" s="30" t="b">
        <v>1</v>
      </c>
      <c r="D1369" s="30" t="s">
        <v>1240</v>
      </c>
      <c r="E1369" s="30" t="s">
        <v>10607</v>
      </c>
      <c r="F1369" s="30"/>
      <c r="G1369" s="30" t="s">
        <v>10608</v>
      </c>
      <c r="H1369" s="30">
        <v>0</v>
      </c>
      <c r="I1369" s="32">
        <v>43190</v>
      </c>
      <c r="J1369" s="32">
        <v>42388</v>
      </c>
      <c r="K1369" s="30"/>
      <c r="L1369" s="32">
        <v>39539</v>
      </c>
      <c r="M1369" s="30">
        <v>922.04</v>
      </c>
      <c r="N1369" s="30">
        <v>0</v>
      </c>
      <c r="O1369" s="30">
        <v>5.12</v>
      </c>
      <c r="P1369" s="30">
        <v>61.44</v>
      </c>
      <c r="Q1369" s="30">
        <v>5.12</v>
      </c>
      <c r="R1369" s="30">
        <v>61.44</v>
      </c>
      <c r="S1369" s="30">
        <v>691.81</v>
      </c>
      <c r="T1369" s="30">
        <v>230.23</v>
      </c>
      <c r="U1369" s="30">
        <v>230.23</v>
      </c>
      <c r="V1369" s="30">
        <v>5.12</v>
      </c>
      <c r="W1369" s="30">
        <v>61.44</v>
      </c>
      <c r="X1369" s="30">
        <v>5.12</v>
      </c>
      <c r="Y1369" s="30">
        <v>61.44</v>
      </c>
      <c r="Z1369" s="30">
        <v>691.81</v>
      </c>
      <c r="AA1369" s="30">
        <v>353.11</v>
      </c>
      <c r="AB1369" s="30">
        <v>0</v>
      </c>
      <c r="AC1369" s="30">
        <v>0</v>
      </c>
      <c r="AD1369" s="30">
        <v>0</v>
      </c>
    </row>
    <row r="1370" spans="1:30" hidden="1">
      <c r="A1370" s="30" t="s">
        <v>2140</v>
      </c>
      <c r="B1370" s="30" t="s">
        <v>2141</v>
      </c>
      <c r="C1370" s="30" t="b">
        <v>1</v>
      </c>
      <c r="D1370" s="30" t="s">
        <v>1240</v>
      </c>
      <c r="E1370" s="30" t="s">
        <v>10607</v>
      </c>
      <c r="F1370" s="30"/>
      <c r="G1370" s="30" t="s">
        <v>10608</v>
      </c>
      <c r="H1370" s="30">
        <v>0</v>
      </c>
      <c r="I1370" s="32">
        <v>43190</v>
      </c>
      <c r="J1370" s="32">
        <v>42388</v>
      </c>
      <c r="K1370" s="30"/>
      <c r="L1370" s="32">
        <v>39539</v>
      </c>
      <c r="M1370" s="30">
        <v>922.04</v>
      </c>
      <c r="N1370" s="30">
        <v>0</v>
      </c>
      <c r="O1370" s="30">
        <v>5.12</v>
      </c>
      <c r="P1370" s="30">
        <v>61.44</v>
      </c>
      <c r="Q1370" s="30">
        <v>5.12</v>
      </c>
      <c r="R1370" s="30">
        <v>61.44</v>
      </c>
      <c r="S1370" s="30">
        <v>691.81</v>
      </c>
      <c r="T1370" s="30">
        <v>230.23</v>
      </c>
      <c r="U1370" s="30">
        <v>230.23</v>
      </c>
      <c r="V1370" s="30">
        <v>5.12</v>
      </c>
      <c r="W1370" s="30">
        <v>61.44</v>
      </c>
      <c r="X1370" s="30">
        <v>5.12</v>
      </c>
      <c r="Y1370" s="30">
        <v>61.44</v>
      </c>
      <c r="Z1370" s="30">
        <v>691.81</v>
      </c>
      <c r="AA1370" s="30">
        <v>353.11</v>
      </c>
      <c r="AB1370" s="30">
        <v>0</v>
      </c>
      <c r="AC1370" s="30">
        <v>0</v>
      </c>
      <c r="AD1370" s="30">
        <v>0</v>
      </c>
    </row>
    <row r="1371" spans="1:30" hidden="1">
      <c r="A1371" s="30" t="s">
        <v>2142</v>
      </c>
      <c r="B1371" s="30" t="s">
        <v>2143</v>
      </c>
      <c r="C1371" s="30" t="b">
        <v>1</v>
      </c>
      <c r="D1371" s="30" t="s">
        <v>1240</v>
      </c>
      <c r="E1371" s="30" t="s">
        <v>10607</v>
      </c>
      <c r="F1371" s="30"/>
      <c r="G1371" s="30" t="s">
        <v>10608</v>
      </c>
      <c r="H1371" s="30">
        <v>0</v>
      </c>
      <c r="I1371" s="32">
        <v>43190</v>
      </c>
      <c r="J1371" s="32">
        <v>42388</v>
      </c>
      <c r="K1371" s="30"/>
      <c r="L1371" s="32">
        <v>39539</v>
      </c>
      <c r="M1371" s="30">
        <v>922.04</v>
      </c>
      <c r="N1371" s="30">
        <v>0</v>
      </c>
      <c r="O1371" s="30">
        <v>5.12</v>
      </c>
      <c r="P1371" s="30">
        <v>61.44</v>
      </c>
      <c r="Q1371" s="30">
        <v>5.12</v>
      </c>
      <c r="R1371" s="30">
        <v>61.44</v>
      </c>
      <c r="S1371" s="30">
        <v>691.81</v>
      </c>
      <c r="T1371" s="30">
        <v>230.23</v>
      </c>
      <c r="U1371" s="30">
        <v>230.23</v>
      </c>
      <c r="V1371" s="30">
        <v>5.12</v>
      </c>
      <c r="W1371" s="30">
        <v>61.44</v>
      </c>
      <c r="X1371" s="30">
        <v>5.12</v>
      </c>
      <c r="Y1371" s="30">
        <v>61.44</v>
      </c>
      <c r="Z1371" s="30">
        <v>691.81</v>
      </c>
      <c r="AA1371" s="30">
        <v>353.11</v>
      </c>
      <c r="AB1371" s="30">
        <v>0</v>
      </c>
      <c r="AC1371" s="30">
        <v>0</v>
      </c>
      <c r="AD1371" s="30">
        <v>0</v>
      </c>
    </row>
    <row r="1372" spans="1:30" hidden="1">
      <c r="A1372" s="30" t="s">
        <v>2144</v>
      </c>
      <c r="B1372" s="30" t="s">
        <v>2145</v>
      </c>
      <c r="C1372" s="30" t="b">
        <v>1</v>
      </c>
      <c r="D1372" s="30" t="s">
        <v>1240</v>
      </c>
      <c r="E1372" s="30" t="s">
        <v>10607</v>
      </c>
      <c r="F1372" s="30"/>
      <c r="G1372" s="30" t="s">
        <v>10608</v>
      </c>
      <c r="H1372" s="30">
        <v>0</v>
      </c>
      <c r="I1372" s="32">
        <v>43190</v>
      </c>
      <c r="J1372" s="32">
        <v>42388</v>
      </c>
      <c r="K1372" s="30"/>
      <c r="L1372" s="32">
        <v>39539</v>
      </c>
      <c r="M1372" s="30">
        <v>922.04</v>
      </c>
      <c r="N1372" s="30">
        <v>0</v>
      </c>
      <c r="O1372" s="30">
        <v>5.12</v>
      </c>
      <c r="P1372" s="30">
        <v>61.44</v>
      </c>
      <c r="Q1372" s="30">
        <v>5.12</v>
      </c>
      <c r="R1372" s="30">
        <v>61.44</v>
      </c>
      <c r="S1372" s="30">
        <v>691.81</v>
      </c>
      <c r="T1372" s="30">
        <v>230.23</v>
      </c>
      <c r="U1372" s="30">
        <v>230.23</v>
      </c>
      <c r="V1372" s="30">
        <v>5.12</v>
      </c>
      <c r="W1372" s="30">
        <v>61.44</v>
      </c>
      <c r="X1372" s="30">
        <v>5.12</v>
      </c>
      <c r="Y1372" s="30">
        <v>61.44</v>
      </c>
      <c r="Z1372" s="30">
        <v>691.81</v>
      </c>
      <c r="AA1372" s="30">
        <v>353.11</v>
      </c>
      <c r="AB1372" s="30">
        <v>0</v>
      </c>
      <c r="AC1372" s="30">
        <v>0</v>
      </c>
      <c r="AD1372" s="30">
        <v>0</v>
      </c>
    </row>
    <row r="1373" spans="1:30" hidden="1">
      <c r="A1373" s="30" t="s">
        <v>2146</v>
      </c>
      <c r="B1373" s="30" t="s">
        <v>2147</v>
      </c>
      <c r="C1373" s="30" t="b">
        <v>1</v>
      </c>
      <c r="D1373" s="30" t="s">
        <v>1240</v>
      </c>
      <c r="E1373" s="30" t="s">
        <v>10607</v>
      </c>
      <c r="F1373" s="30"/>
      <c r="G1373" s="30" t="s">
        <v>10608</v>
      </c>
      <c r="H1373" s="30">
        <v>0</v>
      </c>
      <c r="I1373" s="32">
        <v>43190</v>
      </c>
      <c r="J1373" s="32">
        <v>42388</v>
      </c>
      <c r="K1373" s="30"/>
      <c r="L1373" s="32">
        <v>39539</v>
      </c>
      <c r="M1373" s="30">
        <v>922.04</v>
      </c>
      <c r="N1373" s="30">
        <v>0</v>
      </c>
      <c r="O1373" s="30">
        <v>5.12</v>
      </c>
      <c r="P1373" s="30">
        <v>61.44</v>
      </c>
      <c r="Q1373" s="30">
        <v>5.12</v>
      </c>
      <c r="R1373" s="30">
        <v>61.44</v>
      </c>
      <c r="S1373" s="30">
        <v>691.81</v>
      </c>
      <c r="T1373" s="30">
        <v>230.23</v>
      </c>
      <c r="U1373" s="30">
        <v>230.23</v>
      </c>
      <c r="V1373" s="30">
        <v>5.12</v>
      </c>
      <c r="W1373" s="30">
        <v>61.44</v>
      </c>
      <c r="X1373" s="30">
        <v>5.12</v>
      </c>
      <c r="Y1373" s="30">
        <v>61.44</v>
      </c>
      <c r="Z1373" s="30">
        <v>691.81</v>
      </c>
      <c r="AA1373" s="30">
        <v>353.11</v>
      </c>
      <c r="AB1373" s="30">
        <v>0</v>
      </c>
      <c r="AC1373" s="30">
        <v>0</v>
      </c>
      <c r="AD1373" s="30">
        <v>0</v>
      </c>
    </row>
    <row r="1374" spans="1:30" hidden="1">
      <c r="A1374" s="30" t="s">
        <v>2148</v>
      </c>
      <c r="B1374" s="30" t="s">
        <v>2149</v>
      </c>
      <c r="C1374" s="30" t="b">
        <v>1</v>
      </c>
      <c r="D1374" s="30" t="s">
        <v>1240</v>
      </c>
      <c r="E1374" s="30" t="s">
        <v>10607</v>
      </c>
      <c r="F1374" s="30"/>
      <c r="G1374" s="30" t="s">
        <v>10608</v>
      </c>
      <c r="H1374" s="30">
        <v>0</v>
      </c>
      <c r="I1374" s="32">
        <v>43190</v>
      </c>
      <c r="J1374" s="32">
        <v>42388</v>
      </c>
      <c r="K1374" s="30"/>
      <c r="L1374" s="32">
        <v>39539</v>
      </c>
      <c r="M1374" s="30">
        <v>922.04</v>
      </c>
      <c r="N1374" s="30">
        <v>0</v>
      </c>
      <c r="O1374" s="30">
        <v>5.12</v>
      </c>
      <c r="P1374" s="30">
        <v>61.44</v>
      </c>
      <c r="Q1374" s="30">
        <v>5.12</v>
      </c>
      <c r="R1374" s="30">
        <v>61.44</v>
      </c>
      <c r="S1374" s="30">
        <v>691.81</v>
      </c>
      <c r="T1374" s="30">
        <v>230.23</v>
      </c>
      <c r="U1374" s="30">
        <v>230.23</v>
      </c>
      <c r="V1374" s="30">
        <v>5.12</v>
      </c>
      <c r="W1374" s="30">
        <v>61.44</v>
      </c>
      <c r="X1374" s="30">
        <v>5.12</v>
      </c>
      <c r="Y1374" s="30">
        <v>61.44</v>
      </c>
      <c r="Z1374" s="30">
        <v>691.81</v>
      </c>
      <c r="AA1374" s="30">
        <v>353.11</v>
      </c>
      <c r="AB1374" s="30">
        <v>0</v>
      </c>
      <c r="AC1374" s="30">
        <v>0</v>
      </c>
      <c r="AD1374" s="30">
        <v>0</v>
      </c>
    </row>
    <row r="1375" spans="1:30" hidden="1">
      <c r="A1375" s="30" t="s">
        <v>2150</v>
      </c>
      <c r="B1375" s="30" t="s">
        <v>2151</v>
      </c>
      <c r="C1375" s="30" t="b">
        <v>1</v>
      </c>
      <c r="D1375" s="30" t="s">
        <v>1240</v>
      </c>
      <c r="E1375" s="30" t="s">
        <v>10607</v>
      </c>
      <c r="F1375" s="30"/>
      <c r="G1375" s="30" t="s">
        <v>10608</v>
      </c>
      <c r="H1375" s="30">
        <v>0</v>
      </c>
      <c r="I1375" s="32">
        <v>43190</v>
      </c>
      <c r="J1375" s="32">
        <v>42388</v>
      </c>
      <c r="K1375" s="30"/>
      <c r="L1375" s="32">
        <v>38935</v>
      </c>
      <c r="M1375" s="30">
        <v>2974</v>
      </c>
      <c r="N1375" s="30">
        <v>0</v>
      </c>
      <c r="O1375" s="30">
        <v>16.52</v>
      </c>
      <c r="P1375" s="30">
        <v>198.24</v>
      </c>
      <c r="Q1375" s="30">
        <v>16.52</v>
      </c>
      <c r="R1375" s="30">
        <v>198.24</v>
      </c>
      <c r="S1375" s="30">
        <v>2316.2199999999998</v>
      </c>
      <c r="T1375" s="30">
        <v>657.78</v>
      </c>
      <c r="U1375" s="30">
        <v>657.78</v>
      </c>
      <c r="V1375" s="30">
        <v>16.52</v>
      </c>
      <c r="W1375" s="30">
        <v>198.24</v>
      </c>
      <c r="X1375" s="30">
        <v>16.52</v>
      </c>
      <c r="Y1375" s="30">
        <v>198.24</v>
      </c>
      <c r="Z1375" s="30">
        <v>2316.2199999999998</v>
      </c>
      <c r="AA1375" s="30">
        <v>988.18</v>
      </c>
      <c r="AB1375" s="30">
        <v>0</v>
      </c>
      <c r="AC1375" s="30">
        <v>0</v>
      </c>
      <c r="AD1375" s="30">
        <v>0</v>
      </c>
    </row>
    <row r="1376" spans="1:30" hidden="1">
      <c r="A1376" s="30" t="s">
        <v>2152</v>
      </c>
      <c r="B1376" s="30" t="s">
        <v>2153</v>
      </c>
      <c r="C1376" s="30" t="b">
        <v>1</v>
      </c>
      <c r="D1376" s="30" t="s">
        <v>1240</v>
      </c>
      <c r="E1376" s="30" t="s">
        <v>10607</v>
      </c>
      <c r="F1376" s="30"/>
      <c r="G1376" s="30" t="s">
        <v>10608</v>
      </c>
      <c r="H1376" s="30">
        <v>9</v>
      </c>
      <c r="I1376" s="32">
        <v>43008</v>
      </c>
      <c r="J1376" s="32">
        <v>42388</v>
      </c>
      <c r="K1376" s="30"/>
      <c r="L1376" s="32">
        <v>41167</v>
      </c>
      <c r="M1376" s="30">
        <v>1751.13</v>
      </c>
      <c r="N1376" s="30">
        <v>0</v>
      </c>
      <c r="O1376" s="30">
        <v>29.19</v>
      </c>
      <c r="P1376" s="30">
        <v>350.28</v>
      </c>
      <c r="Q1376" s="30">
        <v>11.27</v>
      </c>
      <c r="R1376" s="30">
        <v>157.22</v>
      </c>
      <c r="S1376" s="30">
        <v>1751.13</v>
      </c>
      <c r="T1376" s="30">
        <v>0</v>
      </c>
      <c r="U1376" s="30">
        <v>0</v>
      </c>
      <c r="V1376" s="30">
        <v>29.19</v>
      </c>
      <c r="W1376" s="30">
        <v>350.28</v>
      </c>
      <c r="X1376" s="30">
        <v>11.27</v>
      </c>
      <c r="Y1376" s="30">
        <v>157.22</v>
      </c>
      <c r="Z1376" s="30">
        <v>1751.13</v>
      </c>
      <c r="AA1376" s="30">
        <v>361.55</v>
      </c>
      <c r="AB1376" s="30">
        <v>0</v>
      </c>
      <c r="AC1376" s="30">
        <v>0</v>
      </c>
      <c r="AD1376" s="30">
        <v>0</v>
      </c>
    </row>
    <row r="1377" spans="1:30" hidden="1">
      <c r="A1377" s="30" t="s">
        <v>2154</v>
      </c>
      <c r="B1377" s="30" t="s">
        <v>2155</v>
      </c>
      <c r="C1377" s="30" t="b">
        <v>1</v>
      </c>
      <c r="D1377" s="30" t="s">
        <v>1240</v>
      </c>
      <c r="E1377" s="30" t="s">
        <v>10607</v>
      </c>
      <c r="F1377" s="30"/>
      <c r="G1377" s="30" t="s">
        <v>10608</v>
      </c>
      <c r="H1377" s="30">
        <v>9</v>
      </c>
      <c r="I1377" s="32">
        <v>43008</v>
      </c>
      <c r="J1377" s="32">
        <v>42388</v>
      </c>
      <c r="K1377" s="30"/>
      <c r="L1377" s="32">
        <v>41167</v>
      </c>
      <c r="M1377" s="30">
        <v>1751.13</v>
      </c>
      <c r="N1377" s="30">
        <v>0</v>
      </c>
      <c r="O1377" s="30">
        <v>29.19</v>
      </c>
      <c r="P1377" s="30">
        <v>350.28</v>
      </c>
      <c r="Q1377" s="30">
        <v>11.27</v>
      </c>
      <c r="R1377" s="30">
        <v>157.22</v>
      </c>
      <c r="S1377" s="30">
        <v>1751.13</v>
      </c>
      <c r="T1377" s="30">
        <v>0</v>
      </c>
      <c r="U1377" s="30">
        <v>0</v>
      </c>
      <c r="V1377" s="30">
        <v>29.19</v>
      </c>
      <c r="W1377" s="30">
        <v>350.28</v>
      </c>
      <c r="X1377" s="30">
        <v>11.27</v>
      </c>
      <c r="Y1377" s="30">
        <v>157.22</v>
      </c>
      <c r="Z1377" s="30">
        <v>1751.13</v>
      </c>
      <c r="AA1377" s="30">
        <v>361.55</v>
      </c>
      <c r="AB1377" s="30">
        <v>0</v>
      </c>
      <c r="AC1377" s="30">
        <v>0</v>
      </c>
      <c r="AD1377" s="30">
        <v>0</v>
      </c>
    </row>
    <row r="1378" spans="1:30" hidden="1">
      <c r="A1378" s="30" t="s">
        <v>2156</v>
      </c>
      <c r="B1378" s="30" t="s">
        <v>2157</v>
      </c>
      <c r="C1378" s="30" t="b">
        <v>1</v>
      </c>
      <c r="D1378" s="30" t="s">
        <v>1240</v>
      </c>
      <c r="E1378" s="30" t="s">
        <v>10607</v>
      </c>
      <c r="F1378" s="30"/>
      <c r="G1378" s="30" t="s">
        <v>10608</v>
      </c>
      <c r="H1378" s="30">
        <v>0</v>
      </c>
      <c r="I1378" s="32">
        <v>43190</v>
      </c>
      <c r="J1378" s="32">
        <v>42388</v>
      </c>
      <c r="K1378" s="30"/>
      <c r="L1378" s="32">
        <v>39539</v>
      </c>
      <c r="M1378" s="30">
        <v>1797.37</v>
      </c>
      <c r="N1378" s="30">
        <v>0</v>
      </c>
      <c r="O1378" s="30">
        <v>9.99</v>
      </c>
      <c r="P1378" s="30">
        <v>119.88</v>
      </c>
      <c r="Q1378" s="30">
        <v>9.99</v>
      </c>
      <c r="R1378" s="30">
        <v>119.88</v>
      </c>
      <c r="S1378" s="30">
        <v>1746.64</v>
      </c>
      <c r="T1378" s="30">
        <v>50.73</v>
      </c>
      <c r="U1378" s="30">
        <v>50.73</v>
      </c>
      <c r="V1378" s="30">
        <v>9.99</v>
      </c>
      <c r="W1378" s="30">
        <v>119.88</v>
      </c>
      <c r="X1378" s="30">
        <v>9.99</v>
      </c>
      <c r="Y1378" s="30">
        <v>119.88</v>
      </c>
      <c r="Z1378" s="30">
        <v>1746.64</v>
      </c>
      <c r="AA1378" s="30">
        <v>290.49</v>
      </c>
      <c r="AB1378" s="30">
        <v>0</v>
      </c>
      <c r="AC1378" s="30">
        <v>0</v>
      </c>
      <c r="AD1378" s="30">
        <v>0</v>
      </c>
    </row>
    <row r="1379" spans="1:30" hidden="1">
      <c r="A1379" s="30" t="s">
        <v>2158</v>
      </c>
      <c r="B1379" s="30" t="s">
        <v>2159</v>
      </c>
      <c r="C1379" s="30" t="b">
        <v>1</v>
      </c>
      <c r="D1379" s="30" t="s">
        <v>1240</v>
      </c>
      <c r="E1379" s="30" t="s">
        <v>10607</v>
      </c>
      <c r="F1379" s="30"/>
      <c r="G1379" s="30" t="s">
        <v>10608</v>
      </c>
      <c r="H1379" s="30">
        <v>0</v>
      </c>
      <c r="I1379" s="32">
        <v>43190</v>
      </c>
      <c r="J1379" s="32">
        <v>42388</v>
      </c>
      <c r="K1379" s="30"/>
      <c r="L1379" s="32">
        <v>41000</v>
      </c>
      <c r="M1379" s="30">
        <v>541</v>
      </c>
      <c r="N1379" s="30">
        <v>0</v>
      </c>
      <c r="O1379" s="30">
        <v>3.01</v>
      </c>
      <c r="P1379" s="30">
        <v>36.119999999999997</v>
      </c>
      <c r="Q1379" s="30">
        <v>3.01</v>
      </c>
      <c r="R1379" s="30">
        <v>36.119999999999997</v>
      </c>
      <c r="S1379" s="30">
        <v>216.54</v>
      </c>
      <c r="T1379" s="30">
        <v>324.45999999999998</v>
      </c>
      <c r="U1379" s="30">
        <v>324.45999999999998</v>
      </c>
      <c r="V1379" s="30">
        <v>3.01</v>
      </c>
      <c r="W1379" s="30">
        <v>36.119999999999997</v>
      </c>
      <c r="X1379" s="30">
        <v>3.01</v>
      </c>
      <c r="Y1379" s="30">
        <v>36.119999999999997</v>
      </c>
      <c r="Z1379" s="30">
        <v>216.54</v>
      </c>
      <c r="AA1379" s="30">
        <v>396.7</v>
      </c>
      <c r="AB1379" s="30">
        <v>0</v>
      </c>
      <c r="AC1379" s="30">
        <v>0</v>
      </c>
      <c r="AD1379" s="30">
        <v>0</v>
      </c>
    </row>
    <row r="1380" spans="1:30" hidden="1">
      <c r="A1380" s="30" t="s">
        <v>2160</v>
      </c>
      <c r="B1380" s="30" t="s">
        <v>2161</v>
      </c>
      <c r="C1380" s="30" t="b">
        <v>1</v>
      </c>
      <c r="D1380" s="30" t="s">
        <v>1240</v>
      </c>
      <c r="E1380" s="30" t="s">
        <v>10607</v>
      </c>
      <c r="F1380" s="30"/>
      <c r="G1380" s="30" t="s">
        <v>10608</v>
      </c>
      <c r="H1380" s="30">
        <v>0</v>
      </c>
      <c r="I1380" s="32">
        <v>43190</v>
      </c>
      <c r="J1380" s="32">
        <v>42388</v>
      </c>
      <c r="K1380" s="30"/>
      <c r="L1380" s="32">
        <v>41000</v>
      </c>
      <c r="M1380" s="30">
        <v>814</v>
      </c>
      <c r="N1380" s="30">
        <v>0</v>
      </c>
      <c r="O1380" s="30">
        <v>4.5199999999999996</v>
      </c>
      <c r="P1380" s="30">
        <v>54.24</v>
      </c>
      <c r="Q1380" s="30">
        <v>4.5199999999999996</v>
      </c>
      <c r="R1380" s="30">
        <v>54.24</v>
      </c>
      <c r="S1380" s="30">
        <v>325.24</v>
      </c>
      <c r="T1380" s="30">
        <v>488.76</v>
      </c>
      <c r="U1380" s="30">
        <v>488.76</v>
      </c>
      <c r="V1380" s="30">
        <v>4.5199999999999996</v>
      </c>
      <c r="W1380" s="30">
        <v>54.24</v>
      </c>
      <c r="X1380" s="30">
        <v>4.5199999999999996</v>
      </c>
      <c r="Y1380" s="30">
        <v>54.24</v>
      </c>
      <c r="Z1380" s="30">
        <v>325.24</v>
      </c>
      <c r="AA1380" s="30">
        <v>597.24</v>
      </c>
      <c r="AB1380" s="30">
        <v>0</v>
      </c>
      <c r="AC1380" s="30">
        <v>0</v>
      </c>
      <c r="AD1380" s="30">
        <v>0</v>
      </c>
    </row>
    <row r="1381" spans="1:30" hidden="1">
      <c r="A1381" s="30" t="s">
        <v>2162</v>
      </c>
      <c r="B1381" s="30" t="s">
        <v>2163</v>
      </c>
      <c r="C1381" s="30" t="b">
        <v>1</v>
      </c>
      <c r="D1381" s="30" t="s">
        <v>1240</v>
      </c>
      <c r="E1381" s="30" t="s">
        <v>10607</v>
      </c>
      <c r="F1381" s="30"/>
      <c r="G1381" s="30" t="s">
        <v>10608</v>
      </c>
      <c r="H1381" s="30">
        <v>0</v>
      </c>
      <c r="I1381" s="32">
        <v>43190</v>
      </c>
      <c r="J1381" s="32">
        <v>42388</v>
      </c>
      <c r="K1381" s="30"/>
      <c r="L1381" s="32">
        <v>39539</v>
      </c>
      <c r="M1381" s="30">
        <v>922.04</v>
      </c>
      <c r="N1381" s="30">
        <v>0</v>
      </c>
      <c r="O1381" s="30">
        <v>5.12</v>
      </c>
      <c r="P1381" s="30">
        <v>61.44</v>
      </c>
      <c r="Q1381" s="30">
        <v>5.12</v>
      </c>
      <c r="R1381" s="30">
        <v>61.44</v>
      </c>
      <c r="S1381" s="30">
        <v>825.34</v>
      </c>
      <c r="T1381" s="30">
        <v>96.7</v>
      </c>
      <c r="U1381" s="30">
        <v>96.7</v>
      </c>
      <c r="V1381" s="30">
        <v>5.12</v>
      </c>
      <c r="W1381" s="30">
        <v>61.44</v>
      </c>
      <c r="X1381" s="30">
        <v>5.12</v>
      </c>
      <c r="Y1381" s="30">
        <v>61.44</v>
      </c>
      <c r="Z1381" s="30">
        <v>825.34</v>
      </c>
      <c r="AA1381" s="30">
        <v>219.58</v>
      </c>
      <c r="AB1381" s="30">
        <v>0</v>
      </c>
      <c r="AC1381" s="30">
        <v>0</v>
      </c>
      <c r="AD1381" s="30">
        <v>0</v>
      </c>
    </row>
    <row r="1382" spans="1:30" hidden="1">
      <c r="A1382" s="30" t="s">
        <v>10748</v>
      </c>
      <c r="B1382" s="30" t="s">
        <v>10749</v>
      </c>
      <c r="C1382" s="30" t="b">
        <v>1</v>
      </c>
      <c r="D1382" s="30" t="s">
        <v>1240</v>
      </c>
      <c r="E1382" s="30" t="s">
        <v>10607</v>
      </c>
      <c r="F1382" s="30"/>
      <c r="G1382" s="30" t="s">
        <v>10608</v>
      </c>
      <c r="H1382" s="30">
        <v>10</v>
      </c>
      <c r="I1382" s="32">
        <v>42094</v>
      </c>
      <c r="J1382" s="32">
        <v>42388</v>
      </c>
      <c r="K1382" s="32">
        <v>42443</v>
      </c>
      <c r="L1382" s="32">
        <v>37164</v>
      </c>
      <c r="M1382" s="30">
        <v>999</v>
      </c>
      <c r="N1382" s="30">
        <v>0</v>
      </c>
      <c r="O1382" s="30">
        <v>0</v>
      </c>
      <c r="P1382" s="30">
        <v>93.97</v>
      </c>
      <c r="Q1382" s="30">
        <v>0</v>
      </c>
      <c r="R1382" s="30">
        <v>0</v>
      </c>
      <c r="S1382" s="30">
        <v>858.94</v>
      </c>
      <c r="T1382" s="30">
        <v>140.06</v>
      </c>
      <c r="U1382" s="30">
        <v>140.06</v>
      </c>
      <c r="V1382" s="30">
        <v>0</v>
      </c>
      <c r="W1382" s="30">
        <v>93.97</v>
      </c>
      <c r="X1382" s="30">
        <v>0</v>
      </c>
      <c r="Y1382" s="30">
        <v>0</v>
      </c>
      <c r="Z1382" s="30">
        <v>858.94</v>
      </c>
      <c r="AA1382" s="30">
        <v>140.06</v>
      </c>
      <c r="AB1382" s="30">
        <v>140.06</v>
      </c>
      <c r="AC1382" s="30">
        <v>0</v>
      </c>
      <c r="AD1382" s="30">
        <v>-140.06</v>
      </c>
    </row>
    <row r="1383" spans="1:30" hidden="1">
      <c r="A1383" s="30" t="s">
        <v>2164</v>
      </c>
      <c r="B1383" s="30" t="s">
        <v>2165</v>
      </c>
      <c r="C1383" s="30" t="b">
        <v>1</v>
      </c>
      <c r="D1383" s="30" t="s">
        <v>1240</v>
      </c>
      <c r="E1383" s="30" t="s">
        <v>10607</v>
      </c>
      <c r="F1383" s="30"/>
      <c r="G1383" s="30" t="s">
        <v>10608</v>
      </c>
      <c r="H1383" s="30">
        <v>9</v>
      </c>
      <c r="I1383" s="32">
        <v>42825</v>
      </c>
      <c r="J1383" s="32">
        <v>42388</v>
      </c>
      <c r="K1383" s="30"/>
      <c r="L1383" s="32">
        <v>39329</v>
      </c>
      <c r="M1383" s="30">
        <v>1731.45</v>
      </c>
      <c r="N1383" s="30">
        <v>0</v>
      </c>
      <c r="O1383" s="30">
        <v>0</v>
      </c>
      <c r="P1383" s="30">
        <v>8.2100000000000009</v>
      </c>
      <c r="Q1383" s="30">
        <v>0</v>
      </c>
      <c r="R1383" s="30">
        <v>0</v>
      </c>
      <c r="S1383" s="30">
        <v>1731.45</v>
      </c>
      <c r="T1383" s="30">
        <v>0</v>
      </c>
      <c r="U1383" s="30">
        <v>0</v>
      </c>
      <c r="V1383" s="30">
        <v>0</v>
      </c>
      <c r="W1383" s="30">
        <v>8.2100000000000009</v>
      </c>
      <c r="X1383" s="30">
        <v>0</v>
      </c>
      <c r="Y1383" s="30">
        <v>0</v>
      </c>
      <c r="Z1383" s="30">
        <v>1731.45</v>
      </c>
      <c r="AA1383" s="30">
        <v>0</v>
      </c>
      <c r="AB1383" s="30">
        <v>0</v>
      </c>
      <c r="AC1383" s="30">
        <v>0</v>
      </c>
      <c r="AD1383" s="30">
        <v>0</v>
      </c>
    </row>
    <row r="1384" spans="1:30" hidden="1">
      <c r="A1384" s="30" t="s">
        <v>2166</v>
      </c>
      <c r="B1384" s="30" t="s">
        <v>2167</v>
      </c>
      <c r="C1384" s="30" t="b">
        <v>1</v>
      </c>
      <c r="D1384" s="30" t="s">
        <v>1240</v>
      </c>
      <c r="E1384" s="30" t="s">
        <v>10607</v>
      </c>
      <c r="F1384" s="30"/>
      <c r="G1384" s="30" t="s">
        <v>10608</v>
      </c>
      <c r="H1384" s="30">
        <v>9</v>
      </c>
      <c r="I1384" s="32">
        <v>43190</v>
      </c>
      <c r="J1384" s="32">
        <v>42388</v>
      </c>
      <c r="K1384" s="30"/>
      <c r="L1384" s="32">
        <v>41360</v>
      </c>
      <c r="M1384" s="30">
        <v>1200.42</v>
      </c>
      <c r="N1384" s="30">
        <v>0</v>
      </c>
      <c r="O1384" s="30">
        <v>20.010000000000002</v>
      </c>
      <c r="P1384" s="30">
        <v>240.12</v>
      </c>
      <c r="Q1384" s="30">
        <v>14.48</v>
      </c>
      <c r="R1384" s="30">
        <v>234.59</v>
      </c>
      <c r="S1384" s="30">
        <v>1200.42</v>
      </c>
      <c r="T1384" s="30">
        <v>0</v>
      </c>
      <c r="U1384" s="30">
        <v>0</v>
      </c>
      <c r="V1384" s="30">
        <v>20.010000000000002</v>
      </c>
      <c r="W1384" s="30">
        <v>240.12</v>
      </c>
      <c r="X1384" s="30">
        <v>14.48</v>
      </c>
      <c r="Y1384" s="30">
        <v>234.59</v>
      </c>
      <c r="Z1384" s="30">
        <v>1200.42</v>
      </c>
      <c r="AA1384" s="30">
        <v>494.72</v>
      </c>
      <c r="AB1384" s="30">
        <v>0</v>
      </c>
      <c r="AC1384" s="30">
        <v>0</v>
      </c>
      <c r="AD1384" s="30">
        <v>0</v>
      </c>
    </row>
    <row r="1385" spans="1:30" hidden="1">
      <c r="A1385" s="30" t="s">
        <v>2168</v>
      </c>
      <c r="B1385" s="30" t="s">
        <v>2169</v>
      </c>
      <c r="C1385" s="30" t="b">
        <v>1</v>
      </c>
      <c r="D1385" s="30" t="s">
        <v>1240</v>
      </c>
      <c r="E1385" s="30" t="s">
        <v>10607</v>
      </c>
      <c r="F1385" s="30"/>
      <c r="G1385" s="30" t="s">
        <v>10608</v>
      </c>
      <c r="H1385" s="30">
        <v>0</v>
      </c>
      <c r="I1385" s="32">
        <v>43190</v>
      </c>
      <c r="J1385" s="32">
        <v>42388</v>
      </c>
      <c r="K1385" s="30"/>
      <c r="L1385" s="32">
        <v>39539</v>
      </c>
      <c r="M1385" s="30">
        <v>267.36</v>
      </c>
      <c r="N1385" s="30">
        <v>0</v>
      </c>
      <c r="O1385" s="30">
        <v>1.49</v>
      </c>
      <c r="P1385" s="30">
        <v>17.88</v>
      </c>
      <c r="Q1385" s="30">
        <v>1.49</v>
      </c>
      <c r="R1385" s="30">
        <v>17.88</v>
      </c>
      <c r="S1385" s="30">
        <v>265</v>
      </c>
      <c r="T1385" s="30">
        <v>2.36</v>
      </c>
      <c r="U1385" s="30">
        <v>2.36</v>
      </c>
      <c r="V1385" s="30">
        <v>1.49</v>
      </c>
      <c r="W1385" s="30">
        <v>17.88</v>
      </c>
      <c r="X1385" s="30">
        <v>1.49</v>
      </c>
      <c r="Y1385" s="30">
        <v>17.88</v>
      </c>
      <c r="Z1385" s="30">
        <v>265</v>
      </c>
      <c r="AA1385" s="30">
        <v>38.119999999999997</v>
      </c>
      <c r="AB1385" s="30">
        <v>0</v>
      </c>
      <c r="AC1385" s="30">
        <v>0</v>
      </c>
      <c r="AD1385" s="30">
        <v>0</v>
      </c>
    </row>
    <row r="1386" spans="1:30" hidden="1">
      <c r="A1386" s="30" t="s">
        <v>2170</v>
      </c>
      <c r="B1386" s="30" t="s">
        <v>2171</v>
      </c>
      <c r="C1386" s="30" t="b">
        <v>1</v>
      </c>
      <c r="D1386" s="30" t="s">
        <v>1240</v>
      </c>
      <c r="E1386" s="30" t="s">
        <v>10607</v>
      </c>
      <c r="F1386" s="30"/>
      <c r="G1386" s="30" t="s">
        <v>10608</v>
      </c>
      <c r="H1386" s="30">
        <v>0</v>
      </c>
      <c r="I1386" s="32">
        <v>43190</v>
      </c>
      <c r="J1386" s="32">
        <v>42388</v>
      </c>
      <c r="K1386" s="30"/>
      <c r="L1386" s="32">
        <v>39539</v>
      </c>
      <c r="M1386" s="30">
        <v>1000.16</v>
      </c>
      <c r="N1386" s="30">
        <v>0</v>
      </c>
      <c r="O1386" s="30">
        <v>5.56</v>
      </c>
      <c r="P1386" s="30">
        <v>66.72</v>
      </c>
      <c r="Q1386" s="30">
        <v>5.56</v>
      </c>
      <c r="R1386" s="30">
        <v>66.72</v>
      </c>
      <c r="S1386" s="30">
        <v>880.59</v>
      </c>
      <c r="T1386" s="30">
        <v>119.57</v>
      </c>
      <c r="U1386" s="30">
        <v>119.57</v>
      </c>
      <c r="V1386" s="30">
        <v>5.56</v>
      </c>
      <c r="W1386" s="30">
        <v>66.72</v>
      </c>
      <c r="X1386" s="30">
        <v>5.56</v>
      </c>
      <c r="Y1386" s="30">
        <v>66.72</v>
      </c>
      <c r="Z1386" s="30">
        <v>880.59</v>
      </c>
      <c r="AA1386" s="30">
        <v>253.01</v>
      </c>
      <c r="AB1386" s="30">
        <v>0</v>
      </c>
      <c r="AC1386" s="30">
        <v>0</v>
      </c>
      <c r="AD1386" s="30">
        <v>0</v>
      </c>
    </row>
    <row r="1387" spans="1:30" hidden="1">
      <c r="A1387" s="30" t="s">
        <v>2172</v>
      </c>
      <c r="B1387" s="30" t="s">
        <v>2173</v>
      </c>
      <c r="C1387" s="30" t="b">
        <v>1</v>
      </c>
      <c r="D1387" s="30" t="s">
        <v>1240</v>
      </c>
      <c r="E1387" s="30" t="s">
        <v>10607</v>
      </c>
      <c r="F1387" s="30"/>
      <c r="G1387" s="30" t="s">
        <v>10608</v>
      </c>
      <c r="H1387" s="30">
        <v>0</v>
      </c>
      <c r="I1387" s="32">
        <v>43190</v>
      </c>
      <c r="J1387" s="32">
        <v>42388</v>
      </c>
      <c r="K1387" s="30"/>
      <c r="L1387" s="32">
        <v>39539</v>
      </c>
      <c r="M1387" s="30">
        <v>375.51</v>
      </c>
      <c r="N1387" s="30">
        <v>0</v>
      </c>
      <c r="O1387" s="30">
        <v>2.09</v>
      </c>
      <c r="P1387" s="30">
        <v>25.08</v>
      </c>
      <c r="Q1387" s="30">
        <v>2.09</v>
      </c>
      <c r="R1387" s="30">
        <v>25.08</v>
      </c>
      <c r="S1387" s="30">
        <v>250.53</v>
      </c>
      <c r="T1387" s="30">
        <v>124.98</v>
      </c>
      <c r="U1387" s="30">
        <v>124.98</v>
      </c>
      <c r="V1387" s="30">
        <v>2.09</v>
      </c>
      <c r="W1387" s="30">
        <v>25.08</v>
      </c>
      <c r="X1387" s="30">
        <v>2.09</v>
      </c>
      <c r="Y1387" s="30">
        <v>25.08</v>
      </c>
      <c r="Z1387" s="30">
        <v>250.53</v>
      </c>
      <c r="AA1387" s="30">
        <v>175.14</v>
      </c>
      <c r="AB1387" s="30">
        <v>0</v>
      </c>
      <c r="AC1387" s="30">
        <v>0</v>
      </c>
      <c r="AD1387" s="30">
        <v>0</v>
      </c>
    </row>
    <row r="1388" spans="1:30" hidden="1">
      <c r="A1388" s="30" t="s">
        <v>2174</v>
      </c>
      <c r="B1388" s="30" t="s">
        <v>2175</v>
      </c>
      <c r="C1388" s="30" t="b">
        <v>1</v>
      </c>
      <c r="D1388" s="30" t="s">
        <v>1240</v>
      </c>
      <c r="E1388" s="30" t="s">
        <v>10607</v>
      </c>
      <c r="F1388" s="30"/>
      <c r="G1388" s="30" t="s">
        <v>10608</v>
      </c>
      <c r="H1388" s="30">
        <v>0</v>
      </c>
      <c r="I1388" s="32">
        <v>43190</v>
      </c>
      <c r="J1388" s="32">
        <v>42388</v>
      </c>
      <c r="K1388" s="30"/>
      <c r="L1388" s="32">
        <v>39777</v>
      </c>
      <c r="M1388" s="30">
        <v>2622</v>
      </c>
      <c r="N1388" s="30">
        <v>0</v>
      </c>
      <c r="O1388" s="30">
        <v>12.01</v>
      </c>
      <c r="P1388" s="30">
        <v>144.16999999999999</v>
      </c>
      <c r="Q1388" s="30">
        <v>12.02</v>
      </c>
      <c r="R1388" s="30">
        <v>144.18</v>
      </c>
      <c r="S1388" s="30">
        <v>2537.9</v>
      </c>
      <c r="T1388" s="30">
        <v>84.1</v>
      </c>
      <c r="U1388" s="30">
        <v>84.1</v>
      </c>
      <c r="V1388" s="30">
        <v>12.01</v>
      </c>
      <c r="W1388" s="30">
        <v>144.16999999999999</v>
      </c>
      <c r="X1388" s="30">
        <v>12.02</v>
      </c>
      <c r="Y1388" s="30">
        <v>144.18</v>
      </c>
      <c r="Z1388" s="30">
        <v>2537.9</v>
      </c>
      <c r="AA1388" s="30">
        <v>432.52</v>
      </c>
      <c r="AB1388" s="30">
        <v>0</v>
      </c>
      <c r="AC1388" s="30">
        <v>0</v>
      </c>
      <c r="AD1388" s="30">
        <v>0</v>
      </c>
    </row>
    <row r="1389" spans="1:30" hidden="1">
      <c r="A1389" s="30" t="s">
        <v>2176</v>
      </c>
      <c r="B1389" s="30" t="s">
        <v>2177</v>
      </c>
      <c r="C1389" s="30" t="b">
        <v>1</v>
      </c>
      <c r="D1389" s="30" t="s">
        <v>1240</v>
      </c>
      <c r="E1389" s="30" t="s">
        <v>10607</v>
      </c>
      <c r="F1389" s="30"/>
      <c r="G1389" s="30" t="s">
        <v>10608</v>
      </c>
      <c r="H1389" s="30">
        <v>0</v>
      </c>
      <c r="I1389" s="32">
        <v>43190</v>
      </c>
      <c r="J1389" s="32">
        <v>42388</v>
      </c>
      <c r="K1389" s="30"/>
      <c r="L1389" s="32">
        <v>39777</v>
      </c>
      <c r="M1389" s="30">
        <v>2622</v>
      </c>
      <c r="N1389" s="30">
        <v>0</v>
      </c>
      <c r="O1389" s="30">
        <v>12.01</v>
      </c>
      <c r="P1389" s="30">
        <v>144.16999999999999</v>
      </c>
      <c r="Q1389" s="30">
        <v>12.02</v>
      </c>
      <c r="R1389" s="30">
        <v>144.18</v>
      </c>
      <c r="S1389" s="30">
        <v>2537.9</v>
      </c>
      <c r="T1389" s="30">
        <v>84.1</v>
      </c>
      <c r="U1389" s="30">
        <v>84.1</v>
      </c>
      <c r="V1389" s="30">
        <v>12.01</v>
      </c>
      <c r="W1389" s="30">
        <v>144.16999999999999</v>
      </c>
      <c r="X1389" s="30">
        <v>12.02</v>
      </c>
      <c r="Y1389" s="30">
        <v>144.18</v>
      </c>
      <c r="Z1389" s="30">
        <v>2537.9</v>
      </c>
      <c r="AA1389" s="30">
        <v>432.52</v>
      </c>
      <c r="AB1389" s="30">
        <v>0</v>
      </c>
      <c r="AC1389" s="30">
        <v>0</v>
      </c>
      <c r="AD1389" s="30">
        <v>0</v>
      </c>
    </row>
    <row r="1390" spans="1:30" hidden="1">
      <c r="A1390" s="30" t="s">
        <v>2178</v>
      </c>
      <c r="B1390" s="30" t="s">
        <v>2179</v>
      </c>
      <c r="C1390" s="30" t="b">
        <v>1</v>
      </c>
      <c r="D1390" s="30" t="s">
        <v>1240</v>
      </c>
      <c r="E1390" s="30" t="s">
        <v>10607</v>
      </c>
      <c r="F1390" s="30"/>
      <c r="G1390" s="30" t="s">
        <v>10608</v>
      </c>
      <c r="H1390" s="30">
        <v>0</v>
      </c>
      <c r="I1390" s="32">
        <v>43190</v>
      </c>
      <c r="J1390" s="32">
        <v>42388</v>
      </c>
      <c r="K1390" s="30"/>
      <c r="L1390" s="32">
        <v>39777</v>
      </c>
      <c r="M1390" s="30">
        <v>3264.96</v>
      </c>
      <c r="N1390" s="30">
        <v>0</v>
      </c>
      <c r="O1390" s="30">
        <v>7.65</v>
      </c>
      <c r="P1390" s="30">
        <v>91.8</v>
      </c>
      <c r="Q1390" s="30">
        <v>7.65</v>
      </c>
      <c r="R1390" s="30">
        <v>91.8</v>
      </c>
      <c r="S1390" s="30">
        <v>2752.3</v>
      </c>
      <c r="T1390" s="30">
        <v>512.66</v>
      </c>
      <c r="U1390" s="30">
        <v>512.66</v>
      </c>
      <c r="V1390" s="30">
        <v>7.65</v>
      </c>
      <c r="W1390" s="30">
        <v>91.8</v>
      </c>
      <c r="X1390" s="30">
        <v>7.65</v>
      </c>
      <c r="Y1390" s="30">
        <v>91.8</v>
      </c>
      <c r="Z1390" s="30">
        <v>2752.3</v>
      </c>
      <c r="AA1390" s="30">
        <v>734.51</v>
      </c>
      <c r="AB1390" s="30">
        <v>0</v>
      </c>
      <c r="AC1390" s="30">
        <v>0</v>
      </c>
      <c r="AD1390" s="30">
        <v>0</v>
      </c>
    </row>
    <row r="1391" spans="1:30" hidden="1">
      <c r="A1391" s="30" t="s">
        <v>2180</v>
      </c>
      <c r="B1391" s="30" t="s">
        <v>2181</v>
      </c>
      <c r="C1391" s="30" t="b">
        <v>1</v>
      </c>
      <c r="D1391" s="30" t="s">
        <v>1240</v>
      </c>
      <c r="E1391" s="30" t="s">
        <v>10607</v>
      </c>
      <c r="F1391" s="30"/>
      <c r="G1391" s="30" t="s">
        <v>10608</v>
      </c>
      <c r="H1391" s="30">
        <v>0</v>
      </c>
      <c r="I1391" s="32">
        <v>43190</v>
      </c>
      <c r="J1391" s="32">
        <v>42388</v>
      </c>
      <c r="K1391" s="30"/>
      <c r="L1391" s="32">
        <v>39539</v>
      </c>
      <c r="M1391" s="30">
        <v>267.36</v>
      </c>
      <c r="N1391" s="30">
        <v>0</v>
      </c>
      <c r="O1391" s="30">
        <v>1.49</v>
      </c>
      <c r="P1391" s="30">
        <v>17.88</v>
      </c>
      <c r="Q1391" s="30">
        <v>1.49</v>
      </c>
      <c r="R1391" s="30">
        <v>17.88</v>
      </c>
      <c r="S1391" s="30">
        <v>236.86</v>
      </c>
      <c r="T1391" s="30">
        <v>30.5</v>
      </c>
      <c r="U1391" s="30">
        <v>30.5</v>
      </c>
      <c r="V1391" s="30">
        <v>1.49</v>
      </c>
      <c r="W1391" s="30">
        <v>17.88</v>
      </c>
      <c r="X1391" s="30">
        <v>1.49</v>
      </c>
      <c r="Y1391" s="30">
        <v>17.88</v>
      </c>
      <c r="Z1391" s="30">
        <v>236.86</v>
      </c>
      <c r="AA1391" s="30">
        <v>66.260000000000005</v>
      </c>
      <c r="AB1391" s="30">
        <v>0</v>
      </c>
      <c r="AC1391" s="30">
        <v>0</v>
      </c>
      <c r="AD1391" s="30">
        <v>0</v>
      </c>
    </row>
    <row r="1392" spans="1:30" hidden="1">
      <c r="A1392" s="30" t="s">
        <v>2182</v>
      </c>
      <c r="B1392" s="30" t="s">
        <v>2183</v>
      </c>
      <c r="C1392" s="30" t="b">
        <v>1</v>
      </c>
      <c r="D1392" s="30" t="s">
        <v>1240</v>
      </c>
      <c r="E1392" s="30" t="s">
        <v>10607</v>
      </c>
      <c r="F1392" s="30"/>
      <c r="G1392" s="30" t="s">
        <v>10608</v>
      </c>
      <c r="H1392" s="30">
        <v>9</v>
      </c>
      <c r="I1392" s="32">
        <v>42978</v>
      </c>
      <c r="J1392" s="32">
        <v>42388</v>
      </c>
      <c r="K1392" s="30"/>
      <c r="L1392" s="32">
        <v>37164</v>
      </c>
      <c r="M1392" s="30">
        <v>999</v>
      </c>
      <c r="N1392" s="30">
        <v>0</v>
      </c>
      <c r="O1392" s="30">
        <v>4.83</v>
      </c>
      <c r="P1392" s="30">
        <v>57.96</v>
      </c>
      <c r="Q1392" s="30">
        <v>4.82</v>
      </c>
      <c r="R1392" s="30">
        <v>24.14</v>
      </c>
      <c r="S1392" s="30">
        <v>999</v>
      </c>
      <c r="T1392" s="30">
        <v>0</v>
      </c>
      <c r="U1392" s="30">
        <v>0</v>
      </c>
      <c r="V1392" s="30">
        <v>4.83</v>
      </c>
      <c r="W1392" s="30">
        <v>57.96</v>
      </c>
      <c r="X1392" s="30">
        <v>4.82</v>
      </c>
      <c r="Y1392" s="30">
        <v>24.14</v>
      </c>
      <c r="Z1392" s="30">
        <v>999</v>
      </c>
      <c r="AA1392" s="30">
        <v>57.95</v>
      </c>
      <c r="AB1392" s="30">
        <v>0</v>
      </c>
      <c r="AC1392" s="30">
        <v>0</v>
      </c>
      <c r="AD1392" s="30">
        <v>0</v>
      </c>
    </row>
    <row r="1393" spans="1:30" hidden="1">
      <c r="A1393" s="30" t="s">
        <v>2184</v>
      </c>
      <c r="B1393" s="30" t="s">
        <v>2185</v>
      </c>
      <c r="C1393" s="30" t="b">
        <v>1</v>
      </c>
      <c r="D1393" s="30" t="s">
        <v>1240</v>
      </c>
      <c r="E1393" s="30" t="s">
        <v>10607</v>
      </c>
      <c r="F1393" s="30"/>
      <c r="G1393" s="30" t="s">
        <v>10608</v>
      </c>
      <c r="H1393" s="30">
        <v>0</v>
      </c>
      <c r="I1393" s="32">
        <v>43190</v>
      </c>
      <c r="J1393" s="32">
        <v>42388</v>
      </c>
      <c r="K1393" s="30"/>
      <c r="L1393" s="32">
        <v>38045</v>
      </c>
      <c r="M1393" s="30">
        <v>3159</v>
      </c>
      <c r="N1393" s="30">
        <v>0</v>
      </c>
      <c r="O1393" s="30">
        <v>17.55</v>
      </c>
      <c r="P1393" s="30">
        <v>210.6</v>
      </c>
      <c r="Q1393" s="30">
        <v>17.55</v>
      </c>
      <c r="R1393" s="30">
        <v>210.6</v>
      </c>
      <c r="S1393" s="30">
        <v>2935</v>
      </c>
      <c r="T1393" s="30">
        <v>224</v>
      </c>
      <c r="U1393" s="30">
        <v>224</v>
      </c>
      <c r="V1393" s="30">
        <v>17.55</v>
      </c>
      <c r="W1393" s="30">
        <v>210.6</v>
      </c>
      <c r="X1393" s="30">
        <v>17.55</v>
      </c>
      <c r="Y1393" s="30">
        <v>210.6</v>
      </c>
      <c r="Z1393" s="30">
        <v>2935</v>
      </c>
      <c r="AA1393" s="30">
        <v>680.3</v>
      </c>
      <c r="AB1393" s="30">
        <v>0</v>
      </c>
      <c r="AC1393" s="30">
        <v>0</v>
      </c>
      <c r="AD1393" s="30">
        <v>0</v>
      </c>
    </row>
    <row r="1394" spans="1:30" hidden="1">
      <c r="A1394" s="30" t="s">
        <v>10750</v>
      </c>
      <c r="B1394" s="30" t="s">
        <v>10751</v>
      </c>
      <c r="C1394" s="30" t="b">
        <v>1</v>
      </c>
      <c r="D1394" s="30" t="s">
        <v>1240</v>
      </c>
      <c r="E1394" s="30" t="s">
        <v>10607</v>
      </c>
      <c r="F1394" s="30"/>
      <c r="G1394" s="30" t="s">
        <v>10608</v>
      </c>
      <c r="H1394" s="30">
        <v>10</v>
      </c>
      <c r="I1394" s="32">
        <v>42094</v>
      </c>
      <c r="J1394" s="32">
        <v>42388</v>
      </c>
      <c r="K1394" s="32">
        <v>42443</v>
      </c>
      <c r="L1394" s="32">
        <v>38625</v>
      </c>
      <c r="M1394" s="30">
        <v>550</v>
      </c>
      <c r="N1394" s="30">
        <v>0</v>
      </c>
      <c r="O1394" s="30">
        <v>0</v>
      </c>
      <c r="P1394" s="30">
        <v>36.65</v>
      </c>
      <c r="Q1394" s="30">
        <v>0</v>
      </c>
      <c r="R1394" s="30">
        <v>0</v>
      </c>
      <c r="S1394" s="30">
        <v>348.67</v>
      </c>
      <c r="T1394" s="30">
        <v>201.33</v>
      </c>
      <c r="U1394" s="30">
        <v>201.33</v>
      </c>
      <c r="V1394" s="30">
        <v>0</v>
      </c>
      <c r="W1394" s="30">
        <v>36.65</v>
      </c>
      <c r="X1394" s="30">
        <v>0</v>
      </c>
      <c r="Y1394" s="30">
        <v>0</v>
      </c>
      <c r="Z1394" s="30">
        <v>348.67</v>
      </c>
      <c r="AA1394" s="30">
        <v>201.33</v>
      </c>
      <c r="AB1394" s="30">
        <v>201.33</v>
      </c>
      <c r="AC1394" s="30">
        <v>0</v>
      </c>
      <c r="AD1394" s="30">
        <v>-201.33</v>
      </c>
    </row>
    <row r="1395" spans="1:30" hidden="1">
      <c r="A1395" s="30" t="s">
        <v>2186</v>
      </c>
      <c r="B1395" s="30" t="s">
        <v>2187</v>
      </c>
      <c r="C1395" s="30" t="b">
        <v>1</v>
      </c>
      <c r="D1395" s="30" t="s">
        <v>1240</v>
      </c>
      <c r="E1395" s="30" t="s">
        <v>10607</v>
      </c>
      <c r="F1395" s="30"/>
      <c r="G1395" s="30" t="s">
        <v>10608</v>
      </c>
      <c r="H1395" s="30">
        <v>9</v>
      </c>
      <c r="I1395" s="32">
        <v>42825</v>
      </c>
      <c r="J1395" s="32">
        <v>42388</v>
      </c>
      <c r="K1395" s="30"/>
      <c r="L1395" s="32">
        <v>39329</v>
      </c>
      <c r="M1395" s="30">
        <v>1193.81</v>
      </c>
      <c r="N1395" s="30">
        <v>0</v>
      </c>
      <c r="O1395" s="30">
        <v>0</v>
      </c>
      <c r="P1395" s="30">
        <v>5.65</v>
      </c>
      <c r="Q1395" s="30">
        <v>0</v>
      </c>
      <c r="R1395" s="30">
        <v>0</v>
      </c>
      <c r="S1395" s="30">
        <v>1193.81</v>
      </c>
      <c r="T1395" s="30">
        <v>0</v>
      </c>
      <c r="U1395" s="30">
        <v>0</v>
      </c>
      <c r="V1395" s="30">
        <v>0</v>
      </c>
      <c r="W1395" s="30">
        <v>5.65</v>
      </c>
      <c r="X1395" s="30">
        <v>0</v>
      </c>
      <c r="Y1395" s="30">
        <v>0</v>
      </c>
      <c r="Z1395" s="30">
        <v>1193.81</v>
      </c>
      <c r="AA1395" s="30">
        <v>0</v>
      </c>
      <c r="AB1395" s="30">
        <v>0</v>
      </c>
      <c r="AC1395" s="30">
        <v>0</v>
      </c>
      <c r="AD1395" s="30">
        <v>0</v>
      </c>
    </row>
    <row r="1396" spans="1:30" hidden="1">
      <c r="A1396" s="30" t="s">
        <v>2188</v>
      </c>
      <c r="B1396" s="30" t="s">
        <v>2189</v>
      </c>
      <c r="C1396" s="30" t="b">
        <v>1</v>
      </c>
      <c r="D1396" s="30" t="s">
        <v>1240</v>
      </c>
      <c r="E1396" s="30" t="s">
        <v>10607</v>
      </c>
      <c r="F1396" s="30"/>
      <c r="G1396" s="30" t="s">
        <v>10608</v>
      </c>
      <c r="H1396" s="30">
        <v>0</v>
      </c>
      <c r="I1396" s="32">
        <v>43190</v>
      </c>
      <c r="J1396" s="32">
        <v>42388</v>
      </c>
      <c r="K1396" s="30"/>
      <c r="L1396" s="32">
        <v>41000</v>
      </c>
      <c r="M1396" s="30">
        <v>300</v>
      </c>
      <c r="N1396" s="30">
        <v>0</v>
      </c>
      <c r="O1396" s="30">
        <v>1.67</v>
      </c>
      <c r="P1396" s="30">
        <v>20.04</v>
      </c>
      <c r="Q1396" s="30">
        <v>1.67</v>
      </c>
      <c r="R1396" s="30">
        <v>20.04</v>
      </c>
      <c r="S1396" s="30">
        <v>120.16</v>
      </c>
      <c r="T1396" s="30">
        <v>179.84</v>
      </c>
      <c r="U1396" s="30">
        <v>179.84</v>
      </c>
      <c r="V1396" s="30">
        <v>1.67</v>
      </c>
      <c r="W1396" s="30">
        <v>20.04</v>
      </c>
      <c r="X1396" s="30">
        <v>1.67</v>
      </c>
      <c r="Y1396" s="30">
        <v>20.04</v>
      </c>
      <c r="Z1396" s="30">
        <v>120.16</v>
      </c>
      <c r="AA1396" s="30">
        <v>219.92</v>
      </c>
      <c r="AB1396" s="30">
        <v>0</v>
      </c>
      <c r="AC1396" s="30">
        <v>0</v>
      </c>
      <c r="AD1396" s="30">
        <v>0</v>
      </c>
    </row>
    <row r="1397" spans="1:30" hidden="1">
      <c r="A1397" s="30" t="s">
        <v>2190</v>
      </c>
      <c r="B1397" s="30" t="s">
        <v>2191</v>
      </c>
      <c r="C1397" s="30" t="b">
        <v>1</v>
      </c>
      <c r="D1397" s="30" t="s">
        <v>1240</v>
      </c>
      <c r="E1397" s="30" t="s">
        <v>10607</v>
      </c>
      <c r="F1397" s="30"/>
      <c r="G1397" s="30" t="s">
        <v>10608</v>
      </c>
      <c r="H1397" s="30">
        <v>9</v>
      </c>
      <c r="I1397" s="32">
        <v>42978</v>
      </c>
      <c r="J1397" s="32">
        <v>42388</v>
      </c>
      <c r="K1397" s="30"/>
      <c r="L1397" s="32">
        <v>37164</v>
      </c>
      <c r="M1397" s="30">
        <v>450</v>
      </c>
      <c r="N1397" s="30">
        <v>0</v>
      </c>
      <c r="O1397" s="30">
        <v>2.1800000000000002</v>
      </c>
      <c r="P1397" s="30">
        <v>26.1</v>
      </c>
      <c r="Q1397" s="30">
        <v>2.17</v>
      </c>
      <c r="R1397" s="30">
        <v>10.87</v>
      </c>
      <c r="S1397" s="30">
        <v>450</v>
      </c>
      <c r="T1397" s="30">
        <v>0</v>
      </c>
      <c r="U1397" s="30">
        <v>0</v>
      </c>
      <c r="V1397" s="30">
        <v>2.1800000000000002</v>
      </c>
      <c r="W1397" s="30">
        <v>26.1</v>
      </c>
      <c r="X1397" s="30">
        <v>2.17</v>
      </c>
      <c r="Y1397" s="30">
        <v>10.87</v>
      </c>
      <c r="Z1397" s="30">
        <v>450</v>
      </c>
      <c r="AA1397" s="30">
        <v>26.09</v>
      </c>
      <c r="AB1397" s="30">
        <v>0</v>
      </c>
      <c r="AC1397" s="30">
        <v>0</v>
      </c>
      <c r="AD1397" s="30">
        <v>0</v>
      </c>
    </row>
    <row r="1398" spans="1:30" hidden="1">
      <c r="A1398" s="30" t="s">
        <v>2192</v>
      </c>
      <c r="B1398" s="30" t="s">
        <v>2193</v>
      </c>
      <c r="C1398" s="30" t="b">
        <v>1</v>
      </c>
      <c r="D1398" s="30" t="s">
        <v>1240</v>
      </c>
      <c r="E1398" s="30" t="s">
        <v>10607</v>
      </c>
      <c r="F1398" s="30"/>
      <c r="G1398" s="30" t="s">
        <v>10608</v>
      </c>
      <c r="H1398" s="30">
        <v>9</v>
      </c>
      <c r="I1398" s="32">
        <v>42825</v>
      </c>
      <c r="J1398" s="32">
        <v>42388</v>
      </c>
      <c r="K1398" s="30"/>
      <c r="L1398" s="32">
        <v>39329</v>
      </c>
      <c r="M1398" s="30">
        <v>1524.86</v>
      </c>
      <c r="N1398" s="30">
        <v>0</v>
      </c>
      <c r="O1398" s="30">
        <v>0</v>
      </c>
      <c r="P1398" s="30">
        <v>7.22</v>
      </c>
      <c r="Q1398" s="30">
        <v>0</v>
      </c>
      <c r="R1398" s="30">
        <v>0</v>
      </c>
      <c r="S1398" s="30">
        <v>1524.86</v>
      </c>
      <c r="T1398" s="30">
        <v>0</v>
      </c>
      <c r="U1398" s="30">
        <v>0</v>
      </c>
      <c r="V1398" s="30">
        <v>0</v>
      </c>
      <c r="W1398" s="30">
        <v>7.22</v>
      </c>
      <c r="X1398" s="30">
        <v>0</v>
      </c>
      <c r="Y1398" s="30">
        <v>0</v>
      </c>
      <c r="Z1398" s="30">
        <v>1524.86</v>
      </c>
      <c r="AA1398" s="30">
        <v>0</v>
      </c>
      <c r="AB1398" s="30">
        <v>0</v>
      </c>
      <c r="AC1398" s="30">
        <v>0</v>
      </c>
      <c r="AD1398" s="30">
        <v>0</v>
      </c>
    </row>
    <row r="1399" spans="1:30" hidden="1">
      <c r="A1399" s="30" t="s">
        <v>2194</v>
      </c>
      <c r="B1399" s="30" t="s">
        <v>2195</v>
      </c>
      <c r="C1399" s="30" t="b">
        <v>1</v>
      </c>
      <c r="D1399" s="30" t="s">
        <v>1240</v>
      </c>
      <c r="E1399" s="30" t="s">
        <v>10607</v>
      </c>
      <c r="F1399" s="30"/>
      <c r="G1399" s="30" t="s">
        <v>10608</v>
      </c>
      <c r="H1399" s="30">
        <v>0</v>
      </c>
      <c r="I1399" s="32">
        <v>43190</v>
      </c>
      <c r="J1399" s="32">
        <v>42388</v>
      </c>
      <c r="K1399" s="30"/>
      <c r="L1399" s="32">
        <v>39539</v>
      </c>
      <c r="M1399" s="30">
        <v>433.77</v>
      </c>
      <c r="N1399" s="30">
        <v>0</v>
      </c>
      <c r="O1399" s="30">
        <v>2.41</v>
      </c>
      <c r="P1399" s="30">
        <v>28.92</v>
      </c>
      <c r="Q1399" s="30">
        <v>2.41</v>
      </c>
      <c r="R1399" s="30">
        <v>28.92</v>
      </c>
      <c r="S1399" s="30">
        <v>323.75</v>
      </c>
      <c r="T1399" s="30">
        <v>110.02</v>
      </c>
      <c r="U1399" s="30">
        <v>110.02</v>
      </c>
      <c r="V1399" s="30">
        <v>2.41</v>
      </c>
      <c r="W1399" s="30">
        <v>28.92</v>
      </c>
      <c r="X1399" s="30">
        <v>2.41</v>
      </c>
      <c r="Y1399" s="30">
        <v>28.92</v>
      </c>
      <c r="Z1399" s="30">
        <v>323.75</v>
      </c>
      <c r="AA1399" s="30">
        <v>167.86</v>
      </c>
      <c r="AB1399" s="30">
        <v>0</v>
      </c>
      <c r="AC1399" s="30">
        <v>0</v>
      </c>
      <c r="AD1399" s="30">
        <v>0</v>
      </c>
    </row>
    <row r="1400" spans="1:30" hidden="1">
      <c r="A1400" s="30" t="s">
        <v>2196</v>
      </c>
      <c r="B1400" s="30" t="s">
        <v>2197</v>
      </c>
      <c r="C1400" s="30" t="b">
        <v>1</v>
      </c>
      <c r="D1400" s="30" t="s">
        <v>1240</v>
      </c>
      <c r="E1400" s="30" t="s">
        <v>10607</v>
      </c>
      <c r="F1400" s="30"/>
      <c r="G1400" s="30" t="s">
        <v>10608</v>
      </c>
      <c r="H1400" s="30">
        <v>0</v>
      </c>
      <c r="I1400" s="32">
        <v>43190</v>
      </c>
      <c r="J1400" s="32">
        <v>42388</v>
      </c>
      <c r="K1400" s="30"/>
      <c r="L1400" s="32">
        <v>38004</v>
      </c>
      <c r="M1400" s="30">
        <v>500</v>
      </c>
      <c r="N1400" s="30">
        <v>0</v>
      </c>
      <c r="O1400" s="30">
        <v>2.78</v>
      </c>
      <c r="P1400" s="30">
        <v>33.36</v>
      </c>
      <c r="Q1400" s="30">
        <v>2.78</v>
      </c>
      <c r="R1400" s="30">
        <v>33.36</v>
      </c>
      <c r="S1400" s="30">
        <v>467.4</v>
      </c>
      <c r="T1400" s="30">
        <v>32.6</v>
      </c>
      <c r="U1400" s="30">
        <v>32.6</v>
      </c>
      <c r="V1400" s="30">
        <v>2.78</v>
      </c>
      <c r="W1400" s="30">
        <v>33.36</v>
      </c>
      <c r="X1400" s="30">
        <v>2.78</v>
      </c>
      <c r="Y1400" s="30">
        <v>33.36</v>
      </c>
      <c r="Z1400" s="30">
        <v>467.4</v>
      </c>
      <c r="AA1400" s="30">
        <v>107.66</v>
      </c>
      <c r="AB1400" s="30">
        <v>0</v>
      </c>
      <c r="AC1400" s="30">
        <v>0</v>
      </c>
      <c r="AD1400" s="30">
        <v>0</v>
      </c>
    </row>
    <row r="1401" spans="1:30" hidden="1">
      <c r="A1401" s="30" t="s">
        <v>2198</v>
      </c>
      <c r="B1401" s="30" t="s">
        <v>2199</v>
      </c>
      <c r="C1401" s="30" t="b">
        <v>1</v>
      </c>
      <c r="D1401" s="30" t="s">
        <v>1240</v>
      </c>
      <c r="E1401" s="30" t="s">
        <v>10607</v>
      </c>
      <c r="F1401" s="30"/>
      <c r="G1401" s="30" t="s">
        <v>10608</v>
      </c>
      <c r="H1401" s="30">
        <v>0</v>
      </c>
      <c r="I1401" s="32">
        <v>43190</v>
      </c>
      <c r="J1401" s="32">
        <v>42388</v>
      </c>
      <c r="K1401" s="30"/>
      <c r="L1401" s="32">
        <v>39539</v>
      </c>
      <c r="M1401" s="30">
        <v>1000.16</v>
      </c>
      <c r="N1401" s="30">
        <v>0</v>
      </c>
      <c r="O1401" s="30">
        <v>5.56</v>
      </c>
      <c r="P1401" s="30">
        <v>66.72</v>
      </c>
      <c r="Q1401" s="30">
        <v>5.56</v>
      </c>
      <c r="R1401" s="30">
        <v>66.72</v>
      </c>
      <c r="S1401" s="30">
        <v>880.59</v>
      </c>
      <c r="T1401" s="30">
        <v>119.57</v>
      </c>
      <c r="U1401" s="30">
        <v>119.57</v>
      </c>
      <c r="V1401" s="30">
        <v>5.56</v>
      </c>
      <c r="W1401" s="30">
        <v>66.72</v>
      </c>
      <c r="X1401" s="30">
        <v>5.56</v>
      </c>
      <c r="Y1401" s="30">
        <v>66.72</v>
      </c>
      <c r="Z1401" s="30">
        <v>880.59</v>
      </c>
      <c r="AA1401" s="30">
        <v>253.01</v>
      </c>
      <c r="AB1401" s="30">
        <v>0</v>
      </c>
      <c r="AC1401" s="30">
        <v>0</v>
      </c>
      <c r="AD1401" s="30">
        <v>0</v>
      </c>
    </row>
    <row r="1402" spans="1:30" hidden="1">
      <c r="A1402" s="30" t="s">
        <v>2200</v>
      </c>
      <c r="B1402" s="30" t="s">
        <v>2201</v>
      </c>
      <c r="C1402" s="30" t="b">
        <v>1</v>
      </c>
      <c r="D1402" s="30" t="s">
        <v>1240</v>
      </c>
      <c r="E1402" s="30" t="s">
        <v>10607</v>
      </c>
      <c r="F1402" s="30"/>
      <c r="G1402" s="30" t="s">
        <v>10608</v>
      </c>
      <c r="H1402" s="30">
        <v>0</v>
      </c>
      <c r="I1402" s="32">
        <v>43190</v>
      </c>
      <c r="J1402" s="32">
        <v>42388</v>
      </c>
      <c r="K1402" s="30"/>
      <c r="L1402" s="32">
        <v>39539</v>
      </c>
      <c r="M1402" s="30">
        <v>1000.16</v>
      </c>
      <c r="N1402" s="30">
        <v>0</v>
      </c>
      <c r="O1402" s="30">
        <v>5.56</v>
      </c>
      <c r="P1402" s="30">
        <v>66.72</v>
      </c>
      <c r="Q1402" s="30">
        <v>5.56</v>
      </c>
      <c r="R1402" s="30">
        <v>66.72</v>
      </c>
      <c r="S1402" s="30">
        <v>880.59</v>
      </c>
      <c r="T1402" s="30">
        <v>119.57</v>
      </c>
      <c r="U1402" s="30">
        <v>119.57</v>
      </c>
      <c r="V1402" s="30">
        <v>5.56</v>
      </c>
      <c r="W1402" s="30">
        <v>66.72</v>
      </c>
      <c r="X1402" s="30">
        <v>5.56</v>
      </c>
      <c r="Y1402" s="30">
        <v>66.72</v>
      </c>
      <c r="Z1402" s="30">
        <v>880.59</v>
      </c>
      <c r="AA1402" s="30">
        <v>253.01</v>
      </c>
      <c r="AB1402" s="30">
        <v>0</v>
      </c>
      <c r="AC1402" s="30">
        <v>0</v>
      </c>
      <c r="AD1402" s="30">
        <v>0</v>
      </c>
    </row>
    <row r="1403" spans="1:30" hidden="1">
      <c r="A1403" s="30" t="s">
        <v>2202</v>
      </c>
      <c r="B1403" s="30" t="s">
        <v>2203</v>
      </c>
      <c r="C1403" s="30" t="b">
        <v>1</v>
      </c>
      <c r="D1403" s="30" t="s">
        <v>1240</v>
      </c>
      <c r="E1403" s="30" t="s">
        <v>10607</v>
      </c>
      <c r="F1403" s="30"/>
      <c r="G1403" s="30" t="s">
        <v>10608</v>
      </c>
      <c r="H1403" s="30">
        <v>0</v>
      </c>
      <c r="I1403" s="32">
        <v>43190</v>
      </c>
      <c r="J1403" s="32">
        <v>42388</v>
      </c>
      <c r="K1403" s="30"/>
      <c r="L1403" s="32">
        <v>39539</v>
      </c>
      <c r="M1403" s="30">
        <v>1000.16</v>
      </c>
      <c r="N1403" s="30">
        <v>0</v>
      </c>
      <c r="O1403" s="30">
        <v>5.56</v>
      </c>
      <c r="P1403" s="30">
        <v>66.72</v>
      </c>
      <c r="Q1403" s="30">
        <v>5.56</v>
      </c>
      <c r="R1403" s="30">
        <v>66.72</v>
      </c>
      <c r="S1403" s="30">
        <v>880.59</v>
      </c>
      <c r="T1403" s="30">
        <v>119.57</v>
      </c>
      <c r="U1403" s="30">
        <v>119.57</v>
      </c>
      <c r="V1403" s="30">
        <v>5.56</v>
      </c>
      <c r="W1403" s="30">
        <v>66.72</v>
      </c>
      <c r="X1403" s="30">
        <v>5.56</v>
      </c>
      <c r="Y1403" s="30">
        <v>66.72</v>
      </c>
      <c r="Z1403" s="30">
        <v>880.59</v>
      </c>
      <c r="AA1403" s="30">
        <v>253.01</v>
      </c>
      <c r="AB1403" s="30">
        <v>0</v>
      </c>
      <c r="AC1403" s="30">
        <v>0</v>
      </c>
      <c r="AD1403" s="30">
        <v>0</v>
      </c>
    </row>
    <row r="1404" spans="1:30" hidden="1">
      <c r="A1404" s="30" t="s">
        <v>2204</v>
      </c>
      <c r="B1404" s="30" t="s">
        <v>2205</v>
      </c>
      <c r="C1404" s="30" t="b">
        <v>1</v>
      </c>
      <c r="D1404" s="30" t="s">
        <v>1240</v>
      </c>
      <c r="E1404" s="30" t="s">
        <v>10607</v>
      </c>
      <c r="F1404" s="30"/>
      <c r="G1404" s="30" t="s">
        <v>10608</v>
      </c>
      <c r="H1404" s="30">
        <v>0</v>
      </c>
      <c r="I1404" s="32">
        <v>43190</v>
      </c>
      <c r="J1404" s="32">
        <v>42388</v>
      </c>
      <c r="K1404" s="30"/>
      <c r="L1404" s="32">
        <v>41000</v>
      </c>
      <c r="M1404" s="30">
        <v>922</v>
      </c>
      <c r="N1404" s="30">
        <v>0</v>
      </c>
      <c r="O1404" s="30">
        <v>5.12</v>
      </c>
      <c r="P1404" s="30">
        <v>61.44</v>
      </c>
      <c r="Q1404" s="30">
        <v>5.12</v>
      </c>
      <c r="R1404" s="30">
        <v>61.44</v>
      </c>
      <c r="S1404" s="30">
        <v>368.37</v>
      </c>
      <c r="T1404" s="30">
        <v>553.63</v>
      </c>
      <c r="U1404" s="30">
        <v>553.63</v>
      </c>
      <c r="V1404" s="30">
        <v>5.12</v>
      </c>
      <c r="W1404" s="30">
        <v>61.44</v>
      </c>
      <c r="X1404" s="30">
        <v>5.12</v>
      </c>
      <c r="Y1404" s="30">
        <v>61.44</v>
      </c>
      <c r="Z1404" s="30">
        <v>368.37</v>
      </c>
      <c r="AA1404" s="30">
        <v>676.51</v>
      </c>
      <c r="AB1404" s="30">
        <v>0</v>
      </c>
      <c r="AC1404" s="30">
        <v>0</v>
      </c>
      <c r="AD1404" s="30">
        <v>0</v>
      </c>
    </row>
    <row r="1405" spans="1:30" hidden="1">
      <c r="A1405" s="30" t="s">
        <v>2206</v>
      </c>
      <c r="B1405" s="30" t="s">
        <v>2207</v>
      </c>
      <c r="C1405" s="30" t="b">
        <v>1</v>
      </c>
      <c r="D1405" s="30" t="s">
        <v>1240</v>
      </c>
      <c r="E1405" s="30" t="s">
        <v>10607</v>
      </c>
      <c r="F1405" s="30"/>
      <c r="G1405" s="30" t="s">
        <v>10608</v>
      </c>
      <c r="H1405" s="30">
        <v>0</v>
      </c>
      <c r="I1405" s="32">
        <v>43190</v>
      </c>
      <c r="J1405" s="32">
        <v>42388</v>
      </c>
      <c r="K1405" s="30"/>
      <c r="L1405" s="32">
        <v>41000</v>
      </c>
      <c r="M1405" s="30">
        <v>922</v>
      </c>
      <c r="N1405" s="30">
        <v>0</v>
      </c>
      <c r="O1405" s="30">
        <v>5.12</v>
      </c>
      <c r="P1405" s="30">
        <v>61.44</v>
      </c>
      <c r="Q1405" s="30">
        <v>5.12</v>
      </c>
      <c r="R1405" s="30">
        <v>61.44</v>
      </c>
      <c r="S1405" s="30">
        <v>368.37</v>
      </c>
      <c r="T1405" s="30">
        <v>553.63</v>
      </c>
      <c r="U1405" s="30">
        <v>553.63</v>
      </c>
      <c r="V1405" s="30">
        <v>5.12</v>
      </c>
      <c r="W1405" s="30">
        <v>61.44</v>
      </c>
      <c r="X1405" s="30">
        <v>5.12</v>
      </c>
      <c r="Y1405" s="30">
        <v>61.44</v>
      </c>
      <c r="Z1405" s="30">
        <v>368.37</v>
      </c>
      <c r="AA1405" s="30">
        <v>676.51</v>
      </c>
      <c r="AB1405" s="30">
        <v>0</v>
      </c>
      <c r="AC1405" s="30">
        <v>0</v>
      </c>
      <c r="AD1405" s="30">
        <v>0</v>
      </c>
    </row>
    <row r="1406" spans="1:30" hidden="1">
      <c r="A1406" s="30" t="s">
        <v>2208</v>
      </c>
      <c r="B1406" s="30" t="s">
        <v>2209</v>
      </c>
      <c r="C1406" s="30" t="b">
        <v>1</v>
      </c>
      <c r="D1406" s="30" t="s">
        <v>1240</v>
      </c>
      <c r="E1406" s="30" t="s">
        <v>10607</v>
      </c>
      <c r="F1406" s="30"/>
      <c r="G1406" s="30" t="s">
        <v>10608</v>
      </c>
      <c r="H1406" s="30">
        <v>0</v>
      </c>
      <c r="I1406" s="32">
        <v>43190</v>
      </c>
      <c r="J1406" s="32">
        <v>42388</v>
      </c>
      <c r="K1406" s="30"/>
      <c r="L1406" s="32">
        <v>41000</v>
      </c>
      <c r="M1406" s="30">
        <v>922</v>
      </c>
      <c r="N1406" s="30">
        <v>0</v>
      </c>
      <c r="O1406" s="30">
        <v>5.12</v>
      </c>
      <c r="P1406" s="30">
        <v>61.44</v>
      </c>
      <c r="Q1406" s="30">
        <v>5.12</v>
      </c>
      <c r="R1406" s="30">
        <v>61.44</v>
      </c>
      <c r="S1406" s="30">
        <v>368.37</v>
      </c>
      <c r="T1406" s="30">
        <v>553.63</v>
      </c>
      <c r="U1406" s="30">
        <v>553.63</v>
      </c>
      <c r="V1406" s="30">
        <v>5.12</v>
      </c>
      <c r="W1406" s="30">
        <v>61.44</v>
      </c>
      <c r="X1406" s="30">
        <v>5.12</v>
      </c>
      <c r="Y1406" s="30">
        <v>61.44</v>
      </c>
      <c r="Z1406" s="30">
        <v>368.37</v>
      </c>
      <c r="AA1406" s="30">
        <v>676.51</v>
      </c>
      <c r="AB1406" s="30">
        <v>0</v>
      </c>
      <c r="AC1406" s="30">
        <v>0</v>
      </c>
      <c r="AD1406" s="30">
        <v>0</v>
      </c>
    </row>
    <row r="1407" spans="1:30" hidden="1">
      <c r="A1407" s="30" t="s">
        <v>2210</v>
      </c>
      <c r="B1407" s="30" t="s">
        <v>2211</v>
      </c>
      <c r="C1407" s="30" t="b">
        <v>1</v>
      </c>
      <c r="D1407" s="30" t="s">
        <v>1240</v>
      </c>
      <c r="E1407" s="30" t="s">
        <v>10607</v>
      </c>
      <c r="F1407" s="30"/>
      <c r="G1407" s="30" t="s">
        <v>10608</v>
      </c>
      <c r="H1407" s="30">
        <v>0</v>
      </c>
      <c r="I1407" s="32">
        <v>43190</v>
      </c>
      <c r="J1407" s="32">
        <v>42388</v>
      </c>
      <c r="K1407" s="30"/>
      <c r="L1407" s="32">
        <v>37652</v>
      </c>
      <c r="M1407" s="30">
        <v>1100</v>
      </c>
      <c r="N1407" s="30">
        <v>0</v>
      </c>
      <c r="O1407" s="30">
        <v>6.11</v>
      </c>
      <c r="P1407" s="30">
        <v>73.319999999999993</v>
      </c>
      <c r="Q1407" s="30">
        <v>6.11</v>
      </c>
      <c r="R1407" s="30">
        <v>73.319999999999993</v>
      </c>
      <c r="S1407" s="30">
        <v>1066.32</v>
      </c>
      <c r="T1407" s="30">
        <v>33.68</v>
      </c>
      <c r="U1407" s="30">
        <v>33.68</v>
      </c>
      <c r="V1407" s="30">
        <v>6.11</v>
      </c>
      <c r="W1407" s="30">
        <v>73.319999999999993</v>
      </c>
      <c r="X1407" s="30">
        <v>6.11</v>
      </c>
      <c r="Y1407" s="30">
        <v>73.319999999999993</v>
      </c>
      <c r="Z1407" s="30">
        <v>1066.32</v>
      </c>
      <c r="AA1407" s="30">
        <v>198.65</v>
      </c>
      <c r="AB1407" s="30">
        <v>0</v>
      </c>
      <c r="AC1407" s="30">
        <v>0</v>
      </c>
      <c r="AD1407" s="30">
        <v>0</v>
      </c>
    </row>
    <row r="1408" spans="1:30" hidden="1">
      <c r="A1408" s="30" t="s">
        <v>2212</v>
      </c>
      <c r="B1408" s="30" t="s">
        <v>2213</v>
      </c>
      <c r="C1408" s="30" t="b">
        <v>1</v>
      </c>
      <c r="D1408" s="30" t="s">
        <v>1240</v>
      </c>
      <c r="E1408" s="30" t="s">
        <v>10607</v>
      </c>
      <c r="F1408" s="30"/>
      <c r="G1408" s="30" t="s">
        <v>10608</v>
      </c>
      <c r="H1408" s="30">
        <v>0</v>
      </c>
      <c r="I1408" s="32">
        <v>43190</v>
      </c>
      <c r="J1408" s="32">
        <v>42388</v>
      </c>
      <c r="K1408" s="30"/>
      <c r="L1408" s="32">
        <v>40688</v>
      </c>
      <c r="M1408" s="30">
        <v>1130.57</v>
      </c>
      <c r="N1408" s="30">
        <v>0</v>
      </c>
      <c r="O1408" s="30">
        <v>8.36</v>
      </c>
      <c r="P1408" s="30">
        <v>100.36</v>
      </c>
      <c r="Q1408" s="30">
        <v>8.3699999999999992</v>
      </c>
      <c r="R1408" s="30">
        <v>100.38</v>
      </c>
      <c r="S1408" s="30">
        <v>1122.21</v>
      </c>
      <c r="T1408" s="30">
        <v>8.36</v>
      </c>
      <c r="U1408" s="30">
        <v>8.36</v>
      </c>
      <c r="V1408" s="30">
        <v>8.36</v>
      </c>
      <c r="W1408" s="30">
        <v>100.36</v>
      </c>
      <c r="X1408" s="30">
        <v>8.3699999999999992</v>
      </c>
      <c r="Y1408" s="30">
        <v>100.38</v>
      </c>
      <c r="Z1408" s="30">
        <v>1122.21</v>
      </c>
      <c r="AA1408" s="30">
        <v>200.74</v>
      </c>
      <c r="AB1408" s="30">
        <v>0</v>
      </c>
      <c r="AC1408" s="30">
        <v>0</v>
      </c>
      <c r="AD1408" s="30">
        <v>0</v>
      </c>
    </row>
    <row r="1409" spans="1:30" hidden="1">
      <c r="A1409" s="30" t="s">
        <v>2214</v>
      </c>
      <c r="B1409" s="30" t="s">
        <v>2215</v>
      </c>
      <c r="C1409" s="30" t="b">
        <v>1</v>
      </c>
      <c r="D1409" s="30" t="s">
        <v>1240</v>
      </c>
      <c r="E1409" s="30" t="s">
        <v>10607</v>
      </c>
      <c r="F1409" s="30"/>
      <c r="G1409" s="30" t="s">
        <v>10608</v>
      </c>
      <c r="H1409" s="30">
        <v>0</v>
      </c>
      <c r="I1409" s="32">
        <v>43190</v>
      </c>
      <c r="J1409" s="32">
        <v>42388</v>
      </c>
      <c r="K1409" s="30"/>
      <c r="L1409" s="32">
        <v>41363</v>
      </c>
      <c r="M1409" s="30">
        <v>2873.94</v>
      </c>
      <c r="N1409" s="30">
        <v>0</v>
      </c>
      <c r="O1409" s="30">
        <v>15.97</v>
      </c>
      <c r="P1409" s="30">
        <v>191.64</v>
      </c>
      <c r="Q1409" s="30">
        <v>15.97</v>
      </c>
      <c r="R1409" s="30">
        <v>191.64</v>
      </c>
      <c r="S1409" s="30">
        <v>973.06</v>
      </c>
      <c r="T1409" s="30">
        <v>1900.88</v>
      </c>
      <c r="U1409" s="30">
        <v>1900.88</v>
      </c>
      <c r="V1409" s="30">
        <v>15.97</v>
      </c>
      <c r="W1409" s="30">
        <v>191.64</v>
      </c>
      <c r="X1409" s="30">
        <v>15.97</v>
      </c>
      <c r="Y1409" s="30">
        <v>191.64</v>
      </c>
      <c r="Z1409" s="30">
        <v>973.06</v>
      </c>
      <c r="AA1409" s="30">
        <v>2300.13</v>
      </c>
      <c r="AB1409" s="30">
        <v>0</v>
      </c>
      <c r="AC1409" s="30">
        <v>0</v>
      </c>
      <c r="AD1409" s="30">
        <v>0</v>
      </c>
    </row>
    <row r="1410" spans="1:30" hidden="1">
      <c r="A1410" s="30" t="s">
        <v>2216</v>
      </c>
      <c r="B1410" s="30" t="s">
        <v>2217</v>
      </c>
      <c r="C1410" s="30" t="b">
        <v>1</v>
      </c>
      <c r="D1410" s="30" t="s">
        <v>1240</v>
      </c>
      <c r="E1410" s="30" t="s">
        <v>10607</v>
      </c>
      <c r="F1410" s="30"/>
      <c r="G1410" s="30" t="s">
        <v>10608</v>
      </c>
      <c r="H1410" s="30">
        <v>0</v>
      </c>
      <c r="I1410" s="32">
        <v>43190</v>
      </c>
      <c r="J1410" s="32">
        <v>42388</v>
      </c>
      <c r="K1410" s="30"/>
      <c r="L1410" s="32">
        <v>40688</v>
      </c>
      <c r="M1410" s="30">
        <v>1130.57</v>
      </c>
      <c r="N1410" s="30">
        <v>0</v>
      </c>
      <c r="O1410" s="30">
        <v>8.36</v>
      </c>
      <c r="P1410" s="30">
        <v>100.36</v>
      </c>
      <c r="Q1410" s="30">
        <v>8.3699999999999992</v>
      </c>
      <c r="R1410" s="30">
        <v>100.38</v>
      </c>
      <c r="S1410" s="30">
        <v>1122.21</v>
      </c>
      <c r="T1410" s="30">
        <v>8.36</v>
      </c>
      <c r="U1410" s="30">
        <v>8.36</v>
      </c>
      <c r="V1410" s="30">
        <v>8.36</v>
      </c>
      <c r="W1410" s="30">
        <v>100.36</v>
      </c>
      <c r="X1410" s="30">
        <v>8.3699999999999992</v>
      </c>
      <c r="Y1410" s="30">
        <v>100.38</v>
      </c>
      <c r="Z1410" s="30">
        <v>1122.21</v>
      </c>
      <c r="AA1410" s="30">
        <v>200.74</v>
      </c>
      <c r="AB1410" s="30">
        <v>0</v>
      </c>
      <c r="AC1410" s="30">
        <v>0</v>
      </c>
      <c r="AD1410" s="30">
        <v>0</v>
      </c>
    </row>
    <row r="1411" spans="1:30" hidden="1">
      <c r="A1411" s="30" t="s">
        <v>2218</v>
      </c>
      <c r="B1411" s="30" t="s">
        <v>2219</v>
      </c>
      <c r="C1411" s="30" t="b">
        <v>1</v>
      </c>
      <c r="D1411" s="30" t="s">
        <v>1240</v>
      </c>
      <c r="E1411" s="30" t="s">
        <v>10607</v>
      </c>
      <c r="F1411" s="30"/>
      <c r="G1411" s="30" t="s">
        <v>10608</v>
      </c>
      <c r="H1411" s="30">
        <v>0</v>
      </c>
      <c r="I1411" s="32">
        <v>43190</v>
      </c>
      <c r="J1411" s="32">
        <v>42388</v>
      </c>
      <c r="K1411" s="30"/>
      <c r="L1411" s="32">
        <v>40688</v>
      </c>
      <c r="M1411" s="30">
        <v>1130.57</v>
      </c>
      <c r="N1411" s="30">
        <v>0</v>
      </c>
      <c r="O1411" s="30">
        <v>8.36</v>
      </c>
      <c r="P1411" s="30">
        <v>100.36</v>
      </c>
      <c r="Q1411" s="30">
        <v>8.3699999999999992</v>
      </c>
      <c r="R1411" s="30">
        <v>100.38</v>
      </c>
      <c r="S1411" s="30">
        <v>1122.21</v>
      </c>
      <c r="T1411" s="30">
        <v>8.36</v>
      </c>
      <c r="U1411" s="30">
        <v>8.36</v>
      </c>
      <c r="V1411" s="30">
        <v>8.36</v>
      </c>
      <c r="W1411" s="30">
        <v>100.36</v>
      </c>
      <c r="X1411" s="30">
        <v>8.3699999999999992</v>
      </c>
      <c r="Y1411" s="30">
        <v>100.38</v>
      </c>
      <c r="Z1411" s="30">
        <v>1122.21</v>
      </c>
      <c r="AA1411" s="30">
        <v>200.74</v>
      </c>
      <c r="AB1411" s="30">
        <v>0</v>
      </c>
      <c r="AC1411" s="30">
        <v>0</v>
      </c>
      <c r="AD1411" s="30">
        <v>0</v>
      </c>
    </row>
    <row r="1412" spans="1:30" hidden="1">
      <c r="A1412" s="30" t="s">
        <v>2220</v>
      </c>
      <c r="B1412" s="30" t="s">
        <v>2221</v>
      </c>
      <c r="C1412" s="30" t="b">
        <v>1</v>
      </c>
      <c r="D1412" s="30" t="s">
        <v>1240</v>
      </c>
      <c r="E1412" s="30" t="s">
        <v>10607</v>
      </c>
      <c r="F1412" s="30"/>
      <c r="G1412" s="30" t="s">
        <v>10608</v>
      </c>
      <c r="H1412" s="30">
        <v>0</v>
      </c>
      <c r="I1412" s="32">
        <v>43190</v>
      </c>
      <c r="J1412" s="32">
        <v>42388</v>
      </c>
      <c r="K1412" s="30"/>
      <c r="L1412" s="32">
        <v>40688</v>
      </c>
      <c r="M1412" s="30">
        <v>1130.57</v>
      </c>
      <c r="N1412" s="30">
        <v>0</v>
      </c>
      <c r="O1412" s="30">
        <v>8.36</v>
      </c>
      <c r="P1412" s="30">
        <v>100.36</v>
      </c>
      <c r="Q1412" s="30">
        <v>8.3699999999999992</v>
      </c>
      <c r="R1412" s="30">
        <v>100.38</v>
      </c>
      <c r="S1412" s="30">
        <v>1122.21</v>
      </c>
      <c r="T1412" s="30">
        <v>8.36</v>
      </c>
      <c r="U1412" s="30">
        <v>8.36</v>
      </c>
      <c r="V1412" s="30">
        <v>8.36</v>
      </c>
      <c r="W1412" s="30">
        <v>100.36</v>
      </c>
      <c r="X1412" s="30">
        <v>8.3699999999999992</v>
      </c>
      <c r="Y1412" s="30">
        <v>100.38</v>
      </c>
      <c r="Z1412" s="30">
        <v>1122.21</v>
      </c>
      <c r="AA1412" s="30">
        <v>200.74</v>
      </c>
      <c r="AB1412" s="30">
        <v>0</v>
      </c>
      <c r="AC1412" s="30">
        <v>0</v>
      </c>
      <c r="AD1412" s="30">
        <v>0</v>
      </c>
    </row>
    <row r="1413" spans="1:30" hidden="1">
      <c r="A1413" s="30" t="s">
        <v>2222</v>
      </c>
      <c r="B1413" s="30" t="s">
        <v>2223</v>
      </c>
      <c r="C1413" s="30" t="b">
        <v>1</v>
      </c>
      <c r="D1413" s="30" t="s">
        <v>1240</v>
      </c>
      <c r="E1413" s="30" t="s">
        <v>10607</v>
      </c>
      <c r="F1413" s="30"/>
      <c r="G1413" s="30" t="s">
        <v>10608</v>
      </c>
      <c r="H1413" s="30">
        <v>0</v>
      </c>
      <c r="I1413" s="32">
        <v>43190</v>
      </c>
      <c r="J1413" s="32">
        <v>42388</v>
      </c>
      <c r="K1413" s="30"/>
      <c r="L1413" s="32">
        <v>38776</v>
      </c>
      <c r="M1413" s="30">
        <v>2590</v>
      </c>
      <c r="N1413" s="30">
        <v>0</v>
      </c>
      <c r="O1413" s="30">
        <v>14.25</v>
      </c>
      <c r="P1413" s="30">
        <v>171.1</v>
      </c>
      <c r="Q1413" s="30">
        <v>14.26</v>
      </c>
      <c r="R1413" s="30">
        <v>171.06</v>
      </c>
      <c r="S1413" s="30">
        <v>2091.08</v>
      </c>
      <c r="T1413" s="30">
        <v>498.92</v>
      </c>
      <c r="U1413" s="30">
        <v>498.92</v>
      </c>
      <c r="V1413" s="30">
        <v>14.25</v>
      </c>
      <c r="W1413" s="30">
        <v>171.1</v>
      </c>
      <c r="X1413" s="30">
        <v>14.26</v>
      </c>
      <c r="Y1413" s="30">
        <v>171.06</v>
      </c>
      <c r="Z1413" s="30">
        <v>2091.08</v>
      </c>
      <c r="AA1413" s="30">
        <v>869.6</v>
      </c>
      <c r="AB1413" s="30">
        <v>0</v>
      </c>
      <c r="AC1413" s="30">
        <v>0</v>
      </c>
      <c r="AD1413" s="30">
        <v>0</v>
      </c>
    </row>
    <row r="1414" spans="1:30" hidden="1">
      <c r="A1414" s="30" t="s">
        <v>10752</v>
      </c>
      <c r="B1414" s="30" t="s">
        <v>10753</v>
      </c>
      <c r="C1414" s="30" t="b">
        <v>1</v>
      </c>
      <c r="D1414" s="30" t="s">
        <v>1240</v>
      </c>
      <c r="E1414" s="30" t="s">
        <v>10607</v>
      </c>
      <c r="F1414" s="30"/>
      <c r="G1414" s="30" t="s">
        <v>10608</v>
      </c>
      <c r="H1414" s="30">
        <v>10</v>
      </c>
      <c r="I1414" s="32">
        <v>42094</v>
      </c>
      <c r="J1414" s="32">
        <v>42388</v>
      </c>
      <c r="K1414" s="32">
        <v>42443</v>
      </c>
      <c r="L1414" s="32">
        <v>39043</v>
      </c>
      <c r="M1414" s="30">
        <v>1926.6</v>
      </c>
      <c r="N1414" s="30">
        <v>0</v>
      </c>
      <c r="O1414" s="30">
        <v>0</v>
      </c>
      <c r="P1414" s="30">
        <v>127.52</v>
      </c>
      <c r="Q1414" s="30">
        <v>0</v>
      </c>
      <c r="R1414" s="30">
        <v>0</v>
      </c>
      <c r="S1414" s="30">
        <v>1080</v>
      </c>
      <c r="T1414" s="30">
        <v>846.6</v>
      </c>
      <c r="U1414" s="30">
        <v>846.6</v>
      </c>
      <c r="V1414" s="30">
        <v>0</v>
      </c>
      <c r="W1414" s="30">
        <v>127.52</v>
      </c>
      <c r="X1414" s="30">
        <v>0</v>
      </c>
      <c r="Y1414" s="30">
        <v>0</v>
      </c>
      <c r="Z1414" s="30">
        <v>1080</v>
      </c>
      <c r="AA1414" s="30">
        <v>846.6</v>
      </c>
      <c r="AB1414" s="30">
        <v>846.6</v>
      </c>
      <c r="AC1414" s="30">
        <v>0</v>
      </c>
      <c r="AD1414" s="30">
        <v>-846.6</v>
      </c>
    </row>
    <row r="1415" spans="1:30" hidden="1">
      <c r="A1415" s="30" t="s">
        <v>2224</v>
      </c>
      <c r="B1415" s="30" t="s">
        <v>2225</v>
      </c>
      <c r="C1415" s="30" t="b">
        <v>1</v>
      </c>
      <c r="D1415" s="30" t="s">
        <v>1240</v>
      </c>
      <c r="E1415" s="30" t="s">
        <v>10607</v>
      </c>
      <c r="F1415" s="30"/>
      <c r="G1415" s="30" t="s">
        <v>10608</v>
      </c>
      <c r="H1415" s="30">
        <v>9</v>
      </c>
      <c r="I1415" s="32">
        <v>42825</v>
      </c>
      <c r="J1415" s="32">
        <v>42388</v>
      </c>
      <c r="K1415" s="30"/>
      <c r="L1415" s="32">
        <v>39329</v>
      </c>
      <c r="M1415" s="30">
        <v>1731.45</v>
      </c>
      <c r="N1415" s="30">
        <v>0</v>
      </c>
      <c r="O1415" s="30">
        <v>0</v>
      </c>
      <c r="P1415" s="30">
        <v>8.2100000000000009</v>
      </c>
      <c r="Q1415" s="30">
        <v>0</v>
      </c>
      <c r="R1415" s="30">
        <v>0</v>
      </c>
      <c r="S1415" s="30">
        <v>1731.45</v>
      </c>
      <c r="T1415" s="30">
        <v>0</v>
      </c>
      <c r="U1415" s="30">
        <v>0</v>
      </c>
      <c r="V1415" s="30">
        <v>0</v>
      </c>
      <c r="W1415" s="30">
        <v>8.2100000000000009</v>
      </c>
      <c r="X1415" s="30">
        <v>0</v>
      </c>
      <c r="Y1415" s="30">
        <v>0</v>
      </c>
      <c r="Z1415" s="30">
        <v>1731.45</v>
      </c>
      <c r="AA1415" s="30">
        <v>0</v>
      </c>
      <c r="AB1415" s="30">
        <v>0</v>
      </c>
      <c r="AC1415" s="30">
        <v>0</v>
      </c>
      <c r="AD1415" s="30">
        <v>0</v>
      </c>
    </row>
    <row r="1416" spans="1:30" hidden="1">
      <c r="A1416" s="30" t="s">
        <v>2226</v>
      </c>
      <c r="B1416" s="30" t="s">
        <v>2227</v>
      </c>
      <c r="C1416" s="30" t="b">
        <v>1</v>
      </c>
      <c r="D1416" s="30" t="s">
        <v>1240</v>
      </c>
      <c r="E1416" s="30" t="s">
        <v>10607</v>
      </c>
      <c r="F1416" s="30"/>
      <c r="G1416" s="30" t="s">
        <v>10608</v>
      </c>
      <c r="H1416" s="30">
        <v>0</v>
      </c>
      <c r="I1416" s="32">
        <v>43190</v>
      </c>
      <c r="J1416" s="32">
        <v>42388</v>
      </c>
      <c r="K1416" s="30"/>
      <c r="L1416" s="32">
        <v>39371</v>
      </c>
      <c r="M1416" s="30">
        <v>1024.8599999999999</v>
      </c>
      <c r="N1416" s="30">
        <v>0</v>
      </c>
      <c r="O1416" s="30">
        <v>5.69</v>
      </c>
      <c r="P1416" s="30">
        <v>68.28</v>
      </c>
      <c r="Q1416" s="30">
        <v>5.69</v>
      </c>
      <c r="R1416" s="30">
        <v>68.28</v>
      </c>
      <c r="S1416" s="30">
        <v>716.05</v>
      </c>
      <c r="T1416" s="30">
        <v>308.81</v>
      </c>
      <c r="U1416" s="30">
        <v>308.81</v>
      </c>
      <c r="V1416" s="30">
        <v>5.69</v>
      </c>
      <c r="W1416" s="30">
        <v>68.28</v>
      </c>
      <c r="X1416" s="30">
        <v>5.69</v>
      </c>
      <c r="Y1416" s="30">
        <v>68.28</v>
      </c>
      <c r="Z1416" s="30">
        <v>716.05</v>
      </c>
      <c r="AA1416" s="30">
        <v>479.51</v>
      </c>
      <c r="AB1416" s="30">
        <v>0</v>
      </c>
      <c r="AC1416" s="30">
        <v>0</v>
      </c>
      <c r="AD1416" s="30">
        <v>0</v>
      </c>
    </row>
    <row r="1417" spans="1:30" hidden="1">
      <c r="A1417" s="30" t="s">
        <v>2228</v>
      </c>
      <c r="B1417" s="30" t="s">
        <v>2229</v>
      </c>
      <c r="C1417" s="30" t="b">
        <v>1</v>
      </c>
      <c r="D1417" s="30" t="s">
        <v>1240</v>
      </c>
      <c r="E1417" s="30" t="s">
        <v>10607</v>
      </c>
      <c r="F1417" s="30"/>
      <c r="G1417" s="30" t="s">
        <v>10608</v>
      </c>
      <c r="H1417" s="30">
        <v>9</v>
      </c>
      <c r="I1417" s="32">
        <v>43190</v>
      </c>
      <c r="J1417" s="32">
        <v>42388</v>
      </c>
      <c r="K1417" s="30"/>
      <c r="L1417" s="32">
        <v>41360</v>
      </c>
      <c r="M1417" s="30">
        <v>1339.96</v>
      </c>
      <c r="N1417" s="30">
        <v>0</v>
      </c>
      <c r="O1417" s="30">
        <v>22.33</v>
      </c>
      <c r="P1417" s="30">
        <v>267.95999999999998</v>
      </c>
      <c r="Q1417" s="30">
        <v>16.36</v>
      </c>
      <c r="R1417" s="30">
        <v>261.99</v>
      </c>
      <c r="S1417" s="30">
        <v>1339.96</v>
      </c>
      <c r="T1417" s="30">
        <v>0</v>
      </c>
      <c r="U1417" s="30">
        <v>0</v>
      </c>
      <c r="V1417" s="30">
        <v>22.33</v>
      </c>
      <c r="W1417" s="30">
        <v>267.95999999999998</v>
      </c>
      <c r="X1417" s="30">
        <v>16.36</v>
      </c>
      <c r="Y1417" s="30">
        <v>261.99</v>
      </c>
      <c r="Z1417" s="30">
        <v>1339.96</v>
      </c>
      <c r="AA1417" s="30">
        <v>552.28</v>
      </c>
      <c r="AB1417" s="30">
        <v>0</v>
      </c>
      <c r="AC1417" s="30">
        <v>0</v>
      </c>
      <c r="AD1417" s="30">
        <v>0</v>
      </c>
    </row>
    <row r="1418" spans="1:30" hidden="1">
      <c r="A1418" s="30" t="s">
        <v>2230</v>
      </c>
      <c r="B1418" s="30" t="s">
        <v>2231</v>
      </c>
      <c r="C1418" s="30" t="b">
        <v>1</v>
      </c>
      <c r="D1418" s="30" t="s">
        <v>1240</v>
      </c>
      <c r="E1418" s="30" t="s">
        <v>10607</v>
      </c>
      <c r="F1418" s="30"/>
      <c r="G1418" s="30" t="s">
        <v>10608</v>
      </c>
      <c r="H1418" s="30">
        <v>9</v>
      </c>
      <c r="I1418" s="32">
        <v>43190</v>
      </c>
      <c r="J1418" s="32">
        <v>42388</v>
      </c>
      <c r="K1418" s="30"/>
      <c r="L1418" s="32">
        <v>41360</v>
      </c>
      <c r="M1418" s="30">
        <v>1312.25</v>
      </c>
      <c r="N1418" s="30">
        <v>0</v>
      </c>
      <c r="O1418" s="30">
        <v>21.87</v>
      </c>
      <c r="P1418" s="30">
        <v>262.44</v>
      </c>
      <c r="Q1418" s="30">
        <v>15.98</v>
      </c>
      <c r="R1418" s="30">
        <v>256.55</v>
      </c>
      <c r="S1418" s="30">
        <v>1312.25</v>
      </c>
      <c r="T1418" s="30">
        <v>0</v>
      </c>
      <c r="U1418" s="30">
        <v>0</v>
      </c>
      <c r="V1418" s="30">
        <v>21.87</v>
      </c>
      <c r="W1418" s="30">
        <v>262.44</v>
      </c>
      <c r="X1418" s="30">
        <v>15.98</v>
      </c>
      <c r="Y1418" s="30">
        <v>256.55</v>
      </c>
      <c r="Z1418" s="30">
        <v>1312.25</v>
      </c>
      <c r="AA1418" s="30">
        <v>540.86</v>
      </c>
      <c r="AB1418" s="30">
        <v>0</v>
      </c>
      <c r="AC1418" s="30">
        <v>0</v>
      </c>
      <c r="AD1418" s="30">
        <v>0</v>
      </c>
    </row>
    <row r="1419" spans="1:30" hidden="1">
      <c r="A1419" s="30" t="s">
        <v>2232</v>
      </c>
      <c r="B1419" s="30" t="s">
        <v>2233</v>
      </c>
      <c r="C1419" s="30" t="b">
        <v>1</v>
      </c>
      <c r="D1419" s="30" t="s">
        <v>1240</v>
      </c>
      <c r="E1419" s="30" t="s">
        <v>10607</v>
      </c>
      <c r="F1419" s="30"/>
      <c r="G1419" s="30" t="s">
        <v>10608</v>
      </c>
      <c r="H1419" s="30">
        <v>0</v>
      </c>
      <c r="I1419" s="32">
        <v>43190</v>
      </c>
      <c r="J1419" s="32">
        <v>42388</v>
      </c>
      <c r="K1419" s="30"/>
      <c r="L1419" s="32">
        <v>39539</v>
      </c>
      <c r="M1419" s="30">
        <v>267.36</v>
      </c>
      <c r="N1419" s="30">
        <v>0</v>
      </c>
      <c r="O1419" s="30">
        <v>1.49</v>
      </c>
      <c r="P1419" s="30">
        <v>17.88</v>
      </c>
      <c r="Q1419" s="30">
        <v>1.49</v>
      </c>
      <c r="R1419" s="30">
        <v>17.88</v>
      </c>
      <c r="S1419" s="30">
        <v>182.59</v>
      </c>
      <c r="T1419" s="30">
        <v>84.77</v>
      </c>
      <c r="U1419" s="30">
        <v>84.77</v>
      </c>
      <c r="V1419" s="30">
        <v>1.49</v>
      </c>
      <c r="W1419" s="30">
        <v>17.88</v>
      </c>
      <c r="X1419" s="30">
        <v>1.49</v>
      </c>
      <c r="Y1419" s="30">
        <v>17.88</v>
      </c>
      <c r="Z1419" s="30">
        <v>182.59</v>
      </c>
      <c r="AA1419" s="30">
        <v>120.53</v>
      </c>
      <c r="AB1419" s="30">
        <v>0</v>
      </c>
      <c r="AC1419" s="30">
        <v>0</v>
      </c>
      <c r="AD1419" s="30">
        <v>0</v>
      </c>
    </row>
    <row r="1420" spans="1:30" hidden="1">
      <c r="A1420" s="30" t="s">
        <v>10754</v>
      </c>
      <c r="B1420" s="30" t="s">
        <v>10755</v>
      </c>
      <c r="C1420" s="30" t="b">
        <v>1</v>
      </c>
      <c r="D1420" s="30" t="s">
        <v>1240</v>
      </c>
      <c r="E1420" s="30" t="s">
        <v>10607</v>
      </c>
      <c r="F1420" s="30"/>
      <c r="G1420" s="30" t="s">
        <v>10608</v>
      </c>
      <c r="H1420" s="30">
        <v>10</v>
      </c>
      <c r="I1420" s="32">
        <v>42094</v>
      </c>
      <c r="J1420" s="32">
        <v>42388</v>
      </c>
      <c r="K1420" s="32">
        <v>42443</v>
      </c>
      <c r="L1420" s="32">
        <v>41363</v>
      </c>
      <c r="M1420" s="30">
        <v>2873.94</v>
      </c>
      <c r="N1420" s="30">
        <v>0</v>
      </c>
      <c r="O1420" s="30">
        <v>0</v>
      </c>
      <c r="P1420" s="30">
        <v>190.53</v>
      </c>
      <c r="Q1420" s="30">
        <v>0</v>
      </c>
      <c r="R1420" s="30">
        <v>0</v>
      </c>
      <c r="S1420" s="30">
        <v>398.14</v>
      </c>
      <c r="T1420" s="30">
        <v>2475.8000000000002</v>
      </c>
      <c r="U1420" s="30">
        <v>2475.8000000000002</v>
      </c>
      <c r="V1420" s="30">
        <v>0</v>
      </c>
      <c r="W1420" s="30">
        <v>190.53</v>
      </c>
      <c r="X1420" s="30">
        <v>0</v>
      </c>
      <c r="Y1420" s="30">
        <v>0</v>
      </c>
      <c r="Z1420" s="30">
        <v>398.14</v>
      </c>
      <c r="AA1420" s="30">
        <v>2475.8000000000002</v>
      </c>
      <c r="AB1420" s="30">
        <v>2475.8000000000002</v>
      </c>
      <c r="AC1420" s="30">
        <v>0</v>
      </c>
      <c r="AD1420" s="30">
        <v>-2475.8000000000002</v>
      </c>
    </row>
    <row r="1421" spans="1:30" hidden="1">
      <c r="A1421" s="30" t="s">
        <v>2234</v>
      </c>
      <c r="B1421" s="30" t="s">
        <v>2235</v>
      </c>
      <c r="C1421" s="30" t="b">
        <v>1</v>
      </c>
      <c r="D1421" s="30" t="s">
        <v>1240</v>
      </c>
      <c r="E1421" s="30" t="s">
        <v>10607</v>
      </c>
      <c r="F1421" s="30"/>
      <c r="G1421" s="30" t="s">
        <v>10608</v>
      </c>
      <c r="H1421" s="30">
        <v>0</v>
      </c>
      <c r="I1421" s="32">
        <v>43190</v>
      </c>
      <c r="J1421" s="32">
        <v>42388</v>
      </c>
      <c r="K1421" s="30"/>
      <c r="L1421" s="32">
        <v>41000</v>
      </c>
      <c r="M1421" s="30">
        <v>434</v>
      </c>
      <c r="N1421" s="30">
        <v>0</v>
      </c>
      <c r="O1421" s="30">
        <v>2.41</v>
      </c>
      <c r="P1421" s="30">
        <v>28.92</v>
      </c>
      <c r="Q1421" s="30">
        <v>2.41</v>
      </c>
      <c r="R1421" s="30">
        <v>28.92</v>
      </c>
      <c r="S1421" s="30">
        <v>173.61</v>
      </c>
      <c r="T1421" s="30">
        <v>260.39</v>
      </c>
      <c r="U1421" s="30">
        <v>260.39</v>
      </c>
      <c r="V1421" s="30">
        <v>2.41</v>
      </c>
      <c r="W1421" s="30">
        <v>28.92</v>
      </c>
      <c r="X1421" s="30">
        <v>2.41</v>
      </c>
      <c r="Y1421" s="30">
        <v>28.92</v>
      </c>
      <c r="Z1421" s="30">
        <v>173.61</v>
      </c>
      <c r="AA1421" s="30">
        <v>318.23</v>
      </c>
      <c r="AB1421" s="30">
        <v>0</v>
      </c>
      <c r="AC1421" s="30">
        <v>0</v>
      </c>
      <c r="AD1421" s="30">
        <v>0</v>
      </c>
    </row>
    <row r="1422" spans="1:30" hidden="1">
      <c r="A1422" s="30" t="s">
        <v>2236</v>
      </c>
      <c r="B1422" s="30" t="s">
        <v>2237</v>
      </c>
      <c r="C1422" s="30" t="b">
        <v>1</v>
      </c>
      <c r="D1422" s="30" t="s">
        <v>1240</v>
      </c>
      <c r="E1422" s="30" t="s">
        <v>10607</v>
      </c>
      <c r="F1422" s="30"/>
      <c r="G1422" s="30" t="s">
        <v>10608</v>
      </c>
      <c r="H1422" s="30">
        <v>9</v>
      </c>
      <c r="I1422" s="32">
        <v>42978</v>
      </c>
      <c r="J1422" s="32">
        <v>42388</v>
      </c>
      <c r="K1422" s="30"/>
      <c r="L1422" s="32">
        <v>37164</v>
      </c>
      <c r="M1422" s="30">
        <v>799</v>
      </c>
      <c r="N1422" s="30">
        <v>0</v>
      </c>
      <c r="O1422" s="30">
        <v>3.87</v>
      </c>
      <c r="P1422" s="30">
        <v>46.33</v>
      </c>
      <c r="Q1422" s="30">
        <v>3.86</v>
      </c>
      <c r="R1422" s="30">
        <v>19.32</v>
      </c>
      <c r="S1422" s="30">
        <v>799</v>
      </c>
      <c r="T1422" s="30">
        <v>0</v>
      </c>
      <c r="U1422" s="30">
        <v>0</v>
      </c>
      <c r="V1422" s="30">
        <v>3.87</v>
      </c>
      <c r="W1422" s="30">
        <v>46.33</v>
      </c>
      <c r="X1422" s="30">
        <v>3.86</v>
      </c>
      <c r="Y1422" s="30">
        <v>19.32</v>
      </c>
      <c r="Z1422" s="30">
        <v>799</v>
      </c>
      <c r="AA1422" s="30">
        <v>46.35</v>
      </c>
      <c r="AB1422" s="30">
        <v>0</v>
      </c>
      <c r="AC1422" s="30">
        <v>0</v>
      </c>
      <c r="AD1422" s="30">
        <v>0</v>
      </c>
    </row>
    <row r="1423" spans="1:30" hidden="1">
      <c r="A1423" s="30" t="s">
        <v>2238</v>
      </c>
      <c r="B1423" s="30" t="s">
        <v>2239</v>
      </c>
      <c r="C1423" s="30" t="b">
        <v>1</v>
      </c>
      <c r="D1423" s="30" t="s">
        <v>1240</v>
      </c>
      <c r="E1423" s="30" t="s">
        <v>10607</v>
      </c>
      <c r="F1423" s="30"/>
      <c r="G1423" s="30" t="s">
        <v>10608</v>
      </c>
      <c r="H1423" s="30">
        <v>9</v>
      </c>
      <c r="I1423" s="32">
        <v>42978</v>
      </c>
      <c r="J1423" s="32">
        <v>42388</v>
      </c>
      <c r="K1423" s="30"/>
      <c r="L1423" s="32">
        <v>37164</v>
      </c>
      <c r="M1423" s="30">
        <v>1399</v>
      </c>
      <c r="N1423" s="30">
        <v>0</v>
      </c>
      <c r="O1423" s="30">
        <v>6.77</v>
      </c>
      <c r="P1423" s="30">
        <v>81.180000000000007</v>
      </c>
      <c r="Q1423" s="30">
        <v>6.76</v>
      </c>
      <c r="R1423" s="30">
        <v>33.82</v>
      </c>
      <c r="S1423" s="30">
        <v>1399</v>
      </c>
      <c r="T1423" s="30">
        <v>0</v>
      </c>
      <c r="U1423" s="30">
        <v>0</v>
      </c>
      <c r="V1423" s="30">
        <v>6.77</v>
      </c>
      <c r="W1423" s="30">
        <v>81.180000000000007</v>
      </c>
      <c r="X1423" s="30">
        <v>6.76</v>
      </c>
      <c r="Y1423" s="30">
        <v>33.82</v>
      </c>
      <c r="Z1423" s="30">
        <v>1399</v>
      </c>
      <c r="AA1423" s="30">
        <v>81.17</v>
      </c>
      <c r="AB1423" s="30">
        <v>0</v>
      </c>
      <c r="AC1423" s="30">
        <v>0</v>
      </c>
      <c r="AD1423" s="30">
        <v>0</v>
      </c>
    </row>
    <row r="1424" spans="1:30" hidden="1">
      <c r="A1424" s="30" t="s">
        <v>2240</v>
      </c>
      <c r="B1424" s="30" t="s">
        <v>2241</v>
      </c>
      <c r="C1424" s="30" t="b">
        <v>1</v>
      </c>
      <c r="D1424" s="30" t="s">
        <v>1240</v>
      </c>
      <c r="E1424" s="30" t="s">
        <v>10607</v>
      </c>
      <c r="F1424" s="30"/>
      <c r="G1424" s="30" t="s">
        <v>10608</v>
      </c>
      <c r="H1424" s="30">
        <v>9</v>
      </c>
      <c r="I1424" s="32">
        <v>42978</v>
      </c>
      <c r="J1424" s="32">
        <v>42388</v>
      </c>
      <c r="K1424" s="30"/>
      <c r="L1424" s="32">
        <v>37164</v>
      </c>
      <c r="M1424" s="30">
        <v>800</v>
      </c>
      <c r="N1424" s="30">
        <v>0</v>
      </c>
      <c r="O1424" s="30">
        <v>3.87</v>
      </c>
      <c r="P1424" s="30">
        <v>46.44</v>
      </c>
      <c r="Q1424" s="30">
        <v>3.86</v>
      </c>
      <c r="R1424" s="30">
        <v>19.34</v>
      </c>
      <c r="S1424" s="30">
        <v>800</v>
      </c>
      <c r="T1424" s="30">
        <v>0</v>
      </c>
      <c r="U1424" s="30">
        <v>0</v>
      </c>
      <c r="V1424" s="30">
        <v>3.87</v>
      </c>
      <c r="W1424" s="30">
        <v>46.44</v>
      </c>
      <c r="X1424" s="30">
        <v>3.86</v>
      </c>
      <c r="Y1424" s="30">
        <v>19.34</v>
      </c>
      <c r="Z1424" s="30">
        <v>800</v>
      </c>
      <c r="AA1424" s="30">
        <v>46.43</v>
      </c>
      <c r="AB1424" s="30">
        <v>0</v>
      </c>
      <c r="AC1424" s="30">
        <v>0</v>
      </c>
      <c r="AD1424" s="30">
        <v>0</v>
      </c>
    </row>
    <row r="1425" spans="1:30" hidden="1">
      <c r="A1425" s="30" t="s">
        <v>2242</v>
      </c>
      <c r="B1425" s="30" t="s">
        <v>2243</v>
      </c>
      <c r="C1425" s="30" t="b">
        <v>1</v>
      </c>
      <c r="D1425" s="30" t="s">
        <v>1240</v>
      </c>
      <c r="E1425" s="30" t="s">
        <v>10607</v>
      </c>
      <c r="F1425" s="30"/>
      <c r="G1425" s="30" t="s">
        <v>10608</v>
      </c>
      <c r="H1425" s="30">
        <v>9</v>
      </c>
      <c r="I1425" s="32">
        <v>42978</v>
      </c>
      <c r="J1425" s="32">
        <v>42388</v>
      </c>
      <c r="K1425" s="30"/>
      <c r="L1425" s="32">
        <v>37164</v>
      </c>
      <c r="M1425" s="30">
        <v>999</v>
      </c>
      <c r="N1425" s="30">
        <v>0</v>
      </c>
      <c r="O1425" s="30">
        <v>4.84</v>
      </c>
      <c r="P1425" s="30">
        <v>57.99</v>
      </c>
      <c r="Q1425" s="30">
        <v>4.83</v>
      </c>
      <c r="R1425" s="30">
        <v>24.17</v>
      </c>
      <c r="S1425" s="30">
        <v>999</v>
      </c>
      <c r="T1425" s="30">
        <v>0</v>
      </c>
      <c r="U1425" s="30">
        <v>0</v>
      </c>
      <c r="V1425" s="30">
        <v>4.84</v>
      </c>
      <c r="W1425" s="30">
        <v>57.99</v>
      </c>
      <c r="X1425" s="30">
        <v>4.83</v>
      </c>
      <c r="Y1425" s="30">
        <v>24.17</v>
      </c>
      <c r="Z1425" s="30">
        <v>999</v>
      </c>
      <c r="AA1425" s="30">
        <v>58.01</v>
      </c>
      <c r="AB1425" s="30">
        <v>0</v>
      </c>
      <c r="AC1425" s="30">
        <v>0</v>
      </c>
      <c r="AD1425" s="30">
        <v>0</v>
      </c>
    </row>
    <row r="1426" spans="1:30" hidden="1">
      <c r="A1426" s="30" t="s">
        <v>2244</v>
      </c>
      <c r="B1426" s="30" t="s">
        <v>2245</v>
      </c>
      <c r="C1426" s="30" t="b">
        <v>1</v>
      </c>
      <c r="D1426" s="30" t="s">
        <v>1240</v>
      </c>
      <c r="E1426" s="30" t="s">
        <v>10607</v>
      </c>
      <c r="F1426" s="30"/>
      <c r="G1426" s="30" t="s">
        <v>10608</v>
      </c>
      <c r="H1426" s="30">
        <v>9</v>
      </c>
      <c r="I1426" s="32">
        <v>43069</v>
      </c>
      <c r="J1426" s="32">
        <v>42388</v>
      </c>
      <c r="K1426" s="30"/>
      <c r="L1426" s="32">
        <v>37255</v>
      </c>
      <c r="M1426" s="30">
        <v>1599</v>
      </c>
      <c r="N1426" s="30">
        <v>0</v>
      </c>
      <c r="O1426" s="30">
        <v>7.85</v>
      </c>
      <c r="P1426" s="30">
        <v>94.14</v>
      </c>
      <c r="Q1426" s="30">
        <v>7.84</v>
      </c>
      <c r="R1426" s="30">
        <v>62.76</v>
      </c>
      <c r="S1426" s="30">
        <v>1599</v>
      </c>
      <c r="T1426" s="30">
        <v>0</v>
      </c>
      <c r="U1426" s="30">
        <v>0</v>
      </c>
      <c r="V1426" s="30">
        <v>7.85</v>
      </c>
      <c r="W1426" s="30">
        <v>94.14</v>
      </c>
      <c r="X1426" s="30">
        <v>7.84</v>
      </c>
      <c r="Y1426" s="30">
        <v>62.76</v>
      </c>
      <c r="Z1426" s="30">
        <v>1599</v>
      </c>
      <c r="AA1426" s="30">
        <v>188.3</v>
      </c>
      <c r="AB1426" s="30">
        <v>0</v>
      </c>
      <c r="AC1426" s="30">
        <v>0</v>
      </c>
      <c r="AD1426" s="30">
        <v>0</v>
      </c>
    </row>
    <row r="1427" spans="1:30" hidden="1">
      <c r="A1427" s="30" t="s">
        <v>2246</v>
      </c>
      <c r="B1427" s="30" t="s">
        <v>2247</v>
      </c>
      <c r="C1427" s="30" t="b">
        <v>1</v>
      </c>
      <c r="D1427" s="30" t="s">
        <v>1240</v>
      </c>
      <c r="E1427" s="30" t="s">
        <v>10607</v>
      </c>
      <c r="F1427" s="30"/>
      <c r="G1427" s="30" t="s">
        <v>10608</v>
      </c>
      <c r="H1427" s="30">
        <v>9</v>
      </c>
      <c r="I1427" s="32">
        <v>43131</v>
      </c>
      <c r="J1427" s="32">
        <v>42388</v>
      </c>
      <c r="K1427" s="30"/>
      <c r="L1427" s="32">
        <v>37406</v>
      </c>
      <c r="M1427" s="30">
        <v>999</v>
      </c>
      <c r="N1427" s="30">
        <v>0</v>
      </c>
      <c r="O1427" s="30">
        <v>5.55</v>
      </c>
      <c r="P1427" s="30">
        <v>66.599999999999994</v>
      </c>
      <c r="Q1427" s="30">
        <v>3.08</v>
      </c>
      <c r="R1427" s="30">
        <v>53.03</v>
      </c>
      <c r="S1427" s="30">
        <v>999</v>
      </c>
      <c r="T1427" s="30">
        <v>0</v>
      </c>
      <c r="U1427" s="30">
        <v>0</v>
      </c>
      <c r="V1427" s="30">
        <v>5.55</v>
      </c>
      <c r="W1427" s="30">
        <v>66.599999999999994</v>
      </c>
      <c r="X1427" s="30">
        <v>3.08</v>
      </c>
      <c r="Y1427" s="30">
        <v>53.03</v>
      </c>
      <c r="Z1427" s="30">
        <v>999</v>
      </c>
      <c r="AA1427" s="30">
        <v>114.08</v>
      </c>
      <c r="AB1427" s="30">
        <v>0</v>
      </c>
      <c r="AC1427" s="30">
        <v>0</v>
      </c>
      <c r="AD1427" s="30">
        <v>0</v>
      </c>
    </row>
    <row r="1428" spans="1:30" hidden="1">
      <c r="A1428" s="30" t="s">
        <v>2248</v>
      </c>
      <c r="B1428" s="30" t="s">
        <v>2249</v>
      </c>
      <c r="C1428" s="30" t="b">
        <v>1</v>
      </c>
      <c r="D1428" s="30" t="s">
        <v>1240</v>
      </c>
      <c r="E1428" s="30" t="s">
        <v>10607</v>
      </c>
      <c r="F1428" s="30"/>
      <c r="G1428" s="30" t="s">
        <v>10608</v>
      </c>
      <c r="H1428" s="30">
        <v>0</v>
      </c>
      <c r="I1428" s="32">
        <v>43190</v>
      </c>
      <c r="J1428" s="32">
        <v>42388</v>
      </c>
      <c r="K1428" s="30"/>
      <c r="L1428" s="32">
        <v>39539</v>
      </c>
      <c r="M1428" s="30">
        <v>433.77</v>
      </c>
      <c r="N1428" s="30">
        <v>0</v>
      </c>
      <c r="O1428" s="30">
        <v>2.41</v>
      </c>
      <c r="P1428" s="30">
        <v>28.92</v>
      </c>
      <c r="Q1428" s="30">
        <v>2.41</v>
      </c>
      <c r="R1428" s="30">
        <v>28.92</v>
      </c>
      <c r="S1428" s="30">
        <v>383.95</v>
      </c>
      <c r="T1428" s="30">
        <v>49.82</v>
      </c>
      <c r="U1428" s="30">
        <v>49.82</v>
      </c>
      <c r="V1428" s="30">
        <v>2.41</v>
      </c>
      <c r="W1428" s="30">
        <v>28.92</v>
      </c>
      <c r="X1428" s="30">
        <v>2.41</v>
      </c>
      <c r="Y1428" s="30">
        <v>28.92</v>
      </c>
      <c r="Z1428" s="30">
        <v>383.95</v>
      </c>
      <c r="AA1428" s="30">
        <v>107.66</v>
      </c>
      <c r="AB1428" s="30">
        <v>0</v>
      </c>
      <c r="AC1428" s="30">
        <v>0</v>
      </c>
      <c r="AD1428" s="30">
        <v>0</v>
      </c>
    </row>
    <row r="1429" spans="1:30" hidden="1">
      <c r="A1429" s="30" t="s">
        <v>2250</v>
      </c>
      <c r="B1429" s="30" t="s">
        <v>2251</v>
      </c>
      <c r="C1429" s="30" t="b">
        <v>1</v>
      </c>
      <c r="D1429" s="30" t="s">
        <v>1240</v>
      </c>
      <c r="E1429" s="30" t="s">
        <v>10607</v>
      </c>
      <c r="F1429" s="30"/>
      <c r="G1429" s="30" t="s">
        <v>10608</v>
      </c>
      <c r="H1429" s="30">
        <v>0</v>
      </c>
      <c r="I1429" s="32">
        <v>43190</v>
      </c>
      <c r="J1429" s="32">
        <v>42388</v>
      </c>
      <c r="K1429" s="30"/>
      <c r="L1429" s="32">
        <v>39539</v>
      </c>
      <c r="M1429" s="30">
        <v>343.47</v>
      </c>
      <c r="N1429" s="30">
        <v>0</v>
      </c>
      <c r="O1429" s="30">
        <v>1.91</v>
      </c>
      <c r="P1429" s="30">
        <v>22.92</v>
      </c>
      <c r="Q1429" s="30">
        <v>1.91</v>
      </c>
      <c r="R1429" s="30">
        <v>22.92</v>
      </c>
      <c r="S1429" s="30">
        <v>240.18</v>
      </c>
      <c r="T1429" s="30">
        <v>103.29</v>
      </c>
      <c r="U1429" s="30">
        <v>103.29</v>
      </c>
      <c r="V1429" s="30">
        <v>1.91</v>
      </c>
      <c r="W1429" s="30">
        <v>22.92</v>
      </c>
      <c r="X1429" s="30">
        <v>1.91</v>
      </c>
      <c r="Y1429" s="30">
        <v>22.92</v>
      </c>
      <c r="Z1429" s="30">
        <v>240.18</v>
      </c>
      <c r="AA1429" s="30">
        <v>149.13</v>
      </c>
      <c r="AB1429" s="30">
        <v>0</v>
      </c>
      <c r="AC1429" s="30">
        <v>0</v>
      </c>
      <c r="AD1429" s="30">
        <v>0</v>
      </c>
    </row>
    <row r="1430" spans="1:30" hidden="1">
      <c r="A1430" s="30" t="s">
        <v>2252</v>
      </c>
      <c r="B1430" s="30" t="s">
        <v>2253</v>
      </c>
      <c r="C1430" s="30" t="b">
        <v>1</v>
      </c>
      <c r="D1430" s="30" t="s">
        <v>1240</v>
      </c>
      <c r="E1430" s="30" t="s">
        <v>10607</v>
      </c>
      <c r="F1430" s="30"/>
      <c r="G1430" s="30" t="s">
        <v>10608</v>
      </c>
      <c r="H1430" s="30">
        <v>9</v>
      </c>
      <c r="I1430" s="32">
        <v>43008</v>
      </c>
      <c r="J1430" s="32">
        <v>42388</v>
      </c>
      <c r="K1430" s="30"/>
      <c r="L1430" s="32">
        <v>37184</v>
      </c>
      <c r="M1430" s="30">
        <v>1599</v>
      </c>
      <c r="N1430" s="30">
        <v>0</v>
      </c>
      <c r="O1430" s="30">
        <v>7.64</v>
      </c>
      <c r="P1430" s="30">
        <v>91.61</v>
      </c>
      <c r="Q1430" s="30">
        <v>7.63</v>
      </c>
      <c r="R1430" s="30">
        <v>45.81</v>
      </c>
      <c r="S1430" s="30">
        <v>1599</v>
      </c>
      <c r="T1430" s="30">
        <v>0</v>
      </c>
      <c r="U1430" s="30">
        <v>0</v>
      </c>
      <c r="V1430" s="30">
        <v>7.64</v>
      </c>
      <c r="W1430" s="30">
        <v>91.61</v>
      </c>
      <c r="X1430" s="30">
        <v>7.63</v>
      </c>
      <c r="Y1430" s="30">
        <v>45.81</v>
      </c>
      <c r="Z1430" s="30">
        <v>1599</v>
      </c>
      <c r="AA1430" s="30">
        <v>183.26</v>
      </c>
      <c r="AB1430" s="30">
        <v>0</v>
      </c>
      <c r="AC1430" s="30">
        <v>0</v>
      </c>
      <c r="AD1430" s="30">
        <v>0</v>
      </c>
    </row>
    <row r="1431" spans="1:30" hidden="1">
      <c r="A1431" s="30" t="s">
        <v>2254</v>
      </c>
      <c r="B1431" s="30" t="s">
        <v>2255</v>
      </c>
      <c r="C1431" s="30" t="b">
        <v>1</v>
      </c>
      <c r="D1431" s="30" t="s">
        <v>1240</v>
      </c>
      <c r="E1431" s="30" t="s">
        <v>10607</v>
      </c>
      <c r="F1431" s="30"/>
      <c r="G1431" s="30" t="s">
        <v>10608</v>
      </c>
      <c r="H1431" s="30">
        <v>9</v>
      </c>
      <c r="I1431" s="32">
        <v>43131</v>
      </c>
      <c r="J1431" s="32">
        <v>42388</v>
      </c>
      <c r="K1431" s="30"/>
      <c r="L1431" s="32">
        <v>37406</v>
      </c>
      <c r="M1431" s="30">
        <v>999</v>
      </c>
      <c r="N1431" s="30">
        <v>0</v>
      </c>
      <c r="O1431" s="30">
        <v>5.55</v>
      </c>
      <c r="P1431" s="30">
        <v>66.599999999999994</v>
      </c>
      <c r="Q1431" s="30">
        <v>3.09</v>
      </c>
      <c r="R1431" s="30">
        <v>53.04</v>
      </c>
      <c r="S1431" s="30">
        <v>999</v>
      </c>
      <c r="T1431" s="30">
        <v>0</v>
      </c>
      <c r="U1431" s="30">
        <v>0</v>
      </c>
      <c r="V1431" s="30">
        <v>5.55</v>
      </c>
      <c r="W1431" s="30">
        <v>66.599999999999994</v>
      </c>
      <c r="X1431" s="30">
        <v>3.09</v>
      </c>
      <c r="Y1431" s="30">
        <v>53.04</v>
      </c>
      <c r="Z1431" s="30">
        <v>999</v>
      </c>
      <c r="AA1431" s="30">
        <v>114.09</v>
      </c>
      <c r="AB1431" s="30">
        <v>0</v>
      </c>
      <c r="AC1431" s="30">
        <v>0</v>
      </c>
      <c r="AD1431" s="30">
        <v>0</v>
      </c>
    </row>
    <row r="1432" spans="1:30" hidden="1">
      <c r="A1432" s="30" t="s">
        <v>2256</v>
      </c>
      <c r="B1432" s="30" t="s">
        <v>2257</v>
      </c>
      <c r="C1432" s="30" t="b">
        <v>1</v>
      </c>
      <c r="D1432" s="30" t="s">
        <v>1240</v>
      </c>
      <c r="E1432" s="30" t="s">
        <v>10607</v>
      </c>
      <c r="F1432" s="30"/>
      <c r="G1432" s="30" t="s">
        <v>10608</v>
      </c>
      <c r="H1432" s="30">
        <v>9</v>
      </c>
      <c r="I1432" s="32">
        <v>42825</v>
      </c>
      <c r="J1432" s="32">
        <v>42388</v>
      </c>
      <c r="K1432" s="30"/>
      <c r="L1432" s="32">
        <v>41000</v>
      </c>
      <c r="M1432" s="30">
        <v>300</v>
      </c>
      <c r="N1432" s="30">
        <v>0</v>
      </c>
      <c r="O1432" s="30">
        <v>5</v>
      </c>
      <c r="P1432" s="30">
        <v>60</v>
      </c>
      <c r="Q1432" s="30">
        <v>5</v>
      </c>
      <c r="R1432" s="30">
        <v>0</v>
      </c>
      <c r="S1432" s="30">
        <v>300</v>
      </c>
      <c r="T1432" s="30">
        <v>0</v>
      </c>
      <c r="U1432" s="30">
        <v>0</v>
      </c>
      <c r="V1432" s="30">
        <v>5</v>
      </c>
      <c r="W1432" s="30">
        <v>60</v>
      </c>
      <c r="X1432" s="30">
        <v>5</v>
      </c>
      <c r="Y1432" s="30">
        <v>0</v>
      </c>
      <c r="Z1432" s="30">
        <v>300</v>
      </c>
      <c r="AA1432" s="30">
        <v>60</v>
      </c>
      <c r="AB1432" s="30">
        <v>0</v>
      </c>
      <c r="AC1432" s="30">
        <v>0</v>
      </c>
      <c r="AD1432" s="30">
        <v>0</v>
      </c>
    </row>
    <row r="1433" spans="1:30" hidden="1">
      <c r="A1433" s="30" t="s">
        <v>2258</v>
      </c>
      <c r="B1433" s="30" t="s">
        <v>2259</v>
      </c>
      <c r="C1433" s="30" t="b">
        <v>1</v>
      </c>
      <c r="D1433" s="30" t="s">
        <v>1240</v>
      </c>
      <c r="E1433" s="30" t="s">
        <v>10607</v>
      </c>
      <c r="F1433" s="30"/>
      <c r="G1433" s="30" t="s">
        <v>10608</v>
      </c>
      <c r="H1433" s="30">
        <v>0</v>
      </c>
      <c r="I1433" s="32">
        <v>43190</v>
      </c>
      <c r="J1433" s="32">
        <v>42388</v>
      </c>
      <c r="K1433" s="30"/>
      <c r="L1433" s="32">
        <v>41000</v>
      </c>
      <c r="M1433" s="30">
        <v>922</v>
      </c>
      <c r="N1433" s="30">
        <v>0</v>
      </c>
      <c r="O1433" s="30">
        <v>5.12</v>
      </c>
      <c r="P1433" s="30">
        <v>61.44</v>
      </c>
      <c r="Q1433" s="30">
        <v>5.12</v>
      </c>
      <c r="R1433" s="30">
        <v>61.44</v>
      </c>
      <c r="S1433" s="30">
        <v>368.37</v>
      </c>
      <c r="T1433" s="30">
        <v>553.63</v>
      </c>
      <c r="U1433" s="30">
        <v>553.63</v>
      </c>
      <c r="V1433" s="30">
        <v>5.12</v>
      </c>
      <c r="W1433" s="30">
        <v>61.44</v>
      </c>
      <c r="X1433" s="30">
        <v>5.12</v>
      </c>
      <c r="Y1433" s="30">
        <v>61.44</v>
      </c>
      <c r="Z1433" s="30">
        <v>368.37</v>
      </c>
      <c r="AA1433" s="30">
        <v>676.51</v>
      </c>
      <c r="AB1433" s="30">
        <v>0</v>
      </c>
      <c r="AC1433" s="30">
        <v>0</v>
      </c>
      <c r="AD1433" s="30">
        <v>0</v>
      </c>
    </row>
    <row r="1434" spans="1:30" hidden="1">
      <c r="A1434" s="30" t="s">
        <v>2260</v>
      </c>
      <c r="B1434" s="30" t="s">
        <v>2261</v>
      </c>
      <c r="C1434" s="30" t="b">
        <v>1</v>
      </c>
      <c r="D1434" s="30" t="s">
        <v>1240</v>
      </c>
      <c r="E1434" s="30" t="s">
        <v>10607</v>
      </c>
      <c r="F1434" s="30"/>
      <c r="G1434" s="30" t="s">
        <v>10608</v>
      </c>
      <c r="H1434" s="30">
        <v>9</v>
      </c>
      <c r="I1434" s="32">
        <v>42947</v>
      </c>
      <c r="J1434" s="32">
        <v>42388</v>
      </c>
      <c r="K1434" s="30"/>
      <c r="L1434" s="32">
        <v>37133</v>
      </c>
      <c r="M1434" s="30">
        <v>1199</v>
      </c>
      <c r="N1434" s="30">
        <v>0</v>
      </c>
      <c r="O1434" s="30">
        <v>5.74</v>
      </c>
      <c r="P1434" s="30">
        <v>68.8</v>
      </c>
      <c r="Q1434" s="30">
        <v>5.73</v>
      </c>
      <c r="R1434" s="30">
        <v>22.94</v>
      </c>
      <c r="S1434" s="30">
        <v>1199</v>
      </c>
      <c r="T1434" s="30">
        <v>0</v>
      </c>
      <c r="U1434" s="30">
        <v>0</v>
      </c>
      <c r="V1434" s="30">
        <v>5.74</v>
      </c>
      <c r="W1434" s="30">
        <v>68.8</v>
      </c>
      <c r="X1434" s="30">
        <v>5.73</v>
      </c>
      <c r="Y1434" s="30">
        <v>22.94</v>
      </c>
      <c r="Z1434" s="30">
        <v>1199</v>
      </c>
      <c r="AA1434" s="30">
        <v>68.81</v>
      </c>
      <c r="AB1434" s="30">
        <v>0</v>
      </c>
      <c r="AC1434" s="30">
        <v>0</v>
      </c>
      <c r="AD1434" s="30">
        <v>0</v>
      </c>
    </row>
    <row r="1435" spans="1:30" hidden="1">
      <c r="A1435" s="30" t="s">
        <v>2262</v>
      </c>
      <c r="B1435" s="30" t="s">
        <v>2263</v>
      </c>
      <c r="C1435" s="30" t="b">
        <v>1</v>
      </c>
      <c r="D1435" s="30" t="s">
        <v>1240</v>
      </c>
      <c r="E1435" s="30" t="s">
        <v>10607</v>
      </c>
      <c r="F1435" s="30"/>
      <c r="G1435" s="30" t="s">
        <v>10608</v>
      </c>
      <c r="H1435" s="30">
        <v>9</v>
      </c>
      <c r="I1435" s="32">
        <v>42978</v>
      </c>
      <c r="J1435" s="32">
        <v>42388</v>
      </c>
      <c r="K1435" s="30"/>
      <c r="L1435" s="32">
        <v>37164</v>
      </c>
      <c r="M1435" s="30">
        <v>750</v>
      </c>
      <c r="N1435" s="30">
        <v>0</v>
      </c>
      <c r="O1435" s="30">
        <v>3.63</v>
      </c>
      <c r="P1435" s="30">
        <v>43.5</v>
      </c>
      <c r="Q1435" s="30">
        <v>3.62</v>
      </c>
      <c r="R1435" s="30">
        <v>18.12</v>
      </c>
      <c r="S1435" s="30">
        <v>750</v>
      </c>
      <c r="T1435" s="30">
        <v>0</v>
      </c>
      <c r="U1435" s="30">
        <v>0</v>
      </c>
      <c r="V1435" s="30">
        <v>3.63</v>
      </c>
      <c r="W1435" s="30">
        <v>43.5</v>
      </c>
      <c r="X1435" s="30">
        <v>3.62</v>
      </c>
      <c r="Y1435" s="30">
        <v>18.12</v>
      </c>
      <c r="Z1435" s="30">
        <v>750</v>
      </c>
      <c r="AA1435" s="30">
        <v>43.49</v>
      </c>
      <c r="AB1435" s="30">
        <v>0</v>
      </c>
      <c r="AC1435" s="30">
        <v>0</v>
      </c>
      <c r="AD1435" s="30">
        <v>0</v>
      </c>
    </row>
    <row r="1436" spans="1:30" hidden="1">
      <c r="A1436" s="30" t="s">
        <v>2264</v>
      </c>
      <c r="B1436" s="30" t="s">
        <v>2265</v>
      </c>
      <c r="C1436" s="30" t="b">
        <v>1</v>
      </c>
      <c r="D1436" s="30" t="s">
        <v>1240</v>
      </c>
      <c r="E1436" s="30" t="s">
        <v>10607</v>
      </c>
      <c r="F1436" s="30"/>
      <c r="G1436" s="30" t="s">
        <v>10608</v>
      </c>
      <c r="H1436" s="30">
        <v>0</v>
      </c>
      <c r="I1436" s="32">
        <v>43190</v>
      </c>
      <c r="J1436" s="32">
        <v>42388</v>
      </c>
      <c r="K1436" s="30"/>
      <c r="L1436" s="32">
        <v>37529</v>
      </c>
      <c r="M1436" s="30">
        <v>999</v>
      </c>
      <c r="N1436" s="30">
        <v>0</v>
      </c>
      <c r="O1436" s="30">
        <v>5.55</v>
      </c>
      <c r="P1436" s="30">
        <v>66.599999999999994</v>
      </c>
      <c r="Q1436" s="30">
        <v>5.55</v>
      </c>
      <c r="R1436" s="30">
        <v>66.599999999999994</v>
      </c>
      <c r="S1436" s="30">
        <v>991.12</v>
      </c>
      <c r="T1436" s="30">
        <v>7.88</v>
      </c>
      <c r="U1436" s="30">
        <v>7.88</v>
      </c>
      <c r="V1436" s="30">
        <v>5.55</v>
      </c>
      <c r="W1436" s="30">
        <v>66.599999999999994</v>
      </c>
      <c r="X1436" s="30">
        <v>5.55</v>
      </c>
      <c r="Y1436" s="30">
        <v>66.599999999999994</v>
      </c>
      <c r="Z1436" s="30">
        <v>991.12</v>
      </c>
      <c r="AA1436" s="30">
        <v>113.33</v>
      </c>
      <c r="AB1436" s="30">
        <v>0</v>
      </c>
      <c r="AC1436" s="30">
        <v>0</v>
      </c>
      <c r="AD1436" s="30">
        <v>0</v>
      </c>
    </row>
    <row r="1437" spans="1:30" hidden="1">
      <c r="A1437" s="30" t="s">
        <v>2266</v>
      </c>
      <c r="B1437" s="30" t="s">
        <v>1949</v>
      </c>
      <c r="C1437" s="30" t="b">
        <v>1</v>
      </c>
      <c r="D1437" s="30" t="s">
        <v>1240</v>
      </c>
      <c r="E1437" s="30" t="s">
        <v>10607</v>
      </c>
      <c r="F1437" s="30"/>
      <c r="G1437" s="30" t="s">
        <v>10608</v>
      </c>
      <c r="H1437" s="30">
        <v>0</v>
      </c>
      <c r="I1437" s="32">
        <v>43190</v>
      </c>
      <c r="J1437" s="32">
        <v>42388</v>
      </c>
      <c r="K1437" s="30"/>
      <c r="L1437" s="32">
        <v>40688</v>
      </c>
      <c r="M1437" s="30">
        <v>1446.4</v>
      </c>
      <c r="N1437" s="30">
        <v>0</v>
      </c>
      <c r="O1437" s="30">
        <v>10.69</v>
      </c>
      <c r="P1437" s="30">
        <v>128.37</v>
      </c>
      <c r="Q1437" s="30">
        <v>10.7</v>
      </c>
      <c r="R1437" s="30">
        <v>128.34</v>
      </c>
      <c r="S1437" s="30">
        <v>1435.71</v>
      </c>
      <c r="T1437" s="30">
        <v>10.69</v>
      </c>
      <c r="U1437" s="30">
        <v>10.69</v>
      </c>
      <c r="V1437" s="30">
        <v>10.69</v>
      </c>
      <c r="W1437" s="30">
        <v>128.37</v>
      </c>
      <c r="X1437" s="30">
        <v>10.7</v>
      </c>
      <c r="Y1437" s="30">
        <v>128.34</v>
      </c>
      <c r="Z1437" s="30">
        <v>1435.71</v>
      </c>
      <c r="AA1437" s="30">
        <v>256.7</v>
      </c>
      <c r="AB1437" s="30">
        <v>0</v>
      </c>
      <c r="AC1437" s="30">
        <v>0</v>
      </c>
      <c r="AD1437" s="30">
        <v>0</v>
      </c>
    </row>
    <row r="1438" spans="1:30" hidden="1">
      <c r="A1438" s="30" t="s">
        <v>2267</v>
      </c>
      <c r="B1438" s="30" t="s">
        <v>2268</v>
      </c>
      <c r="C1438" s="30" t="b">
        <v>1</v>
      </c>
      <c r="D1438" s="30" t="s">
        <v>1240</v>
      </c>
      <c r="E1438" s="30" t="s">
        <v>10607</v>
      </c>
      <c r="F1438" s="30"/>
      <c r="G1438" s="30" t="s">
        <v>10608</v>
      </c>
      <c r="H1438" s="30">
        <v>0</v>
      </c>
      <c r="I1438" s="32">
        <v>43190</v>
      </c>
      <c r="J1438" s="32">
        <v>42388</v>
      </c>
      <c r="K1438" s="30"/>
      <c r="L1438" s="32">
        <v>40688</v>
      </c>
      <c r="M1438" s="30">
        <v>1008.58</v>
      </c>
      <c r="N1438" s="30">
        <v>0</v>
      </c>
      <c r="O1438" s="30">
        <v>7.46</v>
      </c>
      <c r="P1438" s="30">
        <v>89.52</v>
      </c>
      <c r="Q1438" s="30">
        <v>7.46</v>
      </c>
      <c r="R1438" s="30">
        <v>89.52</v>
      </c>
      <c r="S1438" s="30">
        <v>1001.13</v>
      </c>
      <c r="T1438" s="30">
        <v>7.45</v>
      </c>
      <c r="U1438" s="30">
        <v>7.45</v>
      </c>
      <c r="V1438" s="30">
        <v>7.46</v>
      </c>
      <c r="W1438" s="30">
        <v>89.52</v>
      </c>
      <c r="X1438" s="30">
        <v>7.46</v>
      </c>
      <c r="Y1438" s="30">
        <v>89.52</v>
      </c>
      <c r="Z1438" s="30">
        <v>1001.13</v>
      </c>
      <c r="AA1438" s="30">
        <v>179.03</v>
      </c>
      <c r="AB1438" s="30">
        <v>0</v>
      </c>
      <c r="AC1438" s="30">
        <v>0</v>
      </c>
      <c r="AD1438" s="30">
        <v>0</v>
      </c>
    </row>
    <row r="1439" spans="1:30" hidden="1">
      <c r="A1439" s="30" t="s">
        <v>2269</v>
      </c>
      <c r="B1439" s="30" t="s">
        <v>2270</v>
      </c>
      <c r="C1439" s="30" t="b">
        <v>1</v>
      </c>
      <c r="D1439" s="30" t="s">
        <v>1240</v>
      </c>
      <c r="E1439" s="30" t="s">
        <v>10607</v>
      </c>
      <c r="F1439" s="30"/>
      <c r="G1439" s="30" t="s">
        <v>10608</v>
      </c>
      <c r="H1439" s="30">
        <v>0</v>
      </c>
      <c r="I1439" s="32">
        <v>43190</v>
      </c>
      <c r="J1439" s="32">
        <v>42388</v>
      </c>
      <c r="K1439" s="30"/>
      <c r="L1439" s="32">
        <v>39539</v>
      </c>
      <c r="M1439" s="30">
        <v>364.58</v>
      </c>
      <c r="N1439" s="30">
        <v>0</v>
      </c>
      <c r="O1439" s="30">
        <v>2.0299999999999998</v>
      </c>
      <c r="P1439" s="30">
        <v>24.36</v>
      </c>
      <c r="Q1439" s="30">
        <v>2.0299999999999998</v>
      </c>
      <c r="R1439" s="30">
        <v>24.36</v>
      </c>
      <c r="S1439" s="30">
        <v>243.27</v>
      </c>
      <c r="T1439" s="30">
        <v>121.31</v>
      </c>
      <c r="U1439" s="30">
        <v>121.31</v>
      </c>
      <c r="V1439" s="30">
        <v>2.0299999999999998</v>
      </c>
      <c r="W1439" s="30">
        <v>24.36</v>
      </c>
      <c r="X1439" s="30">
        <v>2.0299999999999998</v>
      </c>
      <c r="Y1439" s="30">
        <v>24.36</v>
      </c>
      <c r="Z1439" s="30">
        <v>243.27</v>
      </c>
      <c r="AA1439" s="30">
        <v>170.03</v>
      </c>
      <c r="AB1439" s="30">
        <v>0</v>
      </c>
      <c r="AC1439" s="30">
        <v>0</v>
      </c>
      <c r="AD1439" s="30">
        <v>0</v>
      </c>
    </row>
    <row r="1440" spans="1:30" hidden="1">
      <c r="A1440" s="30" t="s">
        <v>2271</v>
      </c>
      <c r="B1440" s="30" t="s">
        <v>2272</v>
      </c>
      <c r="C1440" s="30" t="b">
        <v>1</v>
      </c>
      <c r="D1440" s="30" t="s">
        <v>1240</v>
      </c>
      <c r="E1440" s="30" t="s">
        <v>10607</v>
      </c>
      <c r="F1440" s="30"/>
      <c r="G1440" s="30" t="s">
        <v>10608</v>
      </c>
      <c r="H1440" s="30">
        <v>0</v>
      </c>
      <c r="I1440" s="32">
        <v>43190</v>
      </c>
      <c r="J1440" s="32">
        <v>42388</v>
      </c>
      <c r="K1440" s="30"/>
      <c r="L1440" s="32">
        <v>37610</v>
      </c>
      <c r="M1440" s="30">
        <v>999</v>
      </c>
      <c r="N1440" s="30">
        <v>0</v>
      </c>
      <c r="O1440" s="30">
        <v>5.55</v>
      </c>
      <c r="P1440" s="30">
        <v>66.599999999999994</v>
      </c>
      <c r="Q1440" s="30">
        <v>5.55</v>
      </c>
      <c r="R1440" s="30">
        <v>66.599999999999994</v>
      </c>
      <c r="S1440" s="30">
        <v>975.57</v>
      </c>
      <c r="T1440" s="30">
        <v>23.43</v>
      </c>
      <c r="U1440" s="30">
        <v>23.43</v>
      </c>
      <c r="V1440" s="30">
        <v>5.55</v>
      </c>
      <c r="W1440" s="30">
        <v>66.599999999999994</v>
      </c>
      <c r="X1440" s="30">
        <v>5.55</v>
      </c>
      <c r="Y1440" s="30">
        <v>66.599999999999994</v>
      </c>
      <c r="Z1440" s="30">
        <v>975.57</v>
      </c>
      <c r="AA1440" s="30">
        <v>178.83</v>
      </c>
      <c r="AB1440" s="30">
        <v>0</v>
      </c>
      <c r="AC1440" s="30">
        <v>0</v>
      </c>
      <c r="AD1440" s="30">
        <v>0</v>
      </c>
    </row>
    <row r="1441" spans="1:30" hidden="1">
      <c r="A1441" s="30" t="s">
        <v>2273</v>
      </c>
      <c r="B1441" s="30" t="s">
        <v>2274</v>
      </c>
      <c r="C1441" s="30" t="b">
        <v>1</v>
      </c>
      <c r="D1441" s="30" t="s">
        <v>1240</v>
      </c>
      <c r="E1441" s="30" t="s">
        <v>10607</v>
      </c>
      <c r="F1441" s="30"/>
      <c r="G1441" s="30" t="s">
        <v>10608</v>
      </c>
      <c r="H1441" s="30">
        <v>0</v>
      </c>
      <c r="I1441" s="32">
        <v>43190</v>
      </c>
      <c r="J1441" s="32">
        <v>42388</v>
      </c>
      <c r="K1441" s="30"/>
      <c r="L1441" s="32">
        <v>40688</v>
      </c>
      <c r="M1441" s="30">
        <v>1008.58</v>
      </c>
      <c r="N1441" s="30">
        <v>0</v>
      </c>
      <c r="O1441" s="30">
        <v>7.46</v>
      </c>
      <c r="P1441" s="30">
        <v>89.52</v>
      </c>
      <c r="Q1441" s="30">
        <v>7.46</v>
      </c>
      <c r="R1441" s="30">
        <v>89.52</v>
      </c>
      <c r="S1441" s="30">
        <v>1001.13</v>
      </c>
      <c r="T1441" s="30">
        <v>7.45</v>
      </c>
      <c r="U1441" s="30">
        <v>7.45</v>
      </c>
      <c r="V1441" s="30">
        <v>7.46</v>
      </c>
      <c r="W1441" s="30">
        <v>89.52</v>
      </c>
      <c r="X1441" s="30">
        <v>7.46</v>
      </c>
      <c r="Y1441" s="30">
        <v>89.52</v>
      </c>
      <c r="Z1441" s="30">
        <v>1001.13</v>
      </c>
      <c r="AA1441" s="30">
        <v>179.03</v>
      </c>
      <c r="AB1441" s="30">
        <v>0</v>
      </c>
      <c r="AC1441" s="30">
        <v>0</v>
      </c>
      <c r="AD1441" s="30">
        <v>0</v>
      </c>
    </row>
    <row r="1442" spans="1:30" hidden="1">
      <c r="A1442" s="30" t="s">
        <v>2275</v>
      </c>
      <c r="B1442" s="30" t="s">
        <v>2274</v>
      </c>
      <c r="C1442" s="30" t="b">
        <v>1</v>
      </c>
      <c r="D1442" s="30" t="s">
        <v>1240</v>
      </c>
      <c r="E1442" s="30" t="s">
        <v>10607</v>
      </c>
      <c r="F1442" s="30"/>
      <c r="G1442" s="30" t="s">
        <v>10608</v>
      </c>
      <c r="H1442" s="30">
        <v>0</v>
      </c>
      <c r="I1442" s="32">
        <v>43190</v>
      </c>
      <c r="J1442" s="32">
        <v>42388</v>
      </c>
      <c r="K1442" s="30"/>
      <c r="L1442" s="32">
        <v>40688</v>
      </c>
      <c r="M1442" s="30">
        <v>1008.58</v>
      </c>
      <c r="N1442" s="30">
        <v>0</v>
      </c>
      <c r="O1442" s="30">
        <v>7.46</v>
      </c>
      <c r="P1442" s="30">
        <v>89.52</v>
      </c>
      <c r="Q1442" s="30">
        <v>7.46</v>
      </c>
      <c r="R1442" s="30">
        <v>89.52</v>
      </c>
      <c r="S1442" s="30">
        <v>1001.13</v>
      </c>
      <c r="T1442" s="30">
        <v>7.45</v>
      </c>
      <c r="U1442" s="30">
        <v>7.45</v>
      </c>
      <c r="V1442" s="30">
        <v>7.46</v>
      </c>
      <c r="W1442" s="30">
        <v>89.52</v>
      </c>
      <c r="X1442" s="30">
        <v>7.46</v>
      </c>
      <c r="Y1442" s="30">
        <v>89.52</v>
      </c>
      <c r="Z1442" s="30">
        <v>1001.13</v>
      </c>
      <c r="AA1442" s="30">
        <v>179.03</v>
      </c>
      <c r="AB1442" s="30">
        <v>0</v>
      </c>
      <c r="AC1442" s="30">
        <v>0</v>
      </c>
      <c r="AD1442" s="30">
        <v>0</v>
      </c>
    </row>
    <row r="1443" spans="1:30" hidden="1">
      <c r="A1443" s="30" t="s">
        <v>2276</v>
      </c>
      <c r="B1443" s="30" t="s">
        <v>2277</v>
      </c>
      <c r="C1443" s="30" t="b">
        <v>1</v>
      </c>
      <c r="D1443" s="30" t="s">
        <v>1240</v>
      </c>
      <c r="E1443" s="30" t="s">
        <v>10607</v>
      </c>
      <c r="F1443" s="30"/>
      <c r="G1443" s="30" t="s">
        <v>10608</v>
      </c>
      <c r="H1443" s="30">
        <v>0</v>
      </c>
      <c r="I1443" s="32">
        <v>43190</v>
      </c>
      <c r="J1443" s="32">
        <v>42388</v>
      </c>
      <c r="K1443" s="30"/>
      <c r="L1443" s="32">
        <v>40688</v>
      </c>
      <c r="M1443" s="30">
        <v>1008.58</v>
      </c>
      <c r="N1443" s="30">
        <v>0</v>
      </c>
      <c r="O1443" s="30">
        <v>7.46</v>
      </c>
      <c r="P1443" s="30">
        <v>89.52</v>
      </c>
      <c r="Q1443" s="30">
        <v>7.46</v>
      </c>
      <c r="R1443" s="30">
        <v>89.52</v>
      </c>
      <c r="S1443" s="30">
        <v>1001.13</v>
      </c>
      <c r="T1443" s="30">
        <v>7.45</v>
      </c>
      <c r="U1443" s="30">
        <v>7.45</v>
      </c>
      <c r="V1443" s="30">
        <v>7.46</v>
      </c>
      <c r="W1443" s="30">
        <v>89.52</v>
      </c>
      <c r="X1443" s="30">
        <v>7.46</v>
      </c>
      <c r="Y1443" s="30">
        <v>89.52</v>
      </c>
      <c r="Z1443" s="30">
        <v>1001.13</v>
      </c>
      <c r="AA1443" s="30">
        <v>179.03</v>
      </c>
      <c r="AB1443" s="30">
        <v>0</v>
      </c>
      <c r="AC1443" s="30">
        <v>0</v>
      </c>
      <c r="AD1443" s="30">
        <v>0</v>
      </c>
    </row>
    <row r="1444" spans="1:30" hidden="1">
      <c r="A1444" s="30" t="s">
        <v>2278</v>
      </c>
      <c r="B1444" s="30" t="s">
        <v>2279</v>
      </c>
      <c r="C1444" s="30" t="b">
        <v>1</v>
      </c>
      <c r="D1444" s="30" t="s">
        <v>1240</v>
      </c>
      <c r="E1444" s="30" t="s">
        <v>10607</v>
      </c>
      <c r="F1444" s="30"/>
      <c r="G1444" s="30" t="s">
        <v>10608</v>
      </c>
      <c r="H1444" s="30">
        <v>9</v>
      </c>
      <c r="I1444" s="32">
        <v>42947</v>
      </c>
      <c r="J1444" s="32">
        <v>42388</v>
      </c>
      <c r="K1444" s="30"/>
      <c r="L1444" s="32">
        <v>37133</v>
      </c>
      <c r="M1444" s="30">
        <v>1599</v>
      </c>
      <c r="N1444" s="30">
        <v>0</v>
      </c>
      <c r="O1444" s="30">
        <v>7.65</v>
      </c>
      <c r="P1444" s="30">
        <v>91.73</v>
      </c>
      <c r="Q1444" s="30">
        <v>7.64</v>
      </c>
      <c r="R1444" s="30">
        <v>30.58</v>
      </c>
      <c r="S1444" s="30">
        <v>1599</v>
      </c>
      <c r="T1444" s="30">
        <v>0</v>
      </c>
      <c r="U1444" s="30">
        <v>0</v>
      </c>
      <c r="V1444" s="30">
        <v>7.65</v>
      </c>
      <c r="W1444" s="30">
        <v>91.73</v>
      </c>
      <c r="X1444" s="30">
        <v>7.64</v>
      </c>
      <c r="Y1444" s="30">
        <v>30.58</v>
      </c>
      <c r="Z1444" s="30">
        <v>1599</v>
      </c>
      <c r="AA1444" s="30">
        <v>91.73</v>
      </c>
      <c r="AB1444" s="30">
        <v>0</v>
      </c>
      <c r="AC1444" s="30">
        <v>0</v>
      </c>
      <c r="AD1444" s="30">
        <v>0</v>
      </c>
    </row>
    <row r="1445" spans="1:30" hidden="1">
      <c r="A1445" s="30" t="s">
        <v>2280</v>
      </c>
      <c r="B1445" s="30" t="s">
        <v>2281</v>
      </c>
      <c r="C1445" s="30" t="b">
        <v>1</v>
      </c>
      <c r="D1445" s="30" t="s">
        <v>1240</v>
      </c>
      <c r="E1445" s="30" t="s">
        <v>10607</v>
      </c>
      <c r="F1445" s="30"/>
      <c r="G1445" s="30" t="s">
        <v>10608</v>
      </c>
      <c r="H1445" s="30">
        <v>0</v>
      </c>
      <c r="I1445" s="32">
        <v>43190</v>
      </c>
      <c r="J1445" s="32">
        <v>42388</v>
      </c>
      <c r="K1445" s="30"/>
      <c r="L1445" s="32">
        <v>38045</v>
      </c>
      <c r="M1445" s="30">
        <v>1199</v>
      </c>
      <c r="N1445" s="30">
        <v>0</v>
      </c>
      <c r="O1445" s="30">
        <v>6.66</v>
      </c>
      <c r="P1445" s="30">
        <v>79.92</v>
      </c>
      <c r="Q1445" s="30">
        <v>6.66</v>
      </c>
      <c r="R1445" s="30">
        <v>79.92</v>
      </c>
      <c r="S1445" s="30">
        <v>1113.98</v>
      </c>
      <c r="T1445" s="30">
        <v>85.02</v>
      </c>
      <c r="U1445" s="30">
        <v>85.02</v>
      </c>
      <c r="V1445" s="30">
        <v>6.66</v>
      </c>
      <c r="W1445" s="30">
        <v>79.92</v>
      </c>
      <c r="X1445" s="30">
        <v>6.66</v>
      </c>
      <c r="Y1445" s="30">
        <v>79.92</v>
      </c>
      <c r="Z1445" s="30">
        <v>1113.98</v>
      </c>
      <c r="AA1445" s="30">
        <v>258.18</v>
      </c>
      <c r="AB1445" s="30">
        <v>0</v>
      </c>
      <c r="AC1445" s="30">
        <v>0</v>
      </c>
      <c r="AD1445" s="30">
        <v>0</v>
      </c>
    </row>
    <row r="1446" spans="1:30" hidden="1">
      <c r="A1446" s="30" t="s">
        <v>2282</v>
      </c>
      <c r="B1446" s="30" t="s">
        <v>2283</v>
      </c>
      <c r="C1446" s="30" t="b">
        <v>1</v>
      </c>
      <c r="D1446" s="30" t="s">
        <v>1240</v>
      </c>
      <c r="E1446" s="30" t="s">
        <v>10607</v>
      </c>
      <c r="F1446" s="30"/>
      <c r="G1446" s="30" t="s">
        <v>10608</v>
      </c>
      <c r="H1446" s="30">
        <v>0</v>
      </c>
      <c r="I1446" s="32">
        <v>43190</v>
      </c>
      <c r="J1446" s="32">
        <v>42388</v>
      </c>
      <c r="K1446" s="30"/>
      <c r="L1446" s="32">
        <v>38168</v>
      </c>
      <c r="M1446" s="30">
        <v>2999</v>
      </c>
      <c r="N1446" s="30">
        <v>0</v>
      </c>
      <c r="O1446" s="30">
        <v>16.66</v>
      </c>
      <c r="P1446" s="30">
        <v>199.92</v>
      </c>
      <c r="Q1446" s="30">
        <v>16.66</v>
      </c>
      <c r="R1446" s="30">
        <v>199.92</v>
      </c>
      <c r="S1446" s="30">
        <v>2725.76</v>
      </c>
      <c r="T1446" s="30">
        <v>273.24</v>
      </c>
      <c r="U1446" s="30">
        <v>273.24</v>
      </c>
      <c r="V1446" s="30">
        <v>16.66</v>
      </c>
      <c r="W1446" s="30">
        <v>199.92</v>
      </c>
      <c r="X1446" s="30">
        <v>16.66</v>
      </c>
      <c r="Y1446" s="30">
        <v>199.92</v>
      </c>
      <c r="Z1446" s="30">
        <v>2725.76</v>
      </c>
      <c r="AA1446" s="30">
        <v>639.76</v>
      </c>
      <c r="AB1446" s="30">
        <v>0</v>
      </c>
      <c r="AC1446" s="30">
        <v>0</v>
      </c>
      <c r="AD1446" s="30">
        <v>0</v>
      </c>
    </row>
    <row r="1447" spans="1:30" hidden="1">
      <c r="A1447" s="30" t="s">
        <v>2284</v>
      </c>
      <c r="B1447" s="30" t="s">
        <v>2285</v>
      </c>
      <c r="C1447" s="30" t="b">
        <v>1</v>
      </c>
      <c r="D1447" s="30" t="s">
        <v>1240</v>
      </c>
      <c r="E1447" s="30" t="s">
        <v>10607</v>
      </c>
      <c r="F1447" s="30"/>
      <c r="G1447" s="30" t="s">
        <v>10608</v>
      </c>
      <c r="H1447" s="30">
        <v>9</v>
      </c>
      <c r="I1447" s="32">
        <v>42825</v>
      </c>
      <c r="J1447" s="32">
        <v>42388</v>
      </c>
      <c r="K1447" s="30"/>
      <c r="L1447" s="32">
        <v>39329</v>
      </c>
      <c r="M1447" s="30">
        <v>1155.5</v>
      </c>
      <c r="N1447" s="30">
        <v>0</v>
      </c>
      <c r="O1447" s="30">
        <v>0</v>
      </c>
      <c r="P1447" s="30">
        <v>5.36</v>
      </c>
      <c r="Q1447" s="30">
        <v>0</v>
      </c>
      <c r="R1447" s="30">
        <v>0</v>
      </c>
      <c r="S1447" s="30">
        <v>1155.5</v>
      </c>
      <c r="T1447" s="30">
        <v>0</v>
      </c>
      <c r="U1447" s="30">
        <v>0</v>
      </c>
      <c r="V1447" s="30">
        <v>0</v>
      </c>
      <c r="W1447" s="30">
        <v>5.36</v>
      </c>
      <c r="X1447" s="30">
        <v>0</v>
      </c>
      <c r="Y1447" s="30">
        <v>0</v>
      </c>
      <c r="Z1447" s="30">
        <v>1155.5</v>
      </c>
      <c r="AA1447" s="30">
        <v>0</v>
      </c>
      <c r="AB1447" s="30">
        <v>0</v>
      </c>
      <c r="AC1447" s="30">
        <v>0</v>
      </c>
      <c r="AD1447" s="30">
        <v>0</v>
      </c>
    </row>
    <row r="1448" spans="1:30" hidden="1">
      <c r="A1448" s="30" t="s">
        <v>2286</v>
      </c>
      <c r="B1448" s="30" t="s">
        <v>2287</v>
      </c>
      <c r="C1448" s="30" t="b">
        <v>1</v>
      </c>
      <c r="D1448" s="30" t="s">
        <v>1240</v>
      </c>
      <c r="E1448" s="30" t="s">
        <v>10607</v>
      </c>
      <c r="F1448" s="30"/>
      <c r="G1448" s="30" t="s">
        <v>10608</v>
      </c>
      <c r="H1448" s="30">
        <v>9</v>
      </c>
      <c r="I1448" s="32">
        <v>42825</v>
      </c>
      <c r="J1448" s="32">
        <v>42388</v>
      </c>
      <c r="K1448" s="30"/>
      <c r="L1448" s="32">
        <v>39329</v>
      </c>
      <c r="M1448" s="30">
        <v>1524.86</v>
      </c>
      <c r="N1448" s="30">
        <v>0</v>
      </c>
      <c r="O1448" s="30">
        <v>0</v>
      </c>
      <c r="P1448" s="30">
        <v>7.22</v>
      </c>
      <c r="Q1448" s="30">
        <v>0</v>
      </c>
      <c r="R1448" s="30">
        <v>0</v>
      </c>
      <c r="S1448" s="30">
        <v>1524.86</v>
      </c>
      <c r="T1448" s="30">
        <v>0</v>
      </c>
      <c r="U1448" s="30">
        <v>0</v>
      </c>
      <c r="V1448" s="30">
        <v>0</v>
      </c>
      <c r="W1448" s="30">
        <v>7.22</v>
      </c>
      <c r="X1448" s="30">
        <v>0</v>
      </c>
      <c r="Y1448" s="30">
        <v>0</v>
      </c>
      <c r="Z1448" s="30">
        <v>1524.86</v>
      </c>
      <c r="AA1448" s="30">
        <v>0</v>
      </c>
      <c r="AB1448" s="30">
        <v>0</v>
      </c>
      <c r="AC1448" s="30">
        <v>0</v>
      </c>
      <c r="AD1448" s="30">
        <v>0</v>
      </c>
    </row>
    <row r="1449" spans="1:30" hidden="1">
      <c r="A1449" s="30" t="s">
        <v>2288</v>
      </c>
      <c r="B1449" s="30" t="s">
        <v>2289</v>
      </c>
      <c r="C1449" s="30" t="b">
        <v>1</v>
      </c>
      <c r="D1449" s="30" t="s">
        <v>1240</v>
      </c>
      <c r="E1449" s="30" t="s">
        <v>10607</v>
      </c>
      <c r="F1449" s="30"/>
      <c r="G1449" s="30" t="s">
        <v>10608</v>
      </c>
      <c r="H1449" s="30">
        <v>9</v>
      </c>
      <c r="I1449" s="32">
        <v>43190</v>
      </c>
      <c r="J1449" s="32">
        <v>42388</v>
      </c>
      <c r="K1449" s="30"/>
      <c r="L1449" s="32">
        <v>41360</v>
      </c>
      <c r="M1449" s="30">
        <v>2350.5700000000002</v>
      </c>
      <c r="N1449" s="30">
        <v>0</v>
      </c>
      <c r="O1449" s="30">
        <v>39.18</v>
      </c>
      <c r="P1449" s="30">
        <v>470.16</v>
      </c>
      <c r="Q1449" s="30">
        <v>28.4</v>
      </c>
      <c r="R1449" s="30">
        <v>459.38</v>
      </c>
      <c r="S1449" s="30">
        <v>2350.5700000000002</v>
      </c>
      <c r="T1449" s="30">
        <v>0</v>
      </c>
      <c r="U1449" s="30">
        <v>0</v>
      </c>
      <c r="V1449" s="30">
        <v>39.18</v>
      </c>
      <c r="W1449" s="30">
        <v>470.16</v>
      </c>
      <c r="X1449" s="30">
        <v>28.4</v>
      </c>
      <c r="Y1449" s="30">
        <v>459.38</v>
      </c>
      <c r="Z1449" s="30">
        <v>2350.5700000000002</v>
      </c>
      <c r="AA1449" s="30">
        <v>968.72</v>
      </c>
      <c r="AB1449" s="30">
        <v>0</v>
      </c>
      <c r="AC1449" s="30">
        <v>0</v>
      </c>
      <c r="AD1449" s="30">
        <v>0</v>
      </c>
    </row>
    <row r="1450" spans="1:30" hidden="1">
      <c r="A1450" s="30" t="s">
        <v>2290</v>
      </c>
      <c r="B1450" s="30" t="s">
        <v>2291</v>
      </c>
      <c r="C1450" s="30" t="b">
        <v>1</v>
      </c>
      <c r="D1450" s="30" t="s">
        <v>1240</v>
      </c>
      <c r="E1450" s="30" t="s">
        <v>10607</v>
      </c>
      <c r="F1450" s="30"/>
      <c r="G1450" s="30" t="s">
        <v>10608</v>
      </c>
      <c r="H1450" s="30">
        <v>0</v>
      </c>
      <c r="I1450" s="32">
        <v>43190</v>
      </c>
      <c r="J1450" s="32">
        <v>42388</v>
      </c>
      <c r="K1450" s="30"/>
      <c r="L1450" s="32">
        <v>39539</v>
      </c>
      <c r="M1450" s="30">
        <v>209.63</v>
      </c>
      <c r="N1450" s="30">
        <v>0</v>
      </c>
      <c r="O1450" s="30">
        <v>1.1599999999999999</v>
      </c>
      <c r="P1450" s="30">
        <v>13.97</v>
      </c>
      <c r="Q1450" s="30">
        <v>1.1599999999999999</v>
      </c>
      <c r="R1450" s="30">
        <v>13.92</v>
      </c>
      <c r="S1450" s="30">
        <v>190.15</v>
      </c>
      <c r="T1450" s="30">
        <v>19.48</v>
      </c>
      <c r="U1450" s="30">
        <v>19.48</v>
      </c>
      <c r="V1450" s="30">
        <v>1.1599999999999999</v>
      </c>
      <c r="W1450" s="30">
        <v>13.97</v>
      </c>
      <c r="X1450" s="30">
        <v>1.1599999999999999</v>
      </c>
      <c r="Y1450" s="30">
        <v>13.92</v>
      </c>
      <c r="Z1450" s="30">
        <v>190.15</v>
      </c>
      <c r="AA1450" s="30">
        <v>47.37</v>
      </c>
      <c r="AB1450" s="30">
        <v>0</v>
      </c>
      <c r="AC1450" s="30">
        <v>0</v>
      </c>
      <c r="AD1450" s="30">
        <v>0</v>
      </c>
    </row>
    <row r="1451" spans="1:30" hidden="1">
      <c r="A1451" s="30" t="s">
        <v>10756</v>
      </c>
      <c r="B1451" s="30" t="s">
        <v>10757</v>
      </c>
      <c r="C1451" s="30" t="b">
        <v>1</v>
      </c>
      <c r="D1451" s="30" t="s">
        <v>1240</v>
      </c>
      <c r="E1451" s="30" t="s">
        <v>10607</v>
      </c>
      <c r="F1451" s="30"/>
      <c r="G1451" s="30" t="s">
        <v>10608</v>
      </c>
      <c r="H1451" s="30">
        <v>10</v>
      </c>
      <c r="I1451" s="32">
        <v>42094</v>
      </c>
      <c r="J1451" s="32">
        <v>42388</v>
      </c>
      <c r="K1451" s="32">
        <v>42443</v>
      </c>
      <c r="L1451" s="32">
        <v>41363</v>
      </c>
      <c r="M1451" s="30">
        <v>1320.12</v>
      </c>
      <c r="N1451" s="30">
        <v>0</v>
      </c>
      <c r="O1451" s="30">
        <v>0</v>
      </c>
      <c r="P1451" s="30">
        <v>87.52</v>
      </c>
      <c r="Q1451" s="30">
        <v>0</v>
      </c>
      <c r="R1451" s="30">
        <v>0</v>
      </c>
      <c r="S1451" s="30">
        <v>182.82</v>
      </c>
      <c r="T1451" s="30">
        <v>1137.3</v>
      </c>
      <c r="U1451" s="30">
        <v>1137.3</v>
      </c>
      <c r="V1451" s="30">
        <v>0</v>
      </c>
      <c r="W1451" s="30">
        <v>87.52</v>
      </c>
      <c r="X1451" s="30">
        <v>0</v>
      </c>
      <c r="Y1451" s="30">
        <v>0</v>
      </c>
      <c r="Z1451" s="30">
        <v>182.82</v>
      </c>
      <c r="AA1451" s="30">
        <v>1137.3</v>
      </c>
      <c r="AB1451" s="30">
        <v>1137.3</v>
      </c>
      <c r="AC1451" s="30">
        <v>0</v>
      </c>
      <c r="AD1451" s="30">
        <v>-1137.3</v>
      </c>
    </row>
    <row r="1452" spans="1:30" hidden="1">
      <c r="A1452" s="30" t="s">
        <v>2292</v>
      </c>
      <c r="B1452" s="30" t="s">
        <v>2293</v>
      </c>
      <c r="C1452" s="30" t="b">
        <v>1</v>
      </c>
      <c r="D1452" s="30" t="s">
        <v>1240</v>
      </c>
      <c r="E1452" s="30" t="s">
        <v>10607</v>
      </c>
      <c r="F1452" s="30"/>
      <c r="G1452" s="30" t="s">
        <v>10608</v>
      </c>
      <c r="H1452" s="30">
        <v>0</v>
      </c>
      <c r="I1452" s="32">
        <v>43190</v>
      </c>
      <c r="J1452" s="32">
        <v>42388</v>
      </c>
      <c r="K1452" s="30"/>
      <c r="L1452" s="32">
        <v>41000</v>
      </c>
      <c r="M1452" s="30">
        <v>550</v>
      </c>
      <c r="N1452" s="30">
        <v>0</v>
      </c>
      <c r="O1452" s="30">
        <v>3.06</v>
      </c>
      <c r="P1452" s="30">
        <v>36.72</v>
      </c>
      <c r="Q1452" s="30">
        <v>3.06</v>
      </c>
      <c r="R1452" s="30">
        <v>36.72</v>
      </c>
      <c r="S1452" s="30">
        <v>220.4</v>
      </c>
      <c r="T1452" s="30">
        <v>329.6</v>
      </c>
      <c r="U1452" s="30">
        <v>329.6</v>
      </c>
      <c r="V1452" s="30">
        <v>3.06</v>
      </c>
      <c r="W1452" s="30">
        <v>36.72</v>
      </c>
      <c r="X1452" s="30">
        <v>3.06</v>
      </c>
      <c r="Y1452" s="30">
        <v>36.72</v>
      </c>
      <c r="Z1452" s="30">
        <v>220.4</v>
      </c>
      <c r="AA1452" s="30">
        <v>403.04</v>
      </c>
      <c r="AB1452" s="30">
        <v>0</v>
      </c>
      <c r="AC1452" s="30">
        <v>0</v>
      </c>
      <c r="AD1452" s="30">
        <v>0</v>
      </c>
    </row>
    <row r="1453" spans="1:30" hidden="1">
      <c r="A1453" s="30" t="s">
        <v>2294</v>
      </c>
      <c r="B1453" s="30" t="s">
        <v>2295</v>
      </c>
      <c r="C1453" s="30" t="b">
        <v>1</v>
      </c>
      <c r="D1453" s="30" t="s">
        <v>1240</v>
      </c>
      <c r="E1453" s="30" t="s">
        <v>10607</v>
      </c>
      <c r="F1453" s="30"/>
      <c r="G1453" s="30" t="s">
        <v>10608</v>
      </c>
      <c r="H1453" s="30">
        <v>0</v>
      </c>
      <c r="I1453" s="32">
        <v>43190</v>
      </c>
      <c r="J1453" s="32">
        <v>42388</v>
      </c>
      <c r="K1453" s="30"/>
      <c r="L1453" s="32">
        <v>41000</v>
      </c>
      <c r="M1453" s="30">
        <v>300</v>
      </c>
      <c r="N1453" s="30">
        <v>0</v>
      </c>
      <c r="O1453" s="30">
        <v>1.67</v>
      </c>
      <c r="P1453" s="30">
        <v>20.04</v>
      </c>
      <c r="Q1453" s="30">
        <v>1.67</v>
      </c>
      <c r="R1453" s="30">
        <v>20.04</v>
      </c>
      <c r="S1453" s="30">
        <v>120.16</v>
      </c>
      <c r="T1453" s="30">
        <v>179.84</v>
      </c>
      <c r="U1453" s="30">
        <v>179.84</v>
      </c>
      <c r="V1453" s="30">
        <v>1.67</v>
      </c>
      <c r="W1453" s="30">
        <v>20.04</v>
      </c>
      <c r="X1453" s="30">
        <v>1.67</v>
      </c>
      <c r="Y1453" s="30">
        <v>20.04</v>
      </c>
      <c r="Z1453" s="30">
        <v>120.16</v>
      </c>
      <c r="AA1453" s="30">
        <v>219.92</v>
      </c>
      <c r="AB1453" s="30">
        <v>0</v>
      </c>
      <c r="AC1453" s="30">
        <v>0</v>
      </c>
      <c r="AD1453" s="30">
        <v>0</v>
      </c>
    </row>
    <row r="1454" spans="1:30" hidden="1">
      <c r="A1454" s="30" t="s">
        <v>2296</v>
      </c>
      <c r="B1454" s="30" t="s">
        <v>2297</v>
      </c>
      <c r="C1454" s="30" t="b">
        <v>1</v>
      </c>
      <c r="D1454" s="30" t="s">
        <v>1240</v>
      </c>
      <c r="E1454" s="30" t="s">
        <v>10607</v>
      </c>
      <c r="F1454" s="30"/>
      <c r="G1454" s="30" t="s">
        <v>10608</v>
      </c>
      <c r="H1454" s="30">
        <v>0</v>
      </c>
      <c r="I1454" s="32">
        <v>43190</v>
      </c>
      <c r="J1454" s="32">
        <v>42388</v>
      </c>
      <c r="K1454" s="30"/>
      <c r="L1454" s="32">
        <v>41000</v>
      </c>
      <c r="M1454" s="30">
        <v>978</v>
      </c>
      <c r="N1454" s="30">
        <v>0</v>
      </c>
      <c r="O1454" s="30">
        <v>5.43</v>
      </c>
      <c r="P1454" s="30">
        <v>65.16</v>
      </c>
      <c r="Q1454" s="30">
        <v>5.43</v>
      </c>
      <c r="R1454" s="30">
        <v>65.16</v>
      </c>
      <c r="S1454" s="30">
        <v>390.91</v>
      </c>
      <c r="T1454" s="30">
        <v>587.09</v>
      </c>
      <c r="U1454" s="30">
        <v>587.09</v>
      </c>
      <c r="V1454" s="30">
        <v>5.43</v>
      </c>
      <c r="W1454" s="30">
        <v>65.16</v>
      </c>
      <c r="X1454" s="30">
        <v>5.43</v>
      </c>
      <c r="Y1454" s="30">
        <v>65.16</v>
      </c>
      <c r="Z1454" s="30">
        <v>390.91</v>
      </c>
      <c r="AA1454" s="30">
        <v>717.41</v>
      </c>
      <c r="AB1454" s="30">
        <v>0</v>
      </c>
      <c r="AC1454" s="30">
        <v>0</v>
      </c>
      <c r="AD1454" s="30">
        <v>0</v>
      </c>
    </row>
    <row r="1455" spans="1:30" hidden="1">
      <c r="A1455" s="30" t="s">
        <v>2298</v>
      </c>
      <c r="B1455" s="30" t="s">
        <v>2299</v>
      </c>
      <c r="C1455" s="30" t="b">
        <v>1</v>
      </c>
      <c r="D1455" s="30" t="s">
        <v>1240</v>
      </c>
      <c r="E1455" s="30" t="s">
        <v>10607</v>
      </c>
      <c r="F1455" s="30"/>
      <c r="G1455" s="30" t="s">
        <v>10608</v>
      </c>
      <c r="H1455" s="30">
        <v>0</v>
      </c>
      <c r="I1455" s="32">
        <v>43190</v>
      </c>
      <c r="J1455" s="32">
        <v>42388</v>
      </c>
      <c r="K1455" s="30"/>
      <c r="L1455" s="32">
        <v>41000</v>
      </c>
      <c r="M1455" s="30">
        <v>978</v>
      </c>
      <c r="N1455" s="30">
        <v>0</v>
      </c>
      <c r="O1455" s="30">
        <v>5.43</v>
      </c>
      <c r="P1455" s="30">
        <v>65.16</v>
      </c>
      <c r="Q1455" s="30">
        <v>5.43</v>
      </c>
      <c r="R1455" s="30">
        <v>65.16</v>
      </c>
      <c r="S1455" s="30">
        <v>390.91</v>
      </c>
      <c r="T1455" s="30">
        <v>587.09</v>
      </c>
      <c r="U1455" s="30">
        <v>587.09</v>
      </c>
      <c r="V1455" s="30">
        <v>5.43</v>
      </c>
      <c r="W1455" s="30">
        <v>65.16</v>
      </c>
      <c r="X1455" s="30">
        <v>5.43</v>
      </c>
      <c r="Y1455" s="30">
        <v>65.16</v>
      </c>
      <c r="Z1455" s="30">
        <v>390.91</v>
      </c>
      <c r="AA1455" s="30">
        <v>717.41</v>
      </c>
      <c r="AB1455" s="30">
        <v>0</v>
      </c>
      <c r="AC1455" s="30">
        <v>0</v>
      </c>
      <c r="AD1455" s="30">
        <v>0</v>
      </c>
    </row>
    <row r="1456" spans="1:30" hidden="1">
      <c r="A1456" s="30" t="s">
        <v>2300</v>
      </c>
      <c r="B1456" s="30" t="s">
        <v>10758</v>
      </c>
      <c r="C1456" s="30" t="b">
        <v>1</v>
      </c>
      <c r="D1456" s="30" t="s">
        <v>1240</v>
      </c>
      <c r="E1456" s="30" t="s">
        <v>10607</v>
      </c>
      <c r="F1456" s="30"/>
      <c r="G1456" s="30" t="s">
        <v>10608</v>
      </c>
      <c r="H1456" s="30">
        <v>0</v>
      </c>
      <c r="I1456" s="32">
        <v>43190</v>
      </c>
      <c r="J1456" s="32">
        <v>42388</v>
      </c>
      <c r="K1456" s="30"/>
      <c r="L1456" s="32">
        <v>41000</v>
      </c>
      <c r="M1456" s="30">
        <v>922</v>
      </c>
      <c r="N1456" s="30">
        <v>0</v>
      </c>
      <c r="O1456" s="30">
        <v>5.12</v>
      </c>
      <c r="P1456" s="30">
        <v>61.44</v>
      </c>
      <c r="Q1456" s="30">
        <v>5.12</v>
      </c>
      <c r="R1456" s="30">
        <v>61.44</v>
      </c>
      <c r="S1456" s="30">
        <v>368.37</v>
      </c>
      <c r="T1456" s="30">
        <v>553.63</v>
      </c>
      <c r="U1456" s="30">
        <v>553.63</v>
      </c>
      <c r="V1456" s="30">
        <v>5.12</v>
      </c>
      <c r="W1456" s="30">
        <v>61.44</v>
      </c>
      <c r="X1456" s="30">
        <v>5.12</v>
      </c>
      <c r="Y1456" s="30">
        <v>61.44</v>
      </c>
      <c r="Z1456" s="30">
        <v>368.37</v>
      </c>
      <c r="AA1456" s="30">
        <v>676.51</v>
      </c>
      <c r="AB1456" s="30">
        <v>0</v>
      </c>
      <c r="AC1456" s="30">
        <v>0</v>
      </c>
      <c r="AD1456" s="30">
        <v>0</v>
      </c>
    </row>
    <row r="1457" spans="1:30" hidden="1">
      <c r="A1457" s="30" t="s">
        <v>2301</v>
      </c>
      <c r="B1457" s="30" t="s">
        <v>2302</v>
      </c>
      <c r="C1457" s="30" t="b">
        <v>1</v>
      </c>
      <c r="D1457" s="30" t="s">
        <v>1240</v>
      </c>
      <c r="E1457" s="30" t="s">
        <v>10607</v>
      </c>
      <c r="F1457" s="30"/>
      <c r="G1457" s="30" t="s">
        <v>10608</v>
      </c>
      <c r="H1457" s="30">
        <v>9</v>
      </c>
      <c r="I1457" s="32">
        <v>43190</v>
      </c>
      <c r="J1457" s="32">
        <v>42388</v>
      </c>
      <c r="K1457" s="30"/>
      <c r="L1457" s="32">
        <v>41360</v>
      </c>
      <c r="M1457" s="30">
        <v>1747.28</v>
      </c>
      <c r="N1457" s="30">
        <v>0</v>
      </c>
      <c r="O1457" s="30">
        <v>29.12</v>
      </c>
      <c r="P1457" s="30">
        <v>349.44</v>
      </c>
      <c r="Q1457" s="30">
        <v>21.2</v>
      </c>
      <c r="R1457" s="30">
        <v>341.52</v>
      </c>
      <c r="S1457" s="30">
        <v>1747.28</v>
      </c>
      <c r="T1457" s="30">
        <v>0</v>
      </c>
      <c r="U1457" s="30">
        <v>0</v>
      </c>
      <c r="V1457" s="30">
        <v>29.12</v>
      </c>
      <c r="W1457" s="30">
        <v>349.44</v>
      </c>
      <c r="X1457" s="30">
        <v>21.2</v>
      </c>
      <c r="Y1457" s="30">
        <v>341.52</v>
      </c>
      <c r="Z1457" s="30">
        <v>1747.28</v>
      </c>
      <c r="AA1457" s="30">
        <v>720.08</v>
      </c>
      <c r="AB1457" s="30">
        <v>0</v>
      </c>
      <c r="AC1457" s="30">
        <v>0</v>
      </c>
      <c r="AD1457" s="30">
        <v>0</v>
      </c>
    </row>
    <row r="1458" spans="1:30" hidden="1">
      <c r="A1458" s="30" t="s">
        <v>2303</v>
      </c>
      <c r="B1458" s="30" t="s">
        <v>2304</v>
      </c>
      <c r="C1458" s="30" t="b">
        <v>1</v>
      </c>
      <c r="D1458" s="30" t="s">
        <v>1240</v>
      </c>
      <c r="E1458" s="30" t="s">
        <v>10607</v>
      </c>
      <c r="F1458" s="30"/>
      <c r="G1458" s="30" t="s">
        <v>10608</v>
      </c>
      <c r="H1458" s="30">
        <v>9</v>
      </c>
      <c r="I1458" s="32">
        <v>43190</v>
      </c>
      <c r="J1458" s="32">
        <v>42388</v>
      </c>
      <c r="K1458" s="30"/>
      <c r="L1458" s="32">
        <v>41360</v>
      </c>
      <c r="M1458" s="30">
        <v>1200.42</v>
      </c>
      <c r="N1458" s="30">
        <v>0</v>
      </c>
      <c r="O1458" s="30">
        <v>20.010000000000002</v>
      </c>
      <c r="P1458" s="30">
        <v>240.12</v>
      </c>
      <c r="Q1458" s="30">
        <v>14.48</v>
      </c>
      <c r="R1458" s="30">
        <v>234.59</v>
      </c>
      <c r="S1458" s="30">
        <v>1200.42</v>
      </c>
      <c r="T1458" s="30">
        <v>0</v>
      </c>
      <c r="U1458" s="30">
        <v>0</v>
      </c>
      <c r="V1458" s="30">
        <v>20.010000000000002</v>
      </c>
      <c r="W1458" s="30">
        <v>240.12</v>
      </c>
      <c r="X1458" s="30">
        <v>14.48</v>
      </c>
      <c r="Y1458" s="30">
        <v>234.59</v>
      </c>
      <c r="Z1458" s="30">
        <v>1200.42</v>
      </c>
      <c r="AA1458" s="30">
        <v>494.72</v>
      </c>
      <c r="AB1458" s="30">
        <v>0</v>
      </c>
      <c r="AC1458" s="30">
        <v>0</v>
      </c>
      <c r="AD1458" s="30">
        <v>0</v>
      </c>
    </row>
    <row r="1459" spans="1:30" hidden="1">
      <c r="A1459" s="30" t="s">
        <v>2305</v>
      </c>
      <c r="B1459" s="30" t="s">
        <v>2306</v>
      </c>
      <c r="C1459" s="30" t="b">
        <v>1</v>
      </c>
      <c r="D1459" s="30" t="s">
        <v>1240</v>
      </c>
      <c r="E1459" s="30" t="s">
        <v>10607</v>
      </c>
      <c r="F1459" s="30"/>
      <c r="G1459" s="30" t="s">
        <v>10608</v>
      </c>
      <c r="H1459" s="30">
        <v>0</v>
      </c>
      <c r="I1459" s="32">
        <v>43190</v>
      </c>
      <c r="J1459" s="32">
        <v>42388</v>
      </c>
      <c r="K1459" s="30"/>
      <c r="L1459" s="32">
        <v>41000</v>
      </c>
      <c r="M1459" s="30">
        <v>2576</v>
      </c>
      <c r="N1459" s="30">
        <v>0</v>
      </c>
      <c r="O1459" s="30">
        <v>14.31</v>
      </c>
      <c r="P1459" s="30">
        <v>171.72</v>
      </c>
      <c r="Q1459" s="30">
        <v>14.31</v>
      </c>
      <c r="R1459" s="30">
        <v>171.72</v>
      </c>
      <c r="S1459" s="30">
        <v>1030.6600000000001</v>
      </c>
      <c r="T1459" s="30">
        <v>1545.34</v>
      </c>
      <c r="U1459" s="30">
        <v>1545.34</v>
      </c>
      <c r="V1459" s="30">
        <v>14.31</v>
      </c>
      <c r="W1459" s="30">
        <v>171.72</v>
      </c>
      <c r="X1459" s="30">
        <v>14.31</v>
      </c>
      <c r="Y1459" s="30">
        <v>171.72</v>
      </c>
      <c r="Z1459" s="30">
        <v>1030.6600000000001</v>
      </c>
      <c r="AA1459" s="30">
        <v>1888.78</v>
      </c>
      <c r="AB1459" s="30">
        <v>0</v>
      </c>
      <c r="AC1459" s="30">
        <v>0</v>
      </c>
      <c r="AD1459" s="30">
        <v>0</v>
      </c>
    </row>
    <row r="1460" spans="1:30" hidden="1">
      <c r="A1460" s="30" t="s">
        <v>2307</v>
      </c>
      <c r="B1460" s="30" t="s">
        <v>2308</v>
      </c>
      <c r="C1460" s="30" t="b">
        <v>1</v>
      </c>
      <c r="D1460" s="30" t="s">
        <v>1240</v>
      </c>
      <c r="E1460" s="30" t="s">
        <v>10607</v>
      </c>
      <c r="F1460" s="30"/>
      <c r="G1460" s="30" t="s">
        <v>10608</v>
      </c>
      <c r="H1460" s="30">
        <v>0</v>
      </c>
      <c r="I1460" s="32">
        <v>43190</v>
      </c>
      <c r="J1460" s="32">
        <v>42388</v>
      </c>
      <c r="K1460" s="30"/>
      <c r="L1460" s="32">
        <v>41000</v>
      </c>
      <c r="M1460" s="30">
        <v>2576</v>
      </c>
      <c r="N1460" s="30">
        <v>0</v>
      </c>
      <c r="O1460" s="30">
        <v>14.31</v>
      </c>
      <c r="P1460" s="30">
        <v>171.72</v>
      </c>
      <c r="Q1460" s="30">
        <v>14.31</v>
      </c>
      <c r="R1460" s="30">
        <v>171.72</v>
      </c>
      <c r="S1460" s="30">
        <v>1030.6600000000001</v>
      </c>
      <c r="T1460" s="30">
        <v>1545.34</v>
      </c>
      <c r="U1460" s="30">
        <v>1545.34</v>
      </c>
      <c r="V1460" s="30">
        <v>14.31</v>
      </c>
      <c r="W1460" s="30">
        <v>171.72</v>
      </c>
      <c r="X1460" s="30">
        <v>14.31</v>
      </c>
      <c r="Y1460" s="30">
        <v>171.72</v>
      </c>
      <c r="Z1460" s="30">
        <v>1030.6600000000001</v>
      </c>
      <c r="AA1460" s="30">
        <v>1888.78</v>
      </c>
      <c r="AB1460" s="30">
        <v>0</v>
      </c>
      <c r="AC1460" s="30">
        <v>0</v>
      </c>
      <c r="AD1460" s="30">
        <v>0</v>
      </c>
    </row>
    <row r="1461" spans="1:30" hidden="1">
      <c r="A1461" s="30" t="s">
        <v>2309</v>
      </c>
      <c r="B1461" s="30" t="s">
        <v>2310</v>
      </c>
      <c r="C1461" s="30" t="b">
        <v>1</v>
      </c>
      <c r="D1461" s="30" t="s">
        <v>1240</v>
      </c>
      <c r="E1461" s="30" t="s">
        <v>10607</v>
      </c>
      <c r="F1461" s="30"/>
      <c r="G1461" s="30" t="s">
        <v>10608</v>
      </c>
      <c r="H1461" s="30">
        <v>0</v>
      </c>
      <c r="I1461" s="32">
        <v>43190</v>
      </c>
      <c r="J1461" s="32">
        <v>42388</v>
      </c>
      <c r="K1461" s="30"/>
      <c r="L1461" s="32">
        <v>41000</v>
      </c>
      <c r="M1461" s="30">
        <v>2576</v>
      </c>
      <c r="N1461" s="30">
        <v>0</v>
      </c>
      <c r="O1461" s="30">
        <v>14.31</v>
      </c>
      <c r="P1461" s="30">
        <v>171.72</v>
      </c>
      <c r="Q1461" s="30">
        <v>14.31</v>
      </c>
      <c r="R1461" s="30">
        <v>171.72</v>
      </c>
      <c r="S1461" s="30">
        <v>1030.6600000000001</v>
      </c>
      <c r="T1461" s="30">
        <v>1545.34</v>
      </c>
      <c r="U1461" s="30">
        <v>1545.34</v>
      </c>
      <c r="V1461" s="30">
        <v>14.31</v>
      </c>
      <c r="W1461" s="30">
        <v>171.72</v>
      </c>
      <c r="X1461" s="30">
        <v>14.31</v>
      </c>
      <c r="Y1461" s="30">
        <v>171.72</v>
      </c>
      <c r="Z1461" s="30">
        <v>1030.6600000000001</v>
      </c>
      <c r="AA1461" s="30">
        <v>1888.78</v>
      </c>
      <c r="AB1461" s="30">
        <v>0</v>
      </c>
      <c r="AC1461" s="30">
        <v>0</v>
      </c>
      <c r="AD1461" s="30">
        <v>0</v>
      </c>
    </row>
    <row r="1462" spans="1:30" hidden="1">
      <c r="A1462" s="30" t="s">
        <v>2311</v>
      </c>
      <c r="B1462" s="30" t="s">
        <v>2312</v>
      </c>
      <c r="C1462" s="30" t="b">
        <v>1</v>
      </c>
      <c r="D1462" s="30" t="s">
        <v>1240</v>
      </c>
      <c r="E1462" s="30" t="s">
        <v>10607</v>
      </c>
      <c r="F1462" s="30"/>
      <c r="G1462" s="30" t="s">
        <v>10608</v>
      </c>
      <c r="H1462" s="30">
        <v>0</v>
      </c>
      <c r="I1462" s="32">
        <v>43190</v>
      </c>
      <c r="J1462" s="32">
        <v>42388</v>
      </c>
      <c r="K1462" s="30"/>
      <c r="L1462" s="32">
        <v>41000</v>
      </c>
      <c r="M1462" s="30">
        <v>2576</v>
      </c>
      <c r="N1462" s="30">
        <v>0</v>
      </c>
      <c r="O1462" s="30">
        <v>14.31</v>
      </c>
      <c r="P1462" s="30">
        <v>171.72</v>
      </c>
      <c r="Q1462" s="30">
        <v>14.31</v>
      </c>
      <c r="R1462" s="30">
        <v>171.72</v>
      </c>
      <c r="S1462" s="30">
        <v>1030.6600000000001</v>
      </c>
      <c r="T1462" s="30">
        <v>1545.34</v>
      </c>
      <c r="U1462" s="30">
        <v>1545.34</v>
      </c>
      <c r="V1462" s="30">
        <v>14.31</v>
      </c>
      <c r="W1462" s="30">
        <v>171.72</v>
      </c>
      <c r="X1462" s="30">
        <v>14.31</v>
      </c>
      <c r="Y1462" s="30">
        <v>171.72</v>
      </c>
      <c r="Z1462" s="30">
        <v>1030.6600000000001</v>
      </c>
      <c r="AA1462" s="30">
        <v>1888.78</v>
      </c>
      <c r="AB1462" s="30">
        <v>0</v>
      </c>
      <c r="AC1462" s="30">
        <v>0</v>
      </c>
      <c r="AD1462" s="30">
        <v>0</v>
      </c>
    </row>
    <row r="1463" spans="1:30" hidden="1">
      <c r="A1463" s="30" t="s">
        <v>2313</v>
      </c>
      <c r="B1463" s="30" t="s">
        <v>2314</v>
      </c>
      <c r="C1463" s="30" t="b">
        <v>1</v>
      </c>
      <c r="D1463" s="30" t="s">
        <v>1240</v>
      </c>
      <c r="E1463" s="30" t="s">
        <v>10607</v>
      </c>
      <c r="F1463" s="30"/>
      <c r="G1463" s="30" t="s">
        <v>10608</v>
      </c>
      <c r="H1463" s="30">
        <v>0</v>
      </c>
      <c r="I1463" s="32">
        <v>43190</v>
      </c>
      <c r="J1463" s="32">
        <v>42388</v>
      </c>
      <c r="K1463" s="30"/>
      <c r="L1463" s="32">
        <v>38950</v>
      </c>
      <c r="M1463" s="30">
        <v>3853.2</v>
      </c>
      <c r="N1463" s="30">
        <v>0</v>
      </c>
      <c r="O1463" s="30">
        <v>21.41</v>
      </c>
      <c r="P1463" s="30">
        <v>256.92</v>
      </c>
      <c r="Q1463" s="30">
        <v>21.41</v>
      </c>
      <c r="R1463" s="30">
        <v>256.92</v>
      </c>
      <c r="S1463" s="30">
        <v>2995.36</v>
      </c>
      <c r="T1463" s="30">
        <v>857.84</v>
      </c>
      <c r="U1463" s="30">
        <v>857.84</v>
      </c>
      <c r="V1463" s="30">
        <v>21.41</v>
      </c>
      <c r="W1463" s="30">
        <v>256.92</v>
      </c>
      <c r="X1463" s="30">
        <v>21.41</v>
      </c>
      <c r="Y1463" s="30">
        <v>256.92</v>
      </c>
      <c r="Z1463" s="30">
        <v>2995.36</v>
      </c>
      <c r="AA1463" s="30">
        <v>1286.04</v>
      </c>
      <c r="AB1463" s="30">
        <v>0</v>
      </c>
      <c r="AC1463" s="30">
        <v>0</v>
      </c>
      <c r="AD1463" s="30">
        <v>0</v>
      </c>
    </row>
    <row r="1464" spans="1:30" hidden="1">
      <c r="A1464" s="30" t="s">
        <v>2315</v>
      </c>
      <c r="B1464" s="30" t="s">
        <v>2316</v>
      </c>
      <c r="C1464" s="30" t="b">
        <v>1</v>
      </c>
      <c r="D1464" s="30" t="s">
        <v>1240</v>
      </c>
      <c r="E1464" s="30" t="s">
        <v>10607</v>
      </c>
      <c r="F1464" s="30"/>
      <c r="G1464" s="30" t="s">
        <v>10608</v>
      </c>
      <c r="H1464" s="30">
        <v>9</v>
      </c>
      <c r="I1464" s="32">
        <v>43131</v>
      </c>
      <c r="J1464" s="32">
        <v>42388</v>
      </c>
      <c r="K1464" s="30"/>
      <c r="L1464" s="32">
        <v>37406</v>
      </c>
      <c r="M1464" s="30">
        <v>1599</v>
      </c>
      <c r="N1464" s="30">
        <v>0</v>
      </c>
      <c r="O1464" s="30">
        <v>8.8800000000000008</v>
      </c>
      <c r="P1464" s="30">
        <v>106.56</v>
      </c>
      <c r="Q1464" s="30">
        <v>5.0599999999999996</v>
      </c>
      <c r="R1464" s="30">
        <v>84.98</v>
      </c>
      <c r="S1464" s="30">
        <v>1599</v>
      </c>
      <c r="T1464" s="30">
        <v>0</v>
      </c>
      <c r="U1464" s="30">
        <v>0</v>
      </c>
      <c r="V1464" s="30">
        <v>8.8800000000000008</v>
      </c>
      <c r="W1464" s="30">
        <v>106.56</v>
      </c>
      <c r="X1464" s="30">
        <v>5.0599999999999996</v>
      </c>
      <c r="Y1464" s="30">
        <v>84.98</v>
      </c>
      <c r="Z1464" s="30">
        <v>1599</v>
      </c>
      <c r="AA1464" s="30">
        <v>182.66</v>
      </c>
      <c r="AB1464" s="30">
        <v>0</v>
      </c>
      <c r="AC1464" s="30">
        <v>0</v>
      </c>
      <c r="AD1464" s="30">
        <v>0</v>
      </c>
    </row>
    <row r="1465" spans="1:30" hidden="1">
      <c r="A1465" s="30" t="s">
        <v>2317</v>
      </c>
      <c r="B1465" s="30" t="s">
        <v>2318</v>
      </c>
      <c r="C1465" s="30" t="b">
        <v>1</v>
      </c>
      <c r="D1465" s="30" t="s">
        <v>1240</v>
      </c>
      <c r="E1465" s="30" t="s">
        <v>10607</v>
      </c>
      <c r="F1465" s="30"/>
      <c r="G1465" s="30" t="s">
        <v>10608</v>
      </c>
      <c r="H1465" s="30">
        <v>0</v>
      </c>
      <c r="I1465" s="32">
        <v>43190</v>
      </c>
      <c r="J1465" s="32">
        <v>42388</v>
      </c>
      <c r="K1465" s="30"/>
      <c r="L1465" s="32">
        <v>39428</v>
      </c>
      <c r="M1465" s="30">
        <v>2496.6</v>
      </c>
      <c r="N1465" s="30">
        <v>0</v>
      </c>
      <c r="O1465" s="30">
        <v>13.87</v>
      </c>
      <c r="P1465" s="30">
        <v>166.44</v>
      </c>
      <c r="Q1465" s="30">
        <v>13.87</v>
      </c>
      <c r="R1465" s="30">
        <v>166.44</v>
      </c>
      <c r="S1465" s="30">
        <v>1718.02</v>
      </c>
      <c r="T1465" s="30">
        <v>778.58</v>
      </c>
      <c r="U1465" s="30">
        <v>778.58</v>
      </c>
      <c r="V1465" s="30">
        <v>13.87</v>
      </c>
      <c r="W1465" s="30">
        <v>166.44</v>
      </c>
      <c r="X1465" s="30">
        <v>13.87</v>
      </c>
      <c r="Y1465" s="30">
        <v>166.44</v>
      </c>
      <c r="Z1465" s="30">
        <v>1718.02</v>
      </c>
      <c r="AA1465" s="30">
        <v>1166.94</v>
      </c>
      <c r="AB1465" s="30">
        <v>0</v>
      </c>
      <c r="AC1465" s="30">
        <v>0</v>
      </c>
      <c r="AD1465" s="30">
        <v>0</v>
      </c>
    </row>
    <row r="1466" spans="1:30" hidden="1">
      <c r="A1466" s="30" t="s">
        <v>2319</v>
      </c>
      <c r="B1466" s="30" t="s">
        <v>2320</v>
      </c>
      <c r="C1466" s="30" t="b">
        <v>1</v>
      </c>
      <c r="D1466" s="30" t="s">
        <v>1240</v>
      </c>
      <c r="E1466" s="30" t="s">
        <v>10607</v>
      </c>
      <c r="F1466" s="30"/>
      <c r="G1466" s="30" t="s">
        <v>10608</v>
      </c>
      <c r="H1466" s="30">
        <v>0</v>
      </c>
      <c r="I1466" s="32">
        <v>43190</v>
      </c>
      <c r="J1466" s="32">
        <v>42388</v>
      </c>
      <c r="K1466" s="30"/>
      <c r="L1466" s="32">
        <v>40688</v>
      </c>
      <c r="M1466" s="30">
        <v>2873.5</v>
      </c>
      <c r="N1466" s="30">
        <v>0</v>
      </c>
      <c r="O1466" s="30">
        <v>3.98</v>
      </c>
      <c r="P1466" s="30">
        <v>47.88</v>
      </c>
      <c r="Q1466" s="30">
        <v>3.99</v>
      </c>
      <c r="R1466" s="30">
        <v>47.85</v>
      </c>
      <c r="S1466" s="30">
        <v>2869.52</v>
      </c>
      <c r="T1466" s="30">
        <v>3.98</v>
      </c>
      <c r="U1466" s="30">
        <v>3.98</v>
      </c>
      <c r="V1466" s="30">
        <v>3.98</v>
      </c>
      <c r="W1466" s="30">
        <v>47.88</v>
      </c>
      <c r="X1466" s="30">
        <v>3.99</v>
      </c>
      <c r="Y1466" s="30">
        <v>47.85</v>
      </c>
      <c r="Z1466" s="30">
        <v>2869.52</v>
      </c>
      <c r="AA1466" s="30">
        <v>95.72</v>
      </c>
      <c r="AB1466" s="30">
        <v>0</v>
      </c>
      <c r="AC1466" s="30">
        <v>0</v>
      </c>
      <c r="AD1466" s="30">
        <v>0</v>
      </c>
    </row>
    <row r="1467" spans="1:30" hidden="1">
      <c r="A1467" s="30" t="s">
        <v>2321</v>
      </c>
      <c r="B1467" s="30" t="s">
        <v>2322</v>
      </c>
      <c r="C1467" s="30" t="b">
        <v>1</v>
      </c>
      <c r="D1467" s="30" t="s">
        <v>1240</v>
      </c>
      <c r="E1467" s="30" t="s">
        <v>10607</v>
      </c>
      <c r="F1467" s="30"/>
      <c r="G1467" s="30" t="s">
        <v>10608</v>
      </c>
      <c r="H1467" s="30">
        <v>0</v>
      </c>
      <c r="I1467" s="32">
        <v>43190</v>
      </c>
      <c r="J1467" s="32">
        <v>42388</v>
      </c>
      <c r="K1467" s="30"/>
      <c r="L1467" s="32">
        <v>40688</v>
      </c>
      <c r="M1467" s="30">
        <v>2154.42</v>
      </c>
      <c r="N1467" s="30">
        <v>0</v>
      </c>
      <c r="O1467" s="30">
        <v>15.93</v>
      </c>
      <c r="P1467" s="30">
        <v>191.21</v>
      </c>
      <c r="Q1467" s="30">
        <v>15.94</v>
      </c>
      <c r="R1467" s="30">
        <v>191.22</v>
      </c>
      <c r="S1467" s="30">
        <v>2138.4899999999998</v>
      </c>
      <c r="T1467" s="30">
        <v>15.93</v>
      </c>
      <c r="U1467" s="30">
        <v>15.93</v>
      </c>
      <c r="V1467" s="30">
        <v>15.93</v>
      </c>
      <c r="W1467" s="30">
        <v>191.21</v>
      </c>
      <c r="X1467" s="30">
        <v>15.94</v>
      </c>
      <c r="Y1467" s="30">
        <v>191.22</v>
      </c>
      <c r="Z1467" s="30">
        <v>2138.4899999999998</v>
      </c>
      <c r="AA1467" s="30">
        <v>382.43</v>
      </c>
      <c r="AB1467" s="30">
        <v>0</v>
      </c>
      <c r="AC1467" s="30">
        <v>0</v>
      </c>
      <c r="AD1467" s="30">
        <v>0</v>
      </c>
    </row>
    <row r="1468" spans="1:30" hidden="1">
      <c r="A1468" s="30" t="s">
        <v>2323</v>
      </c>
      <c r="B1468" s="30" t="s">
        <v>2324</v>
      </c>
      <c r="C1468" s="30" t="b">
        <v>1</v>
      </c>
      <c r="D1468" s="30" t="s">
        <v>1240</v>
      </c>
      <c r="E1468" s="30" t="s">
        <v>10607</v>
      </c>
      <c r="F1468" s="30"/>
      <c r="G1468" s="30" t="s">
        <v>10608</v>
      </c>
      <c r="H1468" s="30">
        <v>9</v>
      </c>
      <c r="I1468" s="32">
        <v>43190</v>
      </c>
      <c r="J1468" s="32">
        <v>42388</v>
      </c>
      <c r="K1468" s="30"/>
      <c r="L1468" s="32">
        <v>40643</v>
      </c>
      <c r="M1468" s="30">
        <v>1488.84</v>
      </c>
      <c r="N1468" s="30">
        <v>0</v>
      </c>
      <c r="O1468" s="30">
        <v>10.36</v>
      </c>
      <c r="P1468" s="30">
        <v>124.25</v>
      </c>
      <c r="Q1468" s="30">
        <v>10.35</v>
      </c>
      <c r="R1468" s="30">
        <v>124.26</v>
      </c>
      <c r="S1468" s="30">
        <v>1488.84</v>
      </c>
      <c r="T1468" s="30">
        <v>0</v>
      </c>
      <c r="U1468" s="30">
        <v>0</v>
      </c>
      <c r="V1468" s="30">
        <v>10.36</v>
      </c>
      <c r="W1468" s="30">
        <v>124.25</v>
      </c>
      <c r="X1468" s="30">
        <v>10.35</v>
      </c>
      <c r="Y1468" s="30">
        <v>124.26</v>
      </c>
      <c r="Z1468" s="30">
        <v>1488.84</v>
      </c>
      <c r="AA1468" s="30">
        <v>248.51</v>
      </c>
      <c r="AB1468" s="30">
        <v>0</v>
      </c>
      <c r="AC1468" s="30">
        <v>0</v>
      </c>
      <c r="AD1468" s="30">
        <v>0</v>
      </c>
    </row>
    <row r="1469" spans="1:30" hidden="1">
      <c r="A1469" s="30" t="s">
        <v>2325</v>
      </c>
      <c r="B1469" s="30" t="s">
        <v>2326</v>
      </c>
      <c r="C1469" s="30" t="b">
        <v>1</v>
      </c>
      <c r="D1469" s="30" t="s">
        <v>1240</v>
      </c>
      <c r="E1469" s="30" t="s">
        <v>10607</v>
      </c>
      <c r="F1469" s="30"/>
      <c r="G1469" s="30" t="s">
        <v>10608</v>
      </c>
      <c r="H1469" s="30">
        <v>9</v>
      </c>
      <c r="I1469" s="32">
        <v>43190</v>
      </c>
      <c r="J1469" s="32">
        <v>42388</v>
      </c>
      <c r="K1469" s="30"/>
      <c r="L1469" s="32">
        <v>40643</v>
      </c>
      <c r="M1469" s="30">
        <v>772.92</v>
      </c>
      <c r="N1469" s="30">
        <v>0</v>
      </c>
      <c r="O1469" s="30">
        <v>5.38</v>
      </c>
      <c r="P1469" s="30">
        <v>64.489999999999995</v>
      </c>
      <c r="Q1469" s="30">
        <v>5.37</v>
      </c>
      <c r="R1469" s="30">
        <v>64.5</v>
      </c>
      <c r="S1469" s="30">
        <v>772.92</v>
      </c>
      <c r="T1469" s="30">
        <v>0</v>
      </c>
      <c r="U1469" s="30">
        <v>0</v>
      </c>
      <c r="V1469" s="30">
        <v>5.38</v>
      </c>
      <c r="W1469" s="30">
        <v>64.489999999999995</v>
      </c>
      <c r="X1469" s="30">
        <v>5.37</v>
      </c>
      <c r="Y1469" s="30">
        <v>64.5</v>
      </c>
      <c r="Z1469" s="30">
        <v>772.92</v>
      </c>
      <c r="AA1469" s="30">
        <v>128.99</v>
      </c>
      <c r="AB1469" s="30">
        <v>0</v>
      </c>
      <c r="AC1469" s="30">
        <v>0</v>
      </c>
      <c r="AD1469" s="30">
        <v>0</v>
      </c>
    </row>
    <row r="1470" spans="1:30" hidden="1">
      <c r="A1470" s="30" t="s">
        <v>2327</v>
      </c>
      <c r="B1470" s="30" t="s">
        <v>2328</v>
      </c>
      <c r="C1470" s="30" t="b">
        <v>1</v>
      </c>
      <c r="D1470" s="30" t="s">
        <v>1240</v>
      </c>
      <c r="E1470" s="30" t="s">
        <v>10607</v>
      </c>
      <c r="F1470" s="30"/>
      <c r="G1470" s="30" t="s">
        <v>10608</v>
      </c>
      <c r="H1470" s="30">
        <v>9</v>
      </c>
      <c r="I1470" s="32">
        <v>43190</v>
      </c>
      <c r="J1470" s="32">
        <v>42388</v>
      </c>
      <c r="K1470" s="30"/>
      <c r="L1470" s="32">
        <v>40643</v>
      </c>
      <c r="M1470" s="30">
        <v>2952.6</v>
      </c>
      <c r="N1470" s="30">
        <v>0</v>
      </c>
      <c r="O1470" s="30">
        <v>20.54</v>
      </c>
      <c r="P1470" s="30">
        <v>246.36</v>
      </c>
      <c r="Q1470" s="30">
        <v>20.53</v>
      </c>
      <c r="R1470" s="30">
        <v>246.38</v>
      </c>
      <c r="S1470" s="30">
        <v>2952.6</v>
      </c>
      <c r="T1470" s="30">
        <v>0</v>
      </c>
      <c r="U1470" s="30">
        <v>0</v>
      </c>
      <c r="V1470" s="30">
        <v>20.54</v>
      </c>
      <c r="W1470" s="30">
        <v>246.36</v>
      </c>
      <c r="X1470" s="30">
        <v>20.53</v>
      </c>
      <c r="Y1470" s="30">
        <v>246.38</v>
      </c>
      <c r="Z1470" s="30">
        <v>2952.6</v>
      </c>
      <c r="AA1470" s="30">
        <v>492.74</v>
      </c>
      <c r="AB1470" s="30">
        <v>0</v>
      </c>
      <c r="AC1470" s="30">
        <v>0</v>
      </c>
      <c r="AD1470" s="30">
        <v>0</v>
      </c>
    </row>
    <row r="1471" spans="1:30" hidden="1">
      <c r="A1471" s="30" t="s">
        <v>2329</v>
      </c>
      <c r="B1471" s="30" t="s">
        <v>2330</v>
      </c>
      <c r="C1471" s="30" t="b">
        <v>1</v>
      </c>
      <c r="D1471" s="30" t="s">
        <v>1240</v>
      </c>
      <c r="E1471" s="30" t="s">
        <v>10607</v>
      </c>
      <c r="F1471" s="30"/>
      <c r="G1471" s="30" t="s">
        <v>10608</v>
      </c>
      <c r="H1471" s="30">
        <v>0</v>
      </c>
      <c r="I1471" s="32">
        <v>43190</v>
      </c>
      <c r="J1471" s="32">
        <v>42388</v>
      </c>
      <c r="K1471" s="30"/>
      <c r="L1471" s="32">
        <v>40847</v>
      </c>
      <c r="M1471" s="30">
        <v>1869.6</v>
      </c>
      <c r="N1471" s="30">
        <v>0</v>
      </c>
      <c r="O1471" s="30">
        <v>17.239999999999998</v>
      </c>
      <c r="P1471" s="30">
        <v>206.8</v>
      </c>
      <c r="Q1471" s="30">
        <v>17.23</v>
      </c>
      <c r="R1471" s="30">
        <v>206.82</v>
      </c>
      <c r="S1471" s="30">
        <v>1766.19</v>
      </c>
      <c r="T1471" s="30">
        <v>103.41</v>
      </c>
      <c r="U1471" s="30">
        <v>103.41</v>
      </c>
      <c r="V1471" s="30">
        <v>17.239999999999998</v>
      </c>
      <c r="W1471" s="30">
        <v>206.8</v>
      </c>
      <c r="X1471" s="30">
        <v>17.23</v>
      </c>
      <c r="Y1471" s="30">
        <v>206.82</v>
      </c>
      <c r="Z1471" s="30">
        <v>1766.19</v>
      </c>
      <c r="AA1471" s="30">
        <v>620.41999999999996</v>
      </c>
      <c r="AB1471" s="30">
        <v>0</v>
      </c>
      <c r="AC1471" s="30">
        <v>0</v>
      </c>
      <c r="AD1471" s="30">
        <v>0</v>
      </c>
    </row>
    <row r="1472" spans="1:30" hidden="1">
      <c r="A1472" s="30" t="s">
        <v>2331</v>
      </c>
      <c r="B1472" s="30" t="s">
        <v>2332</v>
      </c>
      <c r="C1472" s="30" t="b">
        <v>1</v>
      </c>
      <c r="D1472" s="30" t="s">
        <v>1240</v>
      </c>
      <c r="E1472" s="30" t="s">
        <v>10607</v>
      </c>
      <c r="F1472" s="30"/>
      <c r="G1472" s="30" t="s">
        <v>10608</v>
      </c>
      <c r="H1472" s="30">
        <v>0</v>
      </c>
      <c r="I1472" s="32">
        <v>43190</v>
      </c>
      <c r="J1472" s="32">
        <v>42388</v>
      </c>
      <c r="K1472" s="30"/>
      <c r="L1472" s="32">
        <v>40847</v>
      </c>
      <c r="M1472" s="30">
        <v>872.1</v>
      </c>
      <c r="N1472" s="30">
        <v>0</v>
      </c>
      <c r="O1472" s="30">
        <v>8.0500000000000007</v>
      </c>
      <c r="P1472" s="30">
        <v>96.52</v>
      </c>
      <c r="Q1472" s="30">
        <v>8.0399999999999991</v>
      </c>
      <c r="R1472" s="30">
        <v>96.54</v>
      </c>
      <c r="S1472" s="30">
        <v>823.83</v>
      </c>
      <c r="T1472" s="30">
        <v>48.27</v>
      </c>
      <c r="U1472" s="30">
        <v>48.27</v>
      </c>
      <c r="V1472" s="30">
        <v>8.0500000000000007</v>
      </c>
      <c r="W1472" s="30">
        <v>96.52</v>
      </c>
      <c r="X1472" s="30">
        <v>8.0399999999999991</v>
      </c>
      <c r="Y1472" s="30">
        <v>96.54</v>
      </c>
      <c r="Z1472" s="30">
        <v>823.83</v>
      </c>
      <c r="AA1472" s="30">
        <v>289.60000000000002</v>
      </c>
      <c r="AB1472" s="30">
        <v>0</v>
      </c>
      <c r="AC1472" s="30">
        <v>0</v>
      </c>
      <c r="AD1472" s="30">
        <v>0</v>
      </c>
    </row>
    <row r="1473" spans="1:30" hidden="1">
      <c r="A1473" s="30" t="s">
        <v>2333</v>
      </c>
      <c r="B1473" s="30" t="s">
        <v>2334</v>
      </c>
      <c r="C1473" s="30" t="b">
        <v>1</v>
      </c>
      <c r="D1473" s="30" t="s">
        <v>1240</v>
      </c>
      <c r="E1473" s="30" t="s">
        <v>10607</v>
      </c>
      <c r="F1473" s="30"/>
      <c r="G1473" s="30" t="s">
        <v>10608</v>
      </c>
      <c r="H1473" s="30">
        <v>0</v>
      </c>
      <c r="I1473" s="32">
        <v>43190</v>
      </c>
      <c r="J1473" s="32">
        <v>42388</v>
      </c>
      <c r="K1473" s="30"/>
      <c r="L1473" s="32">
        <v>39539</v>
      </c>
      <c r="M1473" s="30">
        <v>1566.34</v>
      </c>
      <c r="N1473" s="30">
        <v>0</v>
      </c>
      <c r="O1473" s="30">
        <v>8.6999999999999993</v>
      </c>
      <c r="P1473" s="30">
        <v>104.4</v>
      </c>
      <c r="Q1473" s="30">
        <v>8.6999999999999993</v>
      </c>
      <c r="R1473" s="30">
        <v>104.4</v>
      </c>
      <c r="S1473" s="30">
        <v>1409.9</v>
      </c>
      <c r="T1473" s="30">
        <v>156.44</v>
      </c>
      <c r="U1473" s="30">
        <v>156.44</v>
      </c>
      <c r="V1473" s="30">
        <v>8.6999999999999993</v>
      </c>
      <c r="W1473" s="30">
        <v>104.4</v>
      </c>
      <c r="X1473" s="30">
        <v>8.6999999999999993</v>
      </c>
      <c r="Y1473" s="30">
        <v>104.4</v>
      </c>
      <c r="Z1473" s="30">
        <v>1409.9</v>
      </c>
      <c r="AA1473" s="30">
        <v>365.24</v>
      </c>
      <c r="AB1473" s="30">
        <v>0</v>
      </c>
      <c r="AC1473" s="30">
        <v>0</v>
      </c>
      <c r="AD1473" s="30">
        <v>0</v>
      </c>
    </row>
    <row r="1474" spans="1:30" hidden="1">
      <c r="A1474" s="30" t="s">
        <v>2335</v>
      </c>
      <c r="B1474" s="30" t="s">
        <v>2336</v>
      </c>
      <c r="C1474" s="30" t="b">
        <v>1</v>
      </c>
      <c r="D1474" s="30" t="s">
        <v>1240</v>
      </c>
      <c r="E1474" s="30" t="s">
        <v>10607</v>
      </c>
      <c r="F1474" s="30"/>
      <c r="G1474" s="30" t="s">
        <v>10608</v>
      </c>
      <c r="H1474" s="30">
        <v>0</v>
      </c>
      <c r="I1474" s="32">
        <v>43190</v>
      </c>
      <c r="J1474" s="32">
        <v>42388</v>
      </c>
      <c r="K1474" s="30"/>
      <c r="L1474" s="32">
        <v>39539</v>
      </c>
      <c r="M1474" s="30">
        <v>922.04</v>
      </c>
      <c r="N1474" s="30">
        <v>0</v>
      </c>
      <c r="O1474" s="30">
        <v>5.12</v>
      </c>
      <c r="P1474" s="30">
        <v>61.44</v>
      </c>
      <c r="Q1474" s="30">
        <v>5.12</v>
      </c>
      <c r="R1474" s="30">
        <v>61.44</v>
      </c>
      <c r="S1474" s="30">
        <v>731.57</v>
      </c>
      <c r="T1474" s="30">
        <v>190.47</v>
      </c>
      <c r="U1474" s="30">
        <v>190.47</v>
      </c>
      <c r="V1474" s="30">
        <v>5.12</v>
      </c>
      <c r="W1474" s="30">
        <v>61.44</v>
      </c>
      <c r="X1474" s="30">
        <v>5.12</v>
      </c>
      <c r="Y1474" s="30">
        <v>61.44</v>
      </c>
      <c r="Z1474" s="30">
        <v>731.57</v>
      </c>
      <c r="AA1474" s="30">
        <v>313.35000000000002</v>
      </c>
      <c r="AB1474" s="30">
        <v>0</v>
      </c>
      <c r="AC1474" s="30">
        <v>0</v>
      </c>
      <c r="AD1474" s="30">
        <v>0</v>
      </c>
    </row>
    <row r="1475" spans="1:30" hidden="1">
      <c r="A1475" s="30" t="s">
        <v>2337</v>
      </c>
      <c r="B1475" s="30" t="s">
        <v>2338</v>
      </c>
      <c r="C1475" s="30" t="b">
        <v>1</v>
      </c>
      <c r="D1475" s="30" t="s">
        <v>1240</v>
      </c>
      <c r="E1475" s="30" t="s">
        <v>10607</v>
      </c>
      <c r="F1475" s="30"/>
      <c r="G1475" s="30" t="s">
        <v>10608</v>
      </c>
      <c r="H1475" s="30">
        <v>9</v>
      </c>
      <c r="I1475" s="32">
        <v>43190</v>
      </c>
      <c r="J1475" s="32">
        <v>42388</v>
      </c>
      <c r="K1475" s="30"/>
      <c r="L1475" s="32">
        <v>40643</v>
      </c>
      <c r="M1475" s="30">
        <v>772.92</v>
      </c>
      <c r="N1475" s="30">
        <v>0</v>
      </c>
      <c r="O1475" s="30">
        <v>5.38</v>
      </c>
      <c r="P1475" s="30">
        <v>64.489999999999995</v>
      </c>
      <c r="Q1475" s="30">
        <v>5.37</v>
      </c>
      <c r="R1475" s="30">
        <v>64.5</v>
      </c>
      <c r="S1475" s="30">
        <v>772.92</v>
      </c>
      <c r="T1475" s="30">
        <v>0</v>
      </c>
      <c r="U1475" s="30">
        <v>0</v>
      </c>
      <c r="V1475" s="30">
        <v>5.38</v>
      </c>
      <c r="W1475" s="30">
        <v>64.489999999999995</v>
      </c>
      <c r="X1475" s="30">
        <v>5.37</v>
      </c>
      <c r="Y1475" s="30">
        <v>64.5</v>
      </c>
      <c r="Z1475" s="30">
        <v>772.92</v>
      </c>
      <c r="AA1475" s="30">
        <v>128.99</v>
      </c>
      <c r="AB1475" s="30">
        <v>0</v>
      </c>
      <c r="AC1475" s="30">
        <v>0</v>
      </c>
      <c r="AD1475" s="30">
        <v>0</v>
      </c>
    </row>
    <row r="1476" spans="1:30" hidden="1">
      <c r="A1476" s="30" t="s">
        <v>2339</v>
      </c>
      <c r="B1476" s="30" t="s">
        <v>2340</v>
      </c>
      <c r="C1476" s="30" t="b">
        <v>1</v>
      </c>
      <c r="D1476" s="30" t="s">
        <v>1240</v>
      </c>
      <c r="E1476" s="30" t="s">
        <v>10607</v>
      </c>
      <c r="F1476" s="30"/>
      <c r="G1476" s="30" t="s">
        <v>10608</v>
      </c>
      <c r="H1476" s="30">
        <v>9</v>
      </c>
      <c r="I1476" s="32">
        <v>43190</v>
      </c>
      <c r="J1476" s="32">
        <v>42388</v>
      </c>
      <c r="K1476" s="30"/>
      <c r="L1476" s="32">
        <v>40643</v>
      </c>
      <c r="M1476" s="30">
        <v>772.92</v>
      </c>
      <c r="N1476" s="30">
        <v>0</v>
      </c>
      <c r="O1476" s="30">
        <v>5.38</v>
      </c>
      <c r="P1476" s="30">
        <v>64.489999999999995</v>
      </c>
      <c r="Q1476" s="30">
        <v>5.37</v>
      </c>
      <c r="R1476" s="30">
        <v>64.5</v>
      </c>
      <c r="S1476" s="30">
        <v>772.92</v>
      </c>
      <c r="T1476" s="30">
        <v>0</v>
      </c>
      <c r="U1476" s="30">
        <v>0</v>
      </c>
      <c r="V1476" s="30">
        <v>5.38</v>
      </c>
      <c r="W1476" s="30">
        <v>64.489999999999995</v>
      </c>
      <c r="X1476" s="30">
        <v>5.37</v>
      </c>
      <c r="Y1476" s="30">
        <v>64.5</v>
      </c>
      <c r="Z1476" s="30">
        <v>772.92</v>
      </c>
      <c r="AA1476" s="30">
        <v>128.99</v>
      </c>
      <c r="AB1476" s="30">
        <v>0</v>
      </c>
      <c r="AC1476" s="30">
        <v>0</v>
      </c>
      <c r="AD1476" s="30">
        <v>0</v>
      </c>
    </row>
    <row r="1477" spans="1:30" hidden="1">
      <c r="A1477" s="30" t="s">
        <v>2341</v>
      </c>
      <c r="B1477" s="30" t="s">
        <v>2342</v>
      </c>
      <c r="C1477" s="30" t="b">
        <v>1</v>
      </c>
      <c r="D1477" s="30" t="s">
        <v>1240</v>
      </c>
      <c r="E1477" s="30" t="s">
        <v>10607</v>
      </c>
      <c r="F1477" s="30"/>
      <c r="G1477" s="30" t="s">
        <v>10608</v>
      </c>
      <c r="H1477" s="30">
        <v>9</v>
      </c>
      <c r="I1477" s="32">
        <v>43190</v>
      </c>
      <c r="J1477" s="32">
        <v>42388</v>
      </c>
      <c r="K1477" s="30"/>
      <c r="L1477" s="32">
        <v>40643</v>
      </c>
      <c r="M1477" s="30">
        <v>1727.1</v>
      </c>
      <c r="N1477" s="30">
        <v>0</v>
      </c>
      <c r="O1477" s="30">
        <v>12.01</v>
      </c>
      <c r="P1477" s="30">
        <v>144.12</v>
      </c>
      <c r="Q1477" s="30">
        <v>12</v>
      </c>
      <c r="R1477" s="30">
        <v>144.06</v>
      </c>
      <c r="S1477" s="30">
        <v>1727.1</v>
      </c>
      <c r="T1477" s="30">
        <v>0</v>
      </c>
      <c r="U1477" s="30">
        <v>0</v>
      </c>
      <c r="V1477" s="30">
        <v>12.01</v>
      </c>
      <c r="W1477" s="30">
        <v>144.12</v>
      </c>
      <c r="X1477" s="30">
        <v>12</v>
      </c>
      <c r="Y1477" s="30">
        <v>144.06</v>
      </c>
      <c r="Z1477" s="30">
        <v>1727.1</v>
      </c>
      <c r="AA1477" s="30">
        <v>288.18</v>
      </c>
      <c r="AB1477" s="30">
        <v>0</v>
      </c>
      <c r="AC1477" s="30">
        <v>0</v>
      </c>
      <c r="AD1477" s="30">
        <v>0</v>
      </c>
    </row>
    <row r="1478" spans="1:30" hidden="1">
      <c r="A1478" s="30" t="s">
        <v>2343</v>
      </c>
      <c r="B1478" s="30" t="s">
        <v>2344</v>
      </c>
      <c r="C1478" s="30" t="b">
        <v>1</v>
      </c>
      <c r="D1478" s="30" t="s">
        <v>1240</v>
      </c>
      <c r="E1478" s="30" t="s">
        <v>10607</v>
      </c>
      <c r="F1478" s="30"/>
      <c r="G1478" s="30" t="s">
        <v>10608</v>
      </c>
      <c r="H1478" s="30">
        <v>0</v>
      </c>
      <c r="I1478" s="32">
        <v>43190</v>
      </c>
      <c r="J1478" s="32">
        <v>42388</v>
      </c>
      <c r="K1478" s="30"/>
      <c r="L1478" s="32">
        <v>37772</v>
      </c>
      <c r="M1478" s="30">
        <v>675.44</v>
      </c>
      <c r="N1478" s="30">
        <v>0</v>
      </c>
      <c r="O1478" s="30">
        <v>3.75</v>
      </c>
      <c r="P1478" s="30">
        <v>45</v>
      </c>
      <c r="Q1478" s="30">
        <v>3.75</v>
      </c>
      <c r="R1478" s="30">
        <v>45</v>
      </c>
      <c r="S1478" s="30">
        <v>640.98</v>
      </c>
      <c r="T1478" s="30">
        <v>34.46</v>
      </c>
      <c r="U1478" s="30">
        <v>34.46</v>
      </c>
      <c r="V1478" s="30">
        <v>3.75</v>
      </c>
      <c r="W1478" s="30">
        <v>45</v>
      </c>
      <c r="X1478" s="30">
        <v>3.75</v>
      </c>
      <c r="Y1478" s="30">
        <v>45</v>
      </c>
      <c r="Z1478" s="30">
        <v>640.98</v>
      </c>
      <c r="AA1478" s="30">
        <v>120.71</v>
      </c>
      <c r="AB1478" s="30">
        <v>0</v>
      </c>
      <c r="AC1478" s="30">
        <v>0</v>
      </c>
      <c r="AD1478" s="30">
        <v>0</v>
      </c>
    </row>
    <row r="1479" spans="1:30" hidden="1">
      <c r="A1479" s="30" t="s">
        <v>2345</v>
      </c>
      <c r="B1479" s="30" t="s">
        <v>2346</v>
      </c>
      <c r="C1479" s="30" t="b">
        <v>1</v>
      </c>
      <c r="D1479" s="30" t="s">
        <v>1240</v>
      </c>
      <c r="E1479" s="30" t="s">
        <v>10607</v>
      </c>
      <c r="F1479" s="30"/>
      <c r="G1479" s="30" t="s">
        <v>10608</v>
      </c>
      <c r="H1479" s="30">
        <v>9</v>
      </c>
      <c r="I1479" s="32">
        <v>43008</v>
      </c>
      <c r="J1479" s="32">
        <v>42388</v>
      </c>
      <c r="K1479" s="30"/>
      <c r="L1479" s="32">
        <v>37194</v>
      </c>
      <c r="M1479" s="30">
        <v>550</v>
      </c>
      <c r="N1479" s="30">
        <v>0</v>
      </c>
      <c r="O1479" s="30">
        <v>2.69</v>
      </c>
      <c r="P1479" s="30">
        <v>32.21</v>
      </c>
      <c r="Q1479" s="30">
        <v>2.68</v>
      </c>
      <c r="R1479" s="30">
        <v>16.11</v>
      </c>
      <c r="S1479" s="30">
        <v>550</v>
      </c>
      <c r="T1479" s="30">
        <v>0</v>
      </c>
      <c r="U1479" s="30">
        <v>0</v>
      </c>
      <c r="V1479" s="30">
        <v>2.69</v>
      </c>
      <c r="W1479" s="30">
        <v>32.21</v>
      </c>
      <c r="X1479" s="30">
        <v>2.68</v>
      </c>
      <c r="Y1479" s="30">
        <v>16.11</v>
      </c>
      <c r="Z1479" s="30">
        <v>550</v>
      </c>
      <c r="AA1479" s="30">
        <v>64.430000000000007</v>
      </c>
      <c r="AB1479" s="30">
        <v>0</v>
      </c>
      <c r="AC1479" s="30">
        <v>0</v>
      </c>
      <c r="AD1479" s="30">
        <v>0</v>
      </c>
    </row>
    <row r="1480" spans="1:30" hidden="1">
      <c r="A1480" s="30" t="s">
        <v>10759</v>
      </c>
      <c r="B1480" s="30" t="s">
        <v>10760</v>
      </c>
      <c r="C1480" s="30" t="b">
        <v>1</v>
      </c>
      <c r="D1480" s="30" t="s">
        <v>1240</v>
      </c>
      <c r="E1480" s="30" t="s">
        <v>10607</v>
      </c>
      <c r="F1480" s="30"/>
      <c r="G1480" s="30" t="s">
        <v>10608</v>
      </c>
      <c r="H1480" s="30">
        <v>10</v>
      </c>
      <c r="I1480" s="32">
        <v>42094</v>
      </c>
      <c r="J1480" s="32">
        <v>42388</v>
      </c>
      <c r="K1480" s="32">
        <v>42443</v>
      </c>
      <c r="L1480" s="32">
        <v>39356</v>
      </c>
      <c r="M1480" s="30">
        <v>896</v>
      </c>
      <c r="N1480" s="30">
        <v>0</v>
      </c>
      <c r="O1480" s="30">
        <v>0</v>
      </c>
      <c r="P1480" s="30">
        <v>59.94</v>
      </c>
      <c r="Q1480" s="30">
        <v>0</v>
      </c>
      <c r="R1480" s="30">
        <v>0</v>
      </c>
      <c r="S1480" s="30">
        <v>446.67</v>
      </c>
      <c r="T1480" s="30">
        <v>449.33</v>
      </c>
      <c r="U1480" s="30">
        <v>449.33</v>
      </c>
      <c r="V1480" s="30">
        <v>0</v>
      </c>
      <c r="W1480" s="30">
        <v>59.94</v>
      </c>
      <c r="X1480" s="30">
        <v>0</v>
      </c>
      <c r="Y1480" s="30">
        <v>0</v>
      </c>
      <c r="Z1480" s="30">
        <v>446.67</v>
      </c>
      <c r="AA1480" s="30">
        <v>449.33</v>
      </c>
      <c r="AB1480" s="30">
        <v>449.33</v>
      </c>
      <c r="AC1480" s="30">
        <v>0</v>
      </c>
      <c r="AD1480" s="30">
        <v>-449.33</v>
      </c>
    </row>
    <row r="1481" spans="1:30" hidden="1">
      <c r="A1481" s="30" t="s">
        <v>2347</v>
      </c>
      <c r="B1481" s="30" t="s">
        <v>2348</v>
      </c>
      <c r="C1481" s="30" t="b">
        <v>1</v>
      </c>
      <c r="D1481" s="30" t="s">
        <v>1240</v>
      </c>
      <c r="E1481" s="30" t="s">
        <v>10607</v>
      </c>
      <c r="F1481" s="30"/>
      <c r="G1481" s="30" t="s">
        <v>10608</v>
      </c>
      <c r="H1481" s="30">
        <v>0</v>
      </c>
      <c r="I1481" s="32">
        <v>43190</v>
      </c>
      <c r="J1481" s="32">
        <v>42388</v>
      </c>
      <c r="K1481" s="30"/>
      <c r="L1481" s="32">
        <v>39428</v>
      </c>
      <c r="M1481" s="30">
        <v>2496.6</v>
      </c>
      <c r="N1481" s="30">
        <v>0</v>
      </c>
      <c r="O1481" s="30">
        <v>13.87</v>
      </c>
      <c r="P1481" s="30">
        <v>166.44</v>
      </c>
      <c r="Q1481" s="30">
        <v>13.87</v>
      </c>
      <c r="R1481" s="30">
        <v>166.44</v>
      </c>
      <c r="S1481" s="30">
        <v>1718.02</v>
      </c>
      <c r="T1481" s="30">
        <v>778.58</v>
      </c>
      <c r="U1481" s="30">
        <v>778.58</v>
      </c>
      <c r="V1481" s="30">
        <v>13.87</v>
      </c>
      <c r="W1481" s="30">
        <v>166.44</v>
      </c>
      <c r="X1481" s="30">
        <v>13.87</v>
      </c>
      <c r="Y1481" s="30">
        <v>166.44</v>
      </c>
      <c r="Z1481" s="30">
        <v>1718.02</v>
      </c>
      <c r="AA1481" s="30">
        <v>1166.94</v>
      </c>
      <c r="AB1481" s="30">
        <v>0</v>
      </c>
      <c r="AC1481" s="30">
        <v>0</v>
      </c>
      <c r="AD1481" s="30">
        <v>0</v>
      </c>
    </row>
    <row r="1482" spans="1:30" hidden="1">
      <c r="A1482" s="30" t="s">
        <v>2349</v>
      </c>
      <c r="B1482" s="30" t="s">
        <v>2350</v>
      </c>
      <c r="C1482" s="30" t="b">
        <v>1</v>
      </c>
      <c r="D1482" s="30" t="s">
        <v>1240</v>
      </c>
      <c r="E1482" s="30" t="s">
        <v>10607</v>
      </c>
      <c r="F1482" s="30"/>
      <c r="G1482" s="30" t="s">
        <v>10608</v>
      </c>
      <c r="H1482" s="30">
        <v>0</v>
      </c>
      <c r="I1482" s="32">
        <v>43190</v>
      </c>
      <c r="J1482" s="32">
        <v>42388</v>
      </c>
      <c r="K1482" s="30"/>
      <c r="L1482" s="32">
        <v>39539</v>
      </c>
      <c r="M1482" s="30">
        <v>209.63</v>
      </c>
      <c r="N1482" s="30">
        <v>0</v>
      </c>
      <c r="O1482" s="30">
        <v>1.1599999999999999</v>
      </c>
      <c r="P1482" s="30">
        <v>13.97</v>
      </c>
      <c r="Q1482" s="30">
        <v>1.1599999999999999</v>
      </c>
      <c r="R1482" s="30">
        <v>13.92</v>
      </c>
      <c r="S1482" s="30">
        <v>190.15</v>
      </c>
      <c r="T1482" s="30">
        <v>19.48</v>
      </c>
      <c r="U1482" s="30">
        <v>19.48</v>
      </c>
      <c r="V1482" s="30">
        <v>1.1599999999999999</v>
      </c>
      <c r="W1482" s="30">
        <v>13.97</v>
      </c>
      <c r="X1482" s="30">
        <v>1.1599999999999999</v>
      </c>
      <c r="Y1482" s="30">
        <v>13.92</v>
      </c>
      <c r="Z1482" s="30">
        <v>190.15</v>
      </c>
      <c r="AA1482" s="30">
        <v>47.37</v>
      </c>
      <c r="AB1482" s="30">
        <v>0</v>
      </c>
      <c r="AC1482" s="30">
        <v>0</v>
      </c>
      <c r="AD1482" s="30">
        <v>0</v>
      </c>
    </row>
    <row r="1483" spans="1:30" hidden="1">
      <c r="A1483" s="30" t="s">
        <v>2351</v>
      </c>
      <c r="B1483" s="30" t="s">
        <v>2352</v>
      </c>
      <c r="C1483" s="30" t="b">
        <v>1</v>
      </c>
      <c r="D1483" s="30" t="s">
        <v>1240</v>
      </c>
      <c r="E1483" s="30" t="s">
        <v>10607</v>
      </c>
      <c r="F1483" s="30"/>
      <c r="G1483" s="30" t="s">
        <v>10608</v>
      </c>
      <c r="H1483" s="30">
        <v>0</v>
      </c>
      <c r="I1483" s="32">
        <v>43190</v>
      </c>
      <c r="J1483" s="32">
        <v>42388</v>
      </c>
      <c r="K1483" s="30"/>
      <c r="L1483" s="32">
        <v>39539</v>
      </c>
      <c r="M1483" s="30">
        <v>209.63</v>
      </c>
      <c r="N1483" s="30">
        <v>0</v>
      </c>
      <c r="O1483" s="30">
        <v>1.1599999999999999</v>
      </c>
      <c r="P1483" s="30">
        <v>13.97</v>
      </c>
      <c r="Q1483" s="30">
        <v>1.1599999999999999</v>
      </c>
      <c r="R1483" s="30">
        <v>13.92</v>
      </c>
      <c r="S1483" s="30">
        <v>190.15</v>
      </c>
      <c r="T1483" s="30">
        <v>19.48</v>
      </c>
      <c r="U1483" s="30">
        <v>19.48</v>
      </c>
      <c r="V1483" s="30">
        <v>1.1599999999999999</v>
      </c>
      <c r="W1483" s="30">
        <v>13.97</v>
      </c>
      <c r="X1483" s="30">
        <v>1.1599999999999999</v>
      </c>
      <c r="Y1483" s="30">
        <v>13.92</v>
      </c>
      <c r="Z1483" s="30">
        <v>190.15</v>
      </c>
      <c r="AA1483" s="30">
        <v>47.37</v>
      </c>
      <c r="AB1483" s="30">
        <v>0</v>
      </c>
      <c r="AC1483" s="30">
        <v>0</v>
      </c>
      <c r="AD1483" s="30">
        <v>0</v>
      </c>
    </row>
    <row r="1484" spans="1:30" hidden="1">
      <c r="A1484" s="30" t="s">
        <v>2353</v>
      </c>
      <c r="B1484" s="30" t="s">
        <v>2354</v>
      </c>
      <c r="C1484" s="30" t="b">
        <v>1</v>
      </c>
      <c r="D1484" s="30" t="s">
        <v>1240</v>
      </c>
      <c r="E1484" s="30" t="s">
        <v>10607</v>
      </c>
      <c r="F1484" s="30"/>
      <c r="G1484" s="30" t="s">
        <v>10608</v>
      </c>
      <c r="H1484" s="30">
        <v>0</v>
      </c>
      <c r="I1484" s="32">
        <v>43190</v>
      </c>
      <c r="J1484" s="32">
        <v>42388</v>
      </c>
      <c r="K1484" s="30"/>
      <c r="L1484" s="32">
        <v>39539</v>
      </c>
      <c r="M1484" s="30">
        <v>1000.16</v>
      </c>
      <c r="N1484" s="30">
        <v>0</v>
      </c>
      <c r="O1484" s="30">
        <v>5.56</v>
      </c>
      <c r="P1484" s="30">
        <v>66.72</v>
      </c>
      <c r="Q1484" s="30">
        <v>5.56</v>
      </c>
      <c r="R1484" s="30">
        <v>66.72</v>
      </c>
      <c r="S1484" s="30">
        <v>880.59</v>
      </c>
      <c r="T1484" s="30">
        <v>119.57</v>
      </c>
      <c r="U1484" s="30">
        <v>119.57</v>
      </c>
      <c r="V1484" s="30">
        <v>5.56</v>
      </c>
      <c r="W1484" s="30">
        <v>66.72</v>
      </c>
      <c r="X1484" s="30">
        <v>5.56</v>
      </c>
      <c r="Y1484" s="30">
        <v>66.72</v>
      </c>
      <c r="Z1484" s="30">
        <v>880.59</v>
      </c>
      <c r="AA1484" s="30">
        <v>253.01</v>
      </c>
      <c r="AB1484" s="30">
        <v>0</v>
      </c>
      <c r="AC1484" s="30">
        <v>0</v>
      </c>
      <c r="AD1484" s="30">
        <v>0</v>
      </c>
    </row>
    <row r="1485" spans="1:30" hidden="1">
      <c r="A1485" s="30" t="s">
        <v>2355</v>
      </c>
      <c r="B1485" s="30" t="s">
        <v>2356</v>
      </c>
      <c r="C1485" s="30" t="b">
        <v>1</v>
      </c>
      <c r="D1485" s="30" t="s">
        <v>1240</v>
      </c>
      <c r="E1485" s="30" t="s">
        <v>10607</v>
      </c>
      <c r="F1485" s="30"/>
      <c r="G1485" s="30" t="s">
        <v>10608</v>
      </c>
      <c r="H1485" s="30">
        <v>0</v>
      </c>
      <c r="I1485" s="32">
        <v>43190</v>
      </c>
      <c r="J1485" s="32">
        <v>42388</v>
      </c>
      <c r="K1485" s="30"/>
      <c r="L1485" s="32">
        <v>39539</v>
      </c>
      <c r="M1485" s="30">
        <v>922.04</v>
      </c>
      <c r="N1485" s="30">
        <v>0</v>
      </c>
      <c r="O1485" s="30">
        <v>5.12</v>
      </c>
      <c r="P1485" s="30">
        <v>61.44</v>
      </c>
      <c r="Q1485" s="30">
        <v>5.12</v>
      </c>
      <c r="R1485" s="30">
        <v>61.44</v>
      </c>
      <c r="S1485" s="30">
        <v>731.57</v>
      </c>
      <c r="T1485" s="30">
        <v>190.47</v>
      </c>
      <c r="U1485" s="30">
        <v>190.47</v>
      </c>
      <c r="V1485" s="30">
        <v>5.12</v>
      </c>
      <c r="W1485" s="30">
        <v>61.44</v>
      </c>
      <c r="X1485" s="30">
        <v>5.12</v>
      </c>
      <c r="Y1485" s="30">
        <v>61.44</v>
      </c>
      <c r="Z1485" s="30">
        <v>731.57</v>
      </c>
      <c r="AA1485" s="30">
        <v>313.35000000000002</v>
      </c>
      <c r="AB1485" s="30">
        <v>0</v>
      </c>
      <c r="AC1485" s="30">
        <v>0</v>
      </c>
      <c r="AD1485" s="30">
        <v>0</v>
      </c>
    </row>
    <row r="1486" spans="1:30" hidden="1">
      <c r="A1486" s="30" t="s">
        <v>2357</v>
      </c>
      <c r="B1486" s="30" t="s">
        <v>2358</v>
      </c>
      <c r="C1486" s="30" t="b">
        <v>1</v>
      </c>
      <c r="D1486" s="30" t="s">
        <v>1240</v>
      </c>
      <c r="E1486" s="30" t="s">
        <v>10607</v>
      </c>
      <c r="F1486" s="30"/>
      <c r="G1486" s="30" t="s">
        <v>10608</v>
      </c>
      <c r="H1486" s="30">
        <v>0</v>
      </c>
      <c r="I1486" s="32">
        <v>43190</v>
      </c>
      <c r="J1486" s="32">
        <v>42388</v>
      </c>
      <c r="K1486" s="30"/>
      <c r="L1486" s="32">
        <v>39539</v>
      </c>
      <c r="M1486" s="30">
        <v>433.77</v>
      </c>
      <c r="N1486" s="30">
        <v>0</v>
      </c>
      <c r="O1486" s="30">
        <v>2.41</v>
      </c>
      <c r="P1486" s="30">
        <v>28.92</v>
      </c>
      <c r="Q1486" s="30">
        <v>2.41</v>
      </c>
      <c r="R1486" s="30">
        <v>28.92</v>
      </c>
      <c r="S1486" s="30">
        <v>323.75</v>
      </c>
      <c r="T1486" s="30">
        <v>110.02</v>
      </c>
      <c r="U1486" s="30">
        <v>110.02</v>
      </c>
      <c r="V1486" s="30">
        <v>2.41</v>
      </c>
      <c r="W1486" s="30">
        <v>28.92</v>
      </c>
      <c r="X1486" s="30">
        <v>2.41</v>
      </c>
      <c r="Y1486" s="30">
        <v>28.92</v>
      </c>
      <c r="Z1486" s="30">
        <v>323.75</v>
      </c>
      <c r="AA1486" s="30">
        <v>167.86</v>
      </c>
      <c r="AB1486" s="30">
        <v>0</v>
      </c>
      <c r="AC1486" s="30">
        <v>0</v>
      </c>
      <c r="AD1486" s="30">
        <v>0</v>
      </c>
    </row>
    <row r="1487" spans="1:30" hidden="1">
      <c r="A1487" s="30" t="s">
        <v>2359</v>
      </c>
      <c r="B1487" s="30" t="s">
        <v>2360</v>
      </c>
      <c r="C1487" s="30" t="b">
        <v>1</v>
      </c>
      <c r="D1487" s="30" t="s">
        <v>1240</v>
      </c>
      <c r="E1487" s="30" t="s">
        <v>10607</v>
      </c>
      <c r="F1487" s="30"/>
      <c r="G1487" s="30" t="s">
        <v>10608</v>
      </c>
      <c r="H1487" s="30">
        <v>0</v>
      </c>
      <c r="I1487" s="32">
        <v>43190</v>
      </c>
      <c r="J1487" s="32">
        <v>42388</v>
      </c>
      <c r="K1487" s="30"/>
      <c r="L1487" s="32">
        <v>39539</v>
      </c>
      <c r="M1487" s="30">
        <v>108.16</v>
      </c>
      <c r="N1487" s="30">
        <v>0</v>
      </c>
      <c r="O1487" s="30">
        <v>0.6</v>
      </c>
      <c r="P1487" s="30">
        <v>7.2</v>
      </c>
      <c r="Q1487" s="30">
        <v>0.6</v>
      </c>
      <c r="R1487" s="30">
        <v>7.2</v>
      </c>
      <c r="S1487" s="30">
        <v>72.069999999999993</v>
      </c>
      <c r="T1487" s="30">
        <v>36.090000000000003</v>
      </c>
      <c r="U1487" s="30">
        <v>36.090000000000003</v>
      </c>
      <c r="V1487" s="30">
        <v>0.6</v>
      </c>
      <c r="W1487" s="30">
        <v>7.2</v>
      </c>
      <c r="X1487" s="30">
        <v>0.6</v>
      </c>
      <c r="Y1487" s="30">
        <v>7.2</v>
      </c>
      <c r="Z1487" s="30">
        <v>72.069999999999993</v>
      </c>
      <c r="AA1487" s="30">
        <v>50.49</v>
      </c>
      <c r="AB1487" s="30">
        <v>0</v>
      </c>
      <c r="AC1487" s="30">
        <v>0</v>
      </c>
      <c r="AD1487" s="30">
        <v>0</v>
      </c>
    </row>
    <row r="1488" spans="1:30" hidden="1">
      <c r="A1488" s="30" t="s">
        <v>2361</v>
      </c>
      <c r="B1488" s="30" t="s">
        <v>2362</v>
      </c>
      <c r="C1488" s="30" t="b">
        <v>1</v>
      </c>
      <c r="D1488" s="30" t="s">
        <v>1240</v>
      </c>
      <c r="E1488" s="30" t="s">
        <v>10607</v>
      </c>
      <c r="F1488" s="30"/>
      <c r="G1488" s="30" t="s">
        <v>10608</v>
      </c>
      <c r="H1488" s="30">
        <v>0</v>
      </c>
      <c r="I1488" s="32">
        <v>43190</v>
      </c>
      <c r="J1488" s="32">
        <v>42388</v>
      </c>
      <c r="K1488" s="30"/>
      <c r="L1488" s="32">
        <v>39539</v>
      </c>
      <c r="M1488" s="30">
        <v>2018.03</v>
      </c>
      <c r="N1488" s="30">
        <v>0</v>
      </c>
      <c r="O1488" s="30">
        <v>11.21</v>
      </c>
      <c r="P1488" s="30">
        <v>134.52000000000001</v>
      </c>
      <c r="Q1488" s="30">
        <v>11.21</v>
      </c>
      <c r="R1488" s="30">
        <v>134.52000000000001</v>
      </c>
      <c r="S1488" s="30">
        <v>1345.39</v>
      </c>
      <c r="T1488" s="30">
        <v>672.64</v>
      </c>
      <c r="U1488" s="30">
        <v>672.64</v>
      </c>
      <c r="V1488" s="30">
        <v>11.21</v>
      </c>
      <c r="W1488" s="30">
        <v>134.52000000000001</v>
      </c>
      <c r="X1488" s="30">
        <v>11.21</v>
      </c>
      <c r="Y1488" s="30">
        <v>134.52000000000001</v>
      </c>
      <c r="Z1488" s="30">
        <v>1345.39</v>
      </c>
      <c r="AA1488" s="30">
        <v>941.68</v>
      </c>
      <c r="AB1488" s="30">
        <v>0</v>
      </c>
      <c r="AC1488" s="30">
        <v>0</v>
      </c>
      <c r="AD1488" s="30">
        <v>0</v>
      </c>
    </row>
    <row r="1489" spans="1:30" hidden="1">
      <c r="A1489" s="30" t="s">
        <v>2363</v>
      </c>
      <c r="B1489" s="30" t="s">
        <v>2364</v>
      </c>
      <c r="C1489" s="30" t="b">
        <v>1</v>
      </c>
      <c r="D1489" s="30" t="s">
        <v>1240</v>
      </c>
      <c r="E1489" s="30" t="s">
        <v>10607</v>
      </c>
      <c r="F1489" s="30"/>
      <c r="G1489" s="30" t="s">
        <v>10608</v>
      </c>
      <c r="H1489" s="30">
        <v>0</v>
      </c>
      <c r="I1489" s="32">
        <v>43190</v>
      </c>
      <c r="J1489" s="32">
        <v>42388</v>
      </c>
      <c r="K1489" s="30"/>
      <c r="L1489" s="32">
        <v>39539</v>
      </c>
      <c r="M1489" s="30">
        <v>551.29</v>
      </c>
      <c r="N1489" s="30">
        <v>0</v>
      </c>
      <c r="O1489" s="30">
        <v>3.06</v>
      </c>
      <c r="P1489" s="30">
        <v>36.72</v>
      </c>
      <c r="Q1489" s="30">
        <v>3.06</v>
      </c>
      <c r="R1489" s="30">
        <v>36.72</v>
      </c>
      <c r="S1489" s="30">
        <v>367.41</v>
      </c>
      <c r="T1489" s="30">
        <v>183.88</v>
      </c>
      <c r="U1489" s="30">
        <v>183.88</v>
      </c>
      <c r="V1489" s="30">
        <v>3.06</v>
      </c>
      <c r="W1489" s="30">
        <v>36.72</v>
      </c>
      <c r="X1489" s="30">
        <v>3.06</v>
      </c>
      <c r="Y1489" s="30">
        <v>36.72</v>
      </c>
      <c r="Z1489" s="30">
        <v>367.41</v>
      </c>
      <c r="AA1489" s="30">
        <v>257.32</v>
      </c>
      <c r="AB1489" s="30">
        <v>0</v>
      </c>
      <c r="AC1489" s="30">
        <v>0</v>
      </c>
      <c r="AD1489" s="30">
        <v>0</v>
      </c>
    </row>
    <row r="1490" spans="1:30" hidden="1">
      <c r="A1490" s="30" t="s">
        <v>2365</v>
      </c>
      <c r="B1490" s="30" t="s">
        <v>2366</v>
      </c>
      <c r="C1490" s="30" t="b">
        <v>1</v>
      </c>
      <c r="D1490" s="30" t="s">
        <v>1240</v>
      </c>
      <c r="E1490" s="30" t="s">
        <v>10607</v>
      </c>
      <c r="F1490" s="30"/>
      <c r="G1490" s="30" t="s">
        <v>10608</v>
      </c>
      <c r="H1490" s="30">
        <v>0</v>
      </c>
      <c r="I1490" s="32">
        <v>43190</v>
      </c>
      <c r="J1490" s="32">
        <v>42388</v>
      </c>
      <c r="K1490" s="30"/>
      <c r="L1490" s="32">
        <v>39539</v>
      </c>
      <c r="M1490" s="30">
        <v>1148.42</v>
      </c>
      <c r="N1490" s="30">
        <v>0</v>
      </c>
      <c r="O1490" s="30">
        <v>6.38</v>
      </c>
      <c r="P1490" s="30">
        <v>76.56</v>
      </c>
      <c r="Q1490" s="30">
        <v>6.38</v>
      </c>
      <c r="R1490" s="30">
        <v>76.56</v>
      </c>
      <c r="S1490" s="30">
        <v>765.63</v>
      </c>
      <c r="T1490" s="30">
        <v>382.79</v>
      </c>
      <c r="U1490" s="30">
        <v>382.79</v>
      </c>
      <c r="V1490" s="30">
        <v>6.38</v>
      </c>
      <c r="W1490" s="30">
        <v>76.56</v>
      </c>
      <c r="X1490" s="30">
        <v>6.38</v>
      </c>
      <c r="Y1490" s="30">
        <v>76.56</v>
      </c>
      <c r="Z1490" s="30">
        <v>765.63</v>
      </c>
      <c r="AA1490" s="30">
        <v>535.91</v>
      </c>
      <c r="AB1490" s="30">
        <v>0</v>
      </c>
      <c r="AC1490" s="30">
        <v>0</v>
      </c>
      <c r="AD1490" s="30">
        <v>0</v>
      </c>
    </row>
    <row r="1491" spans="1:30" hidden="1">
      <c r="A1491" s="30" t="s">
        <v>2367</v>
      </c>
      <c r="B1491" s="30" t="s">
        <v>2368</v>
      </c>
      <c r="C1491" s="30" t="b">
        <v>1</v>
      </c>
      <c r="D1491" s="30" t="s">
        <v>1240</v>
      </c>
      <c r="E1491" s="30" t="s">
        <v>10607</v>
      </c>
      <c r="F1491" s="30"/>
      <c r="G1491" s="30" t="s">
        <v>10608</v>
      </c>
      <c r="H1491" s="30">
        <v>0</v>
      </c>
      <c r="I1491" s="32">
        <v>43190</v>
      </c>
      <c r="J1491" s="32">
        <v>42388</v>
      </c>
      <c r="K1491" s="30"/>
      <c r="L1491" s="32">
        <v>39539</v>
      </c>
      <c r="M1491" s="30">
        <v>1409.23</v>
      </c>
      <c r="N1491" s="30">
        <v>0</v>
      </c>
      <c r="O1491" s="30">
        <v>7.83</v>
      </c>
      <c r="P1491" s="30">
        <v>93.96</v>
      </c>
      <c r="Q1491" s="30">
        <v>7.83</v>
      </c>
      <c r="R1491" s="30">
        <v>93.96</v>
      </c>
      <c r="S1491" s="30">
        <v>939.56</v>
      </c>
      <c r="T1491" s="30">
        <v>469.67</v>
      </c>
      <c r="U1491" s="30">
        <v>469.67</v>
      </c>
      <c r="V1491" s="30">
        <v>7.83</v>
      </c>
      <c r="W1491" s="30">
        <v>93.96</v>
      </c>
      <c r="X1491" s="30">
        <v>7.83</v>
      </c>
      <c r="Y1491" s="30">
        <v>93.96</v>
      </c>
      <c r="Z1491" s="30">
        <v>939.56</v>
      </c>
      <c r="AA1491" s="30">
        <v>657.59</v>
      </c>
      <c r="AB1491" s="30">
        <v>0</v>
      </c>
      <c r="AC1491" s="30">
        <v>0</v>
      </c>
      <c r="AD1491" s="30">
        <v>0</v>
      </c>
    </row>
    <row r="1492" spans="1:30" hidden="1">
      <c r="A1492" s="30" t="s">
        <v>2369</v>
      </c>
      <c r="B1492" s="30" t="s">
        <v>2370</v>
      </c>
      <c r="C1492" s="30" t="b">
        <v>1</v>
      </c>
      <c r="D1492" s="30" t="s">
        <v>1240</v>
      </c>
      <c r="E1492" s="30" t="s">
        <v>10607</v>
      </c>
      <c r="F1492" s="30"/>
      <c r="G1492" s="30" t="s">
        <v>10608</v>
      </c>
      <c r="H1492" s="30">
        <v>9</v>
      </c>
      <c r="I1492" s="32">
        <v>43008</v>
      </c>
      <c r="J1492" s="32">
        <v>42388</v>
      </c>
      <c r="K1492" s="30"/>
      <c r="L1492" s="32">
        <v>37194</v>
      </c>
      <c r="M1492" s="30">
        <v>550</v>
      </c>
      <c r="N1492" s="30">
        <v>0</v>
      </c>
      <c r="O1492" s="30">
        <v>2.69</v>
      </c>
      <c r="P1492" s="30">
        <v>32.21</v>
      </c>
      <c r="Q1492" s="30">
        <v>2.68</v>
      </c>
      <c r="R1492" s="30">
        <v>16.11</v>
      </c>
      <c r="S1492" s="30">
        <v>550</v>
      </c>
      <c r="T1492" s="30">
        <v>0</v>
      </c>
      <c r="U1492" s="30">
        <v>0</v>
      </c>
      <c r="V1492" s="30">
        <v>2.69</v>
      </c>
      <c r="W1492" s="30">
        <v>32.21</v>
      </c>
      <c r="X1492" s="30">
        <v>2.68</v>
      </c>
      <c r="Y1492" s="30">
        <v>16.11</v>
      </c>
      <c r="Z1492" s="30">
        <v>550</v>
      </c>
      <c r="AA1492" s="30">
        <v>64.430000000000007</v>
      </c>
      <c r="AB1492" s="30">
        <v>0</v>
      </c>
      <c r="AC1492" s="30">
        <v>0</v>
      </c>
      <c r="AD1492" s="30">
        <v>0</v>
      </c>
    </row>
    <row r="1493" spans="1:30" hidden="1">
      <c r="A1493" s="30" t="s">
        <v>2371</v>
      </c>
      <c r="B1493" s="30" t="s">
        <v>2372</v>
      </c>
      <c r="C1493" s="30" t="b">
        <v>1</v>
      </c>
      <c r="D1493" s="30" t="s">
        <v>1240</v>
      </c>
      <c r="E1493" s="30" t="s">
        <v>10607</v>
      </c>
      <c r="F1493" s="30"/>
      <c r="G1493" s="30" t="s">
        <v>10608</v>
      </c>
      <c r="H1493" s="30">
        <v>9</v>
      </c>
      <c r="I1493" s="32">
        <v>42855</v>
      </c>
      <c r="J1493" s="32">
        <v>42388</v>
      </c>
      <c r="K1493" s="30"/>
      <c r="L1493" s="32">
        <v>41000</v>
      </c>
      <c r="M1493" s="30">
        <v>1070</v>
      </c>
      <c r="N1493" s="30">
        <v>0</v>
      </c>
      <c r="O1493" s="30">
        <v>17.829999999999998</v>
      </c>
      <c r="P1493" s="30">
        <v>213.96</v>
      </c>
      <c r="Q1493" s="30">
        <v>0.11</v>
      </c>
      <c r="R1493" s="30">
        <v>0.11</v>
      </c>
      <c r="S1493" s="30">
        <v>1070</v>
      </c>
      <c r="T1493" s="30">
        <v>0</v>
      </c>
      <c r="U1493" s="30">
        <v>0</v>
      </c>
      <c r="V1493" s="30">
        <v>17.829999999999998</v>
      </c>
      <c r="W1493" s="30">
        <v>213.96</v>
      </c>
      <c r="X1493" s="30">
        <v>0.11</v>
      </c>
      <c r="Y1493" s="30">
        <v>0.11</v>
      </c>
      <c r="Z1493" s="30">
        <v>1070</v>
      </c>
      <c r="AA1493" s="30">
        <v>214.07</v>
      </c>
      <c r="AB1493" s="30">
        <v>0</v>
      </c>
      <c r="AC1493" s="30">
        <v>0</v>
      </c>
      <c r="AD1493" s="30">
        <v>0</v>
      </c>
    </row>
    <row r="1494" spans="1:30" hidden="1">
      <c r="A1494" s="30" t="s">
        <v>2373</v>
      </c>
      <c r="B1494" s="30" t="s">
        <v>2374</v>
      </c>
      <c r="C1494" s="30" t="b">
        <v>1</v>
      </c>
      <c r="D1494" s="30" t="s">
        <v>1240</v>
      </c>
      <c r="E1494" s="30" t="s">
        <v>10607</v>
      </c>
      <c r="F1494" s="30"/>
      <c r="G1494" s="30" t="s">
        <v>10608</v>
      </c>
      <c r="H1494" s="30">
        <v>0</v>
      </c>
      <c r="I1494" s="32">
        <v>43190</v>
      </c>
      <c r="J1494" s="32">
        <v>42388</v>
      </c>
      <c r="K1494" s="30"/>
      <c r="L1494" s="32">
        <v>41000</v>
      </c>
      <c r="M1494" s="30">
        <v>350</v>
      </c>
      <c r="N1494" s="30">
        <v>0</v>
      </c>
      <c r="O1494" s="30">
        <v>1.94</v>
      </c>
      <c r="P1494" s="30">
        <v>23.28</v>
      </c>
      <c r="Q1494" s="30">
        <v>1.94</v>
      </c>
      <c r="R1494" s="30">
        <v>23.28</v>
      </c>
      <c r="S1494" s="30">
        <v>139.6</v>
      </c>
      <c r="T1494" s="30">
        <v>210.4</v>
      </c>
      <c r="U1494" s="30">
        <v>210.4</v>
      </c>
      <c r="V1494" s="30">
        <v>1.94</v>
      </c>
      <c r="W1494" s="30">
        <v>23.28</v>
      </c>
      <c r="X1494" s="30">
        <v>1.94</v>
      </c>
      <c r="Y1494" s="30">
        <v>23.28</v>
      </c>
      <c r="Z1494" s="30">
        <v>139.6</v>
      </c>
      <c r="AA1494" s="30">
        <v>256.95999999999998</v>
      </c>
      <c r="AB1494" s="30">
        <v>0</v>
      </c>
      <c r="AC1494" s="30">
        <v>0</v>
      </c>
      <c r="AD1494" s="30">
        <v>0</v>
      </c>
    </row>
    <row r="1495" spans="1:30" hidden="1">
      <c r="A1495" s="30" t="s">
        <v>2375</v>
      </c>
      <c r="B1495" s="30" t="s">
        <v>2376</v>
      </c>
      <c r="C1495" s="30" t="b">
        <v>1</v>
      </c>
      <c r="D1495" s="30" t="s">
        <v>1240</v>
      </c>
      <c r="E1495" s="30" t="s">
        <v>10607</v>
      </c>
      <c r="F1495" s="30"/>
      <c r="G1495" s="30" t="s">
        <v>10608</v>
      </c>
      <c r="H1495" s="30">
        <v>0</v>
      </c>
      <c r="I1495" s="32">
        <v>43190</v>
      </c>
      <c r="J1495" s="32">
        <v>42388</v>
      </c>
      <c r="K1495" s="30"/>
      <c r="L1495" s="32">
        <v>41000</v>
      </c>
      <c r="M1495" s="30">
        <v>399</v>
      </c>
      <c r="N1495" s="30">
        <v>0</v>
      </c>
      <c r="O1495" s="30">
        <v>2.2200000000000002</v>
      </c>
      <c r="P1495" s="30">
        <v>26.64</v>
      </c>
      <c r="Q1495" s="30">
        <v>2.2200000000000002</v>
      </c>
      <c r="R1495" s="30">
        <v>26.64</v>
      </c>
      <c r="S1495" s="30">
        <v>160.04</v>
      </c>
      <c r="T1495" s="30">
        <v>238.96</v>
      </c>
      <c r="U1495" s="30">
        <v>238.96</v>
      </c>
      <c r="V1495" s="30">
        <v>2.2200000000000002</v>
      </c>
      <c r="W1495" s="30">
        <v>26.64</v>
      </c>
      <c r="X1495" s="30">
        <v>2.2200000000000002</v>
      </c>
      <c r="Y1495" s="30">
        <v>26.64</v>
      </c>
      <c r="Z1495" s="30">
        <v>160.04</v>
      </c>
      <c r="AA1495" s="30">
        <v>292.24</v>
      </c>
      <c r="AB1495" s="30">
        <v>0</v>
      </c>
      <c r="AC1495" s="30">
        <v>0</v>
      </c>
      <c r="AD1495" s="30">
        <v>0</v>
      </c>
    </row>
    <row r="1496" spans="1:30" hidden="1">
      <c r="A1496" s="30" t="s">
        <v>2377</v>
      </c>
      <c r="B1496" s="30" t="s">
        <v>2378</v>
      </c>
      <c r="C1496" s="30" t="b">
        <v>1</v>
      </c>
      <c r="D1496" s="30" t="s">
        <v>1240</v>
      </c>
      <c r="E1496" s="30" t="s">
        <v>10607</v>
      </c>
      <c r="F1496" s="30"/>
      <c r="G1496" s="30" t="s">
        <v>10608</v>
      </c>
      <c r="H1496" s="30">
        <v>0</v>
      </c>
      <c r="I1496" s="32">
        <v>43190</v>
      </c>
      <c r="J1496" s="32">
        <v>42388</v>
      </c>
      <c r="K1496" s="30"/>
      <c r="L1496" s="32">
        <v>41000</v>
      </c>
      <c r="M1496" s="30">
        <v>814</v>
      </c>
      <c r="N1496" s="30">
        <v>0</v>
      </c>
      <c r="O1496" s="30">
        <v>4.5199999999999996</v>
      </c>
      <c r="P1496" s="30">
        <v>54.24</v>
      </c>
      <c r="Q1496" s="30">
        <v>4.5199999999999996</v>
      </c>
      <c r="R1496" s="30">
        <v>54.24</v>
      </c>
      <c r="S1496" s="30">
        <v>325.24</v>
      </c>
      <c r="T1496" s="30">
        <v>488.76</v>
      </c>
      <c r="U1496" s="30">
        <v>488.76</v>
      </c>
      <c r="V1496" s="30">
        <v>4.5199999999999996</v>
      </c>
      <c r="W1496" s="30">
        <v>54.24</v>
      </c>
      <c r="X1496" s="30">
        <v>4.5199999999999996</v>
      </c>
      <c r="Y1496" s="30">
        <v>54.24</v>
      </c>
      <c r="Z1496" s="30">
        <v>325.24</v>
      </c>
      <c r="AA1496" s="30">
        <v>597.24</v>
      </c>
      <c r="AB1496" s="30">
        <v>0</v>
      </c>
      <c r="AC1496" s="30">
        <v>0</v>
      </c>
      <c r="AD1496" s="30">
        <v>0</v>
      </c>
    </row>
    <row r="1497" spans="1:30" hidden="1">
      <c r="A1497" s="30" t="s">
        <v>2379</v>
      </c>
      <c r="B1497" s="30" t="s">
        <v>2380</v>
      </c>
      <c r="C1497" s="30" t="b">
        <v>1</v>
      </c>
      <c r="D1497" s="30" t="s">
        <v>1240</v>
      </c>
      <c r="E1497" s="30" t="s">
        <v>10607</v>
      </c>
      <c r="F1497" s="30"/>
      <c r="G1497" s="30" t="s">
        <v>10608</v>
      </c>
      <c r="H1497" s="30">
        <v>0</v>
      </c>
      <c r="I1497" s="32">
        <v>43190</v>
      </c>
      <c r="J1497" s="32">
        <v>42388</v>
      </c>
      <c r="K1497" s="30"/>
      <c r="L1497" s="32">
        <v>41000</v>
      </c>
      <c r="M1497" s="30">
        <v>550</v>
      </c>
      <c r="N1497" s="30">
        <v>0</v>
      </c>
      <c r="O1497" s="30">
        <v>3.06</v>
      </c>
      <c r="P1497" s="30">
        <v>36.72</v>
      </c>
      <c r="Q1497" s="30">
        <v>3.06</v>
      </c>
      <c r="R1497" s="30">
        <v>36.72</v>
      </c>
      <c r="S1497" s="30">
        <v>220.4</v>
      </c>
      <c r="T1497" s="30">
        <v>329.6</v>
      </c>
      <c r="U1497" s="30">
        <v>329.6</v>
      </c>
      <c r="V1497" s="30">
        <v>3.06</v>
      </c>
      <c r="W1497" s="30">
        <v>36.72</v>
      </c>
      <c r="X1497" s="30">
        <v>3.06</v>
      </c>
      <c r="Y1497" s="30">
        <v>36.72</v>
      </c>
      <c r="Z1497" s="30">
        <v>220.4</v>
      </c>
      <c r="AA1497" s="30">
        <v>403.04</v>
      </c>
      <c r="AB1497" s="30">
        <v>0</v>
      </c>
      <c r="AC1497" s="30">
        <v>0</v>
      </c>
      <c r="AD1497" s="30">
        <v>0</v>
      </c>
    </row>
    <row r="1498" spans="1:30" hidden="1">
      <c r="A1498" s="30" t="s">
        <v>2381</v>
      </c>
      <c r="B1498" s="30" t="s">
        <v>2382</v>
      </c>
      <c r="C1498" s="30" t="b">
        <v>1</v>
      </c>
      <c r="D1498" s="30" t="s">
        <v>1240</v>
      </c>
      <c r="E1498" s="30" t="s">
        <v>10607</v>
      </c>
      <c r="F1498" s="30"/>
      <c r="G1498" s="30" t="s">
        <v>10608</v>
      </c>
      <c r="H1498" s="30">
        <v>0</v>
      </c>
      <c r="I1498" s="32">
        <v>43190</v>
      </c>
      <c r="J1498" s="32">
        <v>42388</v>
      </c>
      <c r="K1498" s="30"/>
      <c r="L1498" s="32">
        <v>41000</v>
      </c>
      <c r="M1498" s="30">
        <v>550</v>
      </c>
      <c r="N1498" s="30">
        <v>0</v>
      </c>
      <c r="O1498" s="30">
        <v>3.06</v>
      </c>
      <c r="P1498" s="30">
        <v>36.72</v>
      </c>
      <c r="Q1498" s="30">
        <v>3.06</v>
      </c>
      <c r="R1498" s="30">
        <v>36.72</v>
      </c>
      <c r="S1498" s="30">
        <v>220.4</v>
      </c>
      <c r="T1498" s="30">
        <v>329.6</v>
      </c>
      <c r="U1498" s="30">
        <v>329.6</v>
      </c>
      <c r="V1498" s="30">
        <v>3.06</v>
      </c>
      <c r="W1498" s="30">
        <v>36.72</v>
      </c>
      <c r="X1498" s="30">
        <v>3.06</v>
      </c>
      <c r="Y1498" s="30">
        <v>36.72</v>
      </c>
      <c r="Z1498" s="30">
        <v>220.4</v>
      </c>
      <c r="AA1498" s="30">
        <v>403.04</v>
      </c>
      <c r="AB1498" s="30">
        <v>0</v>
      </c>
      <c r="AC1498" s="30">
        <v>0</v>
      </c>
      <c r="AD1498" s="30">
        <v>0</v>
      </c>
    </row>
    <row r="1499" spans="1:30" hidden="1">
      <c r="A1499" s="30" t="s">
        <v>2383</v>
      </c>
      <c r="B1499" s="30" t="s">
        <v>2384</v>
      </c>
      <c r="C1499" s="30" t="b">
        <v>1</v>
      </c>
      <c r="D1499" s="30" t="s">
        <v>1240</v>
      </c>
      <c r="E1499" s="30" t="s">
        <v>10607</v>
      </c>
      <c r="F1499" s="30"/>
      <c r="G1499" s="30" t="s">
        <v>10608</v>
      </c>
      <c r="H1499" s="30">
        <v>9</v>
      </c>
      <c r="I1499" s="32">
        <v>42978</v>
      </c>
      <c r="J1499" s="32">
        <v>42388</v>
      </c>
      <c r="K1499" s="30"/>
      <c r="L1499" s="32">
        <v>37164</v>
      </c>
      <c r="M1499" s="30">
        <v>850</v>
      </c>
      <c r="N1499" s="30">
        <v>0</v>
      </c>
      <c r="O1499" s="30">
        <v>4.1100000000000003</v>
      </c>
      <c r="P1499" s="30">
        <v>49.32</v>
      </c>
      <c r="Q1499" s="30">
        <v>4.1100000000000003</v>
      </c>
      <c r="R1499" s="30">
        <v>20.55</v>
      </c>
      <c r="S1499" s="30">
        <v>850</v>
      </c>
      <c r="T1499" s="30">
        <v>0</v>
      </c>
      <c r="U1499" s="30">
        <v>0</v>
      </c>
      <c r="V1499" s="30">
        <v>4.1100000000000003</v>
      </c>
      <c r="W1499" s="30">
        <v>49.32</v>
      </c>
      <c r="X1499" s="30">
        <v>4.1100000000000003</v>
      </c>
      <c r="Y1499" s="30">
        <v>20.55</v>
      </c>
      <c r="Z1499" s="30">
        <v>850</v>
      </c>
      <c r="AA1499" s="30">
        <v>49.32</v>
      </c>
      <c r="AB1499" s="30">
        <v>0</v>
      </c>
      <c r="AC1499" s="30">
        <v>0</v>
      </c>
      <c r="AD1499" s="30">
        <v>0</v>
      </c>
    </row>
    <row r="1500" spans="1:30" hidden="1">
      <c r="A1500" s="30" t="s">
        <v>2385</v>
      </c>
      <c r="B1500" s="30" t="s">
        <v>2386</v>
      </c>
      <c r="C1500" s="30" t="b">
        <v>1</v>
      </c>
      <c r="D1500" s="30" t="s">
        <v>1240</v>
      </c>
      <c r="E1500" s="30" t="s">
        <v>10607</v>
      </c>
      <c r="F1500" s="30"/>
      <c r="G1500" s="30" t="s">
        <v>10608</v>
      </c>
      <c r="H1500" s="30">
        <v>0</v>
      </c>
      <c r="I1500" s="32">
        <v>43190</v>
      </c>
      <c r="J1500" s="32">
        <v>42388</v>
      </c>
      <c r="K1500" s="30"/>
      <c r="L1500" s="32">
        <v>39539</v>
      </c>
      <c r="M1500" s="30">
        <v>1944.41</v>
      </c>
      <c r="N1500" s="30">
        <v>0</v>
      </c>
      <c r="O1500" s="30">
        <v>10.8</v>
      </c>
      <c r="P1500" s="30">
        <v>129.6</v>
      </c>
      <c r="Q1500" s="30">
        <v>10.8</v>
      </c>
      <c r="R1500" s="30">
        <v>129.6</v>
      </c>
      <c r="S1500" s="30">
        <v>1371.58</v>
      </c>
      <c r="T1500" s="30">
        <v>572.83000000000004</v>
      </c>
      <c r="U1500" s="30">
        <v>572.83000000000004</v>
      </c>
      <c r="V1500" s="30">
        <v>10.8</v>
      </c>
      <c r="W1500" s="30">
        <v>129.6</v>
      </c>
      <c r="X1500" s="30">
        <v>10.8</v>
      </c>
      <c r="Y1500" s="30">
        <v>129.6</v>
      </c>
      <c r="Z1500" s="30">
        <v>1371.58</v>
      </c>
      <c r="AA1500" s="30">
        <v>832.03</v>
      </c>
      <c r="AB1500" s="30">
        <v>0</v>
      </c>
      <c r="AC1500" s="30">
        <v>0</v>
      </c>
      <c r="AD1500" s="30">
        <v>0</v>
      </c>
    </row>
    <row r="1501" spans="1:30" hidden="1">
      <c r="A1501" s="30" t="s">
        <v>2387</v>
      </c>
      <c r="B1501" s="30" t="s">
        <v>2388</v>
      </c>
      <c r="C1501" s="30" t="b">
        <v>1</v>
      </c>
      <c r="D1501" s="30" t="s">
        <v>1240</v>
      </c>
      <c r="E1501" s="30" t="s">
        <v>10607</v>
      </c>
      <c r="F1501" s="30"/>
      <c r="G1501" s="30" t="s">
        <v>10608</v>
      </c>
      <c r="H1501" s="30">
        <v>0</v>
      </c>
      <c r="I1501" s="32">
        <v>43190</v>
      </c>
      <c r="J1501" s="32">
        <v>42388</v>
      </c>
      <c r="K1501" s="30"/>
      <c r="L1501" s="32">
        <v>39539</v>
      </c>
      <c r="M1501" s="30">
        <v>1944.41</v>
      </c>
      <c r="N1501" s="30">
        <v>0</v>
      </c>
      <c r="O1501" s="30">
        <v>10.8</v>
      </c>
      <c r="P1501" s="30">
        <v>129.6</v>
      </c>
      <c r="Q1501" s="30">
        <v>10.8</v>
      </c>
      <c r="R1501" s="30">
        <v>129.6</v>
      </c>
      <c r="S1501" s="30">
        <v>1371.58</v>
      </c>
      <c r="T1501" s="30">
        <v>572.83000000000004</v>
      </c>
      <c r="U1501" s="30">
        <v>572.83000000000004</v>
      </c>
      <c r="V1501" s="30">
        <v>10.8</v>
      </c>
      <c r="W1501" s="30">
        <v>129.6</v>
      </c>
      <c r="X1501" s="30">
        <v>10.8</v>
      </c>
      <c r="Y1501" s="30">
        <v>129.6</v>
      </c>
      <c r="Z1501" s="30">
        <v>1371.58</v>
      </c>
      <c r="AA1501" s="30">
        <v>832.03</v>
      </c>
      <c r="AB1501" s="30">
        <v>0</v>
      </c>
      <c r="AC1501" s="30">
        <v>0</v>
      </c>
      <c r="AD1501" s="30">
        <v>0</v>
      </c>
    </row>
    <row r="1502" spans="1:30" hidden="1">
      <c r="A1502" s="30" t="s">
        <v>2389</v>
      </c>
      <c r="B1502" s="30" t="s">
        <v>2390</v>
      </c>
      <c r="C1502" s="30" t="b">
        <v>1</v>
      </c>
      <c r="D1502" s="30" t="s">
        <v>1240</v>
      </c>
      <c r="E1502" s="30" t="s">
        <v>10607</v>
      </c>
      <c r="F1502" s="30"/>
      <c r="G1502" s="30" t="s">
        <v>10608</v>
      </c>
      <c r="H1502" s="30">
        <v>0</v>
      </c>
      <c r="I1502" s="32">
        <v>43190</v>
      </c>
      <c r="J1502" s="32">
        <v>42388</v>
      </c>
      <c r="K1502" s="30"/>
      <c r="L1502" s="32">
        <v>39539</v>
      </c>
      <c r="M1502" s="30">
        <v>412.94</v>
      </c>
      <c r="N1502" s="30">
        <v>0</v>
      </c>
      <c r="O1502" s="30">
        <v>2.29</v>
      </c>
      <c r="P1502" s="30">
        <v>27.48</v>
      </c>
      <c r="Q1502" s="30">
        <v>2.29</v>
      </c>
      <c r="R1502" s="30">
        <v>27.48</v>
      </c>
      <c r="S1502" s="30">
        <v>291.18</v>
      </c>
      <c r="T1502" s="30">
        <v>121.76</v>
      </c>
      <c r="U1502" s="30">
        <v>121.76</v>
      </c>
      <c r="V1502" s="30">
        <v>2.29</v>
      </c>
      <c r="W1502" s="30">
        <v>27.48</v>
      </c>
      <c r="X1502" s="30">
        <v>2.29</v>
      </c>
      <c r="Y1502" s="30">
        <v>27.48</v>
      </c>
      <c r="Z1502" s="30">
        <v>291.18</v>
      </c>
      <c r="AA1502" s="30">
        <v>176.72</v>
      </c>
      <c r="AB1502" s="30">
        <v>0</v>
      </c>
      <c r="AC1502" s="30">
        <v>0</v>
      </c>
      <c r="AD1502" s="30">
        <v>0</v>
      </c>
    </row>
    <row r="1503" spans="1:30" hidden="1">
      <c r="A1503" s="30" t="s">
        <v>2391</v>
      </c>
      <c r="B1503" s="30" t="s">
        <v>2392</v>
      </c>
      <c r="C1503" s="30" t="b">
        <v>1</v>
      </c>
      <c r="D1503" s="30" t="s">
        <v>1240</v>
      </c>
      <c r="E1503" s="30" t="s">
        <v>10607</v>
      </c>
      <c r="F1503" s="30"/>
      <c r="G1503" s="30" t="s">
        <v>10608</v>
      </c>
      <c r="H1503" s="30">
        <v>0</v>
      </c>
      <c r="I1503" s="32">
        <v>43190</v>
      </c>
      <c r="J1503" s="32">
        <v>42388</v>
      </c>
      <c r="K1503" s="30"/>
      <c r="L1503" s="32">
        <v>39539</v>
      </c>
      <c r="M1503" s="30">
        <v>412.94</v>
      </c>
      <c r="N1503" s="30">
        <v>0</v>
      </c>
      <c r="O1503" s="30">
        <v>2.29</v>
      </c>
      <c r="P1503" s="30">
        <v>27.48</v>
      </c>
      <c r="Q1503" s="30">
        <v>2.29</v>
      </c>
      <c r="R1503" s="30">
        <v>27.48</v>
      </c>
      <c r="S1503" s="30">
        <v>291.18</v>
      </c>
      <c r="T1503" s="30">
        <v>121.76</v>
      </c>
      <c r="U1503" s="30">
        <v>121.76</v>
      </c>
      <c r="V1503" s="30">
        <v>2.29</v>
      </c>
      <c r="W1503" s="30">
        <v>27.48</v>
      </c>
      <c r="X1503" s="30">
        <v>2.29</v>
      </c>
      <c r="Y1503" s="30">
        <v>27.48</v>
      </c>
      <c r="Z1503" s="30">
        <v>291.18</v>
      </c>
      <c r="AA1503" s="30">
        <v>176.72</v>
      </c>
      <c r="AB1503" s="30">
        <v>0</v>
      </c>
      <c r="AC1503" s="30">
        <v>0</v>
      </c>
      <c r="AD1503" s="30">
        <v>0</v>
      </c>
    </row>
    <row r="1504" spans="1:30" hidden="1">
      <c r="A1504" s="30" t="s">
        <v>2393</v>
      </c>
      <c r="B1504" s="30" t="s">
        <v>2394</v>
      </c>
      <c r="C1504" s="30" t="b">
        <v>1</v>
      </c>
      <c r="D1504" s="30" t="s">
        <v>1240</v>
      </c>
      <c r="E1504" s="30" t="s">
        <v>10607</v>
      </c>
      <c r="F1504" s="30"/>
      <c r="G1504" s="30" t="s">
        <v>10608</v>
      </c>
      <c r="H1504" s="30">
        <v>0</v>
      </c>
      <c r="I1504" s="32">
        <v>43190</v>
      </c>
      <c r="J1504" s="32">
        <v>42388</v>
      </c>
      <c r="K1504" s="30"/>
      <c r="L1504" s="32">
        <v>39539</v>
      </c>
      <c r="M1504" s="30">
        <v>412.94</v>
      </c>
      <c r="N1504" s="30">
        <v>0</v>
      </c>
      <c r="O1504" s="30">
        <v>2.29</v>
      </c>
      <c r="P1504" s="30">
        <v>27.48</v>
      </c>
      <c r="Q1504" s="30">
        <v>2.29</v>
      </c>
      <c r="R1504" s="30">
        <v>27.48</v>
      </c>
      <c r="S1504" s="30">
        <v>291.18</v>
      </c>
      <c r="T1504" s="30">
        <v>121.76</v>
      </c>
      <c r="U1504" s="30">
        <v>121.76</v>
      </c>
      <c r="V1504" s="30">
        <v>2.29</v>
      </c>
      <c r="W1504" s="30">
        <v>27.48</v>
      </c>
      <c r="X1504" s="30">
        <v>2.29</v>
      </c>
      <c r="Y1504" s="30">
        <v>27.48</v>
      </c>
      <c r="Z1504" s="30">
        <v>291.18</v>
      </c>
      <c r="AA1504" s="30">
        <v>176.72</v>
      </c>
      <c r="AB1504" s="30">
        <v>0</v>
      </c>
      <c r="AC1504" s="30">
        <v>0</v>
      </c>
      <c r="AD1504" s="30">
        <v>0</v>
      </c>
    </row>
    <row r="1505" spans="1:30" hidden="1">
      <c r="A1505" s="30" t="s">
        <v>2395</v>
      </c>
      <c r="B1505" s="30" t="s">
        <v>2396</v>
      </c>
      <c r="C1505" s="30" t="b">
        <v>1</v>
      </c>
      <c r="D1505" s="30" t="s">
        <v>1240</v>
      </c>
      <c r="E1505" s="30" t="s">
        <v>10607</v>
      </c>
      <c r="F1505" s="30"/>
      <c r="G1505" s="30" t="s">
        <v>10608</v>
      </c>
      <c r="H1505" s="30">
        <v>0</v>
      </c>
      <c r="I1505" s="32">
        <v>43190</v>
      </c>
      <c r="J1505" s="32">
        <v>42388</v>
      </c>
      <c r="K1505" s="30"/>
      <c r="L1505" s="32">
        <v>39539</v>
      </c>
      <c r="M1505" s="30">
        <v>412.94</v>
      </c>
      <c r="N1505" s="30">
        <v>0</v>
      </c>
      <c r="O1505" s="30">
        <v>2.29</v>
      </c>
      <c r="P1505" s="30">
        <v>27.48</v>
      </c>
      <c r="Q1505" s="30">
        <v>2.29</v>
      </c>
      <c r="R1505" s="30">
        <v>27.48</v>
      </c>
      <c r="S1505" s="30">
        <v>291.18</v>
      </c>
      <c r="T1505" s="30">
        <v>121.76</v>
      </c>
      <c r="U1505" s="30">
        <v>121.76</v>
      </c>
      <c r="V1505" s="30">
        <v>2.29</v>
      </c>
      <c r="W1505" s="30">
        <v>27.48</v>
      </c>
      <c r="X1505" s="30">
        <v>2.29</v>
      </c>
      <c r="Y1505" s="30">
        <v>27.48</v>
      </c>
      <c r="Z1505" s="30">
        <v>291.18</v>
      </c>
      <c r="AA1505" s="30">
        <v>176.72</v>
      </c>
      <c r="AB1505" s="30">
        <v>0</v>
      </c>
      <c r="AC1505" s="30">
        <v>0</v>
      </c>
      <c r="AD1505" s="30">
        <v>0</v>
      </c>
    </row>
    <row r="1506" spans="1:30" hidden="1">
      <c r="A1506" s="30" t="s">
        <v>2397</v>
      </c>
      <c r="B1506" s="30" t="s">
        <v>2398</v>
      </c>
      <c r="C1506" s="30" t="b">
        <v>1</v>
      </c>
      <c r="D1506" s="30" t="s">
        <v>1240</v>
      </c>
      <c r="E1506" s="30" t="s">
        <v>10607</v>
      </c>
      <c r="F1506" s="30"/>
      <c r="G1506" s="30" t="s">
        <v>10608</v>
      </c>
      <c r="H1506" s="30">
        <v>0</v>
      </c>
      <c r="I1506" s="32">
        <v>43190</v>
      </c>
      <c r="J1506" s="32">
        <v>42388</v>
      </c>
      <c r="K1506" s="30"/>
      <c r="L1506" s="32">
        <v>39539</v>
      </c>
      <c r="M1506" s="30">
        <v>412.94</v>
      </c>
      <c r="N1506" s="30">
        <v>0</v>
      </c>
      <c r="O1506" s="30">
        <v>2.29</v>
      </c>
      <c r="P1506" s="30">
        <v>27.48</v>
      </c>
      <c r="Q1506" s="30">
        <v>2.29</v>
      </c>
      <c r="R1506" s="30">
        <v>27.48</v>
      </c>
      <c r="S1506" s="30">
        <v>291.18</v>
      </c>
      <c r="T1506" s="30">
        <v>121.76</v>
      </c>
      <c r="U1506" s="30">
        <v>121.76</v>
      </c>
      <c r="V1506" s="30">
        <v>2.29</v>
      </c>
      <c r="W1506" s="30">
        <v>27.48</v>
      </c>
      <c r="X1506" s="30">
        <v>2.29</v>
      </c>
      <c r="Y1506" s="30">
        <v>27.48</v>
      </c>
      <c r="Z1506" s="30">
        <v>291.18</v>
      </c>
      <c r="AA1506" s="30">
        <v>176.72</v>
      </c>
      <c r="AB1506" s="30">
        <v>0</v>
      </c>
      <c r="AC1506" s="30">
        <v>0</v>
      </c>
      <c r="AD1506" s="30">
        <v>0</v>
      </c>
    </row>
    <row r="1507" spans="1:30" hidden="1">
      <c r="A1507" s="30" t="s">
        <v>2399</v>
      </c>
      <c r="B1507" s="30" t="s">
        <v>2400</v>
      </c>
      <c r="C1507" s="30" t="b">
        <v>1</v>
      </c>
      <c r="D1507" s="30" t="s">
        <v>1240</v>
      </c>
      <c r="E1507" s="30" t="s">
        <v>10607</v>
      </c>
      <c r="F1507" s="30"/>
      <c r="G1507" s="30" t="s">
        <v>10608</v>
      </c>
      <c r="H1507" s="30">
        <v>0</v>
      </c>
      <c r="I1507" s="32">
        <v>43190</v>
      </c>
      <c r="J1507" s="32">
        <v>42388</v>
      </c>
      <c r="K1507" s="30"/>
      <c r="L1507" s="32">
        <v>39539</v>
      </c>
      <c r="M1507" s="30">
        <v>412.94</v>
      </c>
      <c r="N1507" s="30">
        <v>0</v>
      </c>
      <c r="O1507" s="30">
        <v>2.29</v>
      </c>
      <c r="P1507" s="30">
        <v>27.48</v>
      </c>
      <c r="Q1507" s="30">
        <v>2.29</v>
      </c>
      <c r="R1507" s="30">
        <v>27.48</v>
      </c>
      <c r="S1507" s="30">
        <v>291.18</v>
      </c>
      <c r="T1507" s="30">
        <v>121.76</v>
      </c>
      <c r="U1507" s="30">
        <v>121.76</v>
      </c>
      <c r="V1507" s="30">
        <v>2.29</v>
      </c>
      <c r="W1507" s="30">
        <v>27.48</v>
      </c>
      <c r="X1507" s="30">
        <v>2.29</v>
      </c>
      <c r="Y1507" s="30">
        <v>27.48</v>
      </c>
      <c r="Z1507" s="30">
        <v>291.18</v>
      </c>
      <c r="AA1507" s="30">
        <v>176.72</v>
      </c>
      <c r="AB1507" s="30">
        <v>0</v>
      </c>
      <c r="AC1507" s="30">
        <v>0</v>
      </c>
      <c r="AD1507" s="30">
        <v>0</v>
      </c>
    </row>
    <row r="1508" spans="1:30" hidden="1">
      <c r="A1508" s="30" t="s">
        <v>2401</v>
      </c>
      <c r="B1508" s="30" t="s">
        <v>2402</v>
      </c>
      <c r="C1508" s="30" t="b">
        <v>1</v>
      </c>
      <c r="D1508" s="30" t="s">
        <v>1240</v>
      </c>
      <c r="E1508" s="30" t="s">
        <v>10607</v>
      </c>
      <c r="F1508" s="30"/>
      <c r="G1508" s="30" t="s">
        <v>10608</v>
      </c>
      <c r="H1508" s="30">
        <v>0</v>
      </c>
      <c r="I1508" s="32">
        <v>43190</v>
      </c>
      <c r="J1508" s="32">
        <v>42388</v>
      </c>
      <c r="K1508" s="30"/>
      <c r="L1508" s="32">
        <v>39539</v>
      </c>
      <c r="M1508" s="30">
        <v>412.94</v>
      </c>
      <c r="N1508" s="30">
        <v>0</v>
      </c>
      <c r="O1508" s="30">
        <v>2.29</v>
      </c>
      <c r="P1508" s="30">
        <v>27.48</v>
      </c>
      <c r="Q1508" s="30">
        <v>2.29</v>
      </c>
      <c r="R1508" s="30">
        <v>27.48</v>
      </c>
      <c r="S1508" s="30">
        <v>291.18</v>
      </c>
      <c r="T1508" s="30">
        <v>121.76</v>
      </c>
      <c r="U1508" s="30">
        <v>121.76</v>
      </c>
      <c r="V1508" s="30">
        <v>2.29</v>
      </c>
      <c r="W1508" s="30">
        <v>27.48</v>
      </c>
      <c r="X1508" s="30">
        <v>2.29</v>
      </c>
      <c r="Y1508" s="30">
        <v>27.48</v>
      </c>
      <c r="Z1508" s="30">
        <v>291.18</v>
      </c>
      <c r="AA1508" s="30">
        <v>176.72</v>
      </c>
      <c r="AB1508" s="30">
        <v>0</v>
      </c>
      <c r="AC1508" s="30">
        <v>0</v>
      </c>
      <c r="AD1508" s="30">
        <v>0</v>
      </c>
    </row>
    <row r="1509" spans="1:30" hidden="1">
      <c r="A1509" s="30" t="s">
        <v>2403</v>
      </c>
      <c r="B1509" s="30" t="s">
        <v>2404</v>
      </c>
      <c r="C1509" s="30" t="b">
        <v>1</v>
      </c>
      <c r="D1509" s="30" t="s">
        <v>1240</v>
      </c>
      <c r="E1509" s="30" t="s">
        <v>10607</v>
      </c>
      <c r="F1509" s="30"/>
      <c r="G1509" s="30" t="s">
        <v>10608</v>
      </c>
      <c r="H1509" s="30">
        <v>0</v>
      </c>
      <c r="I1509" s="32">
        <v>43190</v>
      </c>
      <c r="J1509" s="32">
        <v>42388</v>
      </c>
      <c r="K1509" s="30"/>
      <c r="L1509" s="32">
        <v>39539</v>
      </c>
      <c r="M1509" s="30">
        <v>412.94</v>
      </c>
      <c r="N1509" s="30">
        <v>0</v>
      </c>
      <c r="O1509" s="30">
        <v>2.29</v>
      </c>
      <c r="P1509" s="30">
        <v>27.48</v>
      </c>
      <c r="Q1509" s="30">
        <v>2.29</v>
      </c>
      <c r="R1509" s="30">
        <v>27.48</v>
      </c>
      <c r="S1509" s="30">
        <v>291.18</v>
      </c>
      <c r="T1509" s="30">
        <v>121.76</v>
      </c>
      <c r="U1509" s="30">
        <v>121.76</v>
      </c>
      <c r="V1509" s="30">
        <v>2.29</v>
      </c>
      <c r="W1509" s="30">
        <v>27.48</v>
      </c>
      <c r="X1509" s="30">
        <v>2.29</v>
      </c>
      <c r="Y1509" s="30">
        <v>27.48</v>
      </c>
      <c r="Z1509" s="30">
        <v>291.18</v>
      </c>
      <c r="AA1509" s="30">
        <v>176.72</v>
      </c>
      <c r="AB1509" s="30">
        <v>0</v>
      </c>
      <c r="AC1509" s="30">
        <v>0</v>
      </c>
      <c r="AD1509" s="30">
        <v>0</v>
      </c>
    </row>
    <row r="1510" spans="1:30" hidden="1">
      <c r="A1510" s="30" t="s">
        <v>2405</v>
      </c>
      <c r="B1510" s="30" t="s">
        <v>2406</v>
      </c>
      <c r="C1510" s="30" t="b">
        <v>1</v>
      </c>
      <c r="D1510" s="30" t="s">
        <v>1240</v>
      </c>
      <c r="E1510" s="30" t="s">
        <v>10607</v>
      </c>
      <c r="F1510" s="30"/>
      <c r="G1510" s="30" t="s">
        <v>10608</v>
      </c>
      <c r="H1510" s="30">
        <v>9</v>
      </c>
      <c r="I1510" s="32">
        <v>42978</v>
      </c>
      <c r="J1510" s="32">
        <v>42388</v>
      </c>
      <c r="K1510" s="30"/>
      <c r="L1510" s="32">
        <v>37164</v>
      </c>
      <c r="M1510" s="30">
        <v>850</v>
      </c>
      <c r="N1510" s="30">
        <v>0</v>
      </c>
      <c r="O1510" s="30">
        <v>4.12</v>
      </c>
      <c r="P1510" s="30">
        <v>49.32</v>
      </c>
      <c r="Q1510" s="30">
        <v>4.1100000000000003</v>
      </c>
      <c r="R1510" s="30">
        <v>20.56</v>
      </c>
      <c r="S1510" s="30">
        <v>850</v>
      </c>
      <c r="T1510" s="30">
        <v>0</v>
      </c>
      <c r="U1510" s="30">
        <v>0</v>
      </c>
      <c r="V1510" s="30">
        <v>4.12</v>
      </c>
      <c r="W1510" s="30">
        <v>49.32</v>
      </c>
      <c r="X1510" s="30">
        <v>4.1100000000000003</v>
      </c>
      <c r="Y1510" s="30">
        <v>20.56</v>
      </c>
      <c r="Z1510" s="30">
        <v>850</v>
      </c>
      <c r="AA1510" s="30">
        <v>49.33</v>
      </c>
      <c r="AB1510" s="30">
        <v>0</v>
      </c>
      <c r="AC1510" s="30">
        <v>0</v>
      </c>
      <c r="AD1510" s="30">
        <v>0</v>
      </c>
    </row>
    <row r="1511" spans="1:30" hidden="1">
      <c r="A1511" s="30" t="s">
        <v>2407</v>
      </c>
      <c r="B1511" s="30" t="s">
        <v>2408</v>
      </c>
      <c r="C1511" s="30" t="b">
        <v>1</v>
      </c>
      <c r="D1511" s="30" t="s">
        <v>1240</v>
      </c>
      <c r="E1511" s="30" t="s">
        <v>10607</v>
      </c>
      <c r="F1511" s="30"/>
      <c r="G1511" s="30" t="s">
        <v>10608</v>
      </c>
      <c r="H1511" s="30">
        <v>0</v>
      </c>
      <c r="I1511" s="32">
        <v>43190</v>
      </c>
      <c r="J1511" s="32">
        <v>42388</v>
      </c>
      <c r="K1511" s="30"/>
      <c r="L1511" s="32">
        <v>38844</v>
      </c>
      <c r="M1511" s="30">
        <v>188.43</v>
      </c>
      <c r="N1511" s="30">
        <v>0</v>
      </c>
      <c r="O1511" s="30">
        <v>1.05</v>
      </c>
      <c r="P1511" s="30">
        <v>12.6</v>
      </c>
      <c r="Q1511" s="30">
        <v>1.05</v>
      </c>
      <c r="R1511" s="30">
        <v>12.6</v>
      </c>
      <c r="S1511" s="30">
        <v>149.41999999999999</v>
      </c>
      <c r="T1511" s="30">
        <v>39.01</v>
      </c>
      <c r="U1511" s="30">
        <v>39.01</v>
      </c>
      <c r="V1511" s="30">
        <v>1.05</v>
      </c>
      <c r="W1511" s="30">
        <v>12.6</v>
      </c>
      <c r="X1511" s="30">
        <v>1.05</v>
      </c>
      <c r="Y1511" s="30">
        <v>12.6</v>
      </c>
      <c r="Z1511" s="30">
        <v>149.41999999999999</v>
      </c>
      <c r="AA1511" s="30">
        <v>63.16</v>
      </c>
      <c r="AB1511" s="30">
        <v>0</v>
      </c>
      <c r="AC1511" s="30">
        <v>0</v>
      </c>
      <c r="AD1511" s="30">
        <v>0</v>
      </c>
    </row>
    <row r="1512" spans="1:30" hidden="1">
      <c r="A1512" s="30" t="s">
        <v>2409</v>
      </c>
      <c r="B1512" s="30" t="s">
        <v>2410</v>
      </c>
      <c r="C1512" s="30" t="b">
        <v>1</v>
      </c>
      <c r="D1512" s="30" t="s">
        <v>1240</v>
      </c>
      <c r="E1512" s="30" t="s">
        <v>10607</v>
      </c>
      <c r="F1512" s="30"/>
      <c r="G1512" s="30" t="s">
        <v>10608</v>
      </c>
      <c r="H1512" s="30">
        <v>0</v>
      </c>
      <c r="I1512" s="32">
        <v>43190</v>
      </c>
      <c r="J1512" s="32">
        <v>42388</v>
      </c>
      <c r="K1512" s="30"/>
      <c r="L1512" s="32">
        <v>38844</v>
      </c>
      <c r="M1512" s="30">
        <v>188.43</v>
      </c>
      <c r="N1512" s="30">
        <v>0</v>
      </c>
      <c r="O1512" s="30">
        <v>1.05</v>
      </c>
      <c r="P1512" s="30">
        <v>12.6</v>
      </c>
      <c r="Q1512" s="30">
        <v>1.05</v>
      </c>
      <c r="R1512" s="30">
        <v>12.6</v>
      </c>
      <c r="S1512" s="30">
        <v>149.41999999999999</v>
      </c>
      <c r="T1512" s="30">
        <v>39.01</v>
      </c>
      <c r="U1512" s="30">
        <v>39.01</v>
      </c>
      <c r="V1512" s="30">
        <v>1.05</v>
      </c>
      <c r="W1512" s="30">
        <v>12.6</v>
      </c>
      <c r="X1512" s="30">
        <v>1.05</v>
      </c>
      <c r="Y1512" s="30">
        <v>12.6</v>
      </c>
      <c r="Z1512" s="30">
        <v>149.41999999999999</v>
      </c>
      <c r="AA1512" s="30">
        <v>63.16</v>
      </c>
      <c r="AB1512" s="30">
        <v>0</v>
      </c>
      <c r="AC1512" s="30">
        <v>0</v>
      </c>
      <c r="AD1512" s="30">
        <v>0</v>
      </c>
    </row>
    <row r="1513" spans="1:30" hidden="1">
      <c r="A1513" s="30" t="s">
        <v>2411</v>
      </c>
      <c r="B1513" s="30" t="s">
        <v>2412</v>
      </c>
      <c r="C1513" s="30" t="b">
        <v>1</v>
      </c>
      <c r="D1513" s="30" t="s">
        <v>1240</v>
      </c>
      <c r="E1513" s="30" t="s">
        <v>10607</v>
      </c>
      <c r="F1513" s="30"/>
      <c r="G1513" s="30" t="s">
        <v>10608</v>
      </c>
      <c r="H1513" s="30">
        <v>0</v>
      </c>
      <c r="I1513" s="32">
        <v>43190</v>
      </c>
      <c r="J1513" s="32">
        <v>42388</v>
      </c>
      <c r="K1513" s="30"/>
      <c r="L1513" s="32">
        <v>38844</v>
      </c>
      <c r="M1513" s="30">
        <v>188.43</v>
      </c>
      <c r="N1513" s="30">
        <v>0</v>
      </c>
      <c r="O1513" s="30">
        <v>1.05</v>
      </c>
      <c r="P1513" s="30">
        <v>12.6</v>
      </c>
      <c r="Q1513" s="30">
        <v>1.05</v>
      </c>
      <c r="R1513" s="30">
        <v>12.6</v>
      </c>
      <c r="S1513" s="30">
        <v>149.41999999999999</v>
      </c>
      <c r="T1513" s="30">
        <v>39.01</v>
      </c>
      <c r="U1513" s="30">
        <v>39.01</v>
      </c>
      <c r="V1513" s="30">
        <v>1.05</v>
      </c>
      <c r="W1513" s="30">
        <v>12.6</v>
      </c>
      <c r="X1513" s="30">
        <v>1.05</v>
      </c>
      <c r="Y1513" s="30">
        <v>12.6</v>
      </c>
      <c r="Z1513" s="30">
        <v>149.41999999999999</v>
      </c>
      <c r="AA1513" s="30">
        <v>63.16</v>
      </c>
      <c r="AB1513" s="30">
        <v>0</v>
      </c>
      <c r="AC1513" s="30">
        <v>0</v>
      </c>
      <c r="AD1513" s="30">
        <v>0</v>
      </c>
    </row>
    <row r="1514" spans="1:30" hidden="1">
      <c r="A1514" s="30" t="s">
        <v>2413</v>
      </c>
      <c r="B1514" s="30" t="s">
        <v>2414</v>
      </c>
      <c r="C1514" s="30" t="b">
        <v>1</v>
      </c>
      <c r="D1514" s="30" t="s">
        <v>1240</v>
      </c>
      <c r="E1514" s="30" t="s">
        <v>10607</v>
      </c>
      <c r="F1514" s="30"/>
      <c r="G1514" s="30" t="s">
        <v>10608</v>
      </c>
      <c r="H1514" s="30">
        <v>0</v>
      </c>
      <c r="I1514" s="32">
        <v>43190</v>
      </c>
      <c r="J1514" s="32">
        <v>42388</v>
      </c>
      <c r="K1514" s="30"/>
      <c r="L1514" s="32">
        <v>38844</v>
      </c>
      <c r="M1514" s="30">
        <v>188.43</v>
      </c>
      <c r="N1514" s="30">
        <v>0</v>
      </c>
      <c r="O1514" s="30">
        <v>1.05</v>
      </c>
      <c r="P1514" s="30">
        <v>12.6</v>
      </c>
      <c r="Q1514" s="30">
        <v>1.05</v>
      </c>
      <c r="R1514" s="30">
        <v>12.6</v>
      </c>
      <c r="S1514" s="30">
        <v>149.41999999999999</v>
      </c>
      <c r="T1514" s="30">
        <v>39.01</v>
      </c>
      <c r="U1514" s="30">
        <v>39.01</v>
      </c>
      <c r="V1514" s="30">
        <v>1.05</v>
      </c>
      <c r="W1514" s="30">
        <v>12.6</v>
      </c>
      <c r="X1514" s="30">
        <v>1.05</v>
      </c>
      <c r="Y1514" s="30">
        <v>12.6</v>
      </c>
      <c r="Z1514" s="30">
        <v>149.41999999999999</v>
      </c>
      <c r="AA1514" s="30">
        <v>63.16</v>
      </c>
      <c r="AB1514" s="30">
        <v>0</v>
      </c>
      <c r="AC1514" s="30">
        <v>0</v>
      </c>
      <c r="AD1514" s="30">
        <v>0</v>
      </c>
    </row>
    <row r="1515" spans="1:30" hidden="1">
      <c r="A1515" s="30" t="s">
        <v>2415</v>
      </c>
      <c r="B1515" s="30" t="s">
        <v>2416</v>
      </c>
      <c r="C1515" s="30" t="b">
        <v>1</v>
      </c>
      <c r="D1515" s="30" t="s">
        <v>1240</v>
      </c>
      <c r="E1515" s="30" t="s">
        <v>10607</v>
      </c>
      <c r="F1515" s="30"/>
      <c r="G1515" s="30" t="s">
        <v>10608</v>
      </c>
      <c r="H1515" s="30">
        <v>0</v>
      </c>
      <c r="I1515" s="32">
        <v>43190</v>
      </c>
      <c r="J1515" s="32">
        <v>42388</v>
      </c>
      <c r="K1515" s="30"/>
      <c r="L1515" s="32">
        <v>38844</v>
      </c>
      <c r="M1515" s="30">
        <v>188.43</v>
      </c>
      <c r="N1515" s="30">
        <v>0</v>
      </c>
      <c r="O1515" s="30">
        <v>1.05</v>
      </c>
      <c r="P1515" s="30">
        <v>12.6</v>
      </c>
      <c r="Q1515" s="30">
        <v>1.05</v>
      </c>
      <c r="R1515" s="30">
        <v>12.6</v>
      </c>
      <c r="S1515" s="30">
        <v>149.41999999999999</v>
      </c>
      <c r="T1515" s="30">
        <v>39.01</v>
      </c>
      <c r="U1515" s="30">
        <v>39.01</v>
      </c>
      <c r="V1515" s="30">
        <v>1.05</v>
      </c>
      <c r="W1515" s="30">
        <v>12.6</v>
      </c>
      <c r="X1515" s="30">
        <v>1.05</v>
      </c>
      <c r="Y1515" s="30">
        <v>12.6</v>
      </c>
      <c r="Z1515" s="30">
        <v>149.41999999999999</v>
      </c>
      <c r="AA1515" s="30">
        <v>63.16</v>
      </c>
      <c r="AB1515" s="30">
        <v>0</v>
      </c>
      <c r="AC1515" s="30">
        <v>0</v>
      </c>
      <c r="AD1515" s="30">
        <v>0</v>
      </c>
    </row>
    <row r="1516" spans="1:30" hidden="1">
      <c r="A1516" s="30" t="s">
        <v>2417</v>
      </c>
      <c r="B1516" s="30" t="s">
        <v>2418</v>
      </c>
      <c r="C1516" s="30" t="b">
        <v>1</v>
      </c>
      <c r="D1516" s="30" t="s">
        <v>1240</v>
      </c>
      <c r="E1516" s="30" t="s">
        <v>10607</v>
      </c>
      <c r="F1516" s="30"/>
      <c r="G1516" s="30" t="s">
        <v>10608</v>
      </c>
      <c r="H1516" s="30">
        <v>0</v>
      </c>
      <c r="I1516" s="32">
        <v>43190</v>
      </c>
      <c r="J1516" s="32">
        <v>42388</v>
      </c>
      <c r="K1516" s="30"/>
      <c r="L1516" s="32">
        <v>38844</v>
      </c>
      <c r="M1516" s="30">
        <v>188.43</v>
      </c>
      <c r="N1516" s="30">
        <v>0</v>
      </c>
      <c r="O1516" s="30">
        <v>1.05</v>
      </c>
      <c r="P1516" s="30">
        <v>12.6</v>
      </c>
      <c r="Q1516" s="30">
        <v>1.05</v>
      </c>
      <c r="R1516" s="30">
        <v>12.6</v>
      </c>
      <c r="S1516" s="30">
        <v>149.41999999999999</v>
      </c>
      <c r="T1516" s="30">
        <v>39.01</v>
      </c>
      <c r="U1516" s="30">
        <v>39.01</v>
      </c>
      <c r="V1516" s="30">
        <v>1.05</v>
      </c>
      <c r="W1516" s="30">
        <v>12.6</v>
      </c>
      <c r="X1516" s="30">
        <v>1.05</v>
      </c>
      <c r="Y1516" s="30">
        <v>12.6</v>
      </c>
      <c r="Z1516" s="30">
        <v>149.41999999999999</v>
      </c>
      <c r="AA1516" s="30">
        <v>63.16</v>
      </c>
      <c r="AB1516" s="30">
        <v>0</v>
      </c>
      <c r="AC1516" s="30">
        <v>0</v>
      </c>
      <c r="AD1516" s="30">
        <v>0</v>
      </c>
    </row>
    <row r="1517" spans="1:30" hidden="1">
      <c r="A1517" s="30" t="s">
        <v>2419</v>
      </c>
      <c r="B1517" s="30" t="s">
        <v>2420</v>
      </c>
      <c r="C1517" s="30" t="b">
        <v>1</v>
      </c>
      <c r="D1517" s="30" t="s">
        <v>1240</v>
      </c>
      <c r="E1517" s="30" t="s">
        <v>10607</v>
      </c>
      <c r="F1517" s="30"/>
      <c r="G1517" s="30" t="s">
        <v>10608</v>
      </c>
      <c r="H1517" s="30">
        <v>0</v>
      </c>
      <c r="I1517" s="32">
        <v>43190</v>
      </c>
      <c r="J1517" s="32">
        <v>42388</v>
      </c>
      <c r="K1517" s="30"/>
      <c r="L1517" s="32">
        <v>38844</v>
      </c>
      <c r="M1517" s="30">
        <v>188.37</v>
      </c>
      <c r="N1517" s="30">
        <v>0</v>
      </c>
      <c r="O1517" s="30">
        <v>1.05</v>
      </c>
      <c r="P1517" s="30">
        <v>12.6</v>
      </c>
      <c r="Q1517" s="30">
        <v>1.05</v>
      </c>
      <c r="R1517" s="30">
        <v>12.6</v>
      </c>
      <c r="S1517" s="30">
        <v>149.38999999999999</v>
      </c>
      <c r="T1517" s="30">
        <v>38.979999999999997</v>
      </c>
      <c r="U1517" s="30">
        <v>38.979999999999997</v>
      </c>
      <c r="V1517" s="30">
        <v>1.05</v>
      </c>
      <c r="W1517" s="30">
        <v>12.6</v>
      </c>
      <c r="X1517" s="30">
        <v>1.05</v>
      </c>
      <c r="Y1517" s="30">
        <v>12.6</v>
      </c>
      <c r="Z1517" s="30">
        <v>149.38999999999999</v>
      </c>
      <c r="AA1517" s="30">
        <v>63.13</v>
      </c>
      <c r="AB1517" s="30">
        <v>0</v>
      </c>
      <c r="AC1517" s="30">
        <v>0</v>
      </c>
      <c r="AD1517" s="30">
        <v>0</v>
      </c>
    </row>
    <row r="1518" spans="1:30" hidden="1">
      <c r="A1518" s="30" t="s">
        <v>2421</v>
      </c>
      <c r="B1518" s="30" t="s">
        <v>2422</v>
      </c>
      <c r="C1518" s="30" t="b">
        <v>1</v>
      </c>
      <c r="D1518" s="30" t="s">
        <v>1240</v>
      </c>
      <c r="E1518" s="30" t="s">
        <v>10607</v>
      </c>
      <c r="F1518" s="30"/>
      <c r="G1518" s="30" t="s">
        <v>10608</v>
      </c>
      <c r="H1518" s="30">
        <v>0</v>
      </c>
      <c r="I1518" s="32">
        <v>43190</v>
      </c>
      <c r="J1518" s="32">
        <v>42388</v>
      </c>
      <c r="K1518" s="30"/>
      <c r="L1518" s="32">
        <v>38844</v>
      </c>
      <c r="M1518" s="30">
        <v>188.43</v>
      </c>
      <c r="N1518" s="30">
        <v>0</v>
      </c>
      <c r="O1518" s="30">
        <v>1.05</v>
      </c>
      <c r="P1518" s="30">
        <v>12.6</v>
      </c>
      <c r="Q1518" s="30">
        <v>1.05</v>
      </c>
      <c r="R1518" s="30">
        <v>12.6</v>
      </c>
      <c r="S1518" s="30">
        <v>149.41999999999999</v>
      </c>
      <c r="T1518" s="30">
        <v>39.01</v>
      </c>
      <c r="U1518" s="30">
        <v>39.01</v>
      </c>
      <c r="V1518" s="30">
        <v>1.05</v>
      </c>
      <c r="W1518" s="30">
        <v>12.6</v>
      </c>
      <c r="X1518" s="30">
        <v>1.05</v>
      </c>
      <c r="Y1518" s="30">
        <v>12.6</v>
      </c>
      <c r="Z1518" s="30">
        <v>149.41999999999999</v>
      </c>
      <c r="AA1518" s="30">
        <v>63.16</v>
      </c>
      <c r="AB1518" s="30">
        <v>0</v>
      </c>
      <c r="AC1518" s="30">
        <v>0</v>
      </c>
      <c r="AD1518" s="30">
        <v>0</v>
      </c>
    </row>
    <row r="1519" spans="1:30" hidden="1">
      <c r="A1519" s="30" t="s">
        <v>2423</v>
      </c>
      <c r="B1519" s="30" t="s">
        <v>2424</v>
      </c>
      <c r="C1519" s="30" t="b">
        <v>1</v>
      </c>
      <c r="D1519" s="30" t="s">
        <v>1240</v>
      </c>
      <c r="E1519" s="30" t="s">
        <v>10607</v>
      </c>
      <c r="F1519" s="30"/>
      <c r="G1519" s="30" t="s">
        <v>10608</v>
      </c>
      <c r="H1519" s="30">
        <v>9</v>
      </c>
      <c r="I1519" s="32">
        <v>43131</v>
      </c>
      <c r="J1519" s="32">
        <v>42388</v>
      </c>
      <c r="K1519" s="30"/>
      <c r="L1519" s="32">
        <v>37406</v>
      </c>
      <c r="M1519" s="30">
        <v>1299</v>
      </c>
      <c r="N1519" s="30">
        <v>0</v>
      </c>
      <c r="O1519" s="30">
        <v>7.22</v>
      </c>
      <c r="P1519" s="30">
        <v>86.64</v>
      </c>
      <c r="Q1519" s="30">
        <v>3.94</v>
      </c>
      <c r="R1519" s="30">
        <v>68.92</v>
      </c>
      <c r="S1519" s="30">
        <v>1299</v>
      </c>
      <c r="T1519" s="30">
        <v>0</v>
      </c>
      <c r="U1519" s="30">
        <v>0</v>
      </c>
      <c r="V1519" s="30">
        <v>7.22</v>
      </c>
      <c r="W1519" s="30">
        <v>86.64</v>
      </c>
      <c r="X1519" s="30">
        <v>3.94</v>
      </c>
      <c r="Y1519" s="30">
        <v>68.92</v>
      </c>
      <c r="Z1519" s="30">
        <v>1299</v>
      </c>
      <c r="AA1519" s="30">
        <v>148.34</v>
      </c>
      <c r="AB1519" s="30">
        <v>0</v>
      </c>
      <c r="AC1519" s="30">
        <v>0</v>
      </c>
      <c r="AD1519" s="30">
        <v>0</v>
      </c>
    </row>
    <row r="1520" spans="1:30" hidden="1">
      <c r="A1520" s="30" t="s">
        <v>2425</v>
      </c>
      <c r="B1520" s="30" t="s">
        <v>2426</v>
      </c>
      <c r="C1520" s="30" t="b">
        <v>1</v>
      </c>
      <c r="D1520" s="30" t="s">
        <v>1240</v>
      </c>
      <c r="E1520" s="30" t="s">
        <v>10607</v>
      </c>
      <c r="F1520" s="30"/>
      <c r="G1520" s="30" t="s">
        <v>10608</v>
      </c>
      <c r="H1520" s="30">
        <v>0</v>
      </c>
      <c r="I1520" s="32">
        <v>43190</v>
      </c>
      <c r="J1520" s="32">
        <v>42388</v>
      </c>
      <c r="K1520" s="30"/>
      <c r="L1520" s="32">
        <v>37529</v>
      </c>
      <c r="M1520" s="30">
        <v>1399</v>
      </c>
      <c r="N1520" s="30">
        <v>0</v>
      </c>
      <c r="O1520" s="30">
        <v>7.77</v>
      </c>
      <c r="P1520" s="30">
        <v>93.24</v>
      </c>
      <c r="Q1520" s="30">
        <v>7.77</v>
      </c>
      <c r="R1520" s="30">
        <v>93.24</v>
      </c>
      <c r="S1520" s="30">
        <v>1387.82</v>
      </c>
      <c r="T1520" s="30">
        <v>11.18</v>
      </c>
      <c r="U1520" s="30">
        <v>11.18</v>
      </c>
      <c r="V1520" s="30">
        <v>7.77</v>
      </c>
      <c r="W1520" s="30">
        <v>93.24</v>
      </c>
      <c r="X1520" s="30">
        <v>7.77</v>
      </c>
      <c r="Y1520" s="30">
        <v>93.24</v>
      </c>
      <c r="Z1520" s="30">
        <v>1387.82</v>
      </c>
      <c r="AA1520" s="30">
        <v>158.81</v>
      </c>
      <c r="AB1520" s="30">
        <v>0</v>
      </c>
      <c r="AC1520" s="30">
        <v>0</v>
      </c>
      <c r="AD1520" s="30">
        <v>0</v>
      </c>
    </row>
    <row r="1521" spans="1:30" hidden="1">
      <c r="A1521" s="30" t="s">
        <v>2427</v>
      </c>
      <c r="B1521" s="30" t="s">
        <v>2428</v>
      </c>
      <c r="C1521" s="30" t="b">
        <v>1</v>
      </c>
      <c r="D1521" s="30" t="s">
        <v>1240</v>
      </c>
      <c r="E1521" s="30" t="s">
        <v>10607</v>
      </c>
      <c r="F1521" s="30"/>
      <c r="G1521" s="30" t="s">
        <v>10608</v>
      </c>
      <c r="H1521" s="30">
        <v>0</v>
      </c>
      <c r="I1521" s="32">
        <v>43190</v>
      </c>
      <c r="J1521" s="32">
        <v>42388</v>
      </c>
      <c r="K1521" s="30"/>
      <c r="L1521" s="32">
        <v>38441</v>
      </c>
      <c r="M1521" s="30">
        <v>1599</v>
      </c>
      <c r="N1521" s="30">
        <v>0</v>
      </c>
      <c r="O1521" s="30">
        <v>8.8800000000000008</v>
      </c>
      <c r="P1521" s="30">
        <v>106.56</v>
      </c>
      <c r="Q1521" s="30">
        <v>8.8800000000000008</v>
      </c>
      <c r="R1521" s="30">
        <v>106.56</v>
      </c>
      <c r="S1521" s="30">
        <v>1381.18</v>
      </c>
      <c r="T1521" s="30">
        <v>217.82</v>
      </c>
      <c r="U1521" s="30">
        <v>217.82</v>
      </c>
      <c r="V1521" s="30">
        <v>8.8800000000000008</v>
      </c>
      <c r="W1521" s="30">
        <v>106.56</v>
      </c>
      <c r="X1521" s="30">
        <v>8.8800000000000008</v>
      </c>
      <c r="Y1521" s="30">
        <v>106.56</v>
      </c>
      <c r="Z1521" s="30">
        <v>1381.18</v>
      </c>
      <c r="AA1521" s="30">
        <v>439.82</v>
      </c>
      <c r="AB1521" s="30">
        <v>0</v>
      </c>
      <c r="AC1521" s="30">
        <v>0</v>
      </c>
      <c r="AD1521" s="30">
        <v>0</v>
      </c>
    </row>
    <row r="1522" spans="1:30" hidden="1">
      <c r="A1522" s="30" t="s">
        <v>2429</v>
      </c>
      <c r="B1522" s="30" t="s">
        <v>2430</v>
      </c>
      <c r="C1522" s="30" t="b">
        <v>1</v>
      </c>
      <c r="D1522" s="30" t="s">
        <v>1240</v>
      </c>
      <c r="E1522" s="30" t="s">
        <v>10607</v>
      </c>
      <c r="F1522" s="30"/>
      <c r="G1522" s="30" t="s">
        <v>10608</v>
      </c>
      <c r="H1522" s="30">
        <v>0</v>
      </c>
      <c r="I1522" s="32">
        <v>43190</v>
      </c>
      <c r="J1522" s="32">
        <v>42388</v>
      </c>
      <c r="K1522" s="30"/>
      <c r="L1522" s="32">
        <v>38502</v>
      </c>
      <c r="M1522" s="30">
        <v>1350</v>
      </c>
      <c r="N1522" s="30">
        <v>0</v>
      </c>
      <c r="O1522" s="30">
        <v>7.5</v>
      </c>
      <c r="P1522" s="30">
        <v>90</v>
      </c>
      <c r="Q1522" s="30">
        <v>7.5</v>
      </c>
      <c r="R1522" s="30">
        <v>90</v>
      </c>
      <c r="S1522" s="30">
        <v>1152.79</v>
      </c>
      <c r="T1522" s="30">
        <v>197.21</v>
      </c>
      <c r="U1522" s="30">
        <v>197.21</v>
      </c>
      <c r="V1522" s="30">
        <v>7.5</v>
      </c>
      <c r="W1522" s="30">
        <v>90</v>
      </c>
      <c r="X1522" s="30">
        <v>7.5</v>
      </c>
      <c r="Y1522" s="30">
        <v>90</v>
      </c>
      <c r="Z1522" s="30">
        <v>1152.79</v>
      </c>
      <c r="AA1522" s="30">
        <v>369.71</v>
      </c>
      <c r="AB1522" s="30">
        <v>0</v>
      </c>
      <c r="AC1522" s="30">
        <v>0</v>
      </c>
      <c r="AD1522" s="30">
        <v>0</v>
      </c>
    </row>
    <row r="1523" spans="1:30" hidden="1">
      <c r="A1523" s="30" t="s">
        <v>2431</v>
      </c>
      <c r="B1523" s="30" t="s">
        <v>2432</v>
      </c>
      <c r="C1523" s="30" t="b">
        <v>1</v>
      </c>
      <c r="D1523" s="30" t="s">
        <v>1240</v>
      </c>
      <c r="E1523" s="30" t="s">
        <v>10607</v>
      </c>
      <c r="F1523" s="30"/>
      <c r="G1523" s="30" t="s">
        <v>10608</v>
      </c>
      <c r="H1523" s="30">
        <v>9</v>
      </c>
      <c r="I1523" s="32">
        <v>43190</v>
      </c>
      <c r="J1523" s="32">
        <v>42388</v>
      </c>
      <c r="K1523" s="30"/>
      <c r="L1523" s="32">
        <v>40643</v>
      </c>
      <c r="M1523" s="30">
        <v>1727.1</v>
      </c>
      <c r="N1523" s="30">
        <v>0</v>
      </c>
      <c r="O1523" s="30">
        <v>12.01</v>
      </c>
      <c r="P1523" s="30">
        <v>144.12</v>
      </c>
      <c r="Q1523" s="30">
        <v>12</v>
      </c>
      <c r="R1523" s="30">
        <v>144.06</v>
      </c>
      <c r="S1523" s="30">
        <v>1727.1</v>
      </c>
      <c r="T1523" s="30">
        <v>0</v>
      </c>
      <c r="U1523" s="30">
        <v>0</v>
      </c>
      <c r="V1523" s="30">
        <v>12.01</v>
      </c>
      <c r="W1523" s="30">
        <v>144.12</v>
      </c>
      <c r="X1523" s="30">
        <v>12</v>
      </c>
      <c r="Y1523" s="30">
        <v>144.06</v>
      </c>
      <c r="Z1523" s="30">
        <v>1727.1</v>
      </c>
      <c r="AA1523" s="30">
        <v>288.18</v>
      </c>
      <c r="AB1523" s="30">
        <v>0</v>
      </c>
      <c r="AC1523" s="30">
        <v>0</v>
      </c>
      <c r="AD1523" s="30">
        <v>0</v>
      </c>
    </row>
    <row r="1524" spans="1:30" hidden="1">
      <c r="A1524" s="30" t="s">
        <v>2433</v>
      </c>
      <c r="B1524" s="30" t="s">
        <v>2434</v>
      </c>
      <c r="C1524" s="30" t="b">
        <v>1</v>
      </c>
      <c r="D1524" s="30" t="s">
        <v>1240</v>
      </c>
      <c r="E1524" s="30" t="s">
        <v>10607</v>
      </c>
      <c r="F1524" s="30"/>
      <c r="G1524" s="30" t="s">
        <v>10608</v>
      </c>
      <c r="H1524" s="30">
        <v>0</v>
      </c>
      <c r="I1524" s="32">
        <v>43190</v>
      </c>
      <c r="J1524" s="32">
        <v>42388</v>
      </c>
      <c r="K1524" s="30"/>
      <c r="L1524" s="32">
        <v>39539</v>
      </c>
      <c r="M1524" s="30">
        <v>703.63</v>
      </c>
      <c r="N1524" s="30">
        <v>0</v>
      </c>
      <c r="O1524" s="30">
        <v>3.91</v>
      </c>
      <c r="P1524" s="30">
        <v>46.92</v>
      </c>
      <c r="Q1524" s="30">
        <v>3.91</v>
      </c>
      <c r="R1524" s="30">
        <v>46.92</v>
      </c>
      <c r="S1524" s="30">
        <v>683.87</v>
      </c>
      <c r="T1524" s="30">
        <v>19.760000000000002</v>
      </c>
      <c r="U1524" s="30">
        <v>19.760000000000002</v>
      </c>
      <c r="V1524" s="30">
        <v>3.91</v>
      </c>
      <c r="W1524" s="30">
        <v>46.92</v>
      </c>
      <c r="X1524" s="30">
        <v>3.91</v>
      </c>
      <c r="Y1524" s="30">
        <v>46.92</v>
      </c>
      <c r="Z1524" s="30">
        <v>683.87</v>
      </c>
      <c r="AA1524" s="30">
        <v>113.6</v>
      </c>
      <c r="AB1524" s="30">
        <v>0</v>
      </c>
      <c r="AC1524" s="30">
        <v>0</v>
      </c>
      <c r="AD1524" s="30">
        <v>0</v>
      </c>
    </row>
    <row r="1525" spans="1:30" hidden="1">
      <c r="A1525" s="30" t="s">
        <v>2435</v>
      </c>
      <c r="B1525" s="30" t="s">
        <v>2436</v>
      </c>
      <c r="C1525" s="30" t="b">
        <v>1</v>
      </c>
      <c r="D1525" s="30" t="s">
        <v>1240</v>
      </c>
      <c r="E1525" s="30" t="s">
        <v>10607</v>
      </c>
      <c r="F1525" s="30"/>
      <c r="G1525" s="30" t="s">
        <v>10608</v>
      </c>
      <c r="H1525" s="30">
        <v>0</v>
      </c>
      <c r="I1525" s="32">
        <v>43190</v>
      </c>
      <c r="J1525" s="32">
        <v>42388</v>
      </c>
      <c r="K1525" s="30"/>
      <c r="L1525" s="32">
        <v>39539</v>
      </c>
      <c r="M1525" s="30">
        <v>922.04</v>
      </c>
      <c r="N1525" s="30">
        <v>0</v>
      </c>
      <c r="O1525" s="30">
        <v>5.12</v>
      </c>
      <c r="P1525" s="30">
        <v>61.44</v>
      </c>
      <c r="Q1525" s="30">
        <v>5.12</v>
      </c>
      <c r="R1525" s="30">
        <v>61.44</v>
      </c>
      <c r="S1525" s="30">
        <v>825.34</v>
      </c>
      <c r="T1525" s="30">
        <v>96.7</v>
      </c>
      <c r="U1525" s="30">
        <v>96.7</v>
      </c>
      <c r="V1525" s="30">
        <v>5.12</v>
      </c>
      <c r="W1525" s="30">
        <v>61.44</v>
      </c>
      <c r="X1525" s="30">
        <v>5.12</v>
      </c>
      <c r="Y1525" s="30">
        <v>61.44</v>
      </c>
      <c r="Z1525" s="30">
        <v>825.34</v>
      </c>
      <c r="AA1525" s="30">
        <v>219.58</v>
      </c>
      <c r="AB1525" s="30">
        <v>0</v>
      </c>
      <c r="AC1525" s="30">
        <v>0</v>
      </c>
      <c r="AD1525" s="30">
        <v>0</v>
      </c>
    </row>
    <row r="1526" spans="1:30" hidden="1">
      <c r="A1526" s="30" t="s">
        <v>2437</v>
      </c>
      <c r="B1526" s="30" t="s">
        <v>2438</v>
      </c>
      <c r="C1526" s="30" t="b">
        <v>1</v>
      </c>
      <c r="D1526" s="30" t="s">
        <v>1240</v>
      </c>
      <c r="E1526" s="30" t="s">
        <v>10607</v>
      </c>
      <c r="F1526" s="30"/>
      <c r="G1526" s="30" t="s">
        <v>10608</v>
      </c>
      <c r="H1526" s="30">
        <v>0</v>
      </c>
      <c r="I1526" s="32">
        <v>43190</v>
      </c>
      <c r="J1526" s="32">
        <v>42388</v>
      </c>
      <c r="K1526" s="30"/>
      <c r="L1526" s="32">
        <v>39539</v>
      </c>
      <c r="M1526" s="30">
        <v>703.63</v>
      </c>
      <c r="N1526" s="30">
        <v>0</v>
      </c>
      <c r="O1526" s="30">
        <v>3.91</v>
      </c>
      <c r="P1526" s="30">
        <v>46.92</v>
      </c>
      <c r="Q1526" s="30">
        <v>3.91</v>
      </c>
      <c r="R1526" s="30">
        <v>46.92</v>
      </c>
      <c r="S1526" s="30">
        <v>619.42999999999995</v>
      </c>
      <c r="T1526" s="30">
        <v>84.2</v>
      </c>
      <c r="U1526" s="30">
        <v>84.2</v>
      </c>
      <c r="V1526" s="30">
        <v>3.91</v>
      </c>
      <c r="W1526" s="30">
        <v>46.92</v>
      </c>
      <c r="X1526" s="30">
        <v>3.91</v>
      </c>
      <c r="Y1526" s="30">
        <v>46.92</v>
      </c>
      <c r="Z1526" s="30">
        <v>619.42999999999995</v>
      </c>
      <c r="AA1526" s="30">
        <v>178.04</v>
      </c>
      <c r="AB1526" s="30">
        <v>0</v>
      </c>
      <c r="AC1526" s="30">
        <v>0</v>
      </c>
      <c r="AD1526" s="30">
        <v>0</v>
      </c>
    </row>
    <row r="1527" spans="1:30" hidden="1">
      <c r="A1527" s="30" t="s">
        <v>2439</v>
      </c>
      <c r="B1527" s="30" t="s">
        <v>2440</v>
      </c>
      <c r="C1527" s="30" t="b">
        <v>1</v>
      </c>
      <c r="D1527" s="30" t="s">
        <v>1240</v>
      </c>
      <c r="E1527" s="30" t="s">
        <v>10607</v>
      </c>
      <c r="F1527" s="30"/>
      <c r="G1527" s="30" t="s">
        <v>10608</v>
      </c>
      <c r="H1527" s="30">
        <v>0</v>
      </c>
      <c r="I1527" s="32">
        <v>43190</v>
      </c>
      <c r="J1527" s="32">
        <v>42388</v>
      </c>
      <c r="K1527" s="30"/>
      <c r="L1527" s="32">
        <v>39539</v>
      </c>
      <c r="M1527" s="30">
        <v>703.63</v>
      </c>
      <c r="N1527" s="30">
        <v>0</v>
      </c>
      <c r="O1527" s="30">
        <v>3.91</v>
      </c>
      <c r="P1527" s="30">
        <v>46.92</v>
      </c>
      <c r="Q1527" s="30">
        <v>3.91</v>
      </c>
      <c r="R1527" s="30">
        <v>46.92</v>
      </c>
      <c r="S1527" s="30">
        <v>600.17999999999995</v>
      </c>
      <c r="T1527" s="30">
        <v>103.45</v>
      </c>
      <c r="U1527" s="30">
        <v>103.45</v>
      </c>
      <c r="V1527" s="30">
        <v>3.91</v>
      </c>
      <c r="W1527" s="30">
        <v>46.92</v>
      </c>
      <c r="X1527" s="30">
        <v>3.91</v>
      </c>
      <c r="Y1527" s="30">
        <v>46.92</v>
      </c>
      <c r="Z1527" s="30">
        <v>600.17999999999995</v>
      </c>
      <c r="AA1527" s="30">
        <v>197.29</v>
      </c>
      <c r="AB1527" s="30">
        <v>0</v>
      </c>
      <c r="AC1527" s="30">
        <v>0</v>
      </c>
      <c r="AD1527" s="30">
        <v>0</v>
      </c>
    </row>
    <row r="1528" spans="1:30" hidden="1">
      <c r="A1528" s="30" t="s">
        <v>2441</v>
      </c>
      <c r="B1528" s="30" t="s">
        <v>2442</v>
      </c>
      <c r="C1528" s="30" t="b">
        <v>1</v>
      </c>
      <c r="D1528" s="30" t="s">
        <v>1240</v>
      </c>
      <c r="E1528" s="30" t="s">
        <v>10607</v>
      </c>
      <c r="F1528" s="30"/>
      <c r="G1528" s="30" t="s">
        <v>10608</v>
      </c>
      <c r="H1528" s="30">
        <v>0</v>
      </c>
      <c r="I1528" s="32">
        <v>43190</v>
      </c>
      <c r="J1528" s="32">
        <v>42388</v>
      </c>
      <c r="K1528" s="30"/>
      <c r="L1528" s="32">
        <v>39539</v>
      </c>
      <c r="M1528" s="30">
        <v>182.29</v>
      </c>
      <c r="N1528" s="30">
        <v>0</v>
      </c>
      <c r="O1528" s="30">
        <v>1.01</v>
      </c>
      <c r="P1528" s="30">
        <v>12.12</v>
      </c>
      <c r="Q1528" s="30">
        <v>1.01</v>
      </c>
      <c r="R1528" s="30">
        <v>12.12</v>
      </c>
      <c r="S1528" s="30">
        <v>149.58000000000001</v>
      </c>
      <c r="T1528" s="30">
        <v>32.71</v>
      </c>
      <c r="U1528" s="30">
        <v>32.71</v>
      </c>
      <c r="V1528" s="30">
        <v>1.01</v>
      </c>
      <c r="W1528" s="30">
        <v>12.12</v>
      </c>
      <c r="X1528" s="30">
        <v>1.01</v>
      </c>
      <c r="Y1528" s="30">
        <v>12.12</v>
      </c>
      <c r="Z1528" s="30">
        <v>149.58000000000001</v>
      </c>
      <c r="AA1528" s="30">
        <v>56.95</v>
      </c>
      <c r="AB1528" s="30">
        <v>0</v>
      </c>
      <c r="AC1528" s="30">
        <v>0</v>
      </c>
      <c r="AD1528" s="30">
        <v>0</v>
      </c>
    </row>
    <row r="1529" spans="1:30" hidden="1">
      <c r="A1529" s="30" t="s">
        <v>2443</v>
      </c>
      <c r="B1529" s="30" t="s">
        <v>2444</v>
      </c>
      <c r="C1529" s="30" t="b">
        <v>1</v>
      </c>
      <c r="D1529" s="30" t="s">
        <v>1240</v>
      </c>
      <c r="E1529" s="30" t="s">
        <v>10607</v>
      </c>
      <c r="F1529" s="30"/>
      <c r="G1529" s="30" t="s">
        <v>10608</v>
      </c>
      <c r="H1529" s="30">
        <v>0</v>
      </c>
      <c r="I1529" s="32">
        <v>43190</v>
      </c>
      <c r="J1529" s="32">
        <v>42388</v>
      </c>
      <c r="K1529" s="30"/>
      <c r="L1529" s="32">
        <v>39539</v>
      </c>
      <c r="M1529" s="30">
        <v>433.77</v>
      </c>
      <c r="N1529" s="30">
        <v>0</v>
      </c>
      <c r="O1529" s="30">
        <v>2.41</v>
      </c>
      <c r="P1529" s="30">
        <v>28.92</v>
      </c>
      <c r="Q1529" s="30">
        <v>2.41</v>
      </c>
      <c r="R1529" s="30">
        <v>28.92</v>
      </c>
      <c r="S1529" s="30">
        <v>323.75</v>
      </c>
      <c r="T1529" s="30">
        <v>110.02</v>
      </c>
      <c r="U1529" s="30">
        <v>110.02</v>
      </c>
      <c r="V1529" s="30">
        <v>2.41</v>
      </c>
      <c r="W1529" s="30">
        <v>28.92</v>
      </c>
      <c r="X1529" s="30">
        <v>2.41</v>
      </c>
      <c r="Y1529" s="30">
        <v>28.92</v>
      </c>
      <c r="Z1529" s="30">
        <v>323.75</v>
      </c>
      <c r="AA1529" s="30">
        <v>167.86</v>
      </c>
      <c r="AB1529" s="30">
        <v>0</v>
      </c>
      <c r="AC1529" s="30">
        <v>0</v>
      </c>
      <c r="AD1529" s="30">
        <v>0</v>
      </c>
    </row>
    <row r="1530" spans="1:30" hidden="1">
      <c r="A1530" s="30" t="s">
        <v>2445</v>
      </c>
      <c r="B1530" s="30" t="s">
        <v>2446</v>
      </c>
      <c r="C1530" s="30" t="b">
        <v>1</v>
      </c>
      <c r="D1530" s="30" t="s">
        <v>1240</v>
      </c>
      <c r="E1530" s="30" t="s">
        <v>10607</v>
      </c>
      <c r="F1530" s="30"/>
      <c r="G1530" s="30" t="s">
        <v>10608</v>
      </c>
      <c r="H1530" s="30">
        <v>0</v>
      </c>
      <c r="I1530" s="32">
        <v>43190</v>
      </c>
      <c r="J1530" s="32">
        <v>42388</v>
      </c>
      <c r="K1530" s="30"/>
      <c r="L1530" s="32">
        <v>41363</v>
      </c>
      <c r="M1530" s="30">
        <v>2873.94</v>
      </c>
      <c r="N1530" s="30">
        <v>0</v>
      </c>
      <c r="O1530" s="30">
        <v>15.97</v>
      </c>
      <c r="P1530" s="30">
        <v>191.64</v>
      </c>
      <c r="Q1530" s="30">
        <v>15.97</v>
      </c>
      <c r="R1530" s="30">
        <v>191.64</v>
      </c>
      <c r="S1530" s="30">
        <v>973.06</v>
      </c>
      <c r="T1530" s="30">
        <v>1900.88</v>
      </c>
      <c r="U1530" s="30">
        <v>1900.88</v>
      </c>
      <c r="V1530" s="30">
        <v>15.97</v>
      </c>
      <c r="W1530" s="30">
        <v>191.64</v>
      </c>
      <c r="X1530" s="30">
        <v>15.97</v>
      </c>
      <c r="Y1530" s="30">
        <v>191.64</v>
      </c>
      <c r="Z1530" s="30">
        <v>973.06</v>
      </c>
      <c r="AA1530" s="30">
        <v>2300.13</v>
      </c>
      <c r="AB1530" s="30">
        <v>0</v>
      </c>
      <c r="AC1530" s="30">
        <v>0</v>
      </c>
      <c r="AD1530" s="30">
        <v>0</v>
      </c>
    </row>
    <row r="1531" spans="1:30" hidden="1">
      <c r="A1531" s="30" t="s">
        <v>2447</v>
      </c>
      <c r="B1531" s="30" t="s">
        <v>2448</v>
      </c>
      <c r="C1531" s="30" t="b">
        <v>1</v>
      </c>
      <c r="D1531" s="30" t="s">
        <v>1240</v>
      </c>
      <c r="E1531" s="30" t="s">
        <v>10607</v>
      </c>
      <c r="F1531" s="30"/>
      <c r="G1531" s="30" t="s">
        <v>10608</v>
      </c>
      <c r="H1531" s="30">
        <v>0</v>
      </c>
      <c r="I1531" s="32">
        <v>43190</v>
      </c>
      <c r="J1531" s="32">
        <v>42388</v>
      </c>
      <c r="K1531" s="30"/>
      <c r="L1531" s="32">
        <v>41363</v>
      </c>
      <c r="M1531" s="30">
        <v>1320.12</v>
      </c>
      <c r="N1531" s="30">
        <v>0</v>
      </c>
      <c r="O1531" s="30">
        <v>7.33</v>
      </c>
      <c r="P1531" s="30">
        <v>87.96</v>
      </c>
      <c r="Q1531" s="30">
        <v>7.33</v>
      </c>
      <c r="R1531" s="30">
        <v>87.96</v>
      </c>
      <c r="S1531" s="30">
        <v>446.7</v>
      </c>
      <c r="T1531" s="30">
        <v>873.42</v>
      </c>
      <c r="U1531" s="30">
        <v>873.42</v>
      </c>
      <c r="V1531" s="30">
        <v>7.33</v>
      </c>
      <c r="W1531" s="30">
        <v>87.96</v>
      </c>
      <c r="X1531" s="30">
        <v>7.33</v>
      </c>
      <c r="Y1531" s="30">
        <v>87.96</v>
      </c>
      <c r="Z1531" s="30">
        <v>446.7</v>
      </c>
      <c r="AA1531" s="30">
        <v>1056.67</v>
      </c>
      <c r="AB1531" s="30">
        <v>0</v>
      </c>
      <c r="AC1531" s="30">
        <v>0</v>
      </c>
      <c r="AD1531" s="30">
        <v>0</v>
      </c>
    </row>
    <row r="1532" spans="1:30" hidden="1">
      <c r="A1532" s="30" t="s">
        <v>2449</v>
      </c>
      <c r="B1532" s="30" t="s">
        <v>2450</v>
      </c>
      <c r="C1532" s="30" t="b">
        <v>1</v>
      </c>
      <c r="D1532" s="30" t="s">
        <v>1240</v>
      </c>
      <c r="E1532" s="30" t="s">
        <v>10607</v>
      </c>
      <c r="F1532" s="30"/>
      <c r="G1532" s="30" t="s">
        <v>10608</v>
      </c>
      <c r="H1532" s="30">
        <v>0</v>
      </c>
      <c r="I1532" s="32">
        <v>43190</v>
      </c>
      <c r="J1532" s="32">
        <v>42388</v>
      </c>
      <c r="K1532" s="30"/>
      <c r="L1532" s="32">
        <v>38045</v>
      </c>
      <c r="M1532" s="30">
        <v>1199</v>
      </c>
      <c r="N1532" s="30">
        <v>0</v>
      </c>
      <c r="O1532" s="30">
        <v>6.66</v>
      </c>
      <c r="P1532" s="30">
        <v>79.92</v>
      </c>
      <c r="Q1532" s="30">
        <v>6.66</v>
      </c>
      <c r="R1532" s="30">
        <v>79.92</v>
      </c>
      <c r="S1532" s="30">
        <v>1113.98</v>
      </c>
      <c r="T1532" s="30">
        <v>85.02</v>
      </c>
      <c r="U1532" s="30">
        <v>85.02</v>
      </c>
      <c r="V1532" s="30">
        <v>6.66</v>
      </c>
      <c r="W1532" s="30">
        <v>79.92</v>
      </c>
      <c r="X1532" s="30">
        <v>6.66</v>
      </c>
      <c r="Y1532" s="30">
        <v>79.92</v>
      </c>
      <c r="Z1532" s="30">
        <v>1113.98</v>
      </c>
      <c r="AA1532" s="30">
        <v>258.18</v>
      </c>
      <c r="AB1532" s="30">
        <v>0</v>
      </c>
      <c r="AC1532" s="30">
        <v>0</v>
      </c>
      <c r="AD1532" s="30">
        <v>0</v>
      </c>
    </row>
    <row r="1533" spans="1:30" hidden="1">
      <c r="A1533" s="30" t="s">
        <v>10761</v>
      </c>
      <c r="B1533" s="30" t="s">
        <v>10762</v>
      </c>
      <c r="C1533" s="30" t="b">
        <v>1</v>
      </c>
      <c r="D1533" s="30" t="s">
        <v>1240</v>
      </c>
      <c r="E1533" s="30" t="s">
        <v>10607</v>
      </c>
      <c r="F1533" s="30"/>
      <c r="G1533" s="30" t="s">
        <v>10608</v>
      </c>
      <c r="H1533" s="30">
        <v>10</v>
      </c>
      <c r="I1533" s="32">
        <v>42094</v>
      </c>
      <c r="J1533" s="32">
        <v>42388</v>
      </c>
      <c r="K1533" s="32">
        <v>42443</v>
      </c>
      <c r="L1533" s="32">
        <v>38260</v>
      </c>
      <c r="M1533" s="30">
        <v>1299</v>
      </c>
      <c r="N1533" s="30">
        <v>0</v>
      </c>
      <c r="O1533" s="30">
        <v>0</v>
      </c>
      <c r="P1533" s="30">
        <v>88.51</v>
      </c>
      <c r="Q1533" s="30">
        <v>0</v>
      </c>
      <c r="R1533" s="30">
        <v>0</v>
      </c>
      <c r="S1533" s="30">
        <v>901.31</v>
      </c>
      <c r="T1533" s="30">
        <v>397.69</v>
      </c>
      <c r="U1533" s="30">
        <v>397.69</v>
      </c>
      <c r="V1533" s="30">
        <v>0</v>
      </c>
      <c r="W1533" s="30">
        <v>88.51</v>
      </c>
      <c r="X1533" s="30">
        <v>0</v>
      </c>
      <c r="Y1533" s="30">
        <v>0</v>
      </c>
      <c r="Z1533" s="30">
        <v>901.31</v>
      </c>
      <c r="AA1533" s="30">
        <v>397.69</v>
      </c>
      <c r="AB1533" s="30">
        <v>397.69</v>
      </c>
      <c r="AC1533" s="30">
        <v>0</v>
      </c>
      <c r="AD1533" s="30">
        <v>-397.69</v>
      </c>
    </row>
    <row r="1534" spans="1:30" hidden="1">
      <c r="A1534" s="30" t="s">
        <v>10763</v>
      </c>
      <c r="B1534" s="30" t="s">
        <v>10764</v>
      </c>
      <c r="C1534" s="30" t="b">
        <v>1</v>
      </c>
      <c r="D1534" s="30" t="s">
        <v>1240</v>
      </c>
      <c r="E1534" s="30" t="s">
        <v>10607</v>
      </c>
      <c r="F1534" s="30"/>
      <c r="G1534" s="30" t="s">
        <v>10608</v>
      </c>
      <c r="H1534" s="30">
        <v>10</v>
      </c>
      <c r="I1534" s="32">
        <v>42094</v>
      </c>
      <c r="J1534" s="32">
        <v>42388</v>
      </c>
      <c r="K1534" s="32">
        <v>42443</v>
      </c>
      <c r="L1534" s="32">
        <v>38260</v>
      </c>
      <c r="M1534" s="30">
        <v>879</v>
      </c>
      <c r="N1534" s="30">
        <v>0</v>
      </c>
      <c r="O1534" s="30">
        <v>0</v>
      </c>
      <c r="P1534" s="30">
        <v>59.89</v>
      </c>
      <c r="Q1534" s="30">
        <v>0</v>
      </c>
      <c r="R1534" s="30">
        <v>0</v>
      </c>
      <c r="S1534" s="30">
        <v>609.9</v>
      </c>
      <c r="T1534" s="30">
        <v>269.10000000000002</v>
      </c>
      <c r="U1534" s="30">
        <v>269.10000000000002</v>
      </c>
      <c r="V1534" s="30">
        <v>0</v>
      </c>
      <c r="W1534" s="30">
        <v>59.89</v>
      </c>
      <c r="X1534" s="30">
        <v>0</v>
      </c>
      <c r="Y1534" s="30">
        <v>0</v>
      </c>
      <c r="Z1534" s="30">
        <v>609.9</v>
      </c>
      <c r="AA1534" s="30">
        <v>269.10000000000002</v>
      </c>
      <c r="AB1534" s="30">
        <v>269.10000000000002</v>
      </c>
      <c r="AC1534" s="30">
        <v>0</v>
      </c>
      <c r="AD1534" s="30">
        <v>-269.10000000000002</v>
      </c>
    </row>
    <row r="1535" spans="1:30" hidden="1">
      <c r="A1535" s="30" t="s">
        <v>10765</v>
      </c>
      <c r="B1535" s="30" t="s">
        <v>10766</v>
      </c>
      <c r="C1535" s="30" t="b">
        <v>1</v>
      </c>
      <c r="D1535" s="30" t="s">
        <v>1240</v>
      </c>
      <c r="E1535" s="30" t="s">
        <v>10607</v>
      </c>
      <c r="F1535" s="30"/>
      <c r="G1535" s="30" t="s">
        <v>10608</v>
      </c>
      <c r="H1535" s="30">
        <v>10</v>
      </c>
      <c r="I1535" s="32">
        <v>42094</v>
      </c>
      <c r="J1535" s="32">
        <v>42388</v>
      </c>
      <c r="K1535" s="32">
        <v>42443</v>
      </c>
      <c r="L1535" s="32">
        <v>39346</v>
      </c>
      <c r="M1535" s="30">
        <v>1957.15</v>
      </c>
      <c r="N1535" s="30">
        <v>0</v>
      </c>
      <c r="O1535" s="30">
        <v>0</v>
      </c>
      <c r="P1535" s="30">
        <v>129.91</v>
      </c>
      <c r="Q1535" s="30">
        <v>0</v>
      </c>
      <c r="R1535" s="30">
        <v>0</v>
      </c>
      <c r="S1535" s="30">
        <v>986.89</v>
      </c>
      <c r="T1535" s="30">
        <v>970.26</v>
      </c>
      <c r="U1535" s="30">
        <v>970.26</v>
      </c>
      <c r="V1535" s="30">
        <v>0</v>
      </c>
      <c r="W1535" s="30">
        <v>129.91</v>
      </c>
      <c r="X1535" s="30">
        <v>0</v>
      </c>
      <c r="Y1535" s="30">
        <v>0</v>
      </c>
      <c r="Z1535" s="30">
        <v>986.89</v>
      </c>
      <c r="AA1535" s="30">
        <v>970.26</v>
      </c>
      <c r="AB1535" s="30">
        <v>970.26</v>
      </c>
      <c r="AC1535" s="30">
        <v>0</v>
      </c>
      <c r="AD1535" s="30">
        <v>-970.26</v>
      </c>
    </row>
    <row r="1536" spans="1:30" hidden="1">
      <c r="A1536" s="30" t="s">
        <v>2451</v>
      </c>
      <c r="B1536" s="30" t="s">
        <v>2452</v>
      </c>
      <c r="C1536" s="30" t="b">
        <v>1</v>
      </c>
      <c r="D1536" s="30" t="s">
        <v>1240</v>
      </c>
      <c r="E1536" s="30" t="s">
        <v>10607</v>
      </c>
      <c r="F1536" s="30"/>
      <c r="G1536" s="30" t="s">
        <v>10608</v>
      </c>
      <c r="H1536" s="30">
        <v>9</v>
      </c>
      <c r="I1536" s="32">
        <v>42825</v>
      </c>
      <c r="J1536" s="32">
        <v>42388</v>
      </c>
      <c r="K1536" s="30"/>
      <c r="L1536" s="32">
        <v>39329</v>
      </c>
      <c r="M1536" s="30">
        <v>1193.81</v>
      </c>
      <c r="N1536" s="30">
        <v>0</v>
      </c>
      <c r="O1536" s="30">
        <v>0</v>
      </c>
      <c r="P1536" s="30">
        <v>5.65</v>
      </c>
      <c r="Q1536" s="30">
        <v>0</v>
      </c>
      <c r="R1536" s="30">
        <v>0</v>
      </c>
      <c r="S1536" s="30">
        <v>1193.81</v>
      </c>
      <c r="T1536" s="30">
        <v>0</v>
      </c>
      <c r="U1536" s="30">
        <v>0</v>
      </c>
      <c r="V1536" s="30">
        <v>0</v>
      </c>
      <c r="W1536" s="30">
        <v>5.65</v>
      </c>
      <c r="X1536" s="30">
        <v>0</v>
      </c>
      <c r="Y1536" s="30">
        <v>0</v>
      </c>
      <c r="Z1536" s="30">
        <v>1193.81</v>
      </c>
      <c r="AA1536" s="30">
        <v>0</v>
      </c>
      <c r="AB1536" s="30">
        <v>0</v>
      </c>
      <c r="AC1536" s="30">
        <v>0</v>
      </c>
      <c r="AD1536" s="30">
        <v>0</v>
      </c>
    </row>
    <row r="1537" spans="1:30" hidden="1">
      <c r="A1537" s="30" t="s">
        <v>2453</v>
      </c>
      <c r="B1537" s="30" t="s">
        <v>2454</v>
      </c>
      <c r="C1537" s="30" t="b">
        <v>1</v>
      </c>
      <c r="D1537" s="30" t="s">
        <v>1240</v>
      </c>
      <c r="E1537" s="30" t="s">
        <v>10607</v>
      </c>
      <c r="F1537" s="30"/>
      <c r="G1537" s="30" t="s">
        <v>10608</v>
      </c>
      <c r="H1537" s="30">
        <v>0</v>
      </c>
      <c r="I1537" s="32">
        <v>43190</v>
      </c>
      <c r="J1537" s="32">
        <v>42388</v>
      </c>
      <c r="K1537" s="30"/>
      <c r="L1537" s="32">
        <v>38686</v>
      </c>
      <c r="M1537" s="30">
        <v>2800</v>
      </c>
      <c r="N1537" s="30">
        <v>0</v>
      </c>
      <c r="O1537" s="30">
        <v>15.56</v>
      </c>
      <c r="P1537" s="30">
        <v>186.72</v>
      </c>
      <c r="Q1537" s="30">
        <v>15.56</v>
      </c>
      <c r="R1537" s="30">
        <v>186.72</v>
      </c>
      <c r="S1537" s="30">
        <v>2307.56</v>
      </c>
      <c r="T1537" s="30">
        <v>492.44</v>
      </c>
      <c r="U1537" s="30">
        <v>492.44</v>
      </c>
      <c r="V1537" s="30">
        <v>15.56</v>
      </c>
      <c r="W1537" s="30">
        <v>186.72</v>
      </c>
      <c r="X1537" s="30">
        <v>15.56</v>
      </c>
      <c r="Y1537" s="30">
        <v>186.72</v>
      </c>
      <c r="Z1537" s="30">
        <v>2307.56</v>
      </c>
      <c r="AA1537" s="30">
        <v>2815.56</v>
      </c>
      <c r="AB1537" s="30">
        <v>0</v>
      </c>
      <c r="AC1537" s="30">
        <v>0</v>
      </c>
      <c r="AD1537" s="30">
        <v>0</v>
      </c>
    </row>
    <row r="1538" spans="1:30" hidden="1">
      <c r="A1538" s="30" t="s">
        <v>10767</v>
      </c>
      <c r="B1538" s="30" t="s">
        <v>10768</v>
      </c>
      <c r="C1538" s="30" t="b">
        <v>1</v>
      </c>
      <c r="D1538" s="30" t="s">
        <v>1240</v>
      </c>
      <c r="E1538" s="30" t="s">
        <v>10607</v>
      </c>
      <c r="F1538" s="30"/>
      <c r="G1538" s="30" t="s">
        <v>10608</v>
      </c>
      <c r="H1538" s="30">
        <v>10</v>
      </c>
      <c r="I1538" s="32">
        <v>42094</v>
      </c>
      <c r="J1538" s="32">
        <v>42388</v>
      </c>
      <c r="K1538" s="32">
        <v>42443</v>
      </c>
      <c r="L1538" s="32">
        <v>39371</v>
      </c>
      <c r="M1538" s="30">
        <v>2458.66</v>
      </c>
      <c r="N1538" s="30">
        <v>0</v>
      </c>
      <c r="O1538" s="30">
        <v>0</v>
      </c>
      <c r="P1538" s="30">
        <v>163.37</v>
      </c>
      <c r="Q1538" s="30">
        <v>0</v>
      </c>
      <c r="R1538" s="30">
        <v>0</v>
      </c>
      <c r="S1538" s="30">
        <v>1227.3599999999999</v>
      </c>
      <c r="T1538" s="30">
        <v>1231.3</v>
      </c>
      <c r="U1538" s="30">
        <v>1231.3</v>
      </c>
      <c r="V1538" s="30">
        <v>0</v>
      </c>
      <c r="W1538" s="30">
        <v>163.37</v>
      </c>
      <c r="X1538" s="30">
        <v>0</v>
      </c>
      <c r="Y1538" s="30">
        <v>0</v>
      </c>
      <c r="Z1538" s="30">
        <v>1227.3599999999999</v>
      </c>
      <c r="AA1538" s="30">
        <v>1231.3</v>
      </c>
      <c r="AB1538" s="30">
        <v>1231.3</v>
      </c>
      <c r="AC1538" s="30">
        <v>0</v>
      </c>
      <c r="AD1538" s="30">
        <v>-1231.3</v>
      </c>
    </row>
    <row r="1539" spans="1:30" hidden="1">
      <c r="A1539" s="30" t="s">
        <v>2455</v>
      </c>
      <c r="B1539" s="30" t="s">
        <v>2456</v>
      </c>
      <c r="C1539" s="30" t="b">
        <v>1</v>
      </c>
      <c r="D1539" s="30" t="s">
        <v>1240</v>
      </c>
      <c r="E1539" s="30" t="s">
        <v>10607</v>
      </c>
      <c r="F1539" s="30"/>
      <c r="G1539" s="30" t="s">
        <v>10608</v>
      </c>
      <c r="H1539" s="30">
        <v>9</v>
      </c>
      <c r="I1539" s="32">
        <v>43131</v>
      </c>
      <c r="J1539" s="32">
        <v>42388</v>
      </c>
      <c r="K1539" s="30"/>
      <c r="L1539" s="32">
        <v>37406</v>
      </c>
      <c r="M1539" s="30">
        <v>1299</v>
      </c>
      <c r="N1539" s="30">
        <v>0</v>
      </c>
      <c r="O1539" s="30">
        <v>7.22</v>
      </c>
      <c r="P1539" s="30">
        <v>86.64</v>
      </c>
      <c r="Q1539" s="30">
        <v>3.94</v>
      </c>
      <c r="R1539" s="30">
        <v>68.92</v>
      </c>
      <c r="S1539" s="30">
        <v>1299</v>
      </c>
      <c r="T1539" s="30">
        <v>0</v>
      </c>
      <c r="U1539" s="30">
        <v>0</v>
      </c>
      <c r="V1539" s="30">
        <v>7.22</v>
      </c>
      <c r="W1539" s="30">
        <v>86.64</v>
      </c>
      <c r="X1539" s="30">
        <v>3.94</v>
      </c>
      <c r="Y1539" s="30">
        <v>68.92</v>
      </c>
      <c r="Z1539" s="30">
        <v>1299</v>
      </c>
      <c r="AA1539" s="30">
        <v>148.34</v>
      </c>
      <c r="AB1539" s="30">
        <v>0</v>
      </c>
      <c r="AC1539" s="30">
        <v>0</v>
      </c>
      <c r="AD1539" s="30">
        <v>0</v>
      </c>
    </row>
    <row r="1540" spans="1:30" hidden="1">
      <c r="A1540" s="30" t="s">
        <v>2457</v>
      </c>
      <c r="B1540" s="30" t="s">
        <v>2458</v>
      </c>
      <c r="C1540" s="30" t="b">
        <v>1</v>
      </c>
      <c r="D1540" s="30" t="s">
        <v>1240</v>
      </c>
      <c r="E1540" s="30" t="s">
        <v>10607</v>
      </c>
      <c r="F1540" s="30"/>
      <c r="G1540" s="30" t="s">
        <v>10608</v>
      </c>
      <c r="H1540" s="30">
        <v>0</v>
      </c>
      <c r="I1540" s="32">
        <v>43190</v>
      </c>
      <c r="J1540" s="32">
        <v>42388</v>
      </c>
      <c r="K1540" s="30"/>
      <c r="L1540" s="32">
        <v>38198</v>
      </c>
      <c r="M1540" s="30">
        <v>550</v>
      </c>
      <c r="N1540" s="30">
        <v>0</v>
      </c>
      <c r="O1540" s="30">
        <v>3.06</v>
      </c>
      <c r="P1540" s="30">
        <v>36.72</v>
      </c>
      <c r="Q1540" s="30">
        <v>3.06</v>
      </c>
      <c r="R1540" s="30">
        <v>36.72</v>
      </c>
      <c r="S1540" s="30">
        <v>497.33</v>
      </c>
      <c r="T1540" s="30">
        <v>52.67</v>
      </c>
      <c r="U1540" s="30">
        <v>52.67</v>
      </c>
      <c r="V1540" s="30">
        <v>3.06</v>
      </c>
      <c r="W1540" s="30">
        <v>36.72</v>
      </c>
      <c r="X1540" s="30">
        <v>3.06</v>
      </c>
      <c r="Y1540" s="30">
        <v>36.72</v>
      </c>
      <c r="Z1540" s="30">
        <v>497.33</v>
      </c>
      <c r="AA1540" s="30">
        <v>116.93</v>
      </c>
      <c r="AB1540" s="30">
        <v>0</v>
      </c>
      <c r="AC1540" s="30">
        <v>0</v>
      </c>
      <c r="AD1540" s="30">
        <v>0</v>
      </c>
    </row>
    <row r="1541" spans="1:30" hidden="1">
      <c r="A1541" s="30" t="s">
        <v>2459</v>
      </c>
      <c r="B1541" s="30" t="s">
        <v>2460</v>
      </c>
      <c r="C1541" s="30" t="b">
        <v>1</v>
      </c>
      <c r="D1541" s="30" t="s">
        <v>1240</v>
      </c>
      <c r="E1541" s="30" t="s">
        <v>10607</v>
      </c>
      <c r="F1541" s="30"/>
      <c r="G1541" s="30" t="s">
        <v>10608</v>
      </c>
      <c r="H1541" s="30">
        <v>0</v>
      </c>
      <c r="I1541" s="32">
        <v>43190</v>
      </c>
      <c r="J1541" s="32">
        <v>42388</v>
      </c>
      <c r="K1541" s="30"/>
      <c r="L1541" s="32">
        <v>39539</v>
      </c>
      <c r="M1541" s="30">
        <v>364.58</v>
      </c>
      <c r="N1541" s="30">
        <v>0</v>
      </c>
      <c r="O1541" s="30">
        <v>2.0299999999999998</v>
      </c>
      <c r="P1541" s="30">
        <v>24.36</v>
      </c>
      <c r="Q1541" s="30">
        <v>2.0299999999999998</v>
      </c>
      <c r="R1541" s="30">
        <v>24.36</v>
      </c>
      <c r="S1541" s="30">
        <v>299.52</v>
      </c>
      <c r="T1541" s="30">
        <v>65.06</v>
      </c>
      <c r="U1541" s="30">
        <v>65.06</v>
      </c>
      <c r="V1541" s="30">
        <v>2.0299999999999998</v>
      </c>
      <c r="W1541" s="30">
        <v>24.36</v>
      </c>
      <c r="X1541" s="30">
        <v>2.0299999999999998</v>
      </c>
      <c r="Y1541" s="30">
        <v>24.36</v>
      </c>
      <c r="Z1541" s="30">
        <v>299.52</v>
      </c>
      <c r="AA1541" s="30">
        <v>113.78</v>
      </c>
      <c r="AB1541" s="30">
        <v>0</v>
      </c>
      <c r="AC1541" s="30">
        <v>0</v>
      </c>
      <c r="AD1541" s="30">
        <v>0</v>
      </c>
    </row>
    <row r="1542" spans="1:30" hidden="1">
      <c r="A1542" s="30" t="s">
        <v>2461</v>
      </c>
      <c r="B1542" s="30" t="s">
        <v>2462</v>
      </c>
      <c r="C1542" s="30" t="b">
        <v>1</v>
      </c>
      <c r="D1542" s="30" t="s">
        <v>1240</v>
      </c>
      <c r="E1542" s="30" t="s">
        <v>10607</v>
      </c>
      <c r="F1542" s="30"/>
      <c r="G1542" s="30" t="s">
        <v>10608</v>
      </c>
      <c r="H1542" s="30">
        <v>0</v>
      </c>
      <c r="I1542" s="32">
        <v>43190</v>
      </c>
      <c r="J1542" s="32">
        <v>42388</v>
      </c>
      <c r="K1542" s="30"/>
      <c r="L1542" s="32">
        <v>39539</v>
      </c>
      <c r="M1542" s="30">
        <v>433.77</v>
      </c>
      <c r="N1542" s="30">
        <v>0</v>
      </c>
      <c r="O1542" s="30">
        <v>2.41</v>
      </c>
      <c r="P1542" s="30">
        <v>28.92</v>
      </c>
      <c r="Q1542" s="30">
        <v>2.41</v>
      </c>
      <c r="R1542" s="30">
        <v>28.92</v>
      </c>
      <c r="S1542" s="30">
        <v>323.75</v>
      </c>
      <c r="T1542" s="30">
        <v>110.02</v>
      </c>
      <c r="U1542" s="30">
        <v>110.02</v>
      </c>
      <c r="V1542" s="30">
        <v>2.41</v>
      </c>
      <c r="W1542" s="30">
        <v>28.92</v>
      </c>
      <c r="X1542" s="30">
        <v>2.41</v>
      </c>
      <c r="Y1542" s="30">
        <v>28.92</v>
      </c>
      <c r="Z1542" s="30">
        <v>323.75</v>
      </c>
      <c r="AA1542" s="30">
        <v>167.86</v>
      </c>
      <c r="AB1542" s="30">
        <v>0</v>
      </c>
      <c r="AC1542" s="30">
        <v>0</v>
      </c>
      <c r="AD1542" s="30">
        <v>0</v>
      </c>
    </row>
    <row r="1543" spans="1:30" hidden="1">
      <c r="A1543" s="30" t="s">
        <v>2463</v>
      </c>
      <c r="B1543" s="30" t="s">
        <v>2464</v>
      </c>
      <c r="C1543" s="30" t="b">
        <v>1</v>
      </c>
      <c r="D1543" s="30" t="s">
        <v>1240</v>
      </c>
      <c r="E1543" s="30" t="s">
        <v>10607</v>
      </c>
      <c r="F1543" s="30"/>
      <c r="G1543" s="30" t="s">
        <v>10608</v>
      </c>
      <c r="H1543" s="30">
        <v>0</v>
      </c>
      <c r="I1543" s="32">
        <v>43190</v>
      </c>
      <c r="J1543" s="32">
        <v>42388</v>
      </c>
      <c r="K1543" s="30"/>
      <c r="L1543" s="32">
        <v>38260</v>
      </c>
      <c r="M1543" s="30">
        <v>1199</v>
      </c>
      <c r="N1543" s="30">
        <v>0</v>
      </c>
      <c r="O1543" s="30">
        <v>6.66</v>
      </c>
      <c r="P1543" s="30">
        <v>79.92</v>
      </c>
      <c r="Q1543" s="30">
        <v>6.66</v>
      </c>
      <c r="R1543" s="30">
        <v>79.92</v>
      </c>
      <c r="S1543" s="30">
        <v>1071.6300000000001</v>
      </c>
      <c r="T1543" s="30">
        <v>127.37</v>
      </c>
      <c r="U1543" s="30">
        <v>127.37</v>
      </c>
      <c r="V1543" s="30">
        <v>6.66</v>
      </c>
      <c r="W1543" s="30">
        <v>79.92</v>
      </c>
      <c r="X1543" s="30">
        <v>6.66</v>
      </c>
      <c r="Y1543" s="30">
        <v>79.92</v>
      </c>
      <c r="Z1543" s="30">
        <v>1071.6300000000001</v>
      </c>
      <c r="AA1543" s="30">
        <v>253.91</v>
      </c>
      <c r="AB1543" s="30">
        <v>0</v>
      </c>
      <c r="AC1543" s="30">
        <v>0</v>
      </c>
      <c r="AD1543" s="30">
        <v>0</v>
      </c>
    </row>
    <row r="1544" spans="1:30" hidden="1">
      <c r="A1544" s="30" t="s">
        <v>2465</v>
      </c>
      <c r="B1544" s="30" t="s">
        <v>2466</v>
      </c>
      <c r="C1544" s="30" t="b">
        <v>1</v>
      </c>
      <c r="D1544" s="30" t="s">
        <v>1240</v>
      </c>
      <c r="E1544" s="30" t="s">
        <v>10607</v>
      </c>
      <c r="F1544" s="30"/>
      <c r="G1544" s="30" t="s">
        <v>10608</v>
      </c>
      <c r="H1544" s="30">
        <v>9</v>
      </c>
      <c r="I1544" s="32">
        <v>42825</v>
      </c>
      <c r="J1544" s="32">
        <v>42388</v>
      </c>
      <c r="K1544" s="30"/>
      <c r="L1544" s="32">
        <v>39234</v>
      </c>
      <c r="M1544" s="30">
        <v>1026</v>
      </c>
      <c r="N1544" s="30">
        <v>0</v>
      </c>
      <c r="O1544" s="30">
        <v>0</v>
      </c>
      <c r="P1544" s="30">
        <v>0</v>
      </c>
      <c r="Q1544" s="30">
        <v>0</v>
      </c>
      <c r="R1544" s="30">
        <v>0</v>
      </c>
      <c r="S1544" s="30">
        <v>1026</v>
      </c>
      <c r="T1544" s="30">
        <v>0</v>
      </c>
      <c r="U1544" s="30">
        <v>0</v>
      </c>
      <c r="V1544" s="30">
        <v>0</v>
      </c>
      <c r="W1544" s="30">
        <v>0</v>
      </c>
      <c r="X1544" s="30">
        <v>0</v>
      </c>
      <c r="Y1544" s="30">
        <v>0</v>
      </c>
      <c r="Z1544" s="30">
        <v>1026</v>
      </c>
      <c r="AA1544" s="30">
        <v>0</v>
      </c>
      <c r="AB1544" s="30">
        <v>0</v>
      </c>
      <c r="AC1544" s="30">
        <v>0</v>
      </c>
      <c r="AD1544" s="30">
        <v>0</v>
      </c>
    </row>
    <row r="1545" spans="1:30" hidden="1">
      <c r="A1545" s="30" t="s">
        <v>2467</v>
      </c>
      <c r="B1545" s="30" t="s">
        <v>2468</v>
      </c>
      <c r="C1545" s="30" t="b">
        <v>1</v>
      </c>
      <c r="D1545" s="30" t="s">
        <v>1240</v>
      </c>
      <c r="E1545" s="30" t="s">
        <v>10607</v>
      </c>
      <c r="F1545" s="30"/>
      <c r="G1545" s="30" t="s">
        <v>10608</v>
      </c>
      <c r="H1545" s="30">
        <v>0</v>
      </c>
      <c r="I1545" s="32">
        <v>43190</v>
      </c>
      <c r="J1545" s="32">
        <v>42388</v>
      </c>
      <c r="K1545" s="30"/>
      <c r="L1545" s="32">
        <v>39539</v>
      </c>
      <c r="M1545" s="30">
        <v>1566.34</v>
      </c>
      <c r="N1545" s="30">
        <v>0</v>
      </c>
      <c r="O1545" s="30">
        <v>8.6999999999999993</v>
      </c>
      <c r="P1545" s="30">
        <v>104.4</v>
      </c>
      <c r="Q1545" s="30">
        <v>8.6999999999999993</v>
      </c>
      <c r="R1545" s="30">
        <v>104.4</v>
      </c>
      <c r="S1545" s="30">
        <v>1044.17</v>
      </c>
      <c r="T1545" s="30">
        <v>522.16999999999996</v>
      </c>
      <c r="U1545" s="30">
        <v>522.16999999999996</v>
      </c>
      <c r="V1545" s="30">
        <v>8.6999999999999993</v>
      </c>
      <c r="W1545" s="30">
        <v>104.4</v>
      </c>
      <c r="X1545" s="30">
        <v>8.6999999999999993</v>
      </c>
      <c r="Y1545" s="30">
        <v>104.4</v>
      </c>
      <c r="Z1545" s="30">
        <v>1044.17</v>
      </c>
      <c r="AA1545" s="30">
        <v>730.97</v>
      </c>
      <c r="AB1545" s="30">
        <v>0</v>
      </c>
      <c r="AC1545" s="30">
        <v>0</v>
      </c>
      <c r="AD1545" s="30">
        <v>0</v>
      </c>
    </row>
    <row r="1546" spans="1:30" hidden="1">
      <c r="A1546" s="30" t="s">
        <v>2469</v>
      </c>
      <c r="B1546" s="30" t="s">
        <v>2470</v>
      </c>
      <c r="C1546" s="30" t="b">
        <v>1</v>
      </c>
      <c r="D1546" s="30" t="s">
        <v>1240</v>
      </c>
      <c r="E1546" s="30" t="s">
        <v>10607</v>
      </c>
      <c r="F1546" s="30"/>
      <c r="G1546" s="30" t="s">
        <v>10608</v>
      </c>
      <c r="H1546" s="30">
        <v>0</v>
      </c>
      <c r="I1546" s="32">
        <v>43190</v>
      </c>
      <c r="J1546" s="32">
        <v>42388</v>
      </c>
      <c r="K1546" s="30"/>
      <c r="L1546" s="32">
        <v>41000</v>
      </c>
      <c r="M1546" s="30">
        <v>550</v>
      </c>
      <c r="N1546" s="30">
        <v>0</v>
      </c>
      <c r="O1546" s="30">
        <v>3.06</v>
      </c>
      <c r="P1546" s="30">
        <v>36.72</v>
      </c>
      <c r="Q1546" s="30">
        <v>3.06</v>
      </c>
      <c r="R1546" s="30">
        <v>36.72</v>
      </c>
      <c r="S1546" s="30">
        <v>220.4</v>
      </c>
      <c r="T1546" s="30">
        <v>329.6</v>
      </c>
      <c r="U1546" s="30">
        <v>329.6</v>
      </c>
      <c r="V1546" s="30">
        <v>3.06</v>
      </c>
      <c r="W1546" s="30">
        <v>36.72</v>
      </c>
      <c r="X1546" s="30">
        <v>3.06</v>
      </c>
      <c r="Y1546" s="30">
        <v>36.72</v>
      </c>
      <c r="Z1546" s="30">
        <v>220.4</v>
      </c>
      <c r="AA1546" s="30">
        <v>403.04</v>
      </c>
      <c r="AB1546" s="30">
        <v>0</v>
      </c>
      <c r="AC1546" s="30">
        <v>0</v>
      </c>
      <c r="AD1546" s="30">
        <v>0</v>
      </c>
    </row>
    <row r="1547" spans="1:30" hidden="1">
      <c r="A1547" s="30" t="s">
        <v>2471</v>
      </c>
      <c r="B1547" s="30" t="s">
        <v>2472</v>
      </c>
      <c r="C1547" s="30" t="b">
        <v>1</v>
      </c>
      <c r="D1547" s="30" t="s">
        <v>1240</v>
      </c>
      <c r="E1547" s="30" t="s">
        <v>10607</v>
      </c>
      <c r="F1547" s="30"/>
      <c r="G1547" s="30" t="s">
        <v>10608</v>
      </c>
      <c r="H1547" s="30">
        <v>9</v>
      </c>
      <c r="I1547" s="32">
        <v>42978</v>
      </c>
      <c r="J1547" s="32">
        <v>42388</v>
      </c>
      <c r="K1547" s="30"/>
      <c r="L1547" s="32">
        <v>37164</v>
      </c>
      <c r="M1547" s="30">
        <v>1100</v>
      </c>
      <c r="N1547" s="30">
        <v>0</v>
      </c>
      <c r="O1547" s="30">
        <v>5.32</v>
      </c>
      <c r="P1547" s="30">
        <v>63.79</v>
      </c>
      <c r="Q1547" s="30">
        <v>5.31</v>
      </c>
      <c r="R1547" s="30">
        <v>26.57</v>
      </c>
      <c r="S1547" s="30">
        <v>1100</v>
      </c>
      <c r="T1547" s="30">
        <v>0</v>
      </c>
      <c r="U1547" s="30">
        <v>0</v>
      </c>
      <c r="V1547" s="30">
        <v>5.32</v>
      </c>
      <c r="W1547" s="30">
        <v>63.79</v>
      </c>
      <c r="X1547" s="30">
        <v>5.31</v>
      </c>
      <c r="Y1547" s="30">
        <v>26.57</v>
      </c>
      <c r="Z1547" s="30">
        <v>1100</v>
      </c>
      <c r="AA1547" s="30">
        <v>63.77</v>
      </c>
      <c r="AB1547" s="30">
        <v>0</v>
      </c>
      <c r="AC1547" s="30">
        <v>0</v>
      </c>
      <c r="AD1547" s="30">
        <v>0</v>
      </c>
    </row>
    <row r="1548" spans="1:30" hidden="1">
      <c r="A1548" s="30" t="s">
        <v>2473</v>
      </c>
      <c r="B1548" s="30" t="s">
        <v>2474</v>
      </c>
      <c r="C1548" s="30" t="b">
        <v>1</v>
      </c>
      <c r="D1548" s="30" t="s">
        <v>1240</v>
      </c>
      <c r="E1548" s="30" t="s">
        <v>10607</v>
      </c>
      <c r="F1548" s="30"/>
      <c r="G1548" s="30" t="s">
        <v>10608</v>
      </c>
      <c r="H1548" s="30">
        <v>0</v>
      </c>
      <c r="I1548" s="32">
        <v>43190</v>
      </c>
      <c r="J1548" s="32">
        <v>42388</v>
      </c>
      <c r="K1548" s="30"/>
      <c r="L1548" s="32">
        <v>38280</v>
      </c>
      <c r="M1548" s="30">
        <v>500</v>
      </c>
      <c r="N1548" s="30">
        <v>0</v>
      </c>
      <c r="O1548" s="30">
        <v>2.78</v>
      </c>
      <c r="P1548" s="30">
        <v>33.36</v>
      </c>
      <c r="Q1548" s="30">
        <v>2.78</v>
      </c>
      <c r="R1548" s="30">
        <v>33.36</v>
      </c>
      <c r="S1548" s="30">
        <v>444.69</v>
      </c>
      <c r="T1548" s="30">
        <v>55.31</v>
      </c>
      <c r="U1548" s="30">
        <v>55.31</v>
      </c>
      <c r="V1548" s="30">
        <v>2.78</v>
      </c>
      <c r="W1548" s="30">
        <v>33.36</v>
      </c>
      <c r="X1548" s="30">
        <v>2.78</v>
      </c>
      <c r="Y1548" s="30">
        <v>33.36</v>
      </c>
      <c r="Z1548" s="30">
        <v>444.69</v>
      </c>
      <c r="AA1548" s="30">
        <v>138.71</v>
      </c>
      <c r="AB1548" s="30">
        <v>0</v>
      </c>
      <c r="AC1548" s="30">
        <v>0</v>
      </c>
      <c r="AD1548" s="30">
        <v>0</v>
      </c>
    </row>
    <row r="1549" spans="1:30" hidden="1">
      <c r="A1549" s="30" t="s">
        <v>2475</v>
      </c>
      <c r="B1549" s="30" t="s">
        <v>2476</v>
      </c>
      <c r="C1549" s="30" t="b">
        <v>1</v>
      </c>
      <c r="D1549" s="30" t="s">
        <v>1240</v>
      </c>
      <c r="E1549" s="30" t="s">
        <v>10607</v>
      </c>
      <c r="F1549" s="30"/>
      <c r="G1549" s="30" t="s">
        <v>10608</v>
      </c>
      <c r="H1549" s="30">
        <v>0</v>
      </c>
      <c r="I1549" s="32">
        <v>43190</v>
      </c>
      <c r="J1549" s="32">
        <v>42388</v>
      </c>
      <c r="K1549" s="30"/>
      <c r="L1549" s="32">
        <v>39539</v>
      </c>
      <c r="M1549" s="30">
        <v>433.77</v>
      </c>
      <c r="N1549" s="30">
        <v>0</v>
      </c>
      <c r="O1549" s="30">
        <v>2.41</v>
      </c>
      <c r="P1549" s="30">
        <v>28.92</v>
      </c>
      <c r="Q1549" s="30">
        <v>2.41</v>
      </c>
      <c r="R1549" s="30">
        <v>28.92</v>
      </c>
      <c r="S1549" s="30">
        <v>383.95</v>
      </c>
      <c r="T1549" s="30">
        <v>49.82</v>
      </c>
      <c r="U1549" s="30">
        <v>49.82</v>
      </c>
      <c r="V1549" s="30">
        <v>2.41</v>
      </c>
      <c r="W1549" s="30">
        <v>28.92</v>
      </c>
      <c r="X1549" s="30">
        <v>2.41</v>
      </c>
      <c r="Y1549" s="30">
        <v>28.92</v>
      </c>
      <c r="Z1549" s="30">
        <v>383.95</v>
      </c>
      <c r="AA1549" s="30">
        <v>107.66</v>
      </c>
      <c r="AB1549" s="30">
        <v>0</v>
      </c>
      <c r="AC1549" s="30">
        <v>0</v>
      </c>
      <c r="AD1549" s="30">
        <v>0</v>
      </c>
    </row>
    <row r="1550" spans="1:30" hidden="1">
      <c r="A1550" s="30" t="s">
        <v>2477</v>
      </c>
      <c r="B1550" s="30" t="s">
        <v>2478</v>
      </c>
      <c r="C1550" s="30" t="b">
        <v>1</v>
      </c>
      <c r="D1550" s="30" t="s">
        <v>1240</v>
      </c>
      <c r="E1550" s="30" t="s">
        <v>10607</v>
      </c>
      <c r="F1550" s="30"/>
      <c r="G1550" s="30" t="s">
        <v>10608</v>
      </c>
      <c r="H1550" s="30">
        <v>0</v>
      </c>
      <c r="I1550" s="32">
        <v>43190</v>
      </c>
      <c r="J1550" s="32">
        <v>42388</v>
      </c>
      <c r="K1550" s="30"/>
      <c r="L1550" s="32">
        <v>41000</v>
      </c>
      <c r="M1550" s="30">
        <v>1532</v>
      </c>
      <c r="N1550" s="30">
        <v>0</v>
      </c>
      <c r="O1550" s="30">
        <v>8.51</v>
      </c>
      <c r="P1550" s="30">
        <v>102.12</v>
      </c>
      <c r="Q1550" s="30">
        <v>8.51</v>
      </c>
      <c r="R1550" s="30">
        <v>102.12</v>
      </c>
      <c r="S1550" s="30">
        <v>612.66</v>
      </c>
      <c r="T1550" s="30">
        <v>919.34</v>
      </c>
      <c r="U1550" s="30">
        <v>919.34</v>
      </c>
      <c r="V1550" s="30">
        <v>8.51</v>
      </c>
      <c r="W1550" s="30">
        <v>102.12</v>
      </c>
      <c r="X1550" s="30">
        <v>8.51</v>
      </c>
      <c r="Y1550" s="30">
        <v>102.12</v>
      </c>
      <c r="Z1550" s="30">
        <v>612.66</v>
      </c>
      <c r="AA1550" s="30">
        <v>1123.58</v>
      </c>
      <c r="AB1550" s="30">
        <v>0</v>
      </c>
      <c r="AC1550" s="30">
        <v>0</v>
      </c>
      <c r="AD1550" s="30">
        <v>0</v>
      </c>
    </row>
    <row r="1551" spans="1:30" hidden="1">
      <c r="A1551" s="30" t="s">
        <v>2479</v>
      </c>
      <c r="B1551" s="30" t="s">
        <v>2480</v>
      </c>
      <c r="C1551" s="30" t="b">
        <v>1</v>
      </c>
      <c r="D1551" s="30" t="s">
        <v>1240</v>
      </c>
      <c r="E1551" s="30" t="s">
        <v>10607</v>
      </c>
      <c r="F1551" s="30"/>
      <c r="G1551" s="30" t="s">
        <v>10608</v>
      </c>
      <c r="H1551" s="30">
        <v>0</v>
      </c>
      <c r="I1551" s="32">
        <v>43190</v>
      </c>
      <c r="J1551" s="32">
        <v>42388</v>
      </c>
      <c r="K1551" s="30"/>
      <c r="L1551" s="32">
        <v>41000</v>
      </c>
      <c r="M1551" s="30">
        <v>2576</v>
      </c>
      <c r="N1551" s="30">
        <v>0</v>
      </c>
      <c r="O1551" s="30">
        <v>14.31</v>
      </c>
      <c r="P1551" s="30">
        <v>171.72</v>
      </c>
      <c r="Q1551" s="30">
        <v>14.31</v>
      </c>
      <c r="R1551" s="30">
        <v>171.72</v>
      </c>
      <c r="S1551" s="30">
        <v>1030.6600000000001</v>
      </c>
      <c r="T1551" s="30">
        <v>1545.34</v>
      </c>
      <c r="U1551" s="30">
        <v>1545.34</v>
      </c>
      <c r="V1551" s="30">
        <v>14.31</v>
      </c>
      <c r="W1551" s="30">
        <v>171.72</v>
      </c>
      <c r="X1551" s="30">
        <v>14.31</v>
      </c>
      <c r="Y1551" s="30">
        <v>171.72</v>
      </c>
      <c r="Z1551" s="30">
        <v>1030.6600000000001</v>
      </c>
      <c r="AA1551" s="30">
        <v>1888.78</v>
      </c>
      <c r="AB1551" s="30">
        <v>0</v>
      </c>
      <c r="AC1551" s="30">
        <v>0</v>
      </c>
      <c r="AD1551" s="30">
        <v>0</v>
      </c>
    </row>
    <row r="1552" spans="1:30" hidden="1">
      <c r="A1552" s="30" t="s">
        <v>2481</v>
      </c>
      <c r="B1552" s="30" t="s">
        <v>2482</v>
      </c>
      <c r="C1552" s="30" t="b">
        <v>1</v>
      </c>
      <c r="D1552" s="30" t="s">
        <v>1240</v>
      </c>
      <c r="E1552" s="30" t="s">
        <v>10607</v>
      </c>
      <c r="F1552" s="30"/>
      <c r="G1552" s="30" t="s">
        <v>10608</v>
      </c>
      <c r="H1552" s="30">
        <v>0</v>
      </c>
      <c r="I1552" s="32">
        <v>43190</v>
      </c>
      <c r="J1552" s="32">
        <v>42388</v>
      </c>
      <c r="K1552" s="30"/>
      <c r="L1552" s="32">
        <v>41000</v>
      </c>
      <c r="M1552" s="30">
        <v>2576</v>
      </c>
      <c r="N1552" s="30">
        <v>0</v>
      </c>
      <c r="O1552" s="30">
        <v>14.31</v>
      </c>
      <c r="P1552" s="30">
        <v>171.72</v>
      </c>
      <c r="Q1552" s="30">
        <v>14.31</v>
      </c>
      <c r="R1552" s="30">
        <v>171.72</v>
      </c>
      <c r="S1552" s="30">
        <v>1030.6600000000001</v>
      </c>
      <c r="T1552" s="30">
        <v>1545.34</v>
      </c>
      <c r="U1552" s="30">
        <v>1545.34</v>
      </c>
      <c r="V1552" s="30">
        <v>14.31</v>
      </c>
      <c r="W1552" s="30">
        <v>171.72</v>
      </c>
      <c r="X1552" s="30">
        <v>14.31</v>
      </c>
      <c r="Y1552" s="30">
        <v>171.72</v>
      </c>
      <c r="Z1552" s="30">
        <v>1030.6600000000001</v>
      </c>
      <c r="AA1552" s="30">
        <v>1888.78</v>
      </c>
      <c r="AB1552" s="30">
        <v>0</v>
      </c>
      <c r="AC1552" s="30">
        <v>0</v>
      </c>
      <c r="AD1552" s="30">
        <v>0</v>
      </c>
    </row>
    <row r="1553" spans="1:30" hidden="1">
      <c r="A1553" s="30" t="s">
        <v>2483</v>
      </c>
      <c r="B1553" s="30" t="s">
        <v>2484</v>
      </c>
      <c r="C1553" s="30" t="b">
        <v>1</v>
      </c>
      <c r="D1553" s="30" t="s">
        <v>1240</v>
      </c>
      <c r="E1553" s="30" t="s">
        <v>10607</v>
      </c>
      <c r="F1553" s="30"/>
      <c r="G1553" s="30" t="s">
        <v>10608</v>
      </c>
      <c r="H1553" s="30">
        <v>0</v>
      </c>
      <c r="I1553" s="32">
        <v>43190</v>
      </c>
      <c r="J1553" s="32">
        <v>42388</v>
      </c>
      <c r="K1553" s="30"/>
      <c r="L1553" s="32">
        <v>38045</v>
      </c>
      <c r="M1553" s="30">
        <v>699</v>
      </c>
      <c r="N1553" s="30">
        <v>0</v>
      </c>
      <c r="O1553" s="30">
        <v>3.88</v>
      </c>
      <c r="P1553" s="30">
        <v>46.56</v>
      </c>
      <c r="Q1553" s="30">
        <v>3.88</v>
      </c>
      <c r="R1553" s="30">
        <v>46.56</v>
      </c>
      <c r="S1553" s="30">
        <v>649.30999999999995</v>
      </c>
      <c r="T1553" s="30">
        <v>49.69</v>
      </c>
      <c r="U1553" s="30">
        <v>49.69</v>
      </c>
      <c r="V1553" s="30">
        <v>3.88</v>
      </c>
      <c r="W1553" s="30">
        <v>46.56</v>
      </c>
      <c r="X1553" s="30">
        <v>3.88</v>
      </c>
      <c r="Y1553" s="30">
        <v>46.56</v>
      </c>
      <c r="Z1553" s="30">
        <v>649.30999999999995</v>
      </c>
      <c r="AA1553" s="30">
        <v>150.57</v>
      </c>
      <c r="AB1553" s="30">
        <v>0</v>
      </c>
      <c r="AC1553" s="30">
        <v>0</v>
      </c>
      <c r="AD1553" s="30">
        <v>0</v>
      </c>
    </row>
    <row r="1554" spans="1:30" hidden="1">
      <c r="A1554" s="30" t="s">
        <v>2485</v>
      </c>
      <c r="B1554" s="30" t="s">
        <v>2486</v>
      </c>
      <c r="C1554" s="30" t="b">
        <v>1</v>
      </c>
      <c r="D1554" s="30" t="s">
        <v>1240</v>
      </c>
      <c r="E1554" s="30" t="s">
        <v>10607</v>
      </c>
      <c r="F1554" s="30"/>
      <c r="G1554" s="30" t="s">
        <v>10608</v>
      </c>
      <c r="H1554" s="30">
        <v>0</v>
      </c>
      <c r="I1554" s="32">
        <v>43190</v>
      </c>
      <c r="J1554" s="32">
        <v>42388</v>
      </c>
      <c r="K1554" s="30"/>
      <c r="L1554" s="32">
        <v>38076</v>
      </c>
      <c r="M1554" s="30">
        <v>3150</v>
      </c>
      <c r="N1554" s="30">
        <v>0</v>
      </c>
      <c r="O1554" s="30">
        <v>17.5</v>
      </c>
      <c r="P1554" s="30">
        <v>210</v>
      </c>
      <c r="Q1554" s="30">
        <v>17.5</v>
      </c>
      <c r="R1554" s="30">
        <v>210</v>
      </c>
      <c r="S1554" s="30">
        <v>2910.7</v>
      </c>
      <c r="T1554" s="30">
        <v>239.3</v>
      </c>
      <c r="U1554" s="30">
        <v>239.3</v>
      </c>
      <c r="V1554" s="30">
        <v>17.5</v>
      </c>
      <c r="W1554" s="30">
        <v>210</v>
      </c>
      <c r="X1554" s="30">
        <v>17.5</v>
      </c>
      <c r="Y1554" s="30">
        <v>210</v>
      </c>
      <c r="Z1554" s="30">
        <v>2910.7</v>
      </c>
      <c r="AA1554" s="30">
        <v>676.8</v>
      </c>
      <c r="AB1554" s="30">
        <v>0</v>
      </c>
      <c r="AC1554" s="30">
        <v>0</v>
      </c>
      <c r="AD1554" s="30">
        <v>0</v>
      </c>
    </row>
    <row r="1555" spans="1:30" hidden="1">
      <c r="A1555" s="30" t="s">
        <v>2487</v>
      </c>
      <c r="B1555" s="30" t="s">
        <v>2488</v>
      </c>
      <c r="C1555" s="30" t="b">
        <v>1</v>
      </c>
      <c r="D1555" s="30" t="s">
        <v>1240</v>
      </c>
      <c r="E1555" s="30" t="s">
        <v>10607</v>
      </c>
      <c r="F1555" s="30"/>
      <c r="G1555" s="30" t="s">
        <v>10608</v>
      </c>
      <c r="H1555" s="30">
        <v>0</v>
      </c>
      <c r="I1555" s="32">
        <v>43190</v>
      </c>
      <c r="J1555" s="32">
        <v>42388</v>
      </c>
      <c r="K1555" s="30"/>
      <c r="L1555" s="32">
        <v>38168</v>
      </c>
      <c r="M1555" s="30">
        <v>999</v>
      </c>
      <c r="N1555" s="30">
        <v>0</v>
      </c>
      <c r="O1555" s="30">
        <v>5.55</v>
      </c>
      <c r="P1555" s="30">
        <v>66.599999999999994</v>
      </c>
      <c r="Q1555" s="30">
        <v>5.55</v>
      </c>
      <c r="R1555" s="30">
        <v>66.599999999999994</v>
      </c>
      <c r="S1555" s="30">
        <v>908.02</v>
      </c>
      <c r="T1555" s="30">
        <v>90.98</v>
      </c>
      <c r="U1555" s="30">
        <v>90.98</v>
      </c>
      <c r="V1555" s="30">
        <v>5.55</v>
      </c>
      <c r="W1555" s="30">
        <v>66.599999999999994</v>
      </c>
      <c r="X1555" s="30">
        <v>5.55</v>
      </c>
      <c r="Y1555" s="30">
        <v>66.599999999999994</v>
      </c>
      <c r="Z1555" s="30">
        <v>908.02</v>
      </c>
      <c r="AA1555" s="30">
        <v>213.08</v>
      </c>
      <c r="AB1555" s="30">
        <v>0</v>
      </c>
      <c r="AC1555" s="30">
        <v>0</v>
      </c>
      <c r="AD1555" s="30">
        <v>0</v>
      </c>
    </row>
    <row r="1556" spans="1:30" hidden="1">
      <c r="A1556" s="30" t="s">
        <v>2489</v>
      </c>
      <c r="B1556" s="30" t="s">
        <v>2490</v>
      </c>
      <c r="C1556" s="30" t="b">
        <v>1</v>
      </c>
      <c r="D1556" s="30" t="s">
        <v>1240</v>
      </c>
      <c r="E1556" s="30" t="s">
        <v>10607</v>
      </c>
      <c r="F1556" s="30"/>
      <c r="G1556" s="30" t="s">
        <v>10608</v>
      </c>
      <c r="H1556" s="30">
        <v>0</v>
      </c>
      <c r="I1556" s="32">
        <v>43190</v>
      </c>
      <c r="J1556" s="32">
        <v>42388</v>
      </c>
      <c r="K1556" s="30"/>
      <c r="L1556" s="32">
        <v>39408</v>
      </c>
      <c r="M1556" s="30">
        <v>3813.3</v>
      </c>
      <c r="N1556" s="30">
        <v>0</v>
      </c>
      <c r="O1556" s="30">
        <v>21.19</v>
      </c>
      <c r="P1556" s="30">
        <v>254.28</v>
      </c>
      <c r="Q1556" s="30">
        <v>21.19</v>
      </c>
      <c r="R1556" s="30">
        <v>254.28</v>
      </c>
      <c r="S1556" s="30">
        <v>2644.64</v>
      </c>
      <c r="T1556" s="30">
        <v>1168.6600000000001</v>
      </c>
      <c r="U1556" s="30">
        <v>1168.6600000000001</v>
      </c>
      <c r="V1556" s="30">
        <v>21.19</v>
      </c>
      <c r="W1556" s="30">
        <v>254.28</v>
      </c>
      <c r="X1556" s="30">
        <v>21.19</v>
      </c>
      <c r="Y1556" s="30">
        <v>254.28</v>
      </c>
      <c r="Z1556" s="30">
        <v>2644.64</v>
      </c>
      <c r="AA1556" s="30">
        <v>3834.49</v>
      </c>
      <c r="AB1556" s="30">
        <v>0</v>
      </c>
      <c r="AC1556" s="30">
        <v>0</v>
      </c>
      <c r="AD1556" s="30">
        <v>0</v>
      </c>
    </row>
    <row r="1557" spans="1:30" hidden="1">
      <c r="A1557" s="30" t="s">
        <v>2491</v>
      </c>
      <c r="B1557" s="30" t="s">
        <v>2492</v>
      </c>
      <c r="C1557" s="30" t="b">
        <v>1</v>
      </c>
      <c r="D1557" s="30" t="s">
        <v>1240</v>
      </c>
      <c r="E1557" s="30" t="s">
        <v>10607</v>
      </c>
      <c r="F1557" s="30"/>
      <c r="G1557" s="30" t="s">
        <v>10608</v>
      </c>
      <c r="H1557" s="30">
        <v>9</v>
      </c>
      <c r="I1557" s="32">
        <v>42825</v>
      </c>
      <c r="J1557" s="32">
        <v>42388</v>
      </c>
      <c r="K1557" s="30"/>
      <c r="L1557" s="32">
        <v>39329</v>
      </c>
      <c r="M1557" s="30">
        <v>1024.8599999999999</v>
      </c>
      <c r="N1557" s="30">
        <v>0</v>
      </c>
      <c r="O1557" s="30">
        <v>0</v>
      </c>
      <c r="P1557" s="30">
        <v>4.91</v>
      </c>
      <c r="Q1557" s="30">
        <v>0</v>
      </c>
      <c r="R1557" s="30">
        <v>0</v>
      </c>
      <c r="S1557" s="30">
        <v>1024.8599999999999</v>
      </c>
      <c r="T1557" s="30">
        <v>0</v>
      </c>
      <c r="U1557" s="30">
        <v>0</v>
      </c>
      <c r="V1557" s="30">
        <v>0</v>
      </c>
      <c r="W1557" s="30">
        <v>4.91</v>
      </c>
      <c r="X1557" s="30">
        <v>0</v>
      </c>
      <c r="Y1557" s="30">
        <v>0</v>
      </c>
      <c r="Z1557" s="30">
        <v>1024.8599999999999</v>
      </c>
      <c r="AA1557" s="30">
        <v>0</v>
      </c>
      <c r="AB1557" s="30">
        <v>0</v>
      </c>
      <c r="AC1557" s="30">
        <v>0</v>
      </c>
      <c r="AD1557" s="30">
        <v>0</v>
      </c>
    </row>
    <row r="1558" spans="1:30" hidden="1">
      <c r="A1558" s="30" t="s">
        <v>2493</v>
      </c>
      <c r="B1558" s="30" t="s">
        <v>2494</v>
      </c>
      <c r="C1558" s="30" t="b">
        <v>1</v>
      </c>
      <c r="D1558" s="30" t="s">
        <v>1240</v>
      </c>
      <c r="E1558" s="30" t="s">
        <v>10607</v>
      </c>
      <c r="F1558" s="30"/>
      <c r="G1558" s="30" t="s">
        <v>10608</v>
      </c>
      <c r="H1558" s="30">
        <v>9</v>
      </c>
      <c r="I1558" s="32">
        <v>42947</v>
      </c>
      <c r="J1558" s="32">
        <v>42388</v>
      </c>
      <c r="K1558" s="30"/>
      <c r="L1558" s="32">
        <v>39539</v>
      </c>
      <c r="M1558" s="30">
        <v>813.98</v>
      </c>
      <c r="N1558" s="30">
        <v>0</v>
      </c>
      <c r="O1558" s="30">
        <v>4.5199999999999996</v>
      </c>
      <c r="P1558" s="30">
        <v>54.24</v>
      </c>
      <c r="Q1558" s="30">
        <v>3.51</v>
      </c>
      <c r="R1558" s="30">
        <v>17.07</v>
      </c>
      <c r="S1558" s="30">
        <v>813.98</v>
      </c>
      <c r="T1558" s="30">
        <v>0</v>
      </c>
      <c r="U1558" s="30">
        <v>0</v>
      </c>
      <c r="V1558" s="30">
        <v>4.5199999999999996</v>
      </c>
      <c r="W1558" s="30">
        <v>54.24</v>
      </c>
      <c r="X1558" s="30">
        <v>3.51</v>
      </c>
      <c r="Y1558" s="30">
        <v>17.07</v>
      </c>
      <c r="Z1558" s="30">
        <v>813.98</v>
      </c>
      <c r="AA1558" s="30">
        <v>71.31</v>
      </c>
      <c r="AB1558" s="30">
        <v>0</v>
      </c>
      <c r="AC1558" s="30">
        <v>0</v>
      </c>
      <c r="AD1558" s="30">
        <v>0</v>
      </c>
    </row>
    <row r="1559" spans="1:30" hidden="1">
      <c r="A1559" s="30" t="s">
        <v>2495</v>
      </c>
      <c r="B1559" s="30" t="s">
        <v>2496</v>
      </c>
      <c r="C1559" s="30" t="b">
        <v>1</v>
      </c>
      <c r="D1559" s="30" t="s">
        <v>1240</v>
      </c>
      <c r="E1559" s="30" t="s">
        <v>10607</v>
      </c>
      <c r="F1559" s="30"/>
      <c r="G1559" s="30" t="s">
        <v>10608</v>
      </c>
      <c r="H1559" s="30">
        <v>9</v>
      </c>
      <c r="I1559" s="32">
        <v>43008</v>
      </c>
      <c r="J1559" s="32">
        <v>42388</v>
      </c>
      <c r="K1559" s="30"/>
      <c r="L1559" s="32">
        <v>39539</v>
      </c>
      <c r="M1559" s="30">
        <v>541.4</v>
      </c>
      <c r="N1559" s="30">
        <v>0</v>
      </c>
      <c r="O1559" s="30">
        <v>3.01</v>
      </c>
      <c r="P1559" s="30">
        <v>36.119999999999997</v>
      </c>
      <c r="Q1559" s="30">
        <v>0.68</v>
      </c>
      <c r="R1559" s="30">
        <v>15.73</v>
      </c>
      <c r="S1559" s="30">
        <v>541.4</v>
      </c>
      <c r="T1559" s="30">
        <v>0</v>
      </c>
      <c r="U1559" s="30">
        <v>0</v>
      </c>
      <c r="V1559" s="30">
        <v>3.01</v>
      </c>
      <c r="W1559" s="30">
        <v>36.119999999999997</v>
      </c>
      <c r="X1559" s="30">
        <v>0.68</v>
      </c>
      <c r="Y1559" s="30">
        <v>15.73</v>
      </c>
      <c r="Z1559" s="30">
        <v>541.4</v>
      </c>
      <c r="AA1559" s="30">
        <v>51.85</v>
      </c>
      <c r="AB1559" s="30">
        <v>0</v>
      </c>
      <c r="AC1559" s="30">
        <v>0</v>
      </c>
      <c r="AD1559" s="30">
        <v>0</v>
      </c>
    </row>
    <row r="1560" spans="1:30" hidden="1">
      <c r="A1560" s="30" t="s">
        <v>2497</v>
      </c>
      <c r="B1560" s="30" t="s">
        <v>2498</v>
      </c>
      <c r="C1560" s="30" t="b">
        <v>1</v>
      </c>
      <c r="D1560" s="30" t="s">
        <v>1240</v>
      </c>
      <c r="E1560" s="30" t="s">
        <v>10607</v>
      </c>
      <c r="F1560" s="30"/>
      <c r="G1560" s="30" t="s">
        <v>10608</v>
      </c>
      <c r="H1560" s="30">
        <v>9</v>
      </c>
      <c r="I1560" s="32">
        <v>43008</v>
      </c>
      <c r="J1560" s="32">
        <v>42388</v>
      </c>
      <c r="K1560" s="30"/>
      <c r="L1560" s="32">
        <v>39539</v>
      </c>
      <c r="M1560" s="30">
        <v>703.63</v>
      </c>
      <c r="N1560" s="30">
        <v>0</v>
      </c>
      <c r="O1560" s="30">
        <v>3.91</v>
      </c>
      <c r="P1560" s="30">
        <v>46.92</v>
      </c>
      <c r="Q1560" s="30">
        <v>1.34</v>
      </c>
      <c r="R1560" s="30">
        <v>20.89</v>
      </c>
      <c r="S1560" s="30">
        <v>703.63</v>
      </c>
      <c r="T1560" s="30">
        <v>0</v>
      </c>
      <c r="U1560" s="30">
        <v>0</v>
      </c>
      <c r="V1560" s="30">
        <v>3.91</v>
      </c>
      <c r="W1560" s="30">
        <v>46.92</v>
      </c>
      <c r="X1560" s="30">
        <v>1.34</v>
      </c>
      <c r="Y1560" s="30">
        <v>20.89</v>
      </c>
      <c r="Z1560" s="30">
        <v>703.63</v>
      </c>
      <c r="AA1560" s="30">
        <v>67.81</v>
      </c>
      <c r="AB1560" s="30">
        <v>0</v>
      </c>
      <c r="AC1560" s="30">
        <v>0</v>
      </c>
      <c r="AD1560" s="30">
        <v>0</v>
      </c>
    </row>
    <row r="1561" spans="1:30" hidden="1">
      <c r="A1561" s="30" t="s">
        <v>2499</v>
      </c>
      <c r="B1561" s="30" t="s">
        <v>2500</v>
      </c>
      <c r="C1561" s="30" t="b">
        <v>1</v>
      </c>
      <c r="D1561" s="30" t="s">
        <v>1240</v>
      </c>
      <c r="E1561" s="30" t="s">
        <v>10607</v>
      </c>
      <c r="F1561" s="30"/>
      <c r="G1561" s="30" t="s">
        <v>10608</v>
      </c>
      <c r="H1561" s="30">
        <v>9</v>
      </c>
      <c r="I1561" s="32">
        <v>43008</v>
      </c>
      <c r="J1561" s="32">
        <v>42388</v>
      </c>
      <c r="K1561" s="30"/>
      <c r="L1561" s="32">
        <v>39539</v>
      </c>
      <c r="M1561" s="30">
        <v>703.63</v>
      </c>
      <c r="N1561" s="30">
        <v>0</v>
      </c>
      <c r="O1561" s="30">
        <v>3.91</v>
      </c>
      <c r="P1561" s="30">
        <v>46.92</v>
      </c>
      <c r="Q1561" s="30">
        <v>1.34</v>
      </c>
      <c r="R1561" s="30">
        <v>20.89</v>
      </c>
      <c r="S1561" s="30">
        <v>703.63</v>
      </c>
      <c r="T1561" s="30">
        <v>0</v>
      </c>
      <c r="U1561" s="30">
        <v>0</v>
      </c>
      <c r="V1561" s="30">
        <v>3.91</v>
      </c>
      <c r="W1561" s="30">
        <v>46.92</v>
      </c>
      <c r="X1561" s="30">
        <v>1.34</v>
      </c>
      <c r="Y1561" s="30">
        <v>20.89</v>
      </c>
      <c r="Z1561" s="30">
        <v>703.63</v>
      </c>
      <c r="AA1561" s="30">
        <v>67.81</v>
      </c>
      <c r="AB1561" s="30">
        <v>0</v>
      </c>
      <c r="AC1561" s="30">
        <v>0</v>
      </c>
      <c r="AD1561" s="30">
        <v>0</v>
      </c>
    </row>
    <row r="1562" spans="1:30" hidden="1">
      <c r="A1562" s="30" t="s">
        <v>2501</v>
      </c>
      <c r="B1562" s="30" t="s">
        <v>2502</v>
      </c>
      <c r="C1562" s="30" t="b">
        <v>1</v>
      </c>
      <c r="D1562" s="30" t="s">
        <v>1240</v>
      </c>
      <c r="E1562" s="30" t="s">
        <v>10607</v>
      </c>
      <c r="F1562" s="30"/>
      <c r="G1562" s="30" t="s">
        <v>10608</v>
      </c>
      <c r="H1562" s="30">
        <v>0</v>
      </c>
      <c r="I1562" s="32">
        <v>43190</v>
      </c>
      <c r="J1562" s="32">
        <v>42388</v>
      </c>
      <c r="K1562" s="30"/>
      <c r="L1562" s="32">
        <v>39539</v>
      </c>
      <c r="M1562" s="30">
        <v>703.63</v>
      </c>
      <c r="N1562" s="30">
        <v>0</v>
      </c>
      <c r="O1562" s="30">
        <v>3.91</v>
      </c>
      <c r="P1562" s="30">
        <v>46.92</v>
      </c>
      <c r="Q1562" s="30">
        <v>3.91</v>
      </c>
      <c r="R1562" s="30">
        <v>46.92</v>
      </c>
      <c r="S1562" s="30">
        <v>539.63</v>
      </c>
      <c r="T1562" s="30">
        <v>164</v>
      </c>
      <c r="U1562" s="30">
        <v>164</v>
      </c>
      <c r="V1562" s="30">
        <v>3.91</v>
      </c>
      <c r="W1562" s="30">
        <v>46.92</v>
      </c>
      <c r="X1562" s="30">
        <v>3.91</v>
      </c>
      <c r="Y1562" s="30">
        <v>46.92</v>
      </c>
      <c r="Z1562" s="30">
        <v>539.63</v>
      </c>
      <c r="AA1562" s="30">
        <v>257.83999999999997</v>
      </c>
      <c r="AB1562" s="30">
        <v>0</v>
      </c>
      <c r="AC1562" s="30">
        <v>0</v>
      </c>
      <c r="AD1562" s="30">
        <v>0</v>
      </c>
    </row>
    <row r="1563" spans="1:30" hidden="1">
      <c r="A1563" s="30" t="s">
        <v>2503</v>
      </c>
      <c r="B1563" s="30" t="s">
        <v>2504</v>
      </c>
      <c r="C1563" s="30" t="b">
        <v>1</v>
      </c>
      <c r="D1563" s="30" t="s">
        <v>1240</v>
      </c>
      <c r="E1563" s="30" t="s">
        <v>10607</v>
      </c>
      <c r="F1563" s="30"/>
      <c r="G1563" s="30" t="s">
        <v>10608</v>
      </c>
      <c r="H1563" s="30">
        <v>0</v>
      </c>
      <c r="I1563" s="32">
        <v>43190</v>
      </c>
      <c r="J1563" s="32">
        <v>42388</v>
      </c>
      <c r="K1563" s="30"/>
      <c r="L1563" s="32">
        <v>39539</v>
      </c>
      <c r="M1563" s="30">
        <v>703.63</v>
      </c>
      <c r="N1563" s="30">
        <v>0</v>
      </c>
      <c r="O1563" s="30">
        <v>3.91</v>
      </c>
      <c r="P1563" s="30">
        <v>46.92</v>
      </c>
      <c r="Q1563" s="30">
        <v>3.91</v>
      </c>
      <c r="R1563" s="30">
        <v>46.92</v>
      </c>
      <c r="S1563" s="30">
        <v>539.63</v>
      </c>
      <c r="T1563" s="30">
        <v>164</v>
      </c>
      <c r="U1563" s="30">
        <v>164</v>
      </c>
      <c r="V1563" s="30">
        <v>3.91</v>
      </c>
      <c r="W1563" s="30">
        <v>46.92</v>
      </c>
      <c r="X1563" s="30">
        <v>3.91</v>
      </c>
      <c r="Y1563" s="30">
        <v>46.92</v>
      </c>
      <c r="Z1563" s="30">
        <v>539.63</v>
      </c>
      <c r="AA1563" s="30">
        <v>257.83999999999997</v>
      </c>
      <c r="AB1563" s="30">
        <v>0</v>
      </c>
      <c r="AC1563" s="30">
        <v>0</v>
      </c>
      <c r="AD1563" s="30">
        <v>0</v>
      </c>
    </row>
    <row r="1564" spans="1:30" hidden="1">
      <c r="A1564" s="30" t="s">
        <v>2505</v>
      </c>
      <c r="B1564" s="30" t="s">
        <v>2506</v>
      </c>
      <c r="C1564" s="30" t="b">
        <v>1</v>
      </c>
      <c r="D1564" s="30" t="s">
        <v>1240</v>
      </c>
      <c r="E1564" s="30" t="s">
        <v>10607</v>
      </c>
      <c r="F1564" s="30"/>
      <c r="G1564" s="30" t="s">
        <v>10608</v>
      </c>
      <c r="H1564" s="30">
        <v>0</v>
      </c>
      <c r="I1564" s="32">
        <v>43190</v>
      </c>
      <c r="J1564" s="32">
        <v>42388</v>
      </c>
      <c r="K1564" s="30"/>
      <c r="L1564" s="32">
        <v>39539</v>
      </c>
      <c r="M1564" s="30">
        <v>433.77</v>
      </c>
      <c r="N1564" s="30">
        <v>0</v>
      </c>
      <c r="O1564" s="30">
        <v>2.41</v>
      </c>
      <c r="P1564" s="30">
        <v>28.92</v>
      </c>
      <c r="Q1564" s="30">
        <v>2.41</v>
      </c>
      <c r="R1564" s="30">
        <v>28.92</v>
      </c>
      <c r="S1564" s="30">
        <v>323.75</v>
      </c>
      <c r="T1564" s="30">
        <v>110.02</v>
      </c>
      <c r="U1564" s="30">
        <v>110.02</v>
      </c>
      <c r="V1564" s="30">
        <v>2.41</v>
      </c>
      <c r="W1564" s="30">
        <v>28.92</v>
      </c>
      <c r="X1564" s="30">
        <v>2.41</v>
      </c>
      <c r="Y1564" s="30">
        <v>28.92</v>
      </c>
      <c r="Z1564" s="30">
        <v>323.75</v>
      </c>
      <c r="AA1564" s="30">
        <v>167.86</v>
      </c>
      <c r="AB1564" s="30">
        <v>0</v>
      </c>
      <c r="AC1564" s="30">
        <v>0</v>
      </c>
      <c r="AD1564" s="30">
        <v>0</v>
      </c>
    </row>
    <row r="1565" spans="1:30" hidden="1">
      <c r="A1565" s="30" t="s">
        <v>2507</v>
      </c>
      <c r="B1565" s="30" t="s">
        <v>2508</v>
      </c>
      <c r="C1565" s="30" t="b">
        <v>1</v>
      </c>
      <c r="D1565" s="30" t="s">
        <v>1240</v>
      </c>
      <c r="E1565" s="30" t="s">
        <v>10607</v>
      </c>
      <c r="F1565" s="30"/>
      <c r="G1565" s="30" t="s">
        <v>10608</v>
      </c>
      <c r="H1565" s="30">
        <v>0</v>
      </c>
      <c r="I1565" s="32">
        <v>43190</v>
      </c>
      <c r="J1565" s="32">
        <v>42388</v>
      </c>
      <c r="K1565" s="30"/>
      <c r="L1565" s="32">
        <v>41000</v>
      </c>
      <c r="M1565" s="30">
        <v>193</v>
      </c>
      <c r="N1565" s="30">
        <v>0</v>
      </c>
      <c r="O1565" s="30">
        <v>1.07</v>
      </c>
      <c r="P1565" s="30">
        <v>12.84</v>
      </c>
      <c r="Q1565" s="30">
        <v>1.07</v>
      </c>
      <c r="R1565" s="30">
        <v>12.84</v>
      </c>
      <c r="S1565" s="30">
        <v>77.22</v>
      </c>
      <c r="T1565" s="30">
        <v>115.78</v>
      </c>
      <c r="U1565" s="30">
        <v>115.78</v>
      </c>
      <c r="V1565" s="30">
        <v>1.07</v>
      </c>
      <c r="W1565" s="30">
        <v>12.84</v>
      </c>
      <c r="X1565" s="30">
        <v>1.07</v>
      </c>
      <c r="Y1565" s="30">
        <v>12.84</v>
      </c>
      <c r="Z1565" s="30">
        <v>77.22</v>
      </c>
      <c r="AA1565" s="30">
        <v>141.46</v>
      </c>
      <c r="AB1565" s="30">
        <v>0</v>
      </c>
      <c r="AC1565" s="30">
        <v>0</v>
      </c>
      <c r="AD1565" s="30">
        <v>0</v>
      </c>
    </row>
    <row r="1566" spans="1:30" hidden="1">
      <c r="A1566" s="30" t="s">
        <v>2509</v>
      </c>
      <c r="B1566" s="30" t="s">
        <v>2510</v>
      </c>
      <c r="C1566" s="30" t="b">
        <v>1</v>
      </c>
      <c r="D1566" s="30" t="s">
        <v>1240</v>
      </c>
      <c r="E1566" s="30" t="s">
        <v>10607</v>
      </c>
      <c r="F1566" s="30"/>
      <c r="G1566" s="30" t="s">
        <v>10608</v>
      </c>
      <c r="H1566" s="30">
        <v>0</v>
      </c>
      <c r="I1566" s="32">
        <v>43190</v>
      </c>
      <c r="J1566" s="32">
        <v>42388</v>
      </c>
      <c r="K1566" s="30"/>
      <c r="L1566" s="32">
        <v>41000</v>
      </c>
      <c r="M1566" s="30">
        <v>541</v>
      </c>
      <c r="N1566" s="30">
        <v>0</v>
      </c>
      <c r="O1566" s="30">
        <v>3.01</v>
      </c>
      <c r="P1566" s="30">
        <v>36.119999999999997</v>
      </c>
      <c r="Q1566" s="30">
        <v>3.01</v>
      </c>
      <c r="R1566" s="30">
        <v>36.119999999999997</v>
      </c>
      <c r="S1566" s="30">
        <v>216.54</v>
      </c>
      <c r="T1566" s="30">
        <v>324.45999999999998</v>
      </c>
      <c r="U1566" s="30">
        <v>324.45999999999998</v>
      </c>
      <c r="V1566" s="30">
        <v>3.01</v>
      </c>
      <c r="W1566" s="30">
        <v>36.119999999999997</v>
      </c>
      <c r="X1566" s="30">
        <v>3.01</v>
      </c>
      <c r="Y1566" s="30">
        <v>36.119999999999997</v>
      </c>
      <c r="Z1566" s="30">
        <v>216.54</v>
      </c>
      <c r="AA1566" s="30">
        <v>396.7</v>
      </c>
      <c r="AB1566" s="30">
        <v>0</v>
      </c>
      <c r="AC1566" s="30">
        <v>0</v>
      </c>
      <c r="AD1566" s="30">
        <v>0</v>
      </c>
    </row>
    <row r="1567" spans="1:30" hidden="1">
      <c r="A1567" s="30" t="s">
        <v>2511</v>
      </c>
      <c r="B1567" s="30" t="s">
        <v>2512</v>
      </c>
      <c r="C1567" s="30" t="b">
        <v>1</v>
      </c>
      <c r="D1567" s="30" t="s">
        <v>1240</v>
      </c>
      <c r="E1567" s="30" t="s">
        <v>10607</v>
      </c>
      <c r="F1567" s="30"/>
      <c r="G1567" s="30" t="s">
        <v>10608</v>
      </c>
      <c r="H1567" s="30">
        <v>0</v>
      </c>
      <c r="I1567" s="32">
        <v>43190</v>
      </c>
      <c r="J1567" s="32">
        <v>42388</v>
      </c>
      <c r="K1567" s="30"/>
      <c r="L1567" s="32">
        <v>41000</v>
      </c>
      <c r="M1567" s="30">
        <v>541</v>
      </c>
      <c r="N1567" s="30">
        <v>0</v>
      </c>
      <c r="O1567" s="30">
        <v>3.01</v>
      </c>
      <c r="P1567" s="30">
        <v>36.119999999999997</v>
      </c>
      <c r="Q1567" s="30">
        <v>3.01</v>
      </c>
      <c r="R1567" s="30">
        <v>36.119999999999997</v>
      </c>
      <c r="S1567" s="30">
        <v>216.54</v>
      </c>
      <c r="T1567" s="30">
        <v>324.45999999999998</v>
      </c>
      <c r="U1567" s="30">
        <v>324.45999999999998</v>
      </c>
      <c r="V1567" s="30">
        <v>3.01</v>
      </c>
      <c r="W1567" s="30">
        <v>36.119999999999997</v>
      </c>
      <c r="X1567" s="30">
        <v>3.01</v>
      </c>
      <c r="Y1567" s="30">
        <v>36.119999999999997</v>
      </c>
      <c r="Z1567" s="30">
        <v>216.54</v>
      </c>
      <c r="AA1567" s="30">
        <v>396.7</v>
      </c>
      <c r="AB1567" s="30">
        <v>0</v>
      </c>
      <c r="AC1567" s="30">
        <v>0</v>
      </c>
      <c r="AD1567" s="30">
        <v>0</v>
      </c>
    </row>
    <row r="1568" spans="1:30" hidden="1">
      <c r="A1568" s="30" t="s">
        <v>10769</v>
      </c>
      <c r="B1568" s="30" t="s">
        <v>10770</v>
      </c>
      <c r="C1568" s="30" t="b">
        <v>1</v>
      </c>
      <c r="D1568" s="30" t="s">
        <v>1240</v>
      </c>
      <c r="E1568" s="30" t="s">
        <v>10607</v>
      </c>
      <c r="F1568" s="30"/>
      <c r="G1568" s="30" t="s">
        <v>10608</v>
      </c>
      <c r="H1568" s="30">
        <v>10</v>
      </c>
      <c r="I1568" s="32">
        <v>42094</v>
      </c>
      <c r="J1568" s="32">
        <v>42388</v>
      </c>
      <c r="K1568" s="32">
        <v>42443</v>
      </c>
      <c r="L1568" s="32">
        <v>39356</v>
      </c>
      <c r="M1568" s="30">
        <v>896</v>
      </c>
      <c r="N1568" s="30">
        <v>0</v>
      </c>
      <c r="O1568" s="30">
        <v>0</v>
      </c>
      <c r="P1568" s="30">
        <v>59.76</v>
      </c>
      <c r="Q1568" s="30">
        <v>0</v>
      </c>
      <c r="R1568" s="30">
        <v>0</v>
      </c>
      <c r="S1568" s="30">
        <v>448.04</v>
      </c>
      <c r="T1568" s="30">
        <v>447.96</v>
      </c>
      <c r="U1568" s="30">
        <v>447.96</v>
      </c>
      <c r="V1568" s="30">
        <v>0</v>
      </c>
      <c r="W1568" s="30">
        <v>59.76</v>
      </c>
      <c r="X1568" s="30">
        <v>0</v>
      </c>
      <c r="Y1568" s="30">
        <v>0</v>
      </c>
      <c r="Z1568" s="30">
        <v>448.04</v>
      </c>
      <c r="AA1568" s="30">
        <v>447.96</v>
      </c>
      <c r="AB1568" s="30">
        <v>447.96</v>
      </c>
      <c r="AC1568" s="30">
        <v>0</v>
      </c>
      <c r="AD1568" s="30">
        <v>-447.96</v>
      </c>
    </row>
    <row r="1569" spans="1:30" hidden="1">
      <c r="A1569" s="30" t="s">
        <v>10771</v>
      </c>
      <c r="B1569" s="30" t="s">
        <v>10772</v>
      </c>
      <c r="C1569" s="30" t="b">
        <v>1</v>
      </c>
      <c r="D1569" s="30" t="s">
        <v>1240</v>
      </c>
      <c r="E1569" s="30" t="s">
        <v>10607</v>
      </c>
      <c r="F1569" s="30"/>
      <c r="G1569" s="30" t="s">
        <v>10608</v>
      </c>
      <c r="H1569" s="30">
        <v>10</v>
      </c>
      <c r="I1569" s="32">
        <v>42094</v>
      </c>
      <c r="J1569" s="32">
        <v>42388</v>
      </c>
      <c r="K1569" s="32">
        <v>42443</v>
      </c>
      <c r="L1569" s="32">
        <v>39329</v>
      </c>
      <c r="M1569" s="30">
        <v>1268.5899999999999</v>
      </c>
      <c r="N1569" s="30">
        <v>0</v>
      </c>
      <c r="O1569" s="30">
        <v>0</v>
      </c>
      <c r="P1569" s="30">
        <v>12.18</v>
      </c>
      <c r="Q1569" s="30">
        <v>0</v>
      </c>
      <c r="R1569" s="30">
        <v>0</v>
      </c>
      <c r="S1569" s="30">
        <v>1178.0999999999999</v>
      </c>
      <c r="T1569" s="30">
        <v>90.49</v>
      </c>
      <c r="U1569" s="30">
        <v>90.49</v>
      </c>
      <c r="V1569" s="30">
        <v>0</v>
      </c>
      <c r="W1569" s="30">
        <v>12.18</v>
      </c>
      <c r="X1569" s="30">
        <v>0</v>
      </c>
      <c r="Y1569" s="30">
        <v>0</v>
      </c>
      <c r="Z1569" s="30">
        <v>1178.0999999999999</v>
      </c>
      <c r="AA1569" s="30">
        <v>90.49</v>
      </c>
      <c r="AB1569" s="30">
        <v>90.49</v>
      </c>
      <c r="AC1569" s="30">
        <v>0</v>
      </c>
      <c r="AD1569" s="30">
        <v>-90.49</v>
      </c>
    </row>
    <row r="1570" spans="1:30" hidden="1">
      <c r="A1570" s="30" t="s">
        <v>2513</v>
      </c>
      <c r="B1570" s="30" t="s">
        <v>2514</v>
      </c>
      <c r="C1570" s="30" t="b">
        <v>1</v>
      </c>
      <c r="D1570" s="30" t="s">
        <v>1240</v>
      </c>
      <c r="E1570" s="30" t="s">
        <v>10607</v>
      </c>
      <c r="F1570" s="30"/>
      <c r="G1570" s="30" t="s">
        <v>10608</v>
      </c>
      <c r="H1570" s="30">
        <v>0</v>
      </c>
      <c r="I1570" s="32">
        <v>43190</v>
      </c>
      <c r="J1570" s="32">
        <v>42388</v>
      </c>
      <c r="K1570" s="30"/>
      <c r="L1570" s="32">
        <v>39539</v>
      </c>
      <c r="M1570" s="30">
        <v>703.63</v>
      </c>
      <c r="N1570" s="30">
        <v>0</v>
      </c>
      <c r="O1570" s="30">
        <v>3.91</v>
      </c>
      <c r="P1570" s="30">
        <v>46.92</v>
      </c>
      <c r="Q1570" s="30">
        <v>3.91</v>
      </c>
      <c r="R1570" s="30">
        <v>46.92</v>
      </c>
      <c r="S1570" s="30">
        <v>600.17999999999995</v>
      </c>
      <c r="T1570" s="30">
        <v>103.45</v>
      </c>
      <c r="U1570" s="30">
        <v>103.45</v>
      </c>
      <c r="V1570" s="30">
        <v>3.91</v>
      </c>
      <c r="W1570" s="30">
        <v>46.92</v>
      </c>
      <c r="X1570" s="30">
        <v>3.91</v>
      </c>
      <c r="Y1570" s="30">
        <v>46.92</v>
      </c>
      <c r="Z1570" s="30">
        <v>600.17999999999995</v>
      </c>
      <c r="AA1570" s="30">
        <v>197.29</v>
      </c>
      <c r="AB1570" s="30">
        <v>0</v>
      </c>
      <c r="AC1570" s="30">
        <v>0</v>
      </c>
      <c r="AD1570" s="30">
        <v>0</v>
      </c>
    </row>
    <row r="1571" spans="1:30" hidden="1">
      <c r="A1571" s="30" t="s">
        <v>2515</v>
      </c>
      <c r="B1571" s="30" t="s">
        <v>2516</v>
      </c>
      <c r="C1571" s="30" t="b">
        <v>1</v>
      </c>
      <c r="D1571" s="30" t="s">
        <v>1240</v>
      </c>
      <c r="E1571" s="30" t="s">
        <v>10607</v>
      </c>
      <c r="F1571" s="30"/>
      <c r="G1571" s="30" t="s">
        <v>10608</v>
      </c>
      <c r="H1571" s="30">
        <v>0</v>
      </c>
      <c r="I1571" s="32">
        <v>43190</v>
      </c>
      <c r="J1571" s="32">
        <v>42388</v>
      </c>
      <c r="K1571" s="30"/>
      <c r="L1571" s="32">
        <v>39539</v>
      </c>
      <c r="M1571" s="30">
        <v>182.29</v>
      </c>
      <c r="N1571" s="30">
        <v>0</v>
      </c>
      <c r="O1571" s="30">
        <v>1.01</v>
      </c>
      <c r="P1571" s="30">
        <v>12.12</v>
      </c>
      <c r="Q1571" s="30">
        <v>1.01</v>
      </c>
      <c r="R1571" s="30">
        <v>12.12</v>
      </c>
      <c r="S1571" s="30">
        <v>149.58000000000001</v>
      </c>
      <c r="T1571" s="30">
        <v>32.71</v>
      </c>
      <c r="U1571" s="30">
        <v>32.71</v>
      </c>
      <c r="V1571" s="30">
        <v>1.01</v>
      </c>
      <c r="W1571" s="30">
        <v>12.12</v>
      </c>
      <c r="X1571" s="30">
        <v>1.01</v>
      </c>
      <c r="Y1571" s="30">
        <v>12.12</v>
      </c>
      <c r="Z1571" s="30">
        <v>149.58000000000001</v>
      </c>
      <c r="AA1571" s="30">
        <v>56.95</v>
      </c>
      <c r="AB1571" s="30">
        <v>0</v>
      </c>
      <c r="AC1571" s="30">
        <v>0</v>
      </c>
      <c r="AD1571" s="30">
        <v>0</v>
      </c>
    </row>
    <row r="1572" spans="1:30" hidden="1">
      <c r="A1572" s="30" t="s">
        <v>2517</v>
      </c>
      <c r="B1572" s="30" t="s">
        <v>2518</v>
      </c>
      <c r="C1572" s="30" t="b">
        <v>1</v>
      </c>
      <c r="D1572" s="30" t="s">
        <v>1240</v>
      </c>
      <c r="E1572" s="30" t="s">
        <v>10607</v>
      </c>
      <c r="F1572" s="30"/>
      <c r="G1572" s="30" t="s">
        <v>10608</v>
      </c>
      <c r="H1572" s="30">
        <v>0</v>
      </c>
      <c r="I1572" s="32">
        <v>43190</v>
      </c>
      <c r="J1572" s="32">
        <v>42388</v>
      </c>
      <c r="K1572" s="30"/>
      <c r="L1572" s="32">
        <v>41363</v>
      </c>
      <c r="M1572" s="30">
        <v>2873.94</v>
      </c>
      <c r="N1572" s="30">
        <v>0</v>
      </c>
      <c r="O1572" s="30">
        <v>15.97</v>
      </c>
      <c r="P1572" s="30">
        <v>191.64</v>
      </c>
      <c r="Q1572" s="30">
        <v>15.97</v>
      </c>
      <c r="R1572" s="30">
        <v>191.64</v>
      </c>
      <c r="S1572" s="30">
        <v>973.06</v>
      </c>
      <c r="T1572" s="30">
        <v>1900.88</v>
      </c>
      <c r="U1572" s="30">
        <v>1900.88</v>
      </c>
      <c r="V1572" s="30">
        <v>15.97</v>
      </c>
      <c r="W1572" s="30">
        <v>191.64</v>
      </c>
      <c r="X1572" s="30">
        <v>15.97</v>
      </c>
      <c r="Y1572" s="30">
        <v>191.64</v>
      </c>
      <c r="Z1572" s="30">
        <v>973.06</v>
      </c>
      <c r="AA1572" s="30">
        <v>2300.13</v>
      </c>
      <c r="AB1572" s="30">
        <v>0</v>
      </c>
      <c r="AC1572" s="30">
        <v>0</v>
      </c>
      <c r="AD1572" s="30">
        <v>0</v>
      </c>
    </row>
    <row r="1573" spans="1:30" hidden="1">
      <c r="A1573" s="30" t="s">
        <v>2519</v>
      </c>
      <c r="B1573" s="30" t="s">
        <v>2520</v>
      </c>
      <c r="C1573" s="30" t="b">
        <v>1</v>
      </c>
      <c r="D1573" s="30" t="s">
        <v>1240</v>
      </c>
      <c r="E1573" s="30" t="s">
        <v>10607</v>
      </c>
      <c r="F1573" s="30"/>
      <c r="G1573" s="30" t="s">
        <v>10608</v>
      </c>
      <c r="H1573" s="30">
        <v>0</v>
      </c>
      <c r="I1573" s="32">
        <v>43190</v>
      </c>
      <c r="J1573" s="32">
        <v>42388</v>
      </c>
      <c r="K1573" s="30"/>
      <c r="L1573" s="32">
        <v>37498</v>
      </c>
      <c r="M1573" s="30">
        <v>799</v>
      </c>
      <c r="N1573" s="30">
        <v>0</v>
      </c>
      <c r="O1573" s="30">
        <v>4.4400000000000004</v>
      </c>
      <c r="P1573" s="30">
        <v>53.28</v>
      </c>
      <c r="Q1573" s="30">
        <v>4.4400000000000004</v>
      </c>
      <c r="R1573" s="30">
        <v>53.28</v>
      </c>
      <c r="S1573" s="30">
        <v>797.29</v>
      </c>
      <c r="T1573" s="30">
        <v>1.71</v>
      </c>
      <c r="U1573" s="30">
        <v>1.71</v>
      </c>
      <c r="V1573" s="30">
        <v>4.4400000000000004</v>
      </c>
      <c r="W1573" s="30">
        <v>53.28</v>
      </c>
      <c r="X1573" s="30">
        <v>4.4400000000000004</v>
      </c>
      <c r="Y1573" s="30">
        <v>53.28</v>
      </c>
      <c r="Z1573" s="30">
        <v>797.29</v>
      </c>
      <c r="AA1573" s="30">
        <v>90.51</v>
      </c>
      <c r="AB1573" s="30">
        <v>0</v>
      </c>
      <c r="AC1573" s="30">
        <v>0</v>
      </c>
      <c r="AD1573" s="30">
        <v>0</v>
      </c>
    </row>
    <row r="1574" spans="1:30" hidden="1">
      <c r="A1574" s="30" t="s">
        <v>2521</v>
      </c>
      <c r="B1574" s="30" t="s">
        <v>2522</v>
      </c>
      <c r="C1574" s="30" t="b">
        <v>1</v>
      </c>
      <c r="D1574" s="30" t="s">
        <v>1240</v>
      </c>
      <c r="E1574" s="30" t="s">
        <v>10607</v>
      </c>
      <c r="F1574" s="30"/>
      <c r="G1574" s="30" t="s">
        <v>10608</v>
      </c>
      <c r="H1574" s="30">
        <v>0</v>
      </c>
      <c r="I1574" s="32">
        <v>43190</v>
      </c>
      <c r="J1574" s="32">
        <v>42388</v>
      </c>
      <c r="K1574" s="30"/>
      <c r="L1574" s="32">
        <v>41000</v>
      </c>
      <c r="M1574" s="30">
        <v>599</v>
      </c>
      <c r="N1574" s="30">
        <v>0</v>
      </c>
      <c r="O1574" s="30">
        <v>9.98</v>
      </c>
      <c r="P1574" s="30">
        <v>119.76</v>
      </c>
      <c r="Q1574" s="30">
        <v>9.98</v>
      </c>
      <c r="R1574" s="30">
        <v>119.76</v>
      </c>
      <c r="S1574" s="30">
        <v>595.04</v>
      </c>
      <c r="T1574" s="30">
        <v>3.96</v>
      </c>
      <c r="U1574" s="30">
        <v>3.96</v>
      </c>
      <c r="V1574" s="30">
        <v>9.98</v>
      </c>
      <c r="W1574" s="30">
        <v>119.76</v>
      </c>
      <c r="X1574" s="30">
        <v>9.98</v>
      </c>
      <c r="Y1574" s="30">
        <v>119.76</v>
      </c>
      <c r="Z1574" s="30">
        <v>595.04</v>
      </c>
      <c r="AA1574" s="30">
        <v>243.48</v>
      </c>
      <c r="AB1574" s="30">
        <v>0</v>
      </c>
      <c r="AC1574" s="30">
        <v>0</v>
      </c>
      <c r="AD1574" s="30">
        <v>0</v>
      </c>
    </row>
    <row r="1575" spans="1:30" hidden="1">
      <c r="A1575" s="30" t="s">
        <v>2523</v>
      </c>
      <c r="B1575" s="30" t="s">
        <v>2524</v>
      </c>
      <c r="C1575" s="30" t="b">
        <v>1</v>
      </c>
      <c r="D1575" s="30" t="s">
        <v>1240</v>
      </c>
      <c r="E1575" s="30" t="s">
        <v>10607</v>
      </c>
      <c r="F1575" s="30"/>
      <c r="G1575" s="30" t="s">
        <v>10608</v>
      </c>
      <c r="H1575" s="30">
        <v>0</v>
      </c>
      <c r="I1575" s="32">
        <v>43190</v>
      </c>
      <c r="J1575" s="32">
        <v>42388</v>
      </c>
      <c r="K1575" s="30"/>
      <c r="L1575" s="32">
        <v>41000</v>
      </c>
      <c r="M1575" s="30">
        <v>550</v>
      </c>
      <c r="N1575" s="30">
        <v>0</v>
      </c>
      <c r="O1575" s="30">
        <v>3.06</v>
      </c>
      <c r="P1575" s="30">
        <v>36.72</v>
      </c>
      <c r="Q1575" s="30">
        <v>3.06</v>
      </c>
      <c r="R1575" s="30">
        <v>36.72</v>
      </c>
      <c r="S1575" s="30">
        <v>220.4</v>
      </c>
      <c r="T1575" s="30">
        <v>329.6</v>
      </c>
      <c r="U1575" s="30">
        <v>329.6</v>
      </c>
      <c r="V1575" s="30">
        <v>3.06</v>
      </c>
      <c r="W1575" s="30">
        <v>36.72</v>
      </c>
      <c r="X1575" s="30">
        <v>3.06</v>
      </c>
      <c r="Y1575" s="30">
        <v>36.72</v>
      </c>
      <c r="Z1575" s="30">
        <v>220.4</v>
      </c>
      <c r="AA1575" s="30">
        <v>403.04</v>
      </c>
      <c r="AB1575" s="30">
        <v>0</v>
      </c>
      <c r="AC1575" s="30">
        <v>0</v>
      </c>
      <c r="AD1575" s="30">
        <v>0</v>
      </c>
    </row>
    <row r="1576" spans="1:30" hidden="1">
      <c r="A1576" s="30" t="s">
        <v>2525</v>
      </c>
      <c r="B1576" s="30" t="s">
        <v>2526</v>
      </c>
      <c r="C1576" s="30" t="b">
        <v>1</v>
      </c>
      <c r="D1576" s="30" t="s">
        <v>1240</v>
      </c>
      <c r="E1576" s="30" t="s">
        <v>10607</v>
      </c>
      <c r="F1576" s="30"/>
      <c r="G1576" s="30" t="s">
        <v>10608</v>
      </c>
      <c r="H1576" s="30">
        <v>0</v>
      </c>
      <c r="I1576" s="32">
        <v>43190</v>
      </c>
      <c r="J1576" s="32">
        <v>42388</v>
      </c>
      <c r="K1576" s="30"/>
      <c r="L1576" s="32">
        <v>41000</v>
      </c>
      <c r="M1576" s="30">
        <v>300</v>
      </c>
      <c r="N1576" s="30">
        <v>0</v>
      </c>
      <c r="O1576" s="30">
        <v>1.67</v>
      </c>
      <c r="P1576" s="30">
        <v>20.04</v>
      </c>
      <c r="Q1576" s="30">
        <v>1.67</v>
      </c>
      <c r="R1576" s="30">
        <v>20.04</v>
      </c>
      <c r="S1576" s="30">
        <v>120.16</v>
      </c>
      <c r="T1576" s="30">
        <v>179.84</v>
      </c>
      <c r="U1576" s="30">
        <v>179.84</v>
      </c>
      <c r="V1576" s="30">
        <v>1.67</v>
      </c>
      <c r="W1576" s="30">
        <v>20.04</v>
      </c>
      <c r="X1576" s="30">
        <v>1.67</v>
      </c>
      <c r="Y1576" s="30">
        <v>20.04</v>
      </c>
      <c r="Z1576" s="30">
        <v>120.16</v>
      </c>
      <c r="AA1576" s="30">
        <v>219.92</v>
      </c>
      <c r="AB1576" s="30">
        <v>0</v>
      </c>
      <c r="AC1576" s="30">
        <v>0</v>
      </c>
      <c r="AD1576" s="30">
        <v>0</v>
      </c>
    </row>
    <row r="1577" spans="1:30" hidden="1">
      <c r="A1577" s="30" t="s">
        <v>2527</v>
      </c>
      <c r="B1577" s="30" t="s">
        <v>2528</v>
      </c>
      <c r="C1577" s="30" t="b">
        <v>1</v>
      </c>
      <c r="D1577" s="30" t="s">
        <v>1240</v>
      </c>
      <c r="E1577" s="30" t="s">
        <v>10607</v>
      </c>
      <c r="F1577" s="30"/>
      <c r="G1577" s="30" t="s">
        <v>10608</v>
      </c>
      <c r="H1577" s="30">
        <v>0</v>
      </c>
      <c r="I1577" s="32">
        <v>43190</v>
      </c>
      <c r="J1577" s="32">
        <v>42388</v>
      </c>
      <c r="K1577" s="30"/>
      <c r="L1577" s="32">
        <v>36981</v>
      </c>
      <c r="M1577" s="30">
        <v>750</v>
      </c>
      <c r="N1577" s="30">
        <v>0</v>
      </c>
      <c r="O1577" s="30">
        <v>2.1800000000000002</v>
      </c>
      <c r="P1577" s="30">
        <v>26.21</v>
      </c>
      <c r="Q1577" s="30">
        <v>2.19</v>
      </c>
      <c r="R1577" s="30">
        <v>26.22</v>
      </c>
      <c r="S1577" s="30">
        <v>725.97</v>
      </c>
      <c r="T1577" s="30">
        <v>24.03</v>
      </c>
      <c r="U1577" s="30">
        <v>24.03</v>
      </c>
      <c r="V1577" s="30">
        <v>2.1800000000000002</v>
      </c>
      <c r="W1577" s="30">
        <v>26.21</v>
      </c>
      <c r="X1577" s="30">
        <v>2.19</v>
      </c>
      <c r="Y1577" s="30">
        <v>26.22</v>
      </c>
      <c r="Z1577" s="30">
        <v>725.97</v>
      </c>
      <c r="AA1577" s="30">
        <v>78.64</v>
      </c>
      <c r="AB1577" s="30">
        <v>0</v>
      </c>
      <c r="AC1577" s="30">
        <v>0</v>
      </c>
      <c r="AD1577" s="30">
        <v>0</v>
      </c>
    </row>
    <row r="1578" spans="1:30" hidden="1">
      <c r="A1578" s="30" t="s">
        <v>2529</v>
      </c>
      <c r="B1578" s="30" t="s">
        <v>2530</v>
      </c>
      <c r="C1578" s="30" t="b">
        <v>1</v>
      </c>
      <c r="D1578" s="30" t="s">
        <v>1240</v>
      </c>
      <c r="E1578" s="30" t="s">
        <v>10607</v>
      </c>
      <c r="F1578" s="30"/>
      <c r="G1578" s="30" t="s">
        <v>10608</v>
      </c>
      <c r="H1578" s="30">
        <v>9</v>
      </c>
      <c r="I1578" s="32">
        <v>42978</v>
      </c>
      <c r="J1578" s="32">
        <v>42388</v>
      </c>
      <c r="K1578" s="30"/>
      <c r="L1578" s="32">
        <v>36433</v>
      </c>
      <c r="M1578" s="30">
        <v>750</v>
      </c>
      <c r="N1578" s="30">
        <v>0</v>
      </c>
      <c r="O1578" s="30">
        <v>1.82</v>
      </c>
      <c r="P1578" s="30">
        <v>21.78</v>
      </c>
      <c r="Q1578" s="30">
        <v>1.81</v>
      </c>
      <c r="R1578" s="30">
        <v>9.07</v>
      </c>
      <c r="S1578" s="30">
        <v>750</v>
      </c>
      <c r="T1578" s="30">
        <v>0</v>
      </c>
      <c r="U1578" s="30">
        <v>0</v>
      </c>
      <c r="V1578" s="30">
        <v>1.82</v>
      </c>
      <c r="W1578" s="30">
        <v>21.78</v>
      </c>
      <c r="X1578" s="30">
        <v>1.81</v>
      </c>
      <c r="Y1578" s="30">
        <v>9.07</v>
      </c>
      <c r="Z1578" s="30">
        <v>750</v>
      </c>
      <c r="AA1578" s="30">
        <v>21.77</v>
      </c>
      <c r="AB1578" s="30">
        <v>0</v>
      </c>
      <c r="AC1578" s="30">
        <v>0</v>
      </c>
      <c r="AD1578" s="30">
        <v>0</v>
      </c>
    </row>
    <row r="1579" spans="1:30" hidden="1">
      <c r="A1579" s="30" t="s">
        <v>2531</v>
      </c>
      <c r="B1579" s="30" t="s">
        <v>2532</v>
      </c>
      <c r="C1579" s="30" t="b">
        <v>1</v>
      </c>
      <c r="D1579" s="30" t="s">
        <v>1240</v>
      </c>
      <c r="E1579" s="30" t="s">
        <v>10607</v>
      </c>
      <c r="F1579" s="30"/>
      <c r="G1579" s="30" t="s">
        <v>10608</v>
      </c>
      <c r="H1579" s="30">
        <v>9</v>
      </c>
      <c r="I1579" s="32">
        <v>42886</v>
      </c>
      <c r="J1579" s="32">
        <v>42388</v>
      </c>
      <c r="K1579" s="30"/>
      <c r="L1579" s="32">
        <v>36329</v>
      </c>
      <c r="M1579" s="30">
        <v>1800</v>
      </c>
      <c r="N1579" s="30">
        <v>0</v>
      </c>
      <c r="O1579" s="30">
        <v>3.82</v>
      </c>
      <c r="P1579" s="30">
        <v>45.75</v>
      </c>
      <c r="Q1579" s="30">
        <v>3.81</v>
      </c>
      <c r="R1579" s="30">
        <v>7.63</v>
      </c>
      <c r="S1579" s="30">
        <v>1800</v>
      </c>
      <c r="T1579" s="30">
        <v>0</v>
      </c>
      <c r="U1579" s="30">
        <v>0</v>
      </c>
      <c r="V1579" s="30">
        <v>3.82</v>
      </c>
      <c r="W1579" s="30">
        <v>45.75</v>
      </c>
      <c r="X1579" s="30">
        <v>3.81</v>
      </c>
      <c r="Y1579" s="30">
        <v>7.63</v>
      </c>
      <c r="Z1579" s="30">
        <v>1800</v>
      </c>
      <c r="AA1579" s="30">
        <v>45.76</v>
      </c>
      <c r="AB1579" s="30">
        <v>0</v>
      </c>
      <c r="AC1579" s="30">
        <v>0</v>
      </c>
      <c r="AD1579" s="30">
        <v>0</v>
      </c>
    </row>
    <row r="1580" spans="1:30" hidden="1">
      <c r="A1580" s="30" t="s">
        <v>10773</v>
      </c>
      <c r="B1580" s="30" t="s">
        <v>10774</v>
      </c>
      <c r="C1580" s="30" t="b">
        <v>1</v>
      </c>
      <c r="D1580" s="30" t="s">
        <v>1240</v>
      </c>
      <c r="E1580" s="30" t="s">
        <v>10607</v>
      </c>
      <c r="F1580" s="30"/>
      <c r="G1580" s="30" t="s">
        <v>10608</v>
      </c>
      <c r="H1580" s="30">
        <v>10</v>
      </c>
      <c r="I1580" s="32">
        <v>42460</v>
      </c>
      <c r="J1580" s="32">
        <v>42388</v>
      </c>
      <c r="K1580" s="32">
        <v>42460</v>
      </c>
      <c r="L1580" s="32">
        <v>35764</v>
      </c>
      <c r="M1580" s="30">
        <v>450</v>
      </c>
      <c r="N1580" s="30">
        <v>0</v>
      </c>
      <c r="O1580" s="30">
        <v>0.55000000000000004</v>
      </c>
      <c r="P1580" s="30">
        <v>6.64</v>
      </c>
      <c r="Q1580" s="30">
        <v>0.55000000000000004</v>
      </c>
      <c r="R1580" s="30">
        <v>6.6</v>
      </c>
      <c r="S1580" s="30">
        <v>445.6</v>
      </c>
      <c r="T1580" s="30">
        <v>4.4000000000000004</v>
      </c>
      <c r="U1580" s="30">
        <v>4.4000000000000004</v>
      </c>
      <c r="V1580" s="30">
        <v>0.55000000000000004</v>
      </c>
      <c r="W1580" s="30">
        <v>6.64</v>
      </c>
      <c r="X1580" s="30">
        <v>0.55000000000000004</v>
      </c>
      <c r="Y1580" s="30">
        <v>6.6</v>
      </c>
      <c r="Z1580" s="30">
        <v>445.6</v>
      </c>
      <c r="AA1580" s="30">
        <v>7.15</v>
      </c>
      <c r="AB1580" s="30">
        <v>4.4000000000000004</v>
      </c>
      <c r="AC1580" s="30">
        <v>0</v>
      </c>
      <c r="AD1580" s="30">
        <v>-4.4000000000000004</v>
      </c>
    </row>
    <row r="1581" spans="1:30" hidden="1">
      <c r="A1581" s="30" t="s">
        <v>10775</v>
      </c>
      <c r="B1581" s="30" t="s">
        <v>10776</v>
      </c>
      <c r="C1581" s="30" t="b">
        <v>1</v>
      </c>
      <c r="D1581" s="30" t="s">
        <v>1240</v>
      </c>
      <c r="E1581" s="30" t="s">
        <v>10607</v>
      </c>
      <c r="F1581" s="30"/>
      <c r="G1581" s="30" t="s">
        <v>10608</v>
      </c>
      <c r="H1581" s="30">
        <v>10</v>
      </c>
      <c r="I1581" s="32">
        <v>42094</v>
      </c>
      <c r="J1581" s="32">
        <v>42388</v>
      </c>
      <c r="K1581" s="32">
        <v>42443</v>
      </c>
      <c r="L1581" s="32">
        <v>35764</v>
      </c>
      <c r="M1581" s="30">
        <v>550</v>
      </c>
      <c r="N1581" s="30">
        <v>0</v>
      </c>
      <c r="O1581" s="30">
        <v>0</v>
      </c>
      <c r="P1581" s="30">
        <v>8.1199999999999992</v>
      </c>
      <c r="Q1581" s="30">
        <v>0</v>
      </c>
      <c r="R1581" s="30">
        <v>0</v>
      </c>
      <c r="S1581" s="30">
        <v>536.55999999999995</v>
      </c>
      <c r="T1581" s="30">
        <v>13.44</v>
      </c>
      <c r="U1581" s="30">
        <v>13.44</v>
      </c>
      <c r="V1581" s="30">
        <v>0</v>
      </c>
      <c r="W1581" s="30">
        <v>8.1199999999999992</v>
      </c>
      <c r="X1581" s="30">
        <v>0</v>
      </c>
      <c r="Y1581" s="30">
        <v>0</v>
      </c>
      <c r="Z1581" s="30">
        <v>536.55999999999995</v>
      </c>
      <c r="AA1581" s="30">
        <v>13.44</v>
      </c>
      <c r="AB1581" s="30">
        <v>13.44</v>
      </c>
      <c r="AC1581" s="30">
        <v>0</v>
      </c>
      <c r="AD1581" s="30">
        <v>-13.44</v>
      </c>
    </row>
    <row r="1582" spans="1:30" hidden="1">
      <c r="A1582" s="30" t="s">
        <v>10777</v>
      </c>
      <c r="B1582" s="30" t="s">
        <v>10778</v>
      </c>
      <c r="C1582" s="30" t="b">
        <v>1</v>
      </c>
      <c r="D1582" s="30" t="s">
        <v>1240</v>
      </c>
      <c r="E1582" s="30" t="s">
        <v>10607</v>
      </c>
      <c r="F1582" s="30"/>
      <c r="G1582" s="30" t="s">
        <v>10608</v>
      </c>
      <c r="H1582" s="30">
        <v>10</v>
      </c>
      <c r="I1582" s="32">
        <v>42094</v>
      </c>
      <c r="J1582" s="32">
        <v>42388</v>
      </c>
      <c r="K1582" s="32">
        <v>42443</v>
      </c>
      <c r="L1582" s="32">
        <v>40268</v>
      </c>
      <c r="M1582" s="30">
        <v>2346.58</v>
      </c>
      <c r="N1582" s="30">
        <v>0</v>
      </c>
      <c r="O1582" s="30">
        <v>0</v>
      </c>
      <c r="P1582" s="30">
        <v>205.85</v>
      </c>
      <c r="Q1582" s="30">
        <v>0</v>
      </c>
      <c r="R1582" s="30">
        <v>0</v>
      </c>
      <c r="S1582" s="30">
        <v>1936</v>
      </c>
      <c r="T1582" s="30">
        <v>410.58</v>
      </c>
      <c r="U1582" s="30">
        <v>410.58</v>
      </c>
      <c r="V1582" s="30">
        <v>0</v>
      </c>
      <c r="W1582" s="30">
        <v>205.85</v>
      </c>
      <c r="X1582" s="30">
        <v>0</v>
      </c>
      <c r="Y1582" s="30">
        <v>0</v>
      </c>
      <c r="Z1582" s="30">
        <v>1936</v>
      </c>
      <c r="AA1582" s="30">
        <v>410.58</v>
      </c>
      <c r="AB1582" s="30">
        <v>410.58</v>
      </c>
      <c r="AC1582" s="30">
        <v>0</v>
      </c>
      <c r="AD1582" s="30">
        <v>-410.58</v>
      </c>
    </row>
    <row r="1583" spans="1:30" hidden="1">
      <c r="A1583" s="30" t="s">
        <v>2533</v>
      </c>
      <c r="B1583" s="30" t="s">
        <v>2534</v>
      </c>
      <c r="C1583" s="30" t="b">
        <v>1</v>
      </c>
      <c r="D1583" s="30" t="s">
        <v>1240</v>
      </c>
      <c r="E1583" s="30" t="s">
        <v>10607</v>
      </c>
      <c r="F1583" s="30"/>
      <c r="G1583" s="30" t="s">
        <v>10608</v>
      </c>
      <c r="H1583" s="30">
        <v>9</v>
      </c>
      <c r="I1583" s="32">
        <v>43039</v>
      </c>
      <c r="J1583" s="32">
        <v>42388</v>
      </c>
      <c r="K1583" s="30"/>
      <c r="L1583" s="32">
        <v>35764</v>
      </c>
      <c r="M1583" s="30">
        <v>898.5</v>
      </c>
      <c r="N1583" s="30">
        <v>0</v>
      </c>
      <c r="O1583" s="30">
        <v>0.71</v>
      </c>
      <c r="P1583" s="30">
        <v>8.52</v>
      </c>
      <c r="Q1583" s="30">
        <v>0.7</v>
      </c>
      <c r="R1583" s="30">
        <v>4.93</v>
      </c>
      <c r="S1583" s="30">
        <v>898.5</v>
      </c>
      <c r="T1583" s="30">
        <v>0</v>
      </c>
      <c r="U1583" s="30">
        <v>0</v>
      </c>
      <c r="V1583" s="30">
        <v>0.71</v>
      </c>
      <c r="W1583" s="30">
        <v>8.52</v>
      </c>
      <c r="X1583" s="30">
        <v>0.7</v>
      </c>
      <c r="Y1583" s="30">
        <v>4.93</v>
      </c>
      <c r="Z1583" s="30">
        <v>898.5</v>
      </c>
      <c r="AA1583" s="30">
        <v>17</v>
      </c>
      <c r="AB1583" s="30">
        <v>0</v>
      </c>
      <c r="AC1583" s="30">
        <v>0</v>
      </c>
      <c r="AD1583" s="30">
        <v>0</v>
      </c>
    </row>
    <row r="1584" spans="1:30" hidden="1">
      <c r="A1584" s="30" t="s">
        <v>10779</v>
      </c>
      <c r="B1584" s="30" t="s">
        <v>10780</v>
      </c>
      <c r="C1584" s="30" t="b">
        <v>1</v>
      </c>
      <c r="D1584" s="30" t="s">
        <v>1240</v>
      </c>
      <c r="E1584" s="30" t="s">
        <v>10607</v>
      </c>
      <c r="F1584" s="30"/>
      <c r="G1584" s="30" t="s">
        <v>10608</v>
      </c>
      <c r="H1584" s="30">
        <v>10</v>
      </c>
      <c r="I1584" s="32">
        <v>42094</v>
      </c>
      <c r="J1584" s="32">
        <v>42388</v>
      </c>
      <c r="K1584" s="32">
        <v>42443</v>
      </c>
      <c r="L1584" s="32">
        <v>40106</v>
      </c>
      <c r="M1584" s="30">
        <v>1973.79</v>
      </c>
      <c r="N1584" s="30">
        <v>0</v>
      </c>
      <c r="O1584" s="30">
        <v>0</v>
      </c>
      <c r="P1584" s="30">
        <v>120.38</v>
      </c>
      <c r="Q1584" s="30">
        <v>0</v>
      </c>
      <c r="R1584" s="30">
        <v>0</v>
      </c>
      <c r="S1584" s="30">
        <v>1787.1</v>
      </c>
      <c r="T1584" s="30">
        <v>186.69</v>
      </c>
      <c r="U1584" s="30">
        <v>186.69</v>
      </c>
      <c r="V1584" s="30">
        <v>0</v>
      </c>
      <c r="W1584" s="30">
        <v>120.38</v>
      </c>
      <c r="X1584" s="30">
        <v>0</v>
      </c>
      <c r="Y1584" s="30">
        <v>0</v>
      </c>
      <c r="Z1584" s="30">
        <v>1787.1</v>
      </c>
      <c r="AA1584" s="30">
        <v>186.69</v>
      </c>
      <c r="AB1584" s="30">
        <v>186.69</v>
      </c>
      <c r="AC1584" s="30">
        <v>0</v>
      </c>
      <c r="AD1584" s="30">
        <v>-186.69</v>
      </c>
    </row>
    <row r="1585" spans="1:30" hidden="1">
      <c r="A1585" s="30" t="s">
        <v>2535</v>
      </c>
      <c r="B1585" s="30" t="s">
        <v>2536</v>
      </c>
      <c r="C1585" s="30" t="b">
        <v>1</v>
      </c>
      <c r="D1585" s="30" t="s">
        <v>1240</v>
      </c>
      <c r="E1585" s="30" t="s">
        <v>10607</v>
      </c>
      <c r="F1585" s="30"/>
      <c r="G1585" s="30" t="s">
        <v>10608</v>
      </c>
      <c r="H1585" s="30">
        <v>9</v>
      </c>
      <c r="I1585" s="32">
        <v>43039</v>
      </c>
      <c r="J1585" s="32">
        <v>42388</v>
      </c>
      <c r="K1585" s="30"/>
      <c r="L1585" s="32">
        <v>36129</v>
      </c>
      <c r="M1585" s="30">
        <v>425</v>
      </c>
      <c r="N1585" s="30">
        <v>0</v>
      </c>
      <c r="O1585" s="30">
        <v>0.57999999999999996</v>
      </c>
      <c r="P1585" s="30">
        <v>6.93</v>
      </c>
      <c r="Q1585" s="30">
        <v>0.56999999999999995</v>
      </c>
      <c r="R1585" s="30">
        <v>4.0199999999999996</v>
      </c>
      <c r="S1585" s="30">
        <v>425</v>
      </c>
      <c r="T1585" s="30">
        <v>0</v>
      </c>
      <c r="U1585" s="30">
        <v>0</v>
      </c>
      <c r="V1585" s="30">
        <v>0.57999999999999996</v>
      </c>
      <c r="W1585" s="30">
        <v>6.93</v>
      </c>
      <c r="X1585" s="30">
        <v>0.56999999999999995</v>
      </c>
      <c r="Y1585" s="30">
        <v>4.0199999999999996</v>
      </c>
      <c r="Z1585" s="30">
        <v>425</v>
      </c>
      <c r="AA1585" s="30">
        <v>13.85</v>
      </c>
      <c r="AB1585" s="30">
        <v>0</v>
      </c>
      <c r="AC1585" s="30">
        <v>0</v>
      </c>
      <c r="AD1585" s="30">
        <v>0</v>
      </c>
    </row>
    <row r="1586" spans="1:30" hidden="1">
      <c r="A1586" s="30" t="s">
        <v>2537</v>
      </c>
      <c r="B1586" s="30" t="s">
        <v>2538</v>
      </c>
      <c r="C1586" s="30" t="b">
        <v>1</v>
      </c>
      <c r="D1586" s="30" t="s">
        <v>1240</v>
      </c>
      <c r="E1586" s="30" t="s">
        <v>10607</v>
      </c>
      <c r="F1586" s="30"/>
      <c r="G1586" s="30" t="s">
        <v>10608</v>
      </c>
      <c r="H1586" s="30">
        <v>0</v>
      </c>
      <c r="I1586" s="32">
        <v>43190</v>
      </c>
      <c r="J1586" s="32">
        <v>42388</v>
      </c>
      <c r="K1586" s="30"/>
      <c r="L1586" s="32">
        <v>38638</v>
      </c>
      <c r="M1586" s="30">
        <v>935.25</v>
      </c>
      <c r="N1586" s="30">
        <v>0</v>
      </c>
      <c r="O1586" s="30">
        <v>5.2</v>
      </c>
      <c r="P1586" s="30">
        <v>62.4</v>
      </c>
      <c r="Q1586" s="30">
        <v>5.2</v>
      </c>
      <c r="R1586" s="30">
        <v>62.4</v>
      </c>
      <c r="S1586" s="30">
        <v>775.93</v>
      </c>
      <c r="T1586" s="30">
        <v>159.32</v>
      </c>
      <c r="U1586" s="30">
        <v>159.32</v>
      </c>
      <c r="V1586" s="30">
        <v>5.2</v>
      </c>
      <c r="W1586" s="30">
        <v>62.4</v>
      </c>
      <c r="X1586" s="30">
        <v>5.2</v>
      </c>
      <c r="Y1586" s="30">
        <v>62.4</v>
      </c>
      <c r="Z1586" s="30">
        <v>775.93</v>
      </c>
      <c r="AA1586" s="30">
        <v>315.32</v>
      </c>
      <c r="AB1586" s="30">
        <v>0</v>
      </c>
      <c r="AC1586" s="30">
        <v>0</v>
      </c>
      <c r="AD1586" s="30">
        <v>0</v>
      </c>
    </row>
    <row r="1587" spans="1:30" hidden="1">
      <c r="A1587" s="30" t="s">
        <v>2539</v>
      </c>
      <c r="B1587" s="30" t="s">
        <v>2540</v>
      </c>
      <c r="C1587" s="30" t="b">
        <v>1</v>
      </c>
      <c r="D1587" s="30" t="s">
        <v>1240</v>
      </c>
      <c r="E1587" s="30" t="s">
        <v>10607</v>
      </c>
      <c r="F1587" s="30"/>
      <c r="G1587" s="30" t="s">
        <v>10608</v>
      </c>
      <c r="H1587" s="30">
        <v>0</v>
      </c>
      <c r="I1587" s="32">
        <v>43190</v>
      </c>
      <c r="J1587" s="32">
        <v>42388</v>
      </c>
      <c r="K1587" s="30"/>
      <c r="L1587" s="32">
        <v>38679</v>
      </c>
      <c r="M1587" s="30">
        <v>872.1</v>
      </c>
      <c r="N1587" s="30">
        <v>0</v>
      </c>
      <c r="O1587" s="30">
        <v>4.8499999999999996</v>
      </c>
      <c r="P1587" s="30">
        <v>58.2</v>
      </c>
      <c r="Q1587" s="30">
        <v>4.8499999999999996</v>
      </c>
      <c r="R1587" s="30">
        <v>58.2</v>
      </c>
      <c r="S1587" s="30">
        <v>718.97</v>
      </c>
      <c r="T1587" s="30">
        <v>153.13</v>
      </c>
      <c r="U1587" s="30">
        <v>153.13</v>
      </c>
      <c r="V1587" s="30">
        <v>4.8499999999999996</v>
      </c>
      <c r="W1587" s="30">
        <v>58.2</v>
      </c>
      <c r="X1587" s="30">
        <v>4.8499999999999996</v>
      </c>
      <c r="Y1587" s="30">
        <v>58.2</v>
      </c>
      <c r="Z1587" s="30">
        <v>718.97</v>
      </c>
      <c r="AA1587" s="30">
        <v>876.95</v>
      </c>
      <c r="AB1587" s="30">
        <v>0</v>
      </c>
      <c r="AC1587" s="30">
        <v>0</v>
      </c>
      <c r="AD1587" s="30">
        <v>0</v>
      </c>
    </row>
    <row r="1588" spans="1:30" hidden="1">
      <c r="A1588" s="30" t="s">
        <v>2541</v>
      </c>
      <c r="B1588" s="30" t="s">
        <v>2542</v>
      </c>
      <c r="C1588" s="30" t="b">
        <v>1</v>
      </c>
      <c r="D1588" s="30" t="s">
        <v>1240</v>
      </c>
      <c r="E1588" s="30" t="s">
        <v>10607</v>
      </c>
      <c r="F1588" s="30"/>
      <c r="G1588" s="30" t="s">
        <v>10608</v>
      </c>
      <c r="H1588" s="30">
        <v>0</v>
      </c>
      <c r="I1588" s="32">
        <v>43190</v>
      </c>
      <c r="J1588" s="32">
        <v>42388</v>
      </c>
      <c r="K1588" s="30"/>
      <c r="L1588" s="32">
        <v>39539</v>
      </c>
      <c r="M1588" s="30">
        <v>433.77</v>
      </c>
      <c r="N1588" s="30">
        <v>0</v>
      </c>
      <c r="O1588" s="30">
        <v>2.41</v>
      </c>
      <c r="P1588" s="30">
        <v>28.92</v>
      </c>
      <c r="Q1588" s="30">
        <v>2.41</v>
      </c>
      <c r="R1588" s="30">
        <v>28.92</v>
      </c>
      <c r="S1588" s="30">
        <v>323.75</v>
      </c>
      <c r="T1588" s="30">
        <v>110.02</v>
      </c>
      <c r="U1588" s="30">
        <v>110.02</v>
      </c>
      <c r="V1588" s="30">
        <v>2.41</v>
      </c>
      <c r="W1588" s="30">
        <v>28.92</v>
      </c>
      <c r="X1588" s="30">
        <v>2.41</v>
      </c>
      <c r="Y1588" s="30">
        <v>28.92</v>
      </c>
      <c r="Z1588" s="30">
        <v>323.75</v>
      </c>
      <c r="AA1588" s="30">
        <v>167.86</v>
      </c>
      <c r="AB1588" s="30">
        <v>0</v>
      </c>
      <c r="AC1588" s="30">
        <v>0</v>
      </c>
      <c r="AD1588" s="30">
        <v>0</v>
      </c>
    </row>
    <row r="1589" spans="1:30" hidden="1">
      <c r="A1589" s="30" t="s">
        <v>2543</v>
      </c>
      <c r="B1589" s="30" t="s">
        <v>2544</v>
      </c>
      <c r="C1589" s="30" t="b">
        <v>1</v>
      </c>
      <c r="D1589" s="30" t="s">
        <v>1240</v>
      </c>
      <c r="E1589" s="30" t="s">
        <v>10607</v>
      </c>
      <c r="F1589" s="30"/>
      <c r="G1589" s="30" t="s">
        <v>10608</v>
      </c>
      <c r="H1589" s="30">
        <v>9</v>
      </c>
      <c r="I1589" s="32">
        <v>43190</v>
      </c>
      <c r="J1589" s="32">
        <v>42388</v>
      </c>
      <c r="K1589" s="30"/>
      <c r="L1589" s="32">
        <v>40643</v>
      </c>
      <c r="M1589" s="30">
        <v>772.92</v>
      </c>
      <c r="N1589" s="30">
        <v>0</v>
      </c>
      <c r="O1589" s="30">
        <v>5.38</v>
      </c>
      <c r="P1589" s="30">
        <v>64.489999999999995</v>
      </c>
      <c r="Q1589" s="30">
        <v>5.37</v>
      </c>
      <c r="R1589" s="30">
        <v>64.5</v>
      </c>
      <c r="S1589" s="30">
        <v>772.92</v>
      </c>
      <c r="T1589" s="30">
        <v>0</v>
      </c>
      <c r="U1589" s="30">
        <v>0</v>
      </c>
      <c r="V1589" s="30">
        <v>5.38</v>
      </c>
      <c r="W1589" s="30">
        <v>64.489999999999995</v>
      </c>
      <c r="X1589" s="30">
        <v>5.37</v>
      </c>
      <c r="Y1589" s="30">
        <v>64.5</v>
      </c>
      <c r="Z1589" s="30">
        <v>772.92</v>
      </c>
      <c r="AA1589" s="30">
        <v>128.99</v>
      </c>
      <c r="AB1589" s="30">
        <v>0</v>
      </c>
      <c r="AC1589" s="30">
        <v>0</v>
      </c>
      <c r="AD1589" s="30">
        <v>0</v>
      </c>
    </row>
    <row r="1590" spans="1:30" hidden="1">
      <c r="A1590" s="30" t="s">
        <v>2545</v>
      </c>
      <c r="B1590" s="30" t="s">
        <v>2546</v>
      </c>
      <c r="C1590" s="30" t="b">
        <v>1</v>
      </c>
      <c r="D1590" s="30" t="s">
        <v>1240</v>
      </c>
      <c r="E1590" s="30" t="s">
        <v>10607</v>
      </c>
      <c r="F1590" s="30"/>
      <c r="G1590" s="30" t="s">
        <v>10608</v>
      </c>
      <c r="H1590" s="30">
        <v>0</v>
      </c>
      <c r="I1590" s="32">
        <v>43190</v>
      </c>
      <c r="J1590" s="32">
        <v>42388</v>
      </c>
      <c r="K1590" s="30"/>
      <c r="L1590" s="32">
        <v>41000</v>
      </c>
      <c r="M1590" s="30">
        <v>350</v>
      </c>
      <c r="N1590" s="30">
        <v>0</v>
      </c>
      <c r="O1590" s="30">
        <v>1.94</v>
      </c>
      <c r="P1590" s="30">
        <v>23.28</v>
      </c>
      <c r="Q1590" s="30">
        <v>1.94</v>
      </c>
      <c r="R1590" s="30">
        <v>23.28</v>
      </c>
      <c r="S1590" s="30">
        <v>139.6</v>
      </c>
      <c r="T1590" s="30">
        <v>210.4</v>
      </c>
      <c r="U1590" s="30">
        <v>210.4</v>
      </c>
      <c r="V1590" s="30">
        <v>1.94</v>
      </c>
      <c r="W1590" s="30">
        <v>23.28</v>
      </c>
      <c r="X1590" s="30">
        <v>1.94</v>
      </c>
      <c r="Y1590" s="30">
        <v>23.28</v>
      </c>
      <c r="Z1590" s="30">
        <v>139.6</v>
      </c>
      <c r="AA1590" s="30">
        <v>256.95999999999998</v>
      </c>
      <c r="AB1590" s="30">
        <v>0</v>
      </c>
      <c r="AC1590" s="30">
        <v>0</v>
      </c>
      <c r="AD1590" s="30">
        <v>0</v>
      </c>
    </row>
    <row r="1591" spans="1:30" hidden="1">
      <c r="A1591" s="30" t="s">
        <v>2547</v>
      </c>
      <c r="B1591" s="30" t="s">
        <v>2548</v>
      </c>
      <c r="C1591" s="30" t="b">
        <v>1</v>
      </c>
      <c r="D1591" s="30" t="s">
        <v>1240</v>
      </c>
      <c r="E1591" s="30" t="s">
        <v>10607</v>
      </c>
      <c r="F1591" s="30"/>
      <c r="G1591" s="30" t="s">
        <v>10608</v>
      </c>
      <c r="H1591" s="30">
        <v>0</v>
      </c>
      <c r="I1591" s="32">
        <v>43190</v>
      </c>
      <c r="J1591" s="32">
        <v>42388</v>
      </c>
      <c r="K1591" s="30"/>
      <c r="L1591" s="32">
        <v>41363</v>
      </c>
      <c r="M1591" s="30">
        <v>1320.12</v>
      </c>
      <c r="N1591" s="30">
        <v>0</v>
      </c>
      <c r="O1591" s="30">
        <v>7.33</v>
      </c>
      <c r="P1591" s="30">
        <v>87.96</v>
      </c>
      <c r="Q1591" s="30">
        <v>7.33</v>
      </c>
      <c r="R1591" s="30">
        <v>87.96</v>
      </c>
      <c r="S1591" s="30">
        <v>446.7</v>
      </c>
      <c r="T1591" s="30">
        <v>873.42</v>
      </c>
      <c r="U1591" s="30">
        <v>873.42</v>
      </c>
      <c r="V1591" s="30">
        <v>7.33</v>
      </c>
      <c r="W1591" s="30">
        <v>87.96</v>
      </c>
      <c r="X1591" s="30">
        <v>7.33</v>
      </c>
      <c r="Y1591" s="30">
        <v>87.96</v>
      </c>
      <c r="Z1591" s="30">
        <v>446.7</v>
      </c>
      <c r="AA1591" s="30">
        <v>1056.67</v>
      </c>
      <c r="AB1591" s="30">
        <v>0</v>
      </c>
      <c r="AC1591" s="30">
        <v>0</v>
      </c>
      <c r="AD1591" s="30">
        <v>0</v>
      </c>
    </row>
    <row r="1592" spans="1:30" hidden="1">
      <c r="A1592" s="30" t="s">
        <v>2549</v>
      </c>
      <c r="B1592" s="30" t="s">
        <v>2550</v>
      </c>
      <c r="C1592" s="30" t="b">
        <v>1</v>
      </c>
      <c r="D1592" s="30" t="s">
        <v>1240</v>
      </c>
      <c r="E1592" s="30" t="s">
        <v>10607</v>
      </c>
      <c r="F1592" s="30"/>
      <c r="G1592" s="30" t="s">
        <v>10608</v>
      </c>
      <c r="H1592" s="30">
        <v>0</v>
      </c>
      <c r="I1592" s="32">
        <v>43190</v>
      </c>
      <c r="J1592" s="32">
        <v>42388</v>
      </c>
      <c r="K1592" s="30"/>
      <c r="L1592" s="32">
        <v>39539</v>
      </c>
      <c r="M1592" s="30">
        <v>433.77</v>
      </c>
      <c r="N1592" s="30">
        <v>0</v>
      </c>
      <c r="O1592" s="30">
        <v>2.41</v>
      </c>
      <c r="P1592" s="30">
        <v>28.92</v>
      </c>
      <c r="Q1592" s="30">
        <v>2.41</v>
      </c>
      <c r="R1592" s="30">
        <v>28.92</v>
      </c>
      <c r="S1592" s="30">
        <v>323.75</v>
      </c>
      <c r="T1592" s="30">
        <v>110.02</v>
      </c>
      <c r="U1592" s="30">
        <v>110.02</v>
      </c>
      <c r="V1592" s="30">
        <v>2.41</v>
      </c>
      <c r="W1592" s="30">
        <v>28.92</v>
      </c>
      <c r="X1592" s="30">
        <v>2.41</v>
      </c>
      <c r="Y1592" s="30">
        <v>28.92</v>
      </c>
      <c r="Z1592" s="30">
        <v>323.75</v>
      </c>
      <c r="AA1592" s="30">
        <v>167.86</v>
      </c>
      <c r="AB1592" s="30">
        <v>0</v>
      </c>
      <c r="AC1592" s="30">
        <v>0</v>
      </c>
      <c r="AD1592" s="30">
        <v>0</v>
      </c>
    </row>
    <row r="1593" spans="1:30" hidden="1">
      <c r="A1593" s="30" t="s">
        <v>2551</v>
      </c>
      <c r="B1593" s="30" t="s">
        <v>2552</v>
      </c>
      <c r="C1593" s="30" t="b">
        <v>1</v>
      </c>
      <c r="D1593" s="30" t="s">
        <v>1240</v>
      </c>
      <c r="E1593" s="30" t="s">
        <v>10607</v>
      </c>
      <c r="F1593" s="30"/>
      <c r="G1593" s="30" t="s">
        <v>10608</v>
      </c>
      <c r="H1593" s="30">
        <v>0</v>
      </c>
      <c r="I1593" s="32">
        <v>43190</v>
      </c>
      <c r="J1593" s="32">
        <v>42388</v>
      </c>
      <c r="K1593" s="30"/>
      <c r="L1593" s="32">
        <v>39539</v>
      </c>
      <c r="M1593" s="30">
        <v>433.77</v>
      </c>
      <c r="N1593" s="30">
        <v>0</v>
      </c>
      <c r="O1593" s="30">
        <v>2.41</v>
      </c>
      <c r="P1593" s="30">
        <v>28.92</v>
      </c>
      <c r="Q1593" s="30">
        <v>2.41</v>
      </c>
      <c r="R1593" s="30">
        <v>28.92</v>
      </c>
      <c r="S1593" s="30">
        <v>323.75</v>
      </c>
      <c r="T1593" s="30">
        <v>110.02</v>
      </c>
      <c r="U1593" s="30">
        <v>110.02</v>
      </c>
      <c r="V1593" s="30">
        <v>2.41</v>
      </c>
      <c r="W1593" s="30">
        <v>28.92</v>
      </c>
      <c r="X1593" s="30">
        <v>2.41</v>
      </c>
      <c r="Y1593" s="30">
        <v>28.92</v>
      </c>
      <c r="Z1593" s="30">
        <v>323.75</v>
      </c>
      <c r="AA1593" s="30">
        <v>167.86</v>
      </c>
      <c r="AB1593" s="30">
        <v>0</v>
      </c>
      <c r="AC1593" s="30">
        <v>0</v>
      </c>
      <c r="AD1593" s="30">
        <v>0</v>
      </c>
    </row>
    <row r="1594" spans="1:30" hidden="1">
      <c r="A1594" s="30" t="s">
        <v>2553</v>
      </c>
      <c r="B1594" s="30" t="s">
        <v>2554</v>
      </c>
      <c r="C1594" s="30" t="b">
        <v>1</v>
      </c>
      <c r="D1594" s="30" t="s">
        <v>1240</v>
      </c>
      <c r="E1594" s="30" t="s">
        <v>10607</v>
      </c>
      <c r="F1594" s="30"/>
      <c r="G1594" s="30" t="s">
        <v>10608</v>
      </c>
      <c r="H1594" s="30">
        <v>0</v>
      </c>
      <c r="I1594" s="32">
        <v>43190</v>
      </c>
      <c r="J1594" s="32">
        <v>42388</v>
      </c>
      <c r="K1594" s="30"/>
      <c r="L1594" s="32">
        <v>39539</v>
      </c>
      <c r="M1594" s="30">
        <v>555.86</v>
      </c>
      <c r="N1594" s="30">
        <v>0</v>
      </c>
      <c r="O1594" s="30">
        <v>3.09</v>
      </c>
      <c r="P1594" s="30">
        <v>37.08</v>
      </c>
      <c r="Q1594" s="30">
        <v>3.09</v>
      </c>
      <c r="R1594" s="30">
        <v>37.08</v>
      </c>
      <c r="S1594" s="30">
        <v>392.15</v>
      </c>
      <c r="T1594" s="30">
        <v>163.71</v>
      </c>
      <c r="U1594" s="30">
        <v>163.71</v>
      </c>
      <c r="V1594" s="30">
        <v>3.09</v>
      </c>
      <c r="W1594" s="30">
        <v>37.08</v>
      </c>
      <c r="X1594" s="30">
        <v>3.09</v>
      </c>
      <c r="Y1594" s="30">
        <v>37.08</v>
      </c>
      <c r="Z1594" s="30">
        <v>392.15</v>
      </c>
      <c r="AA1594" s="30">
        <v>237.87</v>
      </c>
      <c r="AB1594" s="30">
        <v>0</v>
      </c>
      <c r="AC1594" s="30">
        <v>0</v>
      </c>
      <c r="AD1594" s="30">
        <v>0</v>
      </c>
    </row>
    <row r="1595" spans="1:30" hidden="1">
      <c r="A1595" s="30" t="s">
        <v>2555</v>
      </c>
      <c r="B1595" s="30" t="s">
        <v>2556</v>
      </c>
      <c r="C1595" s="30" t="b">
        <v>1</v>
      </c>
      <c r="D1595" s="30" t="s">
        <v>1240</v>
      </c>
      <c r="E1595" s="30" t="s">
        <v>10607</v>
      </c>
      <c r="F1595" s="30"/>
      <c r="G1595" s="30" t="s">
        <v>10608</v>
      </c>
      <c r="H1595" s="30">
        <v>0</v>
      </c>
      <c r="I1595" s="32">
        <v>43190</v>
      </c>
      <c r="J1595" s="32">
        <v>42388</v>
      </c>
      <c r="K1595" s="30"/>
      <c r="L1595" s="32">
        <v>39539</v>
      </c>
      <c r="M1595" s="30">
        <v>656.57</v>
      </c>
      <c r="N1595" s="30">
        <v>0</v>
      </c>
      <c r="O1595" s="30">
        <v>3.65</v>
      </c>
      <c r="P1595" s="30">
        <v>43.8</v>
      </c>
      <c r="Q1595" s="30">
        <v>3.65</v>
      </c>
      <c r="R1595" s="30">
        <v>43.8</v>
      </c>
      <c r="S1595" s="30">
        <v>490.08</v>
      </c>
      <c r="T1595" s="30">
        <v>166.49</v>
      </c>
      <c r="U1595" s="30">
        <v>166.49</v>
      </c>
      <c r="V1595" s="30">
        <v>3.65</v>
      </c>
      <c r="W1595" s="30">
        <v>43.8</v>
      </c>
      <c r="X1595" s="30">
        <v>3.65</v>
      </c>
      <c r="Y1595" s="30">
        <v>43.8</v>
      </c>
      <c r="Z1595" s="30">
        <v>490.08</v>
      </c>
      <c r="AA1595" s="30">
        <v>254.09</v>
      </c>
      <c r="AB1595" s="30">
        <v>0</v>
      </c>
      <c r="AC1595" s="30">
        <v>0</v>
      </c>
      <c r="AD1595" s="30">
        <v>0</v>
      </c>
    </row>
    <row r="1596" spans="1:30" hidden="1">
      <c r="A1596" s="30" t="s">
        <v>2557</v>
      </c>
      <c r="B1596" s="30" t="s">
        <v>2558</v>
      </c>
      <c r="C1596" s="30" t="b">
        <v>1</v>
      </c>
      <c r="D1596" s="30" t="s">
        <v>1240</v>
      </c>
      <c r="E1596" s="30" t="s">
        <v>10607</v>
      </c>
      <c r="F1596" s="30"/>
      <c r="G1596" s="30" t="s">
        <v>10608</v>
      </c>
      <c r="H1596" s="30">
        <v>0</v>
      </c>
      <c r="I1596" s="32">
        <v>43190</v>
      </c>
      <c r="J1596" s="32">
        <v>42388</v>
      </c>
      <c r="K1596" s="30"/>
      <c r="L1596" s="32">
        <v>38844</v>
      </c>
      <c r="M1596" s="30">
        <v>188.43</v>
      </c>
      <c r="N1596" s="30">
        <v>0</v>
      </c>
      <c r="O1596" s="30">
        <v>1.05</v>
      </c>
      <c r="P1596" s="30">
        <v>12.6</v>
      </c>
      <c r="Q1596" s="30">
        <v>1.05</v>
      </c>
      <c r="R1596" s="30">
        <v>12.6</v>
      </c>
      <c r="S1596" s="30">
        <v>149.41999999999999</v>
      </c>
      <c r="T1596" s="30">
        <v>39.01</v>
      </c>
      <c r="U1596" s="30">
        <v>39.01</v>
      </c>
      <c r="V1596" s="30">
        <v>1.05</v>
      </c>
      <c r="W1596" s="30">
        <v>12.6</v>
      </c>
      <c r="X1596" s="30">
        <v>1.05</v>
      </c>
      <c r="Y1596" s="30">
        <v>12.6</v>
      </c>
      <c r="Z1596" s="30">
        <v>149.41999999999999</v>
      </c>
      <c r="AA1596" s="30">
        <v>63.16</v>
      </c>
      <c r="AB1596" s="30">
        <v>0</v>
      </c>
      <c r="AC1596" s="30">
        <v>0</v>
      </c>
      <c r="AD1596" s="30">
        <v>0</v>
      </c>
    </row>
    <row r="1597" spans="1:30" hidden="1">
      <c r="A1597" s="30" t="s">
        <v>2559</v>
      </c>
      <c r="B1597" s="30" t="s">
        <v>2560</v>
      </c>
      <c r="C1597" s="30" t="b">
        <v>1</v>
      </c>
      <c r="D1597" s="30" t="s">
        <v>1240</v>
      </c>
      <c r="E1597" s="30" t="s">
        <v>10607</v>
      </c>
      <c r="F1597" s="30"/>
      <c r="G1597" s="30" t="s">
        <v>10608</v>
      </c>
      <c r="H1597" s="30">
        <v>0</v>
      </c>
      <c r="I1597" s="32">
        <v>43190</v>
      </c>
      <c r="J1597" s="32">
        <v>42388</v>
      </c>
      <c r="K1597" s="30"/>
      <c r="L1597" s="32">
        <v>41000</v>
      </c>
      <c r="M1597" s="30">
        <v>434</v>
      </c>
      <c r="N1597" s="30">
        <v>0</v>
      </c>
      <c r="O1597" s="30">
        <v>2.41</v>
      </c>
      <c r="P1597" s="30">
        <v>28.92</v>
      </c>
      <c r="Q1597" s="30">
        <v>2.41</v>
      </c>
      <c r="R1597" s="30">
        <v>28.92</v>
      </c>
      <c r="S1597" s="30">
        <v>173.61</v>
      </c>
      <c r="T1597" s="30">
        <v>260.39</v>
      </c>
      <c r="U1597" s="30">
        <v>260.39</v>
      </c>
      <c r="V1597" s="30">
        <v>2.41</v>
      </c>
      <c r="W1597" s="30">
        <v>28.92</v>
      </c>
      <c r="X1597" s="30">
        <v>2.41</v>
      </c>
      <c r="Y1597" s="30">
        <v>28.92</v>
      </c>
      <c r="Z1597" s="30">
        <v>173.61</v>
      </c>
      <c r="AA1597" s="30">
        <v>318.23</v>
      </c>
      <c r="AB1597" s="30">
        <v>0</v>
      </c>
      <c r="AC1597" s="30">
        <v>0</v>
      </c>
      <c r="AD1597" s="30">
        <v>0</v>
      </c>
    </row>
    <row r="1598" spans="1:30" hidden="1">
      <c r="A1598" s="30" t="s">
        <v>2561</v>
      </c>
      <c r="B1598" s="30" t="s">
        <v>2562</v>
      </c>
      <c r="C1598" s="30" t="b">
        <v>1</v>
      </c>
      <c r="D1598" s="30" t="s">
        <v>1240</v>
      </c>
      <c r="E1598" s="30" t="s">
        <v>10607</v>
      </c>
      <c r="F1598" s="30"/>
      <c r="G1598" s="30" t="s">
        <v>10608</v>
      </c>
      <c r="H1598" s="30">
        <v>0</v>
      </c>
      <c r="I1598" s="32">
        <v>43190</v>
      </c>
      <c r="J1598" s="32">
        <v>42388</v>
      </c>
      <c r="K1598" s="30"/>
      <c r="L1598" s="32">
        <v>39539</v>
      </c>
      <c r="M1598" s="30">
        <v>433.77</v>
      </c>
      <c r="N1598" s="30">
        <v>0</v>
      </c>
      <c r="O1598" s="30">
        <v>2.41</v>
      </c>
      <c r="P1598" s="30">
        <v>28.92</v>
      </c>
      <c r="Q1598" s="30">
        <v>2.41</v>
      </c>
      <c r="R1598" s="30">
        <v>28.92</v>
      </c>
      <c r="S1598" s="30">
        <v>323.75</v>
      </c>
      <c r="T1598" s="30">
        <v>110.02</v>
      </c>
      <c r="U1598" s="30">
        <v>110.02</v>
      </c>
      <c r="V1598" s="30">
        <v>2.41</v>
      </c>
      <c r="W1598" s="30">
        <v>28.92</v>
      </c>
      <c r="X1598" s="30">
        <v>2.41</v>
      </c>
      <c r="Y1598" s="30">
        <v>28.92</v>
      </c>
      <c r="Z1598" s="30">
        <v>323.75</v>
      </c>
      <c r="AA1598" s="30">
        <v>167.86</v>
      </c>
      <c r="AB1598" s="30">
        <v>0</v>
      </c>
      <c r="AC1598" s="30">
        <v>0</v>
      </c>
      <c r="AD1598" s="30">
        <v>0</v>
      </c>
    </row>
    <row r="1599" spans="1:30" hidden="1">
      <c r="A1599" s="30" t="s">
        <v>10781</v>
      </c>
      <c r="B1599" s="30" t="s">
        <v>10782</v>
      </c>
      <c r="C1599" s="30" t="b">
        <v>1</v>
      </c>
      <c r="D1599" s="30" t="s">
        <v>1240</v>
      </c>
      <c r="E1599" s="30" t="s">
        <v>10607</v>
      </c>
      <c r="F1599" s="30"/>
      <c r="G1599" s="30" t="s">
        <v>10608</v>
      </c>
      <c r="H1599" s="30">
        <v>10</v>
      </c>
      <c r="I1599" s="32">
        <v>42429</v>
      </c>
      <c r="J1599" s="32">
        <v>42388</v>
      </c>
      <c r="K1599" s="32">
        <v>42202</v>
      </c>
      <c r="L1599" s="32">
        <v>37134</v>
      </c>
      <c r="M1599" s="30">
        <v>505.02</v>
      </c>
      <c r="N1599" s="30">
        <v>0</v>
      </c>
      <c r="O1599" s="30">
        <v>2.81</v>
      </c>
      <c r="P1599" s="30">
        <v>48.08</v>
      </c>
      <c r="Q1599" s="30">
        <v>2.81</v>
      </c>
      <c r="R1599" s="30">
        <v>30.91</v>
      </c>
      <c r="S1599" s="30">
        <v>468.22</v>
      </c>
      <c r="T1599" s="30">
        <v>36.799999999999997</v>
      </c>
      <c r="U1599" s="30">
        <v>36.799999999999997</v>
      </c>
      <c r="V1599" s="30">
        <v>2.81</v>
      </c>
      <c r="W1599" s="30">
        <v>48.08</v>
      </c>
      <c r="X1599" s="30">
        <v>2.81</v>
      </c>
      <c r="Y1599" s="30">
        <v>30.91</v>
      </c>
      <c r="Z1599" s="30">
        <v>468.22</v>
      </c>
      <c r="AA1599" s="30">
        <v>56.47</v>
      </c>
      <c r="AB1599" s="30">
        <v>36.799999999999997</v>
      </c>
      <c r="AC1599" s="30">
        <v>0</v>
      </c>
      <c r="AD1599" s="30">
        <v>-36.799999999999997</v>
      </c>
    </row>
    <row r="1600" spans="1:30" hidden="1">
      <c r="A1600" s="30" t="s">
        <v>10783</v>
      </c>
      <c r="B1600" s="30" t="s">
        <v>10784</v>
      </c>
      <c r="C1600" s="30" t="b">
        <v>1</v>
      </c>
      <c r="D1600" s="30" t="s">
        <v>1240</v>
      </c>
      <c r="E1600" s="30" t="s">
        <v>10607</v>
      </c>
      <c r="F1600" s="30"/>
      <c r="G1600" s="30" t="s">
        <v>10608</v>
      </c>
      <c r="H1600" s="30">
        <v>10</v>
      </c>
      <c r="I1600" s="32">
        <v>42429</v>
      </c>
      <c r="J1600" s="32">
        <v>42388</v>
      </c>
      <c r="K1600" s="32">
        <v>42202</v>
      </c>
      <c r="L1600" s="32">
        <v>39234</v>
      </c>
      <c r="M1600" s="30">
        <v>969</v>
      </c>
      <c r="N1600" s="30">
        <v>0</v>
      </c>
      <c r="O1600" s="30">
        <v>0</v>
      </c>
      <c r="P1600" s="30">
        <v>3.18</v>
      </c>
      <c r="Q1600" s="30">
        <v>0</v>
      </c>
      <c r="R1600" s="30">
        <v>22.75</v>
      </c>
      <c r="S1600" s="30">
        <v>969</v>
      </c>
      <c r="T1600" s="30">
        <v>0</v>
      </c>
      <c r="U1600" s="30">
        <v>0</v>
      </c>
      <c r="V1600" s="30">
        <v>0</v>
      </c>
      <c r="W1600" s="30">
        <v>3.18</v>
      </c>
      <c r="X1600" s="30">
        <v>0</v>
      </c>
      <c r="Y1600" s="30">
        <v>22.75</v>
      </c>
      <c r="Z1600" s="30">
        <v>969</v>
      </c>
      <c r="AA1600" s="30">
        <v>11.99</v>
      </c>
      <c r="AB1600" s="30">
        <v>0</v>
      </c>
      <c r="AC1600" s="30">
        <v>0</v>
      </c>
      <c r="AD1600" s="30">
        <v>0</v>
      </c>
    </row>
    <row r="1601" spans="1:30" hidden="1">
      <c r="A1601" s="30" t="s">
        <v>10785</v>
      </c>
      <c r="B1601" s="30" t="s">
        <v>10786</v>
      </c>
      <c r="C1601" s="30" t="b">
        <v>1</v>
      </c>
      <c r="D1601" s="30" t="s">
        <v>1240</v>
      </c>
      <c r="E1601" s="30" t="s">
        <v>10607</v>
      </c>
      <c r="F1601" s="30"/>
      <c r="G1601" s="30" t="s">
        <v>10608</v>
      </c>
      <c r="H1601" s="30">
        <v>10</v>
      </c>
      <c r="I1601" s="32">
        <v>42429</v>
      </c>
      <c r="J1601" s="32">
        <v>42388</v>
      </c>
      <c r="K1601" s="32">
        <v>42202</v>
      </c>
      <c r="L1601" s="32">
        <v>39539</v>
      </c>
      <c r="M1601" s="30">
        <v>813.98</v>
      </c>
      <c r="N1601" s="30">
        <v>0</v>
      </c>
      <c r="O1601" s="30">
        <v>4.5199999999999996</v>
      </c>
      <c r="P1601" s="30">
        <v>15.7</v>
      </c>
      <c r="Q1601" s="30">
        <v>4.5199999999999996</v>
      </c>
      <c r="R1601" s="30">
        <v>49.72</v>
      </c>
      <c r="S1601" s="30">
        <v>738.16</v>
      </c>
      <c r="T1601" s="30">
        <v>75.819999999999993</v>
      </c>
      <c r="U1601" s="30">
        <v>75.819999999999993</v>
      </c>
      <c r="V1601" s="30">
        <v>4.5199999999999996</v>
      </c>
      <c r="W1601" s="30">
        <v>15.7</v>
      </c>
      <c r="X1601" s="30">
        <v>4.5199999999999996</v>
      </c>
      <c r="Y1601" s="30">
        <v>49.72</v>
      </c>
      <c r="Z1601" s="30">
        <v>738.16</v>
      </c>
      <c r="AA1601" s="30">
        <v>125.54</v>
      </c>
      <c r="AB1601" s="30">
        <v>75.819999999999993</v>
      </c>
      <c r="AC1601" s="30">
        <v>0</v>
      </c>
      <c r="AD1601" s="30">
        <v>-75.819999999999993</v>
      </c>
    </row>
    <row r="1602" spans="1:30" hidden="1">
      <c r="A1602" s="30" t="s">
        <v>2563</v>
      </c>
      <c r="B1602" s="30" t="s">
        <v>2030</v>
      </c>
      <c r="C1602" s="30" t="b">
        <v>1</v>
      </c>
      <c r="D1602" s="30" t="s">
        <v>1240</v>
      </c>
      <c r="E1602" s="30" t="s">
        <v>10607</v>
      </c>
      <c r="F1602" s="30"/>
      <c r="G1602" s="30" t="s">
        <v>10608</v>
      </c>
      <c r="H1602" s="30">
        <v>0</v>
      </c>
      <c r="I1602" s="32">
        <v>43190</v>
      </c>
      <c r="J1602" s="32">
        <v>42388</v>
      </c>
      <c r="K1602" s="30"/>
      <c r="L1602" s="32">
        <v>39539</v>
      </c>
      <c r="M1602" s="30">
        <v>656.57</v>
      </c>
      <c r="N1602" s="30">
        <v>0</v>
      </c>
      <c r="O1602" s="30">
        <v>3.65</v>
      </c>
      <c r="P1602" s="30">
        <v>43.8</v>
      </c>
      <c r="Q1602" s="30">
        <v>3.65</v>
      </c>
      <c r="R1602" s="30">
        <v>43.8</v>
      </c>
      <c r="S1602" s="30">
        <v>465.94</v>
      </c>
      <c r="T1602" s="30">
        <v>190.63</v>
      </c>
      <c r="U1602" s="30">
        <v>190.63</v>
      </c>
      <c r="V1602" s="30">
        <v>3.65</v>
      </c>
      <c r="W1602" s="30">
        <v>43.8</v>
      </c>
      <c r="X1602" s="30">
        <v>3.65</v>
      </c>
      <c r="Y1602" s="30">
        <v>43.8</v>
      </c>
      <c r="Z1602" s="30">
        <v>465.94</v>
      </c>
      <c r="AA1602" s="30">
        <v>278.23</v>
      </c>
      <c r="AB1602" s="30">
        <v>0</v>
      </c>
      <c r="AC1602" s="30">
        <v>0</v>
      </c>
      <c r="AD1602" s="30">
        <v>0</v>
      </c>
    </row>
    <row r="1603" spans="1:30" hidden="1">
      <c r="A1603" s="30" t="s">
        <v>2564</v>
      </c>
      <c r="B1603" s="30" t="s">
        <v>2030</v>
      </c>
      <c r="C1603" s="30" t="b">
        <v>1</v>
      </c>
      <c r="D1603" s="30" t="s">
        <v>1240</v>
      </c>
      <c r="E1603" s="30" t="s">
        <v>10607</v>
      </c>
      <c r="F1603" s="30"/>
      <c r="G1603" s="30" t="s">
        <v>10608</v>
      </c>
      <c r="H1603" s="30">
        <v>0</v>
      </c>
      <c r="I1603" s="32">
        <v>43190</v>
      </c>
      <c r="J1603" s="32">
        <v>42388</v>
      </c>
      <c r="K1603" s="30"/>
      <c r="L1603" s="32">
        <v>39539</v>
      </c>
      <c r="M1603" s="30">
        <v>656.57</v>
      </c>
      <c r="N1603" s="30">
        <v>0</v>
      </c>
      <c r="O1603" s="30">
        <v>3.65</v>
      </c>
      <c r="P1603" s="30">
        <v>43.8</v>
      </c>
      <c r="Q1603" s="30">
        <v>3.65</v>
      </c>
      <c r="R1603" s="30">
        <v>43.8</v>
      </c>
      <c r="S1603" s="30">
        <v>465.94</v>
      </c>
      <c r="T1603" s="30">
        <v>190.63</v>
      </c>
      <c r="U1603" s="30">
        <v>190.63</v>
      </c>
      <c r="V1603" s="30">
        <v>3.65</v>
      </c>
      <c r="W1603" s="30">
        <v>43.8</v>
      </c>
      <c r="X1603" s="30">
        <v>3.65</v>
      </c>
      <c r="Y1603" s="30">
        <v>43.8</v>
      </c>
      <c r="Z1603" s="30">
        <v>465.94</v>
      </c>
      <c r="AA1603" s="30">
        <v>278.23</v>
      </c>
      <c r="AB1603" s="30">
        <v>0</v>
      </c>
      <c r="AC1603" s="30">
        <v>0</v>
      </c>
      <c r="AD1603" s="30">
        <v>0</v>
      </c>
    </row>
    <row r="1604" spans="1:30" hidden="1">
      <c r="A1604" s="30" t="s">
        <v>2565</v>
      </c>
      <c r="B1604" s="30" t="s">
        <v>2030</v>
      </c>
      <c r="C1604" s="30" t="b">
        <v>1</v>
      </c>
      <c r="D1604" s="30" t="s">
        <v>1240</v>
      </c>
      <c r="E1604" s="30" t="s">
        <v>10607</v>
      </c>
      <c r="F1604" s="30"/>
      <c r="G1604" s="30" t="s">
        <v>10608</v>
      </c>
      <c r="H1604" s="30">
        <v>0</v>
      </c>
      <c r="I1604" s="32">
        <v>43190</v>
      </c>
      <c r="J1604" s="32">
        <v>42388</v>
      </c>
      <c r="K1604" s="30"/>
      <c r="L1604" s="32">
        <v>39539</v>
      </c>
      <c r="M1604" s="30">
        <v>656.57</v>
      </c>
      <c r="N1604" s="30">
        <v>0</v>
      </c>
      <c r="O1604" s="30">
        <v>3.65</v>
      </c>
      <c r="P1604" s="30">
        <v>43.8</v>
      </c>
      <c r="Q1604" s="30">
        <v>3.65</v>
      </c>
      <c r="R1604" s="30">
        <v>43.8</v>
      </c>
      <c r="S1604" s="30">
        <v>465.94</v>
      </c>
      <c r="T1604" s="30">
        <v>190.63</v>
      </c>
      <c r="U1604" s="30">
        <v>190.63</v>
      </c>
      <c r="V1604" s="30">
        <v>3.65</v>
      </c>
      <c r="W1604" s="30">
        <v>43.8</v>
      </c>
      <c r="X1604" s="30">
        <v>3.65</v>
      </c>
      <c r="Y1604" s="30">
        <v>43.8</v>
      </c>
      <c r="Z1604" s="30">
        <v>465.94</v>
      </c>
      <c r="AA1604" s="30">
        <v>278.23</v>
      </c>
      <c r="AB1604" s="30">
        <v>0</v>
      </c>
      <c r="AC1604" s="30">
        <v>0</v>
      </c>
      <c r="AD1604" s="30">
        <v>0</v>
      </c>
    </row>
    <row r="1605" spans="1:30" hidden="1">
      <c r="A1605" s="30" t="s">
        <v>2566</v>
      </c>
      <c r="B1605" s="30" t="s">
        <v>2030</v>
      </c>
      <c r="C1605" s="30" t="b">
        <v>1</v>
      </c>
      <c r="D1605" s="30" t="s">
        <v>1240</v>
      </c>
      <c r="E1605" s="30" t="s">
        <v>10607</v>
      </c>
      <c r="F1605" s="30"/>
      <c r="G1605" s="30" t="s">
        <v>10608</v>
      </c>
      <c r="H1605" s="30">
        <v>0</v>
      </c>
      <c r="I1605" s="32">
        <v>43190</v>
      </c>
      <c r="J1605" s="32">
        <v>42388</v>
      </c>
      <c r="K1605" s="30"/>
      <c r="L1605" s="32">
        <v>39539</v>
      </c>
      <c r="M1605" s="30">
        <v>656.57</v>
      </c>
      <c r="N1605" s="30">
        <v>0</v>
      </c>
      <c r="O1605" s="30">
        <v>3.65</v>
      </c>
      <c r="P1605" s="30">
        <v>43.8</v>
      </c>
      <c r="Q1605" s="30">
        <v>3.65</v>
      </c>
      <c r="R1605" s="30">
        <v>43.8</v>
      </c>
      <c r="S1605" s="30">
        <v>465.94</v>
      </c>
      <c r="T1605" s="30">
        <v>190.63</v>
      </c>
      <c r="U1605" s="30">
        <v>190.63</v>
      </c>
      <c r="V1605" s="30">
        <v>3.65</v>
      </c>
      <c r="W1605" s="30">
        <v>43.8</v>
      </c>
      <c r="X1605" s="30">
        <v>3.65</v>
      </c>
      <c r="Y1605" s="30">
        <v>43.8</v>
      </c>
      <c r="Z1605" s="30">
        <v>465.94</v>
      </c>
      <c r="AA1605" s="30">
        <v>278.23</v>
      </c>
      <c r="AB1605" s="30">
        <v>0</v>
      </c>
      <c r="AC1605" s="30">
        <v>0</v>
      </c>
      <c r="AD1605" s="30">
        <v>0</v>
      </c>
    </row>
    <row r="1606" spans="1:30" hidden="1">
      <c r="A1606" s="30" t="s">
        <v>10787</v>
      </c>
      <c r="B1606" s="30" t="s">
        <v>10788</v>
      </c>
      <c r="C1606" s="30" t="b">
        <v>1</v>
      </c>
      <c r="D1606" s="30" t="s">
        <v>1240</v>
      </c>
      <c r="E1606" s="30" t="s">
        <v>10607</v>
      </c>
      <c r="F1606" s="30"/>
      <c r="G1606" s="30" t="s">
        <v>10608</v>
      </c>
      <c r="H1606" s="30">
        <v>10</v>
      </c>
      <c r="I1606" s="32">
        <v>42429</v>
      </c>
      <c r="J1606" s="32">
        <v>42388</v>
      </c>
      <c r="K1606" s="32">
        <v>42202</v>
      </c>
      <c r="L1606" s="32">
        <v>39234</v>
      </c>
      <c r="M1606" s="30">
        <v>969</v>
      </c>
      <c r="N1606" s="30">
        <v>0</v>
      </c>
      <c r="O1606" s="30">
        <v>0</v>
      </c>
      <c r="P1606" s="30">
        <v>3.18</v>
      </c>
      <c r="Q1606" s="30">
        <v>0</v>
      </c>
      <c r="R1606" s="30">
        <v>22.75</v>
      </c>
      <c r="S1606" s="30">
        <v>969</v>
      </c>
      <c r="T1606" s="30">
        <v>0</v>
      </c>
      <c r="U1606" s="30">
        <v>0</v>
      </c>
      <c r="V1606" s="30">
        <v>0</v>
      </c>
      <c r="W1606" s="30">
        <v>3.18</v>
      </c>
      <c r="X1606" s="30">
        <v>0</v>
      </c>
      <c r="Y1606" s="30">
        <v>22.75</v>
      </c>
      <c r="Z1606" s="30">
        <v>969</v>
      </c>
      <c r="AA1606" s="30">
        <v>11.99</v>
      </c>
      <c r="AB1606" s="30">
        <v>0</v>
      </c>
      <c r="AC1606" s="30">
        <v>0</v>
      </c>
      <c r="AD1606" s="30">
        <v>0</v>
      </c>
    </row>
    <row r="1607" spans="1:30" hidden="1">
      <c r="A1607" s="30" t="s">
        <v>10789</v>
      </c>
      <c r="B1607" s="30" t="s">
        <v>10790</v>
      </c>
      <c r="C1607" s="30" t="b">
        <v>1</v>
      </c>
      <c r="D1607" s="30" t="s">
        <v>1240</v>
      </c>
      <c r="E1607" s="30" t="s">
        <v>10607</v>
      </c>
      <c r="F1607" s="30"/>
      <c r="G1607" s="30" t="s">
        <v>10608</v>
      </c>
      <c r="H1607" s="30">
        <v>10</v>
      </c>
      <c r="I1607" s="32">
        <v>42216</v>
      </c>
      <c r="J1607" s="32">
        <v>42388</v>
      </c>
      <c r="K1607" s="32">
        <v>42202</v>
      </c>
      <c r="L1607" s="32">
        <v>38780</v>
      </c>
      <c r="M1607" s="30">
        <v>969</v>
      </c>
      <c r="N1607" s="30">
        <v>0</v>
      </c>
      <c r="O1607" s="30">
        <v>0</v>
      </c>
      <c r="P1607" s="30">
        <v>65.64</v>
      </c>
      <c r="Q1607" s="30">
        <v>0</v>
      </c>
      <c r="R1607" s="30">
        <v>388.43</v>
      </c>
      <c r="S1607" s="30">
        <v>969</v>
      </c>
      <c r="T1607" s="30">
        <v>0</v>
      </c>
      <c r="U1607" s="30">
        <v>0</v>
      </c>
      <c r="V1607" s="30">
        <v>0</v>
      </c>
      <c r="W1607" s="30">
        <v>65.64</v>
      </c>
      <c r="X1607" s="30">
        <v>0</v>
      </c>
      <c r="Y1607" s="30">
        <v>388.43</v>
      </c>
      <c r="Z1607" s="30">
        <v>969</v>
      </c>
      <c r="AA1607" s="30">
        <v>0</v>
      </c>
      <c r="AB1607" s="30">
        <v>0</v>
      </c>
      <c r="AC1607" s="30">
        <v>0</v>
      </c>
      <c r="AD1607" s="30">
        <v>0</v>
      </c>
    </row>
    <row r="1608" spans="1:30" hidden="1">
      <c r="A1608" s="30" t="s">
        <v>10791</v>
      </c>
      <c r="B1608" s="30" t="s">
        <v>10792</v>
      </c>
      <c r="C1608" s="30" t="b">
        <v>1</v>
      </c>
      <c r="D1608" s="30" t="s">
        <v>1240</v>
      </c>
      <c r="E1608" s="30" t="s">
        <v>10607</v>
      </c>
      <c r="F1608" s="30"/>
      <c r="G1608" s="30" t="s">
        <v>10608</v>
      </c>
      <c r="H1608" s="30">
        <v>10</v>
      </c>
      <c r="I1608" s="32">
        <v>42216</v>
      </c>
      <c r="J1608" s="32">
        <v>42388</v>
      </c>
      <c r="K1608" s="32">
        <v>42202</v>
      </c>
      <c r="L1608" s="32">
        <v>38780</v>
      </c>
      <c r="M1608" s="30">
        <v>969</v>
      </c>
      <c r="N1608" s="30">
        <v>0</v>
      </c>
      <c r="O1608" s="30">
        <v>0</v>
      </c>
      <c r="P1608" s="30">
        <v>65.64</v>
      </c>
      <c r="Q1608" s="30">
        <v>0</v>
      </c>
      <c r="R1608" s="30">
        <v>388.43</v>
      </c>
      <c r="S1608" s="30">
        <v>969</v>
      </c>
      <c r="T1608" s="30">
        <v>0</v>
      </c>
      <c r="U1608" s="30">
        <v>0</v>
      </c>
      <c r="V1608" s="30">
        <v>0</v>
      </c>
      <c r="W1608" s="30">
        <v>65.64</v>
      </c>
      <c r="X1608" s="30">
        <v>0</v>
      </c>
      <c r="Y1608" s="30">
        <v>388.43</v>
      </c>
      <c r="Z1608" s="30">
        <v>969</v>
      </c>
      <c r="AA1608" s="30">
        <v>0</v>
      </c>
      <c r="AB1608" s="30">
        <v>0</v>
      </c>
      <c r="AC1608" s="30">
        <v>0</v>
      </c>
      <c r="AD1608" s="30">
        <v>0</v>
      </c>
    </row>
    <row r="1609" spans="1:30" hidden="1">
      <c r="A1609" s="30" t="s">
        <v>2567</v>
      </c>
      <c r="B1609" s="30" t="s">
        <v>2568</v>
      </c>
      <c r="C1609" s="30" t="b">
        <v>1</v>
      </c>
      <c r="D1609" s="30" t="s">
        <v>1240</v>
      </c>
      <c r="E1609" s="30" t="s">
        <v>10607</v>
      </c>
      <c r="F1609" s="30"/>
      <c r="G1609" s="30" t="s">
        <v>10608</v>
      </c>
      <c r="H1609" s="30">
        <v>0</v>
      </c>
      <c r="I1609" s="32">
        <v>43190</v>
      </c>
      <c r="J1609" s="32">
        <v>42388</v>
      </c>
      <c r="K1609" s="30"/>
      <c r="L1609" s="32">
        <v>39539</v>
      </c>
      <c r="M1609" s="30">
        <v>328.12</v>
      </c>
      <c r="N1609" s="30">
        <v>0</v>
      </c>
      <c r="O1609" s="30">
        <v>1.82</v>
      </c>
      <c r="P1609" s="30">
        <v>21.84</v>
      </c>
      <c r="Q1609" s="30">
        <v>1.82</v>
      </c>
      <c r="R1609" s="30">
        <v>21.84</v>
      </c>
      <c r="S1609" s="30">
        <v>279.82</v>
      </c>
      <c r="T1609" s="30">
        <v>48.3</v>
      </c>
      <c r="U1609" s="30">
        <v>48.3</v>
      </c>
      <c r="V1609" s="30">
        <v>1.82</v>
      </c>
      <c r="W1609" s="30">
        <v>21.84</v>
      </c>
      <c r="X1609" s="30">
        <v>1.82</v>
      </c>
      <c r="Y1609" s="30">
        <v>21.84</v>
      </c>
      <c r="Z1609" s="30">
        <v>279.82</v>
      </c>
      <c r="AA1609" s="30">
        <v>91.98</v>
      </c>
      <c r="AB1609" s="30">
        <v>0</v>
      </c>
      <c r="AC1609" s="30">
        <v>0</v>
      </c>
      <c r="AD1609" s="30">
        <v>0</v>
      </c>
    </row>
    <row r="1610" spans="1:30" hidden="1">
      <c r="A1610" s="30" t="s">
        <v>10793</v>
      </c>
      <c r="B1610" s="30" t="s">
        <v>10794</v>
      </c>
      <c r="C1610" s="30" t="b">
        <v>1</v>
      </c>
      <c r="D1610" s="30" t="s">
        <v>1240</v>
      </c>
      <c r="E1610" s="30" t="s">
        <v>10607</v>
      </c>
      <c r="F1610" s="30"/>
      <c r="G1610" s="30" t="s">
        <v>10608</v>
      </c>
      <c r="H1610" s="30">
        <v>10</v>
      </c>
      <c r="I1610" s="32">
        <v>42094</v>
      </c>
      <c r="J1610" s="32">
        <v>42388</v>
      </c>
      <c r="K1610" s="32">
        <v>42443</v>
      </c>
      <c r="L1610" s="32">
        <v>39539</v>
      </c>
      <c r="M1610" s="30">
        <v>922.04</v>
      </c>
      <c r="N1610" s="30">
        <v>0</v>
      </c>
      <c r="O1610" s="30">
        <v>0</v>
      </c>
      <c r="P1610" s="30">
        <v>51.84</v>
      </c>
      <c r="Q1610" s="30">
        <v>0</v>
      </c>
      <c r="R1610" s="30">
        <v>0</v>
      </c>
      <c r="S1610" s="30">
        <v>507.49</v>
      </c>
      <c r="T1610" s="30">
        <v>414.55</v>
      </c>
      <c r="U1610" s="30">
        <v>414.55</v>
      </c>
      <c r="V1610" s="30">
        <v>0</v>
      </c>
      <c r="W1610" s="30">
        <v>51.84</v>
      </c>
      <c r="X1610" s="30">
        <v>0</v>
      </c>
      <c r="Y1610" s="30">
        <v>0</v>
      </c>
      <c r="Z1610" s="30">
        <v>507.49</v>
      </c>
      <c r="AA1610" s="30">
        <v>414.55</v>
      </c>
      <c r="AB1610" s="30">
        <v>414.55</v>
      </c>
      <c r="AC1610" s="30">
        <v>0</v>
      </c>
      <c r="AD1610" s="30">
        <v>-414.55</v>
      </c>
    </row>
    <row r="1611" spans="1:30" hidden="1">
      <c r="A1611" s="30" t="s">
        <v>10795</v>
      </c>
      <c r="B1611" s="30" t="s">
        <v>10796</v>
      </c>
      <c r="C1611" s="30" t="b">
        <v>1</v>
      </c>
      <c r="D1611" s="30" t="s">
        <v>1240</v>
      </c>
      <c r="E1611" s="30" t="s">
        <v>10607</v>
      </c>
      <c r="F1611" s="30"/>
      <c r="G1611" s="30" t="s">
        <v>10608</v>
      </c>
      <c r="H1611" s="30">
        <v>10</v>
      </c>
      <c r="I1611" s="32">
        <v>42094</v>
      </c>
      <c r="J1611" s="32">
        <v>42388</v>
      </c>
      <c r="K1611" s="32">
        <v>42443</v>
      </c>
      <c r="L1611" s="32">
        <v>39539</v>
      </c>
      <c r="M1611" s="30">
        <v>922.04</v>
      </c>
      <c r="N1611" s="30">
        <v>0</v>
      </c>
      <c r="O1611" s="30">
        <v>0</v>
      </c>
      <c r="P1611" s="30">
        <v>51.84</v>
      </c>
      <c r="Q1611" s="30">
        <v>0</v>
      </c>
      <c r="R1611" s="30">
        <v>0</v>
      </c>
      <c r="S1611" s="30">
        <v>507.49</v>
      </c>
      <c r="T1611" s="30">
        <v>414.55</v>
      </c>
      <c r="U1611" s="30">
        <v>414.55</v>
      </c>
      <c r="V1611" s="30">
        <v>0</v>
      </c>
      <c r="W1611" s="30">
        <v>51.84</v>
      </c>
      <c r="X1611" s="30">
        <v>0</v>
      </c>
      <c r="Y1611" s="30">
        <v>0</v>
      </c>
      <c r="Z1611" s="30">
        <v>507.49</v>
      </c>
      <c r="AA1611" s="30">
        <v>414.55</v>
      </c>
      <c r="AB1611" s="30">
        <v>414.55</v>
      </c>
      <c r="AC1611" s="30">
        <v>0</v>
      </c>
      <c r="AD1611" s="30">
        <v>-414.55</v>
      </c>
    </row>
    <row r="1612" spans="1:30" hidden="1">
      <c r="A1612" s="30" t="s">
        <v>10797</v>
      </c>
      <c r="B1612" s="30" t="s">
        <v>10798</v>
      </c>
      <c r="C1612" s="30" t="b">
        <v>1</v>
      </c>
      <c r="D1612" s="30" t="s">
        <v>1240</v>
      </c>
      <c r="E1612" s="30" t="s">
        <v>10607</v>
      </c>
      <c r="F1612" s="30"/>
      <c r="G1612" s="30" t="s">
        <v>10608</v>
      </c>
      <c r="H1612" s="30">
        <v>10</v>
      </c>
      <c r="I1612" s="32">
        <v>42094</v>
      </c>
      <c r="J1612" s="32">
        <v>42388</v>
      </c>
      <c r="K1612" s="32">
        <v>42443</v>
      </c>
      <c r="L1612" s="32">
        <v>39539</v>
      </c>
      <c r="M1612" s="30">
        <v>922.04</v>
      </c>
      <c r="N1612" s="30">
        <v>0</v>
      </c>
      <c r="O1612" s="30">
        <v>0</v>
      </c>
      <c r="P1612" s="30">
        <v>51.84</v>
      </c>
      <c r="Q1612" s="30">
        <v>0</v>
      </c>
      <c r="R1612" s="30">
        <v>0</v>
      </c>
      <c r="S1612" s="30">
        <v>507.49</v>
      </c>
      <c r="T1612" s="30">
        <v>414.55</v>
      </c>
      <c r="U1612" s="30">
        <v>414.55</v>
      </c>
      <c r="V1612" s="30">
        <v>0</v>
      </c>
      <c r="W1612" s="30">
        <v>51.84</v>
      </c>
      <c r="X1612" s="30">
        <v>0</v>
      </c>
      <c r="Y1612" s="30">
        <v>0</v>
      </c>
      <c r="Z1612" s="30">
        <v>507.49</v>
      </c>
      <c r="AA1612" s="30">
        <v>414.55</v>
      </c>
      <c r="AB1612" s="30">
        <v>414.55</v>
      </c>
      <c r="AC1612" s="30">
        <v>0</v>
      </c>
      <c r="AD1612" s="30">
        <v>-414.55</v>
      </c>
    </row>
    <row r="1613" spans="1:30" hidden="1">
      <c r="A1613" s="30" t="s">
        <v>10799</v>
      </c>
      <c r="B1613" s="30" t="s">
        <v>10800</v>
      </c>
      <c r="C1613" s="30" t="b">
        <v>1</v>
      </c>
      <c r="D1613" s="30" t="s">
        <v>1240</v>
      </c>
      <c r="E1613" s="30" t="s">
        <v>10607</v>
      </c>
      <c r="F1613" s="30"/>
      <c r="G1613" s="30" t="s">
        <v>10608</v>
      </c>
      <c r="H1613" s="30">
        <v>10</v>
      </c>
      <c r="I1613" s="32">
        <v>42094</v>
      </c>
      <c r="J1613" s="32">
        <v>42388</v>
      </c>
      <c r="K1613" s="32">
        <v>42443</v>
      </c>
      <c r="L1613" s="32">
        <v>39539</v>
      </c>
      <c r="M1613" s="30">
        <v>922.04</v>
      </c>
      <c r="N1613" s="30">
        <v>0</v>
      </c>
      <c r="O1613" s="30">
        <v>0</v>
      </c>
      <c r="P1613" s="30">
        <v>51.84</v>
      </c>
      <c r="Q1613" s="30">
        <v>0</v>
      </c>
      <c r="R1613" s="30">
        <v>0</v>
      </c>
      <c r="S1613" s="30">
        <v>507.49</v>
      </c>
      <c r="T1613" s="30">
        <v>414.55</v>
      </c>
      <c r="U1613" s="30">
        <v>414.55</v>
      </c>
      <c r="V1613" s="30">
        <v>0</v>
      </c>
      <c r="W1613" s="30">
        <v>51.84</v>
      </c>
      <c r="X1613" s="30">
        <v>0</v>
      </c>
      <c r="Y1613" s="30">
        <v>0</v>
      </c>
      <c r="Z1613" s="30">
        <v>507.49</v>
      </c>
      <c r="AA1613" s="30">
        <v>414.55</v>
      </c>
      <c r="AB1613" s="30">
        <v>414.55</v>
      </c>
      <c r="AC1613" s="30">
        <v>0</v>
      </c>
      <c r="AD1613" s="30">
        <v>-414.55</v>
      </c>
    </row>
    <row r="1614" spans="1:30" hidden="1">
      <c r="A1614" s="30" t="s">
        <v>10801</v>
      </c>
      <c r="B1614" s="30" t="s">
        <v>10802</v>
      </c>
      <c r="C1614" s="30" t="b">
        <v>1</v>
      </c>
      <c r="D1614" s="30" t="s">
        <v>1240</v>
      </c>
      <c r="E1614" s="30" t="s">
        <v>10607</v>
      </c>
      <c r="F1614" s="30"/>
      <c r="G1614" s="30" t="s">
        <v>10608</v>
      </c>
      <c r="H1614" s="30">
        <v>10</v>
      </c>
      <c r="I1614" s="32">
        <v>42094</v>
      </c>
      <c r="J1614" s="32">
        <v>42388</v>
      </c>
      <c r="K1614" s="32">
        <v>42443</v>
      </c>
      <c r="L1614" s="32">
        <v>39539</v>
      </c>
      <c r="M1614" s="30">
        <v>922.04</v>
      </c>
      <c r="N1614" s="30">
        <v>0</v>
      </c>
      <c r="O1614" s="30">
        <v>0</v>
      </c>
      <c r="P1614" s="30">
        <v>51.84</v>
      </c>
      <c r="Q1614" s="30">
        <v>0</v>
      </c>
      <c r="R1614" s="30">
        <v>0</v>
      </c>
      <c r="S1614" s="30">
        <v>507.49</v>
      </c>
      <c r="T1614" s="30">
        <v>414.55</v>
      </c>
      <c r="U1614" s="30">
        <v>414.55</v>
      </c>
      <c r="V1614" s="30">
        <v>0</v>
      </c>
      <c r="W1614" s="30">
        <v>51.84</v>
      </c>
      <c r="X1614" s="30">
        <v>0</v>
      </c>
      <c r="Y1614" s="30">
        <v>0</v>
      </c>
      <c r="Z1614" s="30">
        <v>507.49</v>
      </c>
      <c r="AA1614" s="30">
        <v>414.55</v>
      </c>
      <c r="AB1614" s="30">
        <v>414.55</v>
      </c>
      <c r="AC1614" s="30">
        <v>0</v>
      </c>
      <c r="AD1614" s="30">
        <v>-414.55</v>
      </c>
    </row>
    <row r="1615" spans="1:30" hidden="1">
      <c r="A1615" s="30" t="s">
        <v>10803</v>
      </c>
      <c r="B1615" s="30" t="s">
        <v>10804</v>
      </c>
      <c r="C1615" s="30" t="b">
        <v>1</v>
      </c>
      <c r="D1615" s="30" t="s">
        <v>1240</v>
      </c>
      <c r="E1615" s="30" t="s">
        <v>10607</v>
      </c>
      <c r="F1615" s="30"/>
      <c r="G1615" s="30" t="s">
        <v>10608</v>
      </c>
      <c r="H1615" s="30">
        <v>10</v>
      </c>
      <c r="I1615" s="32">
        <v>42094</v>
      </c>
      <c r="J1615" s="32">
        <v>42388</v>
      </c>
      <c r="K1615" s="32">
        <v>42443</v>
      </c>
      <c r="L1615" s="32">
        <v>39539</v>
      </c>
      <c r="M1615" s="30">
        <v>922.04</v>
      </c>
      <c r="N1615" s="30">
        <v>0</v>
      </c>
      <c r="O1615" s="30">
        <v>0</v>
      </c>
      <c r="P1615" s="30">
        <v>51.84</v>
      </c>
      <c r="Q1615" s="30">
        <v>0</v>
      </c>
      <c r="R1615" s="30">
        <v>0</v>
      </c>
      <c r="S1615" s="30">
        <v>507.49</v>
      </c>
      <c r="T1615" s="30">
        <v>414.55</v>
      </c>
      <c r="U1615" s="30">
        <v>414.55</v>
      </c>
      <c r="V1615" s="30">
        <v>0</v>
      </c>
      <c r="W1615" s="30">
        <v>51.84</v>
      </c>
      <c r="X1615" s="30">
        <v>0</v>
      </c>
      <c r="Y1615" s="30">
        <v>0</v>
      </c>
      <c r="Z1615" s="30">
        <v>507.49</v>
      </c>
      <c r="AA1615" s="30">
        <v>414.55</v>
      </c>
      <c r="AB1615" s="30">
        <v>414.55</v>
      </c>
      <c r="AC1615" s="30">
        <v>0</v>
      </c>
      <c r="AD1615" s="30">
        <v>-414.55</v>
      </c>
    </row>
    <row r="1616" spans="1:30" hidden="1">
      <c r="A1616" s="30" t="s">
        <v>10805</v>
      </c>
      <c r="B1616" s="30" t="s">
        <v>10806</v>
      </c>
      <c r="C1616" s="30" t="b">
        <v>1</v>
      </c>
      <c r="D1616" s="30" t="s">
        <v>1240</v>
      </c>
      <c r="E1616" s="30" t="s">
        <v>10607</v>
      </c>
      <c r="F1616" s="30"/>
      <c r="G1616" s="30" t="s">
        <v>10608</v>
      </c>
      <c r="H1616" s="30">
        <v>10</v>
      </c>
      <c r="I1616" s="32">
        <v>42094</v>
      </c>
      <c r="J1616" s="32">
        <v>42388</v>
      </c>
      <c r="K1616" s="32">
        <v>42443</v>
      </c>
      <c r="L1616" s="32">
        <v>39539</v>
      </c>
      <c r="M1616" s="30">
        <v>922.04</v>
      </c>
      <c r="N1616" s="30">
        <v>0</v>
      </c>
      <c r="O1616" s="30">
        <v>0</v>
      </c>
      <c r="P1616" s="30">
        <v>51.84</v>
      </c>
      <c r="Q1616" s="30">
        <v>0</v>
      </c>
      <c r="R1616" s="30">
        <v>0</v>
      </c>
      <c r="S1616" s="30">
        <v>507.49</v>
      </c>
      <c r="T1616" s="30">
        <v>414.55</v>
      </c>
      <c r="U1616" s="30">
        <v>414.55</v>
      </c>
      <c r="V1616" s="30">
        <v>0</v>
      </c>
      <c r="W1616" s="30">
        <v>51.84</v>
      </c>
      <c r="X1616" s="30">
        <v>0</v>
      </c>
      <c r="Y1616" s="30">
        <v>0</v>
      </c>
      <c r="Z1616" s="30">
        <v>507.49</v>
      </c>
      <c r="AA1616" s="30">
        <v>414.55</v>
      </c>
      <c r="AB1616" s="30">
        <v>414.55</v>
      </c>
      <c r="AC1616" s="30">
        <v>0</v>
      </c>
      <c r="AD1616" s="30">
        <v>-414.55</v>
      </c>
    </row>
    <row r="1617" spans="1:30" hidden="1">
      <c r="A1617" s="30" t="s">
        <v>10807</v>
      </c>
      <c r="B1617" s="30" t="s">
        <v>10808</v>
      </c>
      <c r="C1617" s="30" t="b">
        <v>1</v>
      </c>
      <c r="D1617" s="30" t="s">
        <v>1240</v>
      </c>
      <c r="E1617" s="30" t="s">
        <v>10607</v>
      </c>
      <c r="F1617" s="30"/>
      <c r="G1617" s="30" t="s">
        <v>10608</v>
      </c>
      <c r="H1617" s="30">
        <v>10</v>
      </c>
      <c r="I1617" s="32">
        <v>42094</v>
      </c>
      <c r="J1617" s="32">
        <v>42388</v>
      </c>
      <c r="K1617" s="32">
        <v>42443</v>
      </c>
      <c r="L1617" s="32">
        <v>39539</v>
      </c>
      <c r="M1617" s="30">
        <v>1003</v>
      </c>
      <c r="N1617" s="30">
        <v>0</v>
      </c>
      <c r="O1617" s="30">
        <v>0</v>
      </c>
      <c r="P1617" s="30">
        <v>62.82</v>
      </c>
      <c r="Q1617" s="30">
        <v>0</v>
      </c>
      <c r="R1617" s="30">
        <v>0</v>
      </c>
      <c r="S1617" s="30">
        <v>500.61</v>
      </c>
      <c r="T1617" s="30">
        <v>502.39</v>
      </c>
      <c r="U1617" s="30">
        <v>502.39</v>
      </c>
      <c r="V1617" s="30">
        <v>0</v>
      </c>
      <c r="W1617" s="30">
        <v>62.82</v>
      </c>
      <c r="X1617" s="30">
        <v>0</v>
      </c>
      <c r="Y1617" s="30">
        <v>0</v>
      </c>
      <c r="Z1617" s="30">
        <v>500.61</v>
      </c>
      <c r="AA1617" s="30">
        <v>502.39</v>
      </c>
      <c r="AB1617" s="30">
        <v>502.39</v>
      </c>
      <c r="AC1617" s="30">
        <v>0</v>
      </c>
      <c r="AD1617" s="30">
        <v>-502.39</v>
      </c>
    </row>
    <row r="1618" spans="1:30" hidden="1">
      <c r="A1618" s="30" t="s">
        <v>10809</v>
      </c>
      <c r="B1618" s="30" t="s">
        <v>10810</v>
      </c>
      <c r="C1618" s="30" t="b">
        <v>1</v>
      </c>
      <c r="D1618" s="30" t="s">
        <v>1240</v>
      </c>
      <c r="E1618" s="30" t="s">
        <v>10607</v>
      </c>
      <c r="F1618" s="30"/>
      <c r="G1618" s="30" t="s">
        <v>10608</v>
      </c>
      <c r="H1618" s="30">
        <v>10</v>
      </c>
      <c r="I1618" s="32">
        <v>42094</v>
      </c>
      <c r="J1618" s="32">
        <v>42388</v>
      </c>
      <c r="K1618" s="32">
        <v>42443</v>
      </c>
      <c r="L1618" s="32">
        <v>41167</v>
      </c>
      <c r="M1618" s="30">
        <v>1751.13</v>
      </c>
      <c r="N1618" s="30">
        <v>0</v>
      </c>
      <c r="O1618" s="30">
        <v>0</v>
      </c>
      <c r="P1618" s="30">
        <v>349.04</v>
      </c>
      <c r="Q1618" s="30">
        <v>0</v>
      </c>
      <c r="R1618" s="30">
        <v>0</v>
      </c>
      <c r="S1618" s="30">
        <v>893.35</v>
      </c>
      <c r="T1618" s="30">
        <v>857.78</v>
      </c>
      <c r="U1618" s="30">
        <v>857.78</v>
      </c>
      <c r="V1618" s="30">
        <v>0</v>
      </c>
      <c r="W1618" s="30">
        <v>349.04</v>
      </c>
      <c r="X1618" s="30">
        <v>0</v>
      </c>
      <c r="Y1618" s="30">
        <v>0</v>
      </c>
      <c r="Z1618" s="30">
        <v>893.35</v>
      </c>
      <c r="AA1618" s="30">
        <v>857.78</v>
      </c>
      <c r="AB1618" s="30">
        <v>857.78</v>
      </c>
      <c r="AC1618" s="30">
        <v>0</v>
      </c>
      <c r="AD1618" s="30">
        <v>-857.78</v>
      </c>
    </row>
    <row r="1619" spans="1:30" hidden="1">
      <c r="A1619" s="30" t="s">
        <v>2569</v>
      </c>
      <c r="B1619" s="30" t="s">
        <v>2570</v>
      </c>
      <c r="C1619" s="30" t="b">
        <v>1</v>
      </c>
      <c r="D1619" s="30" t="s">
        <v>1240</v>
      </c>
      <c r="E1619" s="30" t="s">
        <v>10607</v>
      </c>
      <c r="F1619" s="30"/>
      <c r="G1619" s="30" t="s">
        <v>10608</v>
      </c>
      <c r="H1619" s="30">
        <v>9</v>
      </c>
      <c r="I1619" s="32">
        <v>42947</v>
      </c>
      <c r="J1619" s="32">
        <v>42388</v>
      </c>
      <c r="K1619" s="30"/>
      <c r="L1619" s="32">
        <v>37133</v>
      </c>
      <c r="M1619" s="30">
        <v>899</v>
      </c>
      <c r="N1619" s="30">
        <v>0</v>
      </c>
      <c r="O1619" s="30">
        <v>4.3</v>
      </c>
      <c r="P1619" s="30">
        <v>51.57</v>
      </c>
      <c r="Q1619" s="30">
        <v>4.29</v>
      </c>
      <c r="R1619" s="30">
        <v>17.18</v>
      </c>
      <c r="S1619" s="30">
        <v>899</v>
      </c>
      <c r="T1619" s="30">
        <v>0</v>
      </c>
      <c r="U1619" s="30">
        <v>0</v>
      </c>
      <c r="V1619" s="30">
        <v>4.3</v>
      </c>
      <c r="W1619" s="30">
        <v>51.57</v>
      </c>
      <c r="X1619" s="30">
        <v>4.29</v>
      </c>
      <c r="Y1619" s="30">
        <v>17.18</v>
      </c>
      <c r="Z1619" s="30">
        <v>899</v>
      </c>
      <c r="AA1619" s="30">
        <v>51.55</v>
      </c>
      <c r="AB1619" s="30">
        <v>0</v>
      </c>
      <c r="AC1619" s="30">
        <v>0</v>
      </c>
      <c r="AD1619" s="30">
        <v>0</v>
      </c>
    </row>
    <row r="1620" spans="1:30" hidden="1">
      <c r="A1620" s="30" t="s">
        <v>10811</v>
      </c>
      <c r="B1620" s="30" t="s">
        <v>10812</v>
      </c>
      <c r="C1620" s="30" t="b">
        <v>1</v>
      </c>
      <c r="D1620" s="30" t="s">
        <v>1240</v>
      </c>
      <c r="E1620" s="30" t="s">
        <v>10607</v>
      </c>
      <c r="F1620" s="30"/>
      <c r="G1620" s="30" t="s">
        <v>10608</v>
      </c>
      <c r="H1620" s="30">
        <v>10</v>
      </c>
      <c r="I1620" s="32">
        <v>42094</v>
      </c>
      <c r="J1620" s="32">
        <v>42388</v>
      </c>
      <c r="K1620" s="32">
        <v>42443</v>
      </c>
      <c r="L1620" s="32">
        <v>41363</v>
      </c>
      <c r="M1620" s="30">
        <v>1320.12</v>
      </c>
      <c r="N1620" s="30">
        <v>0</v>
      </c>
      <c r="O1620" s="30">
        <v>0</v>
      </c>
      <c r="P1620" s="30">
        <v>87.52</v>
      </c>
      <c r="Q1620" s="30">
        <v>0</v>
      </c>
      <c r="R1620" s="30">
        <v>0</v>
      </c>
      <c r="S1620" s="30">
        <v>182.82</v>
      </c>
      <c r="T1620" s="30">
        <v>1137.3</v>
      </c>
      <c r="U1620" s="30">
        <v>1137.3</v>
      </c>
      <c r="V1620" s="30">
        <v>0</v>
      </c>
      <c r="W1620" s="30">
        <v>87.52</v>
      </c>
      <c r="X1620" s="30">
        <v>0</v>
      </c>
      <c r="Y1620" s="30">
        <v>0</v>
      </c>
      <c r="Z1620" s="30">
        <v>182.82</v>
      </c>
      <c r="AA1620" s="30">
        <v>1137.3</v>
      </c>
      <c r="AB1620" s="30">
        <v>1137.3</v>
      </c>
      <c r="AC1620" s="30">
        <v>0</v>
      </c>
      <c r="AD1620" s="30">
        <v>-1137.3</v>
      </c>
    </row>
    <row r="1621" spans="1:30" hidden="1">
      <c r="A1621" s="30" t="s">
        <v>10813</v>
      </c>
      <c r="B1621" s="30" t="s">
        <v>10814</v>
      </c>
      <c r="C1621" s="30" t="b">
        <v>1</v>
      </c>
      <c r="D1621" s="30" t="s">
        <v>1240</v>
      </c>
      <c r="E1621" s="30" t="s">
        <v>10607</v>
      </c>
      <c r="F1621" s="30"/>
      <c r="G1621" s="30" t="s">
        <v>10608</v>
      </c>
      <c r="H1621" s="30">
        <v>10</v>
      </c>
      <c r="I1621" s="32">
        <v>42094</v>
      </c>
      <c r="J1621" s="32">
        <v>42388</v>
      </c>
      <c r="K1621" s="32">
        <v>42443</v>
      </c>
      <c r="L1621" s="32">
        <v>39869</v>
      </c>
      <c r="M1621" s="30">
        <v>2416.8000000000002</v>
      </c>
      <c r="N1621" s="30">
        <v>0</v>
      </c>
      <c r="O1621" s="30">
        <v>0</v>
      </c>
      <c r="P1621" s="30">
        <v>140.71</v>
      </c>
      <c r="Q1621" s="30">
        <v>0</v>
      </c>
      <c r="R1621" s="30">
        <v>0</v>
      </c>
      <c r="S1621" s="30">
        <v>1867.8</v>
      </c>
      <c r="T1621" s="30">
        <v>549</v>
      </c>
      <c r="U1621" s="30">
        <v>549</v>
      </c>
      <c r="V1621" s="30">
        <v>0</v>
      </c>
      <c r="W1621" s="30">
        <v>140.71</v>
      </c>
      <c r="X1621" s="30">
        <v>0</v>
      </c>
      <c r="Y1621" s="30">
        <v>0</v>
      </c>
      <c r="Z1621" s="30">
        <v>1867.8</v>
      </c>
      <c r="AA1621" s="30">
        <v>549</v>
      </c>
      <c r="AB1621" s="30">
        <v>549</v>
      </c>
      <c r="AC1621" s="30">
        <v>0</v>
      </c>
      <c r="AD1621" s="30">
        <v>-549</v>
      </c>
    </row>
    <row r="1622" spans="1:30" hidden="1">
      <c r="A1622" s="30" t="s">
        <v>10815</v>
      </c>
      <c r="B1622" s="30" t="s">
        <v>10816</v>
      </c>
      <c r="C1622" s="30" t="b">
        <v>1</v>
      </c>
      <c r="D1622" s="30" t="s">
        <v>1240</v>
      </c>
      <c r="E1622" s="30" t="s">
        <v>10607</v>
      </c>
      <c r="F1622" s="30"/>
      <c r="G1622" s="30" t="s">
        <v>10608</v>
      </c>
      <c r="H1622" s="30">
        <v>10</v>
      </c>
      <c r="I1622" s="32">
        <v>42094</v>
      </c>
      <c r="J1622" s="32">
        <v>42388</v>
      </c>
      <c r="K1622" s="32">
        <v>42443</v>
      </c>
      <c r="L1622" s="32">
        <v>37610</v>
      </c>
      <c r="M1622" s="30">
        <v>799</v>
      </c>
      <c r="N1622" s="30">
        <v>0</v>
      </c>
      <c r="O1622" s="30">
        <v>0</v>
      </c>
      <c r="P1622" s="30">
        <v>65.849999999999994</v>
      </c>
      <c r="Q1622" s="30">
        <v>0</v>
      </c>
      <c r="R1622" s="30">
        <v>0</v>
      </c>
      <c r="S1622" s="30">
        <v>620.39</v>
      </c>
      <c r="T1622" s="30">
        <v>178.61</v>
      </c>
      <c r="U1622" s="30">
        <v>178.61</v>
      </c>
      <c r="V1622" s="30">
        <v>0</v>
      </c>
      <c r="W1622" s="30">
        <v>65.849999999999994</v>
      </c>
      <c r="X1622" s="30">
        <v>0</v>
      </c>
      <c r="Y1622" s="30">
        <v>0</v>
      </c>
      <c r="Z1622" s="30">
        <v>620.39</v>
      </c>
      <c r="AA1622" s="30">
        <v>178.61</v>
      </c>
      <c r="AB1622" s="30">
        <v>178.61</v>
      </c>
      <c r="AC1622" s="30">
        <v>0</v>
      </c>
      <c r="AD1622" s="30">
        <v>-178.61</v>
      </c>
    </row>
    <row r="1623" spans="1:30" hidden="1">
      <c r="A1623" s="30" t="s">
        <v>10817</v>
      </c>
      <c r="B1623" s="30" t="s">
        <v>10818</v>
      </c>
      <c r="C1623" s="30" t="b">
        <v>1</v>
      </c>
      <c r="D1623" s="30" t="s">
        <v>1240</v>
      </c>
      <c r="E1623" s="30" t="s">
        <v>10607</v>
      </c>
      <c r="F1623" s="30"/>
      <c r="G1623" s="30" t="s">
        <v>10608</v>
      </c>
      <c r="H1623" s="30">
        <v>10</v>
      </c>
      <c r="I1623" s="32">
        <v>42094</v>
      </c>
      <c r="J1623" s="32">
        <v>42388</v>
      </c>
      <c r="K1623" s="32">
        <v>42443</v>
      </c>
      <c r="L1623" s="32">
        <v>39539</v>
      </c>
      <c r="M1623" s="30">
        <v>193.23</v>
      </c>
      <c r="N1623" s="30">
        <v>0</v>
      </c>
      <c r="O1623" s="30">
        <v>0</v>
      </c>
      <c r="P1623" s="30">
        <v>2.2599999999999998</v>
      </c>
      <c r="Q1623" s="30">
        <v>0</v>
      </c>
      <c r="R1623" s="30">
        <v>0</v>
      </c>
      <c r="S1623" s="30">
        <v>175.19</v>
      </c>
      <c r="T1623" s="30">
        <v>18.04</v>
      </c>
      <c r="U1623" s="30">
        <v>18.04</v>
      </c>
      <c r="V1623" s="30">
        <v>0</v>
      </c>
      <c r="W1623" s="30">
        <v>2.2599999999999998</v>
      </c>
      <c r="X1623" s="30">
        <v>0</v>
      </c>
      <c r="Y1623" s="30">
        <v>0</v>
      </c>
      <c r="Z1623" s="30">
        <v>175.19</v>
      </c>
      <c r="AA1623" s="30">
        <v>18.04</v>
      </c>
      <c r="AB1623" s="30">
        <v>18.04</v>
      </c>
      <c r="AC1623" s="30">
        <v>0</v>
      </c>
      <c r="AD1623" s="30">
        <v>-18.04</v>
      </c>
    </row>
    <row r="1624" spans="1:30" hidden="1">
      <c r="A1624" s="30" t="s">
        <v>10819</v>
      </c>
      <c r="B1624" s="30" t="s">
        <v>10820</v>
      </c>
      <c r="C1624" s="30" t="b">
        <v>1</v>
      </c>
      <c r="D1624" s="30" t="s">
        <v>1240</v>
      </c>
      <c r="E1624" s="30" t="s">
        <v>10607</v>
      </c>
      <c r="F1624" s="30"/>
      <c r="G1624" s="30" t="s">
        <v>10608</v>
      </c>
      <c r="H1624" s="30">
        <v>10</v>
      </c>
      <c r="I1624" s="32">
        <v>42094</v>
      </c>
      <c r="J1624" s="32">
        <v>42388</v>
      </c>
      <c r="K1624" s="32">
        <v>42443</v>
      </c>
      <c r="L1624" s="32">
        <v>41000</v>
      </c>
      <c r="M1624" s="30">
        <v>814</v>
      </c>
      <c r="N1624" s="30">
        <v>0</v>
      </c>
      <c r="O1624" s="30">
        <v>0</v>
      </c>
      <c r="P1624" s="30">
        <v>54.29</v>
      </c>
      <c r="Q1624" s="30">
        <v>0</v>
      </c>
      <c r="R1624" s="30">
        <v>0</v>
      </c>
      <c r="S1624" s="30">
        <v>162.52000000000001</v>
      </c>
      <c r="T1624" s="30">
        <v>651.48</v>
      </c>
      <c r="U1624" s="30">
        <v>651.48</v>
      </c>
      <c r="V1624" s="30">
        <v>0</v>
      </c>
      <c r="W1624" s="30">
        <v>54.29</v>
      </c>
      <c r="X1624" s="30">
        <v>0</v>
      </c>
      <c r="Y1624" s="30">
        <v>0</v>
      </c>
      <c r="Z1624" s="30">
        <v>162.52000000000001</v>
      </c>
      <c r="AA1624" s="30">
        <v>651.48</v>
      </c>
      <c r="AB1624" s="30">
        <v>651.48</v>
      </c>
      <c r="AC1624" s="30">
        <v>0</v>
      </c>
      <c r="AD1624" s="30">
        <v>-651.48</v>
      </c>
    </row>
    <row r="1625" spans="1:30" hidden="1">
      <c r="A1625" s="30" t="s">
        <v>10821</v>
      </c>
      <c r="B1625" s="30" t="s">
        <v>10822</v>
      </c>
      <c r="C1625" s="30" t="b">
        <v>1</v>
      </c>
      <c r="D1625" s="30" t="s">
        <v>1240</v>
      </c>
      <c r="E1625" s="30" t="s">
        <v>10607</v>
      </c>
      <c r="F1625" s="30"/>
      <c r="G1625" s="30" t="s">
        <v>10608</v>
      </c>
      <c r="H1625" s="30">
        <v>10</v>
      </c>
      <c r="I1625" s="32">
        <v>42094</v>
      </c>
      <c r="J1625" s="32">
        <v>42388</v>
      </c>
      <c r="K1625" s="32">
        <v>42443</v>
      </c>
      <c r="L1625" s="32">
        <v>41000</v>
      </c>
      <c r="M1625" s="30">
        <v>434</v>
      </c>
      <c r="N1625" s="30">
        <v>0</v>
      </c>
      <c r="O1625" s="30">
        <v>0</v>
      </c>
      <c r="P1625" s="30">
        <v>28.93</v>
      </c>
      <c r="Q1625" s="30">
        <v>0</v>
      </c>
      <c r="R1625" s="30">
        <v>0</v>
      </c>
      <c r="S1625" s="30">
        <v>86.85</v>
      </c>
      <c r="T1625" s="30">
        <v>347.15</v>
      </c>
      <c r="U1625" s="30">
        <v>347.15</v>
      </c>
      <c r="V1625" s="30">
        <v>0</v>
      </c>
      <c r="W1625" s="30">
        <v>28.93</v>
      </c>
      <c r="X1625" s="30">
        <v>0</v>
      </c>
      <c r="Y1625" s="30">
        <v>0</v>
      </c>
      <c r="Z1625" s="30">
        <v>86.85</v>
      </c>
      <c r="AA1625" s="30">
        <v>347.15</v>
      </c>
      <c r="AB1625" s="30">
        <v>347.15</v>
      </c>
      <c r="AC1625" s="30">
        <v>0</v>
      </c>
      <c r="AD1625" s="30">
        <v>-347.15</v>
      </c>
    </row>
    <row r="1626" spans="1:30" hidden="1">
      <c r="A1626" s="30" t="s">
        <v>10823</v>
      </c>
      <c r="B1626" s="30" t="s">
        <v>10824</v>
      </c>
      <c r="C1626" s="30" t="b">
        <v>1</v>
      </c>
      <c r="D1626" s="30" t="s">
        <v>1240</v>
      </c>
      <c r="E1626" s="30" t="s">
        <v>10607</v>
      </c>
      <c r="F1626" s="30"/>
      <c r="G1626" s="30" t="s">
        <v>10608</v>
      </c>
      <c r="H1626" s="30">
        <v>10</v>
      </c>
      <c r="I1626" s="32">
        <v>42460</v>
      </c>
      <c r="J1626" s="32">
        <v>42388</v>
      </c>
      <c r="K1626" s="32">
        <v>42460</v>
      </c>
      <c r="L1626" s="32">
        <v>39777</v>
      </c>
      <c r="M1626" s="30">
        <v>3613.8</v>
      </c>
      <c r="N1626" s="30">
        <v>0</v>
      </c>
      <c r="O1626" s="30">
        <v>16.559999999999999</v>
      </c>
      <c r="P1626" s="30">
        <v>195.08</v>
      </c>
      <c r="Q1626" s="30">
        <v>16.559999999999999</v>
      </c>
      <c r="R1626" s="30">
        <v>198.72</v>
      </c>
      <c r="S1626" s="30">
        <v>3100.52</v>
      </c>
      <c r="T1626" s="30">
        <v>513.28</v>
      </c>
      <c r="U1626" s="30">
        <v>513.28</v>
      </c>
      <c r="V1626" s="30">
        <v>16.559999999999999</v>
      </c>
      <c r="W1626" s="30">
        <v>195.08</v>
      </c>
      <c r="X1626" s="30">
        <v>16.559999999999999</v>
      </c>
      <c r="Y1626" s="30">
        <v>198.72</v>
      </c>
      <c r="Z1626" s="30">
        <v>3100.52</v>
      </c>
      <c r="AA1626" s="30">
        <v>596.08000000000004</v>
      </c>
      <c r="AB1626" s="30">
        <v>513.28</v>
      </c>
      <c r="AC1626" s="30">
        <v>0</v>
      </c>
      <c r="AD1626" s="30">
        <v>-513.28</v>
      </c>
    </row>
    <row r="1627" spans="1:30" hidden="1">
      <c r="A1627" s="30" t="s">
        <v>10825</v>
      </c>
      <c r="B1627" s="30" t="s">
        <v>10826</v>
      </c>
      <c r="C1627" s="30" t="b">
        <v>1</v>
      </c>
      <c r="D1627" s="30" t="s">
        <v>1240</v>
      </c>
      <c r="E1627" s="30" t="s">
        <v>10607</v>
      </c>
      <c r="F1627" s="30"/>
      <c r="G1627" s="30" t="s">
        <v>10608</v>
      </c>
      <c r="H1627" s="30">
        <v>10</v>
      </c>
      <c r="I1627" s="32">
        <v>42460</v>
      </c>
      <c r="J1627" s="32">
        <v>42388</v>
      </c>
      <c r="K1627" s="32">
        <v>42460</v>
      </c>
      <c r="L1627" s="32">
        <v>39539</v>
      </c>
      <c r="M1627" s="30">
        <v>182.29</v>
      </c>
      <c r="N1627" s="30">
        <v>0</v>
      </c>
      <c r="O1627" s="30">
        <v>1.01</v>
      </c>
      <c r="P1627" s="30">
        <v>10.34</v>
      </c>
      <c r="Q1627" s="30">
        <v>1.01</v>
      </c>
      <c r="R1627" s="30">
        <v>12.12</v>
      </c>
      <c r="S1627" s="30">
        <v>111.69</v>
      </c>
      <c r="T1627" s="30">
        <v>70.599999999999994</v>
      </c>
      <c r="U1627" s="30">
        <v>70.599999999999994</v>
      </c>
      <c r="V1627" s="30">
        <v>1.01</v>
      </c>
      <c r="W1627" s="30">
        <v>10.34</v>
      </c>
      <c r="X1627" s="30">
        <v>1.01</v>
      </c>
      <c r="Y1627" s="30">
        <v>12.12</v>
      </c>
      <c r="Z1627" s="30">
        <v>111.69</v>
      </c>
      <c r="AA1627" s="30">
        <v>70.599999999999994</v>
      </c>
      <c r="AB1627" s="30">
        <v>70.599999999999994</v>
      </c>
      <c r="AC1627" s="30">
        <v>0</v>
      </c>
      <c r="AD1627" s="30">
        <v>-70.599999999999994</v>
      </c>
    </row>
    <row r="1628" spans="1:30" hidden="1">
      <c r="A1628" s="30" t="s">
        <v>10827</v>
      </c>
      <c r="B1628" s="30" t="s">
        <v>10828</v>
      </c>
      <c r="C1628" s="30" t="b">
        <v>1</v>
      </c>
      <c r="D1628" s="30" t="s">
        <v>1240</v>
      </c>
      <c r="E1628" s="30" t="s">
        <v>10607</v>
      </c>
      <c r="F1628" s="30"/>
      <c r="G1628" s="30" t="s">
        <v>10608</v>
      </c>
      <c r="H1628" s="30">
        <v>10</v>
      </c>
      <c r="I1628" s="32">
        <v>42460</v>
      </c>
      <c r="J1628" s="32">
        <v>42388</v>
      </c>
      <c r="K1628" s="32">
        <v>42460</v>
      </c>
      <c r="L1628" s="32">
        <v>39539</v>
      </c>
      <c r="M1628" s="30">
        <v>182.29</v>
      </c>
      <c r="N1628" s="30">
        <v>0</v>
      </c>
      <c r="O1628" s="30">
        <v>1.01</v>
      </c>
      <c r="P1628" s="30">
        <v>10.34</v>
      </c>
      <c r="Q1628" s="30">
        <v>1.01</v>
      </c>
      <c r="R1628" s="30">
        <v>12.12</v>
      </c>
      <c r="S1628" s="30">
        <v>111.69</v>
      </c>
      <c r="T1628" s="30">
        <v>70.599999999999994</v>
      </c>
      <c r="U1628" s="30">
        <v>70.599999999999994</v>
      </c>
      <c r="V1628" s="30">
        <v>1.01</v>
      </c>
      <c r="W1628" s="30">
        <v>10.34</v>
      </c>
      <c r="X1628" s="30">
        <v>1.01</v>
      </c>
      <c r="Y1628" s="30">
        <v>12.12</v>
      </c>
      <c r="Z1628" s="30">
        <v>111.69</v>
      </c>
      <c r="AA1628" s="30">
        <v>70.599999999999994</v>
      </c>
      <c r="AB1628" s="30">
        <v>70.599999999999994</v>
      </c>
      <c r="AC1628" s="30">
        <v>0</v>
      </c>
      <c r="AD1628" s="30">
        <v>-70.599999999999994</v>
      </c>
    </row>
    <row r="1629" spans="1:30" hidden="1">
      <c r="A1629" s="30" t="s">
        <v>10829</v>
      </c>
      <c r="B1629" s="30" t="s">
        <v>10830</v>
      </c>
      <c r="C1629" s="30" t="b">
        <v>1</v>
      </c>
      <c r="D1629" s="30" t="s">
        <v>1240</v>
      </c>
      <c r="E1629" s="30" t="s">
        <v>10607</v>
      </c>
      <c r="F1629" s="30"/>
      <c r="G1629" s="30" t="s">
        <v>10608</v>
      </c>
      <c r="H1629" s="30">
        <v>10</v>
      </c>
      <c r="I1629" s="32">
        <v>42460</v>
      </c>
      <c r="J1629" s="32">
        <v>42388</v>
      </c>
      <c r="K1629" s="32">
        <v>42460</v>
      </c>
      <c r="L1629" s="32">
        <v>39539</v>
      </c>
      <c r="M1629" s="30">
        <v>182.29</v>
      </c>
      <c r="N1629" s="30">
        <v>0</v>
      </c>
      <c r="O1629" s="30">
        <v>1.01</v>
      </c>
      <c r="P1629" s="30">
        <v>10.34</v>
      </c>
      <c r="Q1629" s="30">
        <v>1.01</v>
      </c>
      <c r="R1629" s="30">
        <v>12.12</v>
      </c>
      <c r="S1629" s="30">
        <v>111.69</v>
      </c>
      <c r="T1629" s="30">
        <v>70.599999999999994</v>
      </c>
      <c r="U1629" s="30">
        <v>70.599999999999994</v>
      </c>
      <c r="V1629" s="30">
        <v>1.01</v>
      </c>
      <c r="W1629" s="30">
        <v>10.34</v>
      </c>
      <c r="X1629" s="30">
        <v>1.01</v>
      </c>
      <c r="Y1629" s="30">
        <v>12.12</v>
      </c>
      <c r="Z1629" s="30">
        <v>111.69</v>
      </c>
      <c r="AA1629" s="30">
        <v>70.599999999999994</v>
      </c>
      <c r="AB1629" s="30">
        <v>70.599999999999994</v>
      </c>
      <c r="AC1629" s="30">
        <v>0</v>
      </c>
      <c r="AD1629" s="30">
        <v>-70.599999999999994</v>
      </c>
    </row>
    <row r="1630" spans="1:30" hidden="1">
      <c r="A1630" s="30" t="s">
        <v>10831</v>
      </c>
      <c r="B1630" s="30" t="s">
        <v>10832</v>
      </c>
      <c r="C1630" s="30" t="b">
        <v>1</v>
      </c>
      <c r="D1630" s="30" t="s">
        <v>1240</v>
      </c>
      <c r="E1630" s="30" t="s">
        <v>10607</v>
      </c>
      <c r="F1630" s="30"/>
      <c r="G1630" s="30" t="s">
        <v>10608</v>
      </c>
      <c r="H1630" s="30">
        <v>10</v>
      </c>
      <c r="I1630" s="32">
        <v>42460</v>
      </c>
      <c r="J1630" s="32">
        <v>42388</v>
      </c>
      <c r="K1630" s="32">
        <v>42460</v>
      </c>
      <c r="L1630" s="32">
        <v>39539</v>
      </c>
      <c r="M1630" s="30">
        <v>182.29</v>
      </c>
      <c r="N1630" s="30">
        <v>0</v>
      </c>
      <c r="O1630" s="30">
        <v>1.01</v>
      </c>
      <c r="P1630" s="30">
        <v>10.34</v>
      </c>
      <c r="Q1630" s="30">
        <v>1.01</v>
      </c>
      <c r="R1630" s="30">
        <v>12.12</v>
      </c>
      <c r="S1630" s="30">
        <v>111.69</v>
      </c>
      <c r="T1630" s="30">
        <v>70.599999999999994</v>
      </c>
      <c r="U1630" s="30">
        <v>70.599999999999994</v>
      </c>
      <c r="V1630" s="30">
        <v>1.01</v>
      </c>
      <c r="W1630" s="30">
        <v>10.34</v>
      </c>
      <c r="X1630" s="30">
        <v>1.01</v>
      </c>
      <c r="Y1630" s="30">
        <v>12.12</v>
      </c>
      <c r="Z1630" s="30">
        <v>111.69</v>
      </c>
      <c r="AA1630" s="30">
        <v>70.599999999999994</v>
      </c>
      <c r="AB1630" s="30">
        <v>70.599999999999994</v>
      </c>
      <c r="AC1630" s="30">
        <v>0</v>
      </c>
      <c r="AD1630" s="30">
        <v>-70.599999999999994</v>
      </c>
    </row>
    <row r="1631" spans="1:30" hidden="1">
      <c r="A1631" s="30" t="s">
        <v>10833</v>
      </c>
      <c r="B1631" s="30" t="s">
        <v>10834</v>
      </c>
      <c r="C1631" s="30" t="b">
        <v>1</v>
      </c>
      <c r="D1631" s="30" t="s">
        <v>1240</v>
      </c>
      <c r="E1631" s="30" t="s">
        <v>10607</v>
      </c>
      <c r="F1631" s="30"/>
      <c r="G1631" s="30" t="s">
        <v>10608</v>
      </c>
      <c r="H1631" s="30">
        <v>10</v>
      </c>
      <c r="I1631" s="32">
        <v>42460</v>
      </c>
      <c r="J1631" s="32">
        <v>42388</v>
      </c>
      <c r="K1631" s="32">
        <v>42460</v>
      </c>
      <c r="L1631" s="32">
        <v>39539</v>
      </c>
      <c r="M1631" s="30">
        <v>182.29</v>
      </c>
      <c r="N1631" s="30">
        <v>0</v>
      </c>
      <c r="O1631" s="30">
        <v>1.01</v>
      </c>
      <c r="P1631" s="30">
        <v>10.34</v>
      </c>
      <c r="Q1631" s="30">
        <v>1.01</v>
      </c>
      <c r="R1631" s="30">
        <v>12.12</v>
      </c>
      <c r="S1631" s="30">
        <v>111.69</v>
      </c>
      <c r="T1631" s="30">
        <v>70.599999999999994</v>
      </c>
      <c r="U1631" s="30">
        <v>70.599999999999994</v>
      </c>
      <c r="V1631" s="30">
        <v>1.01</v>
      </c>
      <c r="W1631" s="30">
        <v>10.34</v>
      </c>
      <c r="X1631" s="30">
        <v>1.01</v>
      </c>
      <c r="Y1631" s="30">
        <v>12.12</v>
      </c>
      <c r="Z1631" s="30">
        <v>111.69</v>
      </c>
      <c r="AA1631" s="30">
        <v>70.599999999999994</v>
      </c>
      <c r="AB1631" s="30">
        <v>70.599999999999994</v>
      </c>
      <c r="AC1631" s="30">
        <v>0</v>
      </c>
      <c r="AD1631" s="30">
        <v>-70.599999999999994</v>
      </c>
    </row>
    <row r="1632" spans="1:30" hidden="1">
      <c r="A1632" s="30" t="s">
        <v>10835</v>
      </c>
      <c r="B1632" s="30" t="s">
        <v>10836</v>
      </c>
      <c r="C1632" s="30" t="b">
        <v>1</v>
      </c>
      <c r="D1632" s="30" t="s">
        <v>1240</v>
      </c>
      <c r="E1632" s="30" t="s">
        <v>10607</v>
      </c>
      <c r="F1632" s="30"/>
      <c r="G1632" s="30" t="s">
        <v>10608</v>
      </c>
      <c r="H1632" s="30">
        <v>10</v>
      </c>
      <c r="I1632" s="32">
        <v>42460</v>
      </c>
      <c r="J1632" s="32">
        <v>42388</v>
      </c>
      <c r="K1632" s="32">
        <v>42460</v>
      </c>
      <c r="L1632" s="32">
        <v>39539</v>
      </c>
      <c r="M1632" s="30">
        <v>182.29</v>
      </c>
      <c r="N1632" s="30">
        <v>0</v>
      </c>
      <c r="O1632" s="30">
        <v>1.01</v>
      </c>
      <c r="P1632" s="30">
        <v>10.34</v>
      </c>
      <c r="Q1632" s="30">
        <v>1.01</v>
      </c>
      <c r="R1632" s="30">
        <v>12.12</v>
      </c>
      <c r="S1632" s="30">
        <v>111.69</v>
      </c>
      <c r="T1632" s="30">
        <v>70.599999999999994</v>
      </c>
      <c r="U1632" s="30">
        <v>70.599999999999994</v>
      </c>
      <c r="V1632" s="30">
        <v>1.01</v>
      </c>
      <c r="W1632" s="30">
        <v>10.34</v>
      </c>
      <c r="X1632" s="30">
        <v>1.01</v>
      </c>
      <c r="Y1632" s="30">
        <v>12.12</v>
      </c>
      <c r="Z1632" s="30">
        <v>111.69</v>
      </c>
      <c r="AA1632" s="30">
        <v>70.599999999999994</v>
      </c>
      <c r="AB1632" s="30">
        <v>70.599999999999994</v>
      </c>
      <c r="AC1632" s="30">
        <v>0</v>
      </c>
      <c r="AD1632" s="30">
        <v>-70.599999999999994</v>
      </c>
    </row>
    <row r="1633" spans="1:30" hidden="1">
      <c r="A1633" s="30" t="s">
        <v>10837</v>
      </c>
      <c r="B1633" s="30" t="s">
        <v>10838</v>
      </c>
      <c r="C1633" s="30" t="b">
        <v>1</v>
      </c>
      <c r="D1633" s="30" t="s">
        <v>1240</v>
      </c>
      <c r="E1633" s="30" t="s">
        <v>10607</v>
      </c>
      <c r="F1633" s="30"/>
      <c r="G1633" s="30" t="s">
        <v>10608</v>
      </c>
      <c r="H1633" s="30">
        <v>10</v>
      </c>
      <c r="I1633" s="32">
        <v>42460</v>
      </c>
      <c r="J1633" s="32">
        <v>42388</v>
      </c>
      <c r="K1633" s="32">
        <v>42460</v>
      </c>
      <c r="L1633" s="32">
        <v>39539</v>
      </c>
      <c r="M1633" s="30">
        <v>182.29</v>
      </c>
      <c r="N1633" s="30">
        <v>0</v>
      </c>
      <c r="O1633" s="30">
        <v>1.01</v>
      </c>
      <c r="P1633" s="30">
        <v>10.34</v>
      </c>
      <c r="Q1633" s="30">
        <v>1.01</v>
      </c>
      <c r="R1633" s="30">
        <v>12.12</v>
      </c>
      <c r="S1633" s="30">
        <v>111.69</v>
      </c>
      <c r="T1633" s="30">
        <v>70.599999999999994</v>
      </c>
      <c r="U1633" s="30">
        <v>70.599999999999994</v>
      </c>
      <c r="V1633" s="30">
        <v>1.01</v>
      </c>
      <c r="W1633" s="30">
        <v>10.34</v>
      </c>
      <c r="X1633" s="30">
        <v>1.01</v>
      </c>
      <c r="Y1633" s="30">
        <v>12.12</v>
      </c>
      <c r="Z1633" s="30">
        <v>111.69</v>
      </c>
      <c r="AA1633" s="30">
        <v>70.599999999999994</v>
      </c>
      <c r="AB1633" s="30">
        <v>70.599999999999994</v>
      </c>
      <c r="AC1633" s="30">
        <v>0</v>
      </c>
      <c r="AD1633" s="30">
        <v>-70.599999999999994</v>
      </c>
    </row>
    <row r="1634" spans="1:30" hidden="1">
      <c r="A1634" s="30" t="s">
        <v>10839</v>
      </c>
      <c r="B1634" s="30" t="s">
        <v>10840</v>
      </c>
      <c r="C1634" s="30" t="b">
        <v>1</v>
      </c>
      <c r="D1634" s="30" t="s">
        <v>1240</v>
      </c>
      <c r="E1634" s="30" t="s">
        <v>10607</v>
      </c>
      <c r="F1634" s="30"/>
      <c r="G1634" s="30" t="s">
        <v>10608</v>
      </c>
      <c r="H1634" s="30">
        <v>10</v>
      </c>
      <c r="I1634" s="32">
        <v>42460</v>
      </c>
      <c r="J1634" s="32">
        <v>42388</v>
      </c>
      <c r="K1634" s="32">
        <v>42460</v>
      </c>
      <c r="L1634" s="32">
        <v>39539</v>
      </c>
      <c r="M1634" s="30">
        <v>182.29</v>
      </c>
      <c r="N1634" s="30">
        <v>0</v>
      </c>
      <c r="O1634" s="30">
        <v>1.01</v>
      </c>
      <c r="P1634" s="30">
        <v>10.34</v>
      </c>
      <c r="Q1634" s="30">
        <v>1.01</v>
      </c>
      <c r="R1634" s="30">
        <v>12.12</v>
      </c>
      <c r="S1634" s="30">
        <v>111.69</v>
      </c>
      <c r="T1634" s="30">
        <v>70.599999999999994</v>
      </c>
      <c r="U1634" s="30">
        <v>70.599999999999994</v>
      </c>
      <c r="V1634" s="30">
        <v>1.01</v>
      </c>
      <c r="W1634" s="30">
        <v>10.34</v>
      </c>
      <c r="X1634" s="30">
        <v>1.01</v>
      </c>
      <c r="Y1634" s="30">
        <v>12.12</v>
      </c>
      <c r="Z1634" s="30">
        <v>111.69</v>
      </c>
      <c r="AA1634" s="30">
        <v>70.599999999999994</v>
      </c>
      <c r="AB1634" s="30">
        <v>70.599999999999994</v>
      </c>
      <c r="AC1634" s="30">
        <v>0</v>
      </c>
      <c r="AD1634" s="30">
        <v>-70.599999999999994</v>
      </c>
    </row>
    <row r="1635" spans="1:30" hidden="1">
      <c r="A1635" s="30" t="s">
        <v>10841</v>
      </c>
      <c r="B1635" s="30" t="s">
        <v>10842</v>
      </c>
      <c r="C1635" s="30" t="b">
        <v>1</v>
      </c>
      <c r="D1635" s="30" t="s">
        <v>1240</v>
      </c>
      <c r="E1635" s="30" t="s">
        <v>10607</v>
      </c>
      <c r="F1635" s="30"/>
      <c r="G1635" s="30" t="s">
        <v>10608</v>
      </c>
      <c r="H1635" s="30">
        <v>10</v>
      </c>
      <c r="I1635" s="32">
        <v>42460</v>
      </c>
      <c r="J1635" s="32">
        <v>42388</v>
      </c>
      <c r="K1635" s="32">
        <v>42460</v>
      </c>
      <c r="L1635" s="32">
        <v>39539</v>
      </c>
      <c r="M1635" s="30">
        <v>182.29</v>
      </c>
      <c r="N1635" s="30">
        <v>0</v>
      </c>
      <c r="O1635" s="30">
        <v>1.01</v>
      </c>
      <c r="P1635" s="30">
        <v>10.34</v>
      </c>
      <c r="Q1635" s="30">
        <v>1.01</v>
      </c>
      <c r="R1635" s="30">
        <v>12.12</v>
      </c>
      <c r="S1635" s="30">
        <v>111.69</v>
      </c>
      <c r="T1635" s="30">
        <v>70.599999999999994</v>
      </c>
      <c r="U1635" s="30">
        <v>70.599999999999994</v>
      </c>
      <c r="V1635" s="30">
        <v>1.01</v>
      </c>
      <c r="W1635" s="30">
        <v>10.34</v>
      </c>
      <c r="X1635" s="30">
        <v>1.01</v>
      </c>
      <c r="Y1635" s="30">
        <v>12.12</v>
      </c>
      <c r="Z1635" s="30">
        <v>111.69</v>
      </c>
      <c r="AA1635" s="30">
        <v>70.599999999999994</v>
      </c>
      <c r="AB1635" s="30">
        <v>70.599999999999994</v>
      </c>
      <c r="AC1635" s="30">
        <v>0</v>
      </c>
      <c r="AD1635" s="30">
        <v>-70.599999999999994</v>
      </c>
    </row>
    <row r="1636" spans="1:30" hidden="1">
      <c r="A1636" s="30" t="s">
        <v>10843</v>
      </c>
      <c r="B1636" s="30" t="s">
        <v>10844</v>
      </c>
      <c r="C1636" s="30" t="b">
        <v>1</v>
      </c>
      <c r="D1636" s="30" t="s">
        <v>1240</v>
      </c>
      <c r="E1636" s="30" t="s">
        <v>10607</v>
      </c>
      <c r="F1636" s="30"/>
      <c r="G1636" s="30" t="s">
        <v>10608</v>
      </c>
      <c r="H1636" s="30">
        <v>10</v>
      </c>
      <c r="I1636" s="32">
        <v>42460</v>
      </c>
      <c r="J1636" s="32">
        <v>42388</v>
      </c>
      <c r="K1636" s="32">
        <v>42460</v>
      </c>
      <c r="L1636" s="32">
        <v>39539</v>
      </c>
      <c r="M1636" s="30">
        <v>182.29</v>
      </c>
      <c r="N1636" s="30">
        <v>0</v>
      </c>
      <c r="O1636" s="30">
        <v>1.01</v>
      </c>
      <c r="P1636" s="30">
        <v>10.34</v>
      </c>
      <c r="Q1636" s="30">
        <v>1.01</v>
      </c>
      <c r="R1636" s="30">
        <v>12.12</v>
      </c>
      <c r="S1636" s="30">
        <v>111.69</v>
      </c>
      <c r="T1636" s="30">
        <v>70.599999999999994</v>
      </c>
      <c r="U1636" s="30">
        <v>70.599999999999994</v>
      </c>
      <c r="V1636" s="30">
        <v>1.01</v>
      </c>
      <c r="W1636" s="30">
        <v>10.34</v>
      </c>
      <c r="X1636" s="30">
        <v>1.01</v>
      </c>
      <c r="Y1636" s="30">
        <v>12.12</v>
      </c>
      <c r="Z1636" s="30">
        <v>111.69</v>
      </c>
      <c r="AA1636" s="30">
        <v>70.599999999999994</v>
      </c>
      <c r="AB1636" s="30">
        <v>70.599999999999994</v>
      </c>
      <c r="AC1636" s="30">
        <v>0</v>
      </c>
      <c r="AD1636" s="30">
        <v>-70.599999999999994</v>
      </c>
    </row>
    <row r="1637" spans="1:30" hidden="1">
      <c r="A1637" s="30" t="s">
        <v>10845</v>
      </c>
      <c r="B1637" s="30" t="s">
        <v>10846</v>
      </c>
      <c r="C1637" s="30" t="b">
        <v>1</v>
      </c>
      <c r="D1637" s="30" t="s">
        <v>1240</v>
      </c>
      <c r="E1637" s="30" t="s">
        <v>10607</v>
      </c>
      <c r="F1637" s="30"/>
      <c r="G1637" s="30" t="s">
        <v>10608</v>
      </c>
      <c r="H1637" s="30">
        <v>10</v>
      </c>
      <c r="I1637" s="32">
        <v>42429</v>
      </c>
      <c r="J1637" s="32">
        <v>42388</v>
      </c>
      <c r="K1637" s="32">
        <v>42202</v>
      </c>
      <c r="L1637" s="32">
        <v>39539</v>
      </c>
      <c r="M1637" s="30">
        <v>1000.16</v>
      </c>
      <c r="N1637" s="30">
        <v>0</v>
      </c>
      <c r="O1637" s="30">
        <v>5.56</v>
      </c>
      <c r="P1637" s="30">
        <v>39.979999999999997</v>
      </c>
      <c r="Q1637" s="30">
        <v>5.56</v>
      </c>
      <c r="R1637" s="30">
        <v>61.16</v>
      </c>
      <c r="S1637" s="30">
        <v>741.59</v>
      </c>
      <c r="T1637" s="30">
        <v>258.57</v>
      </c>
      <c r="U1637" s="30">
        <v>258.57</v>
      </c>
      <c r="V1637" s="30">
        <v>5.56</v>
      </c>
      <c r="W1637" s="30">
        <v>39.979999999999997</v>
      </c>
      <c r="X1637" s="30">
        <v>5.56</v>
      </c>
      <c r="Y1637" s="30">
        <v>61.16</v>
      </c>
      <c r="Z1637" s="30">
        <v>741.59</v>
      </c>
      <c r="AA1637" s="30">
        <v>319.73</v>
      </c>
      <c r="AB1637" s="30">
        <v>258.57</v>
      </c>
      <c r="AC1637" s="30">
        <v>0</v>
      </c>
      <c r="AD1637" s="30">
        <v>-258.57</v>
      </c>
    </row>
    <row r="1638" spans="1:30" hidden="1">
      <c r="A1638" s="30" t="s">
        <v>10847</v>
      </c>
      <c r="B1638" s="30" t="s">
        <v>10848</v>
      </c>
      <c r="C1638" s="30" t="b">
        <v>1</v>
      </c>
      <c r="D1638" s="30" t="s">
        <v>1240</v>
      </c>
      <c r="E1638" s="30" t="s">
        <v>10607</v>
      </c>
      <c r="F1638" s="30"/>
      <c r="G1638" s="30" t="s">
        <v>10608</v>
      </c>
      <c r="H1638" s="30">
        <v>10</v>
      </c>
      <c r="I1638" s="32">
        <v>42216</v>
      </c>
      <c r="J1638" s="32">
        <v>42388</v>
      </c>
      <c r="K1638" s="32">
        <v>42202</v>
      </c>
      <c r="L1638" s="32">
        <v>38780</v>
      </c>
      <c r="M1638" s="30">
        <v>969</v>
      </c>
      <c r="N1638" s="30">
        <v>0</v>
      </c>
      <c r="O1638" s="30">
        <v>0</v>
      </c>
      <c r="P1638" s="30">
        <v>65.64</v>
      </c>
      <c r="Q1638" s="30">
        <v>0</v>
      </c>
      <c r="R1638" s="30">
        <v>388.43</v>
      </c>
      <c r="S1638" s="30">
        <v>969</v>
      </c>
      <c r="T1638" s="30">
        <v>0</v>
      </c>
      <c r="U1638" s="30">
        <v>0</v>
      </c>
      <c r="V1638" s="30">
        <v>0</v>
      </c>
      <c r="W1638" s="30">
        <v>65.64</v>
      </c>
      <c r="X1638" s="30">
        <v>0</v>
      </c>
      <c r="Y1638" s="30">
        <v>388.43</v>
      </c>
      <c r="Z1638" s="30">
        <v>969</v>
      </c>
      <c r="AA1638" s="30">
        <v>0</v>
      </c>
      <c r="AB1638" s="30">
        <v>0</v>
      </c>
      <c r="AC1638" s="30">
        <v>0</v>
      </c>
      <c r="AD1638" s="30">
        <v>0</v>
      </c>
    </row>
    <row r="1639" spans="1:30" hidden="1">
      <c r="A1639" s="30" t="s">
        <v>10849</v>
      </c>
      <c r="B1639" s="30" t="s">
        <v>10850</v>
      </c>
      <c r="C1639" s="30" t="b">
        <v>1</v>
      </c>
      <c r="D1639" s="30" t="s">
        <v>1240</v>
      </c>
      <c r="E1639" s="30" t="s">
        <v>10607</v>
      </c>
      <c r="F1639" s="30"/>
      <c r="G1639" s="30" t="s">
        <v>10608</v>
      </c>
      <c r="H1639" s="30">
        <v>10</v>
      </c>
      <c r="I1639" s="32">
        <v>42216</v>
      </c>
      <c r="J1639" s="32">
        <v>42388</v>
      </c>
      <c r="K1639" s="32">
        <v>42202</v>
      </c>
      <c r="L1639" s="32">
        <v>38780</v>
      </c>
      <c r="M1639" s="30">
        <v>969</v>
      </c>
      <c r="N1639" s="30">
        <v>0</v>
      </c>
      <c r="O1639" s="30">
        <v>0</v>
      </c>
      <c r="P1639" s="30">
        <v>65.64</v>
      </c>
      <c r="Q1639" s="30">
        <v>0</v>
      </c>
      <c r="R1639" s="30">
        <v>388.43</v>
      </c>
      <c r="S1639" s="30">
        <v>969</v>
      </c>
      <c r="T1639" s="30">
        <v>0</v>
      </c>
      <c r="U1639" s="30">
        <v>0</v>
      </c>
      <c r="V1639" s="30">
        <v>0</v>
      </c>
      <c r="W1639" s="30">
        <v>65.64</v>
      </c>
      <c r="X1639" s="30">
        <v>0</v>
      </c>
      <c r="Y1639" s="30">
        <v>388.43</v>
      </c>
      <c r="Z1639" s="30">
        <v>969</v>
      </c>
      <c r="AA1639" s="30">
        <v>0</v>
      </c>
      <c r="AB1639" s="30">
        <v>0</v>
      </c>
      <c r="AC1639" s="30">
        <v>0</v>
      </c>
      <c r="AD1639" s="30">
        <v>0</v>
      </c>
    </row>
    <row r="1640" spans="1:30" hidden="1">
      <c r="A1640" s="30" t="s">
        <v>2571</v>
      </c>
      <c r="B1640" s="30" t="s">
        <v>2572</v>
      </c>
      <c r="C1640" s="30" t="b">
        <v>1</v>
      </c>
      <c r="D1640" s="30" t="s">
        <v>1240</v>
      </c>
      <c r="E1640" s="30" t="s">
        <v>10607</v>
      </c>
      <c r="F1640" s="30"/>
      <c r="G1640" s="30" t="s">
        <v>10608</v>
      </c>
      <c r="H1640" s="30">
        <v>9</v>
      </c>
      <c r="I1640" s="32">
        <v>42916</v>
      </c>
      <c r="J1640" s="32">
        <v>42388</v>
      </c>
      <c r="K1640" s="30"/>
      <c r="L1640" s="32">
        <v>36737</v>
      </c>
      <c r="M1640" s="30">
        <v>599</v>
      </c>
      <c r="N1640" s="30">
        <v>0</v>
      </c>
      <c r="O1640" s="30">
        <v>2.11</v>
      </c>
      <c r="P1640" s="30">
        <v>25.29</v>
      </c>
      <c r="Q1640" s="30">
        <v>2.1</v>
      </c>
      <c r="R1640" s="30">
        <v>6.31</v>
      </c>
      <c r="S1640" s="30">
        <v>599</v>
      </c>
      <c r="T1640" s="30">
        <v>0</v>
      </c>
      <c r="U1640" s="30">
        <v>0</v>
      </c>
      <c r="V1640" s="30">
        <v>2.11</v>
      </c>
      <c r="W1640" s="30">
        <v>25.29</v>
      </c>
      <c r="X1640" s="30">
        <v>2.1</v>
      </c>
      <c r="Y1640" s="30">
        <v>6.31</v>
      </c>
      <c r="Z1640" s="30">
        <v>599</v>
      </c>
      <c r="AA1640" s="30">
        <v>25.27</v>
      </c>
      <c r="AB1640" s="30">
        <v>0</v>
      </c>
      <c r="AC1640" s="30">
        <v>0</v>
      </c>
      <c r="AD1640" s="30">
        <v>0</v>
      </c>
    </row>
    <row r="1641" spans="1:30" hidden="1">
      <c r="A1641" s="30" t="s">
        <v>2573</v>
      </c>
      <c r="B1641" s="30" t="s">
        <v>2574</v>
      </c>
      <c r="C1641" s="30" t="b">
        <v>1</v>
      </c>
      <c r="D1641" s="30" t="s">
        <v>1240</v>
      </c>
      <c r="E1641" s="30" t="s">
        <v>10607</v>
      </c>
      <c r="F1641" s="30"/>
      <c r="G1641" s="30" t="s">
        <v>10608</v>
      </c>
      <c r="H1641" s="30">
        <v>0</v>
      </c>
      <c r="I1641" s="32">
        <v>43190</v>
      </c>
      <c r="J1641" s="32">
        <v>42388</v>
      </c>
      <c r="K1641" s="30"/>
      <c r="L1641" s="32">
        <v>41607</v>
      </c>
      <c r="M1641" s="30">
        <v>4012.69</v>
      </c>
      <c r="N1641" s="30">
        <v>0</v>
      </c>
      <c r="O1641" s="30">
        <v>66.88</v>
      </c>
      <c r="P1641" s="30">
        <v>802.56</v>
      </c>
      <c r="Q1641" s="30">
        <v>66.88</v>
      </c>
      <c r="R1641" s="30">
        <v>802.56</v>
      </c>
      <c r="S1641" s="30">
        <v>3483.57</v>
      </c>
      <c r="T1641" s="30">
        <v>529.12</v>
      </c>
      <c r="U1641" s="30">
        <v>529.12</v>
      </c>
      <c r="V1641" s="30">
        <v>66.88</v>
      </c>
      <c r="W1641" s="30">
        <v>802.56</v>
      </c>
      <c r="X1641" s="30">
        <v>66.88</v>
      </c>
      <c r="Y1641" s="30">
        <v>802.56</v>
      </c>
      <c r="Z1641" s="30">
        <v>3483.57</v>
      </c>
      <c r="AA1641" s="30">
        <v>4079.57</v>
      </c>
      <c r="AB1641" s="30">
        <v>0</v>
      </c>
      <c r="AC1641" s="30">
        <v>0</v>
      </c>
      <c r="AD1641" s="30">
        <v>0</v>
      </c>
    </row>
    <row r="1642" spans="1:30" hidden="1">
      <c r="A1642" s="30" t="s">
        <v>2575</v>
      </c>
      <c r="B1642" s="30" t="s">
        <v>2576</v>
      </c>
      <c r="C1642" s="30" t="b">
        <v>1</v>
      </c>
      <c r="D1642" s="30" t="s">
        <v>1240</v>
      </c>
      <c r="E1642" s="30" t="s">
        <v>10607</v>
      </c>
      <c r="F1642" s="30"/>
      <c r="G1642" s="30" t="s">
        <v>10608</v>
      </c>
      <c r="H1642" s="30">
        <v>0</v>
      </c>
      <c r="I1642" s="32">
        <v>43190</v>
      </c>
      <c r="J1642" s="32">
        <v>42388</v>
      </c>
      <c r="K1642" s="30"/>
      <c r="L1642" s="32">
        <v>41425</v>
      </c>
      <c r="M1642" s="30">
        <v>14830</v>
      </c>
      <c r="N1642" s="30">
        <v>0</v>
      </c>
      <c r="O1642" s="30">
        <v>247.17</v>
      </c>
      <c r="P1642" s="30">
        <v>2966.04</v>
      </c>
      <c r="Q1642" s="30">
        <v>247.17</v>
      </c>
      <c r="R1642" s="30">
        <v>2966.04</v>
      </c>
      <c r="S1642" s="30">
        <v>14369.22</v>
      </c>
      <c r="T1642" s="30">
        <v>460.78</v>
      </c>
      <c r="U1642" s="30">
        <v>460.78</v>
      </c>
      <c r="V1642" s="30">
        <v>247.17</v>
      </c>
      <c r="W1642" s="30">
        <v>2966.04</v>
      </c>
      <c r="X1642" s="30">
        <v>247.17</v>
      </c>
      <c r="Y1642" s="30">
        <v>2966.04</v>
      </c>
      <c r="Z1642" s="30">
        <v>14369.22</v>
      </c>
      <c r="AA1642" s="30">
        <v>6145.69</v>
      </c>
      <c r="AB1642" s="30">
        <v>0</v>
      </c>
      <c r="AC1642" s="30">
        <v>0</v>
      </c>
      <c r="AD1642" s="30">
        <v>0</v>
      </c>
    </row>
    <row r="1643" spans="1:30" hidden="1">
      <c r="A1643" s="30" t="s">
        <v>2577</v>
      </c>
      <c r="B1643" s="30" t="s">
        <v>2578</v>
      </c>
      <c r="C1643" s="30" t="b">
        <v>1</v>
      </c>
      <c r="D1643" s="30" t="s">
        <v>1240</v>
      </c>
      <c r="E1643" s="30" t="s">
        <v>10607</v>
      </c>
      <c r="F1643" s="30"/>
      <c r="G1643" s="30" t="s">
        <v>10608</v>
      </c>
      <c r="H1643" s="30">
        <v>0</v>
      </c>
      <c r="I1643" s="32">
        <v>43190</v>
      </c>
      <c r="J1643" s="32">
        <v>42388</v>
      </c>
      <c r="K1643" s="30"/>
      <c r="L1643" s="32">
        <v>41425</v>
      </c>
      <c r="M1643" s="30">
        <v>14830</v>
      </c>
      <c r="N1643" s="30">
        <v>0</v>
      </c>
      <c r="O1643" s="30">
        <v>247.17</v>
      </c>
      <c r="P1643" s="30">
        <v>2966.04</v>
      </c>
      <c r="Q1643" s="30">
        <v>247.17</v>
      </c>
      <c r="R1643" s="30">
        <v>2966.04</v>
      </c>
      <c r="S1643" s="30">
        <v>14369.22</v>
      </c>
      <c r="T1643" s="30">
        <v>460.78</v>
      </c>
      <c r="U1643" s="30">
        <v>460.78</v>
      </c>
      <c r="V1643" s="30">
        <v>247.17</v>
      </c>
      <c r="W1643" s="30">
        <v>2966.04</v>
      </c>
      <c r="X1643" s="30">
        <v>247.17</v>
      </c>
      <c r="Y1643" s="30">
        <v>2966.04</v>
      </c>
      <c r="Z1643" s="30">
        <v>14369.22</v>
      </c>
      <c r="AA1643" s="30">
        <v>6145.69</v>
      </c>
      <c r="AB1643" s="30">
        <v>0</v>
      </c>
      <c r="AC1643" s="30">
        <v>0</v>
      </c>
      <c r="AD1643" s="30">
        <v>0</v>
      </c>
    </row>
    <row r="1644" spans="1:30" hidden="1">
      <c r="A1644" s="30" t="s">
        <v>2579</v>
      </c>
      <c r="B1644" s="30" t="s">
        <v>2580</v>
      </c>
      <c r="C1644" s="30" t="b">
        <v>1</v>
      </c>
      <c r="D1644" s="30" t="s">
        <v>1240</v>
      </c>
      <c r="E1644" s="30" t="s">
        <v>10607</v>
      </c>
      <c r="F1644" s="30"/>
      <c r="G1644" s="30" t="s">
        <v>10608</v>
      </c>
      <c r="H1644" s="30">
        <v>0</v>
      </c>
      <c r="I1644" s="32">
        <v>43190</v>
      </c>
      <c r="J1644" s="32">
        <v>42388</v>
      </c>
      <c r="K1644" s="30"/>
      <c r="L1644" s="32">
        <v>41425</v>
      </c>
      <c r="M1644" s="30">
        <v>72390</v>
      </c>
      <c r="N1644" s="30">
        <v>0</v>
      </c>
      <c r="O1644" s="30">
        <v>1206.5</v>
      </c>
      <c r="P1644" s="30">
        <v>14478</v>
      </c>
      <c r="Q1644" s="30">
        <v>1206.5</v>
      </c>
      <c r="R1644" s="30">
        <v>14478</v>
      </c>
      <c r="S1644" s="30">
        <v>70140</v>
      </c>
      <c r="T1644" s="30">
        <v>2250</v>
      </c>
      <c r="U1644" s="30">
        <v>2250</v>
      </c>
      <c r="V1644" s="30">
        <v>1206.5</v>
      </c>
      <c r="W1644" s="30">
        <v>14478</v>
      </c>
      <c r="X1644" s="30">
        <v>1206.5</v>
      </c>
      <c r="Y1644" s="30">
        <v>14478</v>
      </c>
      <c r="Z1644" s="30">
        <v>70140</v>
      </c>
      <c r="AA1644" s="30">
        <v>29999.5</v>
      </c>
      <c r="AB1644" s="30">
        <v>0</v>
      </c>
      <c r="AC1644" s="30">
        <v>0</v>
      </c>
      <c r="AD1644" s="30">
        <v>0</v>
      </c>
    </row>
    <row r="1645" spans="1:30" hidden="1">
      <c r="A1645" s="30" t="s">
        <v>2581</v>
      </c>
      <c r="B1645" s="30" t="s">
        <v>2582</v>
      </c>
      <c r="C1645" s="30" t="b">
        <v>1</v>
      </c>
      <c r="D1645" s="30" t="s">
        <v>1240</v>
      </c>
      <c r="E1645" s="30" t="s">
        <v>10607</v>
      </c>
      <c r="F1645" s="30"/>
      <c r="G1645" s="30" t="s">
        <v>10608</v>
      </c>
      <c r="H1645" s="30">
        <v>9</v>
      </c>
      <c r="I1645" s="32">
        <v>42825</v>
      </c>
      <c r="J1645" s="32">
        <v>42388</v>
      </c>
      <c r="K1645" s="30"/>
      <c r="L1645" s="32">
        <v>35672</v>
      </c>
      <c r="M1645" s="30">
        <v>450</v>
      </c>
      <c r="N1645" s="30">
        <v>0</v>
      </c>
      <c r="O1645" s="30">
        <v>0</v>
      </c>
      <c r="P1645" s="30">
        <v>0</v>
      </c>
      <c r="Q1645" s="30">
        <v>0</v>
      </c>
      <c r="R1645" s="30">
        <v>0</v>
      </c>
      <c r="S1645" s="30">
        <v>450</v>
      </c>
      <c r="T1645" s="30">
        <v>0</v>
      </c>
      <c r="U1645" s="30">
        <v>0</v>
      </c>
      <c r="V1645" s="30">
        <v>0</v>
      </c>
      <c r="W1645" s="30">
        <v>0</v>
      </c>
      <c r="X1645" s="30">
        <v>0</v>
      </c>
      <c r="Y1645" s="30">
        <v>0</v>
      </c>
      <c r="Z1645" s="30">
        <v>450</v>
      </c>
      <c r="AA1645" s="30">
        <v>0</v>
      </c>
      <c r="AB1645" s="30">
        <v>0</v>
      </c>
      <c r="AC1645" s="30">
        <v>0</v>
      </c>
      <c r="AD1645" s="30">
        <v>0</v>
      </c>
    </row>
    <row r="1646" spans="1:30" hidden="1">
      <c r="A1646" s="30" t="s">
        <v>2583</v>
      </c>
      <c r="B1646" s="30" t="s">
        <v>2584</v>
      </c>
      <c r="C1646" s="30" t="b">
        <v>1</v>
      </c>
      <c r="D1646" s="30" t="s">
        <v>1240</v>
      </c>
      <c r="E1646" s="30" t="s">
        <v>10607</v>
      </c>
      <c r="F1646" s="30"/>
      <c r="G1646" s="30" t="s">
        <v>10608</v>
      </c>
      <c r="H1646" s="30">
        <v>0</v>
      </c>
      <c r="I1646" s="32">
        <v>43190</v>
      </c>
      <c r="J1646" s="32">
        <v>42388</v>
      </c>
      <c r="K1646" s="30"/>
      <c r="L1646" s="32">
        <v>39777</v>
      </c>
      <c r="M1646" s="30">
        <v>2113.56</v>
      </c>
      <c r="N1646" s="30">
        <v>0</v>
      </c>
      <c r="O1646" s="30">
        <v>0</v>
      </c>
      <c r="P1646" s="30">
        <v>0</v>
      </c>
      <c r="Q1646" s="30">
        <v>0.01</v>
      </c>
      <c r="R1646" s="30">
        <v>0.03</v>
      </c>
      <c r="S1646" s="30">
        <v>2113.5300000000002</v>
      </c>
      <c r="T1646" s="30">
        <v>0.03</v>
      </c>
      <c r="U1646" s="30">
        <v>0.03</v>
      </c>
      <c r="V1646" s="30">
        <v>0</v>
      </c>
      <c r="W1646" s="30">
        <v>0</v>
      </c>
      <c r="X1646" s="30">
        <v>0.01</v>
      </c>
      <c r="Y1646" s="30">
        <v>0.03</v>
      </c>
      <c r="Z1646" s="30">
        <v>2113.5300000000002</v>
      </c>
      <c r="AA1646" s="30">
        <v>0.06</v>
      </c>
      <c r="AB1646" s="30">
        <v>0</v>
      </c>
      <c r="AC1646" s="30">
        <v>0</v>
      </c>
      <c r="AD1646" s="30">
        <v>0</v>
      </c>
    </row>
    <row r="1647" spans="1:30" hidden="1">
      <c r="A1647" s="30" t="s">
        <v>2585</v>
      </c>
      <c r="B1647" s="30" t="s">
        <v>2586</v>
      </c>
      <c r="C1647" s="30" t="b">
        <v>1</v>
      </c>
      <c r="D1647" s="30" t="s">
        <v>1240</v>
      </c>
      <c r="E1647" s="30" t="s">
        <v>10607</v>
      </c>
      <c r="F1647" s="30"/>
      <c r="G1647" s="30" t="s">
        <v>10608</v>
      </c>
      <c r="H1647" s="30">
        <v>9</v>
      </c>
      <c r="I1647" s="32">
        <v>42947</v>
      </c>
      <c r="J1647" s="32">
        <v>42388</v>
      </c>
      <c r="K1647" s="30"/>
      <c r="L1647" s="32">
        <v>35672</v>
      </c>
      <c r="M1647" s="30">
        <v>450</v>
      </c>
      <c r="N1647" s="30">
        <v>0</v>
      </c>
      <c r="O1647" s="30">
        <v>0.23</v>
      </c>
      <c r="P1647" s="30">
        <v>2.76</v>
      </c>
      <c r="Q1647" s="30">
        <v>0.23</v>
      </c>
      <c r="R1647" s="30">
        <v>0.92</v>
      </c>
      <c r="S1647" s="30">
        <v>450</v>
      </c>
      <c r="T1647" s="30">
        <v>0</v>
      </c>
      <c r="U1647" s="30">
        <v>0</v>
      </c>
      <c r="V1647" s="30">
        <v>0.23</v>
      </c>
      <c r="W1647" s="30">
        <v>2.76</v>
      </c>
      <c r="X1647" s="30">
        <v>0.23</v>
      </c>
      <c r="Y1647" s="30">
        <v>0.92</v>
      </c>
      <c r="Z1647" s="30">
        <v>450</v>
      </c>
      <c r="AA1647" s="30">
        <v>2.76</v>
      </c>
      <c r="AB1647" s="30">
        <v>0</v>
      </c>
      <c r="AC1647" s="30">
        <v>0</v>
      </c>
      <c r="AD1647" s="30">
        <v>0</v>
      </c>
    </row>
    <row r="1648" spans="1:30" hidden="1">
      <c r="A1648" s="30" t="s">
        <v>2587</v>
      </c>
      <c r="B1648" s="30" t="s">
        <v>2588</v>
      </c>
      <c r="C1648" s="30" t="b">
        <v>1</v>
      </c>
      <c r="D1648" s="30" t="s">
        <v>1240</v>
      </c>
      <c r="E1648" s="30" t="s">
        <v>10607</v>
      </c>
      <c r="F1648" s="30"/>
      <c r="G1648" s="30" t="s">
        <v>10608</v>
      </c>
      <c r="H1648" s="30">
        <v>9</v>
      </c>
      <c r="I1648" s="32">
        <v>43039</v>
      </c>
      <c r="J1648" s="32">
        <v>42388</v>
      </c>
      <c r="K1648" s="30"/>
      <c r="L1648" s="32">
        <v>35764</v>
      </c>
      <c r="M1648" s="30">
        <v>550</v>
      </c>
      <c r="N1648" s="30">
        <v>0</v>
      </c>
      <c r="O1648" s="30">
        <v>0.44</v>
      </c>
      <c r="P1648" s="30">
        <v>5.21</v>
      </c>
      <c r="Q1648" s="30">
        <v>0.43</v>
      </c>
      <c r="R1648" s="30">
        <v>3.04</v>
      </c>
      <c r="S1648" s="30">
        <v>550</v>
      </c>
      <c r="T1648" s="30">
        <v>0</v>
      </c>
      <c r="U1648" s="30">
        <v>0</v>
      </c>
      <c r="V1648" s="30">
        <v>0.44</v>
      </c>
      <c r="W1648" s="30">
        <v>5.21</v>
      </c>
      <c r="X1648" s="30">
        <v>0.43</v>
      </c>
      <c r="Y1648" s="30">
        <v>3.04</v>
      </c>
      <c r="Z1648" s="30">
        <v>550</v>
      </c>
      <c r="AA1648" s="30">
        <v>10.43</v>
      </c>
      <c r="AB1648" s="30">
        <v>0</v>
      </c>
      <c r="AC1648" s="30">
        <v>0</v>
      </c>
      <c r="AD1648" s="30">
        <v>0</v>
      </c>
    </row>
    <row r="1649" spans="1:30" hidden="1">
      <c r="A1649" s="30" t="s">
        <v>10851</v>
      </c>
      <c r="B1649" s="30" t="s">
        <v>10852</v>
      </c>
      <c r="C1649" s="30" t="b">
        <v>1</v>
      </c>
      <c r="D1649" s="30" t="s">
        <v>1240</v>
      </c>
      <c r="E1649" s="30" t="s">
        <v>10607</v>
      </c>
      <c r="F1649" s="30"/>
      <c r="G1649" s="30" t="s">
        <v>10608</v>
      </c>
      <c r="H1649" s="30">
        <v>10</v>
      </c>
      <c r="I1649" s="32">
        <v>42094</v>
      </c>
      <c r="J1649" s="32">
        <v>42388</v>
      </c>
      <c r="K1649" s="32">
        <v>42443</v>
      </c>
      <c r="L1649" s="32">
        <v>35764</v>
      </c>
      <c r="M1649" s="30">
        <v>450</v>
      </c>
      <c r="N1649" s="30">
        <v>0</v>
      </c>
      <c r="O1649" s="30">
        <v>0</v>
      </c>
      <c r="P1649" s="30">
        <v>6.64</v>
      </c>
      <c r="Q1649" s="30">
        <v>0</v>
      </c>
      <c r="R1649" s="30">
        <v>0</v>
      </c>
      <c r="S1649" s="30">
        <v>439</v>
      </c>
      <c r="T1649" s="30">
        <v>11</v>
      </c>
      <c r="U1649" s="30">
        <v>11</v>
      </c>
      <c r="V1649" s="30">
        <v>0</v>
      </c>
      <c r="W1649" s="30">
        <v>6.64</v>
      </c>
      <c r="X1649" s="30">
        <v>0</v>
      </c>
      <c r="Y1649" s="30">
        <v>0</v>
      </c>
      <c r="Z1649" s="30">
        <v>439</v>
      </c>
      <c r="AA1649" s="30">
        <v>11</v>
      </c>
      <c r="AB1649" s="30">
        <v>11</v>
      </c>
      <c r="AC1649" s="30">
        <v>0</v>
      </c>
      <c r="AD1649" s="30">
        <v>-11</v>
      </c>
    </row>
    <row r="1650" spans="1:30" hidden="1">
      <c r="A1650" s="30" t="s">
        <v>2589</v>
      </c>
      <c r="B1650" s="30" t="s">
        <v>2590</v>
      </c>
      <c r="C1650" s="30" t="b">
        <v>1</v>
      </c>
      <c r="D1650" s="30" t="s">
        <v>1240</v>
      </c>
      <c r="E1650" s="30" t="s">
        <v>10607</v>
      </c>
      <c r="F1650" s="30"/>
      <c r="G1650" s="30" t="s">
        <v>10608</v>
      </c>
      <c r="H1650" s="30">
        <v>9</v>
      </c>
      <c r="I1650" s="32">
        <v>43039</v>
      </c>
      <c r="J1650" s="32">
        <v>42388</v>
      </c>
      <c r="K1650" s="30"/>
      <c r="L1650" s="32">
        <v>35764</v>
      </c>
      <c r="M1650" s="30">
        <v>399</v>
      </c>
      <c r="N1650" s="30">
        <v>0</v>
      </c>
      <c r="O1650" s="30">
        <v>0.32</v>
      </c>
      <c r="P1650" s="30">
        <v>3.77</v>
      </c>
      <c r="Q1650" s="30">
        <v>0.31</v>
      </c>
      <c r="R1650" s="30">
        <v>2.2000000000000002</v>
      </c>
      <c r="S1650" s="30">
        <v>399</v>
      </c>
      <c r="T1650" s="30">
        <v>0</v>
      </c>
      <c r="U1650" s="30">
        <v>0</v>
      </c>
      <c r="V1650" s="30">
        <v>0.32</v>
      </c>
      <c r="W1650" s="30">
        <v>3.77</v>
      </c>
      <c r="X1650" s="30">
        <v>0.31</v>
      </c>
      <c r="Y1650" s="30">
        <v>2.2000000000000002</v>
      </c>
      <c r="Z1650" s="30">
        <v>399</v>
      </c>
      <c r="AA1650" s="30">
        <v>7.55</v>
      </c>
      <c r="AB1650" s="30">
        <v>0</v>
      </c>
      <c r="AC1650" s="30">
        <v>0</v>
      </c>
      <c r="AD1650" s="30">
        <v>0</v>
      </c>
    </row>
    <row r="1651" spans="1:30" hidden="1">
      <c r="A1651" s="30" t="s">
        <v>2591</v>
      </c>
      <c r="B1651" s="30" t="s">
        <v>2592</v>
      </c>
      <c r="C1651" s="30" t="b">
        <v>1</v>
      </c>
      <c r="D1651" s="30" t="s">
        <v>1240</v>
      </c>
      <c r="E1651" s="30" t="s">
        <v>10607</v>
      </c>
      <c r="F1651" s="30"/>
      <c r="G1651" s="30" t="s">
        <v>10608</v>
      </c>
      <c r="H1651" s="30">
        <v>9</v>
      </c>
      <c r="I1651" s="32">
        <v>42825</v>
      </c>
      <c r="J1651" s="32">
        <v>42388</v>
      </c>
      <c r="K1651" s="30"/>
      <c r="L1651" s="32">
        <v>39899</v>
      </c>
      <c r="M1651" s="30">
        <v>3249</v>
      </c>
      <c r="N1651" s="30">
        <v>0</v>
      </c>
      <c r="O1651" s="30">
        <v>0</v>
      </c>
      <c r="P1651" s="30">
        <v>0</v>
      </c>
      <c r="Q1651" s="30">
        <v>0</v>
      </c>
      <c r="R1651" s="30">
        <v>0</v>
      </c>
      <c r="S1651" s="30">
        <v>3249</v>
      </c>
      <c r="T1651" s="30">
        <v>0</v>
      </c>
      <c r="U1651" s="30">
        <v>0</v>
      </c>
      <c r="V1651" s="30">
        <v>0</v>
      </c>
      <c r="W1651" s="30">
        <v>0</v>
      </c>
      <c r="X1651" s="30">
        <v>0</v>
      </c>
      <c r="Y1651" s="30">
        <v>0</v>
      </c>
      <c r="Z1651" s="30">
        <v>3249</v>
      </c>
      <c r="AA1651" s="30">
        <v>0</v>
      </c>
      <c r="AB1651" s="30">
        <v>0</v>
      </c>
      <c r="AC1651" s="30">
        <v>0</v>
      </c>
      <c r="AD1651" s="30">
        <v>0</v>
      </c>
    </row>
    <row r="1652" spans="1:30" hidden="1">
      <c r="A1652" s="30" t="s">
        <v>2593</v>
      </c>
      <c r="B1652" s="30" t="s">
        <v>2594</v>
      </c>
      <c r="C1652" s="30" t="b">
        <v>1</v>
      </c>
      <c r="D1652" s="30" t="s">
        <v>1240</v>
      </c>
      <c r="E1652" s="30" t="s">
        <v>10607</v>
      </c>
      <c r="F1652" s="30"/>
      <c r="G1652" s="30" t="s">
        <v>10608</v>
      </c>
      <c r="H1652" s="30">
        <v>9</v>
      </c>
      <c r="I1652" s="32">
        <v>42947</v>
      </c>
      <c r="J1652" s="32">
        <v>42388</v>
      </c>
      <c r="K1652" s="30"/>
      <c r="L1652" s="32">
        <v>35672</v>
      </c>
      <c r="M1652" s="30">
        <v>699</v>
      </c>
      <c r="N1652" s="30">
        <v>0</v>
      </c>
      <c r="O1652" s="30">
        <v>0.36</v>
      </c>
      <c r="P1652" s="30">
        <v>4.26</v>
      </c>
      <c r="Q1652" s="30">
        <v>0.35</v>
      </c>
      <c r="R1652" s="30">
        <v>1.42</v>
      </c>
      <c r="S1652" s="30">
        <v>699</v>
      </c>
      <c r="T1652" s="30">
        <v>0</v>
      </c>
      <c r="U1652" s="30">
        <v>0</v>
      </c>
      <c r="V1652" s="30">
        <v>0.36</v>
      </c>
      <c r="W1652" s="30">
        <v>4.26</v>
      </c>
      <c r="X1652" s="30">
        <v>0.35</v>
      </c>
      <c r="Y1652" s="30">
        <v>1.42</v>
      </c>
      <c r="Z1652" s="30">
        <v>699</v>
      </c>
      <c r="AA1652" s="30">
        <v>4.25</v>
      </c>
      <c r="AB1652" s="30">
        <v>0</v>
      </c>
      <c r="AC1652" s="30">
        <v>0</v>
      </c>
      <c r="AD1652" s="30">
        <v>0</v>
      </c>
    </row>
    <row r="1653" spans="1:30" hidden="1">
      <c r="A1653" s="30" t="s">
        <v>2595</v>
      </c>
      <c r="B1653" s="30" t="s">
        <v>2596</v>
      </c>
      <c r="C1653" s="30" t="b">
        <v>1</v>
      </c>
      <c r="D1653" s="30" t="s">
        <v>1240</v>
      </c>
      <c r="E1653" s="30" t="s">
        <v>10607</v>
      </c>
      <c r="F1653" s="30"/>
      <c r="G1653" s="30" t="s">
        <v>10608</v>
      </c>
      <c r="H1653" s="30">
        <v>9</v>
      </c>
      <c r="I1653" s="32">
        <v>43039</v>
      </c>
      <c r="J1653" s="32">
        <v>42388</v>
      </c>
      <c r="K1653" s="30"/>
      <c r="L1653" s="32">
        <v>35764</v>
      </c>
      <c r="M1653" s="30">
        <v>550</v>
      </c>
      <c r="N1653" s="30">
        <v>0</v>
      </c>
      <c r="O1653" s="30">
        <v>0.44</v>
      </c>
      <c r="P1653" s="30">
        <v>5.21</v>
      </c>
      <c r="Q1653" s="30">
        <v>0.43</v>
      </c>
      <c r="R1653" s="30">
        <v>3.04</v>
      </c>
      <c r="S1653" s="30">
        <v>550</v>
      </c>
      <c r="T1653" s="30">
        <v>0</v>
      </c>
      <c r="U1653" s="30">
        <v>0</v>
      </c>
      <c r="V1653" s="30">
        <v>0.44</v>
      </c>
      <c r="W1653" s="30">
        <v>5.21</v>
      </c>
      <c r="X1653" s="30">
        <v>0.43</v>
      </c>
      <c r="Y1653" s="30">
        <v>3.04</v>
      </c>
      <c r="Z1653" s="30">
        <v>550</v>
      </c>
      <c r="AA1653" s="30">
        <v>10.43</v>
      </c>
      <c r="AB1653" s="30">
        <v>0</v>
      </c>
      <c r="AC1653" s="30">
        <v>0</v>
      </c>
      <c r="AD1653" s="30">
        <v>0</v>
      </c>
    </row>
    <row r="1654" spans="1:30" hidden="1">
      <c r="A1654" s="30" t="s">
        <v>2597</v>
      </c>
      <c r="B1654" s="30" t="s">
        <v>2598</v>
      </c>
      <c r="C1654" s="30" t="b">
        <v>1</v>
      </c>
      <c r="D1654" s="30" t="s">
        <v>1240</v>
      </c>
      <c r="E1654" s="30" t="s">
        <v>10607</v>
      </c>
      <c r="F1654" s="30"/>
      <c r="G1654" s="30" t="s">
        <v>10608</v>
      </c>
      <c r="H1654" s="30">
        <v>9</v>
      </c>
      <c r="I1654" s="32">
        <v>42855</v>
      </c>
      <c r="J1654" s="32">
        <v>42388</v>
      </c>
      <c r="K1654" s="30"/>
      <c r="L1654" s="32">
        <v>35611</v>
      </c>
      <c r="M1654" s="30">
        <v>1166.67</v>
      </c>
      <c r="N1654" s="30">
        <v>0</v>
      </c>
      <c r="O1654" s="30">
        <v>0</v>
      </c>
      <c r="P1654" s="30">
        <v>0.05</v>
      </c>
      <c r="Q1654" s="30">
        <v>0.01</v>
      </c>
      <c r="R1654" s="30">
        <v>0.01</v>
      </c>
      <c r="S1654" s="30">
        <v>1166.67</v>
      </c>
      <c r="T1654" s="30">
        <v>0</v>
      </c>
      <c r="U1654" s="30">
        <v>0</v>
      </c>
      <c r="V1654" s="30">
        <v>0</v>
      </c>
      <c r="W1654" s="30">
        <v>0.05</v>
      </c>
      <c r="X1654" s="30">
        <v>0.01</v>
      </c>
      <c r="Y1654" s="30">
        <v>0.01</v>
      </c>
      <c r="Z1654" s="30">
        <v>1166.67</v>
      </c>
      <c r="AA1654" s="30">
        <v>0.05</v>
      </c>
      <c r="AB1654" s="30">
        <v>0</v>
      </c>
      <c r="AC1654" s="30">
        <v>0</v>
      </c>
      <c r="AD1654" s="30">
        <v>0</v>
      </c>
    </row>
    <row r="1655" spans="1:30" hidden="1">
      <c r="A1655" s="30" t="s">
        <v>2599</v>
      </c>
      <c r="B1655" s="30" t="s">
        <v>2600</v>
      </c>
      <c r="C1655" s="30" t="b">
        <v>1</v>
      </c>
      <c r="D1655" s="30" t="s">
        <v>1240</v>
      </c>
      <c r="E1655" s="30" t="s">
        <v>10607</v>
      </c>
      <c r="F1655" s="30"/>
      <c r="G1655" s="30" t="s">
        <v>10608</v>
      </c>
      <c r="H1655" s="30">
        <v>0</v>
      </c>
      <c r="I1655" s="32">
        <v>43190</v>
      </c>
      <c r="J1655" s="32">
        <v>42388</v>
      </c>
      <c r="K1655" s="30"/>
      <c r="L1655" s="32">
        <v>36615</v>
      </c>
      <c r="M1655" s="30">
        <v>400</v>
      </c>
      <c r="N1655" s="30">
        <v>0</v>
      </c>
      <c r="O1655" s="30">
        <v>0.54</v>
      </c>
      <c r="P1655" s="30">
        <v>6.6</v>
      </c>
      <c r="Q1655" s="30">
        <v>0.55000000000000004</v>
      </c>
      <c r="R1655" s="30">
        <v>6.55</v>
      </c>
      <c r="S1655" s="30">
        <v>380.93</v>
      </c>
      <c r="T1655" s="30">
        <v>19.07</v>
      </c>
      <c r="U1655" s="30">
        <v>19.07</v>
      </c>
      <c r="V1655" s="30">
        <v>0.54</v>
      </c>
      <c r="W1655" s="30">
        <v>6.6</v>
      </c>
      <c r="X1655" s="30">
        <v>0.55000000000000004</v>
      </c>
      <c r="Y1655" s="30">
        <v>6.55</v>
      </c>
      <c r="Z1655" s="30">
        <v>380.93</v>
      </c>
      <c r="AA1655" s="30">
        <v>32.770000000000003</v>
      </c>
      <c r="AB1655" s="30">
        <v>0</v>
      </c>
      <c r="AC1655" s="30">
        <v>0</v>
      </c>
      <c r="AD1655" s="30">
        <v>0</v>
      </c>
    </row>
    <row r="1656" spans="1:30" hidden="1">
      <c r="A1656" s="30" t="s">
        <v>2601</v>
      </c>
      <c r="B1656" s="30" t="s">
        <v>2602</v>
      </c>
      <c r="C1656" s="30" t="b">
        <v>1</v>
      </c>
      <c r="D1656" s="30" t="s">
        <v>1240</v>
      </c>
      <c r="E1656" s="30" t="s">
        <v>10607</v>
      </c>
      <c r="F1656" s="30"/>
      <c r="G1656" s="30" t="s">
        <v>10608</v>
      </c>
      <c r="H1656" s="30">
        <v>9</v>
      </c>
      <c r="I1656" s="32">
        <v>42825</v>
      </c>
      <c r="J1656" s="32">
        <v>42388</v>
      </c>
      <c r="K1656" s="30"/>
      <c r="L1656" s="32">
        <v>39897</v>
      </c>
      <c r="M1656" s="30">
        <v>5000</v>
      </c>
      <c r="N1656" s="30">
        <v>0</v>
      </c>
      <c r="O1656" s="30">
        <v>0</v>
      </c>
      <c r="P1656" s="30">
        <v>0</v>
      </c>
      <c r="Q1656" s="30">
        <v>0</v>
      </c>
      <c r="R1656" s="30">
        <v>0</v>
      </c>
      <c r="S1656" s="30">
        <v>5000</v>
      </c>
      <c r="T1656" s="30">
        <v>0</v>
      </c>
      <c r="U1656" s="30">
        <v>0</v>
      </c>
      <c r="V1656" s="30">
        <v>0</v>
      </c>
      <c r="W1656" s="30">
        <v>0</v>
      </c>
      <c r="X1656" s="30">
        <v>0</v>
      </c>
      <c r="Y1656" s="30">
        <v>0</v>
      </c>
      <c r="Z1656" s="30">
        <v>5000</v>
      </c>
      <c r="AA1656" s="30">
        <v>0</v>
      </c>
      <c r="AB1656" s="30">
        <v>0</v>
      </c>
      <c r="AC1656" s="30">
        <v>0</v>
      </c>
      <c r="AD1656" s="30">
        <v>0</v>
      </c>
    </row>
    <row r="1657" spans="1:30" hidden="1">
      <c r="A1657" s="30" t="s">
        <v>2603</v>
      </c>
      <c r="B1657" s="30" t="s">
        <v>2604</v>
      </c>
      <c r="C1657" s="30" t="b">
        <v>1</v>
      </c>
      <c r="D1657" s="30" t="s">
        <v>1240</v>
      </c>
      <c r="E1657" s="30" t="s">
        <v>10607</v>
      </c>
      <c r="F1657" s="30"/>
      <c r="G1657" s="30" t="s">
        <v>10608</v>
      </c>
      <c r="H1657" s="30">
        <v>9</v>
      </c>
      <c r="I1657" s="32">
        <v>42978</v>
      </c>
      <c r="J1657" s="32">
        <v>42388</v>
      </c>
      <c r="K1657" s="30"/>
      <c r="L1657" s="32">
        <v>35703</v>
      </c>
      <c r="M1657" s="30">
        <v>300</v>
      </c>
      <c r="N1657" s="30">
        <v>0</v>
      </c>
      <c r="O1657" s="30">
        <v>0.19</v>
      </c>
      <c r="P1657" s="30">
        <v>2.21</v>
      </c>
      <c r="Q1657" s="30">
        <v>0.18</v>
      </c>
      <c r="R1657" s="30">
        <v>0.92</v>
      </c>
      <c r="S1657" s="30">
        <v>300</v>
      </c>
      <c r="T1657" s="30">
        <v>0</v>
      </c>
      <c r="U1657" s="30">
        <v>0</v>
      </c>
      <c r="V1657" s="30">
        <v>0.19</v>
      </c>
      <c r="W1657" s="30">
        <v>2.21</v>
      </c>
      <c r="X1657" s="30">
        <v>0.18</v>
      </c>
      <c r="Y1657" s="30">
        <v>0.92</v>
      </c>
      <c r="Z1657" s="30">
        <v>300</v>
      </c>
      <c r="AA1657" s="30">
        <v>2.21</v>
      </c>
      <c r="AB1657" s="30">
        <v>0</v>
      </c>
      <c r="AC1657" s="30">
        <v>0</v>
      </c>
      <c r="AD1657" s="30">
        <v>0</v>
      </c>
    </row>
    <row r="1658" spans="1:30" hidden="1">
      <c r="A1658" s="30" t="s">
        <v>2605</v>
      </c>
      <c r="B1658" s="30" t="s">
        <v>2606</v>
      </c>
      <c r="C1658" s="30" t="b">
        <v>1</v>
      </c>
      <c r="D1658" s="30" t="s">
        <v>1240</v>
      </c>
      <c r="E1658" s="30" t="s">
        <v>10607</v>
      </c>
      <c r="F1658" s="30"/>
      <c r="G1658" s="30" t="s">
        <v>10608</v>
      </c>
      <c r="H1658" s="30">
        <v>9</v>
      </c>
      <c r="I1658" s="32">
        <v>42947</v>
      </c>
      <c r="J1658" s="32">
        <v>42388</v>
      </c>
      <c r="K1658" s="30"/>
      <c r="L1658" s="32">
        <v>36037</v>
      </c>
      <c r="M1658" s="30">
        <v>214.5</v>
      </c>
      <c r="N1658" s="30">
        <v>0</v>
      </c>
      <c r="O1658" s="30">
        <v>0.25</v>
      </c>
      <c r="P1658" s="30">
        <v>3</v>
      </c>
      <c r="Q1658" s="30">
        <v>0.24</v>
      </c>
      <c r="R1658" s="30">
        <v>0.98</v>
      </c>
      <c r="S1658" s="30">
        <v>214.5</v>
      </c>
      <c r="T1658" s="30">
        <v>0</v>
      </c>
      <c r="U1658" s="30">
        <v>0</v>
      </c>
      <c r="V1658" s="30">
        <v>0.25</v>
      </c>
      <c r="W1658" s="30">
        <v>3</v>
      </c>
      <c r="X1658" s="30">
        <v>0.24</v>
      </c>
      <c r="Y1658" s="30">
        <v>0.98</v>
      </c>
      <c r="Z1658" s="30">
        <v>214.5</v>
      </c>
      <c r="AA1658" s="30">
        <v>2.98</v>
      </c>
      <c r="AB1658" s="30">
        <v>0</v>
      </c>
      <c r="AC1658" s="30">
        <v>0</v>
      </c>
      <c r="AD1658" s="30">
        <v>0</v>
      </c>
    </row>
    <row r="1659" spans="1:30" hidden="1">
      <c r="A1659" s="30" t="s">
        <v>3932</v>
      </c>
      <c r="B1659" s="30" t="s">
        <v>10853</v>
      </c>
      <c r="C1659" s="30" t="b">
        <v>1</v>
      </c>
      <c r="D1659" s="30" t="s">
        <v>1240</v>
      </c>
      <c r="E1659" s="30" t="s">
        <v>10607</v>
      </c>
      <c r="F1659" s="30"/>
      <c r="G1659" s="30" t="s">
        <v>10608</v>
      </c>
      <c r="H1659" s="30">
        <v>10</v>
      </c>
      <c r="I1659" s="32">
        <v>42094</v>
      </c>
      <c r="J1659" s="32">
        <v>42388</v>
      </c>
      <c r="K1659" s="32">
        <v>42443</v>
      </c>
      <c r="L1659" s="32">
        <v>40106</v>
      </c>
      <c r="M1659" s="30">
        <v>4864.6000000000004</v>
      </c>
      <c r="N1659" s="30">
        <v>0</v>
      </c>
      <c r="O1659" s="30">
        <v>0</v>
      </c>
      <c r="P1659" s="30">
        <v>296.70999999999998</v>
      </c>
      <c r="Q1659" s="30">
        <v>0</v>
      </c>
      <c r="R1659" s="30">
        <v>0</v>
      </c>
      <c r="S1659" s="30">
        <v>4404.3999999999996</v>
      </c>
      <c r="T1659" s="30">
        <v>460.2</v>
      </c>
      <c r="U1659" s="30">
        <v>460.2</v>
      </c>
      <c r="V1659" s="30">
        <v>0</v>
      </c>
      <c r="W1659" s="30">
        <v>296.70999999999998</v>
      </c>
      <c r="X1659" s="30">
        <v>0</v>
      </c>
      <c r="Y1659" s="30">
        <v>0</v>
      </c>
      <c r="Z1659" s="30">
        <v>4404.3999999999996</v>
      </c>
      <c r="AA1659" s="30">
        <v>460.2</v>
      </c>
      <c r="AB1659" s="30">
        <v>460.2</v>
      </c>
      <c r="AC1659" s="30">
        <v>0</v>
      </c>
      <c r="AD1659" s="30">
        <v>-460.2</v>
      </c>
    </row>
    <row r="1660" spans="1:30" hidden="1">
      <c r="A1660" s="30" t="s">
        <v>2607</v>
      </c>
      <c r="B1660" s="30" t="s">
        <v>2608</v>
      </c>
      <c r="C1660" s="30" t="b">
        <v>1</v>
      </c>
      <c r="D1660" s="30" t="s">
        <v>1240</v>
      </c>
      <c r="E1660" s="30" t="s">
        <v>10607</v>
      </c>
      <c r="F1660" s="30"/>
      <c r="G1660" s="30" t="s">
        <v>10608</v>
      </c>
      <c r="H1660" s="30">
        <v>9</v>
      </c>
      <c r="I1660" s="32">
        <v>42947</v>
      </c>
      <c r="J1660" s="32">
        <v>42388</v>
      </c>
      <c r="K1660" s="30"/>
      <c r="L1660" s="32">
        <v>36037</v>
      </c>
      <c r="M1660" s="30">
        <v>500</v>
      </c>
      <c r="N1660" s="30">
        <v>0</v>
      </c>
      <c r="O1660" s="30">
        <v>0.57999999999999996</v>
      </c>
      <c r="P1660" s="30">
        <v>6.95</v>
      </c>
      <c r="Q1660" s="30">
        <v>0.56999999999999995</v>
      </c>
      <c r="R1660" s="30">
        <v>2.2999999999999998</v>
      </c>
      <c r="S1660" s="30">
        <v>500</v>
      </c>
      <c r="T1660" s="30">
        <v>0</v>
      </c>
      <c r="U1660" s="30">
        <v>0</v>
      </c>
      <c r="V1660" s="30">
        <v>0.57999999999999996</v>
      </c>
      <c r="W1660" s="30">
        <v>6.95</v>
      </c>
      <c r="X1660" s="30">
        <v>0.56999999999999995</v>
      </c>
      <c r="Y1660" s="30">
        <v>2.2999999999999998</v>
      </c>
      <c r="Z1660" s="30">
        <v>500</v>
      </c>
      <c r="AA1660" s="30">
        <v>6.93</v>
      </c>
      <c r="AB1660" s="30">
        <v>0</v>
      </c>
      <c r="AC1660" s="30">
        <v>0</v>
      </c>
      <c r="AD1660" s="30">
        <v>0</v>
      </c>
    </row>
    <row r="1661" spans="1:30" hidden="1">
      <c r="A1661" s="30" t="s">
        <v>2609</v>
      </c>
      <c r="B1661" s="30" t="s">
        <v>2610</v>
      </c>
      <c r="C1661" s="30" t="b">
        <v>1</v>
      </c>
      <c r="D1661" s="30" t="s">
        <v>1240</v>
      </c>
      <c r="E1661" s="30" t="s">
        <v>10607</v>
      </c>
      <c r="F1661" s="30"/>
      <c r="G1661" s="30" t="s">
        <v>10608</v>
      </c>
      <c r="H1661" s="30">
        <v>9</v>
      </c>
      <c r="I1661" s="32">
        <v>42978</v>
      </c>
      <c r="J1661" s="32">
        <v>42388</v>
      </c>
      <c r="K1661" s="30"/>
      <c r="L1661" s="32">
        <v>35703</v>
      </c>
      <c r="M1661" s="30">
        <v>1100</v>
      </c>
      <c r="N1661" s="30">
        <v>0</v>
      </c>
      <c r="O1661" s="30">
        <v>0.67</v>
      </c>
      <c r="P1661" s="30">
        <v>8.0399999999999991</v>
      </c>
      <c r="Q1661" s="30">
        <v>0.66</v>
      </c>
      <c r="R1661" s="30">
        <v>3.32</v>
      </c>
      <c r="S1661" s="30">
        <v>1100</v>
      </c>
      <c r="T1661" s="30">
        <v>0</v>
      </c>
      <c r="U1661" s="30">
        <v>0</v>
      </c>
      <c r="V1661" s="30">
        <v>0.67</v>
      </c>
      <c r="W1661" s="30">
        <v>8.0399999999999991</v>
      </c>
      <c r="X1661" s="30">
        <v>0.66</v>
      </c>
      <c r="Y1661" s="30">
        <v>3.32</v>
      </c>
      <c r="Z1661" s="30">
        <v>1100</v>
      </c>
      <c r="AA1661" s="30">
        <v>8.01</v>
      </c>
      <c r="AB1661" s="30">
        <v>0</v>
      </c>
      <c r="AC1661" s="30">
        <v>0</v>
      </c>
      <c r="AD1661" s="30">
        <v>0</v>
      </c>
    </row>
    <row r="1662" spans="1:30" hidden="1">
      <c r="A1662" s="30" t="s">
        <v>10854</v>
      </c>
      <c r="B1662" s="30" t="s">
        <v>10855</v>
      </c>
      <c r="C1662" s="30" t="b">
        <v>1</v>
      </c>
      <c r="D1662" s="30" t="s">
        <v>1240</v>
      </c>
      <c r="E1662" s="30" t="s">
        <v>10607</v>
      </c>
      <c r="F1662" s="30"/>
      <c r="G1662" s="30" t="s">
        <v>10608</v>
      </c>
      <c r="H1662" s="30">
        <v>10</v>
      </c>
      <c r="I1662" s="32">
        <v>42094</v>
      </c>
      <c r="J1662" s="32">
        <v>42388</v>
      </c>
      <c r="K1662" s="32">
        <v>42443</v>
      </c>
      <c r="L1662" s="32">
        <v>36129</v>
      </c>
      <c r="M1662" s="30">
        <v>425</v>
      </c>
      <c r="N1662" s="30">
        <v>0</v>
      </c>
      <c r="O1662" s="30">
        <v>0</v>
      </c>
      <c r="P1662" s="30">
        <v>10.82</v>
      </c>
      <c r="Q1662" s="30">
        <v>0</v>
      </c>
      <c r="R1662" s="30">
        <v>0</v>
      </c>
      <c r="S1662" s="30">
        <v>407.09</v>
      </c>
      <c r="T1662" s="30">
        <v>17.91</v>
      </c>
      <c r="U1662" s="30">
        <v>17.91</v>
      </c>
      <c r="V1662" s="30">
        <v>0</v>
      </c>
      <c r="W1662" s="30">
        <v>10.82</v>
      </c>
      <c r="X1662" s="30">
        <v>0</v>
      </c>
      <c r="Y1662" s="30">
        <v>0</v>
      </c>
      <c r="Z1662" s="30">
        <v>407.09</v>
      </c>
      <c r="AA1662" s="30">
        <v>17.91</v>
      </c>
      <c r="AB1662" s="30">
        <v>17.91</v>
      </c>
      <c r="AC1662" s="30">
        <v>0</v>
      </c>
      <c r="AD1662" s="30">
        <v>-17.91</v>
      </c>
    </row>
    <row r="1663" spans="1:30" hidden="1">
      <c r="A1663" s="30" t="s">
        <v>2611</v>
      </c>
      <c r="B1663" s="30" t="s">
        <v>2612</v>
      </c>
      <c r="C1663" s="30" t="b">
        <v>1</v>
      </c>
      <c r="D1663" s="30" t="s">
        <v>1240</v>
      </c>
      <c r="E1663" s="30" t="s">
        <v>10607</v>
      </c>
      <c r="F1663" s="30"/>
      <c r="G1663" s="30" t="s">
        <v>10608</v>
      </c>
      <c r="H1663" s="30">
        <v>9</v>
      </c>
      <c r="I1663" s="32">
        <v>43008</v>
      </c>
      <c r="J1663" s="32">
        <v>42388</v>
      </c>
      <c r="K1663" s="30"/>
      <c r="L1663" s="32">
        <v>35703</v>
      </c>
      <c r="M1663" s="30">
        <v>300</v>
      </c>
      <c r="N1663" s="30">
        <v>0</v>
      </c>
      <c r="O1663" s="30">
        <v>0.18</v>
      </c>
      <c r="P1663" s="30">
        <v>2.09</v>
      </c>
      <c r="Q1663" s="30">
        <v>0.17</v>
      </c>
      <c r="R1663" s="30">
        <v>1.05</v>
      </c>
      <c r="S1663" s="30">
        <v>300</v>
      </c>
      <c r="T1663" s="30">
        <v>0</v>
      </c>
      <c r="U1663" s="30">
        <v>0</v>
      </c>
      <c r="V1663" s="30">
        <v>0.18</v>
      </c>
      <c r="W1663" s="30">
        <v>2.09</v>
      </c>
      <c r="X1663" s="30">
        <v>0.17</v>
      </c>
      <c r="Y1663" s="30">
        <v>1.05</v>
      </c>
      <c r="Z1663" s="30">
        <v>300</v>
      </c>
      <c r="AA1663" s="30">
        <v>2.27</v>
      </c>
      <c r="AB1663" s="30">
        <v>0</v>
      </c>
      <c r="AC1663" s="30">
        <v>0</v>
      </c>
      <c r="AD1663" s="30">
        <v>0</v>
      </c>
    </row>
    <row r="1664" spans="1:30" hidden="1">
      <c r="A1664" s="30" t="s">
        <v>2613</v>
      </c>
      <c r="B1664" s="30" t="s">
        <v>2614</v>
      </c>
      <c r="C1664" s="30" t="b">
        <v>1</v>
      </c>
      <c r="D1664" s="30" t="s">
        <v>1240</v>
      </c>
      <c r="E1664" s="30" t="s">
        <v>10607</v>
      </c>
      <c r="F1664" s="30"/>
      <c r="G1664" s="30" t="s">
        <v>10608</v>
      </c>
      <c r="H1664" s="30">
        <v>0</v>
      </c>
      <c r="I1664" s="32">
        <v>43190</v>
      </c>
      <c r="J1664" s="32">
        <v>42388</v>
      </c>
      <c r="K1664" s="30"/>
      <c r="L1664" s="32">
        <v>39539</v>
      </c>
      <c r="M1664" s="30">
        <v>1000.16</v>
      </c>
      <c r="N1664" s="30">
        <v>0</v>
      </c>
      <c r="O1664" s="30">
        <v>5.56</v>
      </c>
      <c r="P1664" s="30">
        <v>66.72</v>
      </c>
      <c r="Q1664" s="30">
        <v>5.56</v>
      </c>
      <c r="R1664" s="30">
        <v>66.72</v>
      </c>
      <c r="S1664" s="30">
        <v>880.59</v>
      </c>
      <c r="T1664" s="30">
        <v>119.57</v>
      </c>
      <c r="U1664" s="30">
        <v>119.57</v>
      </c>
      <c r="V1664" s="30">
        <v>5.56</v>
      </c>
      <c r="W1664" s="30">
        <v>66.72</v>
      </c>
      <c r="X1664" s="30">
        <v>5.56</v>
      </c>
      <c r="Y1664" s="30">
        <v>66.72</v>
      </c>
      <c r="Z1664" s="30">
        <v>880.59</v>
      </c>
      <c r="AA1664" s="30">
        <v>253.01</v>
      </c>
      <c r="AB1664" s="30">
        <v>0</v>
      </c>
      <c r="AC1664" s="30">
        <v>0</v>
      </c>
      <c r="AD1664" s="30">
        <v>0</v>
      </c>
    </row>
    <row r="1665" spans="1:30" hidden="1">
      <c r="A1665" s="30" t="s">
        <v>2615</v>
      </c>
      <c r="B1665" s="30" t="s">
        <v>2616</v>
      </c>
      <c r="C1665" s="30" t="b">
        <v>1</v>
      </c>
      <c r="D1665" s="30" t="s">
        <v>1240</v>
      </c>
      <c r="E1665" s="30" t="s">
        <v>10607</v>
      </c>
      <c r="F1665" s="30"/>
      <c r="G1665" s="30" t="s">
        <v>10608</v>
      </c>
      <c r="H1665" s="30">
        <v>0</v>
      </c>
      <c r="I1665" s="32">
        <v>43190</v>
      </c>
      <c r="J1665" s="32">
        <v>42388</v>
      </c>
      <c r="K1665" s="30"/>
      <c r="L1665" s="32">
        <v>39539</v>
      </c>
      <c r="M1665" s="30">
        <v>1566.34</v>
      </c>
      <c r="N1665" s="30">
        <v>0</v>
      </c>
      <c r="O1665" s="30">
        <v>8.6999999999999993</v>
      </c>
      <c r="P1665" s="30">
        <v>104.4</v>
      </c>
      <c r="Q1665" s="30">
        <v>8.6999999999999993</v>
      </c>
      <c r="R1665" s="30">
        <v>104.4</v>
      </c>
      <c r="S1665" s="30">
        <v>1364</v>
      </c>
      <c r="T1665" s="30">
        <v>202.34</v>
      </c>
      <c r="U1665" s="30">
        <v>202.34</v>
      </c>
      <c r="V1665" s="30">
        <v>8.6999999999999993</v>
      </c>
      <c r="W1665" s="30">
        <v>104.4</v>
      </c>
      <c r="X1665" s="30">
        <v>8.6999999999999993</v>
      </c>
      <c r="Y1665" s="30">
        <v>104.4</v>
      </c>
      <c r="Z1665" s="30">
        <v>1364</v>
      </c>
      <c r="AA1665" s="30">
        <v>411.14</v>
      </c>
      <c r="AB1665" s="30">
        <v>0</v>
      </c>
      <c r="AC1665" s="30">
        <v>0</v>
      </c>
      <c r="AD1665" s="30">
        <v>0</v>
      </c>
    </row>
    <row r="1666" spans="1:30" hidden="1">
      <c r="A1666" s="30" t="s">
        <v>2617</v>
      </c>
      <c r="B1666" s="30" t="s">
        <v>2618</v>
      </c>
      <c r="C1666" s="30" t="b">
        <v>1</v>
      </c>
      <c r="D1666" s="30" t="s">
        <v>1240</v>
      </c>
      <c r="E1666" s="30" t="s">
        <v>10607</v>
      </c>
      <c r="F1666" s="30"/>
      <c r="G1666" s="30" t="s">
        <v>10608</v>
      </c>
      <c r="H1666" s="30">
        <v>0</v>
      </c>
      <c r="I1666" s="32">
        <v>43190</v>
      </c>
      <c r="J1666" s="32">
        <v>42388</v>
      </c>
      <c r="K1666" s="30"/>
      <c r="L1666" s="32">
        <v>39539</v>
      </c>
      <c r="M1666" s="30">
        <v>703.63</v>
      </c>
      <c r="N1666" s="30">
        <v>0</v>
      </c>
      <c r="O1666" s="30">
        <v>3.91</v>
      </c>
      <c r="P1666" s="30">
        <v>46.92</v>
      </c>
      <c r="Q1666" s="30">
        <v>3.91</v>
      </c>
      <c r="R1666" s="30">
        <v>46.92</v>
      </c>
      <c r="S1666" s="30">
        <v>539.63</v>
      </c>
      <c r="T1666" s="30">
        <v>164</v>
      </c>
      <c r="U1666" s="30">
        <v>164</v>
      </c>
      <c r="V1666" s="30">
        <v>3.91</v>
      </c>
      <c r="W1666" s="30">
        <v>46.92</v>
      </c>
      <c r="X1666" s="30">
        <v>3.91</v>
      </c>
      <c r="Y1666" s="30">
        <v>46.92</v>
      </c>
      <c r="Z1666" s="30">
        <v>539.63</v>
      </c>
      <c r="AA1666" s="30">
        <v>257.83999999999997</v>
      </c>
      <c r="AB1666" s="30">
        <v>0</v>
      </c>
      <c r="AC1666" s="30">
        <v>0</v>
      </c>
      <c r="AD1666" s="30">
        <v>0</v>
      </c>
    </row>
    <row r="1667" spans="1:30" hidden="1">
      <c r="A1667" s="30" t="s">
        <v>2619</v>
      </c>
      <c r="B1667" s="30" t="s">
        <v>2620</v>
      </c>
      <c r="C1667" s="30" t="b">
        <v>1</v>
      </c>
      <c r="D1667" s="30" t="s">
        <v>1240</v>
      </c>
      <c r="E1667" s="30" t="s">
        <v>10607</v>
      </c>
      <c r="F1667" s="30"/>
      <c r="G1667" s="30" t="s">
        <v>10608</v>
      </c>
      <c r="H1667" s="30">
        <v>0</v>
      </c>
      <c r="I1667" s="32">
        <v>43190</v>
      </c>
      <c r="J1667" s="32">
        <v>42388</v>
      </c>
      <c r="K1667" s="30"/>
      <c r="L1667" s="32">
        <v>39539</v>
      </c>
      <c r="M1667" s="30">
        <v>922.04</v>
      </c>
      <c r="N1667" s="30">
        <v>0</v>
      </c>
      <c r="O1667" s="30">
        <v>5.12</v>
      </c>
      <c r="P1667" s="30">
        <v>61.44</v>
      </c>
      <c r="Q1667" s="30">
        <v>5.12</v>
      </c>
      <c r="R1667" s="30">
        <v>61.44</v>
      </c>
      <c r="S1667" s="30">
        <v>691.81</v>
      </c>
      <c r="T1667" s="30">
        <v>230.23</v>
      </c>
      <c r="U1667" s="30">
        <v>230.23</v>
      </c>
      <c r="V1667" s="30">
        <v>5.12</v>
      </c>
      <c r="W1667" s="30">
        <v>61.44</v>
      </c>
      <c r="X1667" s="30">
        <v>5.12</v>
      </c>
      <c r="Y1667" s="30">
        <v>61.44</v>
      </c>
      <c r="Z1667" s="30">
        <v>691.81</v>
      </c>
      <c r="AA1667" s="30">
        <v>353.11</v>
      </c>
      <c r="AB1667" s="30">
        <v>0</v>
      </c>
      <c r="AC1667" s="30">
        <v>0</v>
      </c>
      <c r="AD1667" s="30">
        <v>0</v>
      </c>
    </row>
    <row r="1668" spans="1:30" hidden="1">
      <c r="A1668" s="30" t="s">
        <v>2621</v>
      </c>
      <c r="B1668" s="30" t="s">
        <v>2622</v>
      </c>
      <c r="C1668" s="30" t="b">
        <v>1</v>
      </c>
      <c r="D1668" s="30" t="s">
        <v>1240</v>
      </c>
      <c r="E1668" s="30" t="s">
        <v>10607</v>
      </c>
      <c r="F1668" s="30"/>
      <c r="G1668" s="30" t="s">
        <v>10608</v>
      </c>
      <c r="H1668" s="30">
        <v>0</v>
      </c>
      <c r="I1668" s="32">
        <v>43190</v>
      </c>
      <c r="J1668" s="32">
        <v>42388</v>
      </c>
      <c r="K1668" s="30"/>
      <c r="L1668" s="32">
        <v>39539</v>
      </c>
      <c r="M1668" s="30">
        <v>922.04</v>
      </c>
      <c r="N1668" s="30">
        <v>0</v>
      </c>
      <c r="O1668" s="30">
        <v>5.12</v>
      </c>
      <c r="P1668" s="30">
        <v>61.44</v>
      </c>
      <c r="Q1668" s="30">
        <v>5.12</v>
      </c>
      <c r="R1668" s="30">
        <v>61.44</v>
      </c>
      <c r="S1668" s="30">
        <v>691.81</v>
      </c>
      <c r="T1668" s="30">
        <v>230.23</v>
      </c>
      <c r="U1668" s="30">
        <v>230.23</v>
      </c>
      <c r="V1668" s="30">
        <v>5.12</v>
      </c>
      <c r="W1668" s="30">
        <v>61.44</v>
      </c>
      <c r="X1668" s="30">
        <v>5.12</v>
      </c>
      <c r="Y1668" s="30">
        <v>61.44</v>
      </c>
      <c r="Z1668" s="30">
        <v>691.81</v>
      </c>
      <c r="AA1668" s="30">
        <v>353.11</v>
      </c>
      <c r="AB1668" s="30">
        <v>0</v>
      </c>
      <c r="AC1668" s="30">
        <v>0</v>
      </c>
      <c r="AD1668" s="30">
        <v>0</v>
      </c>
    </row>
    <row r="1669" spans="1:30" hidden="1">
      <c r="A1669" s="30" t="s">
        <v>2623</v>
      </c>
      <c r="B1669" s="30" t="s">
        <v>2624</v>
      </c>
      <c r="C1669" s="30" t="b">
        <v>1</v>
      </c>
      <c r="D1669" s="30" t="s">
        <v>1240</v>
      </c>
      <c r="E1669" s="30" t="s">
        <v>10607</v>
      </c>
      <c r="F1669" s="30"/>
      <c r="G1669" s="30" t="s">
        <v>10608</v>
      </c>
      <c r="H1669" s="30">
        <v>0</v>
      </c>
      <c r="I1669" s="32">
        <v>43190</v>
      </c>
      <c r="J1669" s="32">
        <v>42388</v>
      </c>
      <c r="K1669" s="30"/>
      <c r="L1669" s="32">
        <v>39539</v>
      </c>
      <c r="M1669" s="30">
        <v>922.04</v>
      </c>
      <c r="N1669" s="30">
        <v>0</v>
      </c>
      <c r="O1669" s="30">
        <v>5.12</v>
      </c>
      <c r="P1669" s="30">
        <v>61.44</v>
      </c>
      <c r="Q1669" s="30">
        <v>5.12</v>
      </c>
      <c r="R1669" s="30">
        <v>61.44</v>
      </c>
      <c r="S1669" s="30">
        <v>691.81</v>
      </c>
      <c r="T1669" s="30">
        <v>230.23</v>
      </c>
      <c r="U1669" s="30">
        <v>230.23</v>
      </c>
      <c r="V1669" s="30">
        <v>5.12</v>
      </c>
      <c r="W1669" s="30">
        <v>61.44</v>
      </c>
      <c r="X1669" s="30">
        <v>5.12</v>
      </c>
      <c r="Y1669" s="30">
        <v>61.44</v>
      </c>
      <c r="Z1669" s="30">
        <v>691.81</v>
      </c>
      <c r="AA1669" s="30">
        <v>353.11</v>
      </c>
      <c r="AB1669" s="30">
        <v>0</v>
      </c>
      <c r="AC1669" s="30">
        <v>0</v>
      </c>
      <c r="AD1669" s="30">
        <v>0</v>
      </c>
    </row>
    <row r="1670" spans="1:30" hidden="1">
      <c r="A1670" s="30" t="s">
        <v>2625</v>
      </c>
      <c r="B1670" s="30" t="s">
        <v>2626</v>
      </c>
      <c r="C1670" s="30" t="b">
        <v>1</v>
      </c>
      <c r="D1670" s="30" t="s">
        <v>1240</v>
      </c>
      <c r="E1670" s="30" t="s">
        <v>10607</v>
      </c>
      <c r="F1670" s="30"/>
      <c r="G1670" s="30" t="s">
        <v>10608</v>
      </c>
      <c r="H1670" s="30">
        <v>0</v>
      </c>
      <c r="I1670" s="32">
        <v>43190</v>
      </c>
      <c r="J1670" s="32">
        <v>42388</v>
      </c>
      <c r="K1670" s="30"/>
      <c r="L1670" s="32">
        <v>39539</v>
      </c>
      <c r="M1670" s="30">
        <v>922.04</v>
      </c>
      <c r="N1670" s="30">
        <v>0</v>
      </c>
      <c r="O1670" s="30">
        <v>5.12</v>
      </c>
      <c r="P1670" s="30">
        <v>61.44</v>
      </c>
      <c r="Q1670" s="30">
        <v>5.12</v>
      </c>
      <c r="R1670" s="30">
        <v>61.44</v>
      </c>
      <c r="S1670" s="30">
        <v>691.81</v>
      </c>
      <c r="T1670" s="30">
        <v>230.23</v>
      </c>
      <c r="U1670" s="30">
        <v>230.23</v>
      </c>
      <c r="V1670" s="30">
        <v>5.12</v>
      </c>
      <c r="W1670" s="30">
        <v>61.44</v>
      </c>
      <c r="X1670" s="30">
        <v>5.12</v>
      </c>
      <c r="Y1670" s="30">
        <v>61.44</v>
      </c>
      <c r="Z1670" s="30">
        <v>691.81</v>
      </c>
      <c r="AA1670" s="30">
        <v>353.11</v>
      </c>
      <c r="AB1670" s="30">
        <v>0</v>
      </c>
      <c r="AC1670" s="30">
        <v>0</v>
      </c>
      <c r="AD1670" s="30">
        <v>0</v>
      </c>
    </row>
    <row r="1671" spans="1:30" hidden="1">
      <c r="A1671" s="30" t="s">
        <v>2627</v>
      </c>
      <c r="B1671" s="30" t="s">
        <v>2628</v>
      </c>
      <c r="C1671" s="30" t="b">
        <v>1</v>
      </c>
      <c r="D1671" s="30" t="s">
        <v>1240</v>
      </c>
      <c r="E1671" s="30" t="s">
        <v>10607</v>
      </c>
      <c r="F1671" s="30"/>
      <c r="G1671" s="30" t="s">
        <v>10608</v>
      </c>
      <c r="H1671" s="30">
        <v>0</v>
      </c>
      <c r="I1671" s="32">
        <v>43190</v>
      </c>
      <c r="J1671" s="32">
        <v>42388</v>
      </c>
      <c r="K1671" s="30"/>
      <c r="L1671" s="32">
        <v>39539</v>
      </c>
      <c r="M1671" s="30">
        <v>433.77</v>
      </c>
      <c r="N1671" s="30">
        <v>0</v>
      </c>
      <c r="O1671" s="30">
        <v>2.41</v>
      </c>
      <c r="P1671" s="30">
        <v>28.92</v>
      </c>
      <c r="Q1671" s="30">
        <v>2.41</v>
      </c>
      <c r="R1671" s="30">
        <v>28.92</v>
      </c>
      <c r="S1671" s="30">
        <v>323.75</v>
      </c>
      <c r="T1671" s="30">
        <v>110.02</v>
      </c>
      <c r="U1671" s="30">
        <v>110.02</v>
      </c>
      <c r="V1671" s="30">
        <v>2.41</v>
      </c>
      <c r="W1671" s="30">
        <v>28.92</v>
      </c>
      <c r="X1671" s="30">
        <v>2.41</v>
      </c>
      <c r="Y1671" s="30">
        <v>28.92</v>
      </c>
      <c r="Z1671" s="30">
        <v>323.75</v>
      </c>
      <c r="AA1671" s="30">
        <v>167.86</v>
      </c>
      <c r="AB1671" s="30">
        <v>0</v>
      </c>
      <c r="AC1671" s="30">
        <v>0</v>
      </c>
      <c r="AD1671" s="30">
        <v>0</v>
      </c>
    </row>
    <row r="1672" spans="1:30" hidden="1">
      <c r="A1672" s="30" t="s">
        <v>2629</v>
      </c>
      <c r="B1672" s="30" t="s">
        <v>2630</v>
      </c>
      <c r="C1672" s="30" t="b">
        <v>1</v>
      </c>
      <c r="D1672" s="30" t="s">
        <v>1240</v>
      </c>
      <c r="E1672" s="30" t="s">
        <v>10607</v>
      </c>
      <c r="F1672" s="30"/>
      <c r="G1672" s="30" t="s">
        <v>10608</v>
      </c>
      <c r="H1672" s="30">
        <v>9</v>
      </c>
      <c r="I1672" s="32">
        <v>43008</v>
      </c>
      <c r="J1672" s="32">
        <v>42388</v>
      </c>
      <c r="K1672" s="30"/>
      <c r="L1672" s="32">
        <v>39539</v>
      </c>
      <c r="M1672" s="30">
        <v>541.4</v>
      </c>
      <c r="N1672" s="30">
        <v>0</v>
      </c>
      <c r="O1672" s="30">
        <v>3.01</v>
      </c>
      <c r="P1672" s="30">
        <v>36.119999999999997</v>
      </c>
      <c r="Q1672" s="30">
        <v>0.68</v>
      </c>
      <c r="R1672" s="30">
        <v>15.73</v>
      </c>
      <c r="S1672" s="30">
        <v>541.4</v>
      </c>
      <c r="T1672" s="30">
        <v>0</v>
      </c>
      <c r="U1672" s="30">
        <v>0</v>
      </c>
      <c r="V1672" s="30">
        <v>3.01</v>
      </c>
      <c r="W1672" s="30">
        <v>36.119999999999997</v>
      </c>
      <c r="X1672" s="30">
        <v>0.68</v>
      </c>
      <c r="Y1672" s="30">
        <v>15.73</v>
      </c>
      <c r="Z1672" s="30">
        <v>541.4</v>
      </c>
      <c r="AA1672" s="30">
        <v>51.85</v>
      </c>
      <c r="AB1672" s="30">
        <v>0</v>
      </c>
      <c r="AC1672" s="30">
        <v>0</v>
      </c>
      <c r="AD1672" s="30">
        <v>0</v>
      </c>
    </row>
    <row r="1673" spans="1:30" hidden="1">
      <c r="A1673" s="30" t="s">
        <v>2631</v>
      </c>
      <c r="B1673" s="30" t="s">
        <v>2632</v>
      </c>
      <c r="C1673" s="30" t="b">
        <v>1</v>
      </c>
      <c r="D1673" s="30" t="s">
        <v>1240</v>
      </c>
      <c r="E1673" s="30" t="s">
        <v>10607</v>
      </c>
      <c r="F1673" s="30"/>
      <c r="G1673" s="30" t="s">
        <v>10608</v>
      </c>
      <c r="H1673" s="30">
        <v>0</v>
      </c>
      <c r="I1673" s="32">
        <v>43190</v>
      </c>
      <c r="J1673" s="32">
        <v>42388</v>
      </c>
      <c r="K1673" s="30"/>
      <c r="L1673" s="32">
        <v>41363</v>
      </c>
      <c r="M1673" s="30">
        <v>1320.12</v>
      </c>
      <c r="N1673" s="30">
        <v>0</v>
      </c>
      <c r="O1673" s="30">
        <v>7.33</v>
      </c>
      <c r="P1673" s="30">
        <v>87.96</v>
      </c>
      <c r="Q1673" s="30">
        <v>7.33</v>
      </c>
      <c r="R1673" s="30">
        <v>87.96</v>
      </c>
      <c r="S1673" s="30">
        <v>446.7</v>
      </c>
      <c r="T1673" s="30">
        <v>873.42</v>
      </c>
      <c r="U1673" s="30">
        <v>873.42</v>
      </c>
      <c r="V1673" s="30">
        <v>7.33</v>
      </c>
      <c r="W1673" s="30">
        <v>87.96</v>
      </c>
      <c r="X1673" s="30">
        <v>7.33</v>
      </c>
      <c r="Y1673" s="30">
        <v>87.96</v>
      </c>
      <c r="Z1673" s="30">
        <v>446.7</v>
      </c>
      <c r="AA1673" s="30">
        <v>1056.67</v>
      </c>
      <c r="AB1673" s="30">
        <v>0</v>
      </c>
      <c r="AC1673" s="30">
        <v>0</v>
      </c>
      <c r="AD1673" s="30">
        <v>0</v>
      </c>
    </row>
    <row r="1674" spans="1:30" hidden="1">
      <c r="A1674" s="30" t="s">
        <v>2633</v>
      </c>
      <c r="B1674" s="30" t="s">
        <v>2634</v>
      </c>
      <c r="C1674" s="30" t="b">
        <v>1</v>
      </c>
      <c r="D1674" s="30" t="s">
        <v>1240</v>
      </c>
      <c r="E1674" s="30" t="s">
        <v>10607</v>
      </c>
      <c r="F1674" s="30"/>
      <c r="G1674" s="30" t="s">
        <v>10608</v>
      </c>
      <c r="H1674" s="30">
        <v>9</v>
      </c>
      <c r="I1674" s="32">
        <v>42947</v>
      </c>
      <c r="J1674" s="32">
        <v>42388</v>
      </c>
      <c r="K1674" s="30"/>
      <c r="L1674" s="32">
        <v>39539</v>
      </c>
      <c r="M1674" s="30">
        <v>813.98</v>
      </c>
      <c r="N1674" s="30">
        <v>0</v>
      </c>
      <c r="O1674" s="30">
        <v>4.5199999999999996</v>
      </c>
      <c r="P1674" s="30">
        <v>54.24</v>
      </c>
      <c r="Q1674" s="30">
        <v>3.51</v>
      </c>
      <c r="R1674" s="30">
        <v>17.07</v>
      </c>
      <c r="S1674" s="30">
        <v>813.98</v>
      </c>
      <c r="T1674" s="30">
        <v>0</v>
      </c>
      <c r="U1674" s="30">
        <v>0</v>
      </c>
      <c r="V1674" s="30">
        <v>4.5199999999999996</v>
      </c>
      <c r="W1674" s="30">
        <v>54.24</v>
      </c>
      <c r="X1674" s="30">
        <v>3.51</v>
      </c>
      <c r="Y1674" s="30">
        <v>17.07</v>
      </c>
      <c r="Z1674" s="30">
        <v>813.98</v>
      </c>
      <c r="AA1674" s="30">
        <v>71.31</v>
      </c>
      <c r="AB1674" s="30">
        <v>0</v>
      </c>
      <c r="AC1674" s="30">
        <v>0</v>
      </c>
      <c r="AD1674" s="30">
        <v>0</v>
      </c>
    </row>
    <row r="1675" spans="1:30" hidden="1">
      <c r="A1675" s="30" t="s">
        <v>2635</v>
      </c>
      <c r="B1675" s="30" t="s">
        <v>2636</v>
      </c>
      <c r="C1675" s="30" t="b">
        <v>1</v>
      </c>
      <c r="D1675" s="30" t="s">
        <v>1240</v>
      </c>
      <c r="E1675" s="30" t="s">
        <v>10607</v>
      </c>
      <c r="F1675" s="30"/>
      <c r="G1675" s="30" t="s">
        <v>10608</v>
      </c>
      <c r="H1675" s="30">
        <v>0</v>
      </c>
      <c r="I1675" s="32">
        <v>43190</v>
      </c>
      <c r="J1675" s="32">
        <v>42388</v>
      </c>
      <c r="K1675" s="30"/>
      <c r="L1675" s="32">
        <v>39539</v>
      </c>
      <c r="M1675" s="30">
        <v>922.04</v>
      </c>
      <c r="N1675" s="30">
        <v>0</v>
      </c>
      <c r="O1675" s="30">
        <v>5.12</v>
      </c>
      <c r="P1675" s="30">
        <v>61.44</v>
      </c>
      <c r="Q1675" s="30">
        <v>5.12</v>
      </c>
      <c r="R1675" s="30">
        <v>61.44</v>
      </c>
      <c r="S1675" s="30">
        <v>731.57</v>
      </c>
      <c r="T1675" s="30">
        <v>190.47</v>
      </c>
      <c r="U1675" s="30">
        <v>190.47</v>
      </c>
      <c r="V1675" s="30">
        <v>5.12</v>
      </c>
      <c r="W1675" s="30">
        <v>61.44</v>
      </c>
      <c r="X1675" s="30">
        <v>5.12</v>
      </c>
      <c r="Y1675" s="30">
        <v>61.44</v>
      </c>
      <c r="Z1675" s="30">
        <v>731.57</v>
      </c>
      <c r="AA1675" s="30">
        <v>313.35000000000002</v>
      </c>
      <c r="AB1675" s="30">
        <v>0</v>
      </c>
      <c r="AC1675" s="30">
        <v>0</v>
      </c>
      <c r="AD1675" s="30">
        <v>0</v>
      </c>
    </row>
    <row r="1676" spans="1:30" hidden="1">
      <c r="A1676" s="30" t="s">
        <v>2637</v>
      </c>
      <c r="B1676" s="30" t="s">
        <v>2638</v>
      </c>
      <c r="C1676" s="30" t="b">
        <v>1</v>
      </c>
      <c r="D1676" s="30" t="s">
        <v>1240</v>
      </c>
      <c r="E1676" s="30" t="s">
        <v>10607</v>
      </c>
      <c r="F1676" s="30"/>
      <c r="G1676" s="30" t="s">
        <v>10608</v>
      </c>
      <c r="H1676" s="30">
        <v>0</v>
      </c>
      <c r="I1676" s="32">
        <v>43190</v>
      </c>
      <c r="J1676" s="32">
        <v>42388</v>
      </c>
      <c r="K1676" s="30"/>
      <c r="L1676" s="32">
        <v>39539</v>
      </c>
      <c r="M1676" s="30">
        <v>1203.0999999999999</v>
      </c>
      <c r="N1676" s="30">
        <v>0</v>
      </c>
      <c r="O1676" s="30">
        <v>6.68</v>
      </c>
      <c r="P1676" s="30">
        <v>80.16</v>
      </c>
      <c r="Q1676" s="30">
        <v>6.68</v>
      </c>
      <c r="R1676" s="30">
        <v>80.16</v>
      </c>
      <c r="S1676" s="30">
        <v>801.91</v>
      </c>
      <c r="T1676" s="30">
        <v>401.19</v>
      </c>
      <c r="U1676" s="30">
        <v>401.19</v>
      </c>
      <c r="V1676" s="30">
        <v>6.68</v>
      </c>
      <c r="W1676" s="30">
        <v>80.16</v>
      </c>
      <c r="X1676" s="30">
        <v>6.68</v>
      </c>
      <c r="Y1676" s="30">
        <v>80.16</v>
      </c>
      <c r="Z1676" s="30">
        <v>801.91</v>
      </c>
      <c r="AA1676" s="30">
        <v>561.51</v>
      </c>
      <c r="AB1676" s="30">
        <v>0</v>
      </c>
      <c r="AC1676" s="30">
        <v>0</v>
      </c>
      <c r="AD1676" s="30">
        <v>0</v>
      </c>
    </row>
    <row r="1677" spans="1:30" hidden="1">
      <c r="A1677" s="30" t="s">
        <v>2639</v>
      </c>
      <c r="B1677" s="30" t="s">
        <v>2640</v>
      </c>
      <c r="C1677" s="30" t="b">
        <v>1</v>
      </c>
      <c r="D1677" s="30" t="s">
        <v>1240</v>
      </c>
      <c r="E1677" s="30" t="s">
        <v>10607</v>
      </c>
      <c r="F1677" s="30"/>
      <c r="G1677" s="30" t="s">
        <v>10608</v>
      </c>
      <c r="H1677" s="30">
        <v>0</v>
      </c>
      <c r="I1677" s="32">
        <v>43190</v>
      </c>
      <c r="J1677" s="32">
        <v>42388</v>
      </c>
      <c r="K1677" s="30"/>
      <c r="L1677" s="32">
        <v>39539</v>
      </c>
      <c r="M1677" s="30">
        <v>922.04</v>
      </c>
      <c r="N1677" s="30">
        <v>0</v>
      </c>
      <c r="O1677" s="30">
        <v>5.12</v>
      </c>
      <c r="P1677" s="30">
        <v>61.44</v>
      </c>
      <c r="Q1677" s="30">
        <v>5.12</v>
      </c>
      <c r="R1677" s="30">
        <v>61.44</v>
      </c>
      <c r="S1677" s="30">
        <v>691.81</v>
      </c>
      <c r="T1677" s="30">
        <v>230.23</v>
      </c>
      <c r="U1677" s="30">
        <v>230.23</v>
      </c>
      <c r="V1677" s="30">
        <v>5.12</v>
      </c>
      <c r="W1677" s="30">
        <v>61.44</v>
      </c>
      <c r="X1677" s="30">
        <v>5.12</v>
      </c>
      <c r="Y1677" s="30">
        <v>61.44</v>
      </c>
      <c r="Z1677" s="30">
        <v>691.81</v>
      </c>
      <c r="AA1677" s="30">
        <v>353.11</v>
      </c>
      <c r="AB1677" s="30">
        <v>0</v>
      </c>
      <c r="AC1677" s="30">
        <v>0</v>
      </c>
      <c r="AD1677" s="30">
        <v>0</v>
      </c>
    </row>
    <row r="1678" spans="1:30" hidden="1">
      <c r="A1678" s="30" t="s">
        <v>2641</v>
      </c>
      <c r="B1678" s="30" t="s">
        <v>2642</v>
      </c>
      <c r="C1678" s="30" t="b">
        <v>1</v>
      </c>
      <c r="D1678" s="30" t="s">
        <v>1240</v>
      </c>
      <c r="E1678" s="30" t="s">
        <v>10607</v>
      </c>
      <c r="F1678" s="30"/>
      <c r="G1678" s="30" t="s">
        <v>10608</v>
      </c>
      <c r="H1678" s="30">
        <v>0</v>
      </c>
      <c r="I1678" s="32">
        <v>43190</v>
      </c>
      <c r="J1678" s="32">
        <v>42388</v>
      </c>
      <c r="K1678" s="30"/>
      <c r="L1678" s="32">
        <v>39539</v>
      </c>
      <c r="M1678" s="30">
        <v>813.98</v>
      </c>
      <c r="N1678" s="30">
        <v>0</v>
      </c>
      <c r="O1678" s="30">
        <v>4.5199999999999996</v>
      </c>
      <c r="P1678" s="30">
        <v>54.24</v>
      </c>
      <c r="Q1678" s="30">
        <v>4.5199999999999996</v>
      </c>
      <c r="R1678" s="30">
        <v>54.24</v>
      </c>
      <c r="S1678" s="30">
        <v>569.04999999999995</v>
      </c>
      <c r="T1678" s="30">
        <v>244.93</v>
      </c>
      <c r="U1678" s="30">
        <v>244.93</v>
      </c>
      <c r="V1678" s="30">
        <v>4.5199999999999996</v>
      </c>
      <c r="W1678" s="30">
        <v>54.24</v>
      </c>
      <c r="X1678" s="30">
        <v>4.5199999999999996</v>
      </c>
      <c r="Y1678" s="30">
        <v>54.24</v>
      </c>
      <c r="Z1678" s="30">
        <v>569.04999999999995</v>
      </c>
      <c r="AA1678" s="30">
        <v>353.41</v>
      </c>
      <c r="AB1678" s="30">
        <v>0</v>
      </c>
      <c r="AC1678" s="30">
        <v>0</v>
      </c>
      <c r="AD1678" s="30">
        <v>0</v>
      </c>
    </row>
    <row r="1679" spans="1:30" hidden="1">
      <c r="A1679" s="30" t="s">
        <v>2643</v>
      </c>
      <c r="B1679" s="30" t="s">
        <v>2644</v>
      </c>
      <c r="C1679" s="30" t="b">
        <v>1</v>
      </c>
      <c r="D1679" s="30" t="s">
        <v>1240</v>
      </c>
      <c r="E1679" s="30" t="s">
        <v>10607</v>
      </c>
      <c r="F1679" s="30"/>
      <c r="G1679" s="30" t="s">
        <v>10608</v>
      </c>
      <c r="H1679" s="30">
        <v>0</v>
      </c>
      <c r="I1679" s="32">
        <v>43190</v>
      </c>
      <c r="J1679" s="32">
        <v>42388</v>
      </c>
      <c r="K1679" s="30"/>
      <c r="L1679" s="32">
        <v>41000</v>
      </c>
      <c r="M1679" s="30">
        <v>541</v>
      </c>
      <c r="N1679" s="30">
        <v>0</v>
      </c>
      <c r="O1679" s="30">
        <v>3.01</v>
      </c>
      <c r="P1679" s="30">
        <v>36.119999999999997</v>
      </c>
      <c r="Q1679" s="30">
        <v>3.01</v>
      </c>
      <c r="R1679" s="30">
        <v>36.119999999999997</v>
      </c>
      <c r="S1679" s="30">
        <v>216.54</v>
      </c>
      <c r="T1679" s="30">
        <v>324.45999999999998</v>
      </c>
      <c r="U1679" s="30">
        <v>324.45999999999998</v>
      </c>
      <c r="V1679" s="30">
        <v>3.01</v>
      </c>
      <c r="W1679" s="30">
        <v>36.119999999999997</v>
      </c>
      <c r="X1679" s="30">
        <v>3.01</v>
      </c>
      <c r="Y1679" s="30">
        <v>36.119999999999997</v>
      </c>
      <c r="Z1679" s="30">
        <v>216.54</v>
      </c>
      <c r="AA1679" s="30">
        <v>396.7</v>
      </c>
      <c r="AB1679" s="30">
        <v>0</v>
      </c>
      <c r="AC1679" s="30">
        <v>0</v>
      </c>
      <c r="AD1679" s="30">
        <v>0</v>
      </c>
    </row>
    <row r="1680" spans="1:30" hidden="1">
      <c r="A1680" s="30" t="s">
        <v>2645</v>
      </c>
      <c r="B1680" s="30" t="s">
        <v>2646</v>
      </c>
      <c r="C1680" s="30" t="b">
        <v>1</v>
      </c>
      <c r="D1680" s="30" t="s">
        <v>1240</v>
      </c>
      <c r="E1680" s="30" t="s">
        <v>10607</v>
      </c>
      <c r="F1680" s="30"/>
      <c r="G1680" s="30" t="s">
        <v>10608</v>
      </c>
      <c r="H1680" s="30">
        <v>0</v>
      </c>
      <c r="I1680" s="32">
        <v>43190</v>
      </c>
      <c r="J1680" s="32">
        <v>42388</v>
      </c>
      <c r="K1680" s="30"/>
      <c r="L1680" s="32">
        <v>37955</v>
      </c>
      <c r="M1680" s="30">
        <v>699</v>
      </c>
      <c r="N1680" s="30">
        <v>0</v>
      </c>
      <c r="O1680" s="30">
        <v>3.88</v>
      </c>
      <c r="P1680" s="30">
        <v>46.56</v>
      </c>
      <c r="Q1680" s="30">
        <v>3.88</v>
      </c>
      <c r="R1680" s="30">
        <v>46.56</v>
      </c>
      <c r="S1680" s="30">
        <v>641.55999999999995</v>
      </c>
      <c r="T1680" s="30">
        <v>57.44</v>
      </c>
      <c r="U1680" s="30">
        <v>57.44</v>
      </c>
      <c r="V1680" s="30">
        <v>3.88</v>
      </c>
      <c r="W1680" s="30">
        <v>46.56</v>
      </c>
      <c r="X1680" s="30">
        <v>3.88</v>
      </c>
      <c r="Y1680" s="30">
        <v>46.56</v>
      </c>
      <c r="Z1680" s="30">
        <v>641.55999999999995</v>
      </c>
      <c r="AA1680" s="30">
        <v>702.88</v>
      </c>
      <c r="AB1680" s="30">
        <v>0</v>
      </c>
      <c r="AC1680" s="30">
        <v>0</v>
      </c>
      <c r="AD1680" s="30">
        <v>0</v>
      </c>
    </row>
    <row r="1681" spans="1:30" hidden="1">
      <c r="A1681" s="30" t="s">
        <v>2647</v>
      </c>
      <c r="B1681" s="30" t="s">
        <v>2648</v>
      </c>
      <c r="C1681" s="30" t="b">
        <v>1</v>
      </c>
      <c r="D1681" s="30" t="s">
        <v>1240</v>
      </c>
      <c r="E1681" s="30" t="s">
        <v>10607</v>
      </c>
      <c r="F1681" s="30"/>
      <c r="G1681" s="30" t="s">
        <v>10608</v>
      </c>
      <c r="H1681" s="30">
        <v>0</v>
      </c>
      <c r="I1681" s="32">
        <v>43190</v>
      </c>
      <c r="J1681" s="32">
        <v>42388</v>
      </c>
      <c r="K1681" s="30"/>
      <c r="L1681" s="32">
        <v>39539</v>
      </c>
      <c r="M1681" s="30">
        <v>721.92</v>
      </c>
      <c r="N1681" s="30">
        <v>0</v>
      </c>
      <c r="O1681" s="30">
        <v>4.01</v>
      </c>
      <c r="P1681" s="30">
        <v>48.12</v>
      </c>
      <c r="Q1681" s="30">
        <v>4.01</v>
      </c>
      <c r="R1681" s="30">
        <v>48.12</v>
      </c>
      <c r="S1681" s="30">
        <v>639.03</v>
      </c>
      <c r="T1681" s="30">
        <v>82.89</v>
      </c>
      <c r="U1681" s="30">
        <v>82.89</v>
      </c>
      <c r="V1681" s="30">
        <v>4.01</v>
      </c>
      <c r="W1681" s="30">
        <v>48.12</v>
      </c>
      <c r="X1681" s="30">
        <v>4.01</v>
      </c>
      <c r="Y1681" s="30">
        <v>48.12</v>
      </c>
      <c r="Z1681" s="30">
        <v>639.03</v>
      </c>
      <c r="AA1681" s="30">
        <v>179.13</v>
      </c>
      <c r="AB1681" s="30">
        <v>0</v>
      </c>
      <c r="AC1681" s="30">
        <v>0</v>
      </c>
      <c r="AD1681" s="30">
        <v>0</v>
      </c>
    </row>
    <row r="1682" spans="1:30" hidden="1">
      <c r="A1682" s="30" t="s">
        <v>2649</v>
      </c>
      <c r="B1682" s="30" t="s">
        <v>2650</v>
      </c>
      <c r="C1682" s="30" t="b">
        <v>1</v>
      </c>
      <c r="D1682" s="30" t="s">
        <v>1240</v>
      </c>
      <c r="E1682" s="30" t="s">
        <v>10607</v>
      </c>
      <c r="F1682" s="30"/>
      <c r="G1682" s="30" t="s">
        <v>10608</v>
      </c>
      <c r="H1682" s="30">
        <v>0</v>
      </c>
      <c r="I1682" s="32">
        <v>43190</v>
      </c>
      <c r="J1682" s="32">
        <v>42388</v>
      </c>
      <c r="K1682" s="30"/>
      <c r="L1682" s="32">
        <v>39539</v>
      </c>
      <c r="M1682" s="30">
        <v>328.12</v>
      </c>
      <c r="N1682" s="30">
        <v>0</v>
      </c>
      <c r="O1682" s="30">
        <v>1.82</v>
      </c>
      <c r="P1682" s="30">
        <v>21.84</v>
      </c>
      <c r="Q1682" s="30">
        <v>1.82</v>
      </c>
      <c r="R1682" s="30">
        <v>21.84</v>
      </c>
      <c r="S1682" s="30">
        <v>229.28</v>
      </c>
      <c r="T1682" s="30">
        <v>98.84</v>
      </c>
      <c r="U1682" s="30">
        <v>98.84</v>
      </c>
      <c r="V1682" s="30">
        <v>1.82</v>
      </c>
      <c r="W1682" s="30">
        <v>21.84</v>
      </c>
      <c r="X1682" s="30">
        <v>1.82</v>
      </c>
      <c r="Y1682" s="30">
        <v>21.84</v>
      </c>
      <c r="Z1682" s="30">
        <v>229.28</v>
      </c>
      <c r="AA1682" s="30">
        <v>142.52000000000001</v>
      </c>
      <c r="AB1682" s="30">
        <v>0</v>
      </c>
      <c r="AC1682" s="30">
        <v>0</v>
      </c>
      <c r="AD1682" s="30">
        <v>0</v>
      </c>
    </row>
    <row r="1683" spans="1:30" hidden="1">
      <c r="A1683" s="30" t="s">
        <v>2651</v>
      </c>
      <c r="B1683" s="30" t="s">
        <v>2231</v>
      </c>
      <c r="C1683" s="30" t="b">
        <v>1</v>
      </c>
      <c r="D1683" s="30" t="s">
        <v>1240</v>
      </c>
      <c r="E1683" s="30" t="s">
        <v>10607</v>
      </c>
      <c r="F1683" s="30"/>
      <c r="G1683" s="30" t="s">
        <v>10608</v>
      </c>
      <c r="H1683" s="30">
        <v>9</v>
      </c>
      <c r="I1683" s="32">
        <v>43190</v>
      </c>
      <c r="J1683" s="32">
        <v>42388</v>
      </c>
      <c r="K1683" s="30"/>
      <c r="L1683" s="32">
        <v>41360</v>
      </c>
      <c r="M1683" s="30">
        <v>1312.25</v>
      </c>
      <c r="N1683" s="30">
        <v>0</v>
      </c>
      <c r="O1683" s="30">
        <v>21.87</v>
      </c>
      <c r="P1683" s="30">
        <v>262.44</v>
      </c>
      <c r="Q1683" s="30">
        <v>15.98</v>
      </c>
      <c r="R1683" s="30">
        <v>256.55</v>
      </c>
      <c r="S1683" s="30">
        <v>1312.25</v>
      </c>
      <c r="T1683" s="30">
        <v>0</v>
      </c>
      <c r="U1683" s="30">
        <v>0</v>
      </c>
      <c r="V1683" s="30">
        <v>21.87</v>
      </c>
      <c r="W1683" s="30">
        <v>262.44</v>
      </c>
      <c r="X1683" s="30">
        <v>15.98</v>
      </c>
      <c r="Y1683" s="30">
        <v>256.55</v>
      </c>
      <c r="Z1683" s="30">
        <v>1312.25</v>
      </c>
      <c r="AA1683" s="30">
        <v>540.86</v>
      </c>
      <c r="AB1683" s="30">
        <v>0</v>
      </c>
      <c r="AC1683" s="30">
        <v>0</v>
      </c>
      <c r="AD1683" s="30">
        <v>0</v>
      </c>
    </row>
    <row r="1684" spans="1:30" hidden="1">
      <c r="A1684" s="30" t="s">
        <v>2652</v>
      </c>
      <c r="B1684" s="30" t="s">
        <v>2653</v>
      </c>
      <c r="C1684" s="30" t="b">
        <v>1</v>
      </c>
      <c r="D1684" s="30" t="s">
        <v>1240</v>
      </c>
      <c r="E1684" s="30" t="s">
        <v>10607</v>
      </c>
      <c r="F1684" s="30"/>
      <c r="G1684" s="30" t="s">
        <v>10608</v>
      </c>
      <c r="H1684" s="30">
        <v>0</v>
      </c>
      <c r="I1684" s="32">
        <v>43190</v>
      </c>
      <c r="J1684" s="32">
        <v>42388</v>
      </c>
      <c r="K1684" s="30"/>
      <c r="L1684" s="32">
        <v>41363</v>
      </c>
      <c r="M1684" s="30">
        <v>2873.94</v>
      </c>
      <c r="N1684" s="30">
        <v>0</v>
      </c>
      <c r="O1684" s="30">
        <v>15.97</v>
      </c>
      <c r="P1684" s="30">
        <v>191.64</v>
      </c>
      <c r="Q1684" s="30">
        <v>15.97</v>
      </c>
      <c r="R1684" s="30">
        <v>191.64</v>
      </c>
      <c r="S1684" s="30">
        <v>973.06</v>
      </c>
      <c r="T1684" s="30">
        <v>1900.88</v>
      </c>
      <c r="U1684" s="30">
        <v>1900.88</v>
      </c>
      <c r="V1684" s="30">
        <v>15.97</v>
      </c>
      <c r="W1684" s="30">
        <v>191.64</v>
      </c>
      <c r="X1684" s="30">
        <v>15.97</v>
      </c>
      <c r="Y1684" s="30">
        <v>191.64</v>
      </c>
      <c r="Z1684" s="30">
        <v>973.06</v>
      </c>
      <c r="AA1684" s="30">
        <v>2300.13</v>
      </c>
      <c r="AB1684" s="30">
        <v>0</v>
      </c>
      <c r="AC1684" s="30">
        <v>0</v>
      </c>
      <c r="AD1684" s="30">
        <v>0</v>
      </c>
    </row>
    <row r="1685" spans="1:30" hidden="1">
      <c r="A1685" s="30" t="s">
        <v>2654</v>
      </c>
      <c r="B1685" s="30" t="s">
        <v>2655</v>
      </c>
      <c r="C1685" s="30" t="b">
        <v>1</v>
      </c>
      <c r="D1685" s="30" t="s">
        <v>1240</v>
      </c>
      <c r="E1685" s="30" t="s">
        <v>10607</v>
      </c>
      <c r="F1685" s="30"/>
      <c r="G1685" s="30" t="s">
        <v>10608</v>
      </c>
      <c r="H1685" s="30">
        <v>0</v>
      </c>
      <c r="I1685" s="32">
        <v>43190</v>
      </c>
      <c r="J1685" s="32">
        <v>42388</v>
      </c>
      <c r="K1685" s="30"/>
      <c r="L1685" s="32">
        <v>41363</v>
      </c>
      <c r="M1685" s="30">
        <v>2873.94</v>
      </c>
      <c r="N1685" s="30">
        <v>0</v>
      </c>
      <c r="O1685" s="30">
        <v>15.97</v>
      </c>
      <c r="P1685" s="30">
        <v>191.64</v>
      </c>
      <c r="Q1685" s="30">
        <v>15.97</v>
      </c>
      <c r="R1685" s="30">
        <v>191.64</v>
      </c>
      <c r="S1685" s="30">
        <v>973.06</v>
      </c>
      <c r="T1685" s="30">
        <v>1900.88</v>
      </c>
      <c r="U1685" s="30">
        <v>1900.88</v>
      </c>
      <c r="V1685" s="30">
        <v>15.97</v>
      </c>
      <c r="W1685" s="30">
        <v>191.64</v>
      </c>
      <c r="X1685" s="30">
        <v>15.97</v>
      </c>
      <c r="Y1685" s="30">
        <v>191.64</v>
      </c>
      <c r="Z1685" s="30">
        <v>973.06</v>
      </c>
      <c r="AA1685" s="30">
        <v>2300.13</v>
      </c>
      <c r="AB1685" s="30">
        <v>0</v>
      </c>
      <c r="AC1685" s="30">
        <v>0</v>
      </c>
      <c r="AD1685" s="30">
        <v>0</v>
      </c>
    </row>
    <row r="1686" spans="1:30" hidden="1">
      <c r="A1686" s="30" t="s">
        <v>2656</v>
      </c>
      <c r="B1686" s="30" t="s">
        <v>2657</v>
      </c>
      <c r="C1686" s="30" t="b">
        <v>1</v>
      </c>
      <c r="D1686" s="30" t="s">
        <v>1240</v>
      </c>
      <c r="E1686" s="30" t="s">
        <v>10607</v>
      </c>
      <c r="F1686" s="30"/>
      <c r="G1686" s="30" t="s">
        <v>10608</v>
      </c>
      <c r="H1686" s="30">
        <v>0</v>
      </c>
      <c r="I1686" s="32">
        <v>43190</v>
      </c>
      <c r="J1686" s="32">
        <v>42388</v>
      </c>
      <c r="K1686" s="30"/>
      <c r="L1686" s="32">
        <v>41363</v>
      </c>
      <c r="M1686" s="30">
        <v>2873.94</v>
      </c>
      <c r="N1686" s="30">
        <v>0</v>
      </c>
      <c r="O1686" s="30">
        <v>15.97</v>
      </c>
      <c r="P1686" s="30">
        <v>191.64</v>
      </c>
      <c r="Q1686" s="30">
        <v>15.97</v>
      </c>
      <c r="R1686" s="30">
        <v>191.64</v>
      </c>
      <c r="S1686" s="30">
        <v>973.06</v>
      </c>
      <c r="T1686" s="30">
        <v>1900.88</v>
      </c>
      <c r="U1686" s="30">
        <v>1900.88</v>
      </c>
      <c r="V1686" s="30">
        <v>15.97</v>
      </c>
      <c r="W1686" s="30">
        <v>191.64</v>
      </c>
      <c r="X1686" s="30">
        <v>15.97</v>
      </c>
      <c r="Y1686" s="30">
        <v>191.64</v>
      </c>
      <c r="Z1686" s="30">
        <v>973.06</v>
      </c>
      <c r="AA1686" s="30">
        <v>2300.13</v>
      </c>
      <c r="AB1686" s="30">
        <v>0</v>
      </c>
      <c r="AC1686" s="30">
        <v>0</v>
      </c>
      <c r="AD1686" s="30">
        <v>0</v>
      </c>
    </row>
    <row r="1687" spans="1:30" hidden="1">
      <c r="A1687" s="30" t="s">
        <v>2658</v>
      </c>
      <c r="B1687" s="30" t="s">
        <v>2659</v>
      </c>
      <c r="C1687" s="30" t="b">
        <v>1</v>
      </c>
      <c r="D1687" s="30" t="s">
        <v>1240</v>
      </c>
      <c r="E1687" s="30" t="s">
        <v>10607</v>
      </c>
      <c r="F1687" s="30"/>
      <c r="G1687" s="30" t="s">
        <v>10608</v>
      </c>
      <c r="H1687" s="30">
        <v>0</v>
      </c>
      <c r="I1687" s="32">
        <v>43190</v>
      </c>
      <c r="J1687" s="32">
        <v>42388</v>
      </c>
      <c r="K1687" s="30"/>
      <c r="L1687" s="32">
        <v>41363</v>
      </c>
      <c r="M1687" s="30">
        <v>2873.94</v>
      </c>
      <c r="N1687" s="30">
        <v>0</v>
      </c>
      <c r="O1687" s="30">
        <v>15.97</v>
      </c>
      <c r="P1687" s="30">
        <v>191.64</v>
      </c>
      <c r="Q1687" s="30">
        <v>15.97</v>
      </c>
      <c r="R1687" s="30">
        <v>191.64</v>
      </c>
      <c r="S1687" s="30">
        <v>973.06</v>
      </c>
      <c r="T1687" s="30">
        <v>1900.88</v>
      </c>
      <c r="U1687" s="30">
        <v>1900.88</v>
      </c>
      <c r="V1687" s="30">
        <v>15.97</v>
      </c>
      <c r="W1687" s="30">
        <v>191.64</v>
      </c>
      <c r="X1687" s="30">
        <v>15.97</v>
      </c>
      <c r="Y1687" s="30">
        <v>191.64</v>
      </c>
      <c r="Z1687" s="30">
        <v>973.06</v>
      </c>
      <c r="AA1687" s="30">
        <v>2300.13</v>
      </c>
      <c r="AB1687" s="30">
        <v>0</v>
      </c>
      <c r="AC1687" s="30">
        <v>0</v>
      </c>
      <c r="AD1687" s="30">
        <v>0</v>
      </c>
    </row>
    <row r="1688" spans="1:30" hidden="1">
      <c r="A1688" s="30" t="s">
        <v>2660</v>
      </c>
      <c r="B1688" s="30" t="s">
        <v>2661</v>
      </c>
      <c r="C1688" s="30" t="b">
        <v>1</v>
      </c>
      <c r="D1688" s="30" t="s">
        <v>1240</v>
      </c>
      <c r="E1688" s="30" t="s">
        <v>10607</v>
      </c>
      <c r="F1688" s="30"/>
      <c r="G1688" s="30" t="s">
        <v>10608</v>
      </c>
      <c r="H1688" s="30">
        <v>9</v>
      </c>
      <c r="I1688" s="32">
        <v>42825</v>
      </c>
      <c r="J1688" s="32">
        <v>42388</v>
      </c>
      <c r="K1688" s="30"/>
      <c r="L1688" s="32">
        <v>39329</v>
      </c>
      <c r="M1688" s="30">
        <v>1155.5</v>
      </c>
      <c r="N1688" s="30">
        <v>0</v>
      </c>
      <c r="O1688" s="30">
        <v>0</v>
      </c>
      <c r="P1688" s="30">
        <v>5.36</v>
      </c>
      <c r="Q1688" s="30">
        <v>0</v>
      </c>
      <c r="R1688" s="30">
        <v>0</v>
      </c>
      <c r="S1688" s="30">
        <v>1155.5</v>
      </c>
      <c r="T1688" s="30">
        <v>0</v>
      </c>
      <c r="U1688" s="30">
        <v>0</v>
      </c>
      <c r="V1688" s="30">
        <v>0</v>
      </c>
      <c r="W1688" s="30">
        <v>5.36</v>
      </c>
      <c r="X1688" s="30">
        <v>0</v>
      </c>
      <c r="Y1688" s="30">
        <v>0</v>
      </c>
      <c r="Z1688" s="30">
        <v>1155.5</v>
      </c>
      <c r="AA1688" s="30">
        <v>0</v>
      </c>
      <c r="AB1688" s="30">
        <v>0</v>
      </c>
      <c r="AC1688" s="30">
        <v>0</v>
      </c>
      <c r="AD1688" s="30">
        <v>0</v>
      </c>
    </row>
    <row r="1689" spans="1:30" hidden="1">
      <c r="A1689" s="30" t="s">
        <v>2662</v>
      </c>
      <c r="B1689" s="30" t="s">
        <v>2663</v>
      </c>
      <c r="C1689" s="30" t="b">
        <v>1</v>
      </c>
      <c r="D1689" s="30" t="s">
        <v>1240</v>
      </c>
      <c r="E1689" s="30" t="s">
        <v>10607</v>
      </c>
      <c r="F1689" s="30"/>
      <c r="G1689" s="30" t="s">
        <v>10608</v>
      </c>
      <c r="H1689" s="30">
        <v>0</v>
      </c>
      <c r="I1689" s="32">
        <v>43190</v>
      </c>
      <c r="J1689" s="32">
        <v>42388</v>
      </c>
      <c r="K1689" s="30"/>
      <c r="L1689" s="32">
        <v>39539</v>
      </c>
      <c r="M1689" s="30">
        <v>1566.34</v>
      </c>
      <c r="N1689" s="30">
        <v>0</v>
      </c>
      <c r="O1689" s="30">
        <v>8.6999999999999993</v>
      </c>
      <c r="P1689" s="30">
        <v>104.4</v>
      </c>
      <c r="Q1689" s="30">
        <v>8.6999999999999993</v>
      </c>
      <c r="R1689" s="30">
        <v>104.4</v>
      </c>
      <c r="S1689" s="30">
        <v>1044.17</v>
      </c>
      <c r="T1689" s="30">
        <v>522.16999999999996</v>
      </c>
      <c r="U1689" s="30">
        <v>522.16999999999996</v>
      </c>
      <c r="V1689" s="30">
        <v>8.6999999999999993</v>
      </c>
      <c r="W1689" s="30">
        <v>104.4</v>
      </c>
      <c r="X1689" s="30">
        <v>8.6999999999999993</v>
      </c>
      <c r="Y1689" s="30">
        <v>104.4</v>
      </c>
      <c r="Z1689" s="30">
        <v>1044.17</v>
      </c>
      <c r="AA1689" s="30">
        <v>730.97</v>
      </c>
      <c r="AB1689" s="30">
        <v>0</v>
      </c>
      <c r="AC1689" s="30">
        <v>0</v>
      </c>
      <c r="AD1689" s="30">
        <v>0</v>
      </c>
    </row>
    <row r="1690" spans="1:30" hidden="1">
      <c r="A1690" s="30" t="s">
        <v>10856</v>
      </c>
      <c r="B1690" s="30" t="s">
        <v>10857</v>
      </c>
      <c r="C1690" s="30" t="b">
        <v>1</v>
      </c>
      <c r="D1690" s="30" t="s">
        <v>1240</v>
      </c>
      <c r="E1690" s="30" t="s">
        <v>10607</v>
      </c>
      <c r="F1690" s="30"/>
      <c r="G1690" s="30" t="s">
        <v>10608</v>
      </c>
      <c r="H1690" s="30">
        <v>10</v>
      </c>
      <c r="I1690" s="32">
        <v>42094</v>
      </c>
      <c r="J1690" s="32">
        <v>42388</v>
      </c>
      <c r="K1690" s="32">
        <v>42443</v>
      </c>
      <c r="L1690" s="32">
        <v>39171</v>
      </c>
      <c r="M1690" s="30">
        <v>1838.25</v>
      </c>
      <c r="N1690" s="30">
        <v>0</v>
      </c>
      <c r="O1690" s="30">
        <v>0</v>
      </c>
      <c r="P1690" s="30">
        <v>121.44</v>
      </c>
      <c r="Q1690" s="30">
        <v>0</v>
      </c>
      <c r="R1690" s="30">
        <v>0</v>
      </c>
      <c r="S1690" s="30">
        <v>989.5</v>
      </c>
      <c r="T1690" s="30">
        <v>848.75</v>
      </c>
      <c r="U1690" s="30">
        <v>848.75</v>
      </c>
      <c r="V1690" s="30">
        <v>0</v>
      </c>
      <c r="W1690" s="30">
        <v>121.44</v>
      </c>
      <c r="X1690" s="30">
        <v>0</v>
      </c>
      <c r="Y1690" s="30">
        <v>0</v>
      </c>
      <c r="Z1690" s="30">
        <v>989.5</v>
      </c>
      <c r="AA1690" s="30">
        <v>848.75</v>
      </c>
      <c r="AB1690" s="30">
        <v>848.75</v>
      </c>
      <c r="AC1690" s="30">
        <v>0</v>
      </c>
      <c r="AD1690" s="30">
        <v>-848.75</v>
      </c>
    </row>
    <row r="1691" spans="1:30" hidden="1">
      <c r="A1691" s="30" t="s">
        <v>2664</v>
      </c>
      <c r="B1691" s="30" t="s">
        <v>2665</v>
      </c>
      <c r="C1691" s="30" t="b">
        <v>1</v>
      </c>
      <c r="D1691" s="30" t="s">
        <v>1240</v>
      </c>
      <c r="E1691" s="30" t="s">
        <v>10607</v>
      </c>
      <c r="F1691" s="30"/>
      <c r="G1691" s="30" t="s">
        <v>10608</v>
      </c>
      <c r="H1691" s="30">
        <v>9</v>
      </c>
      <c r="I1691" s="32">
        <v>42978</v>
      </c>
      <c r="J1691" s="32">
        <v>42388</v>
      </c>
      <c r="K1691" s="30"/>
      <c r="L1691" s="32">
        <v>37164</v>
      </c>
      <c r="M1691" s="30">
        <v>999</v>
      </c>
      <c r="N1691" s="30">
        <v>0</v>
      </c>
      <c r="O1691" s="30">
        <v>4.83</v>
      </c>
      <c r="P1691" s="30">
        <v>57.96</v>
      </c>
      <c r="Q1691" s="30">
        <v>4.82</v>
      </c>
      <c r="R1691" s="30">
        <v>24.14</v>
      </c>
      <c r="S1691" s="30">
        <v>999</v>
      </c>
      <c r="T1691" s="30">
        <v>0</v>
      </c>
      <c r="U1691" s="30">
        <v>0</v>
      </c>
      <c r="V1691" s="30">
        <v>4.83</v>
      </c>
      <c r="W1691" s="30">
        <v>57.96</v>
      </c>
      <c r="X1691" s="30">
        <v>4.82</v>
      </c>
      <c r="Y1691" s="30">
        <v>24.14</v>
      </c>
      <c r="Z1691" s="30">
        <v>999</v>
      </c>
      <c r="AA1691" s="30">
        <v>57.95</v>
      </c>
      <c r="AB1691" s="30">
        <v>0</v>
      </c>
      <c r="AC1691" s="30">
        <v>0</v>
      </c>
      <c r="AD1691" s="30">
        <v>0</v>
      </c>
    </row>
    <row r="1692" spans="1:30" hidden="1">
      <c r="A1692" s="30" t="s">
        <v>2666</v>
      </c>
      <c r="B1692" s="30" t="s">
        <v>10858</v>
      </c>
      <c r="C1692" s="30" t="b">
        <v>1</v>
      </c>
      <c r="D1692" s="30" t="s">
        <v>1240</v>
      </c>
      <c r="E1692" s="30" t="s">
        <v>10607</v>
      </c>
      <c r="F1692" s="30"/>
      <c r="G1692" s="30" t="s">
        <v>10608</v>
      </c>
      <c r="H1692" s="30">
        <v>0</v>
      </c>
      <c r="I1692" s="32">
        <v>43190</v>
      </c>
      <c r="J1692" s="32">
        <v>42388</v>
      </c>
      <c r="K1692" s="30"/>
      <c r="L1692" s="32">
        <v>39539</v>
      </c>
      <c r="M1692" s="30">
        <v>1000.16</v>
      </c>
      <c r="N1692" s="30">
        <v>0</v>
      </c>
      <c r="O1692" s="30">
        <v>5.56</v>
      </c>
      <c r="P1692" s="30">
        <v>66.72</v>
      </c>
      <c r="Q1692" s="30">
        <v>5.56</v>
      </c>
      <c r="R1692" s="30">
        <v>66.72</v>
      </c>
      <c r="S1692" s="30">
        <v>880.59</v>
      </c>
      <c r="T1692" s="30">
        <v>119.57</v>
      </c>
      <c r="U1692" s="30">
        <v>119.57</v>
      </c>
      <c r="V1692" s="30">
        <v>5.56</v>
      </c>
      <c r="W1692" s="30">
        <v>66.72</v>
      </c>
      <c r="X1692" s="30">
        <v>5.56</v>
      </c>
      <c r="Y1692" s="30">
        <v>66.72</v>
      </c>
      <c r="Z1692" s="30">
        <v>880.59</v>
      </c>
      <c r="AA1692" s="30">
        <v>253.01</v>
      </c>
      <c r="AB1692" s="30">
        <v>0</v>
      </c>
      <c r="AC1692" s="30">
        <v>0</v>
      </c>
      <c r="AD1692" s="30">
        <v>0</v>
      </c>
    </row>
    <row r="1693" spans="1:30" hidden="1">
      <c r="A1693" s="30" t="s">
        <v>2667</v>
      </c>
      <c r="B1693" s="30" t="s">
        <v>2668</v>
      </c>
      <c r="C1693" s="30" t="b">
        <v>1</v>
      </c>
      <c r="D1693" s="30" t="s">
        <v>1240</v>
      </c>
      <c r="E1693" s="30" t="s">
        <v>10607</v>
      </c>
      <c r="F1693" s="30"/>
      <c r="G1693" s="30" t="s">
        <v>10608</v>
      </c>
      <c r="H1693" s="30">
        <v>0</v>
      </c>
      <c r="I1693" s="32">
        <v>43190</v>
      </c>
      <c r="J1693" s="32">
        <v>42388</v>
      </c>
      <c r="K1693" s="30"/>
      <c r="L1693" s="32">
        <v>38045</v>
      </c>
      <c r="M1693" s="30">
        <v>3159</v>
      </c>
      <c r="N1693" s="30">
        <v>0</v>
      </c>
      <c r="O1693" s="30">
        <v>17.55</v>
      </c>
      <c r="P1693" s="30">
        <v>210.6</v>
      </c>
      <c r="Q1693" s="30">
        <v>17.55</v>
      </c>
      <c r="R1693" s="30">
        <v>210.6</v>
      </c>
      <c r="S1693" s="30">
        <v>2935</v>
      </c>
      <c r="T1693" s="30">
        <v>224</v>
      </c>
      <c r="U1693" s="30">
        <v>224</v>
      </c>
      <c r="V1693" s="30">
        <v>17.55</v>
      </c>
      <c r="W1693" s="30">
        <v>210.6</v>
      </c>
      <c r="X1693" s="30">
        <v>17.55</v>
      </c>
      <c r="Y1693" s="30">
        <v>210.6</v>
      </c>
      <c r="Z1693" s="30">
        <v>2935</v>
      </c>
      <c r="AA1693" s="30">
        <v>680.3</v>
      </c>
      <c r="AB1693" s="30">
        <v>0</v>
      </c>
      <c r="AC1693" s="30">
        <v>0</v>
      </c>
      <c r="AD1693" s="30">
        <v>0</v>
      </c>
    </row>
    <row r="1694" spans="1:30" hidden="1">
      <c r="A1694" s="30" t="s">
        <v>2669</v>
      </c>
      <c r="B1694" s="30" t="s">
        <v>10859</v>
      </c>
      <c r="C1694" s="30" t="b">
        <v>1</v>
      </c>
      <c r="D1694" s="30" t="s">
        <v>1240</v>
      </c>
      <c r="E1694" s="30" t="s">
        <v>10607</v>
      </c>
      <c r="F1694" s="30"/>
      <c r="G1694" s="30" t="s">
        <v>10608</v>
      </c>
      <c r="H1694" s="30">
        <v>0</v>
      </c>
      <c r="I1694" s="32">
        <v>43190</v>
      </c>
      <c r="J1694" s="32">
        <v>42388</v>
      </c>
      <c r="K1694" s="30"/>
      <c r="L1694" s="32">
        <v>41363</v>
      </c>
      <c r="M1694" s="30">
        <v>2873.94</v>
      </c>
      <c r="N1694" s="30">
        <v>0</v>
      </c>
      <c r="O1694" s="30">
        <v>15.97</v>
      </c>
      <c r="P1694" s="30">
        <v>191.64</v>
      </c>
      <c r="Q1694" s="30">
        <v>15.97</v>
      </c>
      <c r="R1694" s="30">
        <v>191.64</v>
      </c>
      <c r="S1694" s="30">
        <v>973.06</v>
      </c>
      <c r="T1694" s="30">
        <v>1900.88</v>
      </c>
      <c r="U1694" s="30">
        <v>1900.88</v>
      </c>
      <c r="V1694" s="30">
        <v>15.97</v>
      </c>
      <c r="W1694" s="30">
        <v>191.64</v>
      </c>
      <c r="X1694" s="30">
        <v>15.97</v>
      </c>
      <c r="Y1694" s="30">
        <v>191.64</v>
      </c>
      <c r="Z1694" s="30">
        <v>973.06</v>
      </c>
      <c r="AA1694" s="30">
        <v>2300.13</v>
      </c>
      <c r="AB1694" s="30">
        <v>0</v>
      </c>
      <c r="AC1694" s="30">
        <v>0</v>
      </c>
      <c r="AD1694" s="30">
        <v>0</v>
      </c>
    </row>
    <row r="1695" spans="1:30" hidden="1">
      <c r="A1695" s="30" t="s">
        <v>10860</v>
      </c>
      <c r="B1695" s="30" t="s">
        <v>10861</v>
      </c>
      <c r="C1695" s="30" t="b">
        <v>1</v>
      </c>
      <c r="D1695" s="30" t="s">
        <v>1240</v>
      </c>
      <c r="E1695" s="30" t="s">
        <v>10607</v>
      </c>
      <c r="F1695" s="30"/>
      <c r="G1695" s="30" t="s">
        <v>10608</v>
      </c>
      <c r="H1695" s="30">
        <v>10</v>
      </c>
      <c r="I1695" s="32">
        <v>42094</v>
      </c>
      <c r="J1695" s="32">
        <v>42388</v>
      </c>
      <c r="K1695" s="32">
        <v>42443</v>
      </c>
      <c r="L1695" s="32">
        <v>39539</v>
      </c>
      <c r="M1695" s="30">
        <v>182.29</v>
      </c>
      <c r="N1695" s="30">
        <v>0</v>
      </c>
      <c r="O1695" s="30">
        <v>0</v>
      </c>
      <c r="P1695" s="30">
        <v>8.64</v>
      </c>
      <c r="Q1695" s="30">
        <v>0</v>
      </c>
      <c r="R1695" s="30">
        <v>0</v>
      </c>
      <c r="S1695" s="30">
        <v>113.22</v>
      </c>
      <c r="T1695" s="30">
        <v>69.069999999999993</v>
      </c>
      <c r="U1695" s="30">
        <v>69.069999999999993</v>
      </c>
      <c r="V1695" s="30">
        <v>0</v>
      </c>
      <c r="W1695" s="30">
        <v>8.64</v>
      </c>
      <c r="X1695" s="30">
        <v>0</v>
      </c>
      <c r="Y1695" s="30">
        <v>0</v>
      </c>
      <c r="Z1695" s="30">
        <v>113.22</v>
      </c>
      <c r="AA1695" s="30">
        <v>69.069999999999993</v>
      </c>
      <c r="AB1695" s="30">
        <v>69.069999999999993</v>
      </c>
      <c r="AC1695" s="30">
        <v>0</v>
      </c>
      <c r="AD1695" s="30">
        <v>-69.069999999999993</v>
      </c>
    </row>
    <row r="1696" spans="1:30" hidden="1">
      <c r="A1696" s="30" t="s">
        <v>2670</v>
      </c>
      <c r="B1696" s="30" t="s">
        <v>2671</v>
      </c>
      <c r="C1696" s="30" t="b">
        <v>1</v>
      </c>
      <c r="D1696" s="30" t="s">
        <v>1240</v>
      </c>
      <c r="E1696" s="30" t="s">
        <v>10607</v>
      </c>
      <c r="F1696" s="30"/>
      <c r="G1696" s="30" t="s">
        <v>10608</v>
      </c>
      <c r="H1696" s="30">
        <v>0</v>
      </c>
      <c r="I1696" s="32">
        <v>43190</v>
      </c>
      <c r="J1696" s="32">
        <v>42388</v>
      </c>
      <c r="K1696" s="30"/>
      <c r="L1696" s="32">
        <v>41363</v>
      </c>
      <c r="M1696" s="30">
        <v>1320.12</v>
      </c>
      <c r="N1696" s="30">
        <v>0</v>
      </c>
      <c r="O1696" s="30">
        <v>7.33</v>
      </c>
      <c r="P1696" s="30">
        <v>87.96</v>
      </c>
      <c r="Q1696" s="30">
        <v>7.33</v>
      </c>
      <c r="R1696" s="30">
        <v>87.96</v>
      </c>
      <c r="S1696" s="30">
        <v>446.7</v>
      </c>
      <c r="T1696" s="30">
        <v>873.42</v>
      </c>
      <c r="U1696" s="30">
        <v>873.42</v>
      </c>
      <c r="V1696" s="30">
        <v>7.33</v>
      </c>
      <c r="W1696" s="30">
        <v>87.96</v>
      </c>
      <c r="X1696" s="30">
        <v>7.33</v>
      </c>
      <c r="Y1696" s="30">
        <v>87.96</v>
      </c>
      <c r="Z1696" s="30">
        <v>446.7</v>
      </c>
      <c r="AA1696" s="30">
        <v>1056.67</v>
      </c>
      <c r="AB1696" s="30">
        <v>0</v>
      </c>
      <c r="AC1696" s="30">
        <v>0</v>
      </c>
      <c r="AD1696" s="30">
        <v>0</v>
      </c>
    </row>
    <row r="1697" spans="1:30" hidden="1">
      <c r="A1697" s="30" t="s">
        <v>2672</v>
      </c>
      <c r="B1697" s="30" t="s">
        <v>2673</v>
      </c>
      <c r="C1697" s="30" t="b">
        <v>1</v>
      </c>
      <c r="D1697" s="30" t="s">
        <v>1240</v>
      </c>
      <c r="E1697" s="30" t="s">
        <v>10607</v>
      </c>
      <c r="F1697" s="30" t="s">
        <v>10524</v>
      </c>
      <c r="G1697" s="30" t="s">
        <v>10608</v>
      </c>
      <c r="H1697" s="30">
        <v>0</v>
      </c>
      <c r="I1697" s="32">
        <v>43190</v>
      </c>
      <c r="J1697" s="32">
        <v>42403</v>
      </c>
      <c r="K1697" s="30"/>
      <c r="L1697" s="32">
        <v>42146</v>
      </c>
      <c r="M1697" s="30">
        <v>9063</v>
      </c>
      <c r="N1697" s="30">
        <v>0</v>
      </c>
      <c r="O1697" s="30">
        <v>151.05000000000001</v>
      </c>
      <c r="P1697" s="30">
        <v>1812.6</v>
      </c>
      <c r="Q1697" s="30">
        <v>151.05000000000001</v>
      </c>
      <c r="R1697" s="30">
        <v>1812.6</v>
      </c>
      <c r="S1697" s="30">
        <v>5185.2299999999996</v>
      </c>
      <c r="T1697" s="30">
        <v>3877.77</v>
      </c>
      <c r="U1697" s="30">
        <v>3877.77</v>
      </c>
      <c r="V1697" s="30">
        <v>151.05000000000001</v>
      </c>
      <c r="W1697" s="30">
        <v>1812.6</v>
      </c>
      <c r="X1697" s="30">
        <v>151.05000000000001</v>
      </c>
      <c r="Y1697" s="30">
        <v>1812.6</v>
      </c>
      <c r="Z1697" s="30">
        <v>5185.2299999999996</v>
      </c>
      <c r="AA1697" s="30">
        <v>7351.92</v>
      </c>
      <c r="AB1697" s="30">
        <v>0</v>
      </c>
      <c r="AC1697" s="30">
        <v>0</v>
      </c>
      <c r="AD1697" s="30">
        <v>0</v>
      </c>
    </row>
    <row r="1698" spans="1:30" hidden="1">
      <c r="A1698" s="30" t="s">
        <v>2674</v>
      </c>
      <c r="B1698" s="30" t="s">
        <v>2675</v>
      </c>
      <c r="C1698" s="30" t="b">
        <v>1</v>
      </c>
      <c r="D1698" s="30" t="s">
        <v>1240</v>
      </c>
      <c r="E1698" s="30" t="s">
        <v>10607</v>
      </c>
      <c r="F1698" s="30" t="s">
        <v>10524</v>
      </c>
      <c r="G1698" s="30" t="s">
        <v>10608</v>
      </c>
      <c r="H1698" s="30">
        <v>0</v>
      </c>
      <c r="I1698" s="32">
        <v>43190</v>
      </c>
      <c r="J1698" s="32">
        <v>42403</v>
      </c>
      <c r="K1698" s="30"/>
      <c r="L1698" s="32">
        <v>42146</v>
      </c>
      <c r="M1698" s="30">
        <v>12027</v>
      </c>
      <c r="N1698" s="30">
        <v>0</v>
      </c>
      <c r="O1698" s="30">
        <v>200.45</v>
      </c>
      <c r="P1698" s="30">
        <v>2405.4</v>
      </c>
      <c r="Q1698" s="30">
        <v>200.45</v>
      </c>
      <c r="R1698" s="30">
        <v>2405.4</v>
      </c>
      <c r="S1698" s="30">
        <v>6881.02</v>
      </c>
      <c r="T1698" s="30">
        <v>5145.9799999999996</v>
      </c>
      <c r="U1698" s="30">
        <v>5145.9799999999996</v>
      </c>
      <c r="V1698" s="30">
        <v>200.45</v>
      </c>
      <c r="W1698" s="30">
        <v>2405.4</v>
      </c>
      <c r="X1698" s="30">
        <v>200.45</v>
      </c>
      <c r="Y1698" s="30">
        <v>2405.4</v>
      </c>
      <c r="Z1698" s="30">
        <v>6881.02</v>
      </c>
      <c r="AA1698" s="30">
        <v>9756.33</v>
      </c>
      <c r="AB1698" s="30">
        <v>0</v>
      </c>
      <c r="AC1698" s="30">
        <v>0</v>
      </c>
      <c r="AD1698" s="30">
        <v>0</v>
      </c>
    </row>
    <row r="1699" spans="1:30" hidden="1">
      <c r="A1699" s="30" t="s">
        <v>2676</v>
      </c>
      <c r="B1699" s="30" t="s">
        <v>2677</v>
      </c>
      <c r="C1699" s="30" t="b">
        <v>1</v>
      </c>
      <c r="D1699" s="30" t="s">
        <v>1240</v>
      </c>
      <c r="E1699" s="30" t="s">
        <v>10607</v>
      </c>
      <c r="F1699" s="30" t="s">
        <v>3159</v>
      </c>
      <c r="G1699" s="30" t="s">
        <v>10608</v>
      </c>
      <c r="H1699" s="30">
        <v>0</v>
      </c>
      <c r="I1699" s="32">
        <v>43190</v>
      </c>
      <c r="J1699" s="32">
        <v>42403</v>
      </c>
      <c r="K1699" s="30"/>
      <c r="L1699" s="32">
        <v>42102</v>
      </c>
      <c r="M1699" s="30">
        <v>1949.45</v>
      </c>
      <c r="N1699" s="30">
        <v>0</v>
      </c>
      <c r="O1699" s="30">
        <v>32.49</v>
      </c>
      <c r="P1699" s="30">
        <v>389.88</v>
      </c>
      <c r="Q1699" s="30">
        <v>32.49</v>
      </c>
      <c r="R1699" s="30">
        <v>389.88</v>
      </c>
      <c r="S1699" s="30">
        <v>1161.6500000000001</v>
      </c>
      <c r="T1699" s="30">
        <v>787.8</v>
      </c>
      <c r="U1699" s="30">
        <v>787.8</v>
      </c>
      <c r="V1699" s="30">
        <v>32.49</v>
      </c>
      <c r="W1699" s="30">
        <v>389.88</v>
      </c>
      <c r="X1699" s="30">
        <v>32.49</v>
      </c>
      <c r="Y1699" s="30">
        <v>389.88</v>
      </c>
      <c r="Z1699" s="30">
        <v>1161.6500000000001</v>
      </c>
      <c r="AA1699" s="30">
        <v>1567.56</v>
      </c>
      <c r="AB1699" s="30">
        <v>0</v>
      </c>
      <c r="AC1699" s="30">
        <v>0</v>
      </c>
      <c r="AD1699" s="30">
        <v>0</v>
      </c>
    </row>
    <row r="1700" spans="1:30" hidden="1">
      <c r="A1700" s="30" t="s">
        <v>2678</v>
      </c>
      <c r="B1700" s="30" t="s">
        <v>2679</v>
      </c>
      <c r="C1700" s="30" t="b">
        <v>1</v>
      </c>
      <c r="D1700" s="30" t="s">
        <v>1240</v>
      </c>
      <c r="E1700" s="30" t="s">
        <v>10607</v>
      </c>
      <c r="F1700" s="30" t="s">
        <v>3159</v>
      </c>
      <c r="G1700" s="30" t="s">
        <v>10608</v>
      </c>
      <c r="H1700" s="30">
        <v>0</v>
      </c>
      <c r="I1700" s="32">
        <v>43190</v>
      </c>
      <c r="J1700" s="32">
        <v>42403</v>
      </c>
      <c r="K1700" s="30"/>
      <c r="L1700" s="32">
        <v>42102</v>
      </c>
      <c r="M1700" s="30">
        <v>1332.37</v>
      </c>
      <c r="N1700" s="30">
        <v>0</v>
      </c>
      <c r="O1700" s="30">
        <v>22.21</v>
      </c>
      <c r="P1700" s="30">
        <v>266.52</v>
      </c>
      <c r="Q1700" s="30">
        <v>22.21</v>
      </c>
      <c r="R1700" s="30">
        <v>266.52</v>
      </c>
      <c r="S1700" s="30">
        <v>794.1</v>
      </c>
      <c r="T1700" s="30">
        <v>538.27</v>
      </c>
      <c r="U1700" s="30">
        <v>538.27</v>
      </c>
      <c r="V1700" s="30">
        <v>22.21</v>
      </c>
      <c r="W1700" s="30">
        <v>266.52</v>
      </c>
      <c r="X1700" s="30">
        <v>22.21</v>
      </c>
      <c r="Y1700" s="30">
        <v>266.52</v>
      </c>
      <c r="Z1700" s="30">
        <v>794.1</v>
      </c>
      <c r="AA1700" s="30">
        <v>1071.31</v>
      </c>
      <c r="AB1700" s="30">
        <v>0</v>
      </c>
      <c r="AC1700" s="30">
        <v>0</v>
      </c>
      <c r="AD1700" s="30">
        <v>0</v>
      </c>
    </row>
    <row r="1701" spans="1:30" hidden="1">
      <c r="A1701" s="30" t="s">
        <v>2680</v>
      </c>
      <c r="B1701" s="30" t="s">
        <v>2679</v>
      </c>
      <c r="C1701" s="30" t="b">
        <v>1</v>
      </c>
      <c r="D1701" s="30" t="s">
        <v>1240</v>
      </c>
      <c r="E1701" s="30" t="s">
        <v>10607</v>
      </c>
      <c r="F1701" s="30" t="s">
        <v>3159</v>
      </c>
      <c r="G1701" s="30" t="s">
        <v>10608</v>
      </c>
      <c r="H1701" s="30">
        <v>0</v>
      </c>
      <c r="I1701" s="32">
        <v>43190</v>
      </c>
      <c r="J1701" s="32">
        <v>42403</v>
      </c>
      <c r="K1701" s="30"/>
      <c r="L1701" s="32">
        <v>42102</v>
      </c>
      <c r="M1701" s="30">
        <v>1332.37</v>
      </c>
      <c r="N1701" s="30">
        <v>0</v>
      </c>
      <c r="O1701" s="30">
        <v>22.21</v>
      </c>
      <c r="P1701" s="30">
        <v>266.52</v>
      </c>
      <c r="Q1701" s="30">
        <v>22.21</v>
      </c>
      <c r="R1701" s="30">
        <v>266.52</v>
      </c>
      <c r="S1701" s="30">
        <v>794.1</v>
      </c>
      <c r="T1701" s="30">
        <v>538.27</v>
      </c>
      <c r="U1701" s="30">
        <v>538.27</v>
      </c>
      <c r="V1701" s="30">
        <v>22.21</v>
      </c>
      <c r="W1701" s="30">
        <v>266.52</v>
      </c>
      <c r="X1701" s="30">
        <v>22.21</v>
      </c>
      <c r="Y1701" s="30">
        <v>266.52</v>
      </c>
      <c r="Z1701" s="30">
        <v>794.1</v>
      </c>
      <c r="AA1701" s="30">
        <v>1071.31</v>
      </c>
      <c r="AB1701" s="30">
        <v>0</v>
      </c>
      <c r="AC1701" s="30">
        <v>0</v>
      </c>
      <c r="AD1701" s="30">
        <v>0</v>
      </c>
    </row>
    <row r="1702" spans="1:30" hidden="1">
      <c r="A1702" s="30" t="s">
        <v>2681</v>
      </c>
      <c r="B1702" s="30" t="s">
        <v>2682</v>
      </c>
      <c r="C1702" s="30" t="b">
        <v>1</v>
      </c>
      <c r="D1702" s="30" t="s">
        <v>1240</v>
      </c>
      <c r="E1702" s="30" t="s">
        <v>10607</v>
      </c>
      <c r="F1702" s="30" t="s">
        <v>3159</v>
      </c>
      <c r="G1702" s="30" t="s">
        <v>10608</v>
      </c>
      <c r="H1702" s="30">
        <v>0</v>
      </c>
      <c r="I1702" s="32">
        <v>43190</v>
      </c>
      <c r="J1702" s="32">
        <v>42403</v>
      </c>
      <c r="K1702" s="30"/>
      <c r="L1702" s="32">
        <v>42102</v>
      </c>
      <c r="M1702" s="30">
        <v>8974.93</v>
      </c>
      <c r="N1702" s="30">
        <v>0</v>
      </c>
      <c r="O1702" s="30">
        <v>149.58000000000001</v>
      </c>
      <c r="P1702" s="30">
        <v>1794.96</v>
      </c>
      <c r="Q1702" s="30">
        <v>149.58000000000001</v>
      </c>
      <c r="R1702" s="30">
        <v>1794.96</v>
      </c>
      <c r="S1702" s="30">
        <v>5348.1</v>
      </c>
      <c r="T1702" s="30">
        <v>3626.83</v>
      </c>
      <c r="U1702" s="30">
        <v>3626.83</v>
      </c>
      <c r="V1702" s="30">
        <v>149.58000000000001</v>
      </c>
      <c r="W1702" s="30">
        <v>1794.96</v>
      </c>
      <c r="X1702" s="30">
        <v>149.58000000000001</v>
      </c>
      <c r="Y1702" s="30">
        <v>1794.96</v>
      </c>
      <c r="Z1702" s="30">
        <v>5348.1</v>
      </c>
      <c r="AA1702" s="30">
        <v>7216.75</v>
      </c>
      <c r="AB1702" s="30">
        <v>0</v>
      </c>
      <c r="AC1702" s="30">
        <v>0</v>
      </c>
      <c r="AD1702" s="30">
        <v>0</v>
      </c>
    </row>
    <row r="1703" spans="1:30" hidden="1">
      <c r="A1703" s="30" t="s">
        <v>2683</v>
      </c>
      <c r="B1703" s="30" t="s">
        <v>2684</v>
      </c>
      <c r="C1703" s="30" t="b">
        <v>1</v>
      </c>
      <c r="D1703" s="30" t="s">
        <v>1240</v>
      </c>
      <c r="E1703" s="30" t="s">
        <v>10607</v>
      </c>
      <c r="F1703" s="30" t="s">
        <v>3159</v>
      </c>
      <c r="G1703" s="30" t="s">
        <v>10431</v>
      </c>
      <c r="H1703" s="30">
        <v>0</v>
      </c>
      <c r="I1703" s="32">
        <v>43190</v>
      </c>
      <c r="J1703" s="32">
        <v>42403</v>
      </c>
      <c r="K1703" s="30"/>
      <c r="L1703" s="32">
        <v>42102</v>
      </c>
      <c r="M1703" s="30">
        <v>5621.2</v>
      </c>
      <c r="N1703" s="30">
        <v>0</v>
      </c>
      <c r="O1703" s="30">
        <v>93.69</v>
      </c>
      <c r="P1703" s="30">
        <v>1124.28</v>
      </c>
      <c r="Q1703" s="30">
        <v>93.69</v>
      </c>
      <c r="R1703" s="30">
        <v>1124.28</v>
      </c>
      <c r="S1703" s="30">
        <v>3349.8</v>
      </c>
      <c r="T1703" s="30">
        <v>2271.4</v>
      </c>
      <c r="U1703" s="30">
        <v>2271.4</v>
      </c>
      <c r="V1703" s="30">
        <v>93.69</v>
      </c>
      <c r="W1703" s="30">
        <v>1124.28</v>
      </c>
      <c r="X1703" s="30">
        <v>93.69</v>
      </c>
      <c r="Y1703" s="30">
        <v>1124.28</v>
      </c>
      <c r="Z1703" s="30">
        <v>3349.8</v>
      </c>
      <c r="AA1703" s="30">
        <v>4519.96</v>
      </c>
      <c r="AB1703" s="30">
        <v>0</v>
      </c>
      <c r="AC1703" s="30">
        <v>0</v>
      </c>
      <c r="AD1703" s="30">
        <v>0</v>
      </c>
    </row>
    <row r="1704" spans="1:30" hidden="1">
      <c r="A1704" s="30" t="s">
        <v>2685</v>
      </c>
      <c r="B1704" s="30" t="s">
        <v>2686</v>
      </c>
      <c r="C1704" s="30" t="b">
        <v>1</v>
      </c>
      <c r="D1704" s="30" t="s">
        <v>1240</v>
      </c>
      <c r="E1704" s="30" t="s">
        <v>10607</v>
      </c>
      <c r="F1704" s="30" t="s">
        <v>3159</v>
      </c>
      <c r="G1704" s="30" t="s">
        <v>10431</v>
      </c>
      <c r="H1704" s="30">
        <v>0</v>
      </c>
      <c r="I1704" s="32">
        <v>43190</v>
      </c>
      <c r="J1704" s="32">
        <v>42403</v>
      </c>
      <c r="K1704" s="30"/>
      <c r="L1704" s="32">
        <v>42102</v>
      </c>
      <c r="M1704" s="30">
        <v>5621.2</v>
      </c>
      <c r="N1704" s="30">
        <v>0</v>
      </c>
      <c r="O1704" s="30">
        <v>93.69</v>
      </c>
      <c r="P1704" s="30">
        <v>1124.28</v>
      </c>
      <c r="Q1704" s="30">
        <v>93.69</v>
      </c>
      <c r="R1704" s="30">
        <v>1124.28</v>
      </c>
      <c r="S1704" s="30">
        <v>3349.8</v>
      </c>
      <c r="T1704" s="30">
        <v>2271.4</v>
      </c>
      <c r="U1704" s="30">
        <v>2271.4</v>
      </c>
      <c r="V1704" s="30">
        <v>93.69</v>
      </c>
      <c r="W1704" s="30">
        <v>1124.28</v>
      </c>
      <c r="X1704" s="30">
        <v>93.69</v>
      </c>
      <c r="Y1704" s="30">
        <v>1124.28</v>
      </c>
      <c r="Z1704" s="30">
        <v>3349.8</v>
      </c>
      <c r="AA1704" s="30">
        <v>4519.96</v>
      </c>
      <c r="AB1704" s="30">
        <v>0</v>
      </c>
      <c r="AC1704" s="30">
        <v>0</v>
      </c>
      <c r="AD1704" s="30">
        <v>0</v>
      </c>
    </row>
    <row r="1705" spans="1:30" hidden="1">
      <c r="A1705" s="30" t="s">
        <v>2687</v>
      </c>
      <c r="B1705" s="30" t="s">
        <v>2688</v>
      </c>
      <c r="C1705" s="30" t="b">
        <v>1</v>
      </c>
      <c r="D1705" s="30" t="s">
        <v>1240</v>
      </c>
      <c r="E1705" s="30" t="s">
        <v>10607</v>
      </c>
      <c r="F1705" s="30" t="s">
        <v>10862</v>
      </c>
      <c r="G1705" s="30" t="s">
        <v>10608</v>
      </c>
      <c r="H1705" s="30">
        <v>0</v>
      </c>
      <c r="I1705" s="32">
        <v>43190</v>
      </c>
      <c r="J1705" s="32">
        <v>42404</v>
      </c>
      <c r="K1705" s="30"/>
      <c r="L1705" s="32">
        <v>42338</v>
      </c>
      <c r="M1705" s="30">
        <v>2576.3000000000002</v>
      </c>
      <c r="N1705" s="30">
        <v>0</v>
      </c>
      <c r="O1705" s="30">
        <v>42.94</v>
      </c>
      <c r="P1705" s="30">
        <v>515.28</v>
      </c>
      <c r="Q1705" s="30">
        <v>42.94</v>
      </c>
      <c r="R1705" s="30">
        <v>515.28</v>
      </c>
      <c r="S1705" s="30">
        <v>1203.73</v>
      </c>
      <c r="T1705" s="30">
        <v>1372.57</v>
      </c>
      <c r="U1705" s="30">
        <v>1372.57</v>
      </c>
      <c r="V1705" s="30">
        <v>42.94</v>
      </c>
      <c r="W1705" s="30">
        <v>515.28</v>
      </c>
      <c r="X1705" s="30">
        <v>42.94</v>
      </c>
      <c r="Y1705" s="30">
        <v>515.28</v>
      </c>
      <c r="Z1705" s="30">
        <v>1203.73</v>
      </c>
      <c r="AA1705" s="30">
        <v>2577.71</v>
      </c>
      <c r="AB1705" s="30">
        <v>0</v>
      </c>
      <c r="AC1705" s="30">
        <v>0</v>
      </c>
      <c r="AD1705" s="30">
        <v>0</v>
      </c>
    </row>
    <row r="1706" spans="1:30" hidden="1">
      <c r="A1706" s="30" t="s">
        <v>2689</v>
      </c>
      <c r="B1706" s="30" t="s">
        <v>2690</v>
      </c>
      <c r="C1706" s="30" t="b">
        <v>1</v>
      </c>
      <c r="D1706" s="30" t="s">
        <v>1240</v>
      </c>
      <c r="E1706" s="30" t="s">
        <v>10607</v>
      </c>
      <c r="F1706" s="30" t="s">
        <v>10862</v>
      </c>
      <c r="G1706" s="30" t="s">
        <v>10608</v>
      </c>
      <c r="H1706" s="30">
        <v>0</v>
      </c>
      <c r="I1706" s="32">
        <v>43190</v>
      </c>
      <c r="J1706" s="32">
        <v>42404</v>
      </c>
      <c r="K1706" s="30"/>
      <c r="L1706" s="32">
        <v>42338</v>
      </c>
      <c r="M1706" s="30">
        <v>10561.85</v>
      </c>
      <c r="N1706" s="30">
        <v>0</v>
      </c>
      <c r="O1706" s="30">
        <v>176.03</v>
      </c>
      <c r="P1706" s="30">
        <v>2112.36</v>
      </c>
      <c r="Q1706" s="30">
        <v>176.03</v>
      </c>
      <c r="R1706" s="30">
        <v>2112.36</v>
      </c>
      <c r="S1706" s="30">
        <v>4934.6099999999997</v>
      </c>
      <c r="T1706" s="30">
        <v>5627.24</v>
      </c>
      <c r="U1706" s="30">
        <v>5627.24</v>
      </c>
      <c r="V1706" s="30">
        <v>176.03</v>
      </c>
      <c r="W1706" s="30">
        <v>2112.36</v>
      </c>
      <c r="X1706" s="30">
        <v>176.03</v>
      </c>
      <c r="Y1706" s="30">
        <v>2112.36</v>
      </c>
      <c r="Z1706" s="30">
        <v>4934.6099999999997</v>
      </c>
      <c r="AA1706" s="30">
        <v>10567.62</v>
      </c>
      <c r="AB1706" s="30">
        <v>0</v>
      </c>
      <c r="AC1706" s="30">
        <v>0</v>
      </c>
      <c r="AD1706" s="30">
        <v>0</v>
      </c>
    </row>
    <row r="1707" spans="1:30" hidden="1">
      <c r="A1707" s="30" t="s">
        <v>2691</v>
      </c>
      <c r="B1707" s="30" t="s">
        <v>2692</v>
      </c>
      <c r="C1707" s="30" t="b">
        <v>1</v>
      </c>
      <c r="D1707" s="30" t="s">
        <v>1240</v>
      </c>
      <c r="E1707" s="30" t="s">
        <v>10607</v>
      </c>
      <c r="F1707" s="30" t="s">
        <v>10862</v>
      </c>
      <c r="G1707" s="30" t="s">
        <v>10608</v>
      </c>
      <c r="H1707" s="30">
        <v>0</v>
      </c>
      <c r="I1707" s="32">
        <v>43190</v>
      </c>
      <c r="J1707" s="32">
        <v>42404</v>
      </c>
      <c r="K1707" s="30"/>
      <c r="L1707" s="32">
        <v>42338</v>
      </c>
      <c r="M1707" s="30">
        <v>10561.85</v>
      </c>
      <c r="N1707" s="30">
        <v>0</v>
      </c>
      <c r="O1707" s="30">
        <v>176.03</v>
      </c>
      <c r="P1707" s="30">
        <v>2112.36</v>
      </c>
      <c r="Q1707" s="30">
        <v>176.03</v>
      </c>
      <c r="R1707" s="30">
        <v>2112.36</v>
      </c>
      <c r="S1707" s="30">
        <v>4934.6099999999997</v>
      </c>
      <c r="T1707" s="30">
        <v>5627.24</v>
      </c>
      <c r="U1707" s="30">
        <v>5627.24</v>
      </c>
      <c r="V1707" s="30">
        <v>176.03</v>
      </c>
      <c r="W1707" s="30">
        <v>2112.36</v>
      </c>
      <c r="X1707" s="30">
        <v>176.03</v>
      </c>
      <c r="Y1707" s="30">
        <v>2112.36</v>
      </c>
      <c r="Z1707" s="30">
        <v>4934.6099999999997</v>
      </c>
      <c r="AA1707" s="30">
        <v>10567.62</v>
      </c>
      <c r="AB1707" s="30">
        <v>0</v>
      </c>
      <c r="AC1707" s="30">
        <v>0</v>
      </c>
      <c r="AD1707" s="30">
        <v>0</v>
      </c>
    </row>
    <row r="1708" spans="1:30" hidden="1">
      <c r="A1708" s="30" t="s">
        <v>2693</v>
      </c>
      <c r="B1708" s="30" t="s">
        <v>2694</v>
      </c>
      <c r="C1708" s="30" t="b">
        <v>1</v>
      </c>
      <c r="D1708" s="30" t="s">
        <v>1240</v>
      </c>
      <c r="E1708" s="30" t="s">
        <v>10607</v>
      </c>
      <c r="F1708" s="30" t="s">
        <v>10603</v>
      </c>
      <c r="G1708" s="30" t="s">
        <v>10608</v>
      </c>
      <c r="H1708" s="30">
        <v>0</v>
      </c>
      <c r="I1708" s="32">
        <v>43190</v>
      </c>
      <c r="J1708" s="32">
        <v>42404</v>
      </c>
      <c r="K1708" s="30"/>
      <c r="L1708" s="32">
        <v>42310</v>
      </c>
      <c r="M1708" s="30">
        <v>1903.72</v>
      </c>
      <c r="N1708" s="30">
        <v>0</v>
      </c>
      <c r="O1708" s="30">
        <v>31.73</v>
      </c>
      <c r="P1708" s="30">
        <v>380.76</v>
      </c>
      <c r="Q1708" s="30">
        <v>31.73</v>
      </c>
      <c r="R1708" s="30">
        <v>380.76</v>
      </c>
      <c r="S1708" s="30">
        <v>918.61</v>
      </c>
      <c r="T1708" s="30">
        <v>985.11</v>
      </c>
      <c r="U1708" s="30">
        <v>985.11</v>
      </c>
      <c r="V1708" s="30">
        <v>31.73</v>
      </c>
      <c r="W1708" s="30">
        <v>380.76</v>
      </c>
      <c r="X1708" s="30">
        <v>31.73</v>
      </c>
      <c r="Y1708" s="30">
        <v>380.76</v>
      </c>
      <c r="Z1708" s="30">
        <v>918.61</v>
      </c>
      <c r="AA1708" s="30">
        <v>1933.89</v>
      </c>
      <c r="AB1708" s="30">
        <v>0</v>
      </c>
      <c r="AC1708" s="30">
        <v>0</v>
      </c>
      <c r="AD1708" s="30">
        <v>0</v>
      </c>
    </row>
    <row r="1709" spans="1:30" hidden="1">
      <c r="A1709" s="30" t="s">
        <v>2695</v>
      </c>
      <c r="B1709" s="30" t="s">
        <v>2694</v>
      </c>
      <c r="C1709" s="30" t="b">
        <v>1</v>
      </c>
      <c r="D1709" s="30" t="s">
        <v>1240</v>
      </c>
      <c r="E1709" s="30" t="s">
        <v>10607</v>
      </c>
      <c r="F1709" s="30" t="s">
        <v>10603</v>
      </c>
      <c r="G1709" s="30" t="s">
        <v>10608</v>
      </c>
      <c r="H1709" s="30">
        <v>0</v>
      </c>
      <c r="I1709" s="32">
        <v>43190</v>
      </c>
      <c r="J1709" s="32">
        <v>42404</v>
      </c>
      <c r="K1709" s="30"/>
      <c r="L1709" s="32">
        <v>42310</v>
      </c>
      <c r="M1709" s="30">
        <v>1903.72</v>
      </c>
      <c r="N1709" s="30">
        <v>0</v>
      </c>
      <c r="O1709" s="30">
        <v>31.73</v>
      </c>
      <c r="P1709" s="30">
        <v>380.76</v>
      </c>
      <c r="Q1709" s="30">
        <v>31.73</v>
      </c>
      <c r="R1709" s="30">
        <v>380.76</v>
      </c>
      <c r="S1709" s="30">
        <v>918.61</v>
      </c>
      <c r="T1709" s="30">
        <v>985.11</v>
      </c>
      <c r="U1709" s="30">
        <v>985.11</v>
      </c>
      <c r="V1709" s="30">
        <v>31.73</v>
      </c>
      <c r="W1709" s="30">
        <v>380.76</v>
      </c>
      <c r="X1709" s="30">
        <v>31.73</v>
      </c>
      <c r="Y1709" s="30">
        <v>380.76</v>
      </c>
      <c r="Z1709" s="30">
        <v>918.61</v>
      </c>
      <c r="AA1709" s="30">
        <v>1933.89</v>
      </c>
      <c r="AB1709" s="30">
        <v>0</v>
      </c>
      <c r="AC1709" s="30">
        <v>0</v>
      </c>
      <c r="AD1709" s="30">
        <v>0</v>
      </c>
    </row>
    <row r="1710" spans="1:30" hidden="1">
      <c r="A1710" s="30" t="s">
        <v>2696</v>
      </c>
      <c r="B1710" s="30" t="s">
        <v>2694</v>
      </c>
      <c r="C1710" s="30" t="b">
        <v>1</v>
      </c>
      <c r="D1710" s="30" t="s">
        <v>1240</v>
      </c>
      <c r="E1710" s="30" t="s">
        <v>10607</v>
      </c>
      <c r="F1710" s="30" t="s">
        <v>10603</v>
      </c>
      <c r="G1710" s="30" t="s">
        <v>10608</v>
      </c>
      <c r="H1710" s="30">
        <v>0</v>
      </c>
      <c r="I1710" s="32">
        <v>43190</v>
      </c>
      <c r="J1710" s="32">
        <v>42404</v>
      </c>
      <c r="K1710" s="30"/>
      <c r="L1710" s="32">
        <v>42310</v>
      </c>
      <c r="M1710" s="30">
        <v>1903.72</v>
      </c>
      <c r="N1710" s="30">
        <v>0</v>
      </c>
      <c r="O1710" s="30">
        <v>31.73</v>
      </c>
      <c r="P1710" s="30">
        <v>380.76</v>
      </c>
      <c r="Q1710" s="30">
        <v>31.73</v>
      </c>
      <c r="R1710" s="30">
        <v>380.76</v>
      </c>
      <c r="S1710" s="30">
        <v>918.61</v>
      </c>
      <c r="T1710" s="30">
        <v>985.11</v>
      </c>
      <c r="U1710" s="30">
        <v>985.11</v>
      </c>
      <c r="V1710" s="30">
        <v>31.73</v>
      </c>
      <c r="W1710" s="30">
        <v>380.76</v>
      </c>
      <c r="X1710" s="30">
        <v>31.73</v>
      </c>
      <c r="Y1710" s="30">
        <v>380.76</v>
      </c>
      <c r="Z1710" s="30">
        <v>918.61</v>
      </c>
      <c r="AA1710" s="30">
        <v>1933.89</v>
      </c>
      <c r="AB1710" s="30">
        <v>0</v>
      </c>
      <c r="AC1710" s="30">
        <v>0</v>
      </c>
      <c r="AD1710" s="30">
        <v>0</v>
      </c>
    </row>
    <row r="1711" spans="1:30" hidden="1">
      <c r="A1711" s="30" t="s">
        <v>2697</v>
      </c>
      <c r="B1711" s="30" t="s">
        <v>2694</v>
      </c>
      <c r="C1711" s="30" t="b">
        <v>1</v>
      </c>
      <c r="D1711" s="30" t="s">
        <v>1240</v>
      </c>
      <c r="E1711" s="30" t="s">
        <v>10607</v>
      </c>
      <c r="F1711" s="30" t="s">
        <v>10603</v>
      </c>
      <c r="G1711" s="30" t="s">
        <v>10608</v>
      </c>
      <c r="H1711" s="30">
        <v>0</v>
      </c>
      <c r="I1711" s="32">
        <v>43190</v>
      </c>
      <c r="J1711" s="32">
        <v>42404</v>
      </c>
      <c r="K1711" s="30"/>
      <c r="L1711" s="32">
        <v>42310</v>
      </c>
      <c r="M1711" s="30">
        <v>1903.72</v>
      </c>
      <c r="N1711" s="30">
        <v>0</v>
      </c>
      <c r="O1711" s="30">
        <v>31.73</v>
      </c>
      <c r="P1711" s="30">
        <v>380.76</v>
      </c>
      <c r="Q1711" s="30">
        <v>31.73</v>
      </c>
      <c r="R1711" s="30">
        <v>380.76</v>
      </c>
      <c r="S1711" s="30">
        <v>918.61</v>
      </c>
      <c r="T1711" s="30">
        <v>985.11</v>
      </c>
      <c r="U1711" s="30">
        <v>985.11</v>
      </c>
      <c r="V1711" s="30">
        <v>31.73</v>
      </c>
      <c r="W1711" s="30">
        <v>380.76</v>
      </c>
      <c r="X1711" s="30">
        <v>31.73</v>
      </c>
      <c r="Y1711" s="30">
        <v>380.76</v>
      </c>
      <c r="Z1711" s="30">
        <v>918.61</v>
      </c>
      <c r="AA1711" s="30">
        <v>1933.89</v>
      </c>
      <c r="AB1711" s="30">
        <v>0</v>
      </c>
      <c r="AC1711" s="30">
        <v>0</v>
      </c>
      <c r="AD1711" s="30">
        <v>0</v>
      </c>
    </row>
    <row r="1712" spans="1:30" hidden="1">
      <c r="A1712" s="30" t="s">
        <v>2698</v>
      </c>
      <c r="B1712" s="30" t="s">
        <v>2694</v>
      </c>
      <c r="C1712" s="30" t="b">
        <v>1</v>
      </c>
      <c r="D1712" s="30" t="s">
        <v>1240</v>
      </c>
      <c r="E1712" s="30" t="s">
        <v>10607</v>
      </c>
      <c r="F1712" s="30" t="s">
        <v>10603</v>
      </c>
      <c r="G1712" s="30" t="s">
        <v>10608</v>
      </c>
      <c r="H1712" s="30">
        <v>0</v>
      </c>
      <c r="I1712" s="32">
        <v>43190</v>
      </c>
      <c r="J1712" s="32">
        <v>42404</v>
      </c>
      <c r="K1712" s="30"/>
      <c r="L1712" s="32">
        <v>42310</v>
      </c>
      <c r="M1712" s="30">
        <v>1903.72</v>
      </c>
      <c r="N1712" s="30">
        <v>0</v>
      </c>
      <c r="O1712" s="30">
        <v>31.73</v>
      </c>
      <c r="P1712" s="30">
        <v>380.76</v>
      </c>
      <c r="Q1712" s="30">
        <v>31.73</v>
      </c>
      <c r="R1712" s="30">
        <v>380.76</v>
      </c>
      <c r="S1712" s="30">
        <v>918.61</v>
      </c>
      <c r="T1712" s="30">
        <v>985.11</v>
      </c>
      <c r="U1712" s="30">
        <v>985.11</v>
      </c>
      <c r="V1712" s="30">
        <v>31.73</v>
      </c>
      <c r="W1712" s="30">
        <v>380.76</v>
      </c>
      <c r="X1712" s="30">
        <v>31.73</v>
      </c>
      <c r="Y1712" s="30">
        <v>380.76</v>
      </c>
      <c r="Z1712" s="30">
        <v>918.61</v>
      </c>
      <c r="AA1712" s="30">
        <v>1933.89</v>
      </c>
      <c r="AB1712" s="30">
        <v>0</v>
      </c>
      <c r="AC1712" s="30">
        <v>0</v>
      </c>
      <c r="AD1712" s="30">
        <v>0</v>
      </c>
    </row>
    <row r="1713" spans="1:30" hidden="1">
      <c r="A1713" s="30" t="s">
        <v>2699</v>
      </c>
      <c r="B1713" s="30" t="s">
        <v>2694</v>
      </c>
      <c r="C1713" s="30" t="b">
        <v>1</v>
      </c>
      <c r="D1713" s="30" t="s">
        <v>1240</v>
      </c>
      <c r="E1713" s="30" t="s">
        <v>10607</v>
      </c>
      <c r="F1713" s="30" t="s">
        <v>10603</v>
      </c>
      <c r="G1713" s="30" t="s">
        <v>10608</v>
      </c>
      <c r="H1713" s="30">
        <v>0</v>
      </c>
      <c r="I1713" s="32">
        <v>43190</v>
      </c>
      <c r="J1713" s="32">
        <v>42404</v>
      </c>
      <c r="K1713" s="30"/>
      <c r="L1713" s="32">
        <v>42310</v>
      </c>
      <c r="M1713" s="30">
        <v>1903.72</v>
      </c>
      <c r="N1713" s="30">
        <v>0</v>
      </c>
      <c r="O1713" s="30">
        <v>31.73</v>
      </c>
      <c r="P1713" s="30">
        <v>380.76</v>
      </c>
      <c r="Q1713" s="30">
        <v>31.73</v>
      </c>
      <c r="R1713" s="30">
        <v>380.76</v>
      </c>
      <c r="S1713" s="30">
        <v>918.61</v>
      </c>
      <c r="T1713" s="30">
        <v>985.11</v>
      </c>
      <c r="U1713" s="30">
        <v>985.11</v>
      </c>
      <c r="V1713" s="30">
        <v>31.73</v>
      </c>
      <c r="W1713" s="30">
        <v>380.76</v>
      </c>
      <c r="X1713" s="30">
        <v>31.73</v>
      </c>
      <c r="Y1713" s="30">
        <v>380.76</v>
      </c>
      <c r="Z1713" s="30">
        <v>918.61</v>
      </c>
      <c r="AA1713" s="30">
        <v>1933.89</v>
      </c>
      <c r="AB1713" s="30">
        <v>0</v>
      </c>
      <c r="AC1713" s="30">
        <v>0</v>
      </c>
      <c r="AD1713" s="30">
        <v>0</v>
      </c>
    </row>
    <row r="1714" spans="1:30" hidden="1">
      <c r="A1714" s="30" t="s">
        <v>2700</v>
      </c>
      <c r="B1714" s="30" t="s">
        <v>2694</v>
      </c>
      <c r="C1714" s="30" t="b">
        <v>1</v>
      </c>
      <c r="D1714" s="30" t="s">
        <v>1240</v>
      </c>
      <c r="E1714" s="30" t="s">
        <v>10607</v>
      </c>
      <c r="F1714" s="30" t="s">
        <v>10603</v>
      </c>
      <c r="G1714" s="30" t="s">
        <v>10608</v>
      </c>
      <c r="H1714" s="30">
        <v>0</v>
      </c>
      <c r="I1714" s="32">
        <v>43190</v>
      </c>
      <c r="J1714" s="32">
        <v>42404</v>
      </c>
      <c r="K1714" s="30"/>
      <c r="L1714" s="32">
        <v>42310</v>
      </c>
      <c r="M1714" s="30">
        <v>1903.72</v>
      </c>
      <c r="N1714" s="30">
        <v>0</v>
      </c>
      <c r="O1714" s="30">
        <v>31.73</v>
      </c>
      <c r="P1714" s="30">
        <v>380.76</v>
      </c>
      <c r="Q1714" s="30">
        <v>31.73</v>
      </c>
      <c r="R1714" s="30">
        <v>380.76</v>
      </c>
      <c r="S1714" s="30">
        <v>918.61</v>
      </c>
      <c r="T1714" s="30">
        <v>985.11</v>
      </c>
      <c r="U1714" s="30">
        <v>985.11</v>
      </c>
      <c r="V1714" s="30">
        <v>31.73</v>
      </c>
      <c r="W1714" s="30">
        <v>380.76</v>
      </c>
      <c r="X1714" s="30">
        <v>31.73</v>
      </c>
      <c r="Y1714" s="30">
        <v>380.76</v>
      </c>
      <c r="Z1714" s="30">
        <v>918.61</v>
      </c>
      <c r="AA1714" s="30">
        <v>1933.89</v>
      </c>
      <c r="AB1714" s="30">
        <v>0</v>
      </c>
      <c r="AC1714" s="30">
        <v>0</v>
      </c>
      <c r="AD1714" s="30">
        <v>0</v>
      </c>
    </row>
    <row r="1715" spans="1:30" hidden="1">
      <c r="A1715" s="30" t="s">
        <v>2701</v>
      </c>
      <c r="B1715" s="30" t="s">
        <v>2694</v>
      </c>
      <c r="C1715" s="30" t="b">
        <v>1</v>
      </c>
      <c r="D1715" s="30" t="s">
        <v>1240</v>
      </c>
      <c r="E1715" s="30" t="s">
        <v>10607</v>
      </c>
      <c r="F1715" s="30" t="s">
        <v>10603</v>
      </c>
      <c r="G1715" s="30" t="s">
        <v>10608</v>
      </c>
      <c r="H1715" s="30">
        <v>0</v>
      </c>
      <c r="I1715" s="32">
        <v>43190</v>
      </c>
      <c r="J1715" s="32">
        <v>42404</v>
      </c>
      <c r="K1715" s="30"/>
      <c r="L1715" s="32">
        <v>42310</v>
      </c>
      <c r="M1715" s="30">
        <v>1903.72</v>
      </c>
      <c r="N1715" s="30">
        <v>0</v>
      </c>
      <c r="O1715" s="30">
        <v>31.73</v>
      </c>
      <c r="P1715" s="30">
        <v>380.76</v>
      </c>
      <c r="Q1715" s="30">
        <v>31.73</v>
      </c>
      <c r="R1715" s="30">
        <v>380.76</v>
      </c>
      <c r="S1715" s="30">
        <v>918.61</v>
      </c>
      <c r="T1715" s="30">
        <v>985.11</v>
      </c>
      <c r="U1715" s="30">
        <v>985.11</v>
      </c>
      <c r="V1715" s="30">
        <v>31.73</v>
      </c>
      <c r="W1715" s="30">
        <v>380.76</v>
      </c>
      <c r="X1715" s="30">
        <v>31.73</v>
      </c>
      <c r="Y1715" s="30">
        <v>380.76</v>
      </c>
      <c r="Z1715" s="30">
        <v>918.61</v>
      </c>
      <c r="AA1715" s="30">
        <v>1933.89</v>
      </c>
      <c r="AB1715" s="30">
        <v>0</v>
      </c>
      <c r="AC1715" s="30">
        <v>0</v>
      </c>
      <c r="AD1715" s="30">
        <v>0</v>
      </c>
    </row>
    <row r="1716" spans="1:30" hidden="1">
      <c r="A1716" s="30" t="s">
        <v>2702</v>
      </c>
      <c r="B1716" s="30" t="s">
        <v>2694</v>
      </c>
      <c r="C1716" s="30" t="b">
        <v>1</v>
      </c>
      <c r="D1716" s="30" t="s">
        <v>1240</v>
      </c>
      <c r="E1716" s="30" t="s">
        <v>10607</v>
      </c>
      <c r="F1716" s="30" t="s">
        <v>10603</v>
      </c>
      <c r="G1716" s="30" t="s">
        <v>10608</v>
      </c>
      <c r="H1716" s="30">
        <v>0</v>
      </c>
      <c r="I1716" s="32">
        <v>43190</v>
      </c>
      <c r="J1716" s="32">
        <v>42404</v>
      </c>
      <c r="K1716" s="30"/>
      <c r="L1716" s="32">
        <v>42310</v>
      </c>
      <c r="M1716" s="30">
        <v>1903.72</v>
      </c>
      <c r="N1716" s="30">
        <v>0</v>
      </c>
      <c r="O1716" s="30">
        <v>31.73</v>
      </c>
      <c r="P1716" s="30">
        <v>380.76</v>
      </c>
      <c r="Q1716" s="30">
        <v>31.73</v>
      </c>
      <c r="R1716" s="30">
        <v>380.76</v>
      </c>
      <c r="S1716" s="30">
        <v>918.61</v>
      </c>
      <c r="T1716" s="30">
        <v>985.11</v>
      </c>
      <c r="U1716" s="30">
        <v>985.11</v>
      </c>
      <c r="V1716" s="30">
        <v>31.73</v>
      </c>
      <c r="W1716" s="30">
        <v>380.76</v>
      </c>
      <c r="X1716" s="30">
        <v>31.73</v>
      </c>
      <c r="Y1716" s="30">
        <v>380.76</v>
      </c>
      <c r="Z1716" s="30">
        <v>918.61</v>
      </c>
      <c r="AA1716" s="30">
        <v>1933.89</v>
      </c>
      <c r="AB1716" s="30">
        <v>0</v>
      </c>
      <c r="AC1716" s="30">
        <v>0</v>
      </c>
      <c r="AD1716" s="30">
        <v>0</v>
      </c>
    </row>
    <row r="1717" spans="1:30" hidden="1">
      <c r="A1717" s="30" t="s">
        <v>2703</v>
      </c>
      <c r="B1717" s="30" t="s">
        <v>2694</v>
      </c>
      <c r="C1717" s="30" t="b">
        <v>1</v>
      </c>
      <c r="D1717" s="30" t="s">
        <v>1240</v>
      </c>
      <c r="E1717" s="30" t="s">
        <v>10607</v>
      </c>
      <c r="F1717" s="30" t="s">
        <v>10603</v>
      </c>
      <c r="G1717" s="30" t="s">
        <v>10608</v>
      </c>
      <c r="H1717" s="30">
        <v>0</v>
      </c>
      <c r="I1717" s="32">
        <v>43190</v>
      </c>
      <c r="J1717" s="32">
        <v>42404</v>
      </c>
      <c r="K1717" s="30"/>
      <c r="L1717" s="32">
        <v>42310</v>
      </c>
      <c r="M1717" s="30">
        <v>1903.72</v>
      </c>
      <c r="N1717" s="30">
        <v>0</v>
      </c>
      <c r="O1717" s="30">
        <v>31.73</v>
      </c>
      <c r="P1717" s="30">
        <v>380.76</v>
      </c>
      <c r="Q1717" s="30">
        <v>31.73</v>
      </c>
      <c r="R1717" s="30">
        <v>380.76</v>
      </c>
      <c r="S1717" s="30">
        <v>918.61</v>
      </c>
      <c r="T1717" s="30">
        <v>985.11</v>
      </c>
      <c r="U1717" s="30">
        <v>985.11</v>
      </c>
      <c r="V1717" s="30">
        <v>31.73</v>
      </c>
      <c r="W1717" s="30">
        <v>380.76</v>
      </c>
      <c r="X1717" s="30">
        <v>31.73</v>
      </c>
      <c r="Y1717" s="30">
        <v>380.76</v>
      </c>
      <c r="Z1717" s="30">
        <v>918.61</v>
      </c>
      <c r="AA1717" s="30">
        <v>1933.89</v>
      </c>
      <c r="AB1717" s="30">
        <v>0</v>
      </c>
      <c r="AC1717" s="30">
        <v>0</v>
      </c>
      <c r="AD1717" s="30">
        <v>0</v>
      </c>
    </row>
    <row r="1718" spans="1:30" hidden="1">
      <c r="A1718" s="30" t="s">
        <v>2704</v>
      </c>
      <c r="B1718" s="30" t="s">
        <v>2694</v>
      </c>
      <c r="C1718" s="30" t="b">
        <v>1</v>
      </c>
      <c r="D1718" s="30" t="s">
        <v>1240</v>
      </c>
      <c r="E1718" s="30" t="s">
        <v>10607</v>
      </c>
      <c r="F1718" s="30" t="s">
        <v>10603</v>
      </c>
      <c r="G1718" s="30" t="s">
        <v>10608</v>
      </c>
      <c r="H1718" s="30">
        <v>0</v>
      </c>
      <c r="I1718" s="32">
        <v>43190</v>
      </c>
      <c r="J1718" s="32">
        <v>42404</v>
      </c>
      <c r="K1718" s="30"/>
      <c r="L1718" s="32">
        <v>42310</v>
      </c>
      <c r="M1718" s="30">
        <v>1903.72</v>
      </c>
      <c r="N1718" s="30">
        <v>0</v>
      </c>
      <c r="O1718" s="30">
        <v>31.73</v>
      </c>
      <c r="P1718" s="30">
        <v>380.76</v>
      </c>
      <c r="Q1718" s="30">
        <v>31.73</v>
      </c>
      <c r="R1718" s="30">
        <v>380.76</v>
      </c>
      <c r="S1718" s="30">
        <v>918.61</v>
      </c>
      <c r="T1718" s="30">
        <v>985.11</v>
      </c>
      <c r="U1718" s="30">
        <v>985.11</v>
      </c>
      <c r="V1718" s="30">
        <v>31.73</v>
      </c>
      <c r="W1718" s="30">
        <v>380.76</v>
      </c>
      <c r="X1718" s="30">
        <v>31.73</v>
      </c>
      <c r="Y1718" s="30">
        <v>380.76</v>
      </c>
      <c r="Z1718" s="30">
        <v>918.61</v>
      </c>
      <c r="AA1718" s="30">
        <v>1933.89</v>
      </c>
      <c r="AB1718" s="30">
        <v>0</v>
      </c>
      <c r="AC1718" s="30">
        <v>0</v>
      </c>
      <c r="AD1718" s="30">
        <v>0</v>
      </c>
    </row>
    <row r="1719" spans="1:30" hidden="1">
      <c r="A1719" s="30" t="s">
        <v>2705</v>
      </c>
      <c r="B1719" s="30" t="s">
        <v>2694</v>
      </c>
      <c r="C1719" s="30" t="b">
        <v>1</v>
      </c>
      <c r="D1719" s="30" t="s">
        <v>1240</v>
      </c>
      <c r="E1719" s="30" t="s">
        <v>10607</v>
      </c>
      <c r="F1719" s="30" t="s">
        <v>10603</v>
      </c>
      <c r="G1719" s="30" t="s">
        <v>10608</v>
      </c>
      <c r="H1719" s="30">
        <v>0</v>
      </c>
      <c r="I1719" s="32">
        <v>43190</v>
      </c>
      <c r="J1719" s="32">
        <v>42404</v>
      </c>
      <c r="K1719" s="30"/>
      <c r="L1719" s="32">
        <v>42310</v>
      </c>
      <c r="M1719" s="30">
        <v>1903.72</v>
      </c>
      <c r="N1719" s="30">
        <v>0</v>
      </c>
      <c r="O1719" s="30">
        <v>31.73</v>
      </c>
      <c r="P1719" s="30">
        <v>380.76</v>
      </c>
      <c r="Q1719" s="30">
        <v>31.73</v>
      </c>
      <c r="R1719" s="30">
        <v>380.76</v>
      </c>
      <c r="S1719" s="30">
        <v>918.61</v>
      </c>
      <c r="T1719" s="30">
        <v>985.11</v>
      </c>
      <c r="U1719" s="30">
        <v>985.11</v>
      </c>
      <c r="V1719" s="30">
        <v>31.73</v>
      </c>
      <c r="W1719" s="30">
        <v>380.76</v>
      </c>
      <c r="X1719" s="30">
        <v>31.73</v>
      </c>
      <c r="Y1719" s="30">
        <v>380.76</v>
      </c>
      <c r="Z1719" s="30">
        <v>918.61</v>
      </c>
      <c r="AA1719" s="30">
        <v>1933.89</v>
      </c>
      <c r="AB1719" s="30">
        <v>0</v>
      </c>
      <c r="AC1719" s="30">
        <v>0</v>
      </c>
      <c r="AD1719" s="30">
        <v>0</v>
      </c>
    </row>
    <row r="1720" spans="1:30" hidden="1">
      <c r="A1720" s="30" t="s">
        <v>2706</v>
      </c>
      <c r="B1720" s="30" t="s">
        <v>2694</v>
      </c>
      <c r="C1720" s="30" t="b">
        <v>1</v>
      </c>
      <c r="D1720" s="30" t="s">
        <v>1240</v>
      </c>
      <c r="E1720" s="30" t="s">
        <v>10607</v>
      </c>
      <c r="F1720" s="30" t="s">
        <v>10603</v>
      </c>
      <c r="G1720" s="30" t="s">
        <v>10608</v>
      </c>
      <c r="H1720" s="30">
        <v>0</v>
      </c>
      <c r="I1720" s="32">
        <v>43190</v>
      </c>
      <c r="J1720" s="32">
        <v>42404</v>
      </c>
      <c r="K1720" s="30"/>
      <c r="L1720" s="32">
        <v>42310</v>
      </c>
      <c r="M1720" s="30">
        <v>1903.72</v>
      </c>
      <c r="N1720" s="30">
        <v>0</v>
      </c>
      <c r="O1720" s="30">
        <v>31.73</v>
      </c>
      <c r="P1720" s="30">
        <v>380.76</v>
      </c>
      <c r="Q1720" s="30">
        <v>31.73</v>
      </c>
      <c r="R1720" s="30">
        <v>380.76</v>
      </c>
      <c r="S1720" s="30">
        <v>918.61</v>
      </c>
      <c r="T1720" s="30">
        <v>985.11</v>
      </c>
      <c r="U1720" s="30">
        <v>985.11</v>
      </c>
      <c r="V1720" s="30">
        <v>31.73</v>
      </c>
      <c r="W1720" s="30">
        <v>380.76</v>
      </c>
      <c r="X1720" s="30">
        <v>31.73</v>
      </c>
      <c r="Y1720" s="30">
        <v>380.76</v>
      </c>
      <c r="Z1720" s="30">
        <v>918.61</v>
      </c>
      <c r="AA1720" s="30">
        <v>1933.89</v>
      </c>
      <c r="AB1720" s="30">
        <v>0</v>
      </c>
      <c r="AC1720" s="30">
        <v>0</v>
      </c>
      <c r="AD1720" s="30">
        <v>0</v>
      </c>
    </row>
    <row r="1721" spans="1:30" hidden="1">
      <c r="A1721" s="30" t="s">
        <v>2707</v>
      </c>
      <c r="B1721" s="30" t="s">
        <v>2694</v>
      </c>
      <c r="C1721" s="30" t="b">
        <v>1</v>
      </c>
      <c r="D1721" s="30" t="s">
        <v>1240</v>
      </c>
      <c r="E1721" s="30" t="s">
        <v>10607</v>
      </c>
      <c r="F1721" s="30" t="s">
        <v>10603</v>
      </c>
      <c r="G1721" s="30" t="s">
        <v>10608</v>
      </c>
      <c r="H1721" s="30">
        <v>0</v>
      </c>
      <c r="I1721" s="32">
        <v>43190</v>
      </c>
      <c r="J1721" s="32">
        <v>42404</v>
      </c>
      <c r="K1721" s="30"/>
      <c r="L1721" s="32">
        <v>42310</v>
      </c>
      <c r="M1721" s="30">
        <v>1903.72</v>
      </c>
      <c r="N1721" s="30">
        <v>0</v>
      </c>
      <c r="O1721" s="30">
        <v>31.73</v>
      </c>
      <c r="P1721" s="30">
        <v>380.76</v>
      </c>
      <c r="Q1721" s="30">
        <v>31.73</v>
      </c>
      <c r="R1721" s="30">
        <v>380.76</v>
      </c>
      <c r="S1721" s="30">
        <v>918.61</v>
      </c>
      <c r="T1721" s="30">
        <v>985.11</v>
      </c>
      <c r="U1721" s="30">
        <v>985.11</v>
      </c>
      <c r="V1721" s="30">
        <v>31.73</v>
      </c>
      <c r="W1721" s="30">
        <v>380.76</v>
      </c>
      <c r="X1721" s="30">
        <v>31.73</v>
      </c>
      <c r="Y1721" s="30">
        <v>380.76</v>
      </c>
      <c r="Z1721" s="30">
        <v>918.61</v>
      </c>
      <c r="AA1721" s="30">
        <v>1933.89</v>
      </c>
      <c r="AB1721" s="30">
        <v>0</v>
      </c>
      <c r="AC1721" s="30">
        <v>0</v>
      </c>
      <c r="AD1721" s="30">
        <v>0</v>
      </c>
    </row>
    <row r="1722" spans="1:30" hidden="1">
      <c r="A1722" s="30" t="s">
        <v>2708</v>
      </c>
      <c r="B1722" s="30" t="s">
        <v>2694</v>
      </c>
      <c r="C1722" s="30" t="b">
        <v>1</v>
      </c>
      <c r="D1722" s="30" t="s">
        <v>1240</v>
      </c>
      <c r="E1722" s="30" t="s">
        <v>10607</v>
      </c>
      <c r="F1722" s="30" t="s">
        <v>10603</v>
      </c>
      <c r="G1722" s="30" t="s">
        <v>10608</v>
      </c>
      <c r="H1722" s="30">
        <v>0</v>
      </c>
      <c r="I1722" s="32">
        <v>43190</v>
      </c>
      <c r="J1722" s="32">
        <v>42404</v>
      </c>
      <c r="K1722" s="30"/>
      <c r="L1722" s="32">
        <v>42310</v>
      </c>
      <c r="M1722" s="30">
        <v>1903.72</v>
      </c>
      <c r="N1722" s="30">
        <v>0</v>
      </c>
      <c r="O1722" s="30">
        <v>31.73</v>
      </c>
      <c r="P1722" s="30">
        <v>380.76</v>
      </c>
      <c r="Q1722" s="30">
        <v>31.73</v>
      </c>
      <c r="R1722" s="30">
        <v>380.76</v>
      </c>
      <c r="S1722" s="30">
        <v>918.61</v>
      </c>
      <c r="T1722" s="30">
        <v>985.11</v>
      </c>
      <c r="U1722" s="30">
        <v>985.11</v>
      </c>
      <c r="V1722" s="30">
        <v>31.73</v>
      </c>
      <c r="W1722" s="30">
        <v>380.76</v>
      </c>
      <c r="X1722" s="30">
        <v>31.73</v>
      </c>
      <c r="Y1722" s="30">
        <v>380.76</v>
      </c>
      <c r="Z1722" s="30">
        <v>918.61</v>
      </c>
      <c r="AA1722" s="30">
        <v>1933.89</v>
      </c>
      <c r="AB1722" s="30">
        <v>0</v>
      </c>
      <c r="AC1722" s="30">
        <v>0</v>
      </c>
      <c r="AD1722" s="30">
        <v>0</v>
      </c>
    </row>
    <row r="1723" spans="1:30" hidden="1">
      <c r="A1723" s="30" t="s">
        <v>2709</v>
      </c>
      <c r="B1723" s="30" t="s">
        <v>2694</v>
      </c>
      <c r="C1723" s="30" t="b">
        <v>1</v>
      </c>
      <c r="D1723" s="30" t="s">
        <v>1240</v>
      </c>
      <c r="E1723" s="30" t="s">
        <v>10607</v>
      </c>
      <c r="F1723" s="30" t="s">
        <v>10603</v>
      </c>
      <c r="G1723" s="30" t="s">
        <v>10608</v>
      </c>
      <c r="H1723" s="30">
        <v>0</v>
      </c>
      <c r="I1723" s="32">
        <v>43190</v>
      </c>
      <c r="J1723" s="32">
        <v>42404</v>
      </c>
      <c r="K1723" s="30"/>
      <c r="L1723" s="32">
        <v>42310</v>
      </c>
      <c r="M1723" s="30">
        <v>1903.72</v>
      </c>
      <c r="N1723" s="30">
        <v>0</v>
      </c>
      <c r="O1723" s="30">
        <v>31.73</v>
      </c>
      <c r="P1723" s="30">
        <v>380.76</v>
      </c>
      <c r="Q1723" s="30">
        <v>31.73</v>
      </c>
      <c r="R1723" s="30">
        <v>380.76</v>
      </c>
      <c r="S1723" s="30">
        <v>918.61</v>
      </c>
      <c r="T1723" s="30">
        <v>985.11</v>
      </c>
      <c r="U1723" s="30">
        <v>985.11</v>
      </c>
      <c r="V1723" s="30">
        <v>31.73</v>
      </c>
      <c r="W1723" s="30">
        <v>380.76</v>
      </c>
      <c r="X1723" s="30">
        <v>31.73</v>
      </c>
      <c r="Y1723" s="30">
        <v>380.76</v>
      </c>
      <c r="Z1723" s="30">
        <v>918.61</v>
      </c>
      <c r="AA1723" s="30">
        <v>1933.89</v>
      </c>
      <c r="AB1723" s="30">
        <v>0</v>
      </c>
      <c r="AC1723" s="30">
        <v>0</v>
      </c>
      <c r="AD1723" s="30">
        <v>0</v>
      </c>
    </row>
    <row r="1724" spans="1:30" hidden="1">
      <c r="A1724" s="30" t="s">
        <v>2710</v>
      </c>
      <c r="B1724" s="30" t="s">
        <v>2694</v>
      </c>
      <c r="C1724" s="30" t="b">
        <v>1</v>
      </c>
      <c r="D1724" s="30" t="s">
        <v>1240</v>
      </c>
      <c r="E1724" s="30" t="s">
        <v>10607</v>
      </c>
      <c r="F1724" s="30" t="s">
        <v>10603</v>
      </c>
      <c r="G1724" s="30" t="s">
        <v>10608</v>
      </c>
      <c r="H1724" s="30">
        <v>0</v>
      </c>
      <c r="I1724" s="32">
        <v>43190</v>
      </c>
      <c r="J1724" s="32">
        <v>42404</v>
      </c>
      <c r="K1724" s="30"/>
      <c r="L1724" s="32">
        <v>42310</v>
      </c>
      <c r="M1724" s="30">
        <v>1903.72</v>
      </c>
      <c r="N1724" s="30">
        <v>0</v>
      </c>
      <c r="O1724" s="30">
        <v>31.73</v>
      </c>
      <c r="P1724" s="30">
        <v>380.76</v>
      </c>
      <c r="Q1724" s="30">
        <v>31.73</v>
      </c>
      <c r="R1724" s="30">
        <v>380.76</v>
      </c>
      <c r="S1724" s="30">
        <v>918.61</v>
      </c>
      <c r="T1724" s="30">
        <v>985.11</v>
      </c>
      <c r="U1724" s="30">
        <v>985.11</v>
      </c>
      <c r="V1724" s="30">
        <v>31.73</v>
      </c>
      <c r="W1724" s="30">
        <v>380.76</v>
      </c>
      <c r="X1724" s="30">
        <v>31.73</v>
      </c>
      <c r="Y1724" s="30">
        <v>380.76</v>
      </c>
      <c r="Z1724" s="30">
        <v>918.61</v>
      </c>
      <c r="AA1724" s="30">
        <v>1933.89</v>
      </c>
      <c r="AB1724" s="30">
        <v>0</v>
      </c>
      <c r="AC1724" s="30">
        <v>0</v>
      </c>
      <c r="AD1724" s="30">
        <v>0</v>
      </c>
    </row>
    <row r="1725" spans="1:30" hidden="1">
      <c r="A1725" s="30" t="s">
        <v>2711</v>
      </c>
      <c r="B1725" s="30" t="s">
        <v>2694</v>
      </c>
      <c r="C1725" s="30" t="b">
        <v>1</v>
      </c>
      <c r="D1725" s="30" t="s">
        <v>1240</v>
      </c>
      <c r="E1725" s="30" t="s">
        <v>10607</v>
      </c>
      <c r="F1725" s="30" t="s">
        <v>10603</v>
      </c>
      <c r="G1725" s="30" t="s">
        <v>10608</v>
      </c>
      <c r="H1725" s="30">
        <v>0</v>
      </c>
      <c r="I1725" s="32">
        <v>43190</v>
      </c>
      <c r="J1725" s="32">
        <v>42404</v>
      </c>
      <c r="K1725" s="30"/>
      <c r="L1725" s="32">
        <v>42310</v>
      </c>
      <c r="M1725" s="30">
        <v>1903.72</v>
      </c>
      <c r="N1725" s="30">
        <v>0</v>
      </c>
      <c r="O1725" s="30">
        <v>31.73</v>
      </c>
      <c r="P1725" s="30">
        <v>380.76</v>
      </c>
      <c r="Q1725" s="30">
        <v>31.73</v>
      </c>
      <c r="R1725" s="30">
        <v>380.76</v>
      </c>
      <c r="S1725" s="30">
        <v>918.61</v>
      </c>
      <c r="T1725" s="30">
        <v>985.11</v>
      </c>
      <c r="U1725" s="30">
        <v>985.11</v>
      </c>
      <c r="V1725" s="30">
        <v>31.73</v>
      </c>
      <c r="W1725" s="30">
        <v>380.76</v>
      </c>
      <c r="X1725" s="30">
        <v>31.73</v>
      </c>
      <c r="Y1725" s="30">
        <v>380.76</v>
      </c>
      <c r="Z1725" s="30">
        <v>918.61</v>
      </c>
      <c r="AA1725" s="30">
        <v>1933.89</v>
      </c>
      <c r="AB1725" s="30">
        <v>0</v>
      </c>
      <c r="AC1725" s="30">
        <v>0</v>
      </c>
      <c r="AD1725" s="30">
        <v>0</v>
      </c>
    </row>
    <row r="1726" spans="1:30" hidden="1">
      <c r="A1726" s="30" t="s">
        <v>2712</v>
      </c>
      <c r="B1726" s="30" t="s">
        <v>2694</v>
      </c>
      <c r="C1726" s="30" t="b">
        <v>1</v>
      </c>
      <c r="D1726" s="30" t="s">
        <v>1240</v>
      </c>
      <c r="E1726" s="30" t="s">
        <v>10607</v>
      </c>
      <c r="F1726" s="30" t="s">
        <v>10603</v>
      </c>
      <c r="G1726" s="30" t="s">
        <v>10608</v>
      </c>
      <c r="H1726" s="30">
        <v>0</v>
      </c>
      <c r="I1726" s="32">
        <v>43190</v>
      </c>
      <c r="J1726" s="32">
        <v>42404</v>
      </c>
      <c r="K1726" s="30"/>
      <c r="L1726" s="32">
        <v>42310</v>
      </c>
      <c r="M1726" s="30">
        <v>1903.72</v>
      </c>
      <c r="N1726" s="30">
        <v>0</v>
      </c>
      <c r="O1726" s="30">
        <v>31.73</v>
      </c>
      <c r="P1726" s="30">
        <v>380.76</v>
      </c>
      <c r="Q1726" s="30">
        <v>31.73</v>
      </c>
      <c r="R1726" s="30">
        <v>380.76</v>
      </c>
      <c r="S1726" s="30">
        <v>918.61</v>
      </c>
      <c r="T1726" s="30">
        <v>985.11</v>
      </c>
      <c r="U1726" s="30">
        <v>985.11</v>
      </c>
      <c r="V1726" s="30">
        <v>31.73</v>
      </c>
      <c r="W1726" s="30">
        <v>380.76</v>
      </c>
      <c r="X1726" s="30">
        <v>31.73</v>
      </c>
      <c r="Y1726" s="30">
        <v>380.76</v>
      </c>
      <c r="Z1726" s="30">
        <v>918.61</v>
      </c>
      <c r="AA1726" s="30">
        <v>1933.89</v>
      </c>
      <c r="AB1726" s="30">
        <v>0</v>
      </c>
      <c r="AC1726" s="30">
        <v>0</v>
      </c>
      <c r="AD1726" s="30">
        <v>0</v>
      </c>
    </row>
    <row r="1727" spans="1:30" hidden="1">
      <c r="A1727" s="30" t="s">
        <v>2713</v>
      </c>
      <c r="B1727" s="30" t="s">
        <v>2694</v>
      </c>
      <c r="C1727" s="30" t="b">
        <v>1</v>
      </c>
      <c r="D1727" s="30" t="s">
        <v>1240</v>
      </c>
      <c r="E1727" s="30" t="s">
        <v>10607</v>
      </c>
      <c r="F1727" s="30" t="s">
        <v>10603</v>
      </c>
      <c r="G1727" s="30" t="s">
        <v>10608</v>
      </c>
      <c r="H1727" s="30">
        <v>0</v>
      </c>
      <c r="I1727" s="32">
        <v>43190</v>
      </c>
      <c r="J1727" s="32">
        <v>42404</v>
      </c>
      <c r="K1727" s="30"/>
      <c r="L1727" s="32">
        <v>42310</v>
      </c>
      <c r="M1727" s="30">
        <v>1903.72</v>
      </c>
      <c r="N1727" s="30">
        <v>0</v>
      </c>
      <c r="O1727" s="30">
        <v>31.73</v>
      </c>
      <c r="P1727" s="30">
        <v>380.76</v>
      </c>
      <c r="Q1727" s="30">
        <v>31.73</v>
      </c>
      <c r="R1727" s="30">
        <v>380.76</v>
      </c>
      <c r="S1727" s="30">
        <v>918.61</v>
      </c>
      <c r="T1727" s="30">
        <v>985.11</v>
      </c>
      <c r="U1727" s="30">
        <v>985.11</v>
      </c>
      <c r="V1727" s="30">
        <v>31.73</v>
      </c>
      <c r="W1727" s="30">
        <v>380.76</v>
      </c>
      <c r="X1727" s="30">
        <v>31.73</v>
      </c>
      <c r="Y1727" s="30">
        <v>380.76</v>
      </c>
      <c r="Z1727" s="30">
        <v>918.61</v>
      </c>
      <c r="AA1727" s="30">
        <v>1933.89</v>
      </c>
      <c r="AB1727" s="30">
        <v>0</v>
      </c>
      <c r="AC1727" s="30">
        <v>0</v>
      </c>
      <c r="AD1727" s="30">
        <v>0</v>
      </c>
    </row>
    <row r="1728" spans="1:30" hidden="1">
      <c r="A1728" s="30" t="s">
        <v>2714</v>
      </c>
      <c r="B1728" s="30" t="s">
        <v>2694</v>
      </c>
      <c r="C1728" s="30" t="b">
        <v>1</v>
      </c>
      <c r="D1728" s="30" t="s">
        <v>1240</v>
      </c>
      <c r="E1728" s="30" t="s">
        <v>10607</v>
      </c>
      <c r="F1728" s="30" t="s">
        <v>10603</v>
      </c>
      <c r="G1728" s="30" t="s">
        <v>10608</v>
      </c>
      <c r="H1728" s="30">
        <v>0</v>
      </c>
      <c r="I1728" s="32">
        <v>43190</v>
      </c>
      <c r="J1728" s="32">
        <v>42404</v>
      </c>
      <c r="K1728" s="30"/>
      <c r="L1728" s="32">
        <v>42310</v>
      </c>
      <c r="M1728" s="30">
        <v>1903.72</v>
      </c>
      <c r="N1728" s="30">
        <v>0</v>
      </c>
      <c r="O1728" s="30">
        <v>31.73</v>
      </c>
      <c r="P1728" s="30">
        <v>380.76</v>
      </c>
      <c r="Q1728" s="30">
        <v>31.73</v>
      </c>
      <c r="R1728" s="30">
        <v>380.76</v>
      </c>
      <c r="S1728" s="30">
        <v>918.61</v>
      </c>
      <c r="T1728" s="30">
        <v>985.11</v>
      </c>
      <c r="U1728" s="30">
        <v>985.11</v>
      </c>
      <c r="V1728" s="30">
        <v>31.73</v>
      </c>
      <c r="W1728" s="30">
        <v>380.76</v>
      </c>
      <c r="X1728" s="30">
        <v>31.73</v>
      </c>
      <c r="Y1728" s="30">
        <v>380.76</v>
      </c>
      <c r="Z1728" s="30">
        <v>918.61</v>
      </c>
      <c r="AA1728" s="30">
        <v>1933.89</v>
      </c>
      <c r="AB1728" s="30">
        <v>0</v>
      </c>
      <c r="AC1728" s="30">
        <v>0</v>
      </c>
      <c r="AD1728" s="30">
        <v>0</v>
      </c>
    </row>
    <row r="1729" spans="1:30" hidden="1">
      <c r="A1729" s="30" t="s">
        <v>2715</v>
      </c>
      <c r="B1729" s="30" t="s">
        <v>2694</v>
      </c>
      <c r="C1729" s="30" t="b">
        <v>1</v>
      </c>
      <c r="D1729" s="30" t="s">
        <v>1240</v>
      </c>
      <c r="E1729" s="30" t="s">
        <v>10607</v>
      </c>
      <c r="F1729" s="30" t="s">
        <v>10603</v>
      </c>
      <c r="G1729" s="30" t="s">
        <v>10608</v>
      </c>
      <c r="H1729" s="30">
        <v>0</v>
      </c>
      <c r="I1729" s="32">
        <v>43190</v>
      </c>
      <c r="J1729" s="32">
        <v>42404</v>
      </c>
      <c r="K1729" s="30"/>
      <c r="L1729" s="32">
        <v>42310</v>
      </c>
      <c r="M1729" s="30">
        <v>1903.72</v>
      </c>
      <c r="N1729" s="30">
        <v>0</v>
      </c>
      <c r="O1729" s="30">
        <v>31.73</v>
      </c>
      <c r="P1729" s="30">
        <v>380.76</v>
      </c>
      <c r="Q1729" s="30">
        <v>31.73</v>
      </c>
      <c r="R1729" s="30">
        <v>380.76</v>
      </c>
      <c r="S1729" s="30">
        <v>918.61</v>
      </c>
      <c r="T1729" s="30">
        <v>985.11</v>
      </c>
      <c r="U1729" s="30">
        <v>985.11</v>
      </c>
      <c r="V1729" s="30">
        <v>31.73</v>
      </c>
      <c r="W1729" s="30">
        <v>380.76</v>
      </c>
      <c r="X1729" s="30">
        <v>31.73</v>
      </c>
      <c r="Y1729" s="30">
        <v>380.76</v>
      </c>
      <c r="Z1729" s="30">
        <v>918.61</v>
      </c>
      <c r="AA1729" s="30">
        <v>1933.89</v>
      </c>
      <c r="AB1729" s="30">
        <v>0</v>
      </c>
      <c r="AC1729" s="30">
        <v>0</v>
      </c>
      <c r="AD1729" s="30">
        <v>0</v>
      </c>
    </row>
    <row r="1730" spans="1:30" hidden="1">
      <c r="A1730" s="30" t="s">
        <v>2716</v>
      </c>
      <c r="B1730" s="30" t="s">
        <v>2694</v>
      </c>
      <c r="C1730" s="30" t="b">
        <v>1</v>
      </c>
      <c r="D1730" s="30" t="s">
        <v>1240</v>
      </c>
      <c r="E1730" s="30" t="s">
        <v>10607</v>
      </c>
      <c r="F1730" s="30" t="s">
        <v>10603</v>
      </c>
      <c r="G1730" s="30" t="s">
        <v>10608</v>
      </c>
      <c r="H1730" s="30">
        <v>0</v>
      </c>
      <c r="I1730" s="32">
        <v>43190</v>
      </c>
      <c r="J1730" s="32">
        <v>42404</v>
      </c>
      <c r="K1730" s="30"/>
      <c r="L1730" s="32">
        <v>42310</v>
      </c>
      <c r="M1730" s="30">
        <v>1903.72</v>
      </c>
      <c r="N1730" s="30">
        <v>0</v>
      </c>
      <c r="O1730" s="30">
        <v>31.73</v>
      </c>
      <c r="P1730" s="30">
        <v>380.76</v>
      </c>
      <c r="Q1730" s="30">
        <v>31.73</v>
      </c>
      <c r="R1730" s="30">
        <v>380.76</v>
      </c>
      <c r="S1730" s="30">
        <v>918.61</v>
      </c>
      <c r="T1730" s="30">
        <v>985.11</v>
      </c>
      <c r="U1730" s="30">
        <v>985.11</v>
      </c>
      <c r="V1730" s="30">
        <v>31.73</v>
      </c>
      <c r="W1730" s="30">
        <v>380.76</v>
      </c>
      <c r="X1730" s="30">
        <v>31.73</v>
      </c>
      <c r="Y1730" s="30">
        <v>380.76</v>
      </c>
      <c r="Z1730" s="30">
        <v>918.61</v>
      </c>
      <c r="AA1730" s="30">
        <v>1933.89</v>
      </c>
      <c r="AB1730" s="30">
        <v>0</v>
      </c>
      <c r="AC1730" s="30">
        <v>0</v>
      </c>
      <c r="AD1730" s="30">
        <v>0</v>
      </c>
    </row>
    <row r="1731" spans="1:30" hidden="1">
      <c r="A1731" s="30" t="s">
        <v>2717</v>
      </c>
      <c r="B1731" s="30" t="s">
        <v>2694</v>
      </c>
      <c r="C1731" s="30" t="b">
        <v>1</v>
      </c>
      <c r="D1731" s="30" t="s">
        <v>1240</v>
      </c>
      <c r="E1731" s="30" t="s">
        <v>10607</v>
      </c>
      <c r="F1731" s="30" t="s">
        <v>10603</v>
      </c>
      <c r="G1731" s="30" t="s">
        <v>10608</v>
      </c>
      <c r="H1731" s="30">
        <v>0</v>
      </c>
      <c r="I1731" s="32">
        <v>43190</v>
      </c>
      <c r="J1731" s="32">
        <v>42404</v>
      </c>
      <c r="K1731" s="30"/>
      <c r="L1731" s="32">
        <v>42310</v>
      </c>
      <c r="M1731" s="30">
        <v>1903.72</v>
      </c>
      <c r="N1731" s="30">
        <v>0</v>
      </c>
      <c r="O1731" s="30">
        <v>31.73</v>
      </c>
      <c r="P1731" s="30">
        <v>380.76</v>
      </c>
      <c r="Q1731" s="30">
        <v>31.73</v>
      </c>
      <c r="R1731" s="30">
        <v>380.76</v>
      </c>
      <c r="S1731" s="30">
        <v>918.61</v>
      </c>
      <c r="T1731" s="30">
        <v>985.11</v>
      </c>
      <c r="U1731" s="30">
        <v>985.11</v>
      </c>
      <c r="V1731" s="30">
        <v>31.73</v>
      </c>
      <c r="W1731" s="30">
        <v>380.76</v>
      </c>
      <c r="X1731" s="30">
        <v>31.73</v>
      </c>
      <c r="Y1731" s="30">
        <v>380.76</v>
      </c>
      <c r="Z1731" s="30">
        <v>918.61</v>
      </c>
      <c r="AA1731" s="30">
        <v>1933.89</v>
      </c>
      <c r="AB1731" s="30">
        <v>0</v>
      </c>
      <c r="AC1731" s="30">
        <v>0</v>
      </c>
      <c r="AD1731" s="30">
        <v>0</v>
      </c>
    </row>
    <row r="1732" spans="1:30" hidden="1">
      <c r="A1732" s="30" t="s">
        <v>2718</v>
      </c>
      <c r="B1732" s="30" t="s">
        <v>2694</v>
      </c>
      <c r="C1732" s="30" t="b">
        <v>1</v>
      </c>
      <c r="D1732" s="30" t="s">
        <v>1240</v>
      </c>
      <c r="E1732" s="30" t="s">
        <v>10607</v>
      </c>
      <c r="F1732" s="30" t="s">
        <v>10603</v>
      </c>
      <c r="G1732" s="30" t="s">
        <v>10608</v>
      </c>
      <c r="H1732" s="30">
        <v>0</v>
      </c>
      <c r="I1732" s="32">
        <v>43190</v>
      </c>
      <c r="J1732" s="32">
        <v>42404</v>
      </c>
      <c r="K1732" s="30"/>
      <c r="L1732" s="32">
        <v>42310</v>
      </c>
      <c r="M1732" s="30">
        <v>1903.72</v>
      </c>
      <c r="N1732" s="30">
        <v>0</v>
      </c>
      <c r="O1732" s="30">
        <v>31.73</v>
      </c>
      <c r="P1732" s="30">
        <v>380.76</v>
      </c>
      <c r="Q1732" s="30">
        <v>31.73</v>
      </c>
      <c r="R1732" s="30">
        <v>380.76</v>
      </c>
      <c r="S1732" s="30">
        <v>918.61</v>
      </c>
      <c r="T1732" s="30">
        <v>985.11</v>
      </c>
      <c r="U1732" s="30">
        <v>985.11</v>
      </c>
      <c r="V1732" s="30">
        <v>31.73</v>
      </c>
      <c r="W1732" s="30">
        <v>380.76</v>
      </c>
      <c r="X1732" s="30">
        <v>31.73</v>
      </c>
      <c r="Y1732" s="30">
        <v>380.76</v>
      </c>
      <c r="Z1732" s="30">
        <v>918.61</v>
      </c>
      <c r="AA1732" s="30">
        <v>1933.89</v>
      </c>
      <c r="AB1732" s="30">
        <v>0</v>
      </c>
      <c r="AC1732" s="30">
        <v>0</v>
      </c>
      <c r="AD1732" s="30">
        <v>0</v>
      </c>
    </row>
    <row r="1733" spans="1:30" hidden="1">
      <c r="A1733" s="30" t="s">
        <v>2719</v>
      </c>
      <c r="B1733" s="30" t="s">
        <v>2694</v>
      </c>
      <c r="C1733" s="30" t="b">
        <v>1</v>
      </c>
      <c r="D1733" s="30" t="s">
        <v>1240</v>
      </c>
      <c r="E1733" s="30" t="s">
        <v>10607</v>
      </c>
      <c r="F1733" s="30" t="s">
        <v>10603</v>
      </c>
      <c r="G1733" s="30" t="s">
        <v>10608</v>
      </c>
      <c r="H1733" s="30">
        <v>0</v>
      </c>
      <c r="I1733" s="32">
        <v>43190</v>
      </c>
      <c r="J1733" s="32">
        <v>42404</v>
      </c>
      <c r="K1733" s="30"/>
      <c r="L1733" s="32">
        <v>42310</v>
      </c>
      <c r="M1733" s="30">
        <v>1903.72</v>
      </c>
      <c r="N1733" s="30">
        <v>0</v>
      </c>
      <c r="O1733" s="30">
        <v>31.73</v>
      </c>
      <c r="P1733" s="30">
        <v>380.76</v>
      </c>
      <c r="Q1733" s="30">
        <v>31.73</v>
      </c>
      <c r="R1733" s="30">
        <v>380.76</v>
      </c>
      <c r="S1733" s="30">
        <v>918.61</v>
      </c>
      <c r="T1733" s="30">
        <v>985.11</v>
      </c>
      <c r="U1733" s="30">
        <v>985.11</v>
      </c>
      <c r="V1733" s="30">
        <v>31.73</v>
      </c>
      <c r="W1733" s="30">
        <v>380.76</v>
      </c>
      <c r="X1733" s="30">
        <v>31.73</v>
      </c>
      <c r="Y1733" s="30">
        <v>380.76</v>
      </c>
      <c r="Z1733" s="30">
        <v>918.61</v>
      </c>
      <c r="AA1733" s="30">
        <v>1933.89</v>
      </c>
      <c r="AB1733" s="30">
        <v>0</v>
      </c>
      <c r="AC1733" s="30">
        <v>0</v>
      </c>
      <c r="AD1733" s="30">
        <v>0</v>
      </c>
    </row>
    <row r="1734" spans="1:30" hidden="1">
      <c r="A1734" s="30" t="s">
        <v>2720</v>
      </c>
      <c r="B1734" s="30" t="s">
        <v>2694</v>
      </c>
      <c r="C1734" s="30" t="b">
        <v>1</v>
      </c>
      <c r="D1734" s="30" t="s">
        <v>1240</v>
      </c>
      <c r="E1734" s="30" t="s">
        <v>10607</v>
      </c>
      <c r="F1734" s="30" t="s">
        <v>10603</v>
      </c>
      <c r="G1734" s="30" t="s">
        <v>10608</v>
      </c>
      <c r="H1734" s="30">
        <v>0</v>
      </c>
      <c r="I1734" s="32">
        <v>43190</v>
      </c>
      <c r="J1734" s="32">
        <v>42404</v>
      </c>
      <c r="K1734" s="30"/>
      <c r="L1734" s="32">
        <v>42310</v>
      </c>
      <c r="M1734" s="30">
        <v>1903.72</v>
      </c>
      <c r="N1734" s="30">
        <v>0</v>
      </c>
      <c r="O1734" s="30">
        <v>31.73</v>
      </c>
      <c r="P1734" s="30">
        <v>380.76</v>
      </c>
      <c r="Q1734" s="30">
        <v>31.73</v>
      </c>
      <c r="R1734" s="30">
        <v>380.76</v>
      </c>
      <c r="S1734" s="30">
        <v>918.61</v>
      </c>
      <c r="T1734" s="30">
        <v>985.11</v>
      </c>
      <c r="U1734" s="30">
        <v>985.11</v>
      </c>
      <c r="V1734" s="30">
        <v>31.73</v>
      </c>
      <c r="W1734" s="30">
        <v>380.76</v>
      </c>
      <c r="X1734" s="30">
        <v>31.73</v>
      </c>
      <c r="Y1734" s="30">
        <v>380.76</v>
      </c>
      <c r="Z1734" s="30">
        <v>918.61</v>
      </c>
      <c r="AA1734" s="30">
        <v>1933.89</v>
      </c>
      <c r="AB1734" s="30">
        <v>0</v>
      </c>
      <c r="AC1734" s="30">
        <v>0</v>
      </c>
      <c r="AD1734" s="30">
        <v>0</v>
      </c>
    </row>
    <row r="1735" spans="1:30" hidden="1">
      <c r="A1735" s="30" t="s">
        <v>2721</v>
      </c>
      <c r="B1735" s="30" t="s">
        <v>2694</v>
      </c>
      <c r="C1735" s="30" t="b">
        <v>1</v>
      </c>
      <c r="D1735" s="30" t="s">
        <v>1240</v>
      </c>
      <c r="E1735" s="30" t="s">
        <v>10607</v>
      </c>
      <c r="F1735" s="30" t="s">
        <v>10603</v>
      </c>
      <c r="G1735" s="30" t="s">
        <v>10608</v>
      </c>
      <c r="H1735" s="30">
        <v>0</v>
      </c>
      <c r="I1735" s="32">
        <v>43190</v>
      </c>
      <c r="J1735" s="32">
        <v>42404</v>
      </c>
      <c r="K1735" s="30"/>
      <c r="L1735" s="32">
        <v>42310</v>
      </c>
      <c r="M1735" s="30">
        <v>1903.72</v>
      </c>
      <c r="N1735" s="30">
        <v>0</v>
      </c>
      <c r="O1735" s="30">
        <v>31.73</v>
      </c>
      <c r="P1735" s="30">
        <v>380.76</v>
      </c>
      <c r="Q1735" s="30">
        <v>31.73</v>
      </c>
      <c r="R1735" s="30">
        <v>380.76</v>
      </c>
      <c r="S1735" s="30">
        <v>918.61</v>
      </c>
      <c r="T1735" s="30">
        <v>985.11</v>
      </c>
      <c r="U1735" s="30">
        <v>985.11</v>
      </c>
      <c r="V1735" s="30">
        <v>31.73</v>
      </c>
      <c r="W1735" s="30">
        <v>380.76</v>
      </c>
      <c r="X1735" s="30">
        <v>31.73</v>
      </c>
      <c r="Y1735" s="30">
        <v>380.76</v>
      </c>
      <c r="Z1735" s="30">
        <v>918.61</v>
      </c>
      <c r="AA1735" s="30">
        <v>1933.89</v>
      </c>
      <c r="AB1735" s="30">
        <v>0</v>
      </c>
      <c r="AC1735" s="30">
        <v>0</v>
      </c>
      <c r="AD1735" s="30">
        <v>0</v>
      </c>
    </row>
    <row r="1736" spans="1:30" hidden="1">
      <c r="A1736" s="30" t="s">
        <v>2722</v>
      </c>
      <c r="B1736" s="30" t="s">
        <v>2694</v>
      </c>
      <c r="C1736" s="30" t="b">
        <v>1</v>
      </c>
      <c r="D1736" s="30" t="s">
        <v>1240</v>
      </c>
      <c r="E1736" s="30" t="s">
        <v>10607</v>
      </c>
      <c r="F1736" s="30" t="s">
        <v>10603</v>
      </c>
      <c r="G1736" s="30" t="s">
        <v>10608</v>
      </c>
      <c r="H1736" s="30">
        <v>0</v>
      </c>
      <c r="I1736" s="32">
        <v>43190</v>
      </c>
      <c r="J1736" s="32">
        <v>42404</v>
      </c>
      <c r="K1736" s="30"/>
      <c r="L1736" s="32">
        <v>42310</v>
      </c>
      <c r="M1736" s="30">
        <v>1903.72</v>
      </c>
      <c r="N1736" s="30">
        <v>0</v>
      </c>
      <c r="O1736" s="30">
        <v>31.73</v>
      </c>
      <c r="P1736" s="30">
        <v>380.76</v>
      </c>
      <c r="Q1736" s="30">
        <v>31.73</v>
      </c>
      <c r="R1736" s="30">
        <v>380.76</v>
      </c>
      <c r="S1736" s="30">
        <v>918.61</v>
      </c>
      <c r="T1736" s="30">
        <v>985.11</v>
      </c>
      <c r="U1736" s="30">
        <v>985.11</v>
      </c>
      <c r="V1736" s="30">
        <v>31.73</v>
      </c>
      <c r="W1736" s="30">
        <v>380.76</v>
      </c>
      <c r="X1736" s="30">
        <v>31.73</v>
      </c>
      <c r="Y1736" s="30">
        <v>380.76</v>
      </c>
      <c r="Z1736" s="30">
        <v>918.61</v>
      </c>
      <c r="AA1736" s="30">
        <v>1933.89</v>
      </c>
      <c r="AB1736" s="30">
        <v>0</v>
      </c>
      <c r="AC1736" s="30">
        <v>0</v>
      </c>
      <c r="AD1736" s="30">
        <v>0</v>
      </c>
    </row>
    <row r="1737" spans="1:30" hidden="1">
      <c r="A1737" s="30" t="s">
        <v>2723</v>
      </c>
      <c r="B1737" s="30" t="s">
        <v>2694</v>
      </c>
      <c r="C1737" s="30" t="b">
        <v>1</v>
      </c>
      <c r="D1737" s="30" t="s">
        <v>1240</v>
      </c>
      <c r="E1737" s="30" t="s">
        <v>10607</v>
      </c>
      <c r="F1737" s="30" t="s">
        <v>10603</v>
      </c>
      <c r="G1737" s="30" t="s">
        <v>10608</v>
      </c>
      <c r="H1737" s="30">
        <v>0</v>
      </c>
      <c r="I1737" s="32">
        <v>43190</v>
      </c>
      <c r="J1737" s="32">
        <v>42404</v>
      </c>
      <c r="K1737" s="30"/>
      <c r="L1737" s="32">
        <v>42310</v>
      </c>
      <c r="M1737" s="30">
        <v>1903.72</v>
      </c>
      <c r="N1737" s="30">
        <v>0</v>
      </c>
      <c r="O1737" s="30">
        <v>31.73</v>
      </c>
      <c r="P1737" s="30">
        <v>380.76</v>
      </c>
      <c r="Q1737" s="30">
        <v>31.73</v>
      </c>
      <c r="R1737" s="30">
        <v>380.76</v>
      </c>
      <c r="S1737" s="30">
        <v>918.61</v>
      </c>
      <c r="T1737" s="30">
        <v>985.11</v>
      </c>
      <c r="U1737" s="30">
        <v>985.11</v>
      </c>
      <c r="V1737" s="30">
        <v>31.73</v>
      </c>
      <c r="W1737" s="30">
        <v>380.76</v>
      </c>
      <c r="X1737" s="30">
        <v>31.73</v>
      </c>
      <c r="Y1737" s="30">
        <v>380.76</v>
      </c>
      <c r="Z1737" s="30">
        <v>918.61</v>
      </c>
      <c r="AA1737" s="30">
        <v>1933.89</v>
      </c>
      <c r="AB1737" s="30">
        <v>0</v>
      </c>
      <c r="AC1737" s="30">
        <v>0</v>
      </c>
      <c r="AD1737" s="30">
        <v>0</v>
      </c>
    </row>
    <row r="1738" spans="1:30" hidden="1">
      <c r="A1738" s="30" t="s">
        <v>2724</v>
      </c>
      <c r="B1738" s="30" t="s">
        <v>2694</v>
      </c>
      <c r="C1738" s="30" t="b">
        <v>1</v>
      </c>
      <c r="D1738" s="30" t="s">
        <v>1240</v>
      </c>
      <c r="E1738" s="30" t="s">
        <v>10607</v>
      </c>
      <c r="F1738" s="30" t="s">
        <v>10603</v>
      </c>
      <c r="G1738" s="30" t="s">
        <v>10608</v>
      </c>
      <c r="H1738" s="30">
        <v>0</v>
      </c>
      <c r="I1738" s="32">
        <v>43190</v>
      </c>
      <c r="J1738" s="32">
        <v>42404</v>
      </c>
      <c r="K1738" s="30"/>
      <c r="L1738" s="32">
        <v>42310</v>
      </c>
      <c r="M1738" s="30">
        <v>1903.72</v>
      </c>
      <c r="N1738" s="30">
        <v>0</v>
      </c>
      <c r="O1738" s="30">
        <v>31.73</v>
      </c>
      <c r="P1738" s="30">
        <v>380.76</v>
      </c>
      <c r="Q1738" s="30">
        <v>31.73</v>
      </c>
      <c r="R1738" s="30">
        <v>380.76</v>
      </c>
      <c r="S1738" s="30">
        <v>918.61</v>
      </c>
      <c r="T1738" s="30">
        <v>985.11</v>
      </c>
      <c r="U1738" s="30">
        <v>985.11</v>
      </c>
      <c r="V1738" s="30">
        <v>31.73</v>
      </c>
      <c r="W1738" s="30">
        <v>380.76</v>
      </c>
      <c r="X1738" s="30">
        <v>31.73</v>
      </c>
      <c r="Y1738" s="30">
        <v>380.76</v>
      </c>
      <c r="Z1738" s="30">
        <v>918.61</v>
      </c>
      <c r="AA1738" s="30">
        <v>1933.89</v>
      </c>
      <c r="AB1738" s="30">
        <v>0</v>
      </c>
      <c r="AC1738" s="30">
        <v>0</v>
      </c>
      <c r="AD1738" s="30">
        <v>0</v>
      </c>
    </row>
    <row r="1739" spans="1:30" hidden="1">
      <c r="A1739" s="30" t="s">
        <v>2725</v>
      </c>
      <c r="B1739" s="30" t="s">
        <v>2694</v>
      </c>
      <c r="C1739" s="30" t="b">
        <v>1</v>
      </c>
      <c r="D1739" s="30" t="s">
        <v>1240</v>
      </c>
      <c r="E1739" s="30" t="s">
        <v>10607</v>
      </c>
      <c r="F1739" s="30" t="s">
        <v>10603</v>
      </c>
      <c r="G1739" s="30" t="s">
        <v>10608</v>
      </c>
      <c r="H1739" s="30">
        <v>0</v>
      </c>
      <c r="I1739" s="32">
        <v>43190</v>
      </c>
      <c r="J1739" s="32">
        <v>42404</v>
      </c>
      <c r="K1739" s="30"/>
      <c r="L1739" s="32">
        <v>42310</v>
      </c>
      <c r="M1739" s="30">
        <v>1903.72</v>
      </c>
      <c r="N1739" s="30">
        <v>0</v>
      </c>
      <c r="O1739" s="30">
        <v>31.73</v>
      </c>
      <c r="P1739" s="30">
        <v>380.76</v>
      </c>
      <c r="Q1739" s="30">
        <v>31.73</v>
      </c>
      <c r="R1739" s="30">
        <v>380.76</v>
      </c>
      <c r="S1739" s="30">
        <v>918.61</v>
      </c>
      <c r="T1739" s="30">
        <v>985.11</v>
      </c>
      <c r="U1739" s="30">
        <v>985.11</v>
      </c>
      <c r="V1739" s="30">
        <v>31.73</v>
      </c>
      <c r="W1739" s="30">
        <v>380.76</v>
      </c>
      <c r="X1739" s="30">
        <v>31.73</v>
      </c>
      <c r="Y1739" s="30">
        <v>380.76</v>
      </c>
      <c r="Z1739" s="30">
        <v>918.61</v>
      </c>
      <c r="AA1739" s="30">
        <v>1933.89</v>
      </c>
      <c r="AB1739" s="30">
        <v>0</v>
      </c>
      <c r="AC1739" s="30">
        <v>0</v>
      </c>
      <c r="AD1739" s="30">
        <v>0</v>
      </c>
    </row>
    <row r="1740" spans="1:30" hidden="1">
      <c r="A1740" s="30" t="s">
        <v>2726</v>
      </c>
      <c r="B1740" s="30" t="s">
        <v>2694</v>
      </c>
      <c r="C1740" s="30" t="b">
        <v>1</v>
      </c>
      <c r="D1740" s="30" t="s">
        <v>1240</v>
      </c>
      <c r="E1740" s="30" t="s">
        <v>10607</v>
      </c>
      <c r="F1740" s="30" t="s">
        <v>10603</v>
      </c>
      <c r="G1740" s="30" t="s">
        <v>10608</v>
      </c>
      <c r="H1740" s="30">
        <v>0</v>
      </c>
      <c r="I1740" s="32">
        <v>43190</v>
      </c>
      <c r="J1740" s="32">
        <v>42404</v>
      </c>
      <c r="K1740" s="30"/>
      <c r="L1740" s="32">
        <v>42310</v>
      </c>
      <c r="M1740" s="30">
        <v>1903.72</v>
      </c>
      <c r="N1740" s="30">
        <v>0</v>
      </c>
      <c r="O1740" s="30">
        <v>31.73</v>
      </c>
      <c r="P1740" s="30">
        <v>380.76</v>
      </c>
      <c r="Q1740" s="30">
        <v>31.73</v>
      </c>
      <c r="R1740" s="30">
        <v>380.76</v>
      </c>
      <c r="S1740" s="30">
        <v>918.61</v>
      </c>
      <c r="T1740" s="30">
        <v>985.11</v>
      </c>
      <c r="U1740" s="30">
        <v>985.11</v>
      </c>
      <c r="V1740" s="30">
        <v>31.73</v>
      </c>
      <c r="W1740" s="30">
        <v>380.76</v>
      </c>
      <c r="X1740" s="30">
        <v>31.73</v>
      </c>
      <c r="Y1740" s="30">
        <v>380.76</v>
      </c>
      <c r="Z1740" s="30">
        <v>918.61</v>
      </c>
      <c r="AA1740" s="30">
        <v>1933.89</v>
      </c>
      <c r="AB1740" s="30">
        <v>0</v>
      </c>
      <c r="AC1740" s="30">
        <v>0</v>
      </c>
      <c r="AD1740" s="30">
        <v>0</v>
      </c>
    </row>
    <row r="1741" spans="1:30" hidden="1">
      <c r="A1741" s="30" t="s">
        <v>2727</v>
      </c>
      <c r="B1741" s="30" t="s">
        <v>2694</v>
      </c>
      <c r="C1741" s="30" t="b">
        <v>1</v>
      </c>
      <c r="D1741" s="30" t="s">
        <v>1240</v>
      </c>
      <c r="E1741" s="30" t="s">
        <v>10607</v>
      </c>
      <c r="F1741" s="30" t="s">
        <v>10603</v>
      </c>
      <c r="G1741" s="30" t="s">
        <v>10608</v>
      </c>
      <c r="H1741" s="30">
        <v>0</v>
      </c>
      <c r="I1741" s="32">
        <v>43190</v>
      </c>
      <c r="J1741" s="32">
        <v>42404</v>
      </c>
      <c r="K1741" s="30"/>
      <c r="L1741" s="32">
        <v>42310</v>
      </c>
      <c r="M1741" s="30">
        <v>1903.72</v>
      </c>
      <c r="N1741" s="30">
        <v>0</v>
      </c>
      <c r="O1741" s="30">
        <v>31.73</v>
      </c>
      <c r="P1741" s="30">
        <v>380.76</v>
      </c>
      <c r="Q1741" s="30">
        <v>31.73</v>
      </c>
      <c r="R1741" s="30">
        <v>380.76</v>
      </c>
      <c r="S1741" s="30">
        <v>918.61</v>
      </c>
      <c r="T1741" s="30">
        <v>985.11</v>
      </c>
      <c r="U1741" s="30">
        <v>985.11</v>
      </c>
      <c r="V1741" s="30">
        <v>31.73</v>
      </c>
      <c r="W1741" s="30">
        <v>380.76</v>
      </c>
      <c r="X1741" s="30">
        <v>31.73</v>
      </c>
      <c r="Y1741" s="30">
        <v>380.76</v>
      </c>
      <c r="Z1741" s="30">
        <v>918.61</v>
      </c>
      <c r="AA1741" s="30">
        <v>1933.89</v>
      </c>
      <c r="AB1741" s="30">
        <v>0</v>
      </c>
      <c r="AC1741" s="30">
        <v>0</v>
      </c>
      <c r="AD1741" s="30">
        <v>0</v>
      </c>
    </row>
    <row r="1742" spans="1:30" hidden="1">
      <c r="A1742" s="30" t="s">
        <v>2728</v>
      </c>
      <c r="B1742" s="30" t="s">
        <v>2729</v>
      </c>
      <c r="C1742" s="30" t="b">
        <v>1</v>
      </c>
      <c r="D1742" s="30" t="s">
        <v>1240</v>
      </c>
      <c r="E1742" s="30" t="s">
        <v>10607</v>
      </c>
      <c r="F1742" s="30"/>
      <c r="G1742" s="30" t="s">
        <v>10608</v>
      </c>
      <c r="H1742" s="30">
        <v>0</v>
      </c>
      <c r="I1742" s="32">
        <v>43190</v>
      </c>
      <c r="J1742" s="32">
        <v>42404</v>
      </c>
      <c r="K1742" s="30"/>
      <c r="L1742" s="32">
        <v>42310</v>
      </c>
      <c r="M1742" s="30">
        <v>5552.52</v>
      </c>
      <c r="N1742" s="30">
        <v>0</v>
      </c>
      <c r="O1742" s="30">
        <v>92.54</v>
      </c>
      <c r="P1742" s="30">
        <v>1110.48</v>
      </c>
      <c r="Q1742" s="30">
        <v>92.54</v>
      </c>
      <c r="R1742" s="30">
        <v>1110.48</v>
      </c>
      <c r="S1742" s="30">
        <v>2679.11</v>
      </c>
      <c r="T1742" s="30">
        <v>2873.41</v>
      </c>
      <c r="U1742" s="30">
        <v>2873.41</v>
      </c>
      <c r="V1742" s="30">
        <v>92.54</v>
      </c>
      <c r="W1742" s="30">
        <v>1110.48</v>
      </c>
      <c r="X1742" s="30">
        <v>92.54</v>
      </c>
      <c r="Y1742" s="30">
        <v>1110.48</v>
      </c>
      <c r="Z1742" s="30">
        <v>2679.11</v>
      </c>
      <c r="AA1742" s="30">
        <v>5640.51</v>
      </c>
      <c r="AB1742" s="30">
        <v>0</v>
      </c>
      <c r="AC1742" s="30">
        <v>0</v>
      </c>
      <c r="AD1742" s="30">
        <v>0</v>
      </c>
    </row>
    <row r="1743" spans="1:30" hidden="1">
      <c r="A1743" s="30" t="s">
        <v>2730</v>
      </c>
      <c r="B1743" s="30" t="s">
        <v>2729</v>
      </c>
      <c r="C1743" s="30" t="b">
        <v>1</v>
      </c>
      <c r="D1743" s="30" t="s">
        <v>1240</v>
      </c>
      <c r="E1743" s="30" t="s">
        <v>10607</v>
      </c>
      <c r="F1743" s="30"/>
      <c r="G1743" s="30" t="s">
        <v>10608</v>
      </c>
      <c r="H1743" s="30">
        <v>0</v>
      </c>
      <c r="I1743" s="32">
        <v>43190</v>
      </c>
      <c r="J1743" s="32">
        <v>42404</v>
      </c>
      <c r="K1743" s="30"/>
      <c r="L1743" s="32">
        <v>42310</v>
      </c>
      <c r="M1743" s="30">
        <v>5552.52</v>
      </c>
      <c r="N1743" s="30">
        <v>0</v>
      </c>
      <c r="O1743" s="30">
        <v>92.54</v>
      </c>
      <c r="P1743" s="30">
        <v>1110.48</v>
      </c>
      <c r="Q1743" s="30">
        <v>92.54</v>
      </c>
      <c r="R1743" s="30">
        <v>1110.48</v>
      </c>
      <c r="S1743" s="30">
        <v>2679.11</v>
      </c>
      <c r="T1743" s="30">
        <v>2873.41</v>
      </c>
      <c r="U1743" s="30">
        <v>2873.41</v>
      </c>
      <c r="V1743" s="30">
        <v>92.54</v>
      </c>
      <c r="W1743" s="30">
        <v>1110.48</v>
      </c>
      <c r="X1743" s="30">
        <v>92.54</v>
      </c>
      <c r="Y1743" s="30">
        <v>1110.48</v>
      </c>
      <c r="Z1743" s="30">
        <v>2679.11</v>
      </c>
      <c r="AA1743" s="30">
        <v>5640.51</v>
      </c>
      <c r="AB1743" s="30">
        <v>0</v>
      </c>
      <c r="AC1743" s="30">
        <v>0</v>
      </c>
      <c r="AD1743" s="30">
        <v>0</v>
      </c>
    </row>
    <row r="1744" spans="1:30" hidden="1">
      <c r="A1744" s="30" t="s">
        <v>2731</v>
      </c>
      <c r="B1744" s="30" t="s">
        <v>2729</v>
      </c>
      <c r="C1744" s="30" t="b">
        <v>1</v>
      </c>
      <c r="D1744" s="30" t="s">
        <v>1240</v>
      </c>
      <c r="E1744" s="30" t="s">
        <v>10607</v>
      </c>
      <c r="F1744" s="30"/>
      <c r="G1744" s="30" t="s">
        <v>10608</v>
      </c>
      <c r="H1744" s="30">
        <v>0</v>
      </c>
      <c r="I1744" s="32">
        <v>43190</v>
      </c>
      <c r="J1744" s="32">
        <v>42404</v>
      </c>
      <c r="K1744" s="30"/>
      <c r="L1744" s="32">
        <v>42310</v>
      </c>
      <c r="M1744" s="30">
        <v>5552.52</v>
      </c>
      <c r="N1744" s="30">
        <v>0</v>
      </c>
      <c r="O1744" s="30">
        <v>92.54</v>
      </c>
      <c r="P1744" s="30">
        <v>1110.48</v>
      </c>
      <c r="Q1744" s="30">
        <v>92.54</v>
      </c>
      <c r="R1744" s="30">
        <v>1110.48</v>
      </c>
      <c r="S1744" s="30">
        <v>2679.11</v>
      </c>
      <c r="T1744" s="30">
        <v>2873.41</v>
      </c>
      <c r="U1744" s="30">
        <v>2873.41</v>
      </c>
      <c r="V1744" s="30">
        <v>92.54</v>
      </c>
      <c r="W1744" s="30">
        <v>1110.48</v>
      </c>
      <c r="X1744" s="30">
        <v>92.54</v>
      </c>
      <c r="Y1744" s="30">
        <v>1110.48</v>
      </c>
      <c r="Z1744" s="30">
        <v>2679.11</v>
      </c>
      <c r="AA1744" s="30">
        <v>5640.51</v>
      </c>
      <c r="AB1744" s="30">
        <v>0</v>
      </c>
      <c r="AC1744" s="30">
        <v>0</v>
      </c>
      <c r="AD1744" s="30">
        <v>0</v>
      </c>
    </row>
    <row r="1745" spans="1:30" hidden="1">
      <c r="A1745" s="30" t="s">
        <v>2732</v>
      </c>
      <c r="B1745" s="30" t="s">
        <v>2729</v>
      </c>
      <c r="C1745" s="30" t="b">
        <v>1</v>
      </c>
      <c r="D1745" s="30" t="s">
        <v>1240</v>
      </c>
      <c r="E1745" s="30" t="s">
        <v>10607</v>
      </c>
      <c r="F1745" s="30"/>
      <c r="G1745" s="30" t="s">
        <v>10608</v>
      </c>
      <c r="H1745" s="30">
        <v>0</v>
      </c>
      <c r="I1745" s="32">
        <v>43190</v>
      </c>
      <c r="J1745" s="32">
        <v>42404</v>
      </c>
      <c r="K1745" s="30"/>
      <c r="L1745" s="32">
        <v>42310</v>
      </c>
      <c r="M1745" s="30">
        <v>5552.52</v>
      </c>
      <c r="N1745" s="30">
        <v>0</v>
      </c>
      <c r="O1745" s="30">
        <v>92.54</v>
      </c>
      <c r="P1745" s="30">
        <v>1110.48</v>
      </c>
      <c r="Q1745" s="30">
        <v>92.54</v>
      </c>
      <c r="R1745" s="30">
        <v>1110.48</v>
      </c>
      <c r="S1745" s="30">
        <v>2679.11</v>
      </c>
      <c r="T1745" s="30">
        <v>2873.41</v>
      </c>
      <c r="U1745" s="30">
        <v>2873.41</v>
      </c>
      <c r="V1745" s="30">
        <v>92.54</v>
      </c>
      <c r="W1745" s="30">
        <v>1110.48</v>
      </c>
      <c r="X1745" s="30">
        <v>92.54</v>
      </c>
      <c r="Y1745" s="30">
        <v>1110.48</v>
      </c>
      <c r="Z1745" s="30">
        <v>2679.11</v>
      </c>
      <c r="AA1745" s="30">
        <v>5640.51</v>
      </c>
      <c r="AB1745" s="30">
        <v>0</v>
      </c>
      <c r="AC1745" s="30">
        <v>0</v>
      </c>
      <c r="AD1745" s="30">
        <v>0</v>
      </c>
    </row>
    <row r="1746" spans="1:30" hidden="1">
      <c r="A1746" s="30" t="s">
        <v>2733</v>
      </c>
      <c r="B1746" s="30" t="s">
        <v>2729</v>
      </c>
      <c r="C1746" s="30" t="b">
        <v>1</v>
      </c>
      <c r="D1746" s="30" t="s">
        <v>1240</v>
      </c>
      <c r="E1746" s="30" t="s">
        <v>10607</v>
      </c>
      <c r="F1746" s="30"/>
      <c r="G1746" s="30" t="s">
        <v>10608</v>
      </c>
      <c r="H1746" s="30">
        <v>0</v>
      </c>
      <c r="I1746" s="32">
        <v>43190</v>
      </c>
      <c r="J1746" s="32">
        <v>42404</v>
      </c>
      <c r="K1746" s="30"/>
      <c r="L1746" s="32">
        <v>42310</v>
      </c>
      <c r="M1746" s="30">
        <v>5552.52</v>
      </c>
      <c r="N1746" s="30">
        <v>0</v>
      </c>
      <c r="O1746" s="30">
        <v>92.54</v>
      </c>
      <c r="P1746" s="30">
        <v>1110.48</v>
      </c>
      <c r="Q1746" s="30">
        <v>92.54</v>
      </c>
      <c r="R1746" s="30">
        <v>1110.48</v>
      </c>
      <c r="S1746" s="30">
        <v>2679.11</v>
      </c>
      <c r="T1746" s="30">
        <v>2873.41</v>
      </c>
      <c r="U1746" s="30">
        <v>2873.41</v>
      </c>
      <c r="V1746" s="30">
        <v>92.54</v>
      </c>
      <c r="W1746" s="30">
        <v>1110.48</v>
      </c>
      <c r="X1746" s="30">
        <v>92.54</v>
      </c>
      <c r="Y1746" s="30">
        <v>1110.48</v>
      </c>
      <c r="Z1746" s="30">
        <v>2679.11</v>
      </c>
      <c r="AA1746" s="30">
        <v>5640.51</v>
      </c>
      <c r="AB1746" s="30">
        <v>0</v>
      </c>
      <c r="AC1746" s="30">
        <v>0</v>
      </c>
      <c r="AD1746" s="30">
        <v>0</v>
      </c>
    </row>
    <row r="1747" spans="1:30" hidden="1">
      <c r="A1747" s="30" t="s">
        <v>2734</v>
      </c>
      <c r="B1747" s="30" t="s">
        <v>2729</v>
      </c>
      <c r="C1747" s="30" t="b">
        <v>1</v>
      </c>
      <c r="D1747" s="30" t="s">
        <v>1240</v>
      </c>
      <c r="E1747" s="30" t="s">
        <v>10607</v>
      </c>
      <c r="F1747" s="30"/>
      <c r="G1747" s="30" t="s">
        <v>10608</v>
      </c>
      <c r="H1747" s="30">
        <v>0</v>
      </c>
      <c r="I1747" s="32">
        <v>43190</v>
      </c>
      <c r="J1747" s="32">
        <v>42404</v>
      </c>
      <c r="K1747" s="30"/>
      <c r="L1747" s="32">
        <v>42310</v>
      </c>
      <c r="M1747" s="30">
        <v>5552.52</v>
      </c>
      <c r="N1747" s="30">
        <v>0</v>
      </c>
      <c r="O1747" s="30">
        <v>92.54</v>
      </c>
      <c r="P1747" s="30">
        <v>1110.48</v>
      </c>
      <c r="Q1747" s="30">
        <v>92.54</v>
      </c>
      <c r="R1747" s="30">
        <v>1110.48</v>
      </c>
      <c r="S1747" s="30">
        <v>2679.11</v>
      </c>
      <c r="T1747" s="30">
        <v>2873.41</v>
      </c>
      <c r="U1747" s="30">
        <v>2873.41</v>
      </c>
      <c r="V1747" s="30">
        <v>92.54</v>
      </c>
      <c r="W1747" s="30">
        <v>1110.48</v>
      </c>
      <c r="X1747" s="30">
        <v>92.54</v>
      </c>
      <c r="Y1747" s="30">
        <v>1110.48</v>
      </c>
      <c r="Z1747" s="30">
        <v>2679.11</v>
      </c>
      <c r="AA1747" s="30">
        <v>5640.51</v>
      </c>
      <c r="AB1747" s="30">
        <v>0</v>
      </c>
      <c r="AC1747" s="30">
        <v>0</v>
      </c>
      <c r="AD1747" s="30">
        <v>0</v>
      </c>
    </row>
    <row r="1748" spans="1:30" hidden="1">
      <c r="A1748" s="30" t="s">
        <v>2735</v>
      </c>
      <c r="B1748" s="30" t="s">
        <v>2736</v>
      </c>
      <c r="C1748" s="30" t="b">
        <v>1</v>
      </c>
      <c r="D1748" s="30" t="s">
        <v>1240</v>
      </c>
      <c r="E1748" s="30" t="s">
        <v>10607</v>
      </c>
      <c r="F1748" s="30"/>
      <c r="G1748" s="30" t="s">
        <v>10608</v>
      </c>
      <c r="H1748" s="30">
        <v>0</v>
      </c>
      <c r="I1748" s="32">
        <v>43190</v>
      </c>
      <c r="J1748" s="32">
        <v>42404</v>
      </c>
      <c r="K1748" s="30"/>
      <c r="L1748" s="32">
        <v>42310</v>
      </c>
      <c r="M1748" s="30">
        <v>8108.44</v>
      </c>
      <c r="N1748" s="30">
        <v>0</v>
      </c>
      <c r="O1748" s="30">
        <v>135.13999999999999</v>
      </c>
      <c r="P1748" s="30">
        <v>1621.68</v>
      </c>
      <c r="Q1748" s="30">
        <v>135.13999999999999</v>
      </c>
      <c r="R1748" s="30">
        <v>1621.68</v>
      </c>
      <c r="S1748" s="30">
        <v>3912.41</v>
      </c>
      <c r="T1748" s="30">
        <v>4196.03</v>
      </c>
      <c r="U1748" s="30">
        <v>4196.03</v>
      </c>
      <c r="V1748" s="30">
        <v>135.13999999999999</v>
      </c>
      <c r="W1748" s="30">
        <v>1621.68</v>
      </c>
      <c r="X1748" s="30">
        <v>135.13999999999999</v>
      </c>
      <c r="Y1748" s="30">
        <v>1621.68</v>
      </c>
      <c r="Z1748" s="30">
        <v>3912.41</v>
      </c>
      <c r="AA1748" s="30">
        <v>8236.93</v>
      </c>
      <c r="AB1748" s="30">
        <v>0</v>
      </c>
      <c r="AC1748" s="30">
        <v>0</v>
      </c>
      <c r="AD1748" s="30">
        <v>0</v>
      </c>
    </row>
    <row r="1749" spans="1:30" hidden="1">
      <c r="A1749" s="30" t="s">
        <v>2737</v>
      </c>
      <c r="B1749" s="30" t="s">
        <v>2738</v>
      </c>
      <c r="C1749" s="30" t="b">
        <v>1</v>
      </c>
      <c r="D1749" s="30" t="s">
        <v>1240</v>
      </c>
      <c r="E1749" s="30" t="s">
        <v>10607</v>
      </c>
      <c r="F1749" s="30"/>
      <c r="G1749" s="30" t="s">
        <v>10608</v>
      </c>
      <c r="H1749" s="30">
        <v>0</v>
      </c>
      <c r="I1749" s="32">
        <v>43190</v>
      </c>
      <c r="J1749" s="32">
        <v>42404</v>
      </c>
      <c r="K1749" s="30"/>
      <c r="L1749" s="32">
        <v>42310</v>
      </c>
      <c r="M1749" s="30">
        <v>1903.72</v>
      </c>
      <c r="N1749" s="30">
        <v>0</v>
      </c>
      <c r="O1749" s="30">
        <v>31.73</v>
      </c>
      <c r="P1749" s="30">
        <v>380.76</v>
      </c>
      <c r="Q1749" s="30">
        <v>31.73</v>
      </c>
      <c r="R1749" s="30">
        <v>380.76</v>
      </c>
      <c r="S1749" s="30">
        <v>918.61</v>
      </c>
      <c r="T1749" s="30">
        <v>985.11</v>
      </c>
      <c r="U1749" s="30">
        <v>985.11</v>
      </c>
      <c r="V1749" s="30">
        <v>31.73</v>
      </c>
      <c r="W1749" s="30">
        <v>380.76</v>
      </c>
      <c r="X1749" s="30">
        <v>31.73</v>
      </c>
      <c r="Y1749" s="30">
        <v>380.76</v>
      </c>
      <c r="Z1749" s="30">
        <v>918.61</v>
      </c>
      <c r="AA1749" s="30">
        <v>1933.89</v>
      </c>
      <c r="AB1749" s="30">
        <v>0</v>
      </c>
      <c r="AC1749" s="30">
        <v>0</v>
      </c>
      <c r="AD1749" s="30">
        <v>0</v>
      </c>
    </row>
    <row r="1750" spans="1:30" hidden="1">
      <c r="A1750" s="30" t="s">
        <v>2739</v>
      </c>
      <c r="B1750" s="30" t="s">
        <v>2738</v>
      </c>
      <c r="C1750" s="30" t="b">
        <v>1</v>
      </c>
      <c r="D1750" s="30" t="s">
        <v>1240</v>
      </c>
      <c r="E1750" s="30" t="s">
        <v>10607</v>
      </c>
      <c r="F1750" s="30"/>
      <c r="G1750" s="30" t="s">
        <v>10608</v>
      </c>
      <c r="H1750" s="30">
        <v>0</v>
      </c>
      <c r="I1750" s="32">
        <v>43190</v>
      </c>
      <c r="J1750" s="32">
        <v>42404</v>
      </c>
      <c r="K1750" s="30"/>
      <c r="L1750" s="32">
        <v>42310</v>
      </c>
      <c r="M1750" s="30">
        <v>1903.72</v>
      </c>
      <c r="N1750" s="30">
        <v>0</v>
      </c>
      <c r="O1750" s="30">
        <v>31.73</v>
      </c>
      <c r="P1750" s="30">
        <v>380.76</v>
      </c>
      <c r="Q1750" s="30">
        <v>31.73</v>
      </c>
      <c r="R1750" s="30">
        <v>380.76</v>
      </c>
      <c r="S1750" s="30">
        <v>918.61</v>
      </c>
      <c r="T1750" s="30">
        <v>985.11</v>
      </c>
      <c r="U1750" s="30">
        <v>985.11</v>
      </c>
      <c r="V1750" s="30">
        <v>31.73</v>
      </c>
      <c r="W1750" s="30">
        <v>380.76</v>
      </c>
      <c r="X1750" s="30">
        <v>31.73</v>
      </c>
      <c r="Y1750" s="30">
        <v>380.76</v>
      </c>
      <c r="Z1750" s="30">
        <v>918.61</v>
      </c>
      <c r="AA1750" s="30">
        <v>1933.89</v>
      </c>
      <c r="AB1750" s="30">
        <v>0</v>
      </c>
      <c r="AC1750" s="30">
        <v>0</v>
      </c>
      <c r="AD1750" s="30">
        <v>0</v>
      </c>
    </row>
    <row r="1751" spans="1:30" hidden="1">
      <c r="A1751" s="30" t="s">
        <v>2740</v>
      </c>
      <c r="B1751" s="30" t="s">
        <v>2738</v>
      </c>
      <c r="C1751" s="30" t="b">
        <v>1</v>
      </c>
      <c r="D1751" s="30" t="s">
        <v>1240</v>
      </c>
      <c r="E1751" s="30" t="s">
        <v>10607</v>
      </c>
      <c r="F1751" s="30"/>
      <c r="G1751" s="30" t="s">
        <v>10608</v>
      </c>
      <c r="H1751" s="30">
        <v>0</v>
      </c>
      <c r="I1751" s="32">
        <v>43190</v>
      </c>
      <c r="J1751" s="32">
        <v>42404</v>
      </c>
      <c r="K1751" s="30"/>
      <c r="L1751" s="32">
        <v>42310</v>
      </c>
      <c r="M1751" s="30">
        <v>1903.72</v>
      </c>
      <c r="N1751" s="30">
        <v>0</v>
      </c>
      <c r="O1751" s="30">
        <v>31.73</v>
      </c>
      <c r="P1751" s="30">
        <v>380.76</v>
      </c>
      <c r="Q1751" s="30">
        <v>31.73</v>
      </c>
      <c r="R1751" s="30">
        <v>380.76</v>
      </c>
      <c r="S1751" s="30">
        <v>918.61</v>
      </c>
      <c r="T1751" s="30">
        <v>985.11</v>
      </c>
      <c r="U1751" s="30">
        <v>985.11</v>
      </c>
      <c r="V1751" s="30">
        <v>31.73</v>
      </c>
      <c r="W1751" s="30">
        <v>380.76</v>
      </c>
      <c r="X1751" s="30">
        <v>31.73</v>
      </c>
      <c r="Y1751" s="30">
        <v>380.76</v>
      </c>
      <c r="Z1751" s="30">
        <v>918.61</v>
      </c>
      <c r="AA1751" s="30">
        <v>1933.89</v>
      </c>
      <c r="AB1751" s="30">
        <v>0</v>
      </c>
      <c r="AC1751" s="30">
        <v>0</v>
      </c>
      <c r="AD1751" s="30">
        <v>0</v>
      </c>
    </row>
    <row r="1752" spans="1:30" hidden="1">
      <c r="A1752" s="30" t="s">
        <v>2741</v>
      </c>
      <c r="B1752" s="30" t="s">
        <v>2738</v>
      </c>
      <c r="C1752" s="30" t="b">
        <v>1</v>
      </c>
      <c r="D1752" s="30" t="s">
        <v>1240</v>
      </c>
      <c r="E1752" s="30" t="s">
        <v>10607</v>
      </c>
      <c r="F1752" s="30"/>
      <c r="G1752" s="30" t="s">
        <v>10608</v>
      </c>
      <c r="H1752" s="30">
        <v>0</v>
      </c>
      <c r="I1752" s="32">
        <v>43190</v>
      </c>
      <c r="J1752" s="32">
        <v>42404</v>
      </c>
      <c r="K1752" s="30"/>
      <c r="L1752" s="32">
        <v>42310</v>
      </c>
      <c r="M1752" s="30">
        <v>1903.72</v>
      </c>
      <c r="N1752" s="30">
        <v>0</v>
      </c>
      <c r="O1752" s="30">
        <v>31.73</v>
      </c>
      <c r="P1752" s="30">
        <v>380.76</v>
      </c>
      <c r="Q1752" s="30">
        <v>31.73</v>
      </c>
      <c r="R1752" s="30">
        <v>380.76</v>
      </c>
      <c r="S1752" s="30">
        <v>918.61</v>
      </c>
      <c r="T1752" s="30">
        <v>985.11</v>
      </c>
      <c r="U1752" s="30">
        <v>985.11</v>
      </c>
      <c r="V1752" s="30">
        <v>31.73</v>
      </c>
      <c r="W1752" s="30">
        <v>380.76</v>
      </c>
      <c r="X1752" s="30">
        <v>31.73</v>
      </c>
      <c r="Y1752" s="30">
        <v>380.76</v>
      </c>
      <c r="Z1752" s="30">
        <v>918.61</v>
      </c>
      <c r="AA1752" s="30">
        <v>1933.89</v>
      </c>
      <c r="AB1752" s="30">
        <v>0</v>
      </c>
      <c r="AC1752" s="30">
        <v>0</v>
      </c>
      <c r="AD1752" s="30">
        <v>0</v>
      </c>
    </row>
    <row r="1753" spans="1:30" hidden="1">
      <c r="A1753" s="30" t="s">
        <v>2742</v>
      </c>
      <c r="B1753" s="30" t="s">
        <v>2738</v>
      </c>
      <c r="C1753" s="30" t="b">
        <v>1</v>
      </c>
      <c r="D1753" s="30" t="s">
        <v>1240</v>
      </c>
      <c r="E1753" s="30" t="s">
        <v>10607</v>
      </c>
      <c r="F1753" s="30"/>
      <c r="G1753" s="30" t="s">
        <v>10608</v>
      </c>
      <c r="H1753" s="30">
        <v>0</v>
      </c>
      <c r="I1753" s="32">
        <v>43190</v>
      </c>
      <c r="J1753" s="32">
        <v>42404</v>
      </c>
      <c r="K1753" s="30"/>
      <c r="L1753" s="32">
        <v>42310</v>
      </c>
      <c r="M1753" s="30">
        <v>1903.72</v>
      </c>
      <c r="N1753" s="30">
        <v>0</v>
      </c>
      <c r="O1753" s="30">
        <v>31.73</v>
      </c>
      <c r="P1753" s="30">
        <v>380.76</v>
      </c>
      <c r="Q1753" s="30">
        <v>31.73</v>
      </c>
      <c r="R1753" s="30">
        <v>380.76</v>
      </c>
      <c r="S1753" s="30">
        <v>918.61</v>
      </c>
      <c r="T1753" s="30">
        <v>985.11</v>
      </c>
      <c r="U1753" s="30">
        <v>985.11</v>
      </c>
      <c r="V1753" s="30">
        <v>31.73</v>
      </c>
      <c r="W1753" s="30">
        <v>380.76</v>
      </c>
      <c r="X1753" s="30">
        <v>31.73</v>
      </c>
      <c r="Y1753" s="30">
        <v>380.76</v>
      </c>
      <c r="Z1753" s="30">
        <v>918.61</v>
      </c>
      <c r="AA1753" s="30">
        <v>1933.89</v>
      </c>
      <c r="AB1753" s="30">
        <v>0</v>
      </c>
      <c r="AC1753" s="30">
        <v>0</v>
      </c>
      <c r="AD1753" s="30">
        <v>0</v>
      </c>
    </row>
    <row r="1754" spans="1:30" hidden="1">
      <c r="A1754" s="30" t="s">
        <v>2743</v>
      </c>
      <c r="B1754" s="30" t="s">
        <v>2738</v>
      </c>
      <c r="C1754" s="30" t="b">
        <v>1</v>
      </c>
      <c r="D1754" s="30" t="s">
        <v>1240</v>
      </c>
      <c r="E1754" s="30" t="s">
        <v>10607</v>
      </c>
      <c r="F1754" s="30"/>
      <c r="G1754" s="30" t="s">
        <v>10608</v>
      </c>
      <c r="H1754" s="30">
        <v>0</v>
      </c>
      <c r="I1754" s="32">
        <v>43190</v>
      </c>
      <c r="J1754" s="32">
        <v>42404</v>
      </c>
      <c r="K1754" s="30"/>
      <c r="L1754" s="32">
        <v>42310</v>
      </c>
      <c r="M1754" s="30">
        <v>1903.72</v>
      </c>
      <c r="N1754" s="30">
        <v>0</v>
      </c>
      <c r="O1754" s="30">
        <v>31.73</v>
      </c>
      <c r="P1754" s="30">
        <v>380.76</v>
      </c>
      <c r="Q1754" s="30">
        <v>31.73</v>
      </c>
      <c r="R1754" s="30">
        <v>380.76</v>
      </c>
      <c r="S1754" s="30">
        <v>918.61</v>
      </c>
      <c r="T1754" s="30">
        <v>985.11</v>
      </c>
      <c r="U1754" s="30">
        <v>985.11</v>
      </c>
      <c r="V1754" s="30">
        <v>31.73</v>
      </c>
      <c r="W1754" s="30">
        <v>380.76</v>
      </c>
      <c r="X1754" s="30">
        <v>31.73</v>
      </c>
      <c r="Y1754" s="30">
        <v>380.76</v>
      </c>
      <c r="Z1754" s="30">
        <v>918.61</v>
      </c>
      <c r="AA1754" s="30">
        <v>1933.89</v>
      </c>
      <c r="AB1754" s="30">
        <v>0</v>
      </c>
      <c r="AC1754" s="30">
        <v>0</v>
      </c>
      <c r="AD1754" s="30">
        <v>0</v>
      </c>
    </row>
    <row r="1755" spans="1:30" hidden="1">
      <c r="A1755" s="30" t="s">
        <v>2744</v>
      </c>
      <c r="B1755" s="30" t="s">
        <v>2745</v>
      </c>
      <c r="C1755" s="30" t="b">
        <v>1</v>
      </c>
      <c r="D1755" s="30" t="s">
        <v>1240</v>
      </c>
      <c r="E1755" s="30" t="s">
        <v>10607</v>
      </c>
      <c r="F1755" s="30"/>
      <c r="G1755" s="30" t="s">
        <v>10608</v>
      </c>
      <c r="H1755" s="30">
        <v>0</v>
      </c>
      <c r="I1755" s="32">
        <v>43190</v>
      </c>
      <c r="J1755" s="32">
        <v>42404</v>
      </c>
      <c r="K1755" s="30"/>
      <c r="L1755" s="32">
        <v>42310</v>
      </c>
      <c r="M1755" s="30">
        <v>11750.19</v>
      </c>
      <c r="N1755" s="30">
        <v>0</v>
      </c>
      <c r="O1755" s="30">
        <v>195.84</v>
      </c>
      <c r="P1755" s="30">
        <v>2350.08</v>
      </c>
      <c r="Q1755" s="30">
        <v>195.84</v>
      </c>
      <c r="R1755" s="30">
        <v>2350.08</v>
      </c>
      <c r="S1755" s="30">
        <v>5669.73</v>
      </c>
      <c r="T1755" s="30">
        <v>6080.46</v>
      </c>
      <c r="U1755" s="30">
        <v>6080.46</v>
      </c>
      <c r="V1755" s="30">
        <v>195.84</v>
      </c>
      <c r="W1755" s="30">
        <v>2350.08</v>
      </c>
      <c r="X1755" s="30">
        <v>195.84</v>
      </c>
      <c r="Y1755" s="30">
        <v>2350.08</v>
      </c>
      <c r="Z1755" s="30">
        <v>5669.73</v>
      </c>
      <c r="AA1755" s="30">
        <v>11936.4</v>
      </c>
      <c r="AB1755" s="30">
        <v>0</v>
      </c>
      <c r="AC1755" s="30">
        <v>0</v>
      </c>
      <c r="AD1755" s="30">
        <v>0</v>
      </c>
    </row>
    <row r="1756" spans="1:30" hidden="1">
      <c r="A1756" s="30" t="s">
        <v>2746</v>
      </c>
      <c r="B1756" s="30" t="s">
        <v>2747</v>
      </c>
      <c r="C1756" s="30" t="b">
        <v>1</v>
      </c>
      <c r="D1756" s="30" t="s">
        <v>1240</v>
      </c>
      <c r="E1756" s="30" t="s">
        <v>10607</v>
      </c>
      <c r="F1756" s="30"/>
      <c r="G1756" s="30" t="s">
        <v>10608</v>
      </c>
      <c r="H1756" s="30">
        <v>0</v>
      </c>
      <c r="I1756" s="32">
        <v>43190</v>
      </c>
      <c r="J1756" s="32">
        <v>42404</v>
      </c>
      <c r="K1756" s="30"/>
      <c r="L1756" s="32">
        <v>42310</v>
      </c>
      <c r="M1756" s="30">
        <v>10229.56</v>
      </c>
      <c r="N1756" s="30">
        <v>0</v>
      </c>
      <c r="O1756" s="30">
        <v>170.49</v>
      </c>
      <c r="P1756" s="30">
        <v>2045.88</v>
      </c>
      <c r="Q1756" s="30">
        <v>170.49</v>
      </c>
      <c r="R1756" s="30">
        <v>2045.88</v>
      </c>
      <c r="S1756" s="30">
        <v>4935.83</v>
      </c>
      <c r="T1756" s="30">
        <v>5293.73</v>
      </c>
      <c r="U1756" s="30">
        <v>5293.73</v>
      </c>
      <c r="V1756" s="30">
        <v>170.49</v>
      </c>
      <c r="W1756" s="30">
        <v>2045.88</v>
      </c>
      <c r="X1756" s="30">
        <v>170.49</v>
      </c>
      <c r="Y1756" s="30">
        <v>2045.88</v>
      </c>
      <c r="Z1756" s="30">
        <v>4935.83</v>
      </c>
      <c r="AA1756" s="30">
        <v>10391.67</v>
      </c>
      <c r="AB1756" s="30">
        <v>0</v>
      </c>
      <c r="AC1756" s="30">
        <v>0</v>
      </c>
      <c r="AD1756" s="30">
        <v>0</v>
      </c>
    </row>
    <row r="1757" spans="1:30" hidden="1">
      <c r="A1757" s="30" t="s">
        <v>2748</v>
      </c>
      <c r="B1757" s="30" t="s">
        <v>2747</v>
      </c>
      <c r="C1757" s="30" t="b">
        <v>1</v>
      </c>
      <c r="D1757" s="30" t="s">
        <v>1240</v>
      </c>
      <c r="E1757" s="30" t="s">
        <v>10607</v>
      </c>
      <c r="F1757" s="30"/>
      <c r="G1757" s="30" t="s">
        <v>10608</v>
      </c>
      <c r="H1757" s="30">
        <v>0</v>
      </c>
      <c r="I1757" s="32">
        <v>43190</v>
      </c>
      <c r="J1757" s="32">
        <v>42404</v>
      </c>
      <c r="K1757" s="30"/>
      <c r="L1757" s="32">
        <v>42310</v>
      </c>
      <c r="M1757" s="30">
        <v>10229.56</v>
      </c>
      <c r="N1757" s="30">
        <v>0</v>
      </c>
      <c r="O1757" s="30">
        <v>170.49</v>
      </c>
      <c r="P1757" s="30">
        <v>2045.88</v>
      </c>
      <c r="Q1757" s="30">
        <v>170.49</v>
      </c>
      <c r="R1757" s="30">
        <v>2045.88</v>
      </c>
      <c r="S1757" s="30">
        <v>4935.83</v>
      </c>
      <c r="T1757" s="30">
        <v>5293.73</v>
      </c>
      <c r="U1757" s="30">
        <v>5293.73</v>
      </c>
      <c r="V1757" s="30">
        <v>170.49</v>
      </c>
      <c r="W1757" s="30">
        <v>2045.88</v>
      </c>
      <c r="X1757" s="30">
        <v>170.49</v>
      </c>
      <c r="Y1757" s="30">
        <v>2045.88</v>
      </c>
      <c r="Z1757" s="30">
        <v>4935.83</v>
      </c>
      <c r="AA1757" s="30">
        <v>10391.67</v>
      </c>
      <c r="AB1757" s="30">
        <v>0</v>
      </c>
      <c r="AC1757" s="30">
        <v>0</v>
      </c>
      <c r="AD1757" s="30">
        <v>0</v>
      </c>
    </row>
    <row r="1758" spans="1:30" hidden="1">
      <c r="A1758" s="30" t="s">
        <v>2749</v>
      </c>
      <c r="B1758" s="30" t="s">
        <v>2747</v>
      </c>
      <c r="C1758" s="30" t="b">
        <v>1</v>
      </c>
      <c r="D1758" s="30" t="s">
        <v>1240</v>
      </c>
      <c r="E1758" s="30" t="s">
        <v>10607</v>
      </c>
      <c r="F1758" s="30"/>
      <c r="G1758" s="30" t="s">
        <v>10608</v>
      </c>
      <c r="H1758" s="30">
        <v>0</v>
      </c>
      <c r="I1758" s="32">
        <v>43190</v>
      </c>
      <c r="J1758" s="32">
        <v>42404</v>
      </c>
      <c r="K1758" s="30"/>
      <c r="L1758" s="32">
        <v>42310</v>
      </c>
      <c r="M1758" s="30">
        <v>10229.56</v>
      </c>
      <c r="N1758" s="30">
        <v>0</v>
      </c>
      <c r="O1758" s="30">
        <v>170.49</v>
      </c>
      <c r="P1758" s="30">
        <v>2045.88</v>
      </c>
      <c r="Q1758" s="30">
        <v>170.49</v>
      </c>
      <c r="R1758" s="30">
        <v>2045.88</v>
      </c>
      <c r="S1758" s="30">
        <v>4935.83</v>
      </c>
      <c r="T1758" s="30">
        <v>5293.73</v>
      </c>
      <c r="U1758" s="30">
        <v>5293.73</v>
      </c>
      <c r="V1758" s="30">
        <v>170.49</v>
      </c>
      <c r="W1758" s="30">
        <v>2045.88</v>
      </c>
      <c r="X1758" s="30">
        <v>170.49</v>
      </c>
      <c r="Y1758" s="30">
        <v>2045.88</v>
      </c>
      <c r="Z1758" s="30">
        <v>4935.83</v>
      </c>
      <c r="AA1758" s="30">
        <v>10391.67</v>
      </c>
      <c r="AB1758" s="30">
        <v>0</v>
      </c>
      <c r="AC1758" s="30">
        <v>0</v>
      </c>
      <c r="AD1758" s="30">
        <v>0</v>
      </c>
    </row>
    <row r="1759" spans="1:30" hidden="1">
      <c r="A1759" s="30" t="s">
        <v>2750</v>
      </c>
      <c r="B1759" s="30" t="s">
        <v>2751</v>
      </c>
      <c r="C1759" s="30" t="b">
        <v>1</v>
      </c>
      <c r="D1759" s="30" t="s">
        <v>1240</v>
      </c>
      <c r="E1759" s="30" t="s">
        <v>10607</v>
      </c>
      <c r="F1759" s="30"/>
      <c r="G1759" s="30" t="s">
        <v>10608</v>
      </c>
      <c r="H1759" s="30">
        <v>0</v>
      </c>
      <c r="I1759" s="32">
        <v>43190</v>
      </c>
      <c r="J1759" s="32">
        <v>42404</v>
      </c>
      <c r="K1759" s="30"/>
      <c r="L1759" s="32">
        <v>42310</v>
      </c>
      <c r="M1759" s="30">
        <v>4464.34</v>
      </c>
      <c r="N1759" s="30">
        <v>0</v>
      </c>
      <c r="O1759" s="30">
        <v>74.41</v>
      </c>
      <c r="P1759" s="30">
        <v>892.92</v>
      </c>
      <c r="Q1759" s="30">
        <v>74.41</v>
      </c>
      <c r="R1759" s="30">
        <v>892.92</v>
      </c>
      <c r="S1759" s="30">
        <v>2154.23</v>
      </c>
      <c r="T1759" s="30">
        <v>2310.11</v>
      </c>
      <c r="U1759" s="30">
        <v>2310.11</v>
      </c>
      <c r="V1759" s="30">
        <v>74.41</v>
      </c>
      <c r="W1759" s="30">
        <v>892.92</v>
      </c>
      <c r="X1759" s="30">
        <v>74.41</v>
      </c>
      <c r="Y1759" s="30">
        <v>892.92</v>
      </c>
      <c r="Z1759" s="30">
        <v>2154.23</v>
      </c>
      <c r="AA1759" s="30">
        <v>4535.09</v>
      </c>
      <c r="AB1759" s="30">
        <v>0</v>
      </c>
      <c r="AC1759" s="30">
        <v>0</v>
      </c>
      <c r="AD1759" s="30">
        <v>0</v>
      </c>
    </row>
    <row r="1760" spans="1:30" hidden="1">
      <c r="A1760" s="30" t="s">
        <v>2752</v>
      </c>
      <c r="B1760" s="30" t="s">
        <v>2751</v>
      </c>
      <c r="C1760" s="30" t="b">
        <v>1</v>
      </c>
      <c r="D1760" s="30" t="s">
        <v>1240</v>
      </c>
      <c r="E1760" s="30" t="s">
        <v>10607</v>
      </c>
      <c r="F1760" s="30"/>
      <c r="G1760" s="30" t="s">
        <v>10608</v>
      </c>
      <c r="H1760" s="30">
        <v>0</v>
      </c>
      <c r="I1760" s="32">
        <v>43190</v>
      </c>
      <c r="J1760" s="32">
        <v>42404</v>
      </c>
      <c r="K1760" s="30"/>
      <c r="L1760" s="32">
        <v>42310</v>
      </c>
      <c r="M1760" s="30">
        <v>4464.34</v>
      </c>
      <c r="N1760" s="30">
        <v>0</v>
      </c>
      <c r="O1760" s="30">
        <v>74.41</v>
      </c>
      <c r="P1760" s="30">
        <v>892.92</v>
      </c>
      <c r="Q1760" s="30">
        <v>74.41</v>
      </c>
      <c r="R1760" s="30">
        <v>892.92</v>
      </c>
      <c r="S1760" s="30">
        <v>2154.23</v>
      </c>
      <c r="T1760" s="30">
        <v>2310.11</v>
      </c>
      <c r="U1760" s="30">
        <v>2310.11</v>
      </c>
      <c r="V1760" s="30">
        <v>74.41</v>
      </c>
      <c r="W1760" s="30">
        <v>892.92</v>
      </c>
      <c r="X1760" s="30">
        <v>74.41</v>
      </c>
      <c r="Y1760" s="30">
        <v>892.92</v>
      </c>
      <c r="Z1760" s="30">
        <v>2154.23</v>
      </c>
      <c r="AA1760" s="30">
        <v>4535.09</v>
      </c>
      <c r="AB1760" s="30">
        <v>0</v>
      </c>
      <c r="AC1760" s="30">
        <v>0</v>
      </c>
      <c r="AD1760" s="30">
        <v>0</v>
      </c>
    </row>
    <row r="1761" spans="1:30" hidden="1">
      <c r="A1761" s="30" t="s">
        <v>2753</v>
      </c>
      <c r="B1761" s="30" t="s">
        <v>2751</v>
      </c>
      <c r="C1761" s="30" t="b">
        <v>1</v>
      </c>
      <c r="D1761" s="30" t="s">
        <v>1240</v>
      </c>
      <c r="E1761" s="30" t="s">
        <v>10607</v>
      </c>
      <c r="F1761" s="30"/>
      <c r="G1761" s="30" t="s">
        <v>10608</v>
      </c>
      <c r="H1761" s="30">
        <v>0</v>
      </c>
      <c r="I1761" s="32">
        <v>43190</v>
      </c>
      <c r="J1761" s="32">
        <v>42404</v>
      </c>
      <c r="K1761" s="30"/>
      <c r="L1761" s="32">
        <v>42310</v>
      </c>
      <c r="M1761" s="30">
        <v>4464.34</v>
      </c>
      <c r="N1761" s="30">
        <v>0</v>
      </c>
      <c r="O1761" s="30">
        <v>74.41</v>
      </c>
      <c r="P1761" s="30">
        <v>892.92</v>
      </c>
      <c r="Q1761" s="30">
        <v>74.41</v>
      </c>
      <c r="R1761" s="30">
        <v>892.92</v>
      </c>
      <c r="S1761" s="30">
        <v>2154.23</v>
      </c>
      <c r="T1761" s="30">
        <v>2310.11</v>
      </c>
      <c r="U1761" s="30">
        <v>2310.11</v>
      </c>
      <c r="V1761" s="30">
        <v>74.41</v>
      </c>
      <c r="W1761" s="30">
        <v>892.92</v>
      </c>
      <c r="X1761" s="30">
        <v>74.41</v>
      </c>
      <c r="Y1761" s="30">
        <v>892.92</v>
      </c>
      <c r="Z1761" s="30">
        <v>2154.23</v>
      </c>
      <c r="AA1761" s="30">
        <v>4535.09</v>
      </c>
      <c r="AB1761" s="30">
        <v>0</v>
      </c>
      <c r="AC1761" s="30">
        <v>0</v>
      </c>
      <c r="AD1761" s="30">
        <v>0</v>
      </c>
    </row>
    <row r="1762" spans="1:30" hidden="1">
      <c r="A1762" s="30" t="s">
        <v>2754</v>
      </c>
      <c r="B1762" s="30" t="s">
        <v>2755</v>
      </c>
      <c r="C1762" s="30" t="b">
        <v>1</v>
      </c>
      <c r="D1762" s="30" t="s">
        <v>1240</v>
      </c>
      <c r="E1762" s="30" t="s">
        <v>10607</v>
      </c>
      <c r="F1762" s="30"/>
      <c r="G1762" s="30" t="s">
        <v>10608</v>
      </c>
      <c r="H1762" s="30">
        <v>0</v>
      </c>
      <c r="I1762" s="32">
        <v>43190</v>
      </c>
      <c r="J1762" s="32">
        <v>42404</v>
      </c>
      <c r="K1762" s="30"/>
      <c r="L1762" s="32">
        <v>42310</v>
      </c>
      <c r="M1762" s="30">
        <v>1609.94</v>
      </c>
      <c r="N1762" s="30">
        <v>0</v>
      </c>
      <c r="O1762" s="30">
        <v>26.83</v>
      </c>
      <c r="P1762" s="30">
        <v>321.95999999999998</v>
      </c>
      <c r="Q1762" s="30">
        <v>26.83</v>
      </c>
      <c r="R1762" s="30">
        <v>321.95999999999998</v>
      </c>
      <c r="S1762" s="30">
        <v>776.75</v>
      </c>
      <c r="T1762" s="30">
        <v>833.19</v>
      </c>
      <c r="U1762" s="30">
        <v>833.19</v>
      </c>
      <c r="V1762" s="30">
        <v>26.83</v>
      </c>
      <c r="W1762" s="30">
        <v>321.95999999999998</v>
      </c>
      <c r="X1762" s="30">
        <v>26.83</v>
      </c>
      <c r="Y1762" s="30">
        <v>321.95999999999998</v>
      </c>
      <c r="Z1762" s="30">
        <v>776.75</v>
      </c>
      <c r="AA1762" s="30">
        <v>1635.45</v>
      </c>
      <c r="AB1762" s="30">
        <v>0</v>
      </c>
      <c r="AC1762" s="30">
        <v>0</v>
      </c>
      <c r="AD1762" s="30">
        <v>0</v>
      </c>
    </row>
    <row r="1763" spans="1:30" hidden="1">
      <c r="A1763" s="30" t="s">
        <v>2756</v>
      </c>
      <c r="B1763" s="30" t="s">
        <v>2755</v>
      </c>
      <c r="C1763" s="30" t="b">
        <v>1</v>
      </c>
      <c r="D1763" s="30" t="s">
        <v>1240</v>
      </c>
      <c r="E1763" s="30" t="s">
        <v>10607</v>
      </c>
      <c r="F1763" s="30"/>
      <c r="G1763" s="30" t="s">
        <v>10608</v>
      </c>
      <c r="H1763" s="30">
        <v>0</v>
      </c>
      <c r="I1763" s="32">
        <v>43190</v>
      </c>
      <c r="J1763" s="32">
        <v>42404</v>
      </c>
      <c r="K1763" s="30"/>
      <c r="L1763" s="32">
        <v>42310</v>
      </c>
      <c r="M1763" s="30">
        <v>1609.94</v>
      </c>
      <c r="N1763" s="30">
        <v>0</v>
      </c>
      <c r="O1763" s="30">
        <v>26.83</v>
      </c>
      <c r="P1763" s="30">
        <v>321.95999999999998</v>
      </c>
      <c r="Q1763" s="30">
        <v>26.83</v>
      </c>
      <c r="R1763" s="30">
        <v>321.95999999999998</v>
      </c>
      <c r="S1763" s="30">
        <v>776.75</v>
      </c>
      <c r="T1763" s="30">
        <v>833.19</v>
      </c>
      <c r="U1763" s="30">
        <v>833.19</v>
      </c>
      <c r="V1763" s="30">
        <v>26.83</v>
      </c>
      <c r="W1763" s="30">
        <v>321.95999999999998</v>
      </c>
      <c r="X1763" s="30">
        <v>26.83</v>
      </c>
      <c r="Y1763" s="30">
        <v>321.95999999999998</v>
      </c>
      <c r="Z1763" s="30">
        <v>776.75</v>
      </c>
      <c r="AA1763" s="30">
        <v>1635.45</v>
      </c>
      <c r="AB1763" s="30">
        <v>0</v>
      </c>
      <c r="AC1763" s="30">
        <v>0</v>
      </c>
      <c r="AD1763" s="30">
        <v>0</v>
      </c>
    </row>
    <row r="1764" spans="1:30" hidden="1">
      <c r="A1764" s="30" t="s">
        <v>2757</v>
      </c>
      <c r="B1764" s="30" t="s">
        <v>2755</v>
      </c>
      <c r="C1764" s="30" t="b">
        <v>1</v>
      </c>
      <c r="D1764" s="30" t="s">
        <v>1240</v>
      </c>
      <c r="E1764" s="30" t="s">
        <v>10607</v>
      </c>
      <c r="F1764" s="30"/>
      <c r="G1764" s="30" t="s">
        <v>10608</v>
      </c>
      <c r="H1764" s="30">
        <v>0</v>
      </c>
      <c r="I1764" s="32">
        <v>43190</v>
      </c>
      <c r="J1764" s="32">
        <v>42404</v>
      </c>
      <c r="K1764" s="30"/>
      <c r="L1764" s="32">
        <v>42310</v>
      </c>
      <c r="M1764" s="30">
        <v>1609.94</v>
      </c>
      <c r="N1764" s="30">
        <v>0</v>
      </c>
      <c r="O1764" s="30">
        <v>26.83</v>
      </c>
      <c r="P1764" s="30">
        <v>321.95999999999998</v>
      </c>
      <c r="Q1764" s="30">
        <v>26.83</v>
      </c>
      <c r="R1764" s="30">
        <v>321.95999999999998</v>
      </c>
      <c r="S1764" s="30">
        <v>776.75</v>
      </c>
      <c r="T1764" s="30">
        <v>833.19</v>
      </c>
      <c r="U1764" s="30">
        <v>833.19</v>
      </c>
      <c r="V1764" s="30">
        <v>26.83</v>
      </c>
      <c r="W1764" s="30">
        <v>321.95999999999998</v>
      </c>
      <c r="X1764" s="30">
        <v>26.83</v>
      </c>
      <c r="Y1764" s="30">
        <v>321.95999999999998</v>
      </c>
      <c r="Z1764" s="30">
        <v>776.75</v>
      </c>
      <c r="AA1764" s="30">
        <v>1635.45</v>
      </c>
      <c r="AB1764" s="30">
        <v>0</v>
      </c>
      <c r="AC1764" s="30">
        <v>0</v>
      </c>
      <c r="AD1764" s="30">
        <v>0</v>
      </c>
    </row>
    <row r="1765" spans="1:30" hidden="1">
      <c r="A1765" s="30" t="s">
        <v>2758</v>
      </c>
      <c r="B1765" s="30" t="s">
        <v>2755</v>
      </c>
      <c r="C1765" s="30" t="b">
        <v>1</v>
      </c>
      <c r="D1765" s="30" t="s">
        <v>1240</v>
      </c>
      <c r="E1765" s="30" t="s">
        <v>10607</v>
      </c>
      <c r="F1765" s="30"/>
      <c r="G1765" s="30" t="s">
        <v>10608</v>
      </c>
      <c r="H1765" s="30">
        <v>0</v>
      </c>
      <c r="I1765" s="32">
        <v>43190</v>
      </c>
      <c r="J1765" s="32">
        <v>42404</v>
      </c>
      <c r="K1765" s="30"/>
      <c r="L1765" s="32">
        <v>42310</v>
      </c>
      <c r="M1765" s="30">
        <v>1609.94</v>
      </c>
      <c r="N1765" s="30">
        <v>0</v>
      </c>
      <c r="O1765" s="30">
        <v>26.83</v>
      </c>
      <c r="P1765" s="30">
        <v>321.95999999999998</v>
      </c>
      <c r="Q1765" s="30">
        <v>26.83</v>
      </c>
      <c r="R1765" s="30">
        <v>321.95999999999998</v>
      </c>
      <c r="S1765" s="30">
        <v>776.75</v>
      </c>
      <c r="T1765" s="30">
        <v>833.19</v>
      </c>
      <c r="U1765" s="30">
        <v>833.19</v>
      </c>
      <c r="V1765" s="30">
        <v>26.83</v>
      </c>
      <c r="W1765" s="30">
        <v>321.95999999999998</v>
      </c>
      <c r="X1765" s="30">
        <v>26.83</v>
      </c>
      <c r="Y1765" s="30">
        <v>321.95999999999998</v>
      </c>
      <c r="Z1765" s="30">
        <v>776.75</v>
      </c>
      <c r="AA1765" s="30">
        <v>1635.45</v>
      </c>
      <c r="AB1765" s="30">
        <v>0</v>
      </c>
      <c r="AC1765" s="30">
        <v>0</v>
      </c>
      <c r="AD1765" s="30">
        <v>0</v>
      </c>
    </row>
    <row r="1766" spans="1:30" hidden="1">
      <c r="A1766" s="30" t="s">
        <v>2759</v>
      </c>
      <c r="B1766" s="30" t="s">
        <v>2755</v>
      </c>
      <c r="C1766" s="30" t="b">
        <v>1</v>
      </c>
      <c r="D1766" s="30" t="s">
        <v>1240</v>
      </c>
      <c r="E1766" s="30" t="s">
        <v>10607</v>
      </c>
      <c r="F1766" s="30"/>
      <c r="G1766" s="30" t="s">
        <v>10608</v>
      </c>
      <c r="H1766" s="30">
        <v>0</v>
      </c>
      <c r="I1766" s="32">
        <v>43190</v>
      </c>
      <c r="J1766" s="32">
        <v>42404</v>
      </c>
      <c r="K1766" s="30"/>
      <c r="L1766" s="32">
        <v>42310</v>
      </c>
      <c r="M1766" s="30">
        <v>1609.94</v>
      </c>
      <c r="N1766" s="30">
        <v>0</v>
      </c>
      <c r="O1766" s="30">
        <v>26.83</v>
      </c>
      <c r="P1766" s="30">
        <v>321.95999999999998</v>
      </c>
      <c r="Q1766" s="30">
        <v>26.83</v>
      </c>
      <c r="R1766" s="30">
        <v>321.95999999999998</v>
      </c>
      <c r="S1766" s="30">
        <v>776.75</v>
      </c>
      <c r="T1766" s="30">
        <v>833.19</v>
      </c>
      <c r="U1766" s="30">
        <v>833.19</v>
      </c>
      <c r="V1766" s="30">
        <v>26.83</v>
      </c>
      <c r="W1766" s="30">
        <v>321.95999999999998</v>
      </c>
      <c r="X1766" s="30">
        <v>26.83</v>
      </c>
      <c r="Y1766" s="30">
        <v>321.95999999999998</v>
      </c>
      <c r="Z1766" s="30">
        <v>776.75</v>
      </c>
      <c r="AA1766" s="30">
        <v>1635.45</v>
      </c>
      <c r="AB1766" s="30">
        <v>0</v>
      </c>
      <c r="AC1766" s="30">
        <v>0</v>
      </c>
      <c r="AD1766" s="30">
        <v>0</v>
      </c>
    </row>
    <row r="1767" spans="1:30" hidden="1">
      <c r="A1767" s="30" t="s">
        <v>2760</v>
      </c>
      <c r="B1767" s="30" t="s">
        <v>2755</v>
      </c>
      <c r="C1767" s="30" t="b">
        <v>1</v>
      </c>
      <c r="D1767" s="30" t="s">
        <v>1240</v>
      </c>
      <c r="E1767" s="30" t="s">
        <v>10607</v>
      </c>
      <c r="F1767" s="30"/>
      <c r="G1767" s="30" t="s">
        <v>10608</v>
      </c>
      <c r="H1767" s="30">
        <v>0</v>
      </c>
      <c r="I1767" s="32">
        <v>43190</v>
      </c>
      <c r="J1767" s="32">
        <v>42404</v>
      </c>
      <c r="K1767" s="30"/>
      <c r="L1767" s="32">
        <v>42310</v>
      </c>
      <c r="M1767" s="30">
        <v>1609.94</v>
      </c>
      <c r="N1767" s="30">
        <v>0</v>
      </c>
      <c r="O1767" s="30">
        <v>26.83</v>
      </c>
      <c r="P1767" s="30">
        <v>321.95999999999998</v>
      </c>
      <c r="Q1767" s="30">
        <v>26.83</v>
      </c>
      <c r="R1767" s="30">
        <v>321.95999999999998</v>
      </c>
      <c r="S1767" s="30">
        <v>776.75</v>
      </c>
      <c r="T1767" s="30">
        <v>833.19</v>
      </c>
      <c r="U1767" s="30">
        <v>833.19</v>
      </c>
      <c r="V1767" s="30">
        <v>26.83</v>
      </c>
      <c r="W1767" s="30">
        <v>321.95999999999998</v>
      </c>
      <c r="X1767" s="30">
        <v>26.83</v>
      </c>
      <c r="Y1767" s="30">
        <v>321.95999999999998</v>
      </c>
      <c r="Z1767" s="30">
        <v>776.75</v>
      </c>
      <c r="AA1767" s="30">
        <v>1635.45</v>
      </c>
      <c r="AB1767" s="30">
        <v>0</v>
      </c>
      <c r="AC1767" s="30">
        <v>0</v>
      </c>
      <c r="AD1767" s="30">
        <v>0</v>
      </c>
    </row>
    <row r="1768" spans="1:30" hidden="1">
      <c r="A1768" s="30" t="s">
        <v>2761</v>
      </c>
      <c r="B1768" s="30" t="s">
        <v>2762</v>
      </c>
      <c r="C1768" s="30" t="b">
        <v>1</v>
      </c>
      <c r="D1768" s="30" t="s">
        <v>1240</v>
      </c>
      <c r="E1768" s="30" t="s">
        <v>10607</v>
      </c>
      <c r="F1768" s="30"/>
      <c r="G1768" s="30" t="s">
        <v>10608</v>
      </c>
      <c r="H1768" s="30">
        <v>0</v>
      </c>
      <c r="I1768" s="32">
        <v>43190</v>
      </c>
      <c r="J1768" s="32">
        <v>42404</v>
      </c>
      <c r="K1768" s="30"/>
      <c r="L1768" s="32">
        <v>42310</v>
      </c>
      <c r="M1768" s="30">
        <v>2156.38</v>
      </c>
      <c r="N1768" s="30">
        <v>0</v>
      </c>
      <c r="O1768" s="30">
        <v>35.94</v>
      </c>
      <c r="P1768" s="30">
        <v>431.28</v>
      </c>
      <c r="Q1768" s="30">
        <v>35.94</v>
      </c>
      <c r="R1768" s="30">
        <v>431.28</v>
      </c>
      <c r="S1768" s="30">
        <v>1040.49</v>
      </c>
      <c r="T1768" s="30">
        <v>1115.8900000000001</v>
      </c>
      <c r="U1768" s="30">
        <v>1115.8900000000001</v>
      </c>
      <c r="V1768" s="30">
        <v>35.94</v>
      </c>
      <c r="W1768" s="30">
        <v>431.28</v>
      </c>
      <c r="X1768" s="30">
        <v>35.94</v>
      </c>
      <c r="Y1768" s="30">
        <v>431.28</v>
      </c>
      <c r="Z1768" s="30">
        <v>1040.49</v>
      </c>
      <c r="AA1768" s="30">
        <v>2190.5500000000002</v>
      </c>
      <c r="AB1768" s="30">
        <v>0</v>
      </c>
      <c r="AC1768" s="30">
        <v>0</v>
      </c>
      <c r="AD1768" s="30">
        <v>0</v>
      </c>
    </row>
    <row r="1769" spans="1:30" hidden="1">
      <c r="A1769" s="30" t="s">
        <v>2763</v>
      </c>
      <c r="B1769" s="30" t="s">
        <v>2762</v>
      </c>
      <c r="C1769" s="30" t="b">
        <v>1</v>
      </c>
      <c r="D1769" s="30" t="s">
        <v>1240</v>
      </c>
      <c r="E1769" s="30" t="s">
        <v>10607</v>
      </c>
      <c r="F1769" s="30"/>
      <c r="G1769" s="30" t="s">
        <v>10608</v>
      </c>
      <c r="H1769" s="30">
        <v>0</v>
      </c>
      <c r="I1769" s="32">
        <v>43190</v>
      </c>
      <c r="J1769" s="32">
        <v>42404</v>
      </c>
      <c r="K1769" s="30"/>
      <c r="L1769" s="32">
        <v>42310</v>
      </c>
      <c r="M1769" s="30">
        <v>2156.38</v>
      </c>
      <c r="N1769" s="30">
        <v>0</v>
      </c>
      <c r="O1769" s="30">
        <v>35.94</v>
      </c>
      <c r="P1769" s="30">
        <v>431.28</v>
      </c>
      <c r="Q1769" s="30">
        <v>35.94</v>
      </c>
      <c r="R1769" s="30">
        <v>431.28</v>
      </c>
      <c r="S1769" s="30">
        <v>1040.49</v>
      </c>
      <c r="T1769" s="30">
        <v>1115.8900000000001</v>
      </c>
      <c r="U1769" s="30">
        <v>1115.8900000000001</v>
      </c>
      <c r="V1769" s="30">
        <v>35.94</v>
      </c>
      <c r="W1769" s="30">
        <v>431.28</v>
      </c>
      <c r="X1769" s="30">
        <v>35.94</v>
      </c>
      <c r="Y1769" s="30">
        <v>431.28</v>
      </c>
      <c r="Z1769" s="30">
        <v>1040.49</v>
      </c>
      <c r="AA1769" s="30">
        <v>2190.5500000000002</v>
      </c>
      <c r="AB1769" s="30">
        <v>0</v>
      </c>
      <c r="AC1769" s="30">
        <v>0</v>
      </c>
      <c r="AD1769" s="30">
        <v>0</v>
      </c>
    </row>
    <row r="1770" spans="1:30" hidden="1">
      <c r="A1770" s="30" t="s">
        <v>2764</v>
      </c>
      <c r="B1770" s="30" t="s">
        <v>2762</v>
      </c>
      <c r="C1770" s="30" t="b">
        <v>1</v>
      </c>
      <c r="D1770" s="30" t="s">
        <v>1240</v>
      </c>
      <c r="E1770" s="30" t="s">
        <v>10607</v>
      </c>
      <c r="F1770" s="30"/>
      <c r="G1770" s="30" t="s">
        <v>10608</v>
      </c>
      <c r="H1770" s="30">
        <v>0</v>
      </c>
      <c r="I1770" s="32">
        <v>43190</v>
      </c>
      <c r="J1770" s="32">
        <v>42404</v>
      </c>
      <c r="K1770" s="30"/>
      <c r="L1770" s="32">
        <v>42310</v>
      </c>
      <c r="M1770" s="30">
        <v>2156.38</v>
      </c>
      <c r="N1770" s="30">
        <v>0</v>
      </c>
      <c r="O1770" s="30">
        <v>35.94</v>
      </c>
      <c r="P1770" s="30">
        <v>431.28</v>
      </c>
      <c r="Q1770" s="30">
        <v>35.94</v>
      </c>
      <c r="R1770" s="30">
        <v>431.28</v>
      </c>
      <c r="S1770" s="30">
        <v>1040.49</v>
      </c>
      <c r="T1770" s="30">
        <v>1115.8900000000001</v>
      </c>
      <c r="U1770" s="30">
        <v>1115.8900000000001</v>
      </c>
      <c r="V1770" s="30">
        <v>35.94</v>
      </c>
      <c r="W1770" s="30">
        <v>431.28</v>
      </c>
      <c r="X1770" s="30">
        <v>35.94</v>
      </c>
      <c r="Y1770" s="30">
        <v>431.28</v>
      </c>
      <c r="Z1770" s="30">
        <v>1040.49</v>
      </c>
      <c r="AA1770" s="30">
        <v>2190.5500000000002</v>
      </c>
      <c r="AB1770" s="30">
        <v>0</v>
      </c>
      <c r="AC1770" s="30">
        <v>0</v>
      </c>
      <c r="AD1770" s="30">
        <v>0</v>
      </c>
    </row>
    <row r="1771" spans="1:30" hidden="1">
      <c r="A1771" s="30" t="s">
        <v>2765</v>
      </c>
      <c r="B1771" s="30" t="s">
        <v>2766</v>
      </c>
      <c r="C1771" s="30" t="b">
        <v>1</v>
      </c>
      <c r="D1771" s="30" t="s">
        <v>1240</v>
      </c>
      <c r="E1771" s="30" t="s">
        <v>10607</v>
      </c>
      <c r="F1771" s="30"/>
      <c r="G1771" s="30" t="s">
        <v>10608</v>
      </c>
      <c r="H1771" s="30">
        <v>0</v>
      </c>
      <c r="I1771" s="32">
        <v>43190</v>
      </c>
      <c r="J1771" s="32">
        <v>42404</v>
      </c>
      <c r="K1771" s="30"/>
      <c r="L1771" s="32">
        <v>42310</v>
      </c>
      <c r="M1771" s="30">
        <v>1609.94</v>
      </c>
      <c r="N1771" s="30">
        <v>0</v>
      </c>
      <c r="O1771" s="30">
        <v>26.83</v>
      </c>
      <c r="P1771" s="30">
        <v>321.95999999999998</v>
      </c>
      <c r="Q1771" s="30">
        <v>26.83</v>
      </c>
      <c r="R1771" s="30">
        <v>321.95999999999998</v>
      </c>
      <c r="S1771" s="30">
        <v>776.75</v>
      </c>
      <c r="T1771" s="30">
        <v>833.19</v>
      </c>
      <c r="U1771" s="30">
        <v>833.19</v>
      </c>
      <c r="V1771" s="30">
        <v>26.83</v>
      </c>
      <c r="W1771" s="30">
        <v>321.95999999999998</v>
      </c>
      <c r="X1771" s="30">
        <v>26.83</v>
      </c>
      <c r="Y1771" s="30">
        <v>321.95999999999998</v>
      </c>
      <c r="Z1771" s="30">
        <v>776.75</v>
      </c>
      <c r="AA1771" s="30">
        <v>1635.45</v>
      </c>
      <c r="AB1771" s="30">
        <v>0</v>
      </c>
      <c r="AC1771" s="30">
        <v>0</v>
      </c>
      <c r="AD1771" s="30">
        <v>0</v>
      </c>
    </row>
    <row r="1772" spans="1:30" hidden="1">
      <c r="A1772" s="30" t="s">
        <v>2767</v>
      </c>
      <c r="B1772" s="30" t="s">
        <v>2766</v>
      </c>
      <c r="C1772" s="30" t="b">
        <v>1</v>
      </c>
      <c r="D1772" s="30" t="s">
        <v>1240</v>
      </c>
      <c r="E1772" s="30" t="s">
        <v>10607</v>
      </c>
      <c r="F1772" s="30"/>
      <c r="G1772" s="30" t="s">
        <v>10608</v>
      </c>
      <c r="H1772" s="30">
        <v>0</v>
      </c>
      <c r="I1772" s="32">
        <v>43190</v>
      </c>
      <c r="J1772" s="32">
        <v>42404</v>
      </c>
      <c r="K1772" s="30"/>
      <c r="L1772" s="32">
        <v>42310</v>
      </c>
      <c r="M1772" s="30">
        <v>1609.94</v>
      </c>
      <c r="N1772" s="30">
        <v>0</v>
      </c>
      <c r="O1772" s="30">
        <v>26.83</v>
      </c>
      <c r="P1772" s="30">
        <v>321.95999999999998</v>
      </c>
      <c r="Q1772" s="30">
        <v>26.83</v>
      </c>
      <c r="R1772" s="30">
        <v>321.95999999999998</v>
      </c>
      <c r="S1772" s="30">
        <v>776.75</v>
      </c>
      <c r="T1772" s="30">
        <v>833.19</v>
      </c>
      <c r="U1772" s="30">
        <v>833.19</v>
      </c>
      <c r="V1772" s="30">
        <v>26.83</v>
      </c>
      <c r="W1772" s="30">
        <v>321.95999999999998</v>
      </c>
      <c r="X1772" s="30">
        <v>26.83</v>
      </c>
      <c r="Y1772" s="30">
        <v>321.95999999999998</v>
      </c>
      <c r="Z1772" s="30">
        <v>776.75</v>
      </c>
      <c r="AA1772" s="30">
        <v>1635.45</v>
      </c>
      <c r="AB1772" s="30">
        <v>0</v>
      </c>
      <c r="AC1772" s="30">
        <v>0</v>
      </c>
      <c r="AD1772" s="30">
        <v>0</v>
      </c>
    </row>
    <row r="1773" spans="1:30" hidden="1">
      <c r="A1773" s="30" t="s">
        <v>2768</v>
      </c>
      <c r="B1773" s="30" t="s">
        <v>2766</v>
      </c>
      <c r="C1773" s="30" t="b">
        <v>1</v>
      </c>
      <c r="D1773" s="30" t="s">
        <v>1240</v>
      </c>
      <c r="E1773" s="30" t="s">
        <v>10607</v>
      </c>
      <c r="F1773" s="30"/>
      <c r="G1773" s="30" t="s">
        <v>10608</v>
      </c>
      <c r="H1773" s="30">
        <v>0</v>
      </c>
      <c r="I1773" s="32">
        <v>43190</v>
      </c>
      <c r="J1773" s="32">
        <v>42404</v>
      </c>
      <c r="K1773" s="30"/>
      <c r="L1773" s="32">
        <v>42310</v>
      </c>
      <c r="M1773" s="30">
        <v>1609.94</v>
      </c>
      <c r="N1773" s="30">
        <v>0</v>
      </c>
      <c r="O1773" s="30">
        <v>26.83</v>
      </c>
      <c r="P1773" s="30">
        <v>321.95999999999998</v>
      </c>
      <c r="Q1773" s="30">
        <v>26.83</v>
      </c>
      <c r="R1773" s="30">
        <v>321.95999999999998</v>
      </c>
      <c r="S1773" s="30">
        <v>776.75</v>
      </c>
      <c r="T1773" s="30">
        <v>833.19</v>
      </c>
      <c r="U1773" s="30">
        <v>833.19</v>
      </c>
      <c r="V1773" s="30">
        <v>26.83</v>
      </c>
      <c r="W1773" s="30">
        <v>321.95999999999998</v>
      </c>
      <c r="X1773" s="30">
        <v>26.83</v>
      </c>
      <c r="Y1773" s="30">
        <v>321.95999999999998</v>
      </c>
      <c r="Z1773" s="30">
        <v>776.75</v>
      </c>
      <c r="AA1773" s="30">
        <v>1635.45</v>
      </c>
      <c r="AB1773" s="30">
        <v>0</v>
      </c>
      <c r="AC1773" s="30">
        <v>0</v>
      </c>
      <c r="AD1773" s="30">
        <v>0</v>
      </c>
    </row>
    <row r="1774" spans="1:30" hidden="1">
      <c r="A1774" s="30" t="s">
        <v>2769</v>
      </c>
      <c r="B1774" s="30" t="s">
        <v>2766</v>
      </c>
      <c r="C1774" s="30" t="b">
        <v>1</v>
      </c>
      <c r="D1774" s="30" t="s">
        <v>1240</v>
      </c>
      <c r="E1774" s="30" t="s">
        <v>10607</v>
      </c>
      <c r="F1774" s="30"/>
      <c r="G1774" s="30" t="s">
        <v>10608</v>
      </c>
      <c r="H1774" s="30">
        <v>0</v>
      </c>
      <c r="I1774" s="32">
        <v>43190</v>
      </c>
      <c r="J1774" s="32">
        <v>42404</v>
      </c>
      <c r="K1774" s="30"/>
      <c r="L1774" s="32">
        <v>42310</v>
      </c>
      <c r="M1774" s="30">
        <v>1609.94</v>
      </c>
      <c r="N1774" s="30">
        <v>0</v>
      </c>
      <c r="O1774" s="30">
        <v>26.83</v>
      </c>
      <c r="P1774" s="30">
        <v>321.95999999999998</v>
      </c>
      <c r="Q1774" s="30">
        <v>26.83</v>
      </c>
      <c r="R1774" s="30">
        <v>321.95999999999998</v>
      </c>
      <c r="S1774" s="30">
        <v>776.75</v>
      </c>
      <c r="T1774" s="30">
        <v>833.19</v>
      </c>
      <c r="U1774" s="30">
        <v>833.19</v>
      </c>
      <c r="V1774" s="30">
        <v>26.83</v>
      </c>
      <c r="W1774" s="30">
        <v>321.95999999999998</v>
      </c>
      <c r="X1774" s="30">
        <v>26.83</v>
      </c>
      <c r="Y1774" s="30">
        <v>321.95999999999998</v>
      </c>
      <c r="Z1774" s="30">
        <v>776.75</v>
      </c>
      <c r="AA1774" s="30">
        <v>1635.45</v>
      </c>
      <c r="AB1774" s="30">
        <v>0</v>
      </c>
      <c r="AC1774" s="30">
        <v>0</v>
      </c>
      <c r="AD1774" s="30">
        <v>0</v>
      </c>
    </row>
    <row r="1775" spans="1:30" hidden="1">
      <c r="A1775" s="30" t="s">
        <v>2770</v>
      </c>
      <c r="B1775" s="30" t="s">
        <v>2766</v>
      </c>
      <c r="C1775" s="30" t="b">
        <v>1</v>
      </c>
      <c r="D1775" s="30" t="s">
        <v>1240</v>
      </c>
      <c r="E1775" s="30" t="s">
        <v>10607</v>
      </c>
      <c r="F1775" s="30"/>
      <c r="G1775" s="30" t="s">
        <v>10608</v>
      </c>
      <c r="H1775" s="30">
        <v>0</v>
      </c>
      <c r="I1775" s="32">
        <v>43190</v>
      </c>
      <c r="J1775" s="32">
        <v>42404</v>
      </c>
      <c r="K1775" s="30"/>
      <c r="L1775" s="32">
        <v>42310</v>
      </c>
      <c r="M1775" s="30">
        <v>1609.94</v>
      </c>
      <c r="N1775" s="30">
        <v>0</v>
      </c>
      <c r="O1775" s="30">
        <v>26.83</v>
      </c>
      <c r="P1775" s="30">
        <v>321.95999999999998</v>
      </c>
      <c r="Q1775" s="30">
        <v>26.83</v>
      </c>
      <c r="R1775" s="30">
        <v>321.95999999999998</v>
      </c>
      <c r="S1775" s="30">
        <v>776.75</v>
      </c>
      <c r="T1775" s="30">
        <v>833.19</v>
      </c>
      <c r="U1775" s="30">
        <v>833.19</v>
      </c>
      <c r="V1775" s="30">
        <v>26.83</v>
      </c>
      <c r="W1775" s="30">
        <v>321.95999999999998</v>
      </c>
      <c r="X1775" s="30">
        <v>26.83</v>
      </c>
      <c r="Y1775" s="30">
        <v>321.95999999999998</v>
      </c>
      <c r="Z1775" s="30">
        <v>776.75</v>
      </c>
      <c r="AA1775" s="30">
        <v>1635.45</v>
      </c>
      <c r="AB1775" s="30">
        <v>0</v>
      </c>
      <c r="AC1775" s="30">
        <v>0</v>
      </c>
      <c r="AD1775" s="30">
        <v>0</v>
      </c>
    </row>
    <row r="1776" spans="1:30" hidden="1">
      <c r="A1776" s="30" t="s">
        <v>2771</v>
      </c>
      <c r="B1776" s="30" t="s">
        <v>2766</v>
      </c>
      <c r="C1776" s="30" t="b">
        <v>1</v>
      </c>
      <c r="D1776" s="30" t="s">
        <v>1240</v>
      </c>
      <c r="E1776" s="30" t="s">
        <v>10607</v>
      </c>
      <c r="F1776" s="30"/>
      <c r="G1776" s="30" t="s">
        <v>10608</v>
      </c>
      <c r="H1776" s="30">
        <v>0</v>
      </c>
      <c r="I1776" s="32">
        <v>43190</v>
      </c>
      <c r="J1776" s="32">
        <v>42404</v>
      </c>
      <c r="K1776" s="30"/>
      <c r="L1776" s="32">
        <v>42310</v>
      </c>
      <c r="M1776" s="30">
        <v>1609.94</v>
      </c>
      <c r="N1776" s="30">
        <v>0</v>
      </c>
      <c r="O1776" s="30">
        <v>26.83</v>
      </c>
      <c r="P1776" s="30">
        <v>321.95999999999998</v>
      </c>
      <c r="Q1776" s="30">
        <v>26.83</v>
      </c>
      <c r="R1776" s="30">
        <v>321.95999999999998</v>
      </c>
      <c r="S1776" s="30">
        <v>776.75</v>
      </c>
      <c r="T1776" s="30">
        <v>833.19</v>
      </c>
      <c r="U1776" s="30">
        <v>833.19</v>
      </c>
      <c r="V1776" s="30">
        <v>26.83</v>
      </c>
      <c r="W1776" s="30">
        <v>321.95999999999998</v>
      </c>
      <c r="X1776" s="30">
        <v>26.83</v>
      </c>
      <c r="Y1776" s="30">
        <v>321.95999999999998</v>
      </c>
      <c r="Z1776" s="30">
        <v>776.75</v>
      </c>
      <c r="AA1776" s="30">
        <v>1635.45</v>
      </c>
      <c r="AB1776" s="30">
        <v>0</v>
      </c>
      <c r="AC1776" s="30">
        <v>0</v>
      </c>
      <c r="AD1776" s="30">
        <v>0</v>
      </c>
    </row>
    <row r="1777" spans="1:30" hidden="1">
      <c r="A1777" s="30" t="s">
        <v>2772</v>
      </c>
      <c r="B1777" s="30" t="s">
        <v>2766</v>
      </c>
      <c r="C1777" s="30" t="b">
        <v>1</v>
      </c>
      <c r="D1777" s="30" t="s">
        <v>1240</v>
      </c>
      <c r="E1777" s="30" t="s">
        <v>10607</v>
      </c>
      <c r="F1777" s="30"/>
      <c r="G1777" s="30" t="s">
        <v>10608</v>
      </c>
      <c r="H1777" s="30">
        <v>0</v>
      </c>
      <c r="I1777" s="32">
        <v>43190</v>
      </c>
      <c r="J1777" s="32">
        <v>42404</v>
      </c>
      <c r="K1777" s="30"/>
      <c r="L1777" s="32">
        <v>42310</v>
      </c>
      <c r="M1777" s="30">
        <v>1609.94</v>
      </c>
      <c r="N1777" s="30">
        <v>0</v>
      </c>
      <c r="O1777" s="30">
        <v>26.83</v>
      </c>
      <c r="P1777" s="30">
        <v>321.95999999999998</v>
      </c>
      <c r="Q1777" s="30">
        <v>26.83</v>
      </c>
      <c r="R1777" s="30">
        <v>321.95999999999998</v>
      </c>
      <c r="S1777" s="30">
        <v>776.75</v>
      </c>
      <c r="T1777" s="30">
        <v>833.19</v>
      </c>
      <c r="U1777" s="30">
        <v>833.19</v>
      </c>
      <c r="V1777" s="30">
        <v>26.83</v>
      </c>
      <c r="W1777" s="30">
        <v>321.95999999999998</v>
      </c>
      <c r="X1777" s="30">
        <v>26.83</v>
      </c>
      <c r="Y1777" s="30">
        <v>321.95999999999998</v>
      </c>
      <c r="Z1777" s="30">
        <v>776.75</v>
      </c>
      <c r="AA1777" s="30">
        <v>1635.45</v>
      </c>
      <c r="AB1777" s="30">
        <v>0</v>
      </c>
      <c r="AC1777" s="30">
        <v>0</v>
      </c>
      <c r="AD1777" s="30">
        <v>0</v>
      </c>
    </row>
    <row r="1778" spans="1:30" hidden="1">
      <c r="A1778" s="30" t="s">
        <v>2773</v>
      </c>
      <c r="B1778" s="30" t="s">
        <v>2766</v>
      </c>
      <c r="C1778" s="30" t="b">
        <v>1</v>
      </c>
      <c r="D1778" s="30" t="s">
        <v>1240</v>
      </c>
      <c r="E1778" s="30" t="s">
        <v>10607</v>
      </c>
      <c r="F1778" s="30"/>
      <c r="G1778" s="30" t="s">
        <v>10608</v>
      </c>
      <c r="H1778" s="30">
        <v>0</v>
      </c>
      <c r="I1778" s="32">
        <v>43190</v>
      </c>
      <c r="J1778" s="32">
        <v>42404</v>
      </c>
      <c r="K1778" s="30"/>
      <c r="L1778" s="32">
        <v>42310</v>
      </c>
      <c r="M1778" s="30">
        <v>1609.94</v>
      </c>
      <c r="N1778" s="30">
        <v>0</v>
      </c>
      <c r="O1778" s="30">
        <v>26.83</v>
      </c>
      <c r="P1778" s="30">
        <v>321.95999999999998</v>
      </c>
      <c r="Q1778" s="30">
        <v>26.83</v>
      </c>
      <c r="R1778" s="30">
        <v>321.95999999999998</v>
      </c>
      <c r="S1778" s="30">
        <v>776.75</v>
      </c>
      <c r="T1778" s="30">
        <v>833.19</v>
      </c>
      <c r="U1778" s="30">
        <v>833.19</v>
      </c>
      <c r="V1778" s="30">
        <v>26.83</v>
      </c>
      <c r="W1778" s="30">
        <v>321.95999999999998</v>
      </c>
      <c r="X1778" s="30">
        <v>26.83</v>
      </c>
      <c r="Y1778" s="30">
        <v>321.95999999999998</v>
      </c>
      <c r="Z1778" s="30">
        <v>776.75</v>
      </c>
      <c r="AA1778" s="30">
        <v>1635.45</v>
      </c>
      <c r="AB1778" s="30">
        <v>0</v>
      </c>
      <c r="AC1778" s="30">
        <v>0</v>
      </c>
      <c r="AD1778" s="30">
        <v>0</v>
      </c>
    </row>
    <row r="1779" spans="1:30" hidden="1">
      <c r="A1779" s="30" t="s">
        <v>2774</v>
      </c>
      <c r="B1779" s="30" t="s">
        <v>2766</v>
      </c>
      <c r="C1779" s="30" t="b">
        <v>1</v>
      </c>
      <c r="D1779" s="30" t="s">
        <v>1240</v>
      </c>
      <c r="E1779" s="30" t="s">
        <v>10607</v>
      </c>
      <c r="F1779" s="30"/>
      <c r="G1779" s="30" t="s">
        <v>10608</v>
      </c>
      <c r="H1779" s="30">
        <v>0</v>
      </c>
      <c r="I1779" s="32">
        <v>43190</v>
      </c>
      <c r="J1779" s="32">
        <v>42404</v>
      </c>
      <c r="K1779" s="30"/>
      <c r="L1779" s="32">
        <v>42310</v>
      </c>
      <c r="M1779" s="30">
        <v>1609.94</v>
      </c>
      <c r="N1779" s="30">
        <v>0</v>
      </c>
      <c r="O1779" s="30">
        <v>26.83</v>
      </c>
      <c r="P1779" s="30">
        <v>321.95999999999998</v>
      </c>
      <c r="Q1779" s="30">
        <v>26.83</v>
      </c>
      <c r="R1779" s="30">
        <v>321.95999999999998</v>
      </c>
      <c r="S1779" s="30">
        <v>776.75</v>
      </c>
      <c r="T1779" s="30">
        <v>833.19</v>
      </c>
      <c r="U1779" s="30">
        <v>833.19</v>
      </c>
      <c r="V1779" s="30">
        <v>26.83</v>
      </c>
      <c r="W1779" s="30">
        <v>321.95999999999998</v>
      </c>
      <c r="X1779" s="30">
        <v>26.83</v>
      </c>
      <c r="Y1779" s="30">
        <v>321.95999999999998</v>
      </c>
      <c r="Z1779" s="30">
        <v>776.75</v>
      </c>
      <c r="AA1779" s="30">
        <v>1635.45</v>
      </c>
      <c r="AB1779" s="30">
        <v>0</v>
      </c>
      <c r="AC1779" s="30">
        <v>0</v>
      </c>
      <c r="AD1779" s="30">
        <v>0</v>
      </c>
    </row>
    <row r="1780" spans="1:30" hidden="1">
      <c r="A1780" s="30" t="s">
        <v>2775</v>
      </c>
      <c r="B1780" s="30" t="s">
        <v>2766</v>
      </c>
      <c r="C1780" s="30" t="b">
        <v>1</v>
      </c>
      <c r="D1780" s="30" t="s">
        <v>1240</v>
      </c>
      <c r="E1780" s="30" t="s">
        <v>10607</v>
      </c>
      <c r="F1780" s="30"/>
      <c r="G1780" s="30" t="s">
        <v>10608</v>
      </c>
      <c r="H1780" s="30">
        <v>0</v>
      </c>
      <c r="I1780" s="32">
        <v>43190</v>
      </c>
      <c r="J1780" s="32">
        <v>42404</v>
      </c>
      <c r="K1780" s="30"/>
      <c r="L1780" s="32">
        <v>42310</v>
      </c>
      <c r="M1780" s="30">
        <v>1609.94</v>
      </c>
      <c r="N1780" s="30">
        <v>0</v>
      </c>
      <c r="O1780" s="30">
        <v>26.83</v>
      </c>
      <c r="P1780" s="30">
        <v>321.95999999999998</v>
      </c>
      <c r="Q1780" s="30">
        <v>26.83</v>
      </c>
      <c r="R1780" s="30">
        <v>321.95999999999998</v>
      </c>
      <c r="S1780" s="30">
        <v>776.75</v>
      </c>
      <c r="T1780" s="30">
        <v>833.19</v>
      </c>
      <c r="U1780" s="30">
        <v>833.19</v>
      </c>
      <c r="V1780" s="30">
        <v>26.83</v>
      </c>
      <c r="W1780" s="30">
        <v>321.95999999999998</v>
      </c>
      <c r="X1780" s="30">
        <v>26.83</v>
      </c>
      <c r="Y1780" s="30">
        <v>321.95999999999998</v>
      </c>
      <c r="Z1780" s="30">
        <v>776.75</v>
      </c>
      <c r="AA1780" s="30">
        <v>1635.45</v>
      </c>
      <c r="AB1780" s="30">
        <v>0</v>
      </c>
      <c r="AC1780" s="30">
        <v>0</v>
      </c>
      <c r="AD1780" s="30">
        <v>0</v>
      </c>
    </row>
    <row r="1781" spans="1:30" hidden="1">
      <c r="A1781" s="30" t="s">
        <v>2776</v>
      </c>
      <c r="B1781" s="30" t="s">
        <v>2766</v>
      </c>
      <c r="C1781" s="30" t="b">
        <v>1</v>
      </c>
      <c r="D1781" s="30" t="s">
        <v>1240</v>
      </c>
      <c r="E1781" s="30" t="s">
        <v>10607</v>
      </c>
      <c r="F1781" s="30"/>
      <c r="G1781" s="30" t="s">
        <v>10608</v>
      </c>
      <c r="H1781" s="30">
        <v>0</v>
      </c>
      <c r="I1781" s="32">
        <v>43190</v>
      </c>
      <c r="J1781" s="32">
        <v>42404</v>
      </c>
      <c r="K1781" s="30"/>
      <c r="L1781" s="32">
        <v>42310</v>
      </c>
      <c r="M1781" s="30">
        <v>1609.94</v>
      </c>
      <c r="N1781" s="30">
        <v>0</v>
      </c>
      <c r="O1781" s="30">
        <v>26.83</v>
      </c>
      <c r="P1781" s="30">
        <v>321.95999999999998</v>
      </c>
      <c r="Q1781" s="30">
        <v>26.83</v>
      </c>
      <c r="R1781" s="30">
        <v>321.95999999999998</v>
      </c>
      <c r="S1781" s="30">
        <v>776.75</v>
      </c>
      <c r="T1781" s="30">
        <v>833.19</v>
      </c>
      <c r="U1781" s="30">
        <v>833.19</v>
      </c>
      <c r="V1781" s="30">
        <v>26.83</v>
      </c>
      <c r="W1781" s="30">
        <v>321.95999999999998</v>
      </c>
      <c r="X1781" s="30">
        <v>26.83</v>
      </c>
      <c r="Y1781" s="30">
        <v>321.95999999999998</v>
      </c>
      <c r="Z1781" s="30">
        <v>776.75</v>
      </c>
      <c r="AA1781" s="30">
        <v>1635.45</v>
      </c>
      <c r="AB1781" s="30">
        <v>0</v>
      </c>
      <c r="AC1781" s="30">
        <v>0</v>
      </c>
      <c r="AD1781" s="30">
        <v>0</v>
      </c>
    </row>
    <row r="1782" spans="1:30" hidden="1">
      <c r="A1782" s="30" t="s">
        <v>2777</v>
      </c>
      <c r="B1782" s="30" t="s">
        <v>2766</v>
      </c>
      <c r="C1782" s="30" t="b">
        <v>1</v>
      </c>
      <c r="D1782" s="30" t="s">
        <v>1240</v>
      </c>
      <c r="E1782" s="30" t="s">
        <v>10607</v>
      </c>
      <c r="F1782" s="30"/>
      <c r="G1782" s="30" t="s">
        <v>10608</v>
      </c>
      <c r="H1782" s="30">
        <v>0</v>
      </c>
      <c r="I1782" s="32">
        <v>43190</v>
      </c>
      <c r="J1782" s="32">
        <v>42404</v>
      </c>
      <c r="K1782" s="30"/>
      <c r="L1782" s="32">
        <v>42310</v>
      </c>
      <c r="M1782" s="30">
        <v>1609.94</v>
      </c>
      <c r="N1782" s="30">
        <v>0</v>
      </c>
      <c r="O1782" s="30">
        <v>26.83</v>
      </c>
      <c r="P1782" s="30">
        <v>321.95999999999998</v>
      </c>
      <c r="Q1782" s="30">
        <v>26.83</v>
      </c>
      <c r="R1782" s="30">
        <v>321.95999999999998</v>
      </c>
      <c r="S1782" s="30">
        <v>776.75</v>
      </c>
      <c r="T1782" s="30">
        <v>833.19</v>
      </c>
      <c r="U1782" s="30">
        <v>833.19</v>
      </c>
      <c r="V1782" s="30">
        <v>26.83</v>
      </c>
      <c r="W1782" s="30">
        <v>321.95999999999998</v>
      </c>
      <c r="X1782" s="30">
        <v>26.83</v>
      </c>
      <c r="Y1782" s="30">
        <v>321.95999999999998</v>
      </c>
      <c r="Z1782" s="30">
        <v>776.75</v>
      </c>
      <c r="AA1782" s="30">
        <v>1635.45</v>
      </c>
      <c r="AB1782" s="30">
        <v>0</v>
      </c>
      <c r="AC1782" s="30">
        <v>0</v>
      </c>
      <c r="AD1782" s="30">
        <v>0</v>
      </c>
    </row>
    <row r="1783" spans="1:30" hidden="1">
      <c r="A1783" s="30" t="s">
        <v>2778</v>
      </c>
      <c r="B1783" s="30" t="s">
        <v>2779</v>
      </c>
      <c r="C1783" s="30" t="b">
        <v>1</v>
      </c>
      <c r="D1783" s="30" t="s">
        <v>1240</v>
      </c>
      <c r="E1783" s="30" t="s">
        <v>10607</v>
      </c>
      <c r="F1783" s="30"/>
      <c r="G1783" s="30" t="s">
        <v>10608</v>
      </c>
      <c r="H1783" s="30">
        <v>0</v>
      </c>
      <c r="I1783" s="32">
        <v>43190</v>
      </c>
      <c r="J1783" s="32">
        <v>42404</v>
      </c>
      <c r="K1783" s="30"/>
      <c r="L1783" s="32">
        <v>42310</v>
      </c>
      <c r="M1783" s="30">
        <v>3454.9</v>
      </c>
      <c r="N1783" s="30">
        <v>0</v>
      </c>
      <c r="O1783" s="30">
        <v>57.58</v>
      </c>
      <c r="P1783" s="30">
        <v>690.96</v>
      </c>
      <c r="Q1783" s="30">
        <v>57.58</v>
      </c>
      <c r="R1783" s="30">
        <v>690.96</v>
      </c>
      <c r="S1783" s="30">
        <v>1666.99</v>
      </c>
      <c r="T1783" s="30">
        <v>1787.91</v>
      </c>
      <c r="U1783" s="30">
        <v>1787.91</v>
      </c>
      <c r="V1783" s="30">
        <v>57.58</v>
      </c>
      <c r="W1783" s="30">
        <v>690.96</v>
      </c>
      <c r="X1783" s="30">
        <v>57.58</v>
      </c>
      <c r="Y1783" s="30">
        <v>690.96</v>
      </c>
      <c r="Z1783" s="30">
        <v>1666.99</v>
      </c>
      <c r="AA1783" s="30">
        <v>3509.65</v>
      </c>
      <c r="AB1783" s="30">
        <v>0</v>
      </c>
      <c r="AC1783" s="30">
        <v>0</v>
      </c>
      <c r="AD1783" s="30">
        <v>0</v>
      </c>
    </row>
    <row r="1784" spans="1:30" hidden="1">
      <c r="A1784" s="30" t="s">
        <v>2780</v>
      </c>
      <c r="B1784" s="30" t="s">
        <v>2779</v>
      </c>
      <c r="C1784" s="30" t="b">
        <v>1</v>
      </c>
      <c r="D1784" s="30" t="s">
        <v>1240</v>
      </c>
      <c r="E1784" s="30" t="s">
        <v>10607</v>
      </c>
      <c r="F1784" s="30"/>
      <c r="G1784" s="30" t="s">
        <v>10608</v>
      </c>
      <c r="H1784" s="30">
        <v>0</v>
      </c>
      <c r="I1784" s="32">
        <v>43190</v>
      </c>
      <c r="J1784" s="32">
        <v>42404</v>
      </c>
      <c r="K1784" s="30"/>
      <c r="L1784" s="32">
        <v>42310</v>
      </c>
      <c r="M1784" s="30">
        <v>3454.9</v>
      </c>
      <c r="N1784" s="30">
        <v>0</v>
      </c>
      <c r="O1784" s="30">
        <v>57.58</v>
      </c>
      <c r="P1784" s="30">
        <v>690.96</v>
      </c>
      <c r="Q1784" s="30">
        <v>57.58</v>
      </c>
      <c r="R1784" s="30">
        <v>690.96</v>
      </c>
      <c r="S1784" s="30">
        <v>1666.99</v>
      </c>
      <c r="T1784" s="30">
        <v>1787.91</v>
      </c>
      <c r="U1784" s="30">
        <v>1787.91</v>
      </c>
      <c r="V1784" s="30">
        <v>57.58</v>
      </c>
      <c r="W1784" s="30">
        <v>690.96</v>
      </c>
      <c r="X1784" s="30">
        <v>57.58</v>
      </c>
      <c r="Y1784" s="30">
        <v>690.96</v>
      </c>
      <c r="Z1784" s="30">
        <v>1666.99</v>
      </c>
      <c r="AA1784" s="30">
        <v>3509.65</v>
      </c>
      <c r="AB1784" s="30">
        <v>0</v>
      </c>
      <c r="AC1784" s="30">
        <v>0</v>
      </c>
      <c r="AD1784" s="30">
        <v>0</v>
      </c>
    </row>
    <row r="1785" spans="1:30" hidden="1">
      <c r="A1785" s="30" t="s">
        <v>2781</v>
      </c>
      <c r="B1785" s="30" t="s">
        <v>2779</v>
      </c>
      <c r="C1785" s="30" t="b">
        <v>1</v>
      </c>
      <c r="D1785" s="30" t="s">
        <v>1240</v>
      </c>
      <c r="E1785" s="30" t="s">
        <v>10607</v>
      </c>
      <c r="F1785" s="30"/>
      <c r="G1785" s="30" t="s">
        <v>10608</v>
      </c>
      <c r="H1785" s="30">
        <v>0</v>
      </c>
      <c r="I1785" s="32">
        <v>43190</v>
      </c>
      <c r="J1785" s="32">
        <v>42404</v>
      </c>
      <c r="K1785" s="30"/>
      <c r="L1785" s="32">
        <v>42310</v>
      </c>
      <c r="M1785" s="30">
        <v>3454.9</v>
      </c>
      <c r="N1785" s="30">
        <v>0</v>
      </c>
      <c r="O1785" s="30">
        <v>57.58</v>
      </c>
      <c r="P1785" s="30">
        <v>690.96</v>
      </c>
      <c r="Q1785" s="30">
        <v>57.58</v>
      </c>
      <c r="R1785" s="30">
        <v>690.96</v>
      </c>
      <c r="S1785" s="30">
        <v>1666.99</v>
      </c>
      <c r="T1785" s="30">
        <v>1787.91</v>
      </c>
      <c r="U1785" s="30">
        <v>1787.91</v>
      </c>
      <c r="V1785" s="30">
        <v>57.58</v>
      </c>
      <c r="W1785" s="30">
        <v>690.96</v>
      </c>
      <c r="X1785" s="30">
        <v>57.58</v>
      </c>
      <c r="Y1785" s="30">
        <v>690.96</v>
      </c>
      <c r="Z1785" s="30">
        <v>1666.99</v>
      </c>
      <c r="AA1785" s="30">
        <v>3509.65</v>
      </c>
      <c r="AB1785" s="30">
        <v>0</v>
      </c>
      <c r="AC1785" s="30">
        <v>0</v>
      </c>
      <c r="AD1785" s="30">
        <v>0</v>
      </c>
    </row>
    <row r="1786" spans="1:30" hidden="1">
      <c r="A1786" s="30" t="s">
        <v>2782</v>
      </c>
      <c r="B1786" s="30" t="s">
        <v>2783</v>
      </c>
      <c r="C1786" s="30" t="b">
        <v>1</v>
      </c>
      <c r="D1786" s="30" t="s">
        <v>1240</v>
      </c>
      <c r="E1786" s="30" t="s">
        <v>10607</v>
      </c>
      <c r="F1786" s="30" t="s">
        <v>10863</v>
      </c>
      <c r="G1786" s="30" t="s">
        <v>10608</v>
      </c>
      <c r="H1786" s="30">
        <v>0</v>
      </c>
      <c r="I1786" s="32">
        <v>43190</v>
      </c>
      <c r="J1786" s="32">
        <v>42404</v>
      </c>
      <c r="K1786" s="30"/>
      <c r="L1786" s="32">
        <v>42310</v>
      </c>
      <c r="M1786" s="30">
        <v>19842.18</v>
      </c>
      <c r="N1786" s="30">
        <v>0</v>
      </c>
      <c r="O1786" s="30">
        <v>330.7</v>
      </c>
      <c r="P1786" s="30">
        <v>3968.4</v>
      </c>
      <c r="Q1786" s="30">
        <v>330.7</v>
      </c>
      <c r="R1786" s="30">
        <v>3968.4</v>
      </c>
      <c r="S1786" s="30">
        <v>9574.0400000000009</v>
      </c>
      <c r="T1786" s="30">
        <v>10268.14</v>
      </c>
      <c r="U1786" s="30">
        <v>10268.14</v>
      </c>
      <c r="V1786" s="30">
        <v>330.7</v>
      </c>
      <c r="W1786" s="30">
        <v>3968.4</v>
      </c>
      <c r="X1786" s="30">
        <v>330.7</v>
      </c>
      <c r="Y1786" s="30">
        <v>3968.4</v>
      </c>
      <c r="Z1786" s="30">
        <v>9574.0400000000009</v>
      </c>
      <c r="AA1786" s="30">
        <v>20156.62</v>
      </c>
      <c r="AB1786" s="30">
        <v>0</v>
      </c>
      <c r="AC1786" s="30">
        <v>0</v>
      </c>
      <c r="AD1786" s="30">
        <v>0</v>
      </c>
    </row>
    <row r="1787" spans="1:30" hidden="1">
      <c r="A1787" s="30" t="s">
        <v>2784</v>
      </c>
      <c r="B1787" s="30" t="s">
        <v>2785</v>
      </c>
      <c r="C1787" s="30" t="b">
        <v>1</v>
      </c>
      <c r="D1787" s="30" t="s">
        <v>1240</v>
      </c>
      <c r="E1787" s="30" t="s">
        <v>10607</v>
      </c>
      <c r="F1787" s="30" t="s">
        <v>10863</v>
      </c>
      <c r="G1787" s="30" t="s">
        <v>10608</v>
      </c>
      <c r="H1787" s="30">
        <v>0</v>
      </c>
      <c r="I1787" s="32">
        <v>43190</v>
      </c>
      <c r="J1787" s="32">
        <v>42404</v>
      </c>
      <c r="K1787" s="30"/>
      <c r="L1787" s="32">
        <v>42310</v>
      </c>
      <c r="M1787" s="30">
        <v>2127</v>
      </c>
      <c r="N1787" s="30">
        <v>0</v>
      </c>
      <c r="O1787" s="30">
        <v>35.450000000000003</v>
      </c>
      <c r="P1787" s="30">
        <v>425.4</v>
      </c>
      <c r="Q1787" s="30">
        <v>35.450000000000003</v>
      </c>
      <c r="R1787" s="30">
        <v>425.4</v>
      </c>
      <c r="S1787" s="30">
        <v>1026.31</v>
      </c>
      <c r="T1787" s="30">
        <v>1100.69</v>
      </c>
      <c r="U1787" s="30">
        <v>1100.69</v>
      </c>
      <c r="V1787" s="30">
        <v>35.450000000000003</v>
      </c>
      <c r="W1787" s="30">
        <v>425.4</v>
      </c>
      <c r="X1787" s="30">
        <v>35.450000000000003</v>
      </c>
      <c r="Y1787" s="30">
        <v>425.4</v>
      </c>
      <c r="Z1787" s="30">
        <v>1026.31</v>
      </c>
      <c r="AA1787" s="30">
        <v>2160.71</v>
      </c>
      <c r="AB1787" s="30">
        <v>0</v>
      </c>
      <c r="AC1787" s="30">
        <v>0</v>
      </c>
      <c r="AD1787" s="30">
        <v>0</v>
      </c>
    </row>
    <row r="1788" spans="1:30" hidden="1">
      <c r="A1788" s="30" t="s">
        <v>2786</v>
      </c>
      <c r="B1788" s="30" t="s">
        <v>2787</v>
      </c>
      <c r="C1788" s="30" t="b">
        <v>1</v>
      </c>
      <c r="D1788" s="30" t="s">
        <v>1240</v>
      </c>
      <c r="E1788" s="30" t="s">
        <v>10607</v>
      </c>
      <c r="F1788" s="30" t="s">
        <v>10863</v>
      </c>
      <c r="G1788" s="30" t="s">
        <v>10608</v>
      </c>
      <c r="H1788" s="30">
        <v>0</v>
      </c>
      <c r="I1788" s="32">
        <v>43190</v>
      </c>
      <c r="J1788" s="32">
        <v>42404</v>
      </c>
      <c r="K1788" s="30"/>
      <c r="L1788" s="32">
        <v>42310</v>
      </c>
      <c r="M1788" s="30">
        <v>810.84</v>
      </c>
      <c r="N1788" s="30">
        <v>0</v>
      </c>
      <c r="O1788" s="30">
        <v>13.51</v>
      </c>
      <c r="P1788" s="30">
        <v>162.12</v>
      </c>
      <c r="Q1788" s="30">
        <v>13.51</v>
      </c>
      <c r="R1788" s="30">
        <v>162.12</v>
      </c>
      <c r="S1788" s="30">
        <v>391.13</v>
      </c>
      <c r="T1788" s="30">
        <v>419.71</v>
      </c>
      <c r="U1788" s="30">
        <v>419.71</v>
      </c>
      <c r="V1788" s="30">
        <v>13.51</v>
      </c>
      <c r="W1788" s="30">
        <v>162.12</v>
      </c>
      <c r="X1788" s="30">
        <v>13.51</v>
      </c>
      <c r="Y1788" s="30">
        <v>162.12</v>
      </c>
      <c r="Z1788" s="30">
        <v>391.13</v>
      </c>
      <c r="AA1788" s="30">
        <v>823.69</v>
      </c>
      <c r="AB1788" s="30">
        <v>0</v>
      </c>
      <c r="AC1788" s="30">
        <v>0</v>
      </c>
      <c r="AD1788" s="30">
        <v>0</v>
      </c>
    </row>
    <row r="1789" spans="1:30" hidden="1">
      <c r="A1789" s="30" t="s">
        <v>2788</v>
      </c>
      <c r="B1789" s="30" t="s">
        <v>2789</v>
      </c>
      <c r="C1789" s="30" t="b">
        <v>1</v>
      </c>
      <c r="D1789" s="30" t="s">
        <v>1240</v>
      </c>
      <c r="E1789" s="30" t="s">
        <v>10607</v>
      </c>
      <c r="F1789" s="30" t="s">
        <v>10863</v>
      </c>
      <c r="G1789" s="30" t="s">
        <v>10608</v>
      </c>
      <c r="H1789" s="30">
        <v>0</v>
      </c>
      <c r="I1789" s="32">
        <v>43190</v>
      </c>
      <c r="J1789" s="32">
        <v>42404</v>
      </c>
      <c r="K1789" s="30"/>
      <c r="L1789" s="32">
        <v>42310</v>
      </c>
      <c r="M1789" s="30">
        <v>4395.01</v>
      </c>
      <c r="N1789" s="30">
        <v>0</v>
      </c>
      <c r="O1789" s="30">
        <v>73.25</v>
      </c>
      <c r="P1789" s="30">
        <v>879</v>
      </c>
      <c r="Q1789" s="30">
        <v>73.25</v>
      </c>
      <c r="R1789" s="30">
        <v>879</v>
      </c>
      <c r="S1789" s="30">
        <v>2120.65</v>
      </c>
      <c r="T1789" s="30">
        <v>2274.36</v>
      </c>
      <c r="U1789" s="30">
        <v>2274.36</v>
      </c>
      <c r="V1789" s="30">
        <v>73.25</v>
      </c>
      <c r="W1789" s="30">
        <v>879</v>
      </c>
      <c r="X1789" s="30">
        <v>73.25</v>
      </c>
      <c r="Y1789" s="30">
        <v>879</v>
      </c>
      <c r="Z1789" s="30">
        <v>2120.65</v>
      </c>
      <c r="AA1789" s="30">
        <v>4464.66</v>
      </c>
      <c r="AB1789" s="30">
        <v>0</v>
      </c>
      <c r="AC1789" s="30">
        <v>0</v>
      </c>
      <c r="AD1789" s="30">
        <v>0</v>
      </c>
    </row>
    <row r="1790" spans="1:30" hidden="1">
      <c r="A1790" s="30" t="s">
        <v>2790</v>
      </c>
      <c r="B1790" s="30" t="s">
        <v>2789</v>
      </c>
      <c r="C1790" s="30" t="b">
        <v>1</v>
      </c>
      <c r="D1790" s="30" t="s">
        <v>1240</v>
      </c>
      <c r="E1790" s="30" t="s">
        <v>10607</v>
      </c>
      <c r="F1790" s="30" t="s">
        <v>10863</v>
      </c>
      <c r="G1790" s="30" t="s">
        <v>10608</v>
      </c>
      <c r="H1790" s="30">
        <v>0</v>
      </c>
      <c r="I1790" s="32">
        <v>43190</v>
      </c>
      <c r="J1790" s="32">
        <v>42404</v>
      </c>
      <c r="K1790" s="30"/>
      <c r="L1790" s="32">
        <v>42310</v>
      </c>
      <c r="M1790" s="30">
        <v>4395.01</v>
      </c>
      <c r="N1790" s="30">
        <v>0</v>
      </c>
      <c r="O1790" s="30">
        <v>73.25</v>
      </c>
      <c r="P1790" s="30">
        <v>879</v>
      </c>
      <c r="Q1790" s="30">
        <v>73.25</v>
      </c>
      <c r="R1790" s="30">
        <v>879</v>
      </c>
      <c r="S1790" s="30">
        <v>2120.65</v>
      </c>
      <c r="T1790" s="30">
        <v>2274.36</v>
      </c>
      <c r="U1790" s="30">
        <v>2274.36</v>
      </c>
      <c r="V1790" s="30">
        <v>73.25</v>
      </c>
      <c r="W1790" s="30">
        <v>879</v>
      </c>
      <c r="X1790" s="30">
        <v>73.25</v>
      </c>
      <c r="Y1790" s="30">
        <v>879</v>
      </c>
      <c r="Z1790" s="30">
        <v>2120.65</v>
      </c>
      <c r="AA1790" s="30">
        <v>4464.66</v>
      </c>
      <c r="AB1790" s="30">
        <v>0</v>
      </c>
      <c r="AC1790" s="30">
        <v>0</v>
      </c>
      <c r="AD1790" s="30">
        <v>0</v>
      </c>
    </row>
    <row r="1791" spans="1:30" hidden="1">
      <c r="A1791" s="30" t="s">
        <v>2791</v>
      </c>
      <c r="B1791" s="30" t="s">
        <v>2789</v>
      </c>
      <c r="C1791" s="30" t="b">
        <v>1</v>
      </c>
      <c r="D1791" s="30" t="s">
        <v>1240</v>
      </c>
      <c r="E1791" s="30" t="s">
        <v>10607</v>
      </c>
      <c r="F1791" s="30" t="s">
        <v>10863</v>
      </c>
      <c r="G1791" s="30" t="s">
        <v>10608</v>
      </c>
      <c r="H1791" s="30">
        <v>0</v>
      </c>
      <c r="I1791" s="32">
        <v>43190</v>
      </c>
      <c r="J1791" s="32">
        <v>42404</v>
      </c>
      <c r="K1791" s="30"/>
      <c r="L1791" s="32">
        <v>42310</v>
      </c>
      <c r="M1791" s="30">
        <v>4395.01</v>
      </c>
      <c r="N1791" s="30">
        <v>0</v>
      </c>
      <c r="O1791" s="30">
        <v>73.25</v>
      </c>
      <c r="P1791" s="30">
        <v>879</v>
      </c>
      <c r="Q1791" s="30">
        <v>73.25</v>
      </c>
      <c r="R1791" s="30">
        <v>879</v>
      </c>
      <c r="S1791" s="30">
        <v>2120.65</v>
      </c>
      <c r="T1791" s="30">
        <v>2274.36</v>
      </c>
      <c r="U1791" s="30">
        <v>2274.36</v>
      </c>
      <c r="V1791" s="30">
        <v>73.25</v>
      </c>
      <c r="W1791" s="30">
        <v>879</v>
      </c>
      <c r="X1791" s="30">
        <v>73.25</v>
      </c>
      <c r="Y1791" s="30">
        <v>879</v>
      </c>
      <c r="Z1791" s="30">
        <v>2120.65</v>
      </c>
      <c r="AA1791" s="30">
        <v>4464.66</v>
      </c>
      <c r="AB1791" s="30">
        <v>0</v>
      </c>
      <c r="AC1791" s="30">
        <v>0</v>
      </c>
      <c r="AD1791" s="30">
        <v>0</v>
      </c>
    </row>
    <row r="1792" spans="1:30" hidden="1">
      <c r="A1792" s="30" t="s">
        <v>2792</v>
      </c>
      <c r="B1792" s="30" t="s">
        <v>2789</v>
      </c>
      <c r="C1792" s="30" t="b">
        <v>1</v>
      </c>
      <c r="D1792" s="30" t="s">
        <v>1240</v>
      </c>
      <c r="E1792" s="30" t="s">
        <v>10607</v>
      </c>
      <c r="F1792" s="30" t="s">
        <v>10864</v>
      </c>
      <c r="G1792" s="30" t="s">
        <v>10608</v>
      </c>
      <c r="H1792" s="30">
        <v>0</v>
      </c>
      <c r="I1792" s="32">
        <v>43190</v>
      </c>
      <c r="J1792" s="32">
        <v>42404</v>
      </c>
      <c r="K1792" s="30"/>
      <c r="L1792" s="32">
        <v>42310</v>
      </c>
      <c r="M1792" s="30">
        <v>4395.01</v>
      </c>
      <c r="N1792" s="30">
        <v>0</v>
      </c>
      <c r="O1792" s="30">
        <v>73.25</v>
      </c>
      <c r="P1792" s="30">
        <v>879</v>
      </c>
      <c r="Q1792" s="30">
        <v>73.25</v>
      </c>
      <c r="R1792" s="30">
        <v>879</v>
      </c>
      <c r="S1792" s="30">
        <v>2120.65</v>
      </c>
      <c r="T1792" s="30">
        <v>2274.36</v>
      </c>
      <c r="U1792" s="30">
        <v>2274.36</v>
      </c>
      <c r="V1792" s="30">
        <v>73.25</v>
      </c>
      <c r="W1792" s="30">
        <v>879</v>
      </c>
      <c r="X1792" s="30">
        <v>73.25</v>
      </c>
      <c r="Y1792" s="30">
        <v>879</v>
      </c>
      <c r="Z1792" s="30">
        <v>2120.65</v>
      </c>
      <c r="AA1792" s="30">
        <v>4464.66</v>
      </c>
      <c r="AB1792" s="30">
        <v>0</v>
      </c>
      <c r="AC1792" s="30">
        <v>0</v>
      </c>
      <c r="AD1792" s="30">
        <v>0</v>
      </c>
    </row>
    <row r="1793" spans="1:30" hidden="1">
      <c r="A1793" s="30" t="s">
        <v>2793</v>
      </c>
      <c r="B1793" s="30" t="s">
        <v>2789</v>
      </c>
      <c r="C1793" s="30" t="b">
        <v>1</v>
      </c>
      <c r="D1793" s="30" t="s">
        <v>1240</v>
      </c>
      <c r="E1793" s="30" t="s">
        <v>10607</v>
      </c>
      <c r="F1793" s="30" t="s">
        <v>10864</v>
      </c>
      <c r="G1793" s="30" t="s">
        <v>10608</v>
      </c>
      <c r="H1793" s="30">
        <v>0</v>
      </c>
      <c r="I1793" s="32">
        <v>43190</v>
      </c>
      <c r="J1793" s="32">
        <v>42404</v>
      </c>
      <c r="K1793" s="30"/>
      <c r="L1793" s="32">
        <v>42310</v>
      </c>
      <c r="M1793" s="30">
        <v>4395.01</v>
      </c>
      <c r="N1793" s="30">
        <v>0</v>
      </c>
      <c r="O1793" s="30">
        <v>73.25</v>
      </c>
      <c r="P1793" s="30">
        <v>879</v>
      </c>
      <c r="Q1793" s="30">
        <v>73.25</v>
      </c>
      <c r="R1793" s="30">
        <v>879</v>
      </c>
      <c r="S1793" s="30">
        <v>2120.65</v>
      </c>
      <c r="T1793" s="30">
        <v>2274.36</v>
      </c>
      <c r="U1793" s="30">
        <v>2274.36</v>
      </c>
      <c r="V1793" s="30">
        <v>73.25</v>
      </c>
      <c r="W1793" s="30">
        <v>879</v>
      </c>
      <c r="X1793" s="30">
        <v>73.25</v>
      </c>
      <c r="Y1793" s="30">
        <v>879</v>
      </c>
      <c r="Z1793" s="30">
        <v>2120.65</v>
      </c>
      <c r="AA1793" s="30">
        <v>4464.66</v>
      </c>
      <c r="AB1793" s="30">
        <v>0</v>
      </c>
      <c r="AC1793" s="30">
        <v>0</v>
      </c>
      <c r="AD1793" s="30">
        <v>0</v>
      </c>
    </row>
    <row r="1794" spans="1:30" hidden="1">
      <c r="A1794" s="30" t="s">
        <v>2794</v>
      </c>
      <c r="B1794" s="30" t="s">
        <v>2795</v>
      </c>
      <c r="C1794" s="30" t="b">
        <v>1</v>
      </c>
      <c r="D1794" s="30" t="s">
        <v>1240</v>
      </c>
      <c r="E1794" s="30" t="s">
        <v>10607</v>
      </c>
      <c r="F1794" s="30" t="s">
        <v>10864</v>
      </c>
      <c r="G1794" s="30" t="s">
        <v>10608</v>
      </c>
      <c r="H1794" s="30">
        <v>0</v>
      </c>
      <c r="I1794" s="32">
        <v>43190</v>
      </c>
      <c r="J1794" s="32">
        <v>42404</v>
      </c>
      <c r="K1794" s="30"/>
      <c r="L1794" s="32">
        <v>42310</v>
      </c>
      <c r="M1794" s="30">
        <v>810.84</v>
      </c>
      <c r="N1794" s="30">
        <v>0</v>
      </c>
      <c r="O1794" s="30">
        <v>13.51</v>
      </c>
      <c r="P1794" s="30">
        <v>162.12</v>
      </c>
      <c r="Q1794" s="30">
        <v>13.51</v>
      </c>
      <c r="R1794" s="30">
        <v>162.12</v>
      </c>
      <c r="S1794" s="30">
        <v>391.13</v>
      </c>
      <c r="T1794" s="30">
        <v>419.71</v>
      </c>
      <c r="U1794" s="30">
        <v>419.71</v>
      </c>
      <c r="V1794" s="30">
        <v>13.51</v>
      </c>
      <c r="W1794" s="30">
        <v>162.12</v>
      </c>
      <c r="X1794" s="30">
        <v>13.51</v>
      </c>
      <c r="Y1794" s="30">
        <v>162.12</v>
      </c>
      <c r="Z1794" s="30">
        <v>391.13</v>
      </c>
      <c r="AA1794" s="30">
        <v>823.69</v>
      </c>
      <c r="AB1794" s="30">
        <v>0</v>
      </c>
      <c r="AC1794" s="30">
        <v>0</v>
      </c>
      <c r="AD1794" s="30">
        <v>0</v>
      </c>
    </row>
    <row r="1795" spans="1:30" hidden="1">
      <c r="A1795" s="30" t="s">
        <v>2796</v>
      </c>
      <c r="B1795" s="30" t="s">
        <v>2797</v>
      </c>
      <c r="C1795" s="30" t="b">
        <v>1</v>
      </c>
      <c r="D1795" s="30" t="s">
        <v>1240</v>
      </c>
      <c r="E1795" s="30" t="s">
        <v>10607</v>
      </c>
      <c r="F1795" s="30" t="s">
        <v>10864</v>
      </c>
      <c r="G1795" s="30" t="s">
        <v>10608</v>
      </c>
      <c r="H1795" s="30">
        <v>0</v>
      </c>
      <c r="I1795" s="32">
        <v>43190</v>
      </c>
      <c r="J1795" s="32">
        <v>42404</v>
      </c>
      <c r="K1795" s="30"/>
      <c r="L1795" s="32">
        <v>42310</v>
      </c>
      <c r="M1795" s="30">
        <v>8637.25</v>
      </c>
      <c r="N1795" s="30">
        <v>0</v>
      </c>
      <c r="O1795" s="30">
        <v>143.94999999999999</v>
      </c>
      <c r="P1795" s="30">
        <v>1727.4</v>
      </c>
      <c r="Q1795" s="30">
        <v>143.94999999999999</v>
      </c>
      <c r="R1795" s="30">
        <v>1727.4</v>
      </c>
      <c r="S1795" s="30">
        <v>4167.47</v>
      </c>
      <c r="T1795" s="30">
        <v>4469.78</v>
      </c>
      <c r="U1795" s="30">
        <v>4469.78</v>
      </c>
      <c r="V1795" s="30">
        <v>143.94999999999999</v>
      </c>
      <c r="W1795" s="30">
        <v>1727.4</v>
      </c>
      <c r="X1795" s="30">
        <v>143.94999999999999</v>
      </c>
      <c r="Y1795" s="30">
        <v>1727.4</v>
      </c>
      <c r="Z1795" s="30">
        <v>4167.47</v>
      </c>
      <c r="AA1795" s="30">
        <v>8774.1200000000008</v>
      </c>
      <c r="AB1795" s="30">
        <v>0</v>
      </c>
      <c r="AC1795" s="30">
        <v>0</v>
      </c>
      <c r="AD1795" s="30">
        <v>0</v>
      </c>
    </row>
    <row r="1796" spans="1:30" hidden="1">
      <c r="A1796" s="30" t="s">
        <v>2798</v>
      </c>
      <c r="B1796" s="30" t="s">
        <v>2799</v>
      </c>
      <c r="C1796" s="30" t="b">
        <v>1</v>
      </c>
      <c r="D1796" s="30" t="s">
        <v>1240</v>
      </c>
      <c r="E1796" s="30" t="s">
        <v>10607</v>
      </c>
      <c r="F1796" s="30" t="s">
        <v>10864</v>
      </c>
      <c r="G1796" s="30" t="s">
        <v>10608</v>
      </c>
      <c r="H1796" s="30">
        <v>0</v>
      </c>
      <c r="I1796" s="32">
        <v>43190</v>
      </c>
      <c r="J1796" s="32">
        <v>42404</v>
      </c>
      <c r="K1796" s="30"/>
      <c r="L1796" s="32">
        <v>42310</v>
      </c>
      <c r="M1796" s="30">
        <v>22139.57</v>
      </c>
      <c r="N1796" s="30">
        <v>0</v>
      </c>
      <c r="O1796" s="30">
        <v>368.99</v>
      </c>
      <c r="P1796" s="30">
        <v>4427.88</v>
      </c>
      <c r="Q1796" s="30">
        <v>368.99</v>
      </c>
      <c r="R1796" s="30">
        <v>4427.88</v>
      </c>
      <c r="S1796" s="30">
        <v>10682.57</v>
      </c>
      <c r="T1796" s="30">
        <v>11457</v>
      </c>
      <c r="U1796" s="30">
        <v>11457</v>
      </c>
      <c r="V1796" s="30">
        <v>368.99</v>
      </c>
      <c r="W1796" s="30">
        <v>4427.88</v>
      </c>
      <c r="X1796" s="30">
        <v>368.99</v>
      </c>
      <c r="Y1796" s="30">
        <v>4427.88</v>
      </c>
      <c r="Z1796" s="30">
        <v>10682.57</v>
      </c>
      <c r="AA1796" s="30">
        <v>22490.42</v>
      </c>
      <c r="AB1796" s="30">
        <v>0</v>
      </c>
      <c r="AC1796" s="30">
        <v>0</v>
      </c>
      <c r="AD1796" s="30">
        <v>0</v>
      </c>
    </row>
    <row r="1797" spans="1:30" hidden="1">
      <c r="A1797" s="30" t="s">
        <v>2800</v>
      </c>
      <c r="B1797" s="30" t="s">
        <v>2801</v>
      </c>
      <c r="C1797" s="30" t="b">
        <v>1</v>
      </c>
      <c r="D1797" s="30" t="s">
        <v>1240</v>
      </c>
      <c r="E1797" s="30" t="s">
        <v>10607</v>
      </c>
      <c r="F1797" s="30" t="s">
        <v>10864</v>
      </c>
      <c r="G1797" s="30" t="s">
        <v>10608</v>
      </c>
      <c r="H1797" s="30">
        <v>0</v>
      </c>
      <c r="I1797" s="32">
        <v>43190</v>
      </c>
      <c r="J1797" s="32">
        <v>42404</v>
      </c>
      <c r="K1797" s="30"/>
      <c r="L1797" s="32">
        <v>42310</v>
      </c>
      <c r="M1797" s="30">
        <v>2215.13</v>
      </c>
      <c r="N1797" s="30">
        <v>0</v>
      </c>
      <c r="O1797" s="30">
        <v>36.92</v>
      </c>
      <c r="P1797" s="30">
        <v>443.04</v>
      </c>
      <c r="Q1797" s="30">
        <v>36.92</v>
      </c>
      <c r="R1797" s="30">
        <v>443.04</v>
      </c>
      <c r="S1797" s="30">
        <v>1068.8599999999999</v>
      </c>
      <c r="T1797" s="30">
        <v>1146.27</v>
      </c>
      <c r="U1797" s="30">
        <v>1146.27</v>
      </c>
      <c r="V1797" s="30">
        <v>36.92</v>
      </c>
      <c r="W1797" s="30">
        <v>443.04</v>
      </c>
      <c r="X1797" s="30">
        <v>36.92</v>
      </c>
      <c r="Y1797" s="30">
        <v>443.04</v>
      </c>
      <c r="Z1797" s="30">
        <v>1068.8599999999999</v>
      </c>
      <c r="AA1797" s="30">
        <v>2250.23</v>
      </c>
      <c r="AB1797" s="30">
        <v>0</v>
      </c>
      <c r="AC1797" s="30">
        <v>0</v>
      </c>
      <c r="AD1797" s="30">
        <v>0</v>
      </c>
    </row>
    <row r="1798" spans="1:30" hidden="1">
      <c r="A1798" s="30" t="s">
        <v>2802</v>
      </c>
      <c r="B1798" s="30" t="s">
        <v>10865</v>
      </c>
      <c r="C1798" s="30" t="b">
        <v>1</v>
      </c>
      <c r="D1798" s="30" t="s">
        <v>1240</v>
      </c>
      <c r="E1798" s="30" t="s">
        <v>10607</v>
      </c>
      <c r="F1798" s="30" t="s">
        <v>10864</v>
      </c>
      <c r="G1798" s="30" t="s">
        <v>10608</v>
      </c>
      <c r="H1798" s="30">
        <v>0</v>
      </c>
      <c r="I1798" s="32">
        <v>43190</v>
      </c>
      <c r="J1798" s="32">
        <v>42404</v>
      </c>
      <c r="K1798" s="30"/>
      <c r="L1798" s="32">
        <v>42310</v>
      </c>
      <c r="M1798" s="30">
        <v>2215.13</v>
      </c>
      <c r="N1798" s="30">
        <v>0</v>
      </c>
      <c r="O1798" s="30">
        <v>36.92</v>
      </c>
      <c r="P1798" s="30">
        <v>443.04</v>
      </c>
      <c r="Q1798" s="30">
        <v>36.92</v>
      </c>
      <c r="R1798" s="30">
        <v>443.04</v>
      </c>
      <c r="S1798" s="30">
        <v>1068.8599999999999</v>
      </c>
      <c r="T1798" s="30">
        <v>1146.27</v>
      </c>
      <c r="U1798" s="30">
        <v>1146.27</v>
      </c>
      <c r="V1798" s="30">
        <v>36.92</v>
      </c>
      <c r="W1798" s="30">
        <v>443.04</v>
      </c>
      <c r="X1798" s="30">
        <v>36.92</v>
      </c>
      <c r="Y1798" s="30">
        <v>443.04</v>
      </c>
      <c r="Z1798" s="30">
        <v>1068.8599999999999</v>
      </c>
      <c r="AA1798" s="30">
        <v>2250.23</v>
      </c>
      <c r="AB1798" s="30">
        <v>0</v>
      </c>
      <c r="AC1798" s="30">
        <v>0</v>
      </c>
      <c r="AD1798" s="30">
        <v>0</v>
      </c>
    </row>
    <row r="1799" spans="1:30" hidden="1">
      <c r="A1799" s="30" t="s">
        <v>2803</v>
      </c>
      <c r="B1799" s="30" t="s">
        <v>2801</v>
      </c>
      <c r="C1799" s="30" t="b">
        <v>1</v>
      </c>
      <c r="D1799" s="30" t="s">
        <v>1240</v>
      </c>
      <c r="E1799" s="30" t="s">
        <v>10607</v>
      </c>
      <c r="F1799" s="30" t="s">
        <v>10864</v>
      </c>
      <c r="G1799" s="30" t="s">
        <v>10608</v>
      </c>
      <c r="H1799" s="30">
        <v>0</v>
      </c>
      <c r="I1799" s="32">
        <v>43190</v>
      </c>
      <c r="J1799" s="32">
        <v>42404</v>
      </c>
      <c r="K1799" s="30"/>
      <c r="L1799" s="32">
        <v>42310</v>
      </c>
      <c r="M1799" s="30">
        <v>2215.13</v>
      </c>
      <c r="N1799" s="30">
        <v>0</v>
      </c>
      <c r="O1799" s="30">
        <v>36.92</v>
      </c>
      <c r="P1799" s="30">
        <v>443.04</v>
      </c>
      <c r="Q1799" s="30">
        <v>36.92</v>
      </c>
      <c r="R1799" s="30">
        <v>443.04</v>
      </c>
      <c r="S1799" s="30">
        <v>1068.8599999999999</v>
      </c>
      <c r="T1799" s="30">
        <v>1146.27</v>
      </c>
      <c r="U1799" s="30">
        <v>1146.27</v>
      </c>
      <c r="V1799" s="30">
        <v>36.92</v>
      </c>
      <c r="W1799" s="30">
        <v>443.04</v>
      </c>
      <c r="X1799" s="30">
        <v>36.92</v>
      </c>
      <c r="Y1799" s="30">
        <v>443.04</v>
      </c>
      <c r="Z1799" s="30">
        <v>1068.8599999999999</v>
      </c>
      <c r="AA1799" s="30">
        <v>2250.23</v>
      </c>
      <c r="AB1799" s="30">
        <v>0</v>
      </c>
      <c r="AC1799" s="30">
        <v>0</v>
      </c>
      <c r="AD1799" s="30">
        <v>0</v>
      </c>
    </row>
    <row r="1800" spans="1:30" hidden="1">
      <c r="A1800" s="30" t="s">
        <v>2804</v>
      </c>
      <c r="B1800" s="30" t="s">
        <v>2805</v>
      </c>
      <c r="C1800" s="30" t="b">
        <v>1</v>
      </c>
      <c r="D1800" s="30" t="s">
        <v>1240</v>
      </c>
      <c r="E1800" s="30" t="s">
        <v>10607</v>
      </c>
      <c r="F1800" s="30" t="s">
        <v>10864</v>
      </c>
      <c r="G1800" s="30" t="s">
        <v>10608</v>
      </c>
      <c r="H1800" s="30">
        <v>0</v>
      </c>
      <c r="I1800" s="32">
        <v>43190</v>
      </c>
      <c r="J1800" s="32">
        <v>42404</v>
      </c>
      <c r="K1800" s="30"/>
      <c r="L1800" s="32">
        <v>42310</v>
      </c>
      <c r="M1800" s="30">
        <v>1531.2</v>
      </c>
      <c r="N1800" s="30">
        <v>0</v>
      </c>
      <c r="O1800" s="30">
        <v>25.52</v>
      </c>
      <c r="P1800" s="30">
        <v>306.24</v>
      </c>
      <c r="Q1800" s="30">
        <v>25.52</v>
      </c>
      <c r="R1800" s="30">
        <v>306.24</v>
      </c>
      <c r="S1800" s="30">
        <v>738.83</v>
      </c>
      <c r="T1800" s="30">
        <v>792.37</v>
      </c>
      <c r="U1800" s="30">
        <v>792.37</v>
      </c>
      <c r="V1800" s="30">
        <v>25.52</v>
      </c>
      <c r="W1800" s="30">
        <v>306.24</v>
      </c>
      <c r="X1800" s="30">
        <v>25.52</v>
      </c>
      <c r="Y1800" s="30">
        <v>306.24</v>
      </c>
      <c r="Z1800" s="30">
        <v>738.83</v>
      </c>
      <c r="AA1800" s="30">
        <v>1555.47</v>
      </c>
      <c r="AB1800" s="30">
        <v>0</v>
      </c>
      <c r="AC1800" s="30">
        <v>0</v>
      </c>
      <c r="AD1800" s="30">
        <v>0</v>
      </c>
    </row>
    <row r="1801" spans="1:30" hidden="1">
      <c r="A1801" s="30" t="s">
        <v>2806</v>
      </c>
      <c r="B1801" s="30" t="s">
        <v>2805</v>
      </c>
      <c r="C1801" s="30" t="b">
        <v>1</v>
      </c>
      <c r="D1801" s="30" t="s">
        <v>1240</v>
      </c>
      <c r="E1801" s="30" t="s">
        <v>10607</v>
      </c>
      <c r="F1801" s="30" t="s">
        <v>10864</v>
      </c>
      <c r="G1801" s="30" t="s">
        <v>10608</v>
      </c>
      <c r="H1801" s="30">
        <v>0</v>
      </c>
      <c r="I1801" s="32">
        <v>43190</v>
      </c>
      <c r="J1801" s="32">
        <v>42404</v>
      </c>
      <c r="K1801" s="30"/>
      <c r="L1801" s="32">
        <v>42310</v>
      </c>
      <c r="M1801" s="30">
        <v>1531.2</v>
      </c>
      <c r="N1801" s="30">
        <v>0</v>
      </c>
      <c r="O1801" s="30">
        <v>25.52</v>
      </c>
      <c r="P1801" s="30">
        <v>306.24</v>
      </c>
      <c r="Q1801" s="30">
        <v>25.52</v>
      </c>
      <c r="R1801" s="30">
        <v>306.24</v>
      </c>
      <c r="S1801" s="30">
        <v>738.83</v>
      </c>
      <c r="T1801" s="30">
        <v>792.37</v>
      </c>
      <c r="U1801" s="30">
        <v>792.37</v>
      </c>
      <c r="V1801" s="30">
        <v>25.52</v>
      </c>
      <c r="W1801" s="30">
        <v>306.24</v>
      </c>
      <c r="X1801" s="30">
        <v>25.52</v>
      </c>
      <c r="Y1801" s="30">
        <v>306.24</v>
      </c>
      <c r="Z1801" s="30">
        <v>738.83</v>
      </c>
      <c r="AA1801" s="30">
        <v>1555.47</v>
      </c>
      <c r="AB1801" s="30">
        <v>0</v>
      </c>
      <c r="AC1801" s="30">
        <v>0</v>
      </c>
      <c r="AD1801" s="30">
        <v>0</v>
      </c>
    </row>
    <row r="1802" spans="1:30" hidden="1">
      <c r="A1802" s="30" t="s">
        <v>2807</v>
      </c>
      <c r="B1802" s="30" t="s">
        <v>2805</v>
      </c>
      <c r="C1802" s="30" t="b">
        <v>1</v>
      </c>
      <c r="D1802" s="30" t="s">
        <v>1240</v>
      </c>
      <c r="E1802" s="30" t="s">
        <v>10607</v>
      </c>
      <c r="F1802" s="30" t="s">
        <v>10864</v>
      </c>
      <c r="G1802" s="30" t="s">
        <v>10608</v>
      </c>
      <c r="H1802" s="30">
        <v>0</v>
      </c>
      <c r="I1802" s="32">
        <v>43190</v>
      </c>
      <c r="J1802" s="32">
        <v>42404</v>
      </c>
      <c r="K1802" s="30"/>
      <c r="L1802" s="32">
        <v>42310</v>
      </c>
      <c r="M1802" s="30">
        <v>1531.2</v>
      </c>
      <c r="N1802" s="30">
        <v>0</v>
      </c>
      <c r="O1802" s="30">
        <v>25.52</v>
      </c>
      <c r="P1802" s="30">
        <v>306.24</v>
      </c>
      <c r="Q1802" s="30">
        <v>25.52</v>
      </c>
      <c r="R1802" s="30">
        <v>306.24</v>
      </c>
      <c r="S1802" s="30">
        <v>738.83</v>
      </c>
      <c r="T1802" s="30">
        <v>792.37</v>
      </c>
      <c r="U1802" s="30">
        <v>792.37</v>
      </c>
      <c r="V1802" s="30">
        <v>25.52</v>
      </c>
      <c r="W1802" s="30">
        <v>306.24</v>
      </c>
      <c r="X1802" s="30">
        <v>25.52</v>
      </c>
      <c r="Y1802" s="30">
        <v>306.24</v>
      </c>
      <c r="Z1802" s="30">
        <v>738.83</v>
      </c>
      <c r="AA1802" s="30">
        <v>1555.47</v>
      </c>
      <c r="AB1802" s="30">
        <v>0</v>
      </c>
      <c r="AC1802" s="30">
        <v>0</v>
      </c>
      <c r="AD1802" s="30">
        <v>0</v>
      </c>
    </row>
    <row r="1803" spans="1:30" hidden="1">
      <c r="A1803" s="30" t="s">
        <v>2808</v>
      </c>
      <c r="B1803" s="30" t="s">
        <v>2809</v>
      </c>
      <c r="C1803" s="30" t="b">
        <v>1</v>
      </c>
      <c r="D1803" s="30" t="s">
        <v>1240</v>
      </c>
      <c r="E1803" s="30" t="s">
        <v>10607</v>
      </c>
      <c r="F1803" s="30" t="s">
        <v>10864</v>
      </c>
      <c r="G1803" s="30" t="s">
        <v>10608</v>
      </c>
      <c r="H1803" s="30">
        <v>0</v>
      </c>
      <c r="I1803" s="32">
        <v>43190</v>
      </c>
      <c r="J1803" s="32">
        <v>42404</v>
      </c>
      <c r="K1803" s="30"/>
      <c r="L1803" s="32">
        <v>42310</v>
      </c>
      <c r="M1803" s="30">
        <v>1739.2</v>
      </c>
      <c r="N1803" s="30">
        <v>0</v>
      </c>
      <c r="O1803" s="30">
        <v>28.99</v>
      </c>
      <c r="P1803" s="30">
        <v>347.88</v>
      </c>
      <c r="Q1803" s="30">
        <v>28.99</v>
      </c>
      <c r="R1803" s="30">
        <v>347.88</v>
      </c>
      <c r="S1803" s="30">
        <v>839.28</v>
      </c>
      <c r="T1803" s="30">
        <v>899.92</v>
      </c>
      <c r="U1803" s="30">
        <v>899.92</v>
      </c>
      <c r="V1803" s="30">
        <v>28.99</v>
      </c>
      <c r="W1803" s="30">
        <v>347.88</v>
      </c>
      <c r="X1803" s="30">
        <v>28.99</v>
      </c>
      <c r="Y1803" s="30">
        <v>347.88</v>
      </c>
      <c r="Z1803" s="30">
        <v>839.28</v>
      </c>
      <c r="AA1803" s="30">
        <v>1766.76</v>
      </c>
      <c r="AB1803" s="30">
        <v>0</v>
      </c>
      <c r="AC1803" s="30">
        <v>0</v>
      </c>
      <c r="AD1803" s="30">
        <v>0</v>
      </c>
    </row>
    <row r="1804" spans="1:30" hidden="1">
      <c r="A1804" s="30" t="s">
        <v>2810</v>
      </c>
      <c r="B1804" s="30" t="s">
        <v>2809</v>
      </c>
      <c r="C1804" s="30" t="b">
        <v>1</v>
      </c>
      <c r="D1804" s="30" t="s">
        <v>1240</v>
      </c>
      <c r="E1804" s="30" t="s">
        <v>10607</v>
      </c>
      <c r="F1804" s="30" t="s">
        <v>10864</v>
      </c>
      <c r="G1804" s="30" t="s">
        <v>10608</v>
      </c>
      <c r="H1804" s="30">
        <v>0</v>
      </c>
      <c r="I1804" s="32">
        <v>43190</v>
      </c>
      <c r="J1804" s="32">
        <v>42404</v>
      </c>
      <c r="K1804" s="30"/>
      <c r="L1804" s="32">
        <v>42310</v>
      </c>
      <c r="M1804" s="30">
        <v>1739.2</v>
      </c>
      <c r="N1804" s="30">
        <v>0</v>
      </c>
      <c r="O1804" s="30">
        <v>28.99</v>
      </c>
      <c r="P1804" s="30">
        <v>347.88</v>
      </c>
      <c r="Q1804" s="30">
        <v>28.99</v>
      </c>
      <c r="R1804" s="30">
        <v>347.88</v>
      </c>
      <c r="S1804" s="30">
        <v>839.28</v>
      </c>
      <c r="T1804" s="30">
        <v>899.92</v>
      </c>
      <c r="U1804" s="30">
        <v>899.92</v>
      </c>
      <c r="V1804" s="30">
        <v>28.99</v>
      </c>
      <c r="W1804" s="30">
        <v>347.88</v>
      </c>
      <c r="X1804" s="30">
        <v>28.99</v>
      </c>
      <c r="Y1804" s="30">
        <v>347.88</v>
      </c>
      <c r="Z1804" s="30">
        <v>839.28</v>
      </c>
      <c r="AA1804" s="30">
        <v>1766.76</v>
      </c>
      <c r="AB1804" s="30">
        <v>0</v>
      </c>
      <c r="AC1804" s="30">
        <v>0</v>
      </c>
      <c r="AD1804" s="30">
        <v>0</v>
      </c>
    </row>
    <row r="1805" spans="1:30" hidden="1">
      <c r="A1805" s="30" t="s">
        <v>2811</v>
      </c>
      <c r="B1805" s="30" t="s">
        <v>2812</v>
      </c>
      <c r="C1805" s="30" t="b">
        <v>1</v>
      </c>
      <c r="D1805" s="30" t="s">
        <v>1240</v>
      </c>
      <c r="E1805" s="30" t="s">
        <v>10607</v>
      </c>
      <c r="F1805" s="30" t="s">
        <v>10864</v>
      </c>
      <c r="G1805" s="30" t="s">
        <v>10608</v>
      </c>
      <c r="H1805" s="30">
        <v>0</v>
      </c>
      <c r="I1805" s="32">
        <v>43190</v>
      </c>
      <c r="J1805" s="32">
        <v>42404</v>
      </c>
      <c r="K1805" s="30"/>
      <c r="L1805" s="32">
        <v>42310</v>
      </c>
      <c r="M1805" s="30">
        <v>1280.9000000000001</v>
      </c>
      <c r="N1805" s="30">
        <v>0</v>
      </c>
      <c r="O1805" s="30">
        <v>21.35</v>
      </c>
      <c r="P1805" s="30">
        <v>256.2</v>
      </c>
      <c r="Q1805" s="30">
        <v>21.35</v>
      </c>
      <c r="R1805" s="30">
        <v>256.2</v>
      </c>
      <c r="S1805" s="30">
        <v>618.1</v>
      </c>
      <c r="T1805" s="30">
        <v>662.8</v>
      </c>
      <c r="U1805" s="30">
        <v>662.8</v>
      </c>
      <c r="V1805" s="30">
        <v>21.35</v>
      </c>
      <c r="W1805" s="30">
        <v>256.2</v>
      </c>
      <c r="X1805" s="30">
        <v>21.35</v>
      </c>
      <c r="Y1805" s="30">
        <v>256.2</v>
      </c>
      <c r="Z1805" s="30">
        <v>618.1</v>
      </c>
      <c r="AA1805" s="30">
        <v>1301.2</v>
      </c>
      <c r="AB1805" s="30">
        <v>0</v>
      </c>
      <c r="AC1805" s="30">
        <v>0</v>
      </c>
      <c r="AD1805" s="30">
        <v>0</v>
      </c>
    </row>
    <row r="1806" spans="1:30" hidden="1">
      <c r="A1806" s="30" t="s">
        <v>2813</v>
      </c>
      <c r="B1806" s="30" t="s">
        <v>2812</v>
      </c>
      <c r="C1806" s="30" t="b">
        <v>1</v>
      </c>
      <c r="D1806" s="30" t="s">
        <v>1240</v>
      </c>
      <c r="E1806" s="30" t="s">
        <v>10607</v>
      </c>
      <c r="F1806" s="30" t="s">
        <v>10864</v>
      </c>
      <c r="G1806" s="30" t="s">
        <v>10608</v>
      </c>
      <c r="H1806" s="30">
        <v>0</v>
      </c>
      <c r="I1806" s="32">
        <v>43190</v>
      </c>
      <c r="J1806" s="32">
        <v>42404</v>
      </c>
      <c r="K1806" s="30"/>
      <c r="L1806" s="32">
        <v>42310</v>
      </c>
      <c r="M1806" s="30">
        <v>1280.9000000000001</v>
      </c>
      <c r="N1806" s="30">
        <v>0</v>
      </c>
      <c r="O1806" s="30">
        <v>21.35</v>
      </c>
      <c r="P1806" s="30">
        <v>256.2</v>
      </c>
      <c r="Q1806" s="30">
        <v>21.35</v>
      </c>
      <c r="R1806" s="30">
        <v>256.2</v>
      </c>
      <c r="S1806" s="30">
        <v>618.1</v>
      </c>
      <c r="T1806" s="30">
        <v>662.8</v>
      </c>
      <c r="U1806" s="30">
        <v>662.8</v>
      </c>
      <c r="V1806" s="30">
        <v>21.35</v>
      </c>
      <c r="W1806" s="30">
        <v>256.2</v>
      </c>
      <c r="X1806" s="30">
        <v>21.35</v>
      </c>
      <c r="Y1806" s="30">
        <v>256.2</v>
      </c>
      <c r="Z1806" s="30">
        <v>618.1</v>
      </c>
      <c r="AA1806" s="30">
        <v>1301.2</v>
      </c>
      <c r="AB1806" s="30">
        <v>0</v>
      </c>
      <c r="AC1806" s="30">
        <v>0</v>
      </c>
      <c r="AD1806" s="30">
        <v>0</v>
      </c>
    </row>
    <row r="1807" spans="1:30" hidden="1">
      <c r="A1807" s="30" t="s">
        <v>2814</v>
      </c>
      <c r="B1807" s="30" t="s">
        <v>2812</v>
      </c>
      <c r="C1807" s="30" t="b">
        <v>1</v>
      </c>
      <c r="D1807" s="30" t="s">
        <v>1240</v>
      </c>
      <c r="E1807" s="30" t="s">
        <v>10607</v>
      </c>
      <c r="F1807" s="30" t="s">
        <v>10864</v>
      </c>
      <c r="G1807" s="30" t="s">
        <v>10608</v>
      </c>
      <c r="H1807" s="30">
        <v>0</v>
      </c>
      <c r="I1807" s="32">
        <v>43190</v>
      </c>
      <c r="J1807" s="32">
        <v>42404</v>
      </c>
      <c r="K1807" s="30"/>
      <c r="L1807" s="32">
        <v>42310</v>
      </c>
      <c r="M1807" s="30">
        <v>1280.9000000000001</v>
      </c>
      <c r="N1807" s="30">
        <v>0</v>
      </c>
      <c r="O1807" s="30">
        <v>21.35</v>
      </c>
      <c r="P1807" s="30">
        <v>256.2</v>
      </c>
      <c r="Q1807" s="30">
        <v>21.35</v>
      </c>
      <c r="R1807" s="30">
        <v>256.2</v>
      </c>
      <c r="S1807" s="30">
        <v>618.1</v>
      </c>
      <c r="T1807" s="30">
        <v>662.8</v>
      </c>
      <c r="U1807" s="30">
        <v>662.8</v>
      </c>
      <c r="V1807" s="30">
        <v>21.35</v>
      </c>
      <c r="W1807" s="30">
        <v>256.2</v>
      </c>
      <c r="X1807" s="30">
        <v>21.35</v>
      </c>
      <c r="Y1807" s="30">
        <v>256.2</v>
      </c>
      <c r="Z1807" s="30">
        <v>618.1</v>
      </c>
      <c r="AA1807" s="30">
        <v>1301.2</v>
      </c>
      <c r="AB1807" s="30">
        <v>0</v>
      </c>
      <c r="AC1807" s="30">
        <v>0</v>
      </c>
      <c r="AD1807" s="30">
        <v>0</v>
      </c>
    </row>
    <row r="1808" spans="1:30" hidden="1">
      <c r="A1808" s="30" t="s">
        <v>2815</v>
      </c>
      <c r="B1808" s="30" t="s">
        <v>2812</v>
      </c>
      <c r="C1808" s="30" t="b">
        <v>1</v>
      </c>
      <c r="D1808" s="30" t="s">
        <v>1240</v>
      </c>
      <c r="E1808" s="30" t="s">
        <v>10607</v>
      </c>
      <c r="F1808" s="30" t="s">
        <v>10864</v>
      </c>
      <c r="G1808" s="30" t="s">
        <v>10608</v>
      </c>
      <c r="H1808" s="30">
        <v>0</v>
      </c>
      <c r="I1808" s="32">
        <v>43190</v>
      </c>
      <c r="J1808" s="32">
        <v>42404</v>
      </c>
      <c r="K1808" s="30"/>
      <c r="L1808" s="32">
        <v>42310</v>
      </c>
      <c r="M1808" s="30">
        <v>1280.9000000000001</v>
      </c>
      <c r="N1808" s="30">
        <v>0</v>
      </c>
      <c r="O1808" s="30">
        <v>21.35</v>
      </c>
      <c r="P1808" s="30">
        <v>256.2</v>
      </c>
      <c r="Q1808" s="30">
        <v>21.35</v>
      </c>
      <c r="R1808" s="30">
        <v>256.2</v>
      </c>
      <c r="S1808" s="30">
        <v>618.1</v>
      </c>
      <c r="T1808" s="30">
        <v>662.8</v>
      </c>
      <c r="U1808" s="30">
        <v>662.8</v>
      </c>
      <c r="V1808" s="30">
        <v>21.35</v>
      </c>
      <c r="W1808" s="30">
        <v>256.2</v>
      </c>
      <c r="X1808" s="30">
        <v>21.35</v>
      </c>
      <c r="Y1808" s="30">
        <v>256.2</v>
      </c>
      <c r="Z1808" s="30">
        <v>618.1</v>
      </c>
      <c r="AA1808" s="30">
        <v>1301.2</v>
      </c>
      <c r="AB1808" s="30">
        <v>0</v>
      </c>
      <c r="AC1808" s="30">
        <v>0</v>
      </c>
      <c r="AD1808" s="30">
        <v>0</v>
      </c>
    </row>
    <row r="1809" spans="1:30" hidden="1">
      <c r="A1809" s="30" t="s">
        <v>2816</v>
      </c>
      <c r="B1809" s="30" t="s">
        <v>2817</v>
      </c>
      <c r="C1809" s="30" t="b">
        <v>1</v>
      </c>
      <c r="D1809" s="30" t="s">
        <v>1240</v>
      </c>
      <c r="E1809" s="30" t="s">
        <v>10607</v>
      </c>
      <c r="F1809" s="30" t="s">
        <v>10864</v>
      </c>
      <c r="G1809" s="30" t="s">
        <v>10608</v>
      </c>
      <c r="H1809" s="30">
        <v>0</v>
      </c>
      <c r="I1809" s="32">
        <v>43190</v>
      </c>
      <c r="J1809" s="32">
        <v>42404</v>
      </c>
      <c r="K1809" s="30"/>
      <c r="L1809" s="32">
        <v>42310</v>
      </c>
      <c r="M1809" s="30">
        <v>810.84</v>
      </c>
      <c r="N1809" s="30">
        <v>0</v>
      </c>
      <c r="O1809" s="30">
        <v>13.51</v>
      </c>
      <c r="P1809" s="30">
        <v>162.12</v>
      </c>
      <c r="Q1809" s="30">
        <v>13.51</v>
      </c>
      <c r="R1809" s="30">
        <v>162.12</v>
      </c>
      <c r="S1809" s="30">
        <v>391.13</v>
      </c>
      <c r="T1809" s="30">
        <v>419.71</v>
      </c>
      <c r="U1809" s="30">
        <v>419.71</v>
      </c>
      <c r="V1809" s="30">
        <v>13.51</v>
      </c>
      <c r="W1809" s="30">
        <v>162.12</v>
      </c>
      <c r="X1809" s="30">
        <v>13.51</v>
      </c>
      <c r="Y1809" s="30">
        <v>162.12</v>
      </c>
      <c r="Z1809" s="30">
        <v>391.13</v>
      </c>
      <c r="AA1809" s="30">
        <v>823.69</v>
      </c>
      <c r="AB1809" s="30">
        <v>0</v>
      </c>
      <c r="AC1809" s="30">
        <v>0</v>
      </c>
      <c r="AD1809" s="30">
        <v>0</v>
      </c>
    </row>
    <row r="1810" spans="1:30" hidden="1">
      <c r="A1810" s="30" t="s">
        <v>2818</v>
      </c>
      <c r="B1810" s="30" t="s">
        <v>2817</v>
      </c>
      <c r="C1810" s="30" t="b">
        <v>1</v>
      </c>
      <c r="D1810" s="30" t="s">
        <v>1240</v>
      </c>
      <c r="E1810" s="30" t="s">
        <v>10607</v>
      </c>
      <c r="F1810" s="30" t="s">
        <v>10864</v>
      </c>
      <c r="G1810" s="30" t="s">
        <v>10608</v>
      </c>
      <c r="H1810" s="30">
        <v>0</v>
      </c>
      <c r="I1810" s="32">
        <v>43190</v>
      </c>
      <c r="J1810" s="32">
        <v>42404</v>
      </c>
      <c r="K1810" s="30"/>
      <c r="L1810" s="32">
        <v>42310</v>
      </c>
      <c r="M1810" s="30">
        <v>810.84</v>
      </c>
      <c r="N1810" s="30">
        <v>0</v>
      </c>
      <c r="O1810" s="30">
        <v>13.51</v>
      </c>
      <c r="P1810" s="30">
        <v>162.12</v>
      </c>
      <c r="Q1810" s="30">
        <v>13.51</v>
      </c>
      <c r="R1810" s="30">
        <v>162.12</v>
      </c>
      <c r="S1810" s="30">
        <v>391.13</v>
      </c>
      <c r="T1810" s="30">
        <v>419.71</v>
      </c>
      <c r="U1810" s="30">
        <v>419.71</v>
      </c>
      <c r="V1810" s="30">
        <v>13.51</v>
      </c>
      <c r="W1810" s="30">
        <v>162.12</v>
      </c>
      <c r="X1810" s="30">
        <v>13.51</v>
      </c>
      <c r="Y1810" s="30">
        <v>162.12</v>
      </c>
      <c r="Z1810" s="30">
        <v>391.13</v>
      </c>
      <c r="AA1810" s="30">
        <v>823.69</v>
      </c>
      <c r="AB1810" s="30">
        <v>0</v>
      </c>
      <c r="AC1810" s="30">
        <v>0</v>
      </c>
      <c r="AD1810" s="30">
        <v>0</v>
      </c>
    </row>
    <row r="1811" spans="1:30" hidden="1">
      <c r="A1811" s="30" t="s">
        <v>2819</v>
      </c>
      <c r="B1811" s="30" t="s">
        <v>2820</v>
      </c>
      <c r="C1811" s="30" t="b">
        <v>1</v>
      </c>
      <c r="D1811" s="30" t="s">
        <v>1240</v>
      </c>
      <c r="E1811" s="30" t="s">
        <v>10607</v>
      </c>
      <c r="F1811" s="30" t="s">
        <v>10864</v>
      </c>
      <c r="G1811" s="30" t="s">
        <v>10608</v>
      </c>
      <c r="H1811" s="30">
        <v>0</v>
      </c>
      <c r="I1811" s="32">
        <v>43190</v>
      </c>
      <c r="J1811" s="32">
        <v>42404</v>
      </c>
      <c r="K1811" s="30"/>
      <c r="L1811" s="32">
        <v>42310</v>
      </c>
      <c r="M1811" s="30">
        <v>5628.9</v>
      </c>
      <c r="N1811" s="30">
        <v>0</v>
      </c>
      <c r="O1811" s="30">
        <v>93.82</v>
      </c>
      <c r="P1811" s="30">
        <v>1125.8399999999999</v>
      </c>
      <c r="Q1811" s="30">
        <v>93.82</v>
      </c>
      <c r="R1811" s="30">
        <v>1125.8399999999999</v>
      </c>
      <c r="S1811" s="30">
        <v>2716.16</v>
      </c>
      <c r="T1811" s="30">
        <v>2912.74</v>
      </c>
      <c r="U1811" s="30">
        <v>2912.74</v>
      </c>
      <c r="V1811" s="30">
        <v>93.82</v>
      </c>
      <c r="W1811" s="30">
        <v>1125.8399999999999</v>
      </c>
      <c r="X1811" s="30">
        <v>93.82</v>
      </c>
      <c r="Y1811" s="30">
        <v>1125.8399999999999</v>
      </c>
      <c r="Z1811" s="30">
        <v>2716.16</v>
      </c>
      <c r="AA1811" s="30">
        <v>5718.1</v>
      </c>
      <c r="AB1811" s="30">
        <v>0</v>
      </c>
      <c r="AC1811" s="30">
        <v>0</v>
      </c>
      <c r="AD1811" s="30">
        <v>0</v>
      </c>
    </row>
    <row r="1812" spans="1:30" hidden="1">
      <c r="A1812" s="30" t="s">
        <v>2821</v>
      </c>
      <c r="B1812" s="30" t="s">
        <v>2822</v>
      </c>
      <c r="C1812" s="30" t="b">
        <v>1</v>
      </c>
      <c r="D1812" s="30" t="s">
        <v>1240</v>
      </c>
      <c r="E1812" s="30" t="s">
        <v>10607</v>
      </c>
      <c r="F1812" s="30" t="s">
        <v>10864</v>
      </c>
      <c r="G1812" s="30" t="s">
        <v>10608</v>
      </c>
      <c r="H1812" s="30">
        <v>0</v>
      </c>
      <c r="I1812" s="32">
        <v>43190</v>
      </c>
      <c r="J1812" s="32">
        <v>42404</v>
      </c>
      <c r="K1812" s="30"/>
      <c r="L1812" s="32">
        <v>42310</v>
      </c>
      <c r="M1812" s="30">
        <v>4395.01</v>
      </c>
      <c r="N1812" s="30">
        <v>0</v>
      </c>
      <c r="O1812" s="30">
        <v>73.25</v>
      </c>
      <c r="P1812" s="30">
        <v>879</v>
      </c>
      <c r="Q1812" s="30">
        <v>73.25</v>
      </c>
      <c r="R1812" s="30">
        <v>879</v>
      </c>
      <c r="S1812" s="30">
        <v>2120.65</v>
      </c>
      <c r="T1812" s="30">
        <v>2274.36</v>
      </c>
      <c r="U1812" s="30">
        <v>2274.36</v>
      </c>
      <c r="V1812" s="30">
        <v>73.25</v>
      </c>
      <c r="W1812" s="30">
        <v>879</v>
      </c>
      <c r="X1812" s="30">
        <v>73.25</v>
      </c>
      <c r="Y1812" s="30">
        <v>879</v>
      </c>
      <c r="Z1812" s="30">
        <v>2120.65</v>
      </c>
      <c r="AA1812" s="30">
        <v>4464.66</v>
      </c>
      <c r="AB1812" s="30">
        <v>0</v>
      </c>
      <c r="AC1812" s="30">
        <v>0</v>
      </c>
      <c r="AD1812" s="30">
        <v>0</v>
      </c>
    </row>
    <row r="1813" spans="1:30" hidden="1">
      <c r="A1813" s="30" t="s">
        <v>2823</v>
      </c>
      <c r="B1813" s="30" t="s">
        <v>2824</v>
      </c>
      <c r="C1813" s="30" t="b">
        <v>1</v>
      </c>
      <c r="D1813" s="30" t="s">
        <v>1240</v>
      </c>
      <c r="E1813" s="30" t="s">
        <v>10607</v>
      </c>
      <c r="F1813" s="30" t="s">
        <v>10864</v>
      </c>
      <c r="G1813" s="30" t="s">
        <v>10608</v>
      </c>
      <c r="H1813" s="30">
        <v>0</v>
      </c>
      <c r="I1813" s="32">
        <v>43190</v>
      </c>
      <c r="J1813" s="32">
        <v>42404</v>
      </c>
      <c r="K1813" s="30"/>
      <c r="L1813" s="32">
        <v>42310</v>
      </c>
      <c r="M1813" s="30">
        <v>4395.01</v>
      </c>
      <c r="N1813" s="30">
        <v>0</v>
      </c>
      <c r="O1813" s="30">
        <v>73.25</v>
      </c>
      <c r="P1813" s="30">
        <v>879</v>
      </c>
      <c r="Q1813" s="30">
        <v>73.25</v>
      </c>
      <c r="R1813" s="30">
        <v>879</v>
      </c>
      <c r="S1813" s="30">
        <v>2120.65</v>
      </c>
      <c r="T1813" s="30">
        <v>2274.36</v>
      </c>
      <c r="U1813" s="30">
        <v>2274.36</v>
      </c>
      <c r="V1813" s="30">
        <v>73.25</v>
      </c>
      <c r="W1813" s="30">
        <v>879</v>
      </c>
      <c r="X1813" s="30">
        <v>73.25</v>
      </c>
      <c r="Y1813" s="30">
        <v>879</v>
      </c>
      <c r="Z1813" s="30">
        <v>2120.65</v>
      </c>
      <c r="AA1813" s="30">
        <v>4464.66</v>
      </c>
      <c r="AB1813" s="30">
        <v>0</v>
      </c>
      <c r="AC1813" s="30">
        <v>0</v>
      </c>
      <c r="AD1813" s="30">
        <v>0</v>
      </c>
    </row>
    <row r="1814" spans="1:30" hidden="1">
      <c r="A1814" s="30" t="s">
        <v>2825</v>
      </c>
      <c r="B1814" s="30" t="s">
        <v>2826</v>
      </c>
      <c r="C1814" s="30" t="b">
        <v>1</v>
      </c>
      <c r="D1814" s="30" t="s">
        <v>1240</v>
      </c>
      <c r="E1814" s="30" t="s">
        <v>10607</v>
      </c>
      <c r="F1814" s="30"/>
      <c r="G1814" s="30" t="s">
        <v>10608</v>
      </c>
      <c r="H1814" s="30">
        <v>0</v>
      </c>
      <c r="I1814" s="32">
        <v>43190</v>
      </c>
      <c r="J1814" s="32">
        <v>42404</v>
      </c>
      <c r="K1814" s="30"/>
      <c r="L1814" s="32">
        <v>42310</v>
      </c>
      <c r="M1814" s="30">
        <v>7138.95</v>
      </c>
      <c r="N1814" s="30">
        <v>0</v>
      </c>
      <c r="O1814" s="30">
        <v>118.98</v>
      </c>
      <c r="P1814" s="30">
        <v>1427.76</v>
      </c>
      <c r="Q1814" s="30">
        <v>118.98</v>
      </c>
      <c r="R1814" s="30">
        <v>1427.76</v>
      </c>
      <c r="S1814" s="30">
        <v>3444.57</v>
      </c>
      <c r="T1814" s="30">
        <v>3694.38</v>
      </c>
      <c r="U1814" s="30">
        <v>3694.38</v>
      </c>
      <c r="V1814" s="30">
        <v>118.98</v>
      </c>
      <c r="W1814" s="30">
        <v>1427.76</v>
      </c>
      <c r="X1814" s="30">
        <v>118.98</v>
      </c>
      <c r="Y1814" s="30">
        <v>1427.76</v>
      </c>
      <c r="Z1814" s="30">
        <v>3444.57</v>
      </c>
      <c r="AA1814" s="30">
        <v>7252.08</v>
      </c>
      <c r="AB1814" s="30">
        <v>0</v>
      </c>
      <c r="AC1814" s="30">
        <v>0</v>
      </c>
      <c r="AD1814" s="30">
        <v>0</v>
      </c>
    </row>
    <row r="1815" spans="1:30" hidden="1">
      <c r="A1815" s="30" t="s">
        <v>2827</v>
      </c>
      <c r="B1815" s="30" t="s">
        <v>2826</v>
      </c>
      <c r="C1815" s="30" t="b">
        <v>1</v>
      </c>
      <c r="D1815" s="30" t="s">
        <v>1240</v>
      </c>
      <c r="E1815" s="30" t="s">
        <v>10607</v>
      </c>
      <c r="F1815" s="30"/>
      <c r="G1815" s="30" t="s">
        <v>10608</v>
      </c>
      <c r="H1815" s="30">
        <v>0</v>
      </c>
      <c r="I1815" s="32">
        <v>43190</v>
      </c>
      <c r="J1815" s="32">
        <v>42404</v>
      </c>
      <c r="K1815" s="30"/>
      <c r="L1815" s="32">
        <v>42310</v>
      </c>
      <c r="M1815" s="30">
        <v>7138.95</v>
      </c>
      <c r="N1815" s="30">
        <v>0</v>
      </c>
      <c r="O1815" s="30">
        <v>118.98</v>
      </c>
      <c r="P1815" s="30">
        <v>1427.76</v>
      </c>
      <c r="Q1815" s="30">
        <v>118.98</v>
      </c>
      <c r="R1815" s="30">
        <v>1427.76</v>
      </c>
      <c r="S1815" s="30">
        <v>3444.57</v>
      </c>
      <c r="T1815" s="30">
        <v>3694.38</v>
      </c>
      <c r="U1815" s="30">
        <v>3694.38</v>
      </c>
      <c r="V1815" s="30">
        <v>118.98</v>
      </c>
      <c r="W1815" s="30">
        <v>1427.76</v>
      </c>
      <c r="X1815" s="30">
        <v>118.98</v>
      </c>
      <c r="Y1815" s="30">
        <v>1427.76</v>
      </c>
      <c r="Z1815" s="30">
        <v>3444.57</v>
      </c>
      <c r="AA1815" s="30">
        <v>7252.08</v>
      </c>
      <c r="AB1815" s="30">
        <v>0</v>
      </c>
      <c r="AC1815" s="30">
        <v>0</v>
      </c>
      <c r="AD1815" s="30">
        <v>0</v>
      </c>
    </row>
    <row r="1816" spans="1:30" hidden="1">
      <c r="A1816" s="30" t="s">
        <v>2828</v>
      </c>
      <c r="B1816" s="30" t="s">
        <v>2826</v>
      </c>
      <c r="C1816" s="30" t="b">
        <v>1</v>
      </c>
      <c r="D1816" s="30" t="s">
        <v>1240</v>
      </c>
      <c r="E1816" s="30" t="s">
        <v>10607</v>
      </c>
      <c r="F1816" s="30"/>
      <c r="G1816" s="30" t="s">
        <v>10608</v>
      </c>
      <c r="H1816" s="30">
        <v>0</v>
      </c>
      <c r="I1816" s="32">
        <v>43190</v>
      </c>
      <c r="J1816" s="32">
        <v>42404</v>
      </c>
      <c r="K1816" s="30"/>
      <c r="L1816" s="32">
        <v>42310</v>
      </c>
      <c r="M1816" s="30">
        <v>7138.95</v>
      </c>
      <c r="N1816" s="30">
        <v>0</v>
      </c>
      <c r="O1816" s="30">
        <v>118.98</v>
      </c>
      <c r="P1816" s="30">
        <v>1427.76</v>
      </c>
      <c r="Q1816" s="30">
        <v>118.98</v>
      </c>
      <c r="R1816" s="30">
        <v>1427.76</v>
      </c>
      <c r="S1816" s="30">
        <v>3444.57</v>
      </c>
      <c r="T1816" s="30">
        <v>3694.38</v>
      </c>
      <c r="U1816" s="30">
        <v>3694.38</v>
      </c>
      <c r="V1816" s="30">
        <v>118.98</v>
      </c>
      <c r="W1816" s="30">
        <v>1427.76</v>
      </c>
      <c r="X1816" s="30">
        <v>118.98</v>
      </c>
      <c r="Y1816" s="30">
        <v>1427.76</v>
      </c>
      <c r="Z1816" s="30">
        <v>3444.57</v>
      </c>
      <c r="AA1816" s="30">
        <v>7252.08</v>
      </c>
      <c r="AB1816" s="30">
        <v>0</v>
      </c>
      <c r="AC1816" s="30">
        <v>0</v>
      </c>
      <c r="AD1816" s="30">
        <v>0</v>
      </c>
    </row>
    <row r="1817" spans="1:30" hidden="1">
      <c r="A1817" s="30" t="s">
        <v>2829</v>
      </c>
      <c r="B1817" s="30" t="s">
        <v>2826</v>
      </c>
      <c r="C1817" s="30" t="b">
        <v>1</v>
      </c>
      <c r="D1817" s="30" t="s">
        <v>1240</v>
      </c>
      <c r="E1817" s="30" t="s">
        <v>10607</v>
      </c>
      <c r="F1817" s="30"/>
      <c r="G1817" s="30" t="s">
        <v>10608</v>
      </c>
      <c r="H1817" s="30">
        <v>0</v>
      </c>
      <c r="I1817" s="32">
        <v>43190</v>
      </c>
      <c r="J1817" s="32">
        <v>42404</v>
      </c>
      <c r="K1817" s="30"/>
      <c r="L1817" s="32">
        <v>42310</v>
      </c>
      <c r="M1817" s="30">
        <v>7138.95</v>
      </c>
      <c r="N1817" s="30">
        <v>0</v>
      </c>
      <c r="O1817" s="30">
        <v>118.98</v>
      </c>
      <c r="P1817" s="30">
        <v>1427.76</v>
      </c>
      <c r="Q1817" s="30">
        <v>118.98</v>
      </c>
      <c r="R1817" s="30">
        <v>1427.76</v>
      </c>
      <c r="S1817" s="30">
        <v>3444.57</v>
      </c>
      <c r="T1817" s="30">
        <v>3694.38</v>
      </c>
      <c r="U1817" s="30">
        <v>3694.38</v>
      </c>
      <c r="V1817" s="30">
        <v>118.98</v>
      </c>
      <c r="W1817" s="30">
        <v>1427.76</v>
      </c>
      <c r="X1817" s="30">
        <v>118.98</v>
      </c>
      <c r="Y1817" s="30">
        <v>1427.76</v>
      </c>
      <c r="Z1817" s="30">
        <v>3444.57</v>
      </c>
      <c r="AA1817" s="30">
        <v>7252.08</v>
      </c>
      <c r="AB1817" s="30">
        <v>0</v>
      </c>
      <c r="AC1817" s="30">
        <v>0</v>
      </c>
      <c r="AD1817" s="30">
        <v>0</v>
      </c>
    </row>
    <row r="1818" spans="1:30" hidden="1">
      <c r="A1818" s="30" t="s">
        <v>2830</v>
      </c>
      <c r="B1818" s="30" t="s">
        <v>2826</v>
      </c>
      <c r="C1818" s="30" t="b">
        <v>1</v>
      </c>
      <c r="D1818" s="30" t="s">
        <v>1240</v>
      </c>
      <c r="E1818" s="30" t="s">
        <v>10607</v>
      </c>
      <c r="F1818" s="30"/>
      <c r="G1818" s="30" t="s">
        <v>10608</v>
      </c>
      <c r="H1818" s="30">
        <v>0</v>
      </c>
      <c r="I1818" s="32">
        <v>43190</v>
      </c>
      <c r="J1818" s="32">
        <v>42404</v>
      </c>
      <c r="K1818" s="30"/>
      <c r="L1818" s="32">
        <v>42310</v>
      </c>
      <c r="M1818" s="30">
        <v>7138.95</v>
      </c>
      <c r="N1818" s="30">
        <v>0</v>
      </c>
      <c r="O1818" s="30">
        <v>118.98</v>
      </c>
      <c r="P1818" s="30">
        <v>1427.76</v>
      </c>
      <c r="Q1818" s="30">
        <v>118.98</v>
      </c>
      <c r="R1818" s="30">
        <v>1427.76</v>
      </c>
      <c r="S1818" s="30">
        <v>3444.57</v>
      </c>
      <c r="T1818" s="30">
        <v>3694.38</v>
      </c>
      <c r="U1818" s="30">
        <v>3694.38</v>
      </c>
      <c r="V1818" s="30">
        <v>118.98</v>
      </c>
      <c r="W1818" s="30">
        <v>1427.76</v>
      </c>
      <c r="X1818" s="30">
        <v>118.98</v>
      </c>
      <c r="Y1818" s="30">
        <v>1427.76</v>
      </c>
      <c r="Z1818" s="30">
        <v>3444.57</v>
      </c>
      <c r="AA1818" s="30">
        <v>7252.08</v>
      </c>
      <c r="AB1818" s="30">
        <v>0</v>
      </c>
      <c r="AC1818" s="30">
        <v>0</v>
      </c>
      <c r="AD1818" s="30">
        <v>0</v>
      </c>
    </row>
    <row r="1819" spans="1:30" hidden="1">
      <c r="A1819" s="30" t="s">
        <v>2831</v>
      </c>
      <c r="B1819" s="30" t="s">
        <v>2826</v>
      </c>
      <c r="C1819" s="30" t="b">
        <v>1</v>
      </c>
      <c r="D1819" s="30" t="s">
        <v>1240</v>
      </c>
      <c r="E1819" s="30" t="s">
        <v>10607</v>
      </c>
      <c r="F1819" s="30"/>
      <c r="G1819" s="30" t="s">
        <v>10608</v>
      </c>
      <c r="H1819" s="30">
        <v>0</v>
      </c>
      <c r="I1819" s="32">
        <v>43190</v>
      </c>
      <c r="J1819" s="32">
        <v>42404</v>
      </c>
      <c r="K1819" s="30"/>
      <c r="L1819" s="32">
        <v>42310</v>
      </c>
      <c r="M1819" s="30">
        <v>7138.95</v>
      </c>
      <c r="N1819" s="30">
        <v>0</v>
      </c>
      <c r="O1819" s="30">
        <v>118.98</v>
      </c>
      <c r="P1819" s="30">
        <v>1427.76</v>
      </c>
      <c r="Q1819" s="30">
        <v>118.98</v>
      </c>
      <c r="R1819" s="30">
        <v>1427.76</v>
      </c>
      <c r="S1819" s="30">
        <v>3444.57</v>
      </c>
      <c r="T1819" s="30">
        <v>3694.38</v>
      </c>
      <c r="U1819" s="30">
        <v>3694.38</v>
      </c>
      <c r="V1819" s="30">
        <v>118.98</v>
      </c>
      <c r="W1819" s="30">
        <v>1427.76</v>
      </c>
      <c r="X1819" s="30">
        <v>118.98</v>
      </c>
      <c r="Y1819" s="30">
        <v>1427.76</v>
      </c>
      <c r="Z1819" s="30">
        <v>3444.57</v>
      </c>
      <c r="AA1819" s="30">
        <v>7252.08</v>
      </c>
      <c r="AB1819" s="30">
        <v>0</v>
      </c>
      <c r="AC1819" s="30">
        <v>0</v>
      </c>
      <c r="AD1819" s="30">
        <v>0</v>
      </c>
    </row>
    <row r="1820" spans="1:30" hidden="1">
      <c r="A1820" s="30" t="s">
        <v>2832</v>
      </c>
      <c r="B1820" s="30" t="s">
        <v>2826</v>
      </c>
      <c r="C1820" s="30" t="b">
        <v>1</v>
      </c>
      <c r="D1820" s="30" t="s">
        <v>1240</v>
      </c>
      <c r="E1820" s="30" t="s">
        <v>10607</v>
      </c>
      <c r="F1820" s="30"/>
      <c r="G1820" s="30" t="s">
        <v>10608</v>
      </c>
      <c r="H1820" s="30">
        <v>0</v>
      </c>
      <c r="I1820" s="32">
        <v>43190</v>
      </c>
      <c r="J1820" s="32">
        <v>42404</v>
      </c>
      <c r="K1820" s="30"/>
      <c r="L1820" s="32">
        <v>42310</v>
      </c>
      <c r="M1820" s="30">
        <v>7138.95</v>
      </c>
      <c r="N1820" s="30">
        <v>0</v>
      </c>
      <c r="O1820" s="30">
        <v>118.98</v>
      </c>
      <c r="P1820" s="30">
        <v>1427.76</v>
      </c>
      <c r="Q1820" s="30">
        <v>118.98</v>
      </c>
      <c r="R1820" s="30">
        <v>1427.76</v>
      </c>
      <c r="S1820" s="30">
        <v>3444.57</v>
      </c>
      <c r="T1820" s="30">
        <v>3694.38</v>
      </c>
      <c r="U1820" s="30">
        <v>3694.38</v>
      </c>
      <c r="V1820" s="30">
        <v>118.98</v>
      </c>
      <c r="W1820" s="30">
        <v>1427.76</v>
      </c>
      <c r="X1820" s="30">
        <v>118.98</v>
      </c>
      <c r="Y1820" s="30">
        <v>1427.76</v>
      </c>
      <c r="Z1820" s="30">
        <v>3444.57</v>
      </c>
      <c r="AA1820" s="30">
        <v>7252.08</v>
      </c>
      <c r="AB1820" s="30">
        <v>0</v>
      </c>
      <c r="AC1820" s="30">
        <v>0</v>
      </c>
      <c r="AD1820" s="30">
        <v>0</v>
      </c>
    </row>
    <row r="1821" spans="1:30" hidden="1">
      <c r="A1821" s="30" t="s">
        <v>2833</v>
      </c>
      <c r="B1821" s="30" t="s">
        <v>2834</v>
      </c>
      <c r="C1821" s="30" t="b">
        <v>1</v>
      </c>
      <c r="D1821" s="30" t="s">
        <v>1240</v>
      </c>
      <c r="E1821" s="30" t="s">
        <v>10607</v>
      </c>
      <c r="F1821" s="30"/>
      <c r="G1821" s="30" t="s">
        <v>10608</v>
      </c>
      <c r="H1821" s="30">
        <v>0</v>
      </c>
      <c r="I1821" s="32">
        <v>43190</v>
      </c>
      <c r="J1821" s="32">
        <v>42404</v>
      </c>
      <c r="K1821" s="30"/>
      <c r="L1821" s="32">
        <v>42310</v>
      </c>
      <c r="M1821" s="30">
        <v>2127</v>
      </c>
      <c r="N1821" s="30">
        <v>0</v>
      </c>
      <c r="O1821" s="30">
        <v>35.450000000000003</v>
      </c>
      <c r="P1821" s="30">
        <v>425.4</v>
      </c>
      <c r="Q1821" s="30">
        <v>35.450000000000003</v>
      </c>
      <c r="R1821" s="30">
        <v>425.4</v>
      </c>
      <c r="S1821" s="30">
        <v>1026.31</v>
      </c>
      <c r="T1821" s="30">
        <v>1100.69</v>
      </c>
      <c r="U1821" s="30">
        <v>1100.69</v>
      </c>
      <c r="V1821" s="30">
        <v>35.450000000000003</v>
      </c>
      <c r="W1821" s="30">
        <v>425.4</v>
      </c>
      <c r="X1821" s="30">
        <v>35.450000000000003</v>
      </c>
      <c r="Y1821" s="30">
        <v>425.4</v>
      </c>
      <c r="Z1821" s="30">
        <v>1026.31</v>
      </c>
      <c r="AA1821" s="30">
        <v>2160.71</v>
      </c>
      <c r="AB1821" s="30">
        <v>0</v>
      </c>
      <c r="AC1821" s="30">
        <v>0</v>
      </c>
      <c r="AD1821" s="30">
        <v>0</v>
      </c>
    </row>
    <row r="1822" spans="1:30" hidden="1">
      <c r="A1822" s="30" t="s">
        <v>2835</v>
      </c>
      <c r="B1822" s="30" t="s">
        <v>2834</v>
      </c>
      <c r="C1822" s="30" t="b">
        <v>1</v>
      </c>
      <c r="D1822" s="30" t="s">
        <v>1240</v>
      </c>
      <c r="E1822" s="30" t="s">
        <v>10607</v>
      </c>
      <c r="F1822" s="30"/>
      <c r="G1822" s="30" t="s">
        <v>10608</v>
      </c>
      <c r="H1822" s="30">
        <v>0</v>
      </c>
      <c r="I1822" s="32">
        <v>43190</v>
      </c>
      <c r="J1822" s="32">
        <v>42404</v>
      </c>
      <c r="K1822" s="30"/>
      <c r="L1822" s="32">
        <v>42310</v>
      </c>
      <c r="M1822" s="30">
        <v>2127</v>
      </c>
      <c r="N1822" s="30">
        <v>0</v>
      </c>
      <c r="O1822" s="30">
        <v>35.450000000000003</v>
      </c>
      <c r="P1822" s="30">
        <v>425.4</v>
      </c>
      <c r="Q1822" s="30">
        <v>35.450000000000003</v>
      </c>
      <c r="R1822" s="30">
        <v>425.4</v>
      </c>
      <c r="S1822" s="30">
        <v>1026.31</v>
      </c>
      <c r="T1822" s="30">
        <v>1100.69</v>
      </c>
      <c r="U1822" s="30">
        <v>1100.69</v>
      </c>
      <c r="V1822" s="30">
        <v>35.450000000000003</v>
      </c>
      <c r="W1822" s="30">
        <v>425.4</v>
      </c>
      <c r="X1822" s="30">
        <v>35.450000000000003</v>
      </c>
      <c r="Y1822" s="30">
        <v>425.4</v>
      </c>
      <c r="Z1822" s="30">
        <v>1026.31</v>
      </c>
      <c r="AA1822" s="30">
        <v>2160.71</v>
      </c>
      <c r="AB1822" s="30">
        <v>0</v>
      </c>
      <c r="AC1822" s="30">
        <v>0</v>
      </c>
      <c r="AD1822" s="30">
        <v>0</v>
      </c>
    </row>
    <row r="1823" spans="1:30" hidden="1">
      <c r="A1823" s="30" t="s">
        <v>2836</v>
      </c>
      <c r="B1823" s="30" t="s">
        <v>2834</v>
      </c>
      <c r="C1823" s="30" t="b">
        <v>1</v>
      </c>
      <c r="D1823" s="30" t="s">
        <v>1240</v>
      </c>
      <c r="E1823" s="30" t="s">
        <v>10607</v>
      </c>
      <c r="F1823" s="30"/>
      <c r="G1823" s="30" t="s">
        <v>10608</v>
      </c>
      <c r="H1823" s="30">
        <v>0</v>
      </c>
      <c r="I1823" s="32">
        <v>43190</v>
      </c>
      <c r="J1823" s="32">
        <v>42404</v>
      </c>
      <c r="K1823" s="30"/>
      <c r="L1823" s="32">
        <v>42310</v>
      </c>
      <c r="M1823" s="30">
        <v>2127</v>
      </c>
      <c r="N1823" s="30">
        <v>0</v>
      </c>
      <c r="O1823" s="30">
        <v>35.450000000000003</v>
      </c>
      <c r="P1823" s="30">
        <v>425.4</v>
      </c>
      <c r="Q1823" s="30">
        <v>35.450000000000003</v>
      </c>
      <c r="R1823" s="30">
        <v>425.4</v>
      </c>
      <c r="S1823" s="30">
        <v>1026.31</v>
      </c>
      <c r="T1823" s="30">
        <v>1100.69</v>
      </c>
      <c r="U1823" s="30">
        <v>1100.69</v>
      </c>
      <c r="V1823" s="30">
        <v>35.450000000000003</v>
      </c>
      <c r="W1823" s="30">
        <v>425.4</v>
      </c>
      <c r="X1823" s="30">
        <v>35.450000000000003</v>
      </c>
      <c r="Y1823" s="30">
        <v>425.4</v>
      </c>
      <c r="Z1823" s="30">
        <v>1026.31</v>
      </c>
      <c r="AA1823" s="30">
        <v>2160.71</v>
      </c>
      <c r="AB1823" s="30">
        <v>0</v>
      </c>
      <c r="AC1823" s="30">
        <v>0</v>
      </c>
      <c r="AD1823" s="30">
        <v>0</v>
      </c>
    </row>
    <row r="1824" spans="1:30" hidden="1">
      <c r="A1824" s="30" t="s">
        <v>2837</v>
      </c>
      <c r="B1824" s="30" t="s">
        <v>2834</v>
      </c>
      <c r="C1824" s="30" t="b">
        <v>1</v>
      </c>
      <c r="D1824" s="30" t="s">
        <v>1240</v>
      </c>
      <c r="E1824" s="30" t="s">
        <v>10607</v>
      </c>
      <c r="F1824" s="30"/>
      <c r="G1824" s="30" t="s">
        <v>10608</v>
      </c>
      <c r="H1824" s="30">
        <v>0</v>
      </c>
      <c r="I1824" s="32">
        <v>43190</v>
      </c>
      <c r="J1824" s="32">
        <v>42404</v>
      </c>
      <c r="K1824" s="30"/>
      <c r="L1824" s="32">
        <v>42310</v>
      </c>
      <c r="M1824" s="30">
        <v>2127</v>
      </c>
      <c r="N1824" s="30">
        <v>0</v>
      </c>
      <c r="O1824" s="30">
        <v>35.450000000000003</v>
      </c>
      <c r="P1824" s="30">
        <v>425.4</v>
      </c>
      <c r="Q1824" s="30">
        <v>35.450000000000003</v>
      </c>
      <c r="R1824" s="30">
        <v>425.4</v>
      </c>
      <c r="S1824" s="30">
        <v>1026.31</v>
      </c>
      <c r="T1824" s="30">
        <v>1100.69</v>
      </c>
      <c r="U1824" s="30">
        <v>1100.69</v>
      </c>
      <c r="V1824" s="30">
        <v>35.450000000000003</v>
      </c>
      <c r="W1824" s="30">
        <v>425.4</v>
      </c>
      <c r="X1824" s="30">
        <v>35.450000000000003</v>
      </c>
      <c r="Y1824" s="30">
        <v>425.4</v>
      </c>
      <c r="Z1824" s="30">
        <v>1026.31</v>
      </c>
      <c r="AA1824" s="30">
        <v>2160.71</v>
      </c>
      <c r="AB1824" s="30">
        <v>0</v>
      </c>
      <c r="AC1824" s="30">
        <v>0</v>
      </c>
      <c r="AD1824" s="30">
        <v>0</v>
      </c>
    </row>
    <row r="1825" spans="1:30" hidden="1">
      <c r="A1825" s="30" t="s">
        <v>2838</v>
      </c>
      <c r="B1825" s="30" t="s">
        <v>2834</v>
      </c>
      <c r="C1825" s="30" t="b">
        <v>1</v>
      </c>
      <c r="D1825" s="30" t="s">
        <v>1240</v>
      </c>
      <c r="E1825" s="30" t="s">
        <v>10607</v>
      </c>
      <c r="F1825" s="30"/>
      <c r="G1825" s="30" t="s">
        <v>10608</v>
      </c>
      <c r="H1825" s="30">
        <v>0</v>
      </c>
      <c r="I1825" s="32">
        <v>43190</v>
      </c>
      <c r="J1825" s="32">
        <v>42404</v>
      </c>
      <c r="K1825" s="30"/>
      <c r="L1825" s="32">
        <v>42310</v>
      </c>
      <c r="M1825" s="30">
        <v>2127</v>
      </c>
      <c r="N1825" s="30">
        <v>0</v>
      </c>
      <c r="O1825" s="30">
        <v>35.450000000000003</v>
      </c>
      <c r="P1825" s="30">
        <v>425.4</v>
      </c>
      <c r="Q1825" s="30">
        <v>35.450000000000003</v>
      </c>
      <c r="R1825" s="30">
        <v>425.4</v>
      </c>
      <c r="S1825" s="30">
        <v>1026.31</v>
      </c>
      <c r="T1825" s="30">
        <v>1100.69</v>
      </c>
      <c r="U1825" s="30">
        <v>1100.69</v>
      </c>
      <c r="V1825" s="30">
        <v>35.450000000000003</v>
      </c>
      <c r="W1825" s="30">
        <v>425.4</v>
      </c>
      <c r="X1825" s="30">
        <v>35.450000000000003</v>
      </c>
      <c r="Y1825" s="30">
        <v>425.4</v>
      </c>
      <c r="Z1825" s="30">
        <v>1026.31</v>
      </c>
      <c r="AA1825" s="30">
        <v>2160.71</v>
      </c>
      <c r="AB1825" s="30">
        <v>0</v>
      </c>
      <c r="AC1825" s="30">
        <v>0</v>
      </c>
      <c r="AD1825" s="30">
        <v>0</v>
      </c>
    </row>
    <row r="1826" spans="1:30" hidden="1">
      <c r="A1826" s="30" t="s">
        <v>2839</v>
      </c>
      <c r="B1826" s="30" t="s">
        <v>2834</v>
      </c>
      <c r="C1826" s="30" t="b">
        <v>1</v>
      </c>
      <c r="D1826" s="30" t="s">
        <v>1240</v>
      </c>
      <c r="E1826" s="30" t="s">
        <v>10607</v>
      </c>
      <c r="F1826" s="30"/>
      <c r="G1826" s="30" t="s">
        <v>10608</v>
      </c>
      <c r="H1826" s="30">
        <v>0</v>
      </c>
      <c r="I1826" s="32">
        <v>43190</v>
      </c>
      <c r="J1826" s="32">
        <v>42404</v>
      </c>
      <c r="K1826" s="30"/>
      <c r="L1826" s="32">
        <v>42310</v>
      </c>
      <c r="M1826" s="30">
        <v>2127</v>
      </c>
      <c r="N1826" s="30">
        <v>0</v>
      </c>
      <c r="O1826" s="30">
        <v>35.450000000000003</v>
      </c>
      <c r="P1826" s="30">
        <v>425.4</v>
      </c>
      <c r="Q1826" s="30">
        <v>35.450000000000003</v>
      </c>
      <c r="R1826" s="30">
        <v>425.4</v>
      </c>
      <c r="S1826" s="30">
        <v>1026.31</v>
      </c>
      <c r="T1826" s="30">
        <v>1100.69</v>
      </c>
      <c r="U1826" s="30">
        <v>1100.69</v>
      </c>
      <c r="V1826" s="30">
        <v>35.450000000000003</v>
      </c>
      <c r="W1826" s="30">
        <v>425.4</v>
      </c>
      <c r="X1826" s="30">
        <v>35.450000000000003</v>
      </c>
      <c r="Y1826" s="30">
        <v>425.4</v>
      </c>
      <c r="Z1826" s="30">
        <v>1026.31</v>
      </c>
      <c r="AA1826" s="30">
        <v>2160.71</v>
      </c>
      <c r="AB1826" s="30">
        <v>0</v>
      </c>
      <c r="AC1826" s="30">
        <v>0</v>
      </c>
      <c r="AD1826" s="30">
        <v>0</v>
      </c>
    </row>
    <row r="1827" spans="1:30" hidden="1">
      <c r="A1827" s="30" t="s">
        <v>2840</v>
      </c>
      <c r="B1827" s="30" t="s">
        <v>2834</v>
      </c>
      <c r="C1827" s="30" t="b">
        <v>1</v>
      </c>
      <c r="D1827" s="30" t="s">
        <v>1240</v>
      </c>
      <c r="E1827" s="30" t="s">
        <v>10607</v>
      </c>
      <c r="F1827" s="30"/>
      <c r="G1827" s="30" t="s">
        <v>10608</v>
      </c>
      <c r="H1827" s="30">
        <v>0</v>
      </c>
      <c r="I1827" s="32">
        <v>43190</v>
      </c>
      <c r="J1827" s="32">
        <v>42404</v>
      </c>
      <c r="K1827" s="30"/>
      <c r="L1827" s="32">
        <v>42310</v>
      </c>
      <c r="M1827" s="30">
        <v>2127</v>
      </c>
      <c r="N1827" s="30">
        <v>0</v>
      </c>
      <c r="O1827" s="30">
        <v>35.450000000000003</v>
      </c>
      <c r="P1827" s="30">
        <v>425.4</v>
      </c>
      <c r="Q1827" s="30">
        <v>35.450000000000003</v>
      </c>
      <c r="R1827" s="30">
        <v>425.4</v>
      </c>
      <c r="S1827" s="30">
        <v>1026.31</v>
      </c>
      <c r="T1827" s="30">
        <v>1100.69</v>
      </c>
      <c r="U1827" s="30">
        <v>1100.69</v>
      </c>
      <c r="V1827" s="30">
        <v>35.450000000000003</v>
      </c>
      <c r="W1827" s="30">
        <v>425.4</v>
      </c>
      <c r="X1827" s="30">
        <v>35.450000000000003</v>
      </c>
      <c r="Y1827" s="30">
        <v>425.4</v>
      </c>
      <c r="Z1827" s="30">
        <v>1026.31</v>
      </c>
      <c r="AA1827" s="30">
        <v>2160.71</v>
      </c>
      <c r="AB1827" s="30">
        <v>0</v>
      </c>
      <c r="AC1827" s="30">
        <v>0</v>
      </c>
      <c r="AD1827" s="30">
        <v>0</v>
      </c>
    </row>
    <row r="1828" spans="1:30" hidden="1">
      <c r="A1828" s="30" t="s">
        <v>2841</v>
      </c>
      <c r="B1828" s="30" t="s">
        <v>2842</v>
      </c>
      <c r="C1828" s="30" t="b">
        <v>1</v>
      </c>
      <c r="D1828" s="30" t="s">
        <v>1240</v>
      </c>
      <c r="E1828" s="30" t="s">
        <v>10607</v>
      </c>
      <c r="F1828" s="30"/>
      <c r="G1828" s="30" t="s">
        <v>10608</v>
      </c>
      <c r="H1828" s="30">
        <v>0</v>
      </c>
      <c r="I1828" s="32">
        <v>43190</v>
      </c>
      <c r="J1828" s="32">
        <v>42404</v>
      </c>
      <c r="K1828" s="30"/>
      <c r="L1828" s="32">
        <v>42310</v>
      </c>
      <c r="M1828" s="30">
        <v>1598.19</v>
      </c>
      <c r="N1828" s="30">
        <v>0</v>
      </c>
      <c r="O1828" s="30">
        <v>26.64</v>
      </c>
      <c r="P1828" s="30">
        <v>319.68</v>
      </c>
      <c r="Q1828" s="30">
        <v>26.64</v>
      </c>
      <c r="R1828" s="30">
        <v>319.68</v>
      </c>
      <c r="S1828" s="30">
        <v>771.25</v>
      </c>
      <c r="T1828" s="30">
        <v>826.94</v>
      </c>
      <c r="U1828" s="30">
        <v>826.94</v>
      </c>
      <c r="V1828" s="30">
        <v>26.64</v>
      </c>
      <c r="W1828" s="30">
        <v>319.68</v>
      </c>
      <c r="X1828" s="30">
        <v>26.64</v>
      </c>
      <c r="Y1828" s="30">
        <v>319.68</v>
      </c>
      <c r="Z1828" s="30">
        <v>771.25</v>
      </c>
      <c r="AA1828" s="30">
        <v>1623.52</v>
      </c>
      <c r="AB1828" s="30">
        <v>0</v>
      </c>
      <c r="AC1828" s="30">
        <v>0</v>
      </c>
      <c r="AD1828" s="30">
        <v>0</v>
      </c>
    </row>
    <row r="1829" spans="1:30" hidden="1">
      <c r="A1829" s="30" t="s">
        <v>2843</v>
      </c>
      <c r="B1829" s="30" t="s">
        <v>2842</v>
      </c>
      <c r="C1829" s="30" t="b">
        <v>1</v>
      </c>
      <c r="D1829" s="30" t="s">
        <v>1240</v>
      </c>
      <c r="E1829" s="30" t="s">
        <v>10607</v>
      </c>
      <c r="F1829" s="30"/>
      <c r="G1829" s="30" t="s">
        <v>10608</v>
      </c>
      <c r="H1829" s="30">
        <v>0</v>
      </c>
      <c r="I1829" s="32">
        <v>43190</v>
      </c>
      <c r="J1829" s="32">
        <v>42404</v>
      </c>
      <c r="K1829" s="30"/>
      <c r="L1829" s="32">
        <v>42310</v>
      </c>
      <c r="M1829" s="30">
        <v>1598.19</v>
      </c>
      <c r="N1829" s="30">
        <v>0</v>
      </c>
      <c r="O1829" s="30">
        <v>26.64</v>
      </c>
      <c r="P1829" s="30">
        <v>319.68</v>
      </c>
      <c r="Q1829" s="30">
        <v>26.64</v>
      </c>
      <c r="R1829" s="30">
        <v>319.68</v>
      </c>
      <c r="S1829" s="30">
        <v>771.25</v>
      </c>
      <c r="T1829" s="30">
        <v>826.94</v>
      </c>
      <c r="U1829" s="30">
        <v>826.94</v>
      </c>
      <c r="V1829" s="30">
        <v>26.64</v>
      </c>
      <c r="W1829" s="30">
        <v>319.68</v>
      </c>
      <c r="X1829" s="30">
        <v>26.64</v>
      </c>
      <c r="Y1829" s="30">
        <v>319.68</v>
      </c>
      <c r="Z1829" s="30">
        <v>771.25</v>
      </c>
      <c r="AA1829" s="30">
        <v>1623.52</v>
      </c>
      <c r="AB1829" s="30">
        <v>0</v>
      </c>
      <c r="AC1829" s="30">
        <v>0</v>
      </c>
      <c r="AD1829" s="30">
        <v>0</v>
      </c>
    </row>
    <row r="1830" spans="1:30" hidden="1">
      <c r="A1830" s="30" t="s">
        <v>2844</v>
      </c>
      <c r="B1830" s="30" t="s">
        <v>2842</v>
      </c>
      <c r="C1830" s="30" t="b">
        <v>1</v>
      </c>
      <c r="D1830" s="30" t="s">
        <v>1240</v>
      </c>
      <c r="E1830" s="30" t="s">
        <v>10607</v>
      </c>
      <c r="F1830" s="30"/>
      <c r="G1830" s="30" t="s">
        <v>10608</v>
      </c>
      <c r="H1830" s="30">
        <v>0</v>
      </c>
      <c r="I1830" s="32">
        <v>43190</v>
      </c>
      <c r="J1830" s="32">
        <v>42404</v>
      </c>
      <c r="K1830" s="30"/>
      <c r="L1830" s="32">
        <v>42310</v>
      </c>
      <c r="M1830" s="30">
        <v>1598.19</v>
      </c>
      <c r="N1830" s="30">
        <v>0</v>
      </c>
      <c r="O1830" s="30">
        <v>26.64</v>
      </c>
      <c r="P1830" s="30">
        <v>319.68</v>
      </c>
      <c r="Q1830" s="30">
        <v>26.64</v>
      </c>
      <c r="R1830" s="30">
        <v>319.68</v>
      </c>
      <c r="S1830" s="30">
        <v>771.25</v>
      </c>
      <c r="T1830" s="30">
        <v>826.94</v>
      </c>
      <c r="U1830" s="30">
        <v>826.94</v>
      </c>
      <c r="V1830" s="30">
        <v>26.64</v>
      </c>
      <c r="W1830" s="30">
        <v>319.68</v>
      </c>
      <c r="X1830" s="30">
        <v>26.64</v>
      </c>
      <c r="Y1830" s="30">
        <v>319.68</v>
      </c>
      <c r="Z1830" s="30">
        <v>771.25</v>
      </c>
      <c r="AA1830" s="30">
        <v>1623.52</v>
      </c>
      <c r="AB1830" s="30">
        <v>0</v>
      </c>
      <c r="AC1830" s="30">
        <v>0</v>
      </c>
      <c r="AD1830" s="30">
        <v>0</v>
      </c>
    </row>
    <row r="1831" spans="1:30" hidden="1">
      <c r="A1831" s="30" t="s">
        <v>2845</v>
      </c>
      <c r="B1831" s="30" t="s">
        <v>2842</v>
      </c>
      <c r="C1831" s="30" t="b">
        <v>1</v>
      </c>
      <c r="D1831" s="30" t="s">
        <v>1240</v>
      </c>
      <c r="E1831" s="30" t="s">
        <v>10607</v>
      </c>
      <c r="F1831" s="30"/>
      <c r="G1831" s="30" t="s">
        <v>10608</v>
      </c>
      <c r="H1831" s="30">
        <v>0</v>
      </c>
      <c r="I1831" s="32">
        <v>43190</v>
      </c>
      <c r="J1831" s="32">
        <v>42404</v>
      </c>
      <c r="K1831" s="30"/>
      <c r="L1831" s="32">
        <v>42310</v>
      </c>
      <c r="M1831" s="30">
        <v>1598.19</v>
      </c>
      <c r="N1831" s="30">
        <v>0</v>
      </c>
      <c r="O1831" s="30">
        <v>26.64</v>
      </c>
      <c r="P1831" s="30">
        <v>319.68</v>
      </c>
      <c r="Q1831" s="30">
        <v>26.64</v>
      </c>
      <c r="R1831" s="30">
        <v>319.68</v>
      </c>
      <c r="S1831" s="30">
        <v>771.25</v>
      </c>
      <c r="T1831" s="30">
        <v>826.94</v>
      </c>
      <c r="U1831" s="30">
        <v>826.94</v>
      </c>
      <c r="V1831" s="30">
        <v>26.64</v>
      </c>
      <c r="W1831" s="30">
        <v>319.68</v>
      </c>
      <c r="X1831" s="30">
        <v>26.64</v>
      </c>
      <c r="Y1831" s="30">
        <v>319.68</v>
      </c>
      <c r="Z1831" s="30">
        <v>771.25</v>
      </c>
      <c r="AA1831" s="30">
        <v>1623.52</v>
      </c>
      <c r="AB1831" s="30">
        <v>0</v>
      </c>
      <c r="AC1831" s="30">
        <v>0</v>
      </c>
      <c r="AD1831" s="30">
        <v>0</v>
      </c>
    </row>
    <row r="1832" spans="1:30" hidden="1">
      <c r="A1832" s="30" t="s">
        <v>2846</v>
      </c>
      <c r="B1832" s="30" t="s">
        <v>2842</v>
      </c>
      <c r="C1832" s="30" t="b">
        <v>1</v>
      </c>
      <c r="D1832" s="30" t="s">
        <v>1240</v>
      </c>
      <c r="E1832" s="30" t="s">
        <v>10607</v>
      </c>
      <c r="F1832" s="30"/>
      <c r="G1832" s="30" t="s">
        <v>10608</v>
      </c>
      <c r="H1832" s="30">
        <v>0</v>
      </c>
      <c r="I1832" s="32">
        <v>43190</v>
      </c>
      <c r="J1832" s="32">
        <v>42404</v>
      </c>
      <c r="K1832" s="30"/>
      <c r="L1832" s="32">
        <v>42310</v>
      </c>
      <c r="M1832" s="30">
        <v>1598.19</v>
      </c>
      <c r="N1832" s="30">
        <v>0</v>
      </c>
      <c r="O1832" s="30">
        <v>26.64</v>
      </c>
      <c r="P1832" s="30">
        <v>319.68</v>
      </c>
      <c r="Q1832" s="30">
        <v>26.64</v>
      </c>
      <c r="R1832" s="30">
        <v>319.68</v>
      </c>
      <c r="S1832" s="30">
        <v>771.25</v>
      </c>
      <c r="T1832" s="30">
        <v>826.94</v>
      </c>
      <c r="U1832" s="30">
        <v>826.94</v>
      </c>
      <c r="V1832" s="30">
        <v>26.64</v>
      </c>
      <c r="W1832" s="30">
        <v>319.68</v>
      </c>
      <c r="X1832" s="30">
        <v>26.64</v>
      </c>
      <c r="Y1832" s="30">
        <v>319.68</v>
      </c>
      <c r="Z1832" s="30">
        <v>771.25</v>
      </c>
      <c r="AA1832" s="30">
        <v>1623.52</v>
      </c>
      <c r="AB1832" s="30">
        <v>0</v>
      </c>
      <c r="AC1832" s="30">
        <v>0</v>
      </c>
      <c r="AD1832" s="30">
        <v>0</v>
      </c>
    </row>
    <row r="1833" spans="1:30" hidden="1">
      <c r="A1833" s="30" t="s">
        <v>2847</v>
      </c>
      <c r="B1833" s="30" t="s">
        <v>2842</v>
      </c>
      <c r="C1833" s="30" t="b">
        <v>1</v>
      </c>
      <c r="D1833" s="30" t="s">
        <v>1240</v>
      </c>
      <c r="E1833" s="30" t="s">
        <v>10607</v>
      </c>
      <c r="F1833" s="30"/>
      <c r="G1833" s="30" t="s">
        <v>10608</v>
      </c>
      <c r="H1833" s="30">
        <v>0</v>
      </c>
      <c r="I1833" s="32">
        <v>43190</v>
      </c>
      <c r="J1833" s="32">
        <v>42404</v>
      </c>
      <c r="K1833" s="30"/>
      <c r="L1833" s="32">
        <v>42310</v>
      </c>
      <c r="M1833" s="30">
        <v>1598.19</v>
      </c>
      <c r="N1833" s="30">
        <v>0</v>
      </c>
      <c r="O1833" s="30">
        <v>26.64</v>
      </c>
      <c r="P1833" s="30">
        <v>319.68</v>
      </c>
      <c r="Q1833" s="30">
        <v>26.64</v>
      </c>
      <c r="R1833" s="30">
        <v>319.68</v>
      </c>
      <c r="S1833" s="30">
        <v>771.25</v>
      </c>
      <c r="T1833" s="30">
        <v>826.94</v>
      </c>
      <c r="U1833" s="30">
        <v>826.94</v>
      </c>
      <c r="V1833" s="30">
        <v>26.64</v>
      </c>
      <c r="W1833" s="30">
        <v>319.68</v>
      </c>
      <c r="X1833" s="30">
        <v>26.64</v>
      </c>
      <c r="Y1833" s="30">
        <v>319.68</v>
      </c>
      <c r="Z1833" s="30">
        <v>771.25</v>
      </c>
      <c r="AA1833" s="30">
        <v>1623.52</v>
      </c>
      <c r="AB1833" s="30">
        <v>0</v>
      </c>
      <c r="AC1833" s="30">
        <v>0</v>
      </c>
      <c r="AD1833" s="30">
        <v>0</v>
      </c>
    </row>
    <row r="1834" spans="1:30" hidden="1">
      <c r="A1834" s="30" t="s">
        <v>2848</v>
      </c>
      <c r="B1834" s="30" t="s">
        <v>2842</v>
      </c>
      <c r="C1834" s="30" t="b">
        <v>1</v>
      </c>
      <c r="D1834" s="30" t="s">
        <v>1240</v>
      </c>
      <c r="E1834" s="30" t="s">
        <v>10607</v>
      </c>
      <c r="F1834" s="30"/>
      <c r="G1834" s="30" t="s">
        <v>10608</v>
      </c>
      <c r="H1834" s="30">
        <v>0</v>
      </c>
      <c r="I1834" s="32">
        <v>43190</v>
      </c>
      <c r="J1834" s="32">
        <v>42404</v>
      </c>
      <c r="K1834" s="30"/>
      <c r="L1834" s="32">
        <v>42310</v>
      </c>
      <c r="M1834" s="30">
        <v>1598.19</v>
      </c>
      <c r="N1834" s="30">
        <v>0</v>
      </c>
      <c r="O1834" s="30">
        <v>26.64</v>
      </c>
      <c r="P1834" s="30">
        <v>319.68</v>
      </c>
      <c r="Q1834" s="30">
        <v>26.64</v>
      </c>
      <c r="R1834" s="30">
        <v>319.68</v>
      </c>
      <c r="S1834" s="30">
        <v>771.25</v>
      </c>
      <c r="T1834" s="30">
        <v>826.94</v>
      </c>
      <c r="U1834" s="30">
        <v>826.94</v>
      </c>
      <c r="V1834" s="30">
        <v>26.64</v>
      </c>
      <c r="W1834" s="30">
        <v>319.68</v>
      </c>
      <c r="X1834" s="30">
        <v>26.64</v>
      </c>
      <c r="Y1834" s="30">
        <v>319.68</v>
      </c>
      <c r="Z1834" s="30">
        <v>771.25</v>
      </c>
      <c r="AA1834" s="30">
        <v>1623.52</v>
      </c>
      <c r="AB1834" s="30">
        <v>0</v>
      </c>
      <c r="AC1834" s="30">
        <v>0</v>
      </c>
      <c r="AD1834" s="30">
        <v>0</v>
      </c>
    </row>
    <row r="1835" spans="1:30" hidden="1">
      <c r="A1835" s="30" t="s">
        <v>2849</v>
      </c>
      <c r="B1835" s="30" t="s">
        <v>2842</v>
      </c>
      <c r="C1835" s="30" t="b">
        <v>1</v>
      </c>
      <c r="D1835" s="30" t="s">
        <v>1240</v>
      </c>
      <c r="E1835" s="30" t="s">
        <v>10607</v>
      </c>
      <c r="F1835" s="30"/>
      <c r="G1835" s="30" t="s">
        <v>10608</v>
      </c>
      <c r="H1835" s="30">
        <v>0</v>
      </c>
      <c r="I1835" s="32">
        <v>43190</v>
      </c>
      <c r="J1835" s="32">
        <v>42404</v>
      </c>
      <c r="K1835" s="30"/>
      <c r="L1835" s="32">
        <v>42310</v>
      </c>
      <c r="M1835" s="30">
        <v>1598.19</v>
      </c>
      <c r="N1835" s="30">
        <v>0</v>
      </c>
      <c r="O1835" s="30">
        <v>26.64</v>
      </c>
      <c r="P1835" s="30">
        <v>319.68</v>
      </c>
      <c r="Q1835" s="30">
        <v>26.64</v>
      </c>
      <c r="R1835" s="30">
        <v>319.68</v>
      </c>
      <c r="S1835" s="30">
        <v>771.25</v>
      </c>
      <c r="T1835" s="30">
        <v>826.94</v>
      </c>
      <c r="U1835" s="30">
        <v>826.94</v>
      </c>
      <c r="V1835" s="30">
        <v>26.64</v>
      </c>
      <c r="W1835" s="30">
        <v>319.68</v>
      </c>
      <c r="X1835" s="30">
        <v>26.64</v>
      </c>
      <c r="Y1835" s="30">
        <v>319.68</v>
      </c>
      <c r="Z1835" s="30">
        <v>771.25</v>
      </c>
      <c r="AA1835" s="30">
        <v>1623.52</v>
      </c>
      <c r="AB1835" s="30">
        <v>0</v>
      </c>
      <c r="AC1835" s="30">
        <v>0</v>
      </c>
      <c r="AD1835" s="30">
        <v>0</v>
      </c>
    </row>
    <row r="1836" spans="1:30" hidden="1">
      <c r="A1836" s="30" t="s">
        <v>2850</v>
      </c>
      <c r="B1836" s="30" t="s">
        <v>2842</v>
      </c>
      <c r="C1836" s="30" t="b">
        <v>1</v>
      </c>
      <c r="D1836" s="30" t="s">
        <v>1240</v>
      </c>
      <c r="E1836" s="30" t="s">
        <v>10607</v>
      </c>
      <c r="F1836" s="30"/>
      <c r="G1836" s="30" t="s">
        <v>10608</v>
      </c>
      <c r="H1836" s="30">
        <v>0</v>
      </c>
      <c r="I1836" s="32">
        <v>43190</v>
      </c>
      <c r="J1836" s="32">
        <v>42404</v>
      </c>
      <c r="K1836" s="30"/>
      <c r="L1836" s="32">
        <v>42310</v>
      </c>
      <c r="M1836" s="30">
        <v>1598.19</v>
      </c>
      <c r="N1836" s="30">
        <v>0</v>
      </c>
      <c r="O1836" s="30">
        <v>26.64</v>
      </c>
      <c r="P1836" s="30">
        <v>319.68</v>
      </c>
      <c r="Q1836" s="30">
        <v>26.64</v>
      </c>
      <c r="R1836" s="30">
        <v>319.68</v>
      </c>
      <c r="S1836" s="30">
        <v>771.25</v>
      </c>
      <c r="T1836" s="30">
        <v>826.94</v>
      </c>
      <c r="U1836" s="30">
        <v>826.94</v>
      </c>
      <c r="V1836" s="30">
        <v>26.64</v>
      </c>
      <c r="W1836" s="30">
        <v>319.68</v>
      </c>
      <c r="X1836" s="30">
        <v>26.64</v>
      </c>
      <c r="Y1836" s="30">
        <v>319.68</v>
      </c>
      <c r="Z1836" s="30">
        <v>771.25</v>
      </c>
      <c r="AA1836" s="30">
        <v>1623.52</v>
      </c>
      <c r="AB1836" s="30">
        <v>0</v>
      </c>
      <c r="AC1836" s="30">
        <v>0</v>
      </c>
      <c r="AD1836" s="30">
        <v>0</v>
      </c>
    </row>
    <row r="1837" spans="1:30" hidden="1">
      <c r="A1837" s="30" t="s">
        <v>2851</v>
      </c>
      <c r="B1837" s="30" t="s">
        <v>2842</v>
      </c>
      <c r="C1837" s="30" t="b">
        <v>1</v>
      </c>
      <c r="D1837" s="30" t="s">
        <v>1240</v>
      </c>
      <c r="E1837" s="30" t="s">
        <v>10607</v>
      </c>
      <c r="F1837" s="30"/>
      <c r="G1837" s="30" t="s">
        <v>10608</v>
      </c>
      <c r="H1837" s="30">
        <v>0</v>
      </c>
      <c r="I1837" s="32">
        <v>43190</v>
      </c>
      <c r="J1837" s="32">
        <v>42404</v>
      </c>
      <c r="K1837" s="30"/>
      <c r="L1837" s="32">
        <v>42310</v>
      </c>
      <c r="M1837" s="30">
        <v>1598.19</v>
      </c>
      <c r="N1837" s="30">
        <v>0</v>
      </c>
      <c r="O1837" s="30">
        <v>26.64</v>
      </c>
      <c r="P1837" s="30">
        <v>319.68</v>
      </c>
      <c r="Q1837" s="30">
        <v>26.64</v>
      </c>
      <c r="R1837" s="30">
        <v>319.68</v>
      </c>
      <c r="S1837" s="30">
        <v>771.25</v>
      </c>
      <c r="T1837" s="30">
        <v>826.94</v>
      </c>
      <c r="U1837" s="30">
        <v>826.94</v>
      </c>
      <c r="V1837" s="30">
        <v>26.64</v>
      </c>
      <c r="W1837" s="30">
        <v>319.68</v>
      </c>
      <c r="X1837" s="30">
        <v>26.64</v>
      </c>
      <c r="Y1837" s="30">
        <v>319.68</v>
      </c>
      <c r="Z1837" s="30">
        <v>771.25</v>
      </c>
      <c r="AA1837" s="30">
        <v>1623.52</v>
      </c>
      <c r="AB1837" s="30">
        <v>0</v>
      </c>
      <c r="AC1837" s="30">
        <v>0</v>
      </c>
      <c r="AD1837" s="30">
        <v>0</v>
      </c>
    </row>
    <row r="1838" spans="1:30" hidden="1">
      <c r="A1838" s="30" t="s">
        <v>2852</v>
      </c>
      <c r="B1838" s="30" t="s">
        <v>2842</v>
      </c>
      <c r="C1838" s="30" t="b">
        <v>1</v>
      </c>
      <c r="D1838" s="30" t="s">
        <v>1240</v>
      </c>
      <c r="E1838" s="30" t="s">
        <v>10607</v>
      </c>
      <c r="F1838" s="30"/>
      <c r="G1838" s="30" t="s">
        <v>10608</v>
      </c>
      <c r="H1838" s="30">
        <v>0</v>
      </c>
      <c r="I1838" s="32">
        <v>43190</v>
      </c>
      <c r="J1838" s="32">
        <v>42404</v>
      </c>
      <c r="K1838" s="30"/>
      <c r="L1838" s="32">
        <v>42310</v>
      </c>
      <c r="M1838" s="30">
        <v>1598.19</v>
      </c>
      <c r="N1838" s="30">
        <v>0</v>
      </c>
      <c r="O1838" s="30">
        <v>26.64</v>
      </c>
      <c r="P1838" s="30">
        <v>319.68</v>
      </c>
      <c r="Q1838" s="30">
        <v>26.64</v>
      </c>
      <c r="R1838" s="30">
        <v>319.68</v>
      </c>
      <c r="S1838" s="30">
        <v>771.25</v>
      </c>
      <c r="T1838" s="30">
        <v>826.94</v>
      </c>
      <c r="U1838" s="30">
        <v>826.94</v>
      </c>
      <c r="V1838" s="30">
        <v>26.64</v>
      </c>
      <c r="W1838" s="30">
        <v>319.68</v>
      </c>
      <c r="X1838" s="30">
        <v>26.64</v>
      </c>
      <c r="Y1838" s="30">
        <v>319.68</v>
      </c>
      <c r="Z1838" s="30">
        <v>771.25</v>
      </c>
      <c r="AA1838" s="30">
        <v>1623.52</v>
      </c>
      <c r="AB1838" s="30">
        <v>0</v>
      </c>
      <c r="AC1838" s="30">
        <v>0</v>
      </c>
      <c r="AD1838" s="30">
        <v>0</v>
      </c>
    </row>
    <row r="1839" spans="1:30" hidden="1">
      <c r="A1839" s="30" t="s">
        <v>2853</v>
      </c>
      <c r="B1839" s="30" t="s">
        <v>2842</v>
      </c>
      <c r="C1839" s="30" t="b">
        <v>1</v>
      </c>
      <c r="D1839" s="30" t="s">
        <v>1240</v>
      </c>
      <c r="E1839" s="30" t="s">
        <v>10607</v>
      </c>
      <c r="F1839" s="30"/>
      <c r="G1839" s="30" t="s">
        <v>10608</v>
      </c>
      <c r="H1839" s="30">
        <v>0</v>
      </c>
      <c r="I1839" s="32">
        <v>43190</v>
      </c>
      <c r="J1839" s="32">
        <v>42404</v>
      </c>
      <c r="K1839" s="30"/>
      <c r="L1839" s="32">
        <v>42310</v>
      </c>
      <c r="M1839" s="30">
        <v>1598.19</v>
      </c>
      <c r="N1839" s="30">
        <v>0</v>
      </c>
      <c r="O1839" s="30">
        <v>26.64</v>
      </c>
      <c r="P1839" s="30">
        <v>319.68</v>
      </c>
      <c r="Q1839" s="30">
        <v>26.64</v>
      </c>
      <c r="R1839" s="30">
        <v>319.68</v>
      </c>
      <c r="S1839" s="30">
        <v>771.25</v>
      </c>
      <c r="T1839" s="30">
        <v>826.94</v>
      </c>
      <c r="U1839" s="30">
        <v>826.94</v>
      </c>
      <c r="V1839" s="30">
        <v>26.64</v>
      </c>
      <c r="W1839" s="30">
        <v>319.68</v>
      </c>
      <c r="X1839" s="30">
        <v>26.64</v>
      </c>
      <c r="Y1839" s="30">
        <v>319.68</v>
      </c>
      <c r="Z1839" s="30">
        <v>771.25</v>
      </c>
      <c r="AA1839" s="30">
        <v>1623.52</v>
      </c>
      <c r="AB1839" s="30">
        <v>0</v>
      </c>
      <c r="AC1839" s="30">
        <v>0</v>
      </c>
      <c r="AD1839" s="30">
        <v>0</v>
      </c>
    </row>
    <row r="1840" spans="1:30" hidden="1">
      <c r="A1840" s="30" t="s">
        <v>2854</v>
      </c>
      <c r="B1840" s="30" t="s">
        <v>2842</v>
      </c>
      <c r="C1840" s="30" t="b">
        <v>1</v>
      </c>
      <c r="D1840" s="30" t="s">
        <v>1240</v>
      </c>
      <c r="E1840" s="30" t="s">
        <v>10607</v>
      </c>
      <c r="F1840" s="30"/>
      <c r="G1840" s="30" t="s">
        <v>10608</v>
      </c>
      <c r="H1840" s="30">
        <v>0</v>
      </c>
      <c r="I1840" s="32">
        <v>43190</v>
      </c>
      <c r="J1840" s="32">
        <v>42404</v>
      </c>
      <c r="K1840" s="30"/>
      <c r="L1840" s="32">
        <v>42310</v>
      </c>
      <c r="M1840" s="30">
        <v>1598.19</v>
      </c>
      <c r="N1840" s="30">
        <v>0</v>
      </c>
      <c r="O1840" s="30">
        <v>26.64</v>
      </c>
      <c r="P1840" s="30">
        <v>319.68</v>
      </c>
      <c r="Q1840" s="30">
        <v>26.64</v>
      </c>
      <c r="R1840" s="30">
        <v>319.68</v>
      </c>
      <c r="S1840" s="30">
        <v>771.25</v>
      </c>
      <c r="T1840" s="30">
        <v>826.94</v>
      </c>
      <c r="U1840" s="30">
        <v>826.94</v>
      </c>
      <c r="V1840" s="30">
        <v>26.64</v>
      </c>
      <c r="W1840" s="30">
        <v>319.68</v>
      </c>
      <c r="X1840" s="30">
        <v>26.64</v>
      </c>
      <c r="Y1840" s="30">
        <v>319.68</v>
      </c>
      <c r="Z1840" s="30">
        <v>771.25</v>
      </c>
      <c r="AA1840" s="30">
        <v>1623.52</v>
      </c>
      <c r="AB1840" s="30">
        <v>0</v>
      </c>
      <c r="AC1840" s="30">
        <v>0</v>
      </c>
      <c r="AD1840" s="30">
        <v>0</v>
      </c>
    </row>
    <row r="1841" spans="1:30" hidden="1">
      <c r="A1841" s="30" t="s">
        <v>2855</v>
      </c>
      <c r="B1841" s="30" t="s">
        <v>2842</v>
      </c>
      <c r="C1841" s="30" t="b">
        <v>1</v>
      </c>
      <c r="D1841" s="30" t="s">
        <v>1240</v>
      </c>
      <c r="E1841" s="30" t="s">
        <v>10607</v>
      </c>
      <c r="F1841" s="30"/>
      <c r="G1841" s="30" t="s">
        <v>10608</v>
      </c>
      <c r="H1841" s="30">
        <v>0</v>
      </c>
      <c r="I1841" s="32">
        <v>43190</v>
      </c>
      <c r="J1841" s="32">
        <v>42404</v>
      </c>
      <c r="K1841" s="30"/>
      <c r="L1841" s="32">
        <v>42310</v>
      </c>
      <c r="M1841" s="30">
        <v>1598.19</v>
      </c>
      <c r="N1841" s="30">
        <v>0</v>
      </c>
      <c r="O1841" s="30">
        <v>26.64</v>
      </c>
      <c r="P1841" s="30">
        <v>319.68</v>
      </c>
      <c r="Q1841" s="30">
        <v>26.64</v>
      </c>
      <c r="R1841" s="30">
        <v>319.68</v>
      </c>
      <c r="S1841" s="30">
        <v>771.25</v>
      </c>
      <c r="T1841" s="30">
        <v>826.94</v>
      </c>
      <c r="U1841" s="30">
        <v>826.94</v>
      </c>
      <c r="V1841" s="30">
        <v>26.64</v>
      </c>
      <c r="W1841" s="30">
        <v>319.68</v>
      </c>
      <c r="X1841" s="30">
        <v>26.64</v>
      </c>
      <c r="Y1841" s="30">
        <v>319.68</v>
      </c>
      <c r="Z1841" s="30">
        <v>771.25</v>
      </c>
      <c r="AA1841" s="30">
        <v>1623.52</v>
      </c>
      <c r="AB1841" s="30">
        <v>0</v>
      </c>
      <c r="AC1841" s="30">
        <v>0</v>
      </c>
      <c r="AD1841" s="30">
        <v>0</v>
      </c>
    </row>
    <row r="1842" spans="1:30" hidden="1">
      <c r="A1842" s="30" t="s">
        <v>2856</v>
      </c>
      <c r="B1842" s="30" t="s">
        <v>2857</v>
      </c>
      <c r="C1842" s="30" t="b">
        <v>1</v>
      </c>
      <c r="D1842" s="30" t="s">
        <v>1240</v>
      </c>
      <c r="E1842" s="30" t="s">
        <v>10607</v>
      </c>
      <c r="F1842" s="30"/>
      <c r="G1842" s="30" t="s">
        <v>10608</v>
      </c>
      <c r="H1842" s="30">
        <v>0</v>
      </c>
      <c r="I1842" s="32">
        <v>43190</v>
      </c>
      <c r="J1842" s="32">
        <v>42404</v>
      </c>
      <c r="K1842" s="30"/>
      <c r="L1842" s="32">
        <v>42310</v>
      </c>
      <c r="M1842" s="30">
        <v>3454.9</v>
      </c>
      <c r="N1842" s="30">
        <v>0</v>
      </c>
      <c r="O1842" s="30">
        <v>57.58</v>
      </c>
      <c r="P1842" s="30">
        <v>690.96</v>
      </c>
      <c r="Q1842" s="30">
        <v>57.58</v>
      </c>
      <c r="R1842" s="30">
        <v>690.96</v>
      </c>
      <c r="S1842" s="30">
        <v>1666.99</v>
      </c>
      <c r="T1842" s="30">
        <v>1787.91</v>
      </c>
      <c r="U1842" s="30">
        <v>1787.91</v>
      </c>
      <c r="V1842" s="30">
        <v>57.58</v>
      </c>
      <c r="W1842" s="30">
        <v>690.96</v>
      </c>
      <c r="X1842" s="30">
        <v>57.58</v>
      </c>
      <c r="Y1842" s="30">
        <v>690.96</v>
      </c>
      <c r="Z1842" s="30">
        <v>1666.99</v>
      </c>
      <c r="AA1842" s="30">
        <v>3509.65</v>
      </c>
      <c r="AB1842" s="30">
        <v>0</v>
      </c>
      <c r="AC1842" s="30">
        <v>0</v>
      </c>
      <c r="AD1842" s="30">
        <v>0</v>
      </c>
    </row>
    <row r="1843" spans="1:30" hidden="1">
      <c r="A1843" s="30" t="s">
        <v>2858</v>
      </c>
      <c r="B1843" s="30" t="s">
        <v>2857</v>
      </c>
      <c r="C1843" s="30" t="b">
        <v>1</v>
      </c>
      <c r="D1843" s="30" t="s">
        <v>1240</v>
      </c>
      <c r="E1843" s="30" t="s">
        <v>10607</v>
      </c>
      <c r="F1843" s="30"/>
      <c r="G1843" s="30" t="s">
        <v>10608</v>
      </c>
      <c r="H1843" s="30">
        <v>0</v>
      </c>
      <c r="I1843" s="32">
        <v>43190</v>
      </c>
      <c r="J1843" s="32">
        <v>42404</v>
      </c>
      <c r="K1843" s="30"/>
      <c r="L1843" s="32">
        <v>42310</v>
      </c>
      <c r="M1843" s="30">
        <v>3454.9</v>
      </c>
      <c r="N1843" s="30">
        <v>0</v>
      </c>
      <c r="O1843" s="30">
        <v>57.58</v>
      </c>
      <c r="P1843" s="30">
        <v>690.96</v>
      </c>
      <c r="Q1843" s="30">
        <v>57.58</v>
      </c>
      <c r="R1843" s="30">
        <v>690.96</v>
      </c>
      <c r="S1843" s="30">
        <v>1666.99</v>
      </c>
      <c r="T1843" s="30">
        <v>1787.91</v>
      </c>
      <c r="U1843" s="30">
        <v>1787.91</v>
      </c>
      <c r="V1843" s="30">
        <v>57.58</v>
      </c>
      <c r="W1843" s="30">
        <v>690.96</v>
      </c>
      <c r="X1843" s="30">
        <v>57.58</v>
      </c>
      <c r="Y1843" s="30">
        <v>690.96</v>
      </c>
      <c r="Z1843" s="30">
        <v>1666.99</v>
      </c>
      <c r="AA1843" s="30">
        <v>3509.65</v>
      </c>
      <c r="AB1843" s="30">
        <v>0</v>
      </c>
      <c r="AC1843" s="30">
        <v>0</v>
      </c>
      <c r="AD1843" s="30">
        <v>0</v>
      </c>
    </row>
    <row r="1844" spans="1:30" hidden="1">
      <c r="A1844" s="30" t="s">
        <v>2859</v>
      </c>
      <c r="B1844" s="30" t="s">
        <v>2857</v>
      </c>
      <c r="C1844" s="30" t="b">
        <v>1</v>
      </c>
      <c r="D1844" s="30" t="s">
        <v>1240</v>
      </c>
      <c r="E1844" s="30" t="s">
        <v>10607</v>
      </c>
      <c r="F1844" s="30"/>
      <c r="G1844" s="30" t="s">
        <v>10608</v>
      </c>
      <c r="H1844" s="30">
        <v>0</v>
      </c>
      <c r="I1844" s="32">
        <v>43190</v>
      </c>
      <c r="J1844" s="32">
        <v>42404</v>
      </c>
      <c r="K1844" s="30"/>
      <c r="L1844" s="32">
        <v>42310</v>
      </c>
      <c r="M1844" s="30">
        <v>3454.9</v>
      </c>
      <c r="N1844" s="30">
        <v>0</v>
      </c>
      <c r="O1844" s="30">
        <v>57.58</v>
      </c>
      <c r="P1844" s="30">
        <v>690.96</v>
      </c>
      <c r="Q1844" s="30">
        <v>57.58</v>
      </c>
      <c r="R1844" s="30">
        <v>690.96</v>
      </c>
      <c r="S1844" s="30">
        <v>1666.99</v>
      </c>
      <c r="T1844" s="30">
        <v>1787.91</v>
      </c>
      <c r="U1844" s="30">
        <v>1787.91</v>
      </c>
      <c r="V1844" s="30">
        <v>57.58</v>
      </c>
      <c r="W1844" s="30">
        <v>690.96</v>
      </c>
      <c r="X1844" s="30">
        <v>57.58</v>
      </c>
      <c r="Y1844" s="30">
        <v>690.96</v>
      </c>
      <c r="Z1844" s="30">
        <v>1666.99</v>
      </c>
      <c r="AA1844" s="30">
        <v>3509.65</v>
      </c>
      <c r="AB1844" s="30">
        <v>0</v>
      </c>
      <c r="AC1844" s="30">
        <v>0</v>
      </c>
      <c r="AD1844" s="30">
        <v>0</v>
      </c>
    </row>
    <row r="1845" spans="1:30" hidden="1">
      <c r="A1845" s="30" t="s">
        <v>2860</v>
      </c>
      <c r="B1845" s="30" t="s">
        <v>2857</v>
      </c>
      <c r="C1845" s="30" t="b">
        <v>1</v>
      </c>
      <c r="D1845" s="30" t="s">
        <v>1240</v>
      </c>
      <c r="E1845" s="30" t="s">
        <v>10607</v>
      </c>
      <c r="F1845" s="30"/>
      <c r="G1845" s="30" t="s">
        <v>10608</v>
      </c>
      <c r="H1845" s="30">
        <v>0</v>
      </c>
      <c r="I1845" s="32">
        <v>43190</v>
      </c>
      <c r="J1845" s="32">
        <v>42404</v>
      </c>
      <c r="K1845" s="30"/>
      <c r="L1845" s="32">
        <v>42310</v>
      </c>
      <c r="M1845" s="30">
        <v>3454.9</v>
      </c>
      <c r="N1845" s="30">
        <v>0</v>
      </c>
      <c r="O1845" s="30">
        <v>57.58</v>
      </c>
      <c r="P1845" s="30">
        <v>690.96</v>
      </c>
      <c r="Q1845" s="30">
        <v>57.58</v>
      </c>
      <c r="R1845" s="30">
        <v>690.96</v>
      </c>
      <c r="S1845" s="30">
        <v>1666.99</v>
      </c>
      <c r="T1845" s="30">
        <v>1787.91</v>
      </c>
      <c r="U1845" s="30">
        <v>1787.91</v>
      </c>
      <c r="V1845" s="30">
        <v>57.58</v>
      </c>
      <c r="W1845" s="30">
        <v>690.96</v>
      </c>
      <c r="X1845" s="30">
        <v>57.58</v>
      </c>
      <c r="Y1845" s="30">
        <v>690.96</v>
      </c>
      <c r="Z1845" s="30">
        <v>1666.99</v>
      </c>
      <c r="AA1845" s="30">
        <v>3509.65</v>
      </c>
      <c r="AB1845" s="30">
        <v>0</v>
      </c>
      <c r="AC1845" s="30">
        <v>0</v>
      </c>
      <c r="AD1845" s="30">
        <v>0</v>
      </c>
    </row>
    <row r="1846" spans="1:30" hidden="1">
      <c r="A1846" s="30" t="s">
        <v>2861</v>
      </c>
      <c r="B1846" s="30" t="s">
        <v>2857</v>
      </c>
      <c r="C1846" s="30" t="b">
        <v>1</v>
      </c>
      <c r="D1846" s="30" t="s">
        <v>1240</v>
      </c>
      <c r="E1846" s="30" t="s">
        <v>10607</v>
      </c>
      <c r="F1846" s="30"/>
      <c r="G1846" s="30" t="s">
        <v>10608</v>
      </c>
      <c r="H1846" s="30">
        <v>0</v>
      </c>
      <c r="I1846" s="32">
        <v>43190</v>
      </c>
      <c r="J1846" s="32">
        <v>42404</v>
      </c>
      <c r="K1846" s="30"/>
      <c r="L1846" s="32">
        <v>42310</v>
      </c>
      <c r="M1846" s="30">
        <v>3454.9</v>
      </c>
      <c r="N1846" s="30">
        <v>0</v>
      </c>
      <c r="O1846" s="30">
        <v>57.58</v>
      </c>
      <c r="P1846" s="30">
        <v>690.96</v>
      </c>
      <c r="Q1846" s="30">
        <v>57.58</v>
      </c>
      <c r="R1846" s="30">
        <v>690.96</v>
      </c>
      <c r="S1846" s="30">
        <v>1666.99</v>
      </c>
      <c r="T1846" s="30">
        <v>1787.91</v>
      </c>
      <c r="U1846" s="30">
        <v>1787.91</v>
      </c>
      <c r="V1846" s="30">
        <v>57.58</v>
      </c>
      <c r="W1846" s="30">
        <v>690.96</v>
      </c>
      <c r="X1846" s="30">
        <v>57.58</v>
      </c>
      <c r="Y1846" s="30">
        <v>690.96</v>
      </c>
      <c r="Z1846" s="30">
        <v>1666.99</v>
      </c>
      <c r="AA1846" s="30">
        <v>3509.65</v>
      </c>
      <c r="AB1846" s="30">
        <v>0</v>
      </c>
      <c r="AC1846" s="30">
        <v>0</v>
      </c>
      <c r="AD1846" s="30">
        <v>0</v>
      </c>
    </row>
    <row r="1847" spans="1:30" hidden="1">
      <c r="A1847" s="30" t="s">
        <v>2862</v>
      </c>
      <c r="B1847" s="30" t="s">
        <v>2857</v>
      </c>
      <c r="C1847" s="30" t="b">
        <v>1</v>
      </c>
      <c r="D1847" s="30" t="s">
        <v>1240</v>
      </c>
      <c r="E1847" s="30" t="s">
        <v>10607</v>
      </c>
      <c r="F1847" s="30"/>
      <c r="G1847" s="30" t="s">
        <v>10608</v>
      </c>
      <c r="H1847" s="30">
        <v>0</v>
      </c>
      <c r="I1847" s="32">
        <v>43190</v>
      </c>
      <c r="J1847" s="32">
        <v>42404</v>
      </c>
      <c r="K1847" s="30"/>
      <c r="L1847" s="32">
        <v>42310</v>
      </c>
      <c r="M1847" s="30">
        <v>3454.9</v>
      </c>
      <c r="N1847" s="30">
        <v>0</v>
      </c>
      <c r="O1847" s="30">
        <v>57.58</v>
      </c>
      <c r="P1847" s="30">
        <v>690.96</v>
      </c>
      <c r="Q1847" s="30">
        <v>57.58</v>
      </c>
      <c r="R1847" s="30">
        <v>690.96</v>
      </c>
      <c r="S1847" s="30">
        <v>1666.99</v>
      </c>
      <c r="T1847" s="30">
        <v>1787.91</v>
      </c>
      <c r="U1847" s="30">
        <v>1787.91</v>
      </c>
      <c r="V1847" s="30">
        <v>57.58</v>
      </c>
      <c r="W1847" s="30">
        <v>690.96</v>
      </c>
      <c r="X1847" s="30">
        <v>57.58</v>
      </c>
      <c r="Y1847" s="30">
        <v>690.96</v>
      </c>
      <c r="Z1847" s="30">
        <v>1666.99</v>
      </c>
      <c r="AA1847" s="30">
        <v>3509.65</v>
      </c>
      <c r="AB1847" s="30">
        <v>0</v>
      </c>
      <c r="AC1847" s="30">
        <v>0</v>
      </c>
      <c r="AD1847" s="30">
        <v>0</v>
      </c>
    </row>
    <row r="1848" spans="1:30" hidden="1">
      <c r="A1848" s="30" t="s">
        <v>2863</v>
      </c>
      <c r="B1848" s="30" t="s">
        <v>2857</v>
      </c>
      <c r="C1848" s="30" t="b">
        <v>1</v>
      </c>
      <c r="D1848" s="30" t="s">
        <v>1240</v>
      </c>
      <c r="E1848" s="30" t="s">
        <v>10607</v>
      </c>
      <c r="F1848" s="30"/>
      <c r="G1848" s="30" t="s">
        <v>10608</v>
      </c>
      <c r="H1848" s="30">
        <v>0</v>
      </c>
      <c r="I1848" s="32">
        <v>43190</v>
      </c>
      <c r="J1848" s="32">
        <v>42404</v>
      </c>
      <c r="K1848" s="30"/>
      <c r="L1848" s="32">
        <v>42310</v>
      </c>
      <c r="M1848" s="30">
        <v>3454.9</v>
      </c>
      <c r="N1848" s="30">
        <v>0</v>
      </c>
      <c r="O1848" s="30">
        <v>57.58</v>
      </c>
      <c r="P1848" s="30">
        <v>690.96</v>
      </c>
      <c r="Q1848" s="30">
        <v>57.58</v>
      </c>
      <c r="R1848" s="30">
        <v>690.96</v>
      </c>
      <c r="S1848" s="30">
        <v>1666.99</v>
      </c>
      <c r="T1848" s="30">
        <v>1787.91</v>
      </c>
      <c r="U1848" s="30">
        <v>1787.91</v>
      </c>
      <c r="V1848" s="30">
        <v>57.58</v>
      </c>
      <c r="W1848" s="30">
        <v>690.96</v>
      </c>
      <c r="X1848" s="30">
        <v>57.58</v>
      </c>
      <c r="Y1848" s="30">
        <v>690.96</v>
      </c>
      <c r="Z1848" s="30">
        <v>1666.99</v>
      </c>
      <c r="AA1848" s="30">
        <v>3509.65</v>
      </c>
      <c r="AB1848" s="30">
        <v>0</v>
      </c>
      <c r="AC1848" s="30">
        <v>0</v>
      </c>
      <c r="AD1848" s="30">
        <v>0</v>
      </c>
    </row>
    <row r="1849" spans="1:30" hidden="1">
      <c r="A1849" s="30" t="s">
        <v>2864</v>
      </c>
      <c r="B1849" s="30" t="s">
        <v>2865</v>
      </c>
      <c r="C1849" s="30" t="b">
        <v>1</v>
      </c>
      <c r="D1849" s="30" t="s">
        <v>1240</v>
      </c>
      <c r="E1849" s="30" t="s">
        <v>10607</v>
      </c>
      <c r="F1849" s="30"/>
      <c r="G1849" s="30" t="s">
        <v>10608</v>
      </c>
      <c r="H1849" s="30">
        <v>0</v>
      </c>
      <c r="I1849" s="32">
        <v>43190</v>
      </c>
      <c r="J1849" s="32">
        <v>42404</v>
      </c>
      <c r="K1849" s="30"/>
      <c r="L1849" s="32">
        <v>42310</v>
      </c>
      <c r="M1849" s="30">
        <v>2156.38</v>
      </c>
      <c r="N1849" s="30">
        <v>0</v>
      </c>
      <c r="O1849" s="30">
        <v>35.94</v>
      </c>
      <c r="P1849" s="30">
        <v>431.28</v>
      </c>
      <c r="Q1849" s="30">
        <v>35.94</v>
      </c>
      <c r="R1849" s="30">
        <v>431.28</v>
      </c>
      <c r="S1849" s="30">
        <v>1040.49</v>
      </c>
      <c r="T1849" s="30">
        <v>1115.8900000000001</v>
      </c>
      <c r="U1849" s="30">
        <v>1115.8900000000001</v>
      </c>
      <c r="V1849" s="30">
        <v>35.94</v>
      </c>
      <c r="W1849" s="30">
        <v>431.28</v>
      </c>
      <c r="X1849" s="30">
        <v>35.94</v>
      </c>
      <c r="Y1849" s="30">
        <v>431.28</v>
      </c>
      <c r="Z1849" s="30">
        <v>1040.49</v>
      </c>
      <c r="AA1849" s="30">
        <v>2190.5500000000002</v>
      </c>
      <c r="AB1849" s="30">
        <v>0</v>
      </c>
      <c r="AC1849" s="30">
        <v>0</v>
      </c>
      <c r="AD1849" s="30">
        <v>0</v>
      </c>
    </row>
    <row r="1850" spans="1:30" hidden="1">
      <c r="A1850" s="30" t="s">
        <v>2866</v>
      </c>
      <c r="B1850" s="30" t="s">
        <v>2865</v>
      </c>
      <c r="C1850" s="30" t="b">
        <v>1</v>
      </c>
      <c r="D1850" s="30" t="s">
        <v>1240</v>
      </c>
      <c r="E1850" s="30" t="s">
        <v>10607</v>
      </c>
      <c r="F1850" s="30"/>
      <c r="G1850" s="30" t="s">
        <v>10608</v>
      </c>
      <c r="H1850" s="30">
        <v>0</v>
      </c>
      <c r="I1850" s="32">
        <v>43190</v>
      </c>
      <c r="J1850" s="32">
        <v>42404</v>
      </c>
      <c r="K1850" s="30"/>
      <c r="L1850" s="32">
        <v>42310</v>
      </c>
      <c r="M1850" s="30">
        <v>2156.38</v>
      </c>
      <c r="N1850" s="30">
        <v>0</v>
      </c>
      <c r="O1850" s="30">
        <v>35.94</v>
      </c>
      <c r="P1850" s="30">
        <v>431.28</v>
      </c>
      <c r="Q1850" s="30">
        <v>35.94</v>
      </c>
      <c r="R1850" s="30">
        <v>431.28</v>
      </c>
      <c r="S1850" s="30">
        <v>1040.49</v>
      </c>
      <c r="T1850" s="30">
        <v>1115.8900000000001</v>
      </c>
      <c r="U1850" s="30">
        <v>1115.8900000000001</v>
      </c>
      <c r="V1850" s="30">
        <v>35.94</v>
      </c>
      <c r="W1850" s="30">
        <v>431.28</v>
      </c>
      <c r="X1850" s="30">
        <v>35.94</v>
      </c>
      <c r="Y1850" s="30">
        <v>431.28</v>
      </c>
      <c r="Z1850" s="30">
        <v>1040.49</v>
      </c>
      <c r="AA1850" s="30">
        <v>2190.5500000000002</v>
      </c>
      <c r="AB1850" s="30">
        <v>0</v>
      </c>
      <c r="AC1850" s="30">
        <v>0</v>
      </c>
      <c r="AD1850" s="30">
        <v>0</v>
      </c>
    </row>
    <row r="1851" spans="1:30" hidden="1">
      <c r="A1851" s="30" t="s">
        <v>2867</v>
      </c>
      <c r="B1851" s="30" t="s">
        <v>2868</v>
      </c>
      <c r="C1851" s="30" t="b">
        <v>1</v>
      </c>
      <c r="D1851" s="30" t="s">
        <v>1240</v>
      </c>
      <c r="E1851" s="30" t="s">
        <v>10607</v>
      </c>
      <c r="F1851" s="30"/>
      <c r="G1851" s="30" t="s">
        <v>10608</v>
      </c>
      <c r="H1851" s="30">
        <v>0</v>
      </c>
      <c r="I1851" s="32">
        <v>43190</v>
      </c>
      <c r="J1851" s="32">
        <v>42404</v>
      </c>
      <c r="K1851" s="30"/>
      <c r="L1851" s="32">
        <v>42310</v>
      </c>
      <c r="M1851" s="30">
        <v>1598.19</v>
      </c>
      <c r="N1851" s="30">
        <v>0</v>
      </c>
      <c r="O1851" s="30">
        <v>26.64</v>
      </c>
      <c r="P1851" s="30">
        <v>319.68</v>
      </c>
      <c r="Q1851" s="30">
        <v>26.64</v>
      </c>
      <c r="R1851" s="30">
        <v>319.68</v>
      </c>
      <c r="S1851" s="30">
        <v>771.25</v>
      </c>
      <c r="T1851" s="30">
        <v>826.94</v>
      </c>
      <c r="U1851" s="30">
        <v>826.94</v>
      </c>
      <c r="V1851" s="30">
        <v>26.64</v>
      </c>
      <c r="W1851" s="30">
        <v>319.68</v>
      </c>
      <c r="X1851" s="30">
        <v>26.64</v>
      </c>
      <c r="Y1851" s="30">
        <v>319.68</v>
      </c>
      <c r="Z1851" s="30">
        <v>771.25</v>
      </c>
      <c r="AA1851" s="30">
        <v>1623.52</v>
      </c>
      <c r="AB1851" s="30">
        <v>0</v>
      </c>
      <c r="AC1851" s="30">
        <v>0</v>
      </c>
      <c r="AD1851" s="30">
        <v>0</v>
      </c>
    </row>
    <row r="1852" spans="1:30" hidden="1">
      <c r="A1852" s="30" t="s">
        <v>2869</v>
      </c>
      <c r="B1852" s="30" t="s">
        <v>2868</v>
      </c>
      <c r="C1852" s="30" t="b">
        <v>1</v>
      </c>
      <c r="D1852" s="30" t="s">
        <v>1240</v>
      </c>
      <c r="E1852" s="30" t="s">
        <v>10607</v>
      </c>
      <c r="F1852" s="30"/>
      <c r="G1852" s="30" t="s">
        <v>10608</v>
      </c>
      <c r="H1852" s="30">
        <v>0</v>
      </c>
      <c r="I1852" s="32">
        <v>43190</v>
      </c>
      <c r="J1852" s="32">
        <v>42404</v>
      </c>
      <c r="K1852" s="30"/>
      <c r="L1852" s="32">
        <v>42310</v>
      </c>
      <c r="M1852" s="30">
        <v>1598.19</v>
      </c>
      <c r="N1852" s="30">
        <v>0</v>
      </c>
      <c r="O1852" s="30">
        <v>26.64</v>
      </c>
      <c r="P1852" s="30">
        <v>319.68</v>
      </c>
      <c r="Q1852" s="30">
        <v>26.64</v>
      </c>
      <c r="R1852" s="30">
        <v>319.68</v>
      </c>
      <c r="S1852" s="30">
        <v>771.25</v>
      </c>
      <c r="T1852" s="30">
        <v>826.94</v>
      </c>
      <c r="U1852" s="30">
        <v>826.94</v>
      </c>
      <c r="V1852" s="30">
        <v>26.64</v>
      </c>
      <c r="W1852" s="30">
        <v>319.68</v>
      </c>
      <c r="X1852" s="30">
        <v>26.64</v>
      </c>
      <c r="Y1852" s="30">
        <v>319.68</v>
      </c>
      <c r="Z1852" s="30">
        <v>771.25</v>
      </c>
      <c r="AA1852" s="30">
        <v>1623.52</v>
      </c>
      <c r="AB1852" s="30">
        <v>0</v>
      </c>
      <c r="AC1852" s="30">
        <v>0</v>
      </c>
      <c r="AD1852" s="30">
        <v>0</v>
      </c>
    </row>
    <row r="1853" spans="1:30" hidden="1">
      <c r="A1853" s="30" t="s">
        <v>2870</v>
      </c>
      <c r="B1853" s="30" t="s">
        <v>2868</v>
      </c>
      <c r="C1853" s="30" t="b">
        <v>1</v>
      </c>
      <c r="D1853" s="30" t="s">
        <v>1240</v>
      </c>
      <c r="E1853" s="30" t="s">
        <v>10607</v>
      </c>
      <c r="F1853" s="30"/>
      <c r="G1853" s="30" t="s">
        <v>10608</v>
      </c>
      <c r="H1853" s="30">
        <v>0</v>
      </c>
      <c r="I1853" s="32">
        <v>43190</v>
      </c>
      <c r="J1853" s="32">
        <v>42404</v>
      </c>
      <c r="K1853" s="30"/>
      <c r="L1853" s="32">
        <v>42310</v>
      </c>
      <c r="M1853" s="30">
        <v>1598.19</v>
      </c>
      <c r="N1853" s="30">
        <v>0</v>
      </c>
      <c r="O1853" s="30">
        <v>26.64</v>
      </c>
      <c r="P1853" s="30">
        <v>319.68</v>
      </c>
      <c r="Q1853" s="30">
        <v>26.64</v>
      </c>
      <c r="R1853" s="30">
        <v>319.68</v>
      </c>
      <c r="S1853" s="30">
        <v>771.25</v>
      </c>
      <c r="T1853" s="30">
        <v>826.94</v>
      </c>
      <c r="U1853" s="30">
        <v>826.94</v>
      </c>
      <c r="V1853" s="30">
        <v>26.64</v>
      </c>
      <c r="W1853" s="30">
        <v>319.68</v>
      </c>
      <c r="X1853" s="30">
        <v>26.64</v>
      </c>
      <c r="Y1853" s="30">
        <v>319.68</v>
      </c>
      <c r="Z1853" s="30">
        <v>771.25</v>
      </c>
      <c r="AA1853" s="30">
        <v>1623.52</v>
      </c>
      <c r="AB1853" s="30">
        <v>0</v>
      </c>
      <c r="AC1853" s="30">
        <v>0</v>
      </c>
      <c r="AD1853" s="30">
        <v>0</v>
      </c>
    </row>
    <row r="1854" spans="1:30" hidden="1">
      <c r="A1854" s="30" t="s">
        <v>2871</v>
      </c>
      <c r="B1854" s="30" t="s">
        <v>2868</v>
      </c>
      <c r="C1854" s="30" t="b">
        <v>1</v>
      </c>
      <c r="D1854" s="30" t="s">
        <v>1240</v>
      </c>
      <c r="E1854" s="30" t="s">
        <v>10607</v>
      </c>
      <c r="F1854" s="30"/>
      <c r="G1854" s="30" t="s">
        <v>10608</v>
      </c>
      <c r="H1854" s="30">
        <v>0</v>
      </c>
      <c r="I1854" s="32">
        <v>43190</v>
      </c>
      <c r="J1854" s="32">
        <v>42404</v>
      </c>
      <c r="K1854" s="30"/>
      <c r="L1854" s="32">
        <v>42310</v>
      </c>
      <c r="M1854" s="30">
        <v>1598.19</v>
      </c>
      <c r="N1854" s="30">
        <v>0</v>
      </c>
      <c r="O1854" s="30">
        <v>26.64</v>
      </c>
      <c r="P1854" s="30">
        <v>319.68</v>
      </c>
      <c r="Q1854" s="30">
        <v>26.64</v>
      </c>
      <c r="R1854" s="30">
        <v>319.68</v>
      </c>
      <c r="S1854" s="30">
        <v>771.25</v>
      </c>
      <c r="T1854" s="30">
        <v>826.94</v>
      </c>
      <c r="U1854" s="30">
        <v>826.94</v>
      </c>
      <c r="V1854" s="30">
        <v>26.64</v>
      </c>
      <c r="W1854" s="30">
        <v>319.68</v>
      </c>
      <c r="X1854" s="30">
        <v>26.64</v>
      </c>
      <c r="Y1854" s="30">
        <v>319.68</v>
      </c>
      <c r="Z1854" s="30">
        <v>771.25</v>
      </c>
      <c r="AA1854" s="30">
        <v>1623.52</v>
      </c>
      <c r="AB1854" s="30">
        <v>0</v>
      </c>
      <c r="AC1854" s="30">
        <v>0</v>
      </c>
      <c r="AD1854" s="30">
        <v>0</v>
      </c>
    </row>
    <row r="1855" spans="1:30" hidden="1">
      <c r="A1855" s="30" t="s">
        <v>2872</v>
      </c>
      <c r="B1855" s="30" t="s">
        <v>2868</v>
      </c>
      <c r="C1855" s="30" t="b">
        <v>1</v>
      </c>
      <c r="D1855" s="30" t="s">
        <v>1240</v>
      </c>
      <c r="E1855" s="30" t="s">
        <v>10607</v>
      </c>
      <c r="F1855" s="30"/>
      <c r="G1855" s="30" t="s">
        <v>10608</v>
      </c>
      <c r="H1855" s="30">
        <v>0</v>
      </c>
      <c r="I1855" s="32">
        <v>43190</v>
      </c>
      <c r="J1855" s="32">
        <v>42404</v>
      </c>
      <c r="K1855" s="30"/>
      <c r="L1855" s="32">
        <v>42310</v>
      </c>
      <c r="M1855" s="30">
        <v>1598.19</v>
      </c>
      <c r="N1855" s="30">
        <v>0</v>
      </c>
      <c r="O1855" s="30">
        <v>26.64</v>
      </c>
      <c r="P1855" s="30">
        <v>319.68</v>
      </c>
      <c r="Q1855" s="30">
        <v>26.64</v>
      </c>
      <c r="R1855" s="30">
        <v>319.68</v>
      </c>
      <c r="S1855" s="30">
        <v>771.25</v>
      </c>
      <c r="T1855" s="30">
        <v>826.94</v>
      </c>
      <c r="U1855" s="30">
        <v>826.94</v>
      </c>
      <c r="V1855" s="30">
        <v>26.64</v>
      </c>
      <c r="W1855" s="30">
        <v>319.68</v>
      </c>
      <c r="X1855" s="30">
        <v>26.64</v>
      </c>
      <c r="Y1855" s="30">
        <v>319.68</v>
      </c>
      <c r="Z1855" s="30">
        <v>771.25</v>
      </c>
      <c r="AA1855" s="30">
        <v>1623.52</v>
      </c>
      <c r="AB1855" s="30">
        <v>0</v>
      </c>
      <c r="AC1855" s="30">
        <v>0</v>
      </c>
      <c r="AD1855" s="30">
        <v>0</v>
      </c>
    </row>
    <row r="1856" spans="1:30" hidden="1">
      <c r="A1856" s="30" t="s">
        <v>2873</v>
      </c>
      <c r="B1856" s="30" t="s">
        <v>2868</v>
      </c>
      <c r="C1856" s="30" t="b">
        <v>1</v>
      </c>
      <c r="D1856" s="30" t="s">
        <v>1240</v>
      </c>
      <c r="E1856" s="30" t="s">
        <v>10607</v>
      </c>
      <c r="F1856" s="30"/>
      <c r="G1856" s="30" t="s">
        <v>10608</v>
      </c>
      <c r="H1856" s="30">
        <v>0</v>
      </c>
      <c r="I1856" s="32">
        <v>43190</v>
      </c>
      <c r="J1856" s="32">
        <v>42404</v>
      </c>
      <c r="K1856" s="30"/>
      <c r="L1856" s="32">
        <v>42310</v>
      </c>
      <c r="M1856" s="30">
        <v>1598.19</v>
      </c>
      <c r="N1856" s="30">
        <v>0</v>
      </c>
      <c r="O1856" s="30">
        <v>26.64</v>
      </c>
      <c r="P1856" s="30">
        <v>319.68</v>
      </c>
      <c r="Q1856" s="30">
        <v>26.64</v>
      </c>
      <c r="R1856" s="30">
        <v>319.68</v>
      </c>
      <c r="S1856" s="30">
        <v>771.25</v>
      </c>
      <c r="T1856" s="30">
        <v>826.94</v>
      </c>
      <c r="U1856" s="30">
        <v>826.94</v>
      </c>
      <c r="V1856" s="30">
        <v>26.64</v>
      </c>
      <c r="W1856" s="30">
        <v>319.68</v>
      </c>
      <c r="X1856" s="30">
        <v>26.64</v>
      </c>
      <c r="Y1856" s="30">
        <v>319.68</v>
      </c>
      <c r="Z1856" s="30">
        <v>771.25</v>
      </c>
      <c r="AA1856" s="30">
        <v>1623.52</v>
      </c>
      <c r="AB1856" s="30">
        <v>0</v>
      </c>
      <c r="AC1856" s="30">
        <v>0</v>
      </c>
      <c r="AD1856" s="30">
        <v>0</v>
      </c>
    </row>
    <row r="1857" spans="1:30" hidden="1">
      <c r="A1857" s="30" t="s">
        <v>2874</v>
      </c>
      <c r="B1857" s="30" t="s">
        <v>2868</v>
      </c>
      <c r="C1857" s="30" t="b">
        <v>1</v>
      </c>
      <c r="D1857" s="30" t="s">
        <v>1240</v>
      </c>
      <c r="E1857" s="30" t="s">
        <v>10607</v>
      </c>
      <c r="F1857" s="30"/>
      <c r="G1857" s="30" t="s">
        <v>10608</v>
      </c>
      <c r="H1857" s="30">
        <v>0</v>
      </c>
      <c r="I1857" s="32">
        <v>43190</v>
      </c>
      <c r="J1857" s="32">
        <v>42404</v>
      </c>
      <c r="K1857" s="30"/>
      <c r="L1857" s="32">
        <v>42310</v>
      </c>
      <c r="M1857" s="30">
        <v>1598.19</v>
      </c>
      <c r="N1857" s="30">
        <v>0</v>
      </c>
      <c r="O1857" s="30">
        <v>26.64</v>
      </c>
      <c r="P1857" s="30">
        <v>319.68</v>
      </c>
      <c r="Q1857" s="30">
        <v>26.64</v>
      </c>
      <c r="R1857" s="30">
        <v>319.68</v>
      </c>
      <c r="S1857" s="30">
        <v>771.25</v>
      </c>
      <c r="T1857" s="30">
        <v>826.94</v>
      </c>
      <c r="U1857" s="30">
        <v>826.94</v>
      </c>
      <c r="V1857" s="30">
        <v>26.64</v>
      </c>
      <c r="W1857" s="30">
        <v>319.68</v>
      </c>
      <c r="X1857" s="30">
        <v>26.64</v>
      </c>
      <c r="Y1857" s="30">
        <v>319.68</v>
      </c>
      <c r="Z1857" s="30">
        <v>771.25</v>
      </c>
      <c r="AA1857" s="30">
        <v>1623.52</v>
      </c>
      <c r="AB1857" s="30">
        <v>0</v>
      </c>
      <c r="AC1857" s="30">
        <v>0</v>
      </c>
      <c r="AD1857" s="30">
        <v>0</v>
      </c>
    </row>
    <row r="1858" spans="1:30" hidden="1">
      <c r="A1858" s="30" t="s">
        <v>2875</v>
      </c>
      <c r="B1858" s="30" t="s">
        <v>2868</v>
      </c>
      <c r="C1858" s="30" t="b">
        <v>1</v>
      </c>
      <c r="D1858" s="30" t="s">
        <v>1240</v>
      </c>
      <c r="E1858" s="30" t="s">
        <v>10607</v>
      </c>
      <c r="F1858" s="30"/>
      <c r="G1858" s="30" t="s">
        <v>10608</v>
      </c>
      <c r="H1858" s="30">
        <v>0</v>
      </c>
      <c r="I1858" s="32">
        <v>43190</v>
      </c>
      <c r="J1858" s="32">
        <v>42404</v>
      </c>
      <c r="K1858" s="30"/>
      <c r="L1858" s="32">
        <v>42310</v>
      </c>
      <c r="M1858" s="30">
        <v>1598.19</v>
      </c>
      <c r="N1858" s="30">
        <v>0</v>
      </c>
      <c r="O1858" s="30">
        <v>26.64</v>
      </c>
      <c r="P1858" s="30">
        <v>319.68</v>
      </c>
      <c r="Q1858" s="30">
        <v>26.64</v>
      </c>
      <c r="R1858" s="30">
        <v>319.68</v>
      </c>
      <c r="S1858" s="30">
        <v>771.25</v>
      </c>
      <c r="T1858" s="30">
        <v>826.94</v>
      </c>
      <c r="U1858" s="30">
        <v>826.94</v>
      </c>
      <c r="V1858" s="30">
        <v>26.64</v>
      </c>
      <c r="W1858" s="30">
        <v>319.68</v>
      </c>
      <c r="X1858" s="30">
        <v>26.64</v>
      </c>
      <c r="Y1858" s="30">
        <v>319.68</v>
      </c>
      <c r="Z1858" s="30">
        <v>771.25</v>
      </c>
      <c r="AA1858" s="30">
        <v>1623.52</v>
      </c>
      <c r="AB1858" s="30">
        <v>0</v>
      </c>
      <c r="AC1858" s="30">
        <v>0</v>
      </c>
      <c r="AD1858" s="30">
        <v>0</v>
      </c>
    </row>
    <row r="1859" spans="1:30" hidden="1">
      <c r="A1859" s="30" t="s">
        <v>2876</v>
      </c>
      <c r="B1859" s="30" t="s">
        <v>2877</v>
      </c>
      <c r="C1859" s="30" t="b">
        <v>1</v>
      </c>
      <c r="D1859" s="30" t="s">
        <v>1240</v>
      </c>
      <c r="E1859" s="30" t="s">
        <v>10607</v>
      </c>
      <c r="F1859" s="30"/>
      <c r="G1859" s="30" t="s">
        <v>10608</v>
      </c>
      <c r="H1859" s="30">
        <v>0</v>
      </c>
      <c r="I1859" s="32">
        <v>43190</v>
      </c>
      <c r="J1859" s="32">
        <v>42405</v>
      </c>
      <c r="K1859" s="30"/>
      <c r="L1859" s="32">
        <v>42310</v>
      </c>
      <c r="M1859" s="30">
        <v>2127</v>
      </c>
      <c r="N1859" s="30">
        <v>0</v>
      </c>
      <c r="O1859" s="30">
        <v>35.450000000000003</v>
      </c>
      <c r="P1859" s="30">
        <v>425.4</v>
      </c>
      <c r="Q1859" s="30">
        <v>35.450000000000003</v>
      </c>
      <c r="R1859" s="30">
        <v>425.4</v>
      </c>
      <c r="S1859" s="30">
        <v>1026.31</v>
      </c>
      <c r="T1859" s="30">
        <v>1100.69</v>
      </c>
      <c r="U1859" s="30">
        <v>1100.69</v>
      </c>
      <c r="V1859" s="30">
        <v>35.450000000000003</v>
      </c>
      <c r="W1859" s="30">
        <v>425.4</v>
      </c>
      <c r="X1859" s="30">
        <v>35.450000000000003</v>
      </c>
      <c r="Y1859" s="30">
        <v>425.4</v>
      </c>
      <c r="Z1859" s="30">
        <v>1026.31</v>
      </c>
      <c r="AA1859" s="30">
        <v>2160.71</v>
      </c>
      <c r="AB1859" s="30">
        <v>0</v>
      </c>
      <c r="AC1859" s="30">
        <v>0</v>
      </c>
      <c r="AD1859" s="30">
        <v>0</v>
      </c>
    </row>
    <row r="1860" spans="1:30" hidden="1">
      <c r="A1860" s="30" t="s">
        <v>2878</v>
      </c>
      <c r="B1860" s="30" t="s">
        <v>2877</v>
      </c>
      <c r="C1860" s="30" t="b">
        <v>1</v>
      </c>
      <c r="D1860" s="30" t="s">
        <v>1240</v>
      </c>
      <c r="E1860" s="30" t="s">
        <v>10607</v>
      </c>
      <c r="F1860" s="30"/>
      <c r="G1860" s="30" t="s">
        <v>10608</v>
      </c>
      <c r="H1860" s="30">
        <v>0</v>
      </c>
      <c r="I1860" s="32">
        <v>43190</v>
      </c>
      <c r="J1860" s="32">
        <v>42405</v>
      </c>
      <c r="K1860" s="30"/>
      <c r="L1860" s="32">
        <v>42310</v>
      </c>
      <c r="M1860" s="30">
        <v>2127</v>
      </c>
      <c r="N1860" s="30">
        <v>0</v>
      </c>
      <c r="O1860" s="30">
        <v>35.450000000000003</v>
      </c>
      <c r="P1860" s="30">
        <v>425.4</v>
      </c>
      <c r="Q1860" s="30">
        <v>35.450000000000003</v>
      </c>
      <c r="R1860" s="30">
        <v>425.4</v>
      </c>
      <c r="S1860" s="30">
        <v>1026.31</v>
      </c>
      <c r="T1860" s="30">
        <v>1100.69</v>
      </c>
      <c r="U1860" s="30">
        <v>1100.69</v>
      </c>
      <c r="V1860" s="30">
        <v>35.450000000000003</v>
      </c>
      <c r="W1860" s="30">
        <v>425.4</v>
      </c>
      <c r="X1860" s="30">
        <v>35.450000000000003</v>
      </c>
      <c r="Y1860" s="30">
        <v>425.4</v>
      </c>
      <c r="Z1860" s="30">
        <v>1026.31</v>
      </c>
      <c r="AA1860" s="30">
        <v>2160.71</v>
      </c>
      <c r="AB1860" s="30">
        <v>0</v>
      </c>
      <c r="AC1860" s="30">
        <v>0</v>
      </c>
      <c r="AD1860" s="30">
        <v>0</v>
      </c>
    </row>
    <row r="1861" spans="1:30" hidden="1">
      <c r="A1861" s="30" t="s">
        <v>2879</v>
      </c>
      <c r="B1861" s="30" t="s">
        <v>2877</v>
      </c>
      <c r="C1861" s="30" t="b">
        <v>1</v>
      </c>
      <c r="D1861" s="30" t="s">
        <v>1240</v>
      </c>
      <c r="E1861" s="30" t="s">
        <v>10607</v>
      </c>
      <c r="F1861" s="30"/>
      <c r="G1861" s="30" t="s">
        <v>10608</v>
      </c>
      <c r="H1861" s="30">
        <v>0</v>
      </c>
      <c r="I1861" s="32">
        <v>43190</v>
      </c>
      <c r="J1861" s="32">
        <v>42405</v>
      </c>
      <c r="K1861" s="30"/>
      <c r="L1861" s="32">
        <v>42310</v>
      </c>
      <c r="M1861" s="30">
        <v>2127</v>
      </c>
      <c r="N1861" s="30">
        <v>0</v>
      </c>
      <c r="O1861" s="30">
        <v>35.450000000000003</v>
      </c>
      <c r="P1861" s="30">
        <v>425.4</v>
      </c>
      <c r="Q1861" s="30">
        <v>35.450000000000003</v>
      </c>
      <c r="R1861" s="30">
        <v>425.4</v>
      </c>
      <c r="S1861" s="30">
        <v>1026.31</v>
      </c>
      <c r="T1861" s="30">
        <v>1100.69</v>
      </c>
      <c r="U1861" s="30">
        <v>1100.69</v>
      </c>
      <c r="V1861" s="30">
        <v>35.450000000000003</v>
      </c>
      <c r="W1861" s="30">
        <v>425.4</v>
      </c>
      <c r="X1861" s="30">
        <v>35.450000000000003</v>
      </c>
      <c r="Y1861" s="30">
        <v>425.4</v>
      </c>
      <c r="Z1861" s="30">
        <v>1026.31</v>
      </c>
      <c r="AA1861" s="30">
        <v>2160.71</v>
      </c>
      <c r="AB1861" s="30">
        <v>0</v>
      </c>
      <c r="AC1861" s="30">
        <v>0</v>
      </c>
      <c r="AD1861" s="30">
        <v>0</v>
      </c>
    </row>
    <row r="1862" spans="1:30" hidden="1">
      <c r="A1862" s="30" t="s">
        <v>2880</v>
      </c>
      <c r="B1862" s="30" t="s">
        <v>2877</v>
      </c>
      <c r="C1862" s="30" t="b">
        <v>1</v>
      </c>
      <c r="D1862" s="30" t="s">
        <v>1240</v>
      </c>
      <c r="E1862" s="30" t="s">
        <v>10607</v>
      </c>
      <c r="F1862" s="30"/>
      <c r="G1862" s="30" t="s">
        <v>10608</v>
      </c>
      <c r="H1862" s="30">
        <v>0</v>
      </c>
      <c r="I1862" s="32">
        <v>43190</v>
      </c>
      <c r="J1862" s="32">
        <v>42405</v>
      </c>
      <c r="K1862" s="30"/>
      <c r="L1862" s="32">
        <v>42310</v>
      </c>
      <c r="M1862" s="30">
        <v>2127</v>
      </c>
      <c r="N1862" s="30">
        <v>0</v>
      </c>
      <c r="O1862" s="30">
        <v>35.450000000000003</v>
      </c>
      <c r="P1862" s="30">
        <v>425.4</v>
      </c>
      <c r="Q1862" s="30">
        <v>35.450000000000003</v>
      </c>
      <c r="R1862" s="30">
        <v>425.4</v>
      </c>
      <c r="S1862" s="30">
        <v>1026.31</v>
      </c>
      <c r="T1862" s="30">
        <v>1100.69</v>
      </c>
      <c r="U1862" s="30">
        <v>1100.69</v>
      </c>
      <c r="V1862" s="30">
        <v>35.450000000000003</v>
      </c>
      <c r="W1862" s="30">
        <v>425.4</v>
      </c>
      <c r="X1862" s="30">
        <v>35.450000000000003</v>
      </c>
      <c r="Y1862" s="30">
        <v>425.4</v>
      </c>
      <c r="Z1862" s="30">
        <v>1026.31</v>
      </c>
      <c r="AA1862" s="30">
        <v>2160.71</v>
      </c>
      <c r="AB1862" s="30">
        <v>0</v>
      </c>
      <c r="AC1862" s="30">
        <v>0</v>
      </c>
      <c r="AD1862" s="30">
        <v>0</v>
      </c>
    </row>
    <row r="1863" spans="1:30" hidden="1">
      <c r="A1863" s="30" t="s">
        <v>2881</v>
      </c>
      <c r="B1863" s="30" t="s">
        <v>2877</v>
      </c>
      <c r="C1863" s="30" t="b">
        <v>1</v>
      </c>
      <c r="D1863" s="30" t="s">
        <v>1240</v>
      </c>
      <c r="E1863" s="30" t="s">
        <v>10607</v>
      </c>
      <c r="F1863" s="30"/>
      <c r="G1863" s="30" t="s">
        <v>10608</v>
      </c>
      <c r="H1863" s="30">
        <v>0</v>
      </c>
      <c r="I1863" s="32">
        <v>43190</v>
      </c>
      <c r="J1863" s="32">
        <v>42405</v>
      </c>
      <c r="K1863" s="30"/>
      <c r="L1863" s="32">
        <v>42310</v>
      </c>
      <c r="M1863" s="30">
        <v>2127</v>
      </c>
      <c r="N1863" s="30">
        <v>0</v>
      </c>
      <c r="O1863" s="30">
        <v>35.450000000000003</v>
      </c>
      <c r="P1863" s="30">
        <v>425.4</v>
      </c>
      <c r="Q1863" s="30">
        <v>35.450000000000003</v>
      </c>
      <c r="R1863" s="30">
        <v>425.4</v>
      </c>
      <c r="S1863" s="30">
        <v>1026.31</v>
      </c>
      <c r="T1863" s="30">
        <v>1100.69</v>
      </c>
      <c r="U1863" s="30">
        <v>1100.69</v>
      </c>
      <c r="V1863" s="30">
        <v>35.450000000000003</v>
      </c>
      <c r="W1863" s="30">
        <v>425.4</v>
      </c>
      <c r="X1863" s="30">
        <v>35.450000000000003</v>
      </c>
      <c r="Y1863" s="30">
        <v>425.4</v>
      </c>
      <c r="Z1863" s="30">
        <v>1026.31</v>
      </c>
      <c r="AA1863" s="30">
        <v>2160.71</v>
      </c>
      <c r="AB1863" s="30">
        <v>0</v>
      </c>
      <c r="AC1863" s="30">
        <v>0</v>
      </c>
      <c r="AD1863" s="30">
        <v>0</v>
      </c>
    </row>
    <row r="1864" spans="1:30" hidden="1">
      <c r="A1864" s="30" t="s">
        <v>2882</v>
      </c>
      <c r="B1864" s="30" t="s">
        <v>2877</v>
      </c>
      <c r="C1864" s="30" t="b">
        <v>1</v>
      </c>
      <c r="D1864" s="30" t="s">
        <v>1240</v>
      </c>
      <c r="E1864" s="30" t="s">
        <v>10607</v>
      </c>
      <c r="F1864" s="30"/>
      <c r="G1864" s="30" t="s">
        <v>10608</v>
      </c>
      <c r="H1864" s="30">
        <v>0</v>
      </c>
      <c r="I1864" s="32">
        <v>43190</v>
      </c>
      <c r="J1864" s="32">
        <v>42405</v>
      </c>
      <c r="K1864" s="30"/>
      <c r="L1864" s="32">
        <v>42310</v>
      </c>
      <c r="M1864" s="30">
        <v>2127</v>
      </c>
      <c r="N1864" s="30">
        <v>0</v>
      </c>
      <c r="O1864" s="30">
        <v>35.450000000000003</v>
      </c>
      <c r="P1864" s="30">
        <v>425.4</v>
      </c>
      <c r="Q1864" s="30">
        <v>35.450000000000003</v>
      </c>
      <c r="R1864" s="30">
        <v>425.4</v>
      </c>
      <c r="S1864" s="30">
        <v>1026.31</v>
      </c>
      <c r="T1864" s="30">
        <v>1100.69</v>
      </c>
      <c r="U1864" s="30">
        <v>1100.69</v>
      </c>
      <c r="V1864" s="30">
        <v>35.450000000000003</v>
      </c>
      <c r="W1864" s="30">
        <v>425.4</v>
      </c>
      <c r="X1864" s="30">
        <v>35.450000000000003</v>
      </c>
      <c r="Y1864" s="30">
        <v>425.4</v>
      </c>
      <c r="Z1864" s="30">
        <v>1026.31</v>
      </c>
      <c r="AA1864" s="30">
        <v>2160.71</v>
      </c>
      <c r="AB1864" s="30">
        <v>0</v>
      </c>
      <c r="AC1864" s="30">
        <v>0</v>
      </c>
      <c r="AD1864" s="30">
        <v>0</v>
      </c>
    </row>
    <row r="1865" spans="1:30" hidden="1">
      <c r="A1865" s="30" t="s">
        <v>2883</v>
      </c>
      <c r="B1865" s="30" t="s">
        <v>2877</v>
      </c>
      <c r="C1865" s="30" t="b">
        <v>1</v>
      </c>
      <c r="D1865" s="30" t="s">
        <v>1240</v>
      </c>
      <c r="E1865" s="30" t="s">
        <v>10607</v>
      </c>
      <c r="F1865" s="30"/>
      <c r="G1865" s="30" t="s">
        <v>10608</v>
      </c>
      <c r="H1865" s="30">
        <v>0</v>
      </c>
      <c r="I1865" s="32">
        <v>43190</v>
      </c>
      <c r="J1865" s="32">
        <v>42405</v>
      </c>
      <c r="K1865" s="30"/>
      <c r="L1865" s="32">
        <v>42310</v>
      </c>
      <c r="M1865" s="30">
        <v>2127</v>
      </c>
      <c r="N1865" s="30">
        <v>0</v>
      </c>
      <c r="O1865" s="30">
        <v>35.450000000000003</v>
      </c>
      <c r="P1865" s="30">
        <v>425.4</v>
      </c>
      <c r="Q1865" s="30">
        <v>35.450000000000003</v>
      </c>
      <c r="R1865" s="30">
        <v>425.4</v>
      </c>
      <c r="S1865" s="30">
        <v>1026.31</v>
      </c>
      <c r="T1865" s="30">
        <v>1100.69</v>
      </c>
      <c r="U1865" s="30">
        <v>1100.69</v>
      </c>
      <c r="V1865" s="30">
        <v>35.450000000000003</v>
      </c>
      <c r="W1865" s="30">
        <v>425.4</v>
      </c>
      <c r="X1865" s="30">
        <v>35.450000000000003</v>
      </c>
      <c r="Y1865" s="30">
        <v>425.4</v>
      </c>
      <c r="Z1865" s="30">
        <v>1026.31</v>
      </c>
      <c r="AA1865" s="30">
        <v>2160.71</v>
      </c>
      <c r="AB1865" s="30">
        <v>0</v>
      </c>
      <c r="AC1865" s="30">
        <v>0</v>
      </c>
      <c r="AD1865" s="30">
        <v>0</v>
      </c>
    </row>
    <row r="1866" spans="1:30" hidden="1">
      <c r="A1866" s="30" t="s">
        <v>2884</v>
      </c>
      <c r="B1866" s="30" t="s">
        <v>2877</v>
      </c>
      <c r="C1866" s="30" t="b">
        <v>1</v>
      </c>
      <c r="D1866" s="30" t="s">
        <v>1240</v>
      </c>
      <c r="E1866" s="30" t="s">
        <v>10607</v>
      </c>
      <c r="F1866" s="30"/>
      <c r="G1866" s="30" t="s">
        <v>10608</v>
      </c>
      <c r="H1866" s="30">
        <v>0</v>
      </c>
      <c r="I1866" s="32">
        <v>43190</v>
      </c>
      <c r="J1866" s="32">
        <v>42405</v>
      </c>
      <c r="K1866" s="30"/>
      <c r="L1866" s="32">
        <v>42310</v>
      </c>
      <c r="M1866" s="30">
        <v>2127</v>
      </c>
      <c r="N1866" s="30">
        <v>0</v>
      </c>
      <c r="O1866" s="30">
        <v>35.450000000000003</v>
      </c>
      <c r="P1866" s="30">
        <v>425.4</v>
      </c>
      <c r="Q1866" s="30">
        <v>35.450000000000003</v>
      </c>
      <c r="R1866" s="30">
        <v>425.4</v>
      </c>
      <c r="S1866" s="30">
        <v>1026.31</v>
      </c>
      <c r="T1866" s="30">
        <v>1100.69</v>
      </c>
      <c r="U1866" s="30">
        <v>1100.69</v>
      </c>
      <c r="V1866" s="30">
        <v>35.450000000000003</v>
      </c>
      <c r="W1866" s="30">
        <v>425.4</v>
      </c>
      <c r="X1866" s="30">
        <v>35.450000000000003</v>
      </c>
      <c r="Y1866" s="30">
        <v>425.4</v>
      </c>
      <c r="Z1866" s="30">
        <v>1026.31</v>
      </c>
      <c r="AA1866" s="30">
        <v>2160.71</v>
      </c>
      <c r="AB1866" s="30">
        <v>0</v>
      </c>
      <c r="AC1866" s="30">
        <v>0</v>
      </c>
      <c r="AD1866" s="30">
        <v>0</v>
      </c>
    </row>
    <row r="1867" spans="1:30" hidden="1">
      <c r="A1867" s="30" t="s">
        <v>2885</v>
      </c>
      <c r="B1867" s="30" t="s">
        <v>2877</v>
      </c>
      <c r="C1867" s="30" t="b">
        <v>1</v>
      </c>
      <c r="D1867" s="30" t="s">
        <v>1240</v>
      </c>
      <c r="E1867" s="30" t="s">
        <v>10607</v>
      </c>
      <c r="F1867" s="30"/>
      <c r="G1867" s="30" t="s">
        <v>10608</v>
      </c>
      <c r="H1867" s="30">
        <v>0</v>
      </c>
      <c r="I1867" s="32">
        <v>43190</v>
      </c>
      <c r="J1867" s="32">
        <v>42405</v>
      </c>
      <c r="K1867" s="30"/>
      <c r="L1867" s="32">
        <v>42310</v>
      </c>
      <c r="M1867" s="30">
        <v>2127</v>
      </c>
      <c r="N1867" s="30">
        <v>0</v>
      </c>
      <c r="O1867" s="30">
        <v>35.450000000000003</v>
      </c>
      <c r="P1867" s="30">
        <v>425.4</v>
      </c>
      <c r="Q1867" s="30">
        <v>35.450000000000003</v>
      </c>
      <c r="R1867" s="30">
        <v>425.4</v>
      </c>
      <c r="S1867" s="30">
        <v>1026.31</v>
      </c>
      <c r="T1867" s="30">
        <v>1100.69</v>
      </c>
      <c r="U1867" s="30">
        <v>1100.69</v>
      </c>
      <c r="V1867" s="30">
        <v>35.450000000000003</v>
      </c>
      <c r="W1867" s="30">
        <v>425.4</v>
      </c>
      <c r="X1867" s="30">
        <v>35.450000000000003</v>
      </c>
      <c r="Y1867" s="30">
        <v>425.4</v>
      </c>
      <c r="Z1867" s="30">
        <v>1026.31</v>
      </c>
      <c r="AA1867" s="30">
        <v>2160.71</v>
      </c>
      <c r="AB1867" s="30">
        <v>0</v>
      </c>
      <c r="AC1867" s="30">
        <v>0</v>
      </c>
      <c r="AD1867" s="30">
        <v>0</v>
      </c>
    </row>
    <row r="1868" spans="1:30" hidden="1">
      <c r="A1868" s="30" t="s">
        <v>2886</v>
      </c>
      <c r="B1868" s="30" t="s">
        <v>2877</v>
      </c>
      <c r="C1868" s="30" t="b">
        <v>1</v>
      </c>
      <c r="D1868" s="30" t="s">
        <v>1240</v>
      </c>
      <c r="E1868" s="30" t="s">
        <v>10607</v>
      </c>
      <c r="F1868" s="30"/>
      <c r="G1868" s="30" t="s">
        <v>10608</v>
      </c>
      <c r="H1868" s="30">
        <v>0</v>
      </c>
      <c r="I1868" s="32">
        <v>43190</v>
      </c>
      <c r="J1868" s="32">
        <v>42405</v>
      </c>
      <c r="K1868" s="30"/>
      <c r="L1868" s="32">
        <v>42310</v>
      </c>
      <c r="M1868" s="30">
        <v>2127</v>
      </c>
      <c r="N1868" s="30">
        <v>0</v>
      </c>
      <c r="O1868" s="30">
        <v>35.450000000000003</v>
      </c>
      <c r="P1868" s="30">
        <v>425.4</v>
      </c>
      <c r="Q1868" s="30">
        <v>35.450000000000003</v>
      </c>
      <c r="R1868" s="30">
        <v>425.4</v>
      </c>
      <c r="S1868" s="30">
        <v>1026.31</v>
      </c>
      <c r="T1868" s="30">
        <v>1100.69</v>
      </c>
      <c r="U1868" s="30">
        <v>1100.69</v>
      </c>
      <c r="V1868" s="30">
        <v>35.450000000000003</v>
      </c>
      <c r="W1868" s="30">
        <v>425.4</v>
      </c>
      <c r="X1868" s="30">
        <v>35.450000000000003</v>
      </c>
      <c r="Y1868" s="30">
        <v>425.4</v>
      </c>
      <c r="Z1868" s="30">
        <v>1026.31</v>
      </c>
      <c r="AA1868" s="30">
        <v>2160.71</v>
      </c>
      <c r="AB1868" s="30">
        <v>0</v>
      </c>
      <c r="AC1868" s="30">
        <v>0</v>
      </c>
      <c r="AD1868" s="30">
        <v>0</v>
      </c>
    </row>
    <row r="1869" spans="1:30" hidden="1">
      <c r="A1869" s="30" t="s">
        <v>2887</v>
      </c>
      <c r="B1869" s="30" t="s">
        <v>2877</v>
      </c>
      <c r="C1869" s="30" t="b">
        <v>1</v>
      </c>
      <c r="D1869" s="30" t="s">
        <v>1240</v>
      </c>
      <c r="E1869" s="30" t="s">
        <v>10607</v>
      </c>
      <c r="F1869" s="30"/>
      <c r="G1869" s="30" t="s">
        <v>10608</v>
      </c>
      <c r="H1869" s="30">
        <v>0</v>
      </c>
      <c r="I1869" s="32">
        <v>43190</v>
      </c>
      <c r="J1869" s="32">
        <v>42405</v>
      </c>
      <c r="K1869" s="30"/>
      <c r="L1869" s="32">
        <v>42310</v>
      </c>
      <c r="M1869" s="30">
        <v>2127</v>
      </c>
      <c r="N1869" s="30">
        <v>0</v>
      </c>
      <c r="O1869" s="30">
        <v>35.450000000000003</v>
      </c>
      <c r="P1869" s="30">
        <v>425.4</v>
      </c>
      <c r="Q1869" s="30">
        <v>35.450000000000003</v>
      </c>
      <c r="R1869" s="30">
        <v>425.4</v>
      </c>
      <c r="S1869" s="30">
        <v>1026.31</v>
      </c>
      <c r="T1869" s="30">
        <v>1100.69</v>
      </c>
      <c r="U1869" s="30">
        <v>1100.69</v>
      </c>
      <c r="V1869" s="30">
        <v>35.450000000000003</v>
      </c>
      <c r="W1869" s="30">
        <v>425.4</v>
      </c>
      <c r="X1869" s="30">
        <v>35.450000000000003</v>
      </c>
      <c r="Y1869" s="30">
        <v>425.4</v>
      </c>
      <c r="Z1869" s="30">
        <v>1026.31</v>
      </c>
      <c r="AA1869" s="30">
        <v>2160.71</v>
      </c>
      <c r="AB1869" s="30">
        <v>0</v>
      </c>
      <c r="AC1869" s="30">
        <v>0</v>
      </c>
      <c r="AD1869" s="30">
        <v>0</v>
      </c>
    </row>
    <row r="1870" spans="1:30" hidden="1">
      <c r="A1870" s="30" t="s">
        <v>2888</v>
      </c>
      <c r="B1870" s="30" t="s">
        <v>2877</v>
      </c>
      <c r="C1870" s="30" t="b">
        <v>1</v>
      </c>
      <c r="D1870" s="30" t="s">
        <v>1240</v>
      </c>
      <c r="E1870" s="30" t="s">
        <v>10607</v>
      </c>
      <c r="F1870" s="30"/>
      <c r="G1870" s="30" t="s">
        <v>10608</v>
      </c>
      <c r="H1870" s="30">
        <v>0</v>
      </c>
      <c r="I1870" s="32">
        <v>43190</v>
      </c>
      <c r="J1870" s="32">
        <v>42405</v>
      </c>
      <c r="K1870" s="30"/>
      <c r="L1870" s="32">
        <v>42310</v>
      </c>
      <c r="M1870" s="30">
        <v>2127</v>
      </c>
      <c r="N1870" s="30">
        <v>0</v>
      </c>
      <c r="O1870" s="30">
        <v>35.450000000000003</v>
      </c>
      <c r="P1870" s="30">
        <v>425.4</v>
      </c>
      <c r="Q1870" s="30">
        <v>35.450000000000003</v>
      </c>
      <c r="R1870" s="30">
        <v>425.4</v>
      </c>
      <c r="S1870" s="30">
        <v>1026.31</v>
      </c>
      <c r="T1870" s="30">
        <v>1100.69</v>
      </c>
      <c r="U1870" s="30">
        <v>1100.69</v>
      </c>
      <c r="V1870" s="30">
        <v>35.450000000000003</v>
      </c>
      <c r="W1870" s="30">
        <v>425.4</v>
      </c>
      <c r="X1870" s="30">
        <v>35.450000000000003</v>
      </c>
      <c r="Y1870" s="30">
        <v>425.4</v>
      </c>
      <c r="Z1870" s="30">
        <v>1026.31</v>
      </c>
      <c r="AA1870" s="30">
        <v>2160.71</v>
      </c>
      <c r="AB1870" s="30">
        <v>0</v>
      </c>
      <c r="AC1870" s="30">
        <v>0</v>
      </c>
      <c r="AD1870" s="30">
        <v>0</v>
      </c>
    </row>
    <row r="1871" spans="1:30" hidden="1">
      <c r="A1871" s="30" t="s">
        <v>2889</v>
      </c>
      <c r="B1871" s="30" t="s">
        <v>2877</v>
      </c>
      <c r="C1871" s="30" t="b">
        <v>1</v>
      </c>
      <c r="D1871" s="30" t="s">
        <v>1240</v>
      </c>
      <c r="E1871" s="30" t="s">
        <v>10607</v>
      </c>
      <c r="F1871" s="30"/>
      <c r="G1871" s="30" t="s">
        <v>10608</v>
      </c>
      <c r="H1871" s="30">
        <v>0</v>
      </c>
      <c r="I1871" s="32">
        <v>43190</v>
      </c>
      <c r="J1871" s="32">
        <v>42405</v>
      </c>
      <c r="K1871" s="30"/>
      <c r="L1871" s="32">
        <v>42310</v>
      </c>
      <c r="M1871" s="30">
        <v>2127</v>
      </c>
      <c r="N1871" s="30">
        <v>0</v>
      </c>
      <c r="O1871" s="30">
        <v>35.450000000000003</v>
      </c>
      <c r="P1871" s="30">
        <v>425.4</v>
      </c>
      <c r="Q1871" s="30">
        <v>35.450000000000003</v>
      </c>
      <c r="R1871" s="30">
        <v>425.4</v>
      </c>
      <c r="S1871" s="30">
        <v>1026.31</v>
      </c>
      <c r="T1871" s="30">
        <v>1100.69</v>
      </c>
      <c r="U1871" s="30">
        <v>1100.69</v>
      </c>
      <c r="V1871" s="30">
        <v>35.450000000000003</v>
      </c>
      <c r="W1871" s="30">
        <v>425.4</v>
      </c>
      <c r="X1871" s="30">
        <v>35.450000000000003</v>
      </c>
      <c r="Y1871" s="30">
        <v>425.4</v>
      </c>
      <c r="Z1871" s="30">
        <v>1026.31</v>
      </c>
      <c r="AA1871" s="30">
        <v>2160.71</v>
      </c>
      <c r="AB1871" s="30">
        <v>0</v>
      </c>
      <c r="AC1871" s="30">
        <v>0</v>
      </c>
      <c r="AD1871" s="30">
        <v>0</v>
      </c>
    </row>
    <row r="1872" spans="1:30" hidden="1">
      <c r="A1872" s="30" t="s">
        <v>2890</v>
      </c>
      <c r="B1872" s="30" t="s">
        <v>2877</v>
      </c>
      <c r="C1872" s="30" t="b">
        <v>1</v>
      </c>
      <c r="D1872" s="30" t="s">
        <v>1240</v>
      </c>
      <c r="E1872" s="30" t="s">
        <v>10607</v>
      </c>
      <c r="F1872" s="30"/>
      <c r="G1872" s="30" t="s">
        <v>10608</v>
      </c>
      <c r="H1872" s="30">
        <v>0</v>
      </c>
      <c r="I1872" s="32">
        <v>43190</v>
      </c>
      <c r="J1872" s="32">
        <v>42405</v>
      </c>
      <c r="K1872" s="30"/>
      <c r="L1872" s="32">
        <v>42310</v>
      </c>
      <c r="M1872" s="30">
        <v>2127</v>
      </c>
      <c r="N1872" s="30">
        <v>0</v>
      </c>
      <c r="O1872" s="30">
        <v>35.450000000000003</v>
      </c>
      <c r="P1872" s="30">
        <v>425.4</v>
      </c>
      <c r="Q1872" s="30">
        <v>35.450000000000003</v>
      </c>
      <c r="R1872" s="30">
        <v>425.4</v>
      </c>
      <c r="S1872" s="30">
        <v>1026.31</v>
      </c>
      <c r="T1872" s="30">
        <v>1100.69</v>
      </c>
      <c r="U1872" s="30">
        <v>1100.69</v>
      </c>
      <c r="V1872" s="30">
        <v>35.450000000000003</v>
      </c>
      <c r="W1872" s="30">
        <v>425.4</v>
      </c>
      <c r="X1872" s="30">
        <v>35.450000000000003</v>
      </c>
      <c r="Y1872" s="30">
        <v>425.4</v>
      </c>
      <c r="Z1872" s="30">
        <v>1026.31</v>
      </c>
      <c r="AA1872" s="30">
        <v>2160.71</v>
      </c>
      <c r="AB1872" s="30">
        <v>0</v>
      </c>
      <c r="AC1872" s="30">
        <v>0</v>
      </c>
      <c r="AD1872" s="30">
        <v>0</v>
      </c>
    </row>
    <row r="1873" spans="1:30" hidden="1">
      <c r="A1873" s="30" t="s">
        <v>2891</v>
      </c>
      <c r="B1873" s="30" t="s">
        <v>2877</v>
      </c>
      <c r="C1873" s="30" t="b">
        <v>1</v>
      </c>
      <c r="D1873" s="30" t="s">
        <v>1240</v>
      </c>
      <c r="E1873" s="30" t="s">
        <v>10607</v>
      </c>
      <c r="F1873" s="30"/>
      <c r="G1873" s="30" t="s">
        <v>10608</v>
      </c>
      <c r="H1873" s="30">
        <v>0</v>
      </c>
      <c r="I1873" s="32">
        <v>43190</v>
      </c>
      <c r="J1873" s="32">
        <v>42405</v>
      </c>
      <c r="K1873" s="30"/>
      <c r="L1873" s="32">
        <v>42310</v>
      </c>
      <c r="M1873" s="30">
        <v>2127</v>
      </c>
      <c r="N1873" s="30">
        <v>0</v>
      </c>
      <c r="O1873" s="30">
        <v>35.450000000000003</v>
      </c>
      <c r="P1873" s="30">
        <v>425.4</v>
      </c>
      <c r="Q1873" s="30">
        <v>35.450000000000003</v>
      </c>
      <c r="R1873" s="30">
        <v>425.4</v>
      </c>
      <c r="S1873" s="30">
        <v>1026.31</v>
      </c>
      <c r="T1873" s="30">
        <v>1100.69</v>
      </c>
      <c r="U1873" s="30">
        <v>1100.69</v>
      </c>
      <c r="V1873" s="30">
        <v>35.450000000000003</v>
      </c>
      <c r="W1873" s="30">
        <v>425.4</v>
      </c>
      <c r="X1873" s="30">
        <v>35.450000000000003</v>
      </c>
      <c r="Y1873" s="30">
        <v>425.4</v>
      </c>
      <c r="Z1873" s="30">
        <v>1026.31</v>
      </c>
      <c r="AA1873" s="30">
        <v>2160.71</v>
      </c>
      <c r="AB1873" s="30">
        <v>0</v>
      </c>
      <c r="AC1873" s="30">
        <v>0</v>
      </c>
      <c r="AD1873" s="30">
        <v>0</v>
      </c>
    </row>
    <row r="1874" spans="1:30" hidden="1">
      <c r="A1874" s="30" t="s">
        <v>2892</v>
      </c>
      <c r="B1874" s="30" t="s">
        <v>2877</v>
      </c>
      <c r="C1874" s="30" t="b">
        <v>1</v>
      </c>
      <c r="D1874" s="30" t="s">
        <v>1240</v>
      </c>
      <c r="E1874" s="30" t="s">
        <v>10607</v>
      </c>
      <c r="F1874" s="30"/>
      <c r="G1874" s="30" t="s">
        <v>10608</v>
      </c>
      <c r="H1874" s="30">
        <v>0</v>
      </c>
      <c r="I1874" s="32">
        <v>43190</v>
      </c>
      <c r="J1874" s="32">
        <v>42405</v>
      </c>
      <c r="K1874" s="30"/>
      <c r="L1874" s="32">
        <v>42310</v>
      </c>
      <c r="M1874" s="30">
        <v>2127</v>
      </c>
      <c r="N1874" s="30">
        <v>0</v>
      </c>
      <c r="O1874" s="30">
        <v>35.450000000000003</v>
      </c>
      <c r="P1874" s="30">
        <v>425.4</v>
      </c>
      <c r="Q1874" s="30">
        <v>35.450000000000003</v>
      </c>
      <c r="R1874" s="30">
        <v>425.4</v>
      </c>
      <c r="S1874" s="30">
        <v>1026.31</v>
      </c>
      <c r="T1874" s="30">
        <v>1100.69</v>
      </c>
      <c r="U1874" s="30">
        <v>1100.69</v>
      </c>
      <c r="V1874" s="30">
        <v>35.450000000000003</v>
      </c>
      <c r="W1874" s="30">
        <v>425.4</v>
      </c>
      <c r="X1874" s="30">
        <v>35.450000000000003</v>
      </c>
      <c r="Y1874" s="30">
        <v>425.4</v>
      </c>
      <c r="Z1874" s="30">
        <v>1026.31</v>
      </c>
      <c r="AA1874" s="30">
        <v>2160.71</v>
      </c>
      <c r="AB1874" s="30">
        <v>0</v>
      </c>
      <c r="AC1874" s="30">
        <v>0</v>
      </c>
      <c r="AD1874" s="30">
        <v>0</v>
      </c>
    </row>
    <row r="1875" spans="1:30" hidden="1">
      <c r="A1875" s="30" t="s">
        <v>2893</v>
      </c>
      <c r="B1875" s="30" t="s">
        <v>2877</v>
      </c>
      <c r="C1875" s="30" t="b">
        <v>1</v>
      </c>
      <c r="D1875" s="30" t="s">
        <v>1240</v>
      </c>
      <c r="E1875" s="30" t="s">
        <v>10607</v>
      </c>
      <c r="F1875" s="30"/>
      <c r="G1875" s="30" t="s">
        <v>10608</v>
      </c>
      <c r="H1875" s="30">
        <v>0</v>
      </c>
      <c r="I1875" s="32">
        <v>43190</v>
      </c>
      <c r="J1875" s="32">
        <v>42405</v>
      </c>
      <c r="K1875" s="30"/>
      <c r="L1875" s="32">
        <v>42310</v>
      </c>
      <c r="M1875" s="30">
        <v>2127</v>
      </c>
      <c r="N1875" s="30">
        <v>0</v>
      </c>
      <c r="O1875" s="30">
        <v>35.450000000000003</v>
      </c>
      <c r="P1875" s="30">
        <v>425.4</v>
      </c>
      <c r="Q1875" s="30">
        <v>35.450000000000003</v>
      </c>
      <c r="R1875" s="30">
        <v>425.4</v>
      </c>
      <c r="S1875" s="30">
        <v>1026.31</v>
      </c>
      <c r="T1875" s="30">
        <v>1100.69</v>
      </c>
      <c r="U1875" s="30">
        <v>1100.69</v>
      </c>
      <c r="V1875" s="30">
        <v>35.450000000000003</v>
      </c>
      <c r="W1875" s="30">
        <v>425.4</v>
      </c>
      <c r="X1875" s="30">
        <v>35.450000000000003</v>
      </c>
      <c r="Y1875" s="30">
        <v>425.4</v>
      </c>
      <c r="Z1875" s="30">
        <v>1026.31</v>
      </c>
      <c r="AA1875" s="30">
        <v>2160.71</v>
      </c>
      <c r="AB1875" s="30">
        <v>0</v>
      </c>
      <c r="AC1875" s="30">
        <v>0</v>
      </c>
      <c r="AD1875" s="30">
        <v>0</v>
      </c>
    </row>
    <row r="1876" spans="1:30" hidden="1">
      <c r="A1876" s="30" t="s">
        <v>2894</v>
      </c>
      <c r="B1876" s="30" t="s">
        <v>2877</v>
      </c>
      <c r="C1876" s="30" t="b">
        <v>1</v>
      </c>
      <c r="D1876" s="30" t="s">
        <v>1240</v>
      </c>
      <c r="E1876" s="30" t="s">
        <v>10607</v>
      </c>
      <c r="F1876" s="30"/>
      <c r="G1876" s="30" t="s">
        <v>10608</v>
      </c>
      <c r="H1876" s="30">
        <v>0</v>
      </c>
      <c r="I1876" s="32">
        <v>43190</v>
      </c>
      <c r="J1876" s="32">
        <v>42405</v>
      </c>
      <c r="K1876" s="30"/>
      <c r="L1876" s="32">
        <v>42310</v>
      </c>
      <c r="M1876" s="30">
        <v>2127</v>
      </c>
      <c r="N1876" s="30">
        <v>0</v>
      </c>
      <c r="O1876" s="30">
        <v>35.450000000000003</v>
      </c>
      <c r="P1876" s="30">
        <v>425.4</v>
      </c>
      <c r="Q1876" s="30">
        <v>35.450000000000003</v>
      </c>
      <c r="R1876" s="30">
        <v>425.4</v>
      </c>
      <c r="S1876" s="30">
        <v>1026.31</v>
      </c>
      <c r="T1876" s="30">
        <v>1100.69</v>
      </c>
      <c r="U1876" s="30">
        <v>1100.69</v>
      </c>
      <c r="V1876" s="30">
        <v>35.450000000000003</v>
      </c>
      <c r="W1876" s="30">
        <v>425.4</v>
      </c>
      <c r="X1876" s="30">
        <v>35.450000000000003</v>
      </c>
      <c r="Y1876" s="30">
        <v>425.4</v>
      </c>
      <c r="Z1876" s="30">
        <v>1026.31</v>
      </c>
      <c r="AA1876" s="30">
        <v>2160.71</v>
      </c>
      <c r="AB1876" s="30">
        <v>0</v>
      </c>
      <c r="AC1876" s="30">
        <v>0</v>
      </c>
      <c r="AD1876" s="30">
        <v>0</v>
      </c>
    </row>
    <row r="1877" spans="1:30" hidden="1">
      <c r="A1877" s="30" t="s">
        <v>2895</v>
      </c>
      <c r="B1877" s="30" t="s">
        <v>2877</v>
      </c>
      <c r="C1877" s="30" t="b">
        <v>1</v>
      </c>
      <c r="D1877" s="30" t="s">
        <v>1240</v>
      </c>
      <c r="E1877" s="30" t="s">
        <v>10607</v>
      </c>
      <c r="F1877" s="30"/>
      <c r="G1877" s="30" t="s">
        <v>10608</v>
      </c>
      <c r="H1877" s="30">
        <v>0</v>
      </c>
      <c r="I1877" s="32">
        <v>43190</v>
      </c>
      <c r="J1877" s="32">
        <v>42405</v>
      </c>
      <c r="K1877" s="30"/>
      <c r="L1877" s="32">
        <v>42310</v>
      </c>
      <c r="M1877" s="30">
        <v>2127</v>
      </c>
      <c r="N1877" s="30">
        <v>0</v>
      </c>
      <c r="O1877" s="30">
        <v>35.450000000000003</v>
      </c>
      <c r="P1877" s="30">
        <v>425.4</v>
      </c>
      <c r="Q1877" s="30">
        <v>35.450000000000003</v>
      </c>
      <c r="R1877" s="30">
        <v>425.4</v>
      </c>
      <c r="S1877" s="30">
        <v>1026.31</v>
      </c>
      <c r="T1877" s="30">
        <v>1100.69</v>
      </c>
      <c r="U1877" s="30">
        <v>1100.69</v>
      </c>
      <c r="V1877" s="30">
        <v>35.450000000000003</v>
      </c>
      <c r="W1877" s="30">
        <v>425.4</v>
      </c>
      <c r="X1877" s="30">
        <v>35.450000000000003</v>
      </c>
      <c r="Y1877" s="30">
        <v>425.4</v>
      </c>
      <c r="Z1877" s="30">
        <v>1026.31</v>
      </c>
      <c r="AA1877" s="30">
        <v>2160.71</v>
      </c>
      <c r="AB1877" s="30">
        <v>0</v>
      </c>
      <c r="AC1877" s="30">
        <v>0</v>
      </c>
      <c r="AD1877" s="30">
        <v>0</v>
      </c>
    </row>
    <row r="1878" spans="1:30" hidden="1">
      <c r="A1878" s="30" t="s">
        <v>2896</v>
      </c>
      <c r="B1878" s="30" t="s">
        <v>2877</v>
      </c>
      <c r="C1878" s="30" t="b">
        <v>1</v>
      </c>
      <c r="D1878" s="30" t="s">
        <v>1240</v>
      </c>
      <c r="E1878" s="30" t="s">
        <v>10607</v>
      </c>
      <c r="F1878" s="30"/>
      <c r="G1878" s="30" t="s">
        <v>10608</v>
      </c>
      <c r="H1878" s="30">
        <v>0</v>
      </c>
      <c r="I1878" s="32">
        <v>43190</v>
      </c>
      <c r="J1878" s="32">
        <v>42405</v>
      </c>
      <c r="K1878" s="30"/>
      <c r="L1878" s="32">
        <v>42310</v>
      </c>
      <c r="M1878" s="30">
        <v>2127</v>
      </c>
      <c r="N1878" s="30">
        <v>0</v>
      </c>
      <c r="O1878" s="30">
        <v>35.450000000000003</v>
      </c>
      <c r="P1878" s="30">
        <v>425.4</v>
      </c>
      <c r="Q1878" s="30">
        <v>35.450000000000003</v>
      </c>
      <c r="R1878" s="30">
        <v>425.4</v>
      </c>
      <c r="S1878" s="30">
        <v>1026.31</v>
      </c>
      <c r="T1878" s="30">
        <v>1100.69</v>
      </c>
      <c r="U1878" s="30">
        <v>1100.69</v>
      </c>
      <c r="V1878" s="30">
        <v>35.450000000000003</v>
      </c>
      <c r="W1878" s="30">
        <v>425.4</v>
      </c>
      <c r="X1878" s="30">
        <v>35.450000000000003</v>
      </c>
      <c r="Y1878" s="30">
        <v>425.4</v>
      </c>
      <c r="Z1878" s="30">
        <v>1026.31</v>
      </c>
      <c r="AA1878" s="30">
        <v>2160.71</v>
      </c>
      <c r="AB1878" s="30">
        <v>0</v>
      </c>
      <c r="AC1878" s="30">
        <v>0</v>
      </c>
      <c r="AD1878" s="30">
        <v>0</v>
      </c>
    </row>
    <row r="1879" spans="1:30" hidden="1">
      <c r="A1879" s="30" t="s">
        <v>2897</v>
      </c>
      <c r="B1879" s="30" t="s">
        <v>2877</v>
      </c>
      <c r="C1879" s="30" t="b">
        <v>1</v>
      </c>
      <c r="D1879" s="30" t="s">
        <v>1240</v>
      </c>
      <c r="E1879" s="30" t="s">
        <v>10607</v>
      </c>
      <c r="F1879" s="30"/>
      <c r="G1879" s="30" t="s">
        <v>10608</v>
      </c>
      <c r="H1879" s="30">
        <v>0</v>
      </c>
      <c r="I1879" s="32">
        <v>43190</v>
      </c>
      <c r="J1879" s="32">
        <v>42405</v>
      </c>
      <c r="K1879" s="30"/>
      <c r="L1879" s="32">
        <v>42310</v>
      </c>
      <c r="M1879" s="30">
        <v>2127</v>
      </c>
      <c r="N1879" s="30">
        <v>0</v>
      </c>
      <c r="O1879" s="30">
        <v>35.450000000000003</v>
      </c>
      <c r="P1879" s="30">
        <v>425.4</v>
      </c>
      <c r="Q1879" s="30">
        <v>35.450000000000003</v>
      </c>
      <c r="R1879" s="30">
        <v>425.4</v>
      </c>
      <c r="S1879" s="30">
        <v>1026.31</v>
      </c>
      <c r="T1879" s="30">
        <v>1100.69</v>
      </c>
      <c r="U1879" s="30">
        <v>1100.69</v>
      </c>
      <c r="V1879" s="30">
        <v>35.450000000000003</v>
      </c>
      <c r="W1879" s="30">
        <v>425.4</v>
      </c>
      <c r="X1879" s="30">
        <v>35.450000000000003</v>
      </c>
      <c r="Y1879" s="30">
        <v>425.4</v>
      </c>
      <c r="Z1879" s="30">
        <v>1026.31</v>
      </c>
      <c r="AA1879" s="30">
        <v>2160.71</v>
      </c>
      <c r="AB1879" s="30">
        <v>0</v>
      </c>
      <c r="AC1879" s="30">
        <v>0</v>
      </c>
      <c r="AD1879" s="30">
        <v>0</v>
      </c>
    </row>
    <row r="1880" spans="1:30" hidden="1">
      <c r="A1880" s="30" t="s">
        <v>2898</v>
      </c>
      <c r="B1880" s="30" t="s">
        <v>2877</v>
      </c>
      <c r="C1880" s="30" t="b">
        <v>1</v>
      </c>
      <c r="D1880" s="30" t="s">
        <v>1240</v>
      </c>
      <c r="E1880" s="30" t="s">
        <v>10607</v>
      </c>
      <c r="F1880" s="30"/>
      <c r="G1880" s="30" t="s">
        <v>10608</v>
      </c>
      <c r="H1880" s="30">
        <v>0</v>
      </c>
      <c r="I1880" s="32">
        <v>43190</v>
      </c>
      <c r="J1880" s="32">
        <v>42405</v>
      </c>
      <c r="K1880" s="30"/>
      <c r="L1880" s="32">
        <v>42310</v>
      </c>
      <c r="M1880" s="30">
        <v>2127</v>
      </c>
      <c r="N1880" s="30">
        <v>0</v>
      </c>
      <c r="O1880" s="30">
        <v>35.450000000000003</v>
      </c>
      <c r="P1880" s="30">
        <v>425.4</v>
      </c>
      <c r="Q1880" s="30">
        <v>35.450000000000003</v>
      </c>
      <c r="R1880" s="30">
        <v>425.4</v>
      </c>
      <c r="S1880" s="30">
        <v>1026.31</v>
      </c>
      <c r="T1880" s="30">
        <v>1100.69</v>
      </c>
      <c r="U1880" s="30">
        <v>1100.69</v>
      </c>
      <c r="V1880" s="30">
        <v>35.450000000000003</v>
      </c>
      <c r="W1880" s="30">
        <v>425.4</v>
      </c>
      <c r="X1880" s="30">
        <v>35.450000000000003</v>
      </c>
      <c r="Y1880" s="30">
        <v>425.4</v>
      </c>
      <c r="Z1880" s="30">
        <v>1026.31</v>
      </c>
      <c r="AA1880" s="30">
        <v>2160.71</v>
      </c>
      <c r="AB1880" s="30">
        <v>0</v>
      </c>
      <c r="AC1880" s="30">
        <v>0</v>
      </c>
      <c r="AD1880" s="30">
        <v>0</v>
      </c>
    </row>
    <row r="1881" spans="1:30" hidden="1">
      <c r="A1881" s="30" t="s">
        <v>2899</v>
      </c>
      <c r="B1881" s="30" t="s">
        <v>2877</v>
      </c>
      <c r="C1881" s="30" t="b">
        <v>1</v>
      </c>
      <c r="D1881" s="30" t="s">
        <v>1240</v>
      </c>
      <c r="E1881" s="30" t="s">
        <v>10607</v>
      </c>
      <c r="F1881" s="30"/>
      <c r="G1881" s="30" t="s">
        <v>10608</v>
      </c>
      <c r="H1881" s="30">
        <v>0</v>
      </c>
      <c r="I1881" s="32">
        <v>43190</v>
      </c>
      <c r="J1881" s="32">
        <v>42405</v>
      </c>
      <c r="K1881" s="30"/>
      <c r="L1881" s="32">
        <v>42310</v>
      </c>
      <c r="M1881" s="30">
        <v>2127</v>
      </c>
      <c r="N1881" s="30">
        <v>0</v>
      </c>
      <c r="O1881" s="30">
        <v>35.450000000000003</v>
      </c>
      <c r="P1881" s="30">
        <v>425.4</v>
      </c>
      <c r="Q1881" s="30">
        <v>35.450000000000003</v>
      </c>
      <c r="R1881" s="30">
        <v>425.4</v>
      </c>
      <c r="S1881" s="30">
        <v>1026.31</v>
      </c>
      <c r="T1881" s="30">
        <v>1100.69</v>
      </c>
      <c r="U1881" s="30">
        <v>1100.69</v>
      </c>
      <c r="V1881" s="30">
        <v>35.450000000000003</v>
      </c>
      <c r="W1881" s="30">
        <v>425.4</v>
      </c>
      <c r="X1881" s="30">
        <v>35.450000000000003</v>
      </c>
      <c r="Y1881" s="30">
        <v>425.4</v>
      </c>
      <c r="Z1881" s="30">
        <v>1026.31</v>
      </c>
      <c r="AA1881" s="30">
        <v>2160.71</v>
      </c>
      <c r="AB1881" s="30">
        <v>0</v>
      </c>
      <c r="AC1881" s="30">
        <v>0</v>
      </c>
      <c r="AD1881" s="30">
        <v>0</v>
      </c>
    </row>
    <row r="1882" spans="1:30" hidden="1">
      <c r="A1882" s="30" t="s">
        <v>2900</v>
      </c>
      <c r="B1882" s="30" t="s">
        <v>2877</v>
      </c>
      <c r="C1882" s="30" t="b">
        <v>1</v>
      </c>
      <c r="D1882" s="30" t="s">
        <v>1240</v>
      </c>
      <c r="E1882" s="30" t="s">
        <v>10607</v>
      </c>
      <c r="F1882" s="30"/>
      <c r="G1882" s="30" t="s">
        <v>10608</v>
      </c>
      <c r="H1882" s="30">
        <v>0</v>
      </c>
      <c r="I1882" s="32">
        <v>43190</v>
      </c>
      <c r="J1882" s="32">
        <v>42405</v>
      </c>
      <c r="K1882" s="30"/>
      <c r="L1882" s="32">
        <v>42310</v>
      </c>
      <c r="M1882" s="30">
        <v>2127</v>
      </c>
      <c r="N1882" s="30">
        <v>0</v>
      </c>
      <c r="O1882" s="30">
        <v>35.450000000000003</v>
      </c>
      <c r="P1882" s="30">
        <v>425.4</v>
      </c>
      <c r="Q1882" s="30">
        <v>35.450000000000003</v>
      </c>
      <c r="R1882" s="30">
        <v>425.4</v>
      </c>
      <c r="S1882" s="30">
        <v>1026.31</v>
      </c>
      <c r="T1882" s="30">
        <v>1100.69</v>
      </c>
      <c r="U1882" s="30">
        <v>1100.69</v>
      </c>
      <c r="V1882" s="30">
        <v>35.450000000000003</v>
      </c>
      <c r="W1882" s="30">
        <v>425.4</v>
      </c>
      <c r="X1882" s="30">
        <v>35.450000000000003</v>
      </c>
      <c r="Y1882" s="30">
        <v>425.4</v>
      </c>
      <c r="Z1882" s="30">
        <v>1026.31</v>
      </c>
      <c r="AA1882" s="30">
        <v>2160.71</v>
      </c>
      <c r="AB1882" s="30">
        <v>0</v>
      </c>
      <c r="AC1882" s="30">
        <v>0</v>
      </c>
      <c r="AD1882" s="30">
        <v>0</v>
      </c>
    </row>
    <row r="1883" spans="1:30" hidden="1">
      <c r="A1883" s="30" t="s">
        <v>2901</v>
      </c>
      <c r="B1883" s="30" t="s">
        <v>2877</v>
      </c>
      <c r="C1883" s="30" t="b">
        <v>1</v>
      </c>
      <c r="D1883" s="30" t="s">
        <v>1240</v>
      </c>
      <c r="E1883" s="30" t="s">
        <v>10607</v>
      </c>
      <c r="F1883" s="30"/>
      <c r="G1883" s="30" t="s">
        <v>10608</v>
      </c>
      <c r="H1883" s="30">
        <v>0</v>
      </c>
      <c r="I1883" s="32">
        <v>43190</v>
      </c>
      <c r="J1883" s="32">
        <v>42405</v>
      </c>
      <c r="K1883" s="30"/>
      <c r="L1883" s="32">
        <v>42310</v>
      </c>
      <c r="M1883" s="30">
        <v>2127</v>
      </c>
      <c r="N1883" s="30">
        <v>0</v>
      </c>
      <c r="O1883" s="30">
        <v>35.450000000000003</v>
      </c>
      <c r="P1883" s="30">
        <v>425.4</v>
      </c>
      <c r="Q1883" s="30">
        <v>35.450000000000003</v>
      </c>
      <c r="R1883" s="30">
        <v>425.4</v>
      </c>
      <c r="S1883" s="30">
        <v>1026.31</v>
      </c>
      <c r="T1883" s="30">
        <v>1100.69</v>
      </c>
      <c r="U1883" s="30">
        <v>1100.69</v>
      </c>
      <c r="V1883" s="30">
        <v>35.450000000000003</v>
      </c>
      <c r="W1883" s="30">
        <v>425.4</v>
      </c>
      <c r="X1883" s="30">
        <v>35.450000000000003</v>
      </c>
      <c r="Y1883" s="30">
        <v>425.4</v>
      </c>
      <c r="Z1883" s="30">
        <v>1026.31</v>
      </c>
      <c r="AA1883" s="30">
        <v>2160.71</v>
      </c>
      <c r="AB1883" s="30">
        <v>0</v>
      </c>
      <c r="AC1883" s="30">
        <v>0</v>
      </c>
      <c r="AD1883" s="30">
        <v>0</v>
      </c>
    </row>
    <row r="1884" spans="1:30" hidden="1">
      <c r="A1884" s="30" t="s">
        <v>2902</v>
      </c>
      <c r="B1884" s="30" t="s">
        <v>2877</v>
      </c>
      <c r="C1884" s="30" t="b">
        <v>1</v>
      </c>
      <c r="D1884" s="30" t="s">
        <v>1240</v>
      </c>
      <c r="E1884" s="30" t="s">
        <v>10607</v>
      </c>
      <c r="F1884" s="30"/>
      <c r="G1884" s="30" t="s">
        <v>10608</v>
      </c>
      <c r="H1884" s="30">
        <v>0</v>
      </c>
      <c r="I1884" s="32">
        <v>43190</v>
      </c>
      <c r="J1884" s="32">
        <v>42405</v>
      </c>
      <c r="K1884" s="30"/>
      <c r="L1884" s="32">
        <v>42310</v>
      </c>
      <c r="M1884" s="30">
        <v>2127</v>
      </c>
      <c r="N1884" s="30">
        <v>0</v>
      </c>
      <c r="O1884" s="30">
        <v>35.450000000000003</v>
      </c>
      <c r="P1884" s="30">
        <v>425.4</v>
      </c>
      <c r="Q1884" s="30">
        <v>35.450000000000003</v>
      </c>
      <c r="R1884" s="30">
        <v>425.4</v>
      </c>
      <c r="S1884" s="30">
        <v>1026.31</v>
      </c>
      <c r="T1884" s="30">
        <v>1100.69</v>
      </c>
      <c r="U1884" s="30">
        <v>1100.69</v>
      </c>
      <c r="V1884" s="30">
        <v>35.450000000000003</v>
      </c>
      <c r="W1884" s="30">
        <v>425.4</v>
      </c>
      <c r="X1884" s="30">
        <v>35.450000000000003</v>
      </c>
      <c r="Y1884" s="30">
        <v>425.4</v>
      </c>
      <c r="Z1884" s="30">
        <v>1026.31</v>
      </c>
      <c r="AA1884" s="30">
        <v>2160.71</v>
      </c>
      <c r="AB1884" s="30">
        <v>0</v>
      </c>
      <c r="AC1884" s="30">
        <v>0</v>
      </c>
      <c r="AD1884" s="30">
        <v>0</v>
      </c>
    </row>
    <row r="1885" spans="1:30" hidden="1">
      <c r="A1885" s="30" t="s">
        <v>2903</v>
      </c>
      <c r="B1885" s="30" t="s">
        <v>2877</v>
      </c>
      <c r="C1885" s="30" t="b">
        <v>1</v>
      </c>
      <c r="D1885" s="30" t="s">
        <v>1240</v>
      </c>
      <c r="E1885" s="30" t="s">
        <v>10607</v>
      </c>
      <c r="F1885" s="30"/>
      <c r="G1885" s="30" t="s">
        <v>10608</v>
      </c>
      <c r="H1885" s="30">
        <v>0</v>
      </c>
      <c r="I1885" s="32">
        <v>43190</v>
      </c>
      <c r="J1885" s="32">
        <v>42405</v>
      </c>
      <c r="K1885" s="30"/>
      <c r="L1885" s="32">
        <v>42310</v>
      </c>
      <c r="M1885" s="30">
        <v>2127</v>
      </c>
      <c r="N1885" s="30">
        <v>0</v>
      </c>
      <c r="O1885" s="30">
        <v>35.450000000000003</v>
      </c>
      <c r="P1885" s="30">
        <v>425.4</v>
      </c>
      <c r="Q1885" s="30">
        <v>35.450000000000003</v>
      </c>
      <c r="R1885" s="30">
        <v>425.4</v>
      </c>
      <c r="S1885" s="30">
        <v>1026.31</v>
      </c>
      <c r="T1885" s="30">
        <v>1100.69</v>
      </c>
      <c r="U1885" s="30">
        <v>1100.69</v>
      </c>
      <c r="V1885" s="30">
        <v>35.450000000000003</v>
      </c>
      <c r="W1885" s="30">
        <v>425.4</v>
      </c>
      <c r="X1885" s="30">
        <v>35.450000000000003</v>
      </c>
      <c r="Y1885" s="30">
        <v>425.4</v>
      </c>
      <c r="Z1885" s="30">
        <v>1026.31</v>
      </c>
      <c r="AA1885" s="30">
        <v>2160.71</v>
      </c>
      <c r="AB1885" s="30">
        <v>0</v>
      </c>
      <c r="AC1885" s="30">
        <v>0</v>
      </c>
      <c r="AD1885" s="30">
        <v>0</v>
      </c>
    </row>
    <row r="1886" spans="1:30" hidden="1">
      <c r="A1886" s="30" t="s">
        <v>2904</v>
      </c>
      <c r="B1886" s="30" t="s">
        <v>2905</v>
      </c>
      <c r="C1886" s="30" t="b">
        <v>1</v>
      </c>
      <c r="D1886" s="30" t="s">
        <v>1240</v>
      </c>
      <c r="E1886" s="30" t="s">
        <v>10607</v>
      </c>
      <c r="F1886" s="30" t="s">
        <v>4134</v>
      </c>
      <c r="G1886" s="30" t="s">
        <v>10608</v>
      </c>
      <c r="H1886" s="30">
        <v>0</v>
      </c>
      <c r="I1886" s="32">
        <v>43190</v>
      </c>
      <c r="J1886" s="32">
        <v>42405</v>
      </c>
      <c r="K1886" s="30"/>
      <c r="L1886" s="32">
        <v>42310</v>
      </c>
      <c r="M1886" s="30">
        <v>75575.350000000006</v>
      </c>
      <c r="N1886" s="30">
        <v>0</v>
      </c>
      <c r="O1886" s="30">
        <v>1259.5899999999999</v>
      </c>
      <c r="P1886" s="30">
        <v>15115.08</v>
      </c>
      <c r="Q1886" s="30">
        <v>1259.5899999999999</v>
      </c>
      <c r="R1886" s="30">
        <v>15115.08</v>
      </c>
      <c r="S1886" s="30">
        <v>36466.160000000003</v>
      </c>
      <c r="T1886" s="30">
        <v>39109.19</v>
      </c>
      <c r="U1886" s="30">
        <v>39109.19</v>
      </c>
      <c r="V1886" s="30">
        <v>1259.5899999999999</v>
      </c>
      <c r="W1886" s="30">
        <v>15115.08</v>
      </c>
      <c r="X1886" s="30">
        <v>1259.5899999999999</v>
      </c>
      <c r="Y1886" s="30">
        <v>15115.08</v>
      </c>
      <c r="Z1886" s="30">
        <v>36466.160000000003</v>
      </c>
      <c r="AA1886" s="30">
        <v>76772.990000000005</v>
      </c>
      <c r="AB1886" s="30">
        <v>0</v>
      </c>
      <c r="AC1886" s="30">
        <v>0</v>
      </c>
      <c r="AD1886" s="30">
        <v>0</v>
      </c>
    </row>
    <row r="1887" spans="1:30" hidden="1">
      <c r="A1887" s="30" t="s">
        <v>2906</v>
      </c>
      <c r="B1887" s="30" t="s">
        <v>2907</v>
      </c>
      <c r="C1887" s="30" t="b">
        <v>1</v>
      </c>
      <c r="D1887" s="30" t="s">
        <v>1240</v>
      </c>
      <c r="E1887" s="30" t="s">
        <v>10607</v>
      </c>
      <c r="F1887" s="30" t="s">
        <v>4134</v>
      </c>
      <c r="G1887" s="30" t="s">
        <v>10608</v>
      </c>
      <c r="H1887" s="30">
        <v>0</v>
      </c>
      <c r="I1887" s="32">
        <v>43190</v>
      </c>
      <c r="J1887" s="32">
        <v>42405</v>
      </c>
      <c r="K1887" s="30"/>
      <c r="L1887" s="32">
        <v>42310</v>
      </c>
      <c r="M1887" s="30">
        <v>8684.26</v>
      </c>
      <c r="N1887" s="30">
        <v>0</v>
      </c>
      <c r="O1887" s="30">
        <v>144.74</v>
      </c>
      <c r="P1887" s="30">
        <v>1736.88</v>
      </c>
      <c r="Q1887" s="30">
        <v>144.74</v>
      </c>
      <c r="R1887" s="30">
        <v>1736.88</v>
      </c>
      <c r="S1887" s="30">
        <v>4190.34</v>
      </c>
      <c r="T1887" s="30">
        <v>4493.92</v>
      </c>
      <c r="U1887" s="30">
        <v>4493.92</v>
      </c>
      <c r="V1887" s="30">
        <v>144.74</v>
      </c>
      <c r="W1887" s="30">
        <v>1736.88</v>
      </c>
      <c r="X1887" s="30">
        <v>144.74</v>
      </c>
      <c r="Y1887" s="30">
        <v>1736.88</v>
      </c>
      <c r="Z1887" s="30">
        <v>4190.34</v>
      </c>
      <c r="AA1887" s="30">
        <v>8821.8799999999992</v>
      </c>
      <c r="AB1887" s="30">
        <v>0</v>
      </c>
      <c r="AC1887" s="30">
        <v>0</v>
      </c>
      <c r="AD1887" s="30">
        <v>0</v>
      </c>
    </row>
    <row r="1888" spans="1:30" hidden="1">
      <c r="A1888" s="30" t="s">
        <v>2908</v>
      </c>
      <c r="B1888" s="30" t="s">
        <v>2907</v>
      </c>
      <c r="C1888" s="30" t="b">
        <v>1</v>
      </c>
      <c r="D1888" s="30" t="s">
        <v>1240</v>
      </c>
      <c r="E1888" s="30" t="s">
        <v>10607</v>
      </c>
      <c r="F1888" s="30" t="s">
        <v>4134</v>
      </c>
      <c r="G1888" s="30" t="s">
        <v>10608</v>
      </c>
      <c r="H1888" s="30">
        <v>0</v>
      </c>
      <c r="I1888" s="32">
        <v>43190</v>
      </c>
      <c r="J1888" s="32">
        <v>42405</v>
      </c>
      <c r="K1888" s="30"/>
      <c r="L1888" s="32">
        <v>42310</v>
      </c>
      <c r="M1888" s="30">
        <v>8684.26</v>
      </c>
      <c r="N1888" s="30">
        <v>0</v>
      </c>
      <c r="O1888" s="30">
        <v>144.74</v>
      </c>
      <c r="P1888" s="30">
        <v>1736.88</v>
      </c>
      <c r="Q1888" s="30">
        <v>144.74</v>
      </c>
      <c r="R1888" s="30">
        <v>1736.88</v>
      </c>
      <c r="S1888" s="30">
        <v>4190.34</v>
      </c>
      <c r="T1888" s="30">
        <v>4493.92</v>
      </c>
      <c r="U1888" s="30">
        <v>4493.92</v>
      </c>
      <c r="V1888" s="30">
        <v>144.74</v>
      </c>
      <c r="W1888" s="30">
        <v>1736.88</v>
      </c>
      <c r="X1888" s="30">
        <v>144.74</v>
      </c>
      <c r="Y1888" s="30">
        <v>1736.88</v>
      </c>
      <c r="Z1888" s="30">
        <v>4190.34</v>
      </c>
      <c r="AA1888" s="30">
        <v>8821.8799999999992</v>
      </c>
      <c r="AB1888" s="30">
        <v>0</v>
      </c>
      <c r="AC1888" s="30">
        <v>0</v>
      </c>
      <c r="AD1888" s="30">
        <v>0</v>
      </c>
    </row>
    <row r="1889" spans="1:30" hidden="1">
      <c r="A1889" s="30" t="s">
        <v>2909</v>
      </c>
      <c r="B1889" s="30" t="s">
        <v>2907</v>
      </c>
      <c r="C1889" s="30" t="b">
        <v>1</v>
      </c>
      <c r="D1889" s="30" t="s">
        <v>1240</v>
      </c>
      <c r="E1889" s="30" t="s">
        <v>10607</v>
      </c>
      <c r="F1889" s="30" t="s">
        <v>4134</v>
      </c>
      <c r="G1889" s="30" t="s">
        <v>10608</v>
      </c>
      <c r="H1889" s="30">
        <v>0</v>
      </c>
      <c r="I1889" s="32">
        <v>43190</v>
      </c>
      <c r="J1889" s="32">
        <v>42405</v>
      </c>
      <c r="K1889" s="30"/>
      <c r="L1889" s="32">
        <v>42310</v>
      </c>
      <c r="M1889" s="30">
        <v>8684.26</v>
      </c>
      <c r="N1889" s="30">
        <v>0</v>
      </c>
      <c r="O1889" s="30">
        <v>144.74</v>
      </c>
      <c r="P1889" s="30">
        <v>1736.88</v>
      </c>
      <c r="Q1889" s="30">
        <v>144.74</v>
      </c>
      <c r="R1889" s="30">
        <v>1736.88</v>
      </c>
      <c r="S1889" s="30">
        <v>4190.34</v>
      </c>
      <c r="T1889" s="30">
        <v>4493.92</v>
      </c>
      <c r="U1889" s="30">
        <v>4493.92</v>
      </c>
      <c r="V1889" s="30">
        <v>144.74</v>
      </c>
      <c r="W1889" s="30">
        <v>1736.88</v>
      </c>
      <c r="X1889" s="30">
        <v>144.74</v>
      </c>
      <c r="Y1889" s="30">
        <v>1736.88</v>
      </c>
      <c r="Z1889" s="30">
        <v>4190.34</v>
      </c>
      <c r="AA1889" s="30">
        <v>8821.8799999999992</v>
      </c>
      <c r="AB1889" s="30">
        <v>0</v>
      </c>
      <c r="AC1889" s="30">
        <v>0</v>
      </c>
      <c r="AD1889" s="30">
        <v>0</v>
      </c>
    </row>
    <row r="1890" spans="1:30" hidden="1">
      <c r="A1890" s="30" t="s">
        <v>2910</v>
      </c>
      <c r="B1890" s="30" t="s">
        <v>2911</v>
      </c>
      <c r="C1890" s="30" t="b">
        <v>1</v>
      </c>
      <c r="D1890" s="30" t="s">
        <v>1240</v>
      </c>
      <c r="E1890" s="30" t="s">
        <v>10607</v>
      </c>
      <c r="F1890" s="30" t="s">
        <v>4134</v>
      </c>
      <c r="G1890" s="30" t="s">
        <v>10608</v>
      </c>
      <c r="H1890" s="30">
        <v>0</v>
      </c>
      <c r="I1890" s="32">
        <v>43190</v>
      </c>
      <c r="J1890" s="32">
        <v>42405</v>
      </c>
      <c r="K1890" s="30"/>
      <c r="L1890" s="32">
        <v>42310</v>
      </c>
      <c r="M1890" s="30">
        <v>3572.41</v>
      </c>
      <c r="N1890" s="30">
        <v>0</v>
      </c>
      <c r="O1890" s="30">
        <v>59.54</v>
      </c>
      <c r="P1890" s="30">
        <v>714.48</v>
      </c>
      <c r="Q1890" s="30">
        <v>59.54</v>
      </c>
      <c r="R1890" s="30">
        <v>714.48</v>
      </c>
      <c r="S1890" s="30">
        <v>1723.73</v>
      </c>
      <c r="T1890" s="30">
        <v>1848.68</v>
      </c>
      <c r="U1890" s="30">
        <v>1848.68</v>
      </c>
      <c r="V1890" s="30">
        <v>59.54</v>
      </c>
      <c r="W1890" s="30">
        <v>714.48</v>
      </c>
      <c r="X1890" s="30">
        <v>59.54</v>
      </c>
      <c r="Y1890" s="30">
        <v>714.48</v>
      </c>
      <c r="Z1890" s="30">
        <v>1723.73</v>
      </c>
      <c r="AA1890" s="30">
        <v>3629.02</v>
      </c>
      <c r="AB1890" s="30">
        <v>0</v>
      </c>
      <c r="AC1890" s="30">
        <v>0</v>
      </c>
      <c r="AD1890" s="30">
        <v>0</v>
      </c>
    </row>
    <row r="1891" spans="1:30" hidden="1">
      <c r="A1891" s="30" t="s">
        <v>2912</v>
      </c>
      <c r="B1891" s="30" t="s">
        <v>2911</v>
      </c>
      <c r="C1891" s="30" t="b">
        <v>1</v>
      </c>
      <c r="D1891" s="30" t="s">
        <v>1240</v>
      </c>
      <c r="E1891" s="30" t="s">
        <v>10607</v>
      </c>
      <c r="F1891" s="30" t="s">
        <v>4134</v>
      </c>
      <c r="G1891" s="30" t="s">
        <v>10608</v>
      </c>
      <c r="H1891" s="30">
        <v>0</v>
      </c>
      <c r="I1891" s="32">
        <v>43190</v>
      </c>
      <c r="J1891" s="32">
        <v>42405</v>
      </c>
      <c r="K1891" s="30"/>
      <c r="L1891" s="32">
        <v>42310</v>
      </c>
      <c r="M1891" s="30">
        <v>3572.41</v>
      </c>
      <c r="N1891" s="30">
        <v>0</v>
      </c>
      <c r="O1891" s="30">
        <v>59.54</v>
      </c>
      <c r="P1891" s="30">
        <v>714.48</v>
      </c>
      <c r="Q1891" s="30">
        <v>59.54</v>
      </c>
      <c r="R1891" s="30">
        <v>714.48</v>
      </c>
      <c r="S1891" s="30">
        <v>1723.73</v>
      </c>
      <c r="T1891" s="30">
        <v>1848.68</v>
      </c>
      <c r="U1891" s="30">
        <v>1848.68</v>
      </c>
      <c r="V1891" s="30">
        <v>59.54</v>
      </c>
      <c r="W1891" s="30">
        <v>714.48</v>
      </c>
      <c r="X1891" s="30">
        <v>59.54</v>
      </c>
      <c r="Y1891" s="30">
        <v>714.48</v>
      </c>
      <c r="Z1891" s="30">
        <v>1723.73</v>
      </c>
      <c r="AA1891" s="30">
        <v>3629.02</v>
      </c>
      <c r="AB1891" s="30">
        <v>0</v>
      </c>
      <c r="AC1891" s="30">
        <v>0</v>
      </c>
      <c r="AD1891" s="30">
        <v>0</v>
      </c>
    </row>
    <row r="1892" spans="1:30" hidden="1">
      <c r="A1892" s="30" t="s">
        <v>2913</v>
      </c>
      <c r="B1892" s="30" t="s">
        <v>2911</v>
      </c>
      <c r="C1892" s="30" t="b">
        <v>1</v>
      </c>
      <c r="D1892" s="30" t="s">
        <v>1240</v>
      </c>
      <c r="E1892" s="30" t="s">
        <v>10607</v>
      </c>
      <c r="F1892" s="30" t="s">
        <v>4134</v>
      </c>
      <c r="G1892" s="30" t="s">
        <v>10608</v>
      </c>
      <c r="H1892" s="30">
        <v>0</v>
      </c>
      <c r="I1892" s="32">
        <v>43190</v>
      </c>
      <c r="J1892" s="32">
        <v>42405</v>
      </c>
      <c r="K1892" s="30"/>
      <c r="L1892" s="32">
        <v>42310</v>
      </c>
      <c r="M1892" s="30">
        <v>3572.41</v>
      </c>
      <c r="N1892" s="30">
        <v>0</v>
      </c>
      <c r="O1892" s="30">
        <v>59.54</v>
      </c>
      <c r="P1892" s="30">
        <v>714.48</v>
      </c>
      <c r="Q1892" s="30">
        <v>59.54</v>
      </c>
      <c r="R1892" s="30">
        <v>714.48</v>
      </c>
      <c r="S1892" s="30">
        <v>1723.73</v>
      </c>
      <c r="T1892" s="30">
        <v>1848.68</v>
      </c>
      <c r="U1892" s="30">
        <v>1848.68</v>
      </c>
      <c r="V1892" s="30">
        <v>59.54</v>
      </c>
      <c r="W1892" s="30">
        <v>714.48</v>
      </c>
      <c r="X1892" s="30">
        <v>59.54</v>
      </c>
      <c r="Y1892" s="30">
        <v>714.48</v>
      </c>
      <c r="Z1892" s="30">
        <v>1723.73</v>
      </c>
      <c r="AA1892" s="30">
        <v>3629.02</v>
      </c>
      <c r="AB1892" s="30">
        <v>0</v>
      </c>
      <c r="AC1892" s="30">
        <v>0</v>
      </c>
      <c r="AD1892" s="30">
        <v>0</v>
      </c>
    </row>
    <row r="1893" spans="1:30" hidden="1">
      <c r="A1893" s="30" t="s">
        <v>2914</v>
      </c>
      <c r="B1893" s="30" t="s">
        <v>2911</v>
      </c>
      <c r="C1893" s="30" t="b">
        <v>1</v>
      </c>
      <c r="D1893" s="30" t="s">
        <v>1240</v>
      </c>
      <c r="E1893" s="30" t="s">
        <v>10607</v>
      </c>
      <c r="F1893" s="30" t="s">
        <v>4134</v>
      </c>
      <c r="G1893" s="30" t="s">
        <v>10608</v>
      </c>
      <c r="H1893" s="30">
        <v>0</v>
      </c>
      <c r="I1893" s="32">
        <v>43190</v>
      </c>
      <c r="J1893" s="32">
        <v>42405</v>
      </c>
      <c r="K1893" s="30"/>
      <c r="L1893" s="32">
        <v>42310</v>
      </c>
      <c r="M1893" s="30">
        <v>3572.41</v>
      </c>
      <c r="N1893" s="30">
        <v>0</v>
      </c>
      <c r="O1893" s="30">
        <v>59.54</v>
      </c>
      <c r="P1893" s="30">
        <v>714.48</v>
      </c>
      <c r="Q1893" s="30">
        <v>59.54</v>
      </c>
      <c r="R1893" s="30">
        <v>714.48</v>
      </c>
      <c r="S1893" s="30">
        <v>1723.73</v>
      </c>
      <c r="T1893" s="30">
        <v>1848.68</v>
      </c>
      <c r="U1893" s="30">
        <v>1848.68</v>
      </c>
      <c r="V1893" s="30">
        <v>59.54</v>
      </c>
      <c r="W1893" s="30">
        <v>714.48</v>
      </c>
      <c r="X1893" s="30">
        <v>59.54</v>
      </c>
      <c r="Y1893" s="30">
        <v>714.48</v>
      </c>
      <c r="Z1893" s="30">
        <v>1723.73</v>
      </c>
      <c r="AA1893" s="30">
        <v>3629.02</v>
      </c>
      <c r="AB1893" s="30">
        <v>0</v>
      </c>
      <c r="AC1893" s="30">
        <v>0</v>
      </c>
      <c r="AD1893" s="30">
        <v>0</v>
      </c>
    </row>
    <row r="1894" spans="1:30" hidden="1">
      <c r="A1894" s="30" t="s">
        <v>2915</v>
      </c>
      <c r="B1894" s="30" t="s">
        <v>2911</v>
      </c>
      <c r="C1894" s="30" t="b">
        <v>1</v>
      </c>
      <c r="D1894" s="30" t="s">
        <v>1240</v>
      </c>
      <c r="E1894" s="30" t="s">
        <v>10607</v>
      </c>
      <c r="F1894" s="30" t="s">
        <v>4134</v>
      </c>
      <c r="G1894" s="30" t="s">
        <v>10608</v>
      </c>
      <c r="H1894" s="30">
        <v>0</v>
      </c>
      <c r="I1894" s="32">
        <v>43190</v>
      </c>
      <c r="J1894" s="32">
        <v>42405</v>
      </c>
      <c r="K1894" s="30"/>
      <c r="L1894" s="32">
        <v>42310</v>
      </c>
      <c r="M1894" s="30">
        <v>3572.41</v>
      </c>
      <c r="N1894" s="30">
        <v>0</v>
      </c>
      <c r="O1894" s="30">
        <v>59.54</v>
      </c>
      <c r="P1894" s="30">
        <v>714.48</v>
      </c>
      <c r="Q1894" s="30">
        <v>59.54</v>
      </c>
      <c r="R1894" s="30">
        <v>714.48</v>
      </c>
      <c r="S1894" s="30">
        <v>1723.73</v>
      </c>
      <c r="T1894" s="30">
        <v>1848.68</v>
      </c>
      <c r="U1894" s="30">
        <v>1848.68</v>
      </c>
      <c r="V1894" s="30">
        <v>59.54</v>
      </c>
      <c r="W1894" s="30">
        <v>714.48</v>
      </c>
      <c r="X1894" s="30">
        <v>59.54</v>
      </c>
      <c r="Y1894" s="30">
        <v>714.48</v>
      </c>
      <c r="Z1894" s="30">
        <v>1723.73</v>
      </c>
      <c r="AA1894" s="30">
        <v>3629.02</v>
      </c>
      <c r="AB1894" s="30">
        <v>0</v>
      </c>
      <c r="AC1894" s="30">
        <v>0</v>
      </c>
      <c r="AD1894" s="30">
        <v>0</v>
      </c>
    </row>
    <row r="1895" spans="1:30" hidden="1">
      <c r="A1895" s="30" t="s">
        <v>2916</v>
      </c>
      <c r="B1895" s="30" t="s">
        <v>2911</v>
      </c>
      <c r="C1895" s="30" t="b">
        <v>1</v>
      </c>
      <c r="D1895" s="30" t="s">
        <v>1240</v>
      </c>
      <c r="E1895" s="30" t="s">
        <v>10607</v>
      </c>
      <c r="F1895" s="30" t="s">
        <v>4134</v>
      </c>
      <c r="G1895" s="30" t="s">
        <v>10608</v>
      </c>
      <c r="H1895" s="30">
        <v>0</v>
      </c>
      <c r="I1895" s="32">
        <v>43190</v>
      </c>
      <c r="J1895" s="32">
        <v>42405</v>
      </c>
      <c r="K1895" s="30"/>
      <c r="L1895" s="32">
        <v>42310</v>
      </c>
      <c r="M1895" s="30">
        <v>3572.41</v>
      </c>
      <c r="N1895" s="30">
        <v>0</v>
      </c>
      <c r="O1895" s="30">
        <v>59.54</v>
      </c>
      <c r="P1895" s="30">
        <v>714.48</v>
      </c>
      <c r="Q1895" s="30">
        <v>59.54</v>
      </c>
      <c r="R1895" s="30">
        <v>714.48</v>
      </c>
      <c r="S1895" s="30">
        <v>1723.73</v>
      </c>
      <c r="T1895" s="30">
        <v>1848.68</v>
      </c>
      <c r="U1895" s="30">
        <v>1848.68</v>
      </c>
      <c r="V1895" s="30">
        <v>59.54</v>
      </c>
      <c r="W1895" s="30">
        <v>714.48</v>
      </c>
      <c r="X1895" s="30">
        <v>59.54</v>
      </c>
      <c r="Y1895" s="30">
        <v>714.48</v>
      </c>
      <c r="Z1895" s="30">
        <v>1723.73</v>
      </c>
      <c r="AA1895" s="30">
        <v>3629.02</v>
      </c>
      <c r="AB1895" s="30">
        <v>0</v>
      </c>
      <c r="AC1895" s="30">
        <v>0</v>
      </c>
      <c r="AD1895" s="30">
        <v>0</v>
      </c>
    </row>
    <row r="1896" spans="1:30" hidden="1">
      <c r="A1896" s="30" t="s">
        <v>2917</v>
      </c>
      <c r="B1896" s="30" t="s">
        <v>2911</v>
      </c>
      <c r="C1896" s="30" t="b">
        <v>1</v>
      </c>
      <c r="D1896" s="30" t="s">
        <v>1240</v>
      </c>
      <c r="E1896" s="30" t="s">
        <v>10607</v>
      </c>
      <c r="F1896" s="30" t="s">
        <v>4134</v>
      </c>
      <c r="G1896" s="30" t="s">
        <v>10608</v>
      </c>
      <c r="H1896" s="30">
        <v>0</v>
      </c>
      <c r="I1896" s="32">
        <v>43190</v>
      </c>
      <c r="J1896" s="32">
        <v>42405</v>
      </c>
      <c r="K1896" s="30"/>
      <c r="L1896" s="32">
        <v>42310</v>
      </c>
      <c r="M1896" s="30">
        <v>3572.41</v>
      </c>
      <c r="N1896" s="30">
        <v>0</v>
      </c>
      <c r="O1896" s="30">
        <v>59.54</v>
      </c>
      <c r="P1896" s="30">
        <v>714.48</v>
      </c>
      <c r="Q1896" s="30">
        <v>59.54</v>
      </c>
      <c r="R1896" s="30">
        <v>714.48</v>
      </c>
      <c r="S1896" s="30">
        <v>1723.73</v>
      </c>
      <c r="T1896" s="30">
        <v>1848.68</v>
      </c>
      <c r="U1896" s="30">
        <v>1848.68</v>
      </c>
      <c r="V1896" s="30">
        <v>59.54</v>
      </c>
      <c r="W1896" s="30">
        <v>714.48</v>
      </c>
      <c r="X1896" s="30">
        <v>59.54</v>
      </c>
      <c r="Y1896" s="30">
        <v>714.48</v>
      </c>
      <c r="Z1896" s="30">
        <v>1723.73</v>
      </c>
      <c r="AA1896" s="30">
        <v>3629.02</v>
      </c>
      <c r="AB1896" s="30">
        <v>0</v>
      </c>
      <c r="AC1896" s="30">
        <v>0</v>
      </c>
      <c r="AD1896" s="30">
        <v>0</v>
      </c>
    </row>
    <row r="1897" spans="1:30" hidden="1">
      <c r="A1897" s="30" t="s">
        <v>2918</v>
      </c>
      <c r="B1897" s="30" t="s">
        <v>2911</v>
      </c>
      <c r="C1897" s="30" t="b">
        <v>1</v>
      </c>
      <c r="D1897" s="30" t="s">
        <v>1240</v>
      </c>
      <c r="E1897" s="30" t="s">
        <v>10607</v>
      </c>
      <c r="F1897" s="30" t="s">
        <v>4134</v>
      </c>
      <c r="G1897" s="30" t="s">
        <v>10608</v>
      </c>
      <c r="H1897" s="30">
        <v>0</v>
      </c>
      <c r="I1897" s="32">
        <v>43190</v>
      </c>
      <c r="J1897" s="32">
        <v>42405</v>
      </c>
      <c r="K1897" s="30"/>
      <c r="L1897" s="32">
        <v>42310</v>
      </c>
      <c r="M1897" s="30">
        <v>3572.41</v>
      </c>
      <c r="N1897" s="30">
        <v>0</v>
      </c>
      <c r="O1897" s="30">
        <v>59.54</v>
      </c>
      <c r="P1897" s="30">
        <v>714.48</v>
      </c>
      <c r="Q1897" s="30">
        <v>59.54</v>
      </c>
      <c r="R1897" s="30">
        <v>714.48</v>
      </c>
      <c r="S1897" s="30">
        <v>1723.73</v>
      </c>
      <c r="T1897" s="30">
        <v>1848.68</v>
      </c>
      <c r="U1897" s="30">
        <v>1848.68</v>
      </c>
      <c r="V1897" s="30">
        <v>59.54</v>
      </c>
      <c r="W1897" s="30">
        <v>714.48</v>
      </c>
      <c r="X1897" s="30">
        <v>59.54</v>
      </c>
      <c r="Y1897" s="30">
        <v>714.48</v>
      </c>
      <c r="Z1897" s="30">
        <v>1723.73</v>
      </c>
      <c r="AA1897" s="30">
        <v>3629.02</v>
      </c>
      <c r="AB1897" s="30">
        <v>0</v>
      </c>
      <c r="AC1897" s="30">
        <v>0</v>
      </c>
      <c r="AD1897" s="30">
        <v>0</v>
      </c>
    </row>
    <row r="1898" spans="1:30" hidden="1">
      <c r="A1898" s="30" t="s">
        <v>2919</v>
      </c>
      <c r="B1898" s="30" t="s">
        <v>2911</v>
      </c>
      <c r="C1898" s="30" t="b">
        <v>1</v>
      </c>
      <c r="D1898" s="30" t="s">
        <v>1240</v>
      </c>
      <c r="E1898" s="30" t="s">
        <v>10607</v>
      </c>
      <c r="F1898" s="30" t="s">
        <v>4134</v>
      </c>
      <c r="G1898" s="30" t="s">
        <v>10608</v>
      </c>
      <c r="H1898" s="30">
        <v>0</v>
      </c>
      <c r="I1898" s="32">
        <v>43190</v>
      </c>
      <c r="J1898" s="32">
        <v>42405</v>
      </c>
      <c r="K1898" s="30"/>
      <c r="L1898" s="32">
        <v>42310</v>
      </c>
      <c r="M1898" s="30">
        <v>3572.41</v>
      </c>
      <c r="N1898" s="30">
        <v>0</v>
      </c>
      <c r="O1898" s="30">
        <v>59.54</v>
      </c>
      <c r="P1898" s="30">
        <v>714.48</v>
      </c>
      <c r="Q1898" s="30">
        <v>59.54</v>
      </c>
      <c r="R1898" s="30">
        <v>714.48</v>
      </c>
      <c r="S1898" s="30">
        <v>1723.73</v>
      </c>
      <c r="T1898" s="30">
        <v>1848.68</v>
      </c>
      <c r="U1898" s="30">
        <v>1848.68</v>
      </c>
      <c r="V1898" s="30">
        <v>59.54</v>
      </c>
      <c r="W1898" s="30">
        <v>714.48</v>
      </c>
      <c r="X1898" s="30">
        <v>59.54</v>
      </c>
      <c r="Y1898" s="30">
        <v>714.48</v>
      </c>
      <c r="Z1898" s="30">
        <v>1723.73</v>
      </c>
      <c r="AA1898" s="30">
        <v>3629.02</v>
      </c>
      <c r="AB1898" s="30">
        <v>0</v>
      </c>
      <c r="AC1898" s="30">
        <v>0</v>
      </c>
      <c r="AD1898" s="30">
        <v>0</v>
      </c>
    </row>
    <row r="1899" spans="1:30" hidden="1">
      <c r="A1899" s="30" t="s">
        <v>2920</v>
      </c>
      <c r="B1899" s="30" t="s">
        <v>2911</v>
      </c>
      <c r="C1899" s="30" t="b">
        <v>1</v>
      </c>
      <c r="D1899" s="30" t="s">
        <v>1240</v>
      </c>
      <c r="E1899" s="30" t="s">
        <v>10607</v>
      </c>
      <c r="F1899" s="30" t="s">
        <v>4134</v>
      </c>
      <c r="G1899" s="30" t="s">
        <v>10608</v>
      </c>
      <c r="H1899" s="30">
        <v>0</v>
      </c>
      <c r="I1899" s="32">
        <v>43190</v>
      </c>
      <c r="J1899" s="32">
        <v>42405</v>
      </c>
      <c r="K1899" s="30"/>
      <c r="L1899" s="32">
        <v>42310</v>
      </c>
      <c r="M1899" s="30">
        <v>3572.41</v>
      </c>
      <c r="N1899" s="30">
        <v>0</v>
      </c>
      <c r="O1899" s="30">
        <v>59.54</v>
      </c>
      <c r="P1899" s="30">
        <v>714.48</v>
      </c>
      <c r="Q1899" s="30">
        <v>59.54</v>
      </c>
      <c r="R1899" s="30">
        <v>714.48</v>
      </c>
      <c r="S1899" s="30">
        <v>1723.73</v>
      </c>
      <c r="T1899" s="30">
        <v>1848.68</v>
      </c>
      <c r="U1899" s="30">
        <v>1848.68</v>
      </c>
      <c r="V1899" s="30">
        <v>59.54</v>
      </c>
      <c r="W1899" s="30">
        <v>714.48</v>
      </c>
      <c r="X1899" s="30">
        <v>59.54</v>
      </c>
      <c r="Y1899" s="30">
        <v>714.48</v>
      </c>
      <c r="Z1899" s="30">
        <v>1723.73</v>
      </c>
      <c r="AA1899" s="30">
        <v>3629.02</v>
      </c>
      <c r="AB1899" s="30">
        <v>0</v>
      </c>
      <c r="AC1899" s="30">
        <v>0</v>
      </c>
      <c r="AD1899" s="30">
        <v>0</v>
      </c>
    </row>
    <row r="1900" spans="1:30" hidden="1">
      <c r="A1900" s="30" t="s">
        <v>2921</v>
      </c>
      <c r="B1900" s="30" t="s">
        <v>2911</v>
      </c>
      <c r="C1900" s="30" t="b">
        <v>1</v>
      </c>
      <c r="D1900" s="30" t="s">
        <v>1240</v>
      </c>
      <c r="E1900" s="30" t="s">
        <v>10607</v>
      </c>
      <c r="F1900" s="30" t="s">
        <v>4134</v>
      </c>
      <c r="G1900" s="30" t="s">
        <v>10608</v>
      </c>
      <c r="H1900" s="30">
        <v>0</v>
      </c>
      <c r="I1900" s="32">
        <v>43190</v>
      </c>
      <c r="J1900" s="32">
        <v>42405</v>
      </c>
      <c r="K1900" s="30"/>
      <c r="L1900" s="32">
        <v>42310</v>
      </c>
      <c r="M1900" s="30">
        <v>3572.41</v>
      </c>
      <c r="N1900" s="30">
        <v>0</v>
      </c>
      <c r="O1900" s="30">
        <v>59.54</v>
      </c>
      <c r="P1900" s="30">
        <v>714.48</v>
      </c>
      <c r="Q1900" s="30">
        <v>59.54</v>
      </c>
      <c r="R1900" s="30">
        <v>714.48</v>
      </c>
      <c r="S1900" s="30">
        <v>1723.73</v>
      </c>
      <c r="T1900" s="30">
        <v>1848.68</v>
      </c>
      <c r="U1900" s="30">
        <v>1848.68</v>
      </c>
      <c r="V1900" s="30">
        <v>59.54</v>
      </c>
      <c r="W1900" s="30">
        <v>714.48</v>
      </c>
      <c r="X1900" s="30">
        <v>59.54</v>
      </c>
      <c r="Y1900" s="30">
        <v>714.48</v>
      </c>
      <c r="Z1900" s="30">
        <v>1723.73</v>
      </c>
      <c r="AA1900" s="30">
        <v>3629.02</v>
      </c>
      <c r="AB1900" s="30">
        <v>0</v>
      </c>
      <c r="AC1900" s="30">
        <v>0</v>
      </c>
      <c r="AD1900" s="30">
        <v>0</v>
      </c>
    </row>
    <row r="1901" spans="1:30" hidden="1">
      <c r="A1901" s="30" t="s">
        <v>2922</v>
      </c>
      <c r="B1901" s="30" t="s">
        <v>2911</v>
      </c>
      <c r="C1901" s="30" t="b">
        <v>1</v>
      </c>
      <c r="D1901" s="30" t="s">
        <v>1240</v>
      </c>
      <c r="E1901" s="30" t="s">
        <v>10607</v>
      </c>
      <c r="F1901" s="30" t="s">
        <v>4134</v>
      </c>
      <c r="G1901" s="30" t="s">
        <v>10608</v>
      </c>
      <c r="H1901" s="30">
        <v>0</v>
      </c>
      <c r="I1901" s="32">
        <v>43190</v>
      </c>
      <c r="J1901" s="32">
        <v>42405</v>
      </c>
      <c r="K1901" s="30"/>
      <c r="L1901" s="32">
        <v>42310</v>
      </c>
      <c r="M1901" s="30">
        <v>3572.41</v>
      </c>
      <c r="N1901" s="30">
        <v>0</v>
      </c>
      <c r="O1901" s="30">
        <v>59.54</v>
      </c>
      <c r="P1901" s="30">
        <v>714.48</v>
      </c>
      <c r="Q1901" s="30">
        <v>59.54</v>
      </c>
      <c r="R1901" s="30">
        <v>714.48</v>
      </c>
      <c r="S1901" s="30">
        <v>1723.73</v>
      </c>
      <c r="T1901" s="30">
        <v>1848.68</v>
      </c>
      <c r="U1901" s="30">
        <v>1848.68</v>
      </c>
      <c r="V1901" s="30">
        <v>59.54</v>
      </c>
      <c r="W1901" s="30">
        <v>714.48</v>
      </c>
      <c r="X1901" s="30">
        <v>59.54</v>
      </c>
      <c r="Y1901" s="30">
        <v>714.48</v>
      </c>
      <c r="Z1901" s="30">
        <v>1723.73</v>
      </c>
      <c r="AA1901" s="30">
        <v>3629.02</v>
      </c>
      <c r="AB1901" s="30">
        <v>0</v>
      </c>
      <c r="AC1901" s="30">
        <v>0</v>
      </c>
      <c r="AD1901" s="30">
        <v>0</v>
      </c>
    </row>
    <row r="1902" spans="1:30" hidden="1">
      <c r="A1902" s="30" t="s">
        <v>2923</v>
      </c>
      <c r="B1902" s="30" t="s">
        <v>2911</v>
      </c>
      <c r="C1902" s="30" t="b">
        <v>1</v>
      </c>
      <c r="D1902" s="30" t="s">
        <v>1240</v>
      </c>
      <c r="E1902" s="30" t="s">
        <v>10607</v>
      </c>
      <c r="F1902" s="30" t="s">
        <v>4134</v>
      </c>
      <c r="G1902" s="30" t="s">
        <v>10608</v>
      </c>
      <c r="H1902" s="30">
        <v>0</v>
      </c>
      <c r="I1902" s="32">
        <v>43190</v>
      </c>
      <c r="J1902" s="32">
        <v>42405</v>
      </c>
      <c r="K1902" s="30"/>
      <c r="L1902" s="32">
        <v>42310</v>
      </c>
      <c r="M1902" s="30">
        <v>3572.41</v>
      </c>
      <c r="N1902" s="30">
        <v>0</v>
      </c>
      <c r="O1902" s="30">
        <v>59.54</v>
      </c>
      <c r="P1902" s="30">
        <v>714.48</v>
      </c>
      <c r="Q1902" s="30">
        <v>59.54</v>
      </c>
      <c r="R1902" s="30">
        <v>714.48</v>
      </c>
      <c r="S1902" s="30">
        <v>1723.73</v>
      </c>
      <c r="T1902" s="30">
        <v>1848.68</v>
      </c>
      <c r="U1902" s="30">
        <v>1848.68</v>
      </c>
      <c r="V1902" s="30">
        <v>59.54</v>
      </c>
      <c r="W1902" s="30">
        <v>714.48</v>
      </c>
      <c r="X1902" s="30">
        <v>59.54</v>
      </c>
      <c r="Y1902" s="30">
        <v>714.48</v>
      </c>
      <c r="Z1902" s="30">
        <v>1723.73</v>
      </c>
      <c r="AA1902" s="30">
        <v>3629.02</v>
      </c>
      <c r="AB1902" s="30">
        <v>0</v>
      </c>
      <c r="AC1902" s="30">
        <v>0</v>
      </c>
      <c r="AD1902" s="30">
        <v>0</v>
      </c>
    </row>
    <row r="1903" spans="1:30" hidden="1">
      <c r="A1903" s="30" t="s">
        <v>2924</v>
      </c>
      <c r="B1903" s="30" t="s">
        <v>2911</v>
      </c>
      <c r="C1903" s="30" t="b">
        <v>1</v>
      </c>
      <c r="D1903" s="30" t="s">
        <v>1240</v>
      </c>
      <c r="E1903" s="30" t="s">
        <v>10607</v>
      </c>
      <c r="F1903" s="30" t="s">
        <v>4134</v>
      </c>
      <c r="G1903" s="30" t="s">
        <v>10608</v>
      </c>
      <c r="H1903" s="30">
        <v>0</v>
      </c>
      <c r="I1903" s="32">
        <v>43190</v>
      </c>
      <c r="J1903" s="32">
        <v>42405</v>
      </c>
      <c r="K1903" s="30"/>
      <c r="L1903" s="32">
        <v>42310</v>
      </c>
      <c r="M1903" s="30">
        <v>3572.41</v>
      </c>
      <c r="N1903" s="30">
        <v>0</v>
      </c>
      <c r="O1903" s="30">
        <v>59.54</v>
      </c>
      <c r="P1903" s="30">
        <v>714.48</v>
      </c>
      <c r="Q1903" s="30">
        <v>59.54</v>
      </c>
      <c r="R1903" s="30">
        <v>714.48</v>
      </c>
      <c r="S1903" s="30">
        <v>1723.73</v>
      </c>
      <c r="T1903" s="30">
        <v>1848.68</v>
      </c>
      <c r="U1903" s="30">
        <v>1848.68</v>
      </c>
      <c r="V1903" s="30">
        <v>59.54</v>
      </c>
      <c r="W1903" s="30">
        <v>714.48</v>
      </c>
      <c r="X1903" s="30">
        <v>59.54</v>
      </c>
      <c r="Y1903" s="30">
        <v>714.48</v>
      </c>
      <c r="Z1903" s="30">
        <v>1723.73</v>
      </c>
      <c r="AA1903" s="30">
        <v>3629.02</v>
      </c>
      <c r="AB1903" s="30">
        <v>0</v>
      </c>
      <c r="AC1903" s="30">
        <v>0</v>
      </c>
      <c r="AD1903" s="30">
        <v>0</v>
      </c>
    </row>
    <row r="1904" spans="1:30" hidden="1">
      <c r="A1904" s="30" t="s">
        <v>2925</v>
      </c>
      <c r="B1904" s="30" t="s">
        <v>2911</v>
      </c>
      <c r="C1904" s="30" t="b">
        <v>1</v>
      </c>
      <c r="D1904" s="30" t="s">
        <v>1240</v>
      </c>
      <c r="E1904" s="30" t="s">
        <v>10607</v>
      </c>
      <c r="F1904" s="30" t="s">
        <v>4134</v>
      </c>
      <c r="G1904" s="30" t="s">
        <v>10608</v>
      </c>
      <c r="H1904" s="30">
        <v>0</v>
      </c>
      <c r="I1904" s="32">
        <v>43190</v>
      </c>
      <c r="J1904" s="32">
        <v>42405</v>
      </c>
      <c r="K1904" s="30"/>
      <c r="L1904" s="32">
        <v>42310</v>
      </c>
      <c r="M1904" s="30">
        <v>3572.41</v>
      </c>
      <c r="N1904" s="30">
        <v>0</v>
      </c>
      <c r="O1904" s="30">
        <v>59.54</v>
      </c>
      <c r="P1904" s="30">
        <v>714.48</v>
      </c>
      <c r="Q1904" s="30">
        <v>59.54</v>
      </c>
      <c r="R1904" s="30">
        <v>714.48</v>
      </c>
      <c r="S1904" s="30">
        <v>1723.73</v>
      </c>
      <c r="T1904" s="30">
        <v>1848.68</v>
      </c>
      <c r="U1904" s="30">
        <v>1848.68</v>
      </c>
      <c r="V1904" s="30">
        <v>59.54</v>
      </c>
      <c r="W1904" s="30">
        <v>714.48</v>
      </c>
      <c r="X1904" s="30">
        <v>59.54</v>
      </c>
      <c r="Y1904" s="30">
        <v>714.48</v>
      </c>
      <c r="Z1904" s="30">
        <v>1723.73</v>
      </c>
      <c r="AA1904" s="30">
        <v>3629.02</v>
      </c>
      <c r="AB1904" s="30">
        <v>0</v>
      </c>
      <c r="AC1904" s="30">
        <v>0</v>
      </c>
      <c r="AD1904" s="30">
        <v>0</v>
      </c>
    </row>
    <row r="1905" spans="1:30" hidden="1">
      <c r="A1905" s="30" t="s">
        <v>2926</v>
      </c>
      <c r="B1905" s="30" t="s">
        <v>2911</v>
      </c>
      <c r="C1905" s="30" t="b">
        <v>1</v>
      </c>
      <c r="D1905" s="30" t="s">
        <v>1240</v>
      </c>
      <c r="E1905" s="30" t="s">
        <v>10607</v>
      </c>
      <c r="F1905" s="30" t="s">
        <v>4134</v>
      </c>
      <c r="G1905" s="30" t="s">
        <v>10608</v>
      </c>
      <c r="H1905" s="30">
        <v>0</v>
      </c>
      <c r="I1905" s="32">
        <v>43190</v>
      </c>
      <c r="J1905" s="32">
        <v>42405</v>
      </c>
      <c r="K1905" s="30"/>
      <c r="L1905" s="32">
        <v>42310</v>
      </c>
      <c r="M1905" s="30">
        <v>3572.41</v>
      </c>
      <c r="N1905" s="30">
        <v>0</v>
      </c>
      <c r="O1905" s="30">
        <v>59.54</v>
      </c>
      <c r="P1905" s="30">
        <v>714.48</v>
      </c>
      <c r="Q1905" s="30">
        <v>59.54</v>
      </c>
      <c r="R1905" s="30">
        <v>714.48</v>
      </c>
      <c r="S1905" s="30">
        <v>1723.73</v>
      </c>
      <c r="T1905" s="30">
        <v>1848.68</v>
      </c>
      <c r="U1905" s="30">
        <v>1848.68</v>
      </c>
      <c r="V1905" s="30">
        <v>59.54</v>
      </c>
      <c r="W1905" s="30">
        <v>714.48</v>
      </c>
      <c r="X1905" s="30">
        <v>59.54</v>
      </c>
      <c r="Y1905" s="30">
        <v>714.48</v>
      </c>
      <c r="Z1905" s="30">
        <v>1723.73</v>
      </c>
      <c r="AA1905" s="30">
        <v>3629.02</v>
      </c>
      <c r="AB1905" s="30">
        <v>0</v>
      </c>
      <c r="AC1905" s="30">
        <v>0</v>
      </c>
      <c r="AD1905" s="30">
        <v>0</v>
      </c>
    </row>
    <row r="1906" spans="1:30" hidden="1">
      <c r="A1906" s="30" t="s">
        <v>2927</v>
      </c>
      <c r="B1906" s="30" t="s">
        <v>2911</v>
      </c>
      <c r="C1906" s="30" t="b">
        <v>1</v>
      </c>
      <c r="D1906" s="30" t="s">
        <v>1240</v>
      </c>
      <c r="E1906" s="30" t="s">
        <v>10607</v>
      </c>
      <c r="F1906" s="30" t="s">
        <v>4134</v>
      </c>
      <c r="G1906" s="30" t="s">
        <v>10608</v>
      </c>
      <c r="H1906" s="30">
        <v>0</v>
      </c>
      <c r="I1906" s="32">
        <v>43190</v>
      </c>
      <c r="J1906" s="32">
        <v>42405</v>
      </c>
      <c r="K1906" s="30"/>
      <c r="L1906" s="32">
        <v>42310</v>
      </c>
      <c r="M1906" s="30">
        <v>3572.41</v>
      </c>
      <c r="N1906" s="30">
        <v>0</v>
      </c>
      <c r="O1906" s="30">
        <v>59.54</v>
      </c>
      <c r="P1906" s="30">
        <v>714.48</v>
      </c>
      <c r="Q1906" s="30">
        <v>59.54</v>
      </c>
      <c r="R1906" s="30">
        <v>714.48</v>
      </c>
      <c r="S1906" s="30">
        <v>1723.73</v>
      </c>
      <c r="T1906" s="30">
        <v>1848.68</v>
      </c>
      <c r="U1906" s="30">
        <v>1848.68</v>
      </c>
      <c r="V1906" s="30">
        <v>59.54</v>
      </c>
      <c r="W1906" s="30">
        <v>714.48</v>
      </c>
      <c r="X1906" s="30">
        <v>59.54</v>
      </c>
      <c r="Y1906" s="30">
        <v>714.48</v>
      </c>
      <c r="Z1906" s="30">
        <v>1723.73</v>
      </c>
      <c r="AA1906" s="30">
        <v>3629.02</v>
      </c>
      <c r="AB1906" s="30">
        <v>0</v>
      </c>
      <c r="AC1906" s="30">
        <v>0</v>
      </c>
      <c r="AD1906" s="30">
        <v>0</v>
      </c>
    </row>
    <row r="1907" spans="1:30" hidden="1">
      <c r="A1907" s="30" t="s">
        <v>2928</v>
      </c>
      <c r="B1907" s="30" t="s">
        <v>2911</v>
      </c>
      <c r="C1907" s="30" t="b">
        <v>1</v>
      </c>
      <c r="D1907" s="30" t="s">
        <v>1240</v>
      </c>
      <c r="E1907" s="30" t="s">
        <v>10607</v>
      </c>
      <c r="F1907" s="30" t="s">
        <v>4134</v>
      </c>
      <c r="G1907" s="30" t="s">
        <v>10608</v>
      </c>
      <c r="H1907" s="30">
        <v>0</v>
      </c>
      <c r="I1907" s="32">
        <v>43190</v>
      </c>
      <c r="J1907" s="32">
        <v>42405</v>
      </c>
      <c r="K1907" s="30"/>
      <c r="L1907" s="32">
        <v>42310</v>
      </c>
      <c r="M1907" s="30">
        <v>3572.41</v>
      </c>
      <c r="N1907" s="30">
        <v>0</v>
      </c>
      <c r="O1907" s="30">
        <v>59.54</v>
      </c>
      <c r="P1907" s="30">
        <v>714.48</v>
      </c>
      <c r="Q1907" s="30">
        <v>59.54</v>
      </c>
      <c r="R1907" s="30">
        <v>714.48</v>
      </c>
      <c r="S1907" s="30">
        <v>1723.73</v>
      </c>
      <c r="T1907" s="30">
        <v>1848.68</v>
      </c>
      <c r="U1907" s="30">
        <v>1848.68</v>
      </c>
      <c r="V1907" s="30">
        <v>59.54</v>
      </c>
      <c r="W1907" s="30">
        <v>714.48</v>
      </c>
      <c r="X1907" s="30">
        <v>59.54</v>
      </c>
      <c r="Y1907" s="30">
        <v>714.48</v>
      </c>
      <c r="Z1907" s="30">
        <v>1723.73</v>
      </c>
      <c r="AA1907" s="30">
        <v>3629.02</v>
      </c>
      <c r="AB1907" s="30">
        <v>0</v>
      </c>
      <c r="AC1907" s="30">
        <v>0</v>
      </c>
      <c r="AD1907" s="30">
        <v>0</v>
      </c>
    </row>
    <row r="1908" spans="1:30" hidden="1">
      <c r="A1908" s="30" t="s">
        <v>2929</v>
      </c>
      <c r="B1908" s="30" t="s">
        <v>2911</v>
      </c>
      <c r="C1908" s="30" t="b">
        <v>1</v>
      </c>
      <c r="D1908" s="30" t="s">
        <v>1240</v>
      </c>
      <c r="E1908" s="30" t="s">
        <v>10607</v>
      </c>
      <c r="F1908" s="30" t="s">
        <v>4134</v>
      </c>
      <c r="G1908" s="30" t="s">
        <v>10608</v>
      </c>
      <c r="H1908" s="30">
        <v>0</v>
      </c>
      <c r="I1908" s="32">
        <v>43190</v>
      </c>
      <c r="J1908" s="32">
        <v>42405</v>
      </c>
      <c r="K1908" s="30"/>
      <c r="L1908" s="32">
        <v>42310</v>
      </c>
      <c r="M1908" s="30">
        <v>3572.41</v>
      </c>
      <c r="N1908" s="30">
        <v>0</v>
      </c>
      <c r="O1908" s="30">
        <v>59.54</v>
      </c>
      <c r="P1908" s="30">
        <v>714.48</v>
      </c>
      <c r="Q1908" s="30">
        <v>59.54</v>
      </c>
      <c r="R1908" s="30">
        <v>714.48</v>
      </c>
      <c r="S1908" s="30">
        <v>1723.73</v>
      </c>
      <c r="T1908" s="30">
        <v>1848.68</v>
      </c>
      <c r="U1908" s="30">
        <v>1848.68</v>
      </c>
      <c r="V1908" s="30">
        <v>59.54</v>
      </c>
      <c r="W1908" s="30">
        <v>714.48</v>
      </c>
      <c r="X1908" s="30">
        <v>59.54</v>
      </c>
      <c r="Y1908" s="30">
        <v>714.48</v>
      </c>
      <c r="Z1908" s="30">
        <v>1723.73</v>
      </c>
      <c r="AA1908" s="30">
        <v>3629.02</v>
      </c>
      <c r="AB1908" s="30">
        <v>0</v>
      </c>
      <c r="AC1908" s="30">
        <v>0</v>
      </c>
      <c r="AD1908" s="30">
        <v>0</v>
      </c>
    </row>
    <row r="1909" spans="1:30" hidden="1">
      <c r="A1909" s="30" t="s">
        <v>2930</v>
      </c>
      <c r="B1909" s="30" t="s">
        <v>2911</v>
      </c>
      <c r="C1909" s="30" t="b">
        <v>1</v>
      </c>
      <c r="D1909" s="30" t="s">
        <v>1240</v>
      </c>
      <c r="E1909" s="30" t="s">
        <v>10607</v>
      </c>
      <c r="F1909" s="30" t="s">
        <v>4134</v>
      </c>
      <c r="G1909" s="30" t="s">
        <v>10608</v>
      </c>
      <c r="H1909" s="30">
        <v>0</v>
      </c>
      <c r="I1909" s="32">
        <v>43190</v>
      </c>
      <c r="J1909" s="32">
        <v>42405</v>
      </c>
      <c r="K1909" s="30"/>
      <c r="L1909" s="32">
        <v>42310</v>
      </c>
      <c r="M1909" s="30">
        <v>3572.41</v>
      </c>
      <c r="N1909" s="30">
        <v>0</v>
      </c>
      <c r="O1909" s="30">
        <v>59.54</v>
      </c>
      <c r="P1909" s="30">
        <v>714.48</v>
      </c>
      <c r="Q1909" s="30">
        <v>59.54</v>
      </c>
      <c r="R1909" s="30">
        <v>714.48</v>
      </c>
      <c r="S1909" s="30">
        <v>1723.73</v>
      </c>
      <c r="T1909" s="30">
        <v>1848.68</v>
      </c>
      <c r="U1909" s="30">
        <v>1848.68</v>
      </c>
      <c r="V1909" s="30">
        <v>59.54</v>
      </c>
      <c r="W1909" s="30">
        <v>714.48</v>
      </c>
      <c r="X1909" s="30">
        <v>59.54</v>
      </c>
      <c r="Y1909" s="30">
        <v>714.48</v>
      </c>
      <c r="Z1909" s="30">
        <v>1723.73</v>
      </c>
      <c r="AA1909" s="30">
        <v>3629.02</v>
      </c>
      <c r="AB1909" s="30">
        <v>0</v>
      </c>
      <c r="AC1909" s="30">
        <v>0</v>
      </c>
      <c r="AD1909" s="30">
        <v>0</v>
      </c>
    </row>
    <row r="1910" spans="1:30" hidden="1">
      <c r="A1910" s="30" t="s">
        <v>2931</v>
      </c>
      <c r="B1910" s="30" t="s">
        <v>2911</v>
      </c>
      <c r="C1910" s="30" t="b">
        <v>1</v>
      </c>
      <c r="D1910" s="30" t="s">
        <v>1240</v>
      </c>
      <c r="E1910" s="30" t="s">
        <v>10607</v>
      </c>
      <c r="F1910" s="30" t="s">
        <v>4134</v>
      </c>
      <c r="G1910" s="30" t="s">
        <v>10608</v>
      </c>
      <c r="H1910" s="30">
        <v>0</v>
      </c>
      <c r="I1910" s="32">
        <v>43190</v>
      </c>
      <c r="J1910" s="32">
        <v>42405</v>
      </c>
      <c r="K1910" s="30"/>
      <c r="L1910" s="32">
        <v>42310</v>
      </c>
      <c r="M1910" s="30">
        <v>3572.41</v>
      </c>
      <c r="N1910" s="30">
        <v>0</v>
      </c>
      <c r="O1910" s="30">
        <v>59.54</v>
      </c>
      <c r="P1910" s="30">
        <v>714.48</v>
      </c>
      <c r="Q1910" s="30">
        <v>59.54</v>
      </c>
      <c r="R1910" s="30">
        <v>714.48</v>
      </c>
      <c r="S1910" s="30">
        <v>1723.73</v>
      </c>
      <c r="T1910" s="30">
        <v>1848.68</v>
      </c>
      <c r="U1910" s="30">
        <v>1848.68</v>
      </c>
      <c r="V1910" s="30">
        <v>59.54</v>
      </c>
      <c r="W1910" s="30">
        <v>714.48</v>
      </c>
      <c r="X1910" s="30">
        <v>59.54</v>
      </c>
      <c r="Y1910" s="30">
        <v>714.48</v>
      </c>
      <c r="Z1910" s="30">
        <v>1723.73</v>
      </c>
      <c r="AA1910" s="30">
        <v>3629.02</v>
      </c>
      <c r="AB1910" s="30">
        <v>0</v>
      </c>
      <c r="AC1910" s="30">
        <v>0</v>
      </c>
      <c r="AD1910" s="30">
        <v>0</v>
      </c>
    </row>
    <row r="1911" spans="1:30" hidden="1">
      <c r="A1911" s="30" t="s">
        <v>2932</v>
      </c>
      <c r="B1911" s="30" t="s">
        <v>2911</v>
      </c>
      <c r="C1911" s="30" t="b">
        <v>1</v>
      </c>
      <c r="D1911" s="30" t="s">
        <v>1240</v>
      </c>
      <c r="E1911" s="30" t="s">
        <v>10607</v>
      </c>
      <c r="F1911" s="30" t="s">
        <v>4134</v>
      </c>
      <c r="G1911" s="30" t="s">
        <v>10608</v>
      </c>
      <c r="H1911" s="30">
        <v>0</v>
      </c>
      <c r="I1911" s="32">
        <v>43190</v>
      </c>
      <c r="J1911" s="32">
        <v>42405</v>
      </c>
      <c r="K1911" s="30"/>
      <c r="L1911" s="32">
        <v>42310</v>
      </c>
      <c r="M1911" s="30">
        <v>3572.41</v>
      </c>
      <c r="N1911" s="30">
        <v>0</v>
      </c>
      <c r="O1911" s="30">
        <v>59.54</v>
      </c>
      <c r="P1911" s="30">
        <v>714.48</v>
      </c>
      <c r="Q1911" s="30">
        <v>59.54</v>
      </c>
      <c r="R1911" s="30">
        <v>714.48</v>
      </c>
      <c r="S1911" s="30">
        <v>1723.73</v>
      </c>
      <c r="T1911" s="30">
        <v>1848.68</v>
      </c>
      <c r="U1911" s="30">
        <v>1848.68</v>
      </c>
      <c r="V1911" s="30">
        <v>59.54</v>
      </c>
      <c r="W1911" s="30">
        <v>714.48</v>
      </c>
      <c r="X1911" s="30">
        <v>59.54</v>
      </c>
      <c r="Y1911" s="30">
        <v>714.48</v>
      </c>
      <c r="Z1911" s="30">
        <v>1723.73</v>
      </c>
      <c r="AA1911" s="30">
        <v>3629.02</v>
      </c>
      <c r="AB1911" s="30">
        <v>0</v>
      </c>
      <c r="AC1911" s="30">
        <v>0</v>
      </c>
      <c r="AD1911" s="30">
        <v>0</v>
      </c>
    </row>
    <row r="1912" spans="1:30" hidden="1">
      <c r="A1912" s="30" t="s">
        <v>2933</v>
      </c>
      <c r="B1912" s="30" t="s">
        <v>2911</v>
      </c>
      <c r="C1912" s="30" t="b">
        <v>1</v>
      </c>
      <c r="D1912" s="30" t="s">
        <v>1240</v>
      </c>
      <c r="E1912" s="30" t="s">
        <v>10607</v>
      </c>
      <c r="F1912" s="30" t="s">
        <v>4134</v>
      </c>
      <c r="G1912" s="30" t="s">
        <v>10608</v>
      </c>
      <c r="H1912" s="30">
        <v>0</v>
      </c>
      <c r="I1912" s="32">
        <v>43190</v>
      </c>
      <c r="J1912" s="32">
        <v>42405</v>
      </c>
      <c r="K1912" s="30"/>
      <c r="L1912" s="32">
        <v>42310</v>
      </c>
      <c r="M1912" s="30">
        <v>3572.41</v>
      </c>
      <c r="N1912" s="30">
        <v>0</v>
      </c>
      <c r="O1912" s="30">
        <v>59.54</v>
      </c>
      <c r="P1912" s="30">
        <v>714.48</v>
      </c>
      <c r="Q1912" s="30">
        <v>59.54</v>
      </c>
      <c r="R1912" s="30">
        <v>714.48</v>
      </c>
      <c r="S1912" s="30">
        <v>1723.73</v>
      </c>
      <c r="T1912" s="30">
        <v>1848.68</v>
      </c>
      <c r="U1912" s="30">
        <v>1848.68</v>
      </c>
      <c r="V1912" s="30">
        <v>59.54</v>
      </c>
      <c r="W1912" s="30">
        <v>714.48</v>
      </c>
      <c r="X1912" s="30">
        <v>59.54</v>
      </c>
      <c r="Y1912" s="30">
        <v>714.48</v>
      </c>
      <c r="Z1912" s="30">
        <v>1723.73</v>
      </c>
      <c r="AA1912" s="30">
        <v>3629.02</v>
      </c>
      <c r="AB1912" s="30">
        <v>0</v>
      </c>
      <c r="AC1912" s="30">
        <v>0</v>
      </c>
      <c r="AD1912" s="30">
        <v>0</v>
      </c>
    </row>
    <row r="1913" spans="1:30" hidden="1">
      <c r="A1913" s="30" t="s">
        <v>2934</v>
      </c>
      <c r="B1913" s="30" t="s">
        <v>2911</v>
      </c>
      <c r="C1913" s="30" t="b">
        <v>1</v>
      </c>
      <c r="D1913" s="30" t="s">
        <v>1240</v>
      </c>
      <c r="E1913" s="30" t="s">
        <v>10607</v>
      </c>
      <c r="F1913" s="30" t="s">
        <v>4134</v>
      </c>
      <c r="G1913" s="30" t="s">
        <v>10608</v>
      </c>
      <c r="H1913" s="30">
        <v>0</v>
      </c>
      <c r="I1913" s="32">
        <v>43190</v>
      </c>
      <c r="J1913" s="32">
        <v>42405</v>
      </c>
      <c r="K1913" s="30"/>
      <c r="L1913" s="32">
        <v>42310</v>
      </c>
      <c r="M1913" s="30">
        <v>3572.41</v>
      </c>
      <c r="N1913" s="30">
        <v>0</v>
      </c>
      <c r="O1913" s="30">
        <v>59.54</v>
      </c>
      <c r="P1913" s="30">
        <v>714.48</v>
      </c>
      <c r="Q1913" s="30">
        <v>59.54</v>
      </c>
      <c r="R1913" s="30">
        <v>714.48</v>
      </c>
      <c r="S1913" s="30">
        <v>1723.73</v>
      </c>
      <c r="T1913" s="30">
        <v>1848.68</v>
      </c>
      <c r="U1913" s="30">
        <v>1848.68</v>
      </c>
      <c r="V1913" s="30">
        <v>59.54</v>
      </c>
      <c r="W1913" s="30">
        <v>714.48</v>
      </c>
      <c r="X1913" s="30">
        <v>59.54</v>
      </c>
      <c r="Y1913" s="30">
        <v>714.48</v>
      </c>
      <c r="Z1913" s="30">
        <v>1723.73</v>
      </c>
      <c r="AA1913" s="30">
        <v>3629.02</v>
      </c>
      <c r="AB1913" s="30">
        <v>0</v>
      </c>
      <c r="AC1913" s="30">
        <v>0</v>
      </c>
      <c r="AD1913" s="30">
        <v>0</v>
      </c>
    </row>
    <row r="1914" spans="1:30" hidden="1">
      <c r="A1914" s="30" t="s">
        <v>2935</v>
      </c>
      <c r="B1914" s="30" t="s">
        <v>2936</v>
      </c>
      <c r="C1914" s="30" t="b">
        <v>1</v>
      </c>
      <c r="D1914" s="30" t="s">
        <v>1240</v>
      </c>
      <c r="E1914" s="30" t="s">
        <v>10607</v>
      </c>
      <c r="F1914" s="30" t="s">
        <v>4134</v>
      </c>
      <c r="G1914" s="30" t="s">
        <v>10608</v>
      </c>
      <c r="H1914" s="30">
        <v>0</v>
      </c>
      <c r="I1914" s="32">
        <v>43190</v>
      </c>
      <c r="J1914" s="32">
        <v>42405</v>
      </c>
      <c r="K1914" s="30"/>
      <c r="L1914" s="32">
        <v>42310</v>
      </c>
      <c r="M1914" s="30">
        <v>84002.23</v>
      </c>
      <c r="N1914" s="30">
        <v>0</v>
      </c>
      <c r="O1914" s="30">
        <v>1400.04</v>
      </c>
      <c r="P1914" s="30">
        <v>16800.48</v>
      </c>
      <c r="Q1914" s="30">
        <v>1400.04</v>
      </c>
      <c r="R1914" s="30">
        <v>16800.48</v>
      </c>
      <c r="S1914" s="30">
        <v>40532.300000000003</v>
      </c>
      <c r="T1914" s="30">
        <v>43469.93</v>
      </c>
      <c r="U1914" s="30">
        <v>43469.93</v>
      </c>
      <c r="V1914" s="30">
        <v>1400.04</v>
      </c>
      <c r="W1914" s="30">
        <v>16800.48</v>
      </c>
      <c r="X1914" s="30">
        <v>1400.04</v>
      </c>
      <c r="Y1914" s="30">
        <v>16800.48</v>
      </c>
      <c r="Z1914" s="30">
        <v>40532.300000000003</v>
      </c>
      <c r="AA1914" s="30">
        <v>85333.41</v>
      </c>
      <c r="AB1914" s="30">
        <v>0</v>
      </c>
      <c r="AC1914" s="30">
        <v>0</v>
      </c>
      <c r="AD1914" s="30">
        <v>0</v>
      </c>
    </row>
    <row r="1915" spans="1:30" hidden="1">
      <c r="A1915" s="30" t="s">
        <v>2937</v>
      </c>
      <c r="B1915" s="30" t="s">
        <v>2729</v>
      </c>
      <c r="C1915" s="30" t="b">
        <v>1</v>
      </c>
      <c r="D1915" s="30" t="s">
        <v>1240</v>
      </c>
      <c r="E1915" s="30" t="s">
        <v>10607</v>
      </c>
      <c r="F1915" s="30"/>
      <c r="G1915" s="30" t="s">
        <v>10608</v>
      </c>
      <c r="H1915" s="30">
        <v>0</v>
      </c>
      <c r="I1915" s="32">
        <v>43190</v>
      </c>
      <c r="J1915" s="32">
        <v>42405</v>
      </c>
      <c r="K1915" s="30"/>
      <c r="L1915" s="32">
        <v>42310</v>
      </c>
      <c r="M1915" s="30">
        <v>5552.52</v>
      </c>
      <c r="N1915" s="30">
        <v>0</v>
      </c>
      <c r="O1915" s="30">
        <v>92.54</v>
      </c>
      <c r="P1915" s="30">
        <v>1110.48</v>
      </c>
      <c r="Q1915" s="30">
        <v>92.54</v>
      </c>
      <c r="R1915" s="30">
        <v>1110.48</v>
      </c>
      <c r="S1915" s="30">
        <v>2679.11</v>
      </c>
      <c r="T1915" s="30">
        <v>2873.41</v>
      </c>
      <c r="U1915" s="30">
        <v>2873.41</v>
      </c>
      <c r="V1915" s="30">
        <v>92.54</v>
      </c>
      <c r="W1915" s="30">
        <v>1110.48</v>
      </c>
      <c r="X1915" s="30">
        <v>92.54</v>
      </c>
      <c r="Y1915" s="30">
        <v>1110.48</v>
      </c>
      <c r="Z1915" s="30">
        <v>2679.11</v>
      </c>
      <c r="AA1915" s="30">
        <v>5640.51</v>
      </c>
      <c r="AB1915" s="30">
        <v>0</v>
      </c>
      <c r="AC1915" s="30">
        <v>0</v>
      </c>
      <c r="AD1915" s="30">
        <v>0</v>
      </c>
    </row>
    <row r="1916" spans="1:30" hidden="1">
      <c r="A1916" s="30" t="s">
        <v>2938</v>
      </c>
      <c r="B1916" s="30" t="s">
        <v>2729</v>
      </c>
      <c r="C1916" s="30" t="b">
        <v>1</v>
      </c>
      <c r="D1916" s="30" t="s">
        <v>1240</v>
      </c>
      <c r="E1916" s="30" t="s">
        <v>10607</v>
      </c>
      <c r="F1916" s="30"/>
      <c r="G1916" s="30" t="s">
        <v>10608</v>
      </c>
      <c r="H1916" s="30">
        <v>0</v>
      </c>
      <c r="I1916" s="32">
        <v>43190</v>
      </c>
      <c r="J1916" s="32">
        <v>42405</v>
      </c>
      <c r="K1916" s="30"/>
      <c r="L1916" s="32">
        <v>42310</v>
      </c>
      <c r="M1916" s="30">
        <v>5552.52</v>
      </c>
      <c r="N1916" s="30">
        <v>0</v>
      </c>
      <c r="O1916" s="30">
        <v>92.54</v>
      </c>
      <c r="P1916" s="30">
        <v>1110.48</v>
      </c>
      <c r="Q1916" s="30">
        <v>92.54</v>
      </c>
      <c r="R1916" s="30">
        <v>1110.48</v>
      </c>
      <c r="S1916" s="30">
        <v>2679.11</v>
      </c>
      <c r="T1916" s="30">
        <v>2873.41</v>
      </c>
      <c r="U1916" s="30">
        <v>2873.41</v>
      </c>
      <c r="V1916" s="30">
        <v>92.54</v>
      </c>
      <c r="W1916" s="30">
        <v>1110.48</v>
      </c>
      <c r="X1916" s="30">
        <v>92.54</v>
      </c>
      <c r="Y1916" s="30">
        <v>1110.48</v>
      </c>
      <c r="Z1916" s="30">
        <v>2679.11</v>
      </c>
      <c r="AA1916" s="30">
        <v>5640.51</v>
      </c>
      <c r="AB1916" s="30">
        <v>0</v>
      </c>
      <c r="AC1916" s="30">
        <v>0</v>
      </c>
      <c r="AD1916" s="30">
        <v>0</v>
      </c>
    </row>
    <row r="1917" spans="1:30" hidden="1">
      <c r="A1917" s="30" t="s">
        <v>2939</v>
      </c>
      <c r="B1917" s="30" t="s">
        <v>2787</v>
      </c>
      <c r="C1917" s="30" t="b">
        <v>1</v>
      </c>
      <c r="D1917" s="30" t="s">
        <v>1240</v>
      </c>
      <c r="E1917" s="30" t="s">
        <v>10607</v>
      </c>
      <c r="F1917" s="30" t="s">
        <v>10863</v>
      </c>
      <c r="G1917" s="30" t="s">
        <v>10608</v>
      </c>
      <c r="H1917" s="30">
        <v>0</v>
      </c>
      <c r="I1917" s="32">
        <v>43190</v>
      </c>
      <c r="J1917" s="32">
        <v>42405</v>
      </c>
      <c r="K1917" s="30"/>
      <c r="L1917" s="32">
        <v>42310</v>
      </c>
      <c r="M1917" s="30">
        <v>810.84</v>
      </c>
      <c r="N1917" s="30">
        <v>0</v>
      </c>
      <c r="O1917" s="30">
        <v>13.51</v>
      </c>
      <c r="P1917" s="30">
        <v>162.12</v>
      </c>
      <c r="Q1917" s="30">
        <v>13.51</v>
      </c>
      <c r="R1917" s="30">
        <v>162.12</v>
      </c>
      <c r="S1917" s="30">
        <v>391.13</v>
      </c>
      <c r="T1917" s="30">
        <v>419.71</v>
      </c>
      <c r="U1917" s="30">
        <v>419.71</v>
      </c>
      <c r="V1917" s="30">
        <v>13.51</v>
      </c>
      <c r="W1917" s="30">
        <v>162.12</v>
      </c>
      <c r="X1917" s="30">
        <v>13.51</v>
      </c>
      <c r="Y1917" s="30">
        <v>162.12</v>
      </c>
      <c r="Z1917" s="30">
        <v>391.13</v>
      </c>
      <c r="AA1917" s="30">
        <v>823.69</v>
      </c>
      <c r="AB1917" s="30">
        <v>0</v>
      </c>
      <c r="AC1917" s="30">
        <v>0</v>
      </c>
      <c r="AD1917" s="30">
        <v>0</v>
      </c>
    </row>
    <row r="1918" spans="1:30" hidden="1">
      <c r="A1918" s="30" t="s">
        <v>2940</v>
      </c>
      <c r="B1918" s="30" t="s">
        <v>2941</v>
      </c>
      <c r="C1918" s="30" t="b">
        <v>1</v>
      </c>
      <c r="D1918" s="30" t="s">
        <v>1240</v>
      </c>
      <c r="E1918" s="30" t="s">
        <v>10607</v>
      </c>
      <c r="F1918" s="30" t="s">
        <v>10530</v>
      </c>
      <c r="G1918" s="30" t="s">
        <v>10608</v>
      </c>
      <c r="H1918" s="30">
        <v>0</v>
      </c>
      <c r="I1918" s="32">
        <v>43190</v>
      </c>
      <c r="J1918" s="32">
        <v>42440</v>
      </c>
      <c r="K1918" s="30"/>
      <c r="L1918" s="32">
        <v>42394</v>
      </c>
      <c r="M1918" s="30">
        <v>33356.400000000001</v>
      </c>
      <c r="N1918" s="30">
        <v>0</v>
      </c>
      <c r="O1918" s="30">
        <v>555.94000000000005</v>
      </c>
      <c r="P1918" s="30">
        <v>6671.28</v>
      </c>
      <c r="Q1918" s="30">
        <v>555.94000000000005</v>
      </c>
      <c r="R1918" s="30">
        <v>6671.28</v>
      </c>
      <c r="S1918" s="30">
        <v>14582.03</v>
      </c>
      <c r="T1918" s="30">
        <v>18774.37</v>
      </c>
      <c r="U1918" s="30">
        <v>18774.37</v>
      </c>
      <c r="V1918" s="30">
        <v>555.94000000000005</v>
      </c>
      <c r="W1918" s="30">
        <v>6671.28</v>
      </c>
      <c r="X1918" s="30">
        <v>555.94000000000005</v>
      </c>
      <c r="Y1918" s="30">
        <v>6671.28</v>
      </c>
      <c r="Z1918" s="30">
        <v>14582.03</v>
      </c>
      <c r="AA1918" s="30">
        <v>33483.99</v>
      </c>
      <c r="AB1918" s="30">
        <v>0</v>
      </c>
      <c r="AC1918" s="30">
        <v>0</v>
      </c>
      <c r="AD1918" s="30">
        <v>0</v>
      </c>
    </row>
    <row r="1919" spans="1:30" hidden="1">
      <c r="A1919" s="30" t="s">
        <v>2942</v>
      </c>
      <c r="B1919" s="30" t="s">
        <v>2943</v>
      </c>
      <c r="C1919" s="30" t="b">
        <v>1</v>
      </c>
      <c r="D1919" s="30" t="s">
        <v>1240</v>
      </c>
      <c r="E1919" s="30" t="s">
        <v>10607</v>
      </c>
      <c r="F1919" s="30" t="s">
        <v>10530</v>
      </c>
      <c r="G1919" s="30" t="s">
        <v>10608</v>
      </c>
      <c r="H1919" s="30">
        <v>0</v>
      </c>
      <c r="I1919" s="32">
        <v>43190</v>
      </c>
      <c r="J1919" s="32">
        <v>42440</v>
      </c>
      <c r="K1919" s="30"/>
      <c r="L1919" s="32">
        <v>42394</v>
      </c>
      <c r="M1919" s="30">
        <v>23826</v>
      </c>
      <c r="N1919" s="30">
        <v>0</v>
      </c>
      <c r="O1919" s="30">
        <v>397.1</v>
      </c>
      <c r="P1919" s="30">
        <v>4765.2</v>
      </c>
      <c r="Q1919" s="30">
        <v>397.1</v>
      </c>
      <c r="R1919" s="30">
        <v>4765.2</v>
      </c>
      <c r="S1919" s="30">
        <v>10415.74</v>
      </c>
      <c r="T1919" s="30">
        <v>13410.26</v>
      </c>
      <c r="U1919" s="30">
        <v>13410.26</v>
      </c>
      <c r="V1919" s="30">
        <v>397.1</v>
      </c>
      <c r="W1919" s="30">
        <v>4765.2</v>
      </c>
      <c r="X1919" s="30">
        <v>397.1</v>
      </c>
      <c r="Y1919" s="30">
        <v>4765.2</v>
      </c>
      <c r="Z1919" s="30">
        <v>10415.74</v>
      </c>
      <c r="AA1919" s="30">
        <v>23917.14</v>
      </c>
      <c r="AB1919" s="30">
        <v>0</v>
      </c>
      <c r="AC1919" s="30">
        <v>0</v>
      </c>
      <c r="AD1919" s="30">
        <v>0</v>
      </c>
    </row>
    <row r="1920" spans="1:30" hidden="1">
      <c r="A1920" s="30" t="s">
        <v>2944</v>
      </c>
      <c r="B1920" s="30" t="s">
        <v>2945</v>
      </c>
      <c r="C1920" s="30" t="b">
        <v>1</v>
      </c>
      <c r="D1920" s="30" t="s">
        <v>1240</v>
      </c>
      <c r="E1920" s="30" t="s">
        <v>10607</v>
      </c>
      <c r="F1920" s="30"/>
      <c r="G1920" s="30" t="s">
        <v>10608</v>
      </c>
      <c r="H1920" s="30">
        <v>9</v>
      </c>
      <c r="I1920" s="32">
        <v>42825</v>
      </c>
      <c r="J1920" s="32">
        <v>42482</v>
      </c>
      <c r="K1920" s="30"/>
      <c r="L1920" s="32">
        <v>35641</v>
      </c>
      <c r="M1920" s="30">
        <v>913.14</v>
      </c>
      <c r="N1920" s="30">
        <v>0</v>
      </c>
      <c r="O1920" s="30">
        <v>0</v>
      </c>
      <c r="P1920" s="30">
        <v>0</v>
      </c>
      <c r="Q1920" s="30">
        <v>0</v>
      </c>
      <c r="R1920" s="30">
        <v>0</v>
      </c>
      <c r="S1920" s="30">
        <v>913.14</v>
      </c>
      <c r="T1920" s="30">
        <v>0</v>
      </c>
      <c r="U1920" s="30">
        <v>0</v>
      </c>
      <c r="V1920" s="30">
        <v>0</v>
      </c>
      <c r="W1920" s="30">
        <v>0</v>
      </c>
      <c r="X1920" s="30">
        <v>0</v>
      </c>
      <c r="Y1920" s="30">
        <v>0</v>
      </c>
      <c r="Z1920" s="30">
        <v>913.14</v>
      </c>
      <c r="AA1920" s="30">
        <v>0</v>
      </c>
      <c r="AB1920" s="30">
        <v>0</v>
      </c>
      <c r="AC1920" s="30">
        <v>0</v>
      </c>
      <c r="AD1920" s="30">
        <v>0</v>
      </c>
    </row>
    <row r="1921" spans="1:30" hidden="1">
      <c r="A1921" s="30" t="s">
        <v>2946</v>
      </c>
      <c r="B1921" s="30" t="s">
        <v>2945</v>
      </c>
      <c r="C1921" s="30" t="b">
        <v>1</v>
      </c>
      <c r="D1921" s="30" t="s">
        <v>1240</v>
      </c>
      <c r="E1921" s="30" t="s">
        <v>10607</v>
      </c>
      <c r="F1921" s="30"/>
      <c r="G1921" s="30" t="s">
        <v>10608</v>
      </c>
      <c r="H1921" s="30">
        <v>9</v>
      </c>
      <c r="I1921" s="32">
        <v>42825</v>
      </c>
      <c r="J1921" s="32">
        <v>42482</v>
      </c>
      <c r="K1921" s="30"/>
      <c r="L1921" s="32">
        <v>35641</v>
      </c>
      <c r="M1921" s="30">
        <v>913.14</v>
      </c>
      <c r="N1921" s="30">
        <v>0</v>
      </c>
      <c r="O1921" s="30">
        <v>0</v>
      </c>
      <c r="P1921" s="30">
        <v>0</v>
      </c>
      <c r="Q1921" s="30">
        <v>0</v>
      </c>
      <c r="R1921" s="30">
        <v>0</v>
      </c>
      <c r="S1921" s="30">
        <v>913.14</v>
      </c>
      <c r="T1921" s="30">
        <v>0</v>
      </c>
      <c r="U1921" s="30">
        <v>0</v>
      </c>
      <c r="V1921" s="30">
        <v>0</v>
      </c>
      <c r="W1921" s="30">
        <v>0</v>
      </c>
      <c r="X1921" s="30">
        <v>0</v>
      </c>
      <c r="Y1921" s="30">
        <v>0</v>
      </c>
      <c r="Z1921" s="30">
        <v>913.14</v>
      </c>
      <c r="AA1921" s="30">
        <v>0</v>
      </c>
      <c r="AB1921" s="30">
        <v>0</v>
      </c>
      <c r="AC1921" s="30">
        <v>0</v>
      </c>
      <c r="AD1921" s="30">
        <v>0</v>
      </c>
    </row>
    <row r="1922" spans="1:30" hidden="1">
      <c r="A1922" s="30" t="s">
        <v>2947</v>
      </c>
      <c r="B1922" s="30" t="s">
        <v>2945</v>
      </c>
      <c r="C1922" s="30" t="b">
        <v>1</v>
      </c>
      <c r="D1922" s="30" t="s">
        <v>1240</v>
      </c>
      <c r="E1922" s="30" t="s">
        <v>10607</v>
      </c>
      <c r="F1922" s="30"/>
      <c r="G1922" s="30" t="s">
        <v>10608</v>
      </c>
      <c r="H1922" s="30">
        <v>9</v>
      </c>
      <c r="I1922" s="32">
        <v>42825</v>
      </c>
      <c r="J1922" s="32">
        <v>42482</v>
      </c>
      <c r="K1922" s="30"/>
      <c r="L1922" s="32">
        <v>35641</v>
      </c>
      <c r="M1922" s="30">
        <v>913.14</v>
      </c>
      <c r="N1922" s="30">
        <v>0</v>
      </c>
      <c r="O1922" s="30">
        <v>0</v>
      </c>
      <c r="P1922" s="30">
        <v>0</v>
      </c>
      <c r="Q1922" s="30">
        <v>0</v>
      </c>
      <c r="R1922" s="30">
        <v>0</v>
      </c>
      <c r="S1922" s="30">
        <v>913.14</v>
      </c>
      <c r="T1922" s="30">
        <v>0</v>
      </c>
      <c r="U1922" s="30">
        <v>0</v>
      </c>
      <c r="V1922" s="30">
        <v>0</v>
      </c>
      <c r="W1922" s="30">
        <v>0</v>
      </c>
      <c r="X1922" s="30">
        <v>0</v>
      </c>
      <c r="Y1922" s="30">
        <v>0</v>
      </c>
      <c r="Z1922" s="30">
        <v>913.14</v>
      </c>
      <c r="AA1922" s="30">
        <v>0</v>
      </c>
      <c r="AB1922" s="30">
        <v>0</v>
      </c>
      <c r="AC1922" s="30">
        <v>0</v>
      </c>
      <c r="AD1922" s="30">
        <v>0</v>
      </c>
    </row>
    <row r="1923" spans="1:30" hidden="1">
      <c r="A1923" s="30" t="s">
        <v>2948</v>
      </c>
      <c r="B1923" s="30" t="s">
        <v>2945</v>
      </c>
      <c r="C1923" s="30" t="b">
        <v>1</v>
      </c>
      <c r="D1923" s="30" t="s">
        <v>1240</v>
      </c>
      <c r="E1923" s="30" t="s">
        <v>10607</v>
      </c>
      <c r="F1923" s="30"/>
      <c r="G1923" s="30" t="s">
        <v>10608</v>
      </c>
      <c r="H1923" s="30">
        <v>9</v>
      </c>
      <c r="I1923" s="32">
        <v>42825</v>
      </c>
      <c r="J1923" s="32">
        <v>42482</v>
      </c>
      <c r="K1923" s="30"/>
      <c r="L1923" s="32">
        <v>35641</v>
      </c>
      <c r="M1923" s="30">
        <v>913.14</v>
      </c>
      <c r="N1923" s="30">
        <v>0</v>
      </c>
      <c r="O1923" s="30">
        <v>0</v>
      </c>
      <c r="P1923" s="30">
        <v>0</v>
      </c>
      <c r="Q1923" s="30">
        <v>0</v>
      </c>
      <c r="R1923" s="30">
        <v>0</v>
      </c>
      <c r="S1923" s="30">
        <v>913.14</v>
      </c>
      <c r="T1923" s="30">
        <v>0</v>
      </c>
      <c r="U1923" s="30">
        <v>0</v>
      </c>
      <c r="V1923" s="30">
        <v>0</v>
      </c>
      <c r="W1923" s="30">
        <v>0</v>
      </c>
      <c r="X1923" s="30">
        <v>0</v>
      </c>
      <c r="Y1923" s="30">
        <v>0</v>
      </c>
      <c r="Z1923" s="30">
        <v>913.14</v>
      </c>
      <c r="AA1923" s="30">
        <v>0</v>
      </c>
      <c r="AB1923" s="30">
        <v>0</v>
      </c>
      <c r="AC1923" s="30">
        <v>0</v>
      </c>
      <c r="AD1923" s="30">
        <v>0</v>
      </c>
    </row>
    <row r="1924" spans="1:30" hidden="1">
      <c r="A1924" s="30" t="s">
        <v>2949</v>
      </c>
      <c r="B1924" s="30" t="s">
        <v>2945</v>
      </c>
      <c r="C1924" s="30" t="b">
        <v>1</v>
      </c>
      <c r="D1924" s="30" t="s">
        <v>1240</v>
      </c>
      <c r="E1924" s="30" t="s">
        <v>10607</v>
      </c>
      <c r="F1924" s="30"/>
      <c r="G1924" s="30" t="s">
        <v>10608</v>
      </c>
      <c r="H1924" s="30">
        <v>9</v>
      </c>
      <c r="I1924" s="32">
        <v>42825</v>
      </c>
      <c r="J1924" s="32">
        <v>42482</v>
      </c>
      <c r="K1924" s="30"/>
      <c r="L1924" s="32">
        <v>35641</v>
      </c>
      <c r="M1924" s="30">
        <v>913.14</v>
      </c>
      <c r="N1924" s="30">
        <v>0</v>
      </c>
      <c r="O1924" s="30">
        <v>0</v>
      </c>
      <c r="P1924" s="30">
        <v>0</v>
      </c>
      <c r="Q1924" s="30">
        <v>0</v>
      </c>
      <c r="R1924" s="30">
        <v>0</v>
      </c>
      <c r="S1924" s="30">
        <v>913.14</v>
      </c>
      <c r="T1924" s="30">
        <v>0</v>
      </c>
      <c r="U1924" s="30">
        <v>0</v>
      </c>
      <c r="V1924" s="30">
        <v>0</v>
      </c>
      <c r="W1924" s="30">
        <v>0</v>
      </c>
      <c r="X1924" s="30">
        <v>0</v>
      </c>
      <c r="Y1924" s="30">
        <v>0</v>
      </c>
      <c r="Z1924" s="30">
        <v>913.14</v>
      </c>
      <c r="AA1924" s="30">
        <v>0</v>
      </c>
      <c r="AB1924" s="30">
        <v>0</v>
      </c>
      <c r="AC1924" s="30">
        <v>0</v>
      </c>
      <c r="AD1924" s="30">
        <v>0</v>
      </c>
    </row>
    <row r="1925" spans="1:30" hidden="1">
      <c r="A1925" s="30" t="s">
        <v>2950</v>
      </c>
      <c r="B1925" s="30" t="s">
        <v>2945</v>
      </c>
      <c r="C1925" s="30" t="b">
        <v>1</v>
      </c>
      <c r="D1925" s="30" t="s">
        <v>1240</v>
      </c>
      <c r="E1925" s="30" t="s">
        <v>10607</v>
      </c>
      <c r="F1925" s="30"/>
      <c r="G1925" s="30" t="s">
        <v>10608</v>
      </c>
      <c r="H1925" s="30">
        <v>9</v>
      </c>
      <c r="I1925" s="32">
        <v>42825</v>
      </c>
      <c r="J1925" s="32">
        <v>42482</v>
      </c>
      <c r="K1925" s="30"/>
      <c r="L1925" s="32">
        <v>35641</v>
      </c>
      <c r="M1925" s="30">
        <v>913.14</v>
      </c>
      <c r="N1925" s="30">
        <v>0</v>
      </c>
      <c r="O1925" s="30">
        <v>0</v>
      </c>
      <c r="P1925" s="30">
        <v>0</v>
      </c>
      <c r="Q1925" s="30">
        <v>0</v>
      </c>
      <c r="R1925" s="30">
        <v>0</v>
      </c>
      <c r="S1925" s="30">
        <v>913.14</v>
      </c>
      <c r="T1925" s="30">
        <v>0</v>
      </c>
      <c r="U1925" s="30">
        <v>0</v>
      </c>
      <c r="V1925" s="30">
        <v>0</v>
      </c>
      <c r="W1925" s="30">
        <v>0</v>
      </c>
      <c r="X1925" s="30">
        <v>0</v>
      </c>
      <c r="Y1925" s="30">
        <v>0</v>
      </c>
      <c r="Z1925" s="30">
        <v>913.14</v>
      </c>
      <c r="AA1925" s="30">
        <v>0</v>
      </c>
      <c r="AB1925" s="30">
        <v>0</v>
      </c>
      <c r="AC1925" s="30">
        <v>0</v>
      </c>
      <c r="AD1925" s="30">
        <v>0</v>
      </c>
    </row>
    <row r="1926" spans="1:30" hidden="1">
      <c r="A1926" s="30" t="s">
        <v>10866</v>
      </c>
      <c r="B1926" s="30" t="s">
        <v>10867</v>
      </c>
      <c r="C1926" s="30" t="b">
        <v>1</v>
      </c>
      <c r="D1926" s="30" t="s">
        <v>10868</v>
      </c>
      <c r="E1926" s="30" t="s">
        <v>10869</v>
      </c>
      <c r="F1926" s="30"/>
      <c r="G1926" s="30" t="s">
        <v>10870</v>
      </c>
      <c r="H1926" s="30">
        <v>0</v>
      </c>
      <c r="I1926" s="32">
        <v>42916</v>
      </c>
      <c r="J1926" s="32">
        <v>42936</v>
      </c>
      <c r="K1926" s="30"/>
      <c r="L1926" s="32">
        <v>42094</v>
      </c>
      <c r="M1926" s="30">
        <v>710000</v>
      </c>
      <c r="N1926" s="30">
        <v>0</v>
      </c>
      <c r="O1926" s="30">
        <v>0</v>
      </c>
      <c r="P1926" s="30">
        <v>0</v>
      </c>
      <c r="Q1926" s="30">
        <v>0</v>
      </c>
      <c r="R1926" s="30">
        <v>0</v>
      </c>
      <c r="S1926" s="30">
        <v>0</v>
      </c>
      <c r="T1926" s="30">
        <v>710000</v>
      </c>
      <c r="U1926" s="30">
        <v>710000</v>
      </c>
      <c r="V1926" s="30">
        <v>0</v>
      </c>
      <c r="W1926" s="30">
        <v>0</v>
      </c>
      <c r="X1926" s="30">
        <v>0</v>
      </c>
      <c r="Y1926" s="30">
        <v>0</v>
      </c>
      <c r="Z1926" s="30">
        <v>0</v>
      </c>
      <c r="AA1926" s="30">
        <v>710000</v>
      </c>
      <c r="AB1926" s="30">
        <v>0</v>
      </c>
      <c r="AC1926" s="30">
        <v>0</v>
      </c>
      <c r="AD1926" s="30">
        <v>0</v>
      </c>
    </row>
    <row r="1927" spans="1:30" hidden="1">
      <c r="A1927" s="30" t="s">
        <v>10871</v>
      </c>
      <c r="B1927" s="30" t="s">
        <v>10872</v>
      </c>
      <c r="C1927" s="30" t="b">
        <v>1</v>
      </c>
      <c r="D1927" s="30" t="s">
        <v>10868</v>
      </c>
      <c r="E1927" s="30" t="s">
        <v>10869</v>
      </c>
      <c r="F1927" s="30"/>
      <c r="G1927" s="30" t="s">
        <v>10870</v>
      </c>
      <c r="H1927" s="30">
        <v>0</v>
      </c>
      <c r="I1927" s="32">
        <v>42916</v>
      </c>
      <c r="J1927" s="32">
        <v>42936</v>
      </c>
      <c r="K1927" s="30"/>
      <c r="L1927" s="32">
        <v>42094</v>
      </c>
      <c r="M1927" s="30">
        <v>1900000</v>
      </c>
      <c r="N1927" s="30">
        <v>0</v>
      </c>
      <c r="O1927" s="30">
        <v>0</v>
      </c>
      <c r="P1927" s="30">
        <v>0</v>
      </c>
      <c r="Q1927" s="30">
        <v>0</v>
      </c>
      <c r="R1927" s="30">
        <v>0</v>
      </c>
      <c r="S1927" s="30">
        <v>0</v>
      </c>
      <c r="T1927" s="30">
        <v>1900000</v>
      </c>
      <c r="U1927" s="30">
        <v>1900000</v>
      </c>
      <c r="V1927" s="30">
        <v>0</v>
      </c>
      <c r="W1927" s="30">
        <v>0</v>
      </c>
      <c r="X1927" s="30">
        <v>0</v>
      </c>
      <c r="Y1927" s="30">
        <v>0</v>
      </c>
      <c r="Z1927" s="30">
        <v>0</v>
      </c>
      <c r="AA1927" s="30">
        <v>1900000</v>
      </c>
      <c r="AB1927" s="30">
        <v>0</v>
      </c>
      <c r="AC1927" s="30">
        <v>0</v>
      </c>
      <c r="AD1927" s="30">
        <v>0</v>
      </c>
    </row>
    <row r="1928" spans="1:30" hidden="1">
      <c r="A1928" s="30" t="s">
        <v>10873</v>
      </c>
      <c r="B1928" s="30" t="s">
        <v>10874</v>
      </c>
      <c r="C1928" s="30" t="b">
        <v>1</v>
      </c>
      <c r="D1928" s="30" t="s">
        <v>10868</v>
      </c>
      <c r="E1928" s="30" t="s">
        <v>10869</v>
      </c>
      <c r="F1928" s="30"/>
      <c r="G1928" s="30" t="s">
        <v>10870</v>
      </c>
      <c r="H1928" s="30">
        <v>0</v>
      </c>
      <c r="I1928" s="32">
        <v>42916</v>
      </c>
      <c r="J1928" s="32">
        <v>42936</v>
      </c>
      <c r="K1928" s="30"/>
      <c r="L1928" s="32">
        <v>42094</v>
      </c>
      <c r="M1928" s="30">
        <v>130000</v>
      </c>
      <c r="N1928" s="30">
        <v>0</v>
      </c>
      <c r="O1928" s="30">
        <v>0</v>
      </c>
      <c r="P1928" s="30">
        <v>0</v>
      </c>
      <c r="Q1928" s="30">
        <v>0</v>
      </c>
      <c r="R1928" s="30">
        <v>0</v>
      </c>
      <c r="S1928" s="30">
        <v>0</v>
      </c>
      <c r="T1928" s="30">
        <v>130000</v>
      </c>
      <c r="U1928" s="30">
        <v>130000</v>
      </c>
      <c r="V1928" s="30">
        <v>0</v>
      </c>
      <c r="W1928" s="30">
        <v>0</v>
      </c>
      <c r="X1928" s="30">
        <v>0</v>
      </c>
      <c r="Y1928" s="30">
        <v>0</v>
      </c>
      <c r="Z1928" s="30">
        <v>0</v>
      </c>
      <c r="AA1928" s="30">
        <v>130000</v>
      </c>
      <c r="AB1928" s="30">
        <v>0</v>
      </c>
      <c r="AC1928" s="30">
        <v>0</v>
      </c>
      <c r="AD1928" s="30">
        <v>0</v>
      </c>
    </row>
    <row r="1929" spans="1:30" hidden="1">
      <c r="A1929" s="30" t="s">
        <v>10875</v>
      </c>
      <c r="B1929" s="30" t="s">
        <v>10876</v>
      </c>
      <c r="C1929" s="30" t="b">
        <v>1</v>
      </c>
      <c r="D1929" s="30" t="s">
        <v>10868</v>
      </c>
      <c r="E1929" s="30" t="s">
        <v>10869</v>
      </c>
      <c r="F1929" s="30"/>
      <c r="G1929" s="30" t="s">
        <v>10870</v>
      </c>
      <c r="H1929" s="30">
        <v>0</v>
      </c>
      <c r="I1929" s="32">
        <v>42916</v>
      </c>
      <c r="J1929" s="32">
        <v>42936</v>
      </c>
      <c r="K1929" s="30"/>
      <c r="L1929" s="32">
        <v>42094</v>
      </c>
      <c r="M1929" s="30">
        <v>10000</v>
      </c>
      <c r="N1929" s="30">
        <v>0</v>
      </c>
      <c r="O1929" s="30">
        <v>0</v>
      </c>
      <c r="P1929" s="30">
        <v>0</v>
      </c>
      <c r="Q1929" s="30">
        <v>0</v>
      </c>
      <c r="R1929" s="30">
        <v>0</v>
      </c>
      <c r="S1929" s="30">
        <v>0</v>
      </c>
      <c r="T1929" s="30">
        <v>10000</v>
      </c>
      <c r="U1929" s="30">
        <v>10000</v>
      </c>
      <c r="V1929" s="30">
        <v>0</v>
      </c>
      <c r="W1929" s="30">
        <v>0</v>
      </c>
      <c r="X1929" s="30">
        <v>0</v>
      </c>
      <c r="Y1929" s="30">
        <v>0</v>
      </c>
      <c r="Z1929" s="30">
        <v>0</v>
      </c>
      <c r="AA1929" s="30">
        <v>10000</v>
      </c>
      <c r="AB1929" s="30">
        <v>0</v>
      </c>
      <c r="AC1929" s="30">
        <v>0</v>
      </c>
      <c r="AD1929" s="30">
        <v>0</v>
      </c>
    </row>
    <row r="1930" spans="1:30" hidden="1">
      <c r="A1930" s="30" t="s">
        <v>10877</v>
      </c>
      <c r="B1930" s="30" t="s">
        <v>10878</v>
      </c>
      <c r="C1930" s="30" t="b">
        <v>1</v>
      </c>
      <c r="D1930" s="30" t="s">
        <v>10868</v>
      </c>
      <c r="E1930" s="30" t="s">
        <v>10869</v>
      </c>
      <c r="F1930" s="30"/>
      <c r="G1930" s="30" t="s">
        <v>10870</v>
      </c>
      <c r="H1930" s="30">
        <v>0</v>
      </c>
      <c r="I1930" s="32">
        <v>42916</v>
      </c>
      <c r="J1930" s="32">
        <v>42936</v>
      </c>
      <c r="K1930" s="30"/>
      <c r="L1930" s="32">
        <v>42094</v>
      </c>
      <c r="M1930" s="30">
        <v>1010000</v>
      </c>
      <c r="N1930" s="30">
        <v>0</v>
      </c>
      <c r="O1930" s="30">
        <v>0</v>
      </c>
      <c r="P1930" s="30">
        <v>0</v>
      </c>
      <c r="Q1930" s="30">
        <v>0</v>
      </c>
      <c r="R1930" s="30">
        <v>0</v>
      </c>
      <c r="S1930" s="30">
        <v>0</v>
      </c>
      <c r="T1930" s="30">
        <v>1010000</v>
      </c>
      <c r="U1930" s="30">
        <v>1010000</v>
      </c>
      <c r="V1930" s="30">
        <v>0</v>
      </c>
      <c r="W1930" s="30">
        <v>0</v>
      </c>
      <c r="X1930" s="30">
        <v>0</v>
      </c>
      <c r="Y1930" s="30">
        <v>0</v>
      </c>
      <c r="Z1930" s="30">
        <v>0</v>
      </c>
      <c r="AA1930" s="30">
        <v>1010000</v>
      </c>
      <c r="AB1930" s="30">
        <v>0</v>
      </c>
      <c r="AC1930" s="30">
        <v>0</v>
      </c>
      <c r="AD1930" s="30">
        <v>0</v>
      </c>
    </row>
    <row r="1931" spans="1:30" hidden="1">
      <c r="A1931" s="30" t="s">
        <v>10879</v>
      </c>
      <c r="B1931" s="30" t="s">
        <v>10880</v>
      </c>
      <c r="C1931" s="30" t="b">
        <v>1</v>
      </c>
      <c r="D1931" s="30" t="s">
        <v>10868</v>
      </c>
      <c r="E1931" s="30" t="s">
        <v>10869</v>
      </c>
      <c r="F1931" s="30"/>
      <c r="G1931" s="30" t="s">
        <v>10870</v>
      </c>
      <c r="H1931" s="30">
        <v>0</v>
      </c>
      <c r="I1931" s="32">
        <v>42916</v>
      </c>
      <c r="J1931" s="32">
        <v>42936</v>
      </c>
      <c r="K1931" s="30"/>
      <c r="L1931" s="32">
        <v>42094</v>
      </c>
      <c r="M1931" s="30">
        <v>450000</v>
      </c>
      <c r="N1931" s="30">
        <v>0</v>
      </c>
      <c r="O1931" s="30">
        <v>0</v>
      </c>
      <c r="P1931" s="30">
        <v>0</v>
      </c>
      <c r="Q1931" s="30">
        <v>0</v>
      </c>
      <c r="R1931" s="30">
        <v>0</v>
      </c>
      <c r="S1931" s="30">
        <v>0</v>
      </c>
      <c r="T1931" s="30">
        <v>450000</v>
      </c>
      <c r="U1931" s="30">
        <v>450000</v>
      </c>
      <c r="V1931" s="30">
        <v>0</v>
      </c>
      <c r="W1931" s="30">
        <v>0</v>
      </c>
      <c r="X1931" s="30">
        <v>0</v>
      </c>
      <c r="Y1931" s="30">
        <v>0</v>
      </c>
      <c r="Z1931" s="30">
        <v>0</v>
      </c>
      <c r="AA1931" s="30">
        <v>450000</v>
      </c>
      <c r="AB1931" s="30">
        <v>0</v>
      </c>
      <c r="AC1931" s="30">
        <v>0</v>
      </c>
      <c r="AD1931" s="30">
        <v>0</v>
      </c>
    </row>
    <row r="1932" spans="1:30" hidden="1">
      <c r="A1932" s="30" t="s">
        <v>10881</v>
      </c>
      <c r="B1932" s="30" t="s">
        <v>10882</v>
      </c>
      <c r="C1932" s="30" t="b">
        <v>1</v>
      </c>
      <c r="D1932" s="30" t="s">
        <v>10868</v>
      </c>
      <c r="E1932" s="30" t="s">
        <v>10869</v>
      </c>
      <c r="F1932" s="30"/>
      <c r="G1932" s="30" t="s">
        <v>10870</v>
      </c>
      <c r="H1932" s="30">
        <v>0</v>
      </c>
      <c r="I1932" s="32">
        <v>42916</v>
      </c>
      <c r="J1932" s="32">
        <v>42936</v>
      </c>
      <c r="K1932" s="30"/>
      <c r="L1932" s="32">
        <v>42094</v>
      </c>
      <c r="M1932" s="30">
        <v>470000</v>
      </c>
      <c r="N1932" s="30">
        <v>0</v>
      </c>
      <c r="O1932" s="30">
        <v>0</v>
      </c>
      <c r="P1932" s="30">
        <v>0</v>
      </c>
      <c r="Q1932" s="30">
        <v>0</v>
      </c>
      <c r="R1932" s="30">
        <v>0</v>
      </c>
      <c r="S1932" s="30">
        <v>0</v>
      </c>
      <c r="T1932" s="30">
        <v>470000</v>
      </c>
      <c r="U1932" s="30">
        <v>470000</v>
      </c>
      <c r="V1932" s="30">
        <v>0</v>
      </c>
      <c r="W1932" s="30">
        <v>0</v>
      </c>
      <c r="X1932" s="30">
        <v>0</v>
      </c>
      <c r="Y1932" s="30">
        <v>0</v>
      </c>
      <c r="Z1932" s="30">
        <v>0</v>
      </c>
      <c r="AA1932" s="30">
        <v>470000</v>
      </c>
      <c r="AB1932" s="30">
        <v>0</v>
      </c>
      <c r="AC1932" s="30">
        <v>0</v>
      </c>
      <c r="AD1932" s="30">
        <v>0</v>
      </c>
    </row>
    <row r="1933" spans="1:30" hidden="1">
      <c r="A1933" s="30" t="s">
        <v>10883</v>
      </c>
      <c r="B1933" s="30" t="s">
        <v>10884</v>
      </c>
      <c r="C1933" s="30" t="b">
        <v>1</v>
      </c>
      <c r="D1933" s="30" t="s">
        <v>10868</v>
      </c>
      <c r="E1933" s="30" t="s">
        <v>10869</v>
      </c>
      <c r="F1933" s="30"/>
      <c r="G1933" s="30" t="s">
        <v>10870</v>
      </c>
      <c r="H1933" s="30">
        <v>0</v>
      </c>
      <c r="I1933" s="32">
        <v>42916</v>
      </c>
      <c r="J1933" s="32">
        <v>42936</v>
      </c>
      <c r="K1933" s="30"/>
      <c r="L1933" s="32">
        <v>42094</v>
      </c>
      <c r="M1933" s="30">
        <v>160000</v>
      </c>
      <c r="N1933" s="30">
        <v>0</v>
      </c>
      <c r="O1933" s="30">
        <v>0</v>
      </c>
      <c r="P1933" s="30">
        <v>0</v>
      </c>
      <c r="Q1933" s="30">
        <v>0</v>
      </c>
      <c r="R1933" s="30">
        <v>0</v>
      </c>
      <c r="S1933" s="30">
        <v>0</v>
      </c>
      <c r="T1933" s="30">
        <v>160000</v>
      </c>
      <c r="U1933" s="30">
        <v>160000</v>
      </c>
      <c r="V1933" s="30">
        <v>0</v>
      </c>
      <c r="W1933" s="30">
        <v>0</v>
      </c>
      <c r="X1933" s="30">
        <v>0</v>
      </c>
      <c r="Y1933" s="30">
        <v>0</v>
      </c>
      <c r="Z1933" s="30">
        <v>0</v>
      </c>
      <c r="AA1933" s="30">
        <v>160000</v>
      </c>
      <c r="AB1933" s="30">
        <v>0</v>
      </c>
      <c r="AC1933" s="30">
        <v>0</v>
      </c>
      <c r="AD1933" s="30">
        <v>0</v>
      </c>
    </row>
    <row r="1934" spans="1:30" hidden="1">
      <c r="A1934" s="30" t="s">
        <v>10885</v>
      </c>
      <c r="B1934" s="30" t="s">
        <v>10886</v>
      </c>
      <c r="C1934" s="30" t="b">
        <v>1</v>
      </c>
      <c r="D1934" s="30" t="s">
        <v>10868</v>
      </c>
      <c r="E1934" s="30" t="s">
        <v>10869</v>
      </c>
      <c r="F1934" s="30"/>
      <c r="G1934" s="30" t="s">
        <v>10870</v>
      </c>
      <c r="H1934" s="30">
        <v>0</v>
      </c>
      <c r="I1934" s="32">
        <v>42916</v>
      </c>
      <c r="J1934" s="32">
        <v>42936</v>
      </c>
      <c r="K1934" s="30"/>
      <c r="L1934" s="32">
        <v>42094</v>
      </c>
      <c r="M1934" s="30">
        <v>1000000</v>
      </c>
      <c r="N1934" s="30">
        <v>0</v>
      </c>
      <c r="O1934" s="30">
        <v>0</v>
      </c>
      <c r="P1934" s="30">
        <v>0</v>
      </c>
      <c r="Q1934" s="30">
        <v>0</v>
      </c>
      <c r="R1934" s="30">
        <v>0</v>
      </c>
      <c r="S1934" s="30">
        <v>0</v>
      </c>
      <c r="T1934" s="30">
        <v>1000000</v>
      </c>
      <c r="U1934" s="30">
        <v>1000000</v>
      </c>
      <c r="V1934" s="30">
        <v>0</v>
      </c>
      <c r="W1934" s="30">
        <v>0</v>
      </c>
      <c r="X1934" s="30">
        <v>0</v>
      </c>
      <c r="Y1934" s="30">
        <v>0</v>
      </c>
      <c r="Z1934" s="30">
        <v>0</v>
      </c>
      <c r="AA1934" s="30">
        <v>1000000</v>
      </c>
      <c r="AB1934" s="30">
        <v>0</v>
      </c>
      <c r="AC1934" s="30">
        <v>0</v>
      </c>
      <c r="AD1934" s="30">
        <v>0</v>
      </c>
    </row>
    <row r="1935" spans="1:30" hidden="1">
      <c r="A1935" s="30" t="s">
        <v>10887</v>
      </c>
      <c r="B1935" s="30" t="s">
        <v>10888</v>
      </c>
      <c r="C1935" s="30" t="b">
        <v>1</v>
      </c>
      <c r="D1935" s="30" t="s">
        <v>10868</v>
      </c>
      <c r="E1935" s="30" t="s">
        <v>10869</v>
      </c>
      <c r="F1935" s="30"/>
      <c r="G1935" s="30" t="s">
        <v>10870</v>
      </c>
      <c r="H1935" s="30">
        <v>0</v>
      </c>
      <c r="I1935" s="32">
        <v>42916</v>
      </c>
      <c r="J1935" s="32">
        <v>42936</v>
      </c>
      <c r="K1935" s="30"/>
      <c r="L1935" s="32">
        <v>42094</v>
      </c>
      <c r="M1935" s="30">
        <v>1100000</v>
      </c>
      <c r="N1935" s="30">
        <v>0</v>
      </c>
      <c r="O1935" s="30">
        <v>0</v>
      </c>
      <c r="P1935" s="30">
        <v>0</v>
      </c>
      <c r="Q1935" s="30">
        <v>0</v>
      </c>
      <c r="R1935" s="30">
        <v>0</v>
      </c>
      <c r="S1935" s="30">
        <v>0</v>
      </c>
      <c r="T1935" s="30">
        <v>1100000</v>
      </c>
      <c r="U1935" s="30">
        <v>1100000</v>
      </c>
      <c r="V1935" s="30">
        <v>0</v>
      </c>
      <c r="W1935" s="30">
        <v>0</v>
      </c>
      <c r="X1935" s="30">
        <v>0</v>
      </c>
      <c r="Y1935" s="30">
        <v>0</v>
      </c>
      <c r="Z1935" s="30">
        <v>0</v>
      </c>
      <c r="AA1935" s="30">
        <v>1100000</v>
      </c>
      <c r="AB1935" s="30">
        <v>0</v>
      </c>
      <c r="AC1935" s="30">
        <v>0</v>
      </c>
      <c r="AD1935" s="30">
        <v>0</v>
      </c>
    </row>
    <row r="1936" spans="1:30" hidden="1">
      <c r="A1936" s="30" t="s">
        <v>10889</v>
      </c>
      <c r="B1936" s="30" t="s">
        <v>10890</v>
      </c>
      <c r="C1936" s="30" t="b">
        <v>1</v>
      </c>
      <c r="D1936" s="30" t="s">
        <v>10868</v>
      </c>
      <c r="E1936" s="30" t="s">
        <v>10869</v>
      </c>
      <c r="F1936" s="30"/>
      <c r="G1936" s="30" t="s">
        <v>10870</v>
      </c>
      <c r="H1936" s="30">
        <v>0</v>
      </c>
      <c r="I1936" s="32">
        <v>42916</v>
      </c>
      <c r="J1936" s="32">
        <v>42936</v>
      </c>
      <c r="K1936" s="30"/>
      <c r="L1936" s="32">
        <v>42094</v>
      </c>
      <c r="M1936" s="30">
        <v>940000</v>
      </c>
      <c r="N1936" s="30">
        <v>0</v>
      </c>
      <c r="O1936" s="30">
        <v>0</v>
      </c>
      <c r="P1936" s="30">
        <v>0</v>
      </c>
      <c r="Q1936" s="30">
        <v>0</v>
      </c>
      <c r="R1936" s="30">
        <v>0</v>
      </c>
      <c r="S1936" s="30">
        <v>0</v>
      </c>
      <c r="T1936" s="30">
        <v>940000</v>
      </c>
      <c r="U1936" s="30">
        <v>940000</v>
      </c>
      <c r="V1936" s="30">
        <v>0</v>
      </c>
      <c r="W1936" s="30">
        <v>0</v>
      </c>
      <c r="X1936" s="30">
        <v>0</v>
      </c>
      <c r="Y1936" s="30">
        <v>0</v>
      </c>
      <c r="Z1936" s="30">
        <v>0</v>
      </c>
      <c r="AA1936" s="30">
        <v>940000</v>
      </c>
      <c r="AB1936" s="30">
        <v>0</v>
      </c>
      <c r="AC1936" s="30">
        <v>0</v>
      </c>
      <c r="AD1936" s="30">
        <v>0</v>
      </c>
    </row>
    <row r="1937" spans="1:30" hidden="1">
      <c r="A1937" s="30" t="s">
        <v>10891</v>
      </c>
      <c r="B1937" s="30" t="s">
        <v>10892</v>
      </c>
      <c r="C1937" s="30" t="b">
        <v>1</v>
      </c>
      <c r="D1937" s="30" t="s">
        <v>10868</v>
      </c>
      <c r="E1937" s="30" t="s">
        <v>10869</v>
      </c>
      <c r="F1937" s="30"/>
      <c r="G1937" s="30" t="s">
        <v>10870</v>
      </c>
      <c r="H1937" s="30">
        <v>0</v>
      </c>
      <c r="I1937" s="32">
        <v>42916</v>
      </c>
      <c r="J1937" s="32">
        <v>42936</v>
      </c>
      <c r="K1937" s="30"/>
      <c r="L1937" s="32">
        <v>42094</v>
      </c>
      <c r="M1937" s="30">
        <v>18000</v>
      </c>
      <c r="N1937" s="30">
        <v>0</v>
      </c>
      <c r="O1937" s="30">
        <v>0</v>
      </c>
      <c r="P1937" s="30">
        <v>0</v>
      </c>
      <c r="Q1937" s="30">
        <v>0</v>
      </c>
      <c r="R1937" s="30">
        <v>0</v>
      </c>
      <c r="S1937" s="30">
        <v>0</v>
      </c>
      <c r="T1937" s="30">
        <v>18000</v>
      </c>
      <c r="U1937" s="30">
        <v>18000</v>
      </c>
      <c r="V1937" s="30">
        <v>0</v>
      </c>
      <c r="W1937" s="30">
        <v>0</v>
      </c>
      <c r="X1937" s="30">
        <v>0</v>
      </c>
      <c r="Y1937" s="30">
        <v>0</v>
      </c>
      <c r="Z1937" s="30">
        <v>0</v>
      </c>
      <c r="AA1937" s="30">
        <v>18000</v>
      </c>
      <c r="AB1937" s="30">
        <v>0</v>
      </c>
      <c r="AC1937" s="30">
        <v>0</v>
      </c>
      <c r="AD1937" s="30">
        <v>0</v>
      </c>
    </row>
    <row r="1938" spans="1:30" hidden="1">
      <c r="A1938" s="30" t="s">
        <v>10893</v>
      </c>
      <c r="B1938" s="30" t="s">
        <v>10894</v>
      </c>
      <c r="C1938" s="30" t="b">
        <v>1</v>
      </c>
      <c r="D1938" s="30" t="s">
        <v>10868</v>
      </c>
      <c r="E1938" s="30" t="s">
        <v>10869</v>
      </c>
      <c r="F1938" s="30"/>
      <c r="G1938" s="30" t="s">
        <v>10870</v>
      </c>
      <c r="H1938" s="30">
        <v>0</v>
      </c>
      <c r="I1938" s="32">
        <v>42916</v>
      </c>
      <c r="J1938" s="32">
        <v>42936</v>
      </c>
      <c r="K1938" s="30"/>
      <c r="L1938" s="32">
        <v>42094</v>
      </c>
      <c r="M1938" s="30">
        <v>260000</v>
      </c>
      <c r="N1938" s="30">
        <v>0</v>
      </c>
      <c r="O1938" s="30">
        <v>0</v>
      </c>
      <c r="P1938" s="30">
        <v>0</v>
      </c>
      <c r="Q1938" s="30">
        <v>0</v>
      </c>
      <c r="R1938" s="30">
        <v>0</v>
      </c>
      <c r="S1938" s="30">
        <v>0</v>
      </c>
      <c r="T1938" s="30">
        <v>260000</v>
      </c>
      <c r="U1938" s="30">
        <v>260000</v>
      </c>
      <c r="V1938" s="30">
        <v>0</v>
      </c>
      <c r="W1938" s="30">
        <v>0</v>
      </c>
      <c r="X1938" s="30">
        <v>0</v>
      </c>
      <c r="Y1938" s="30">
        <v>0</v>
      </c>
      <c r="Z1938" s="30">
        <v>0</v>
      </c>
      <c r="AA1938" s="30">
        <v>260000</v>
      </c>
      <c r="AB1938" s="30">
        <v>0</v>
      </c>
      <c r="AC1938" s="30">
        <v>0</v>
      </c>
      <c r="AD1938" s="30">
        <v>0</v>
      </c>
    </row>
    <row r="1939" spans="1:30" hidden="1">
      <c r="A1939" s="30" t="s">
        <v>10895</v>
      </c>
      <c r="B1939" s="30" t="s">
        <v>10896</v>
      </c>
      <c r="C1939" s="30" t="b">
        <v>1</v>
      </c>
      <c r="D1939" s="30" t="s">
        <v>10868</v>
      </c>
      <c r="E1939" s="30" t="s">
        <v>10869</v>
      </c>
      <c r="F1939" s="30"/>
      <c r="G1939" s="30" t="s">
        <v>10870</v>
      </c>
      <c r="H1939" s="30">
        <v>0</v>
      </c>
      <c r="I1939" s="32">
        <v>42916</v>
      </c>
      <c r="J1939" s="32">
        <v>42936</v>
      </c>
      <c r="K1939" s="30"/>
      <c r="L1939" s="32">
        <v>42094</v>
      </c>
      <c r="M1939" s="30">
        <v>11000</v>
      </c>
      <c r="N1939" s="30">
        <v>0</v>
      </c>
      <c r="O1939" s="30">
        <v>0</v>
      </c>
      <c r="P1939" s="30">
        <v>0</v>
      </c>
      <c r="Q1939" s="30">
        <v>0</v>
      </c>
      <c r="R1939" s="30">
        <v>0</v>
      </c>
      <c r="S1939" s="30">
        <v>0</v>
      </c>
      <c r="T1939" s="30">
        <v>11000</v>
      </c>
      <c r="U1939" s="30">
        <v>11000</v>
      </c>
      <c r="V1939" s="30">
        <v>0</v>
      </c>
      <c r="W1939" s="30">
        <v>0</v>
      </c>
      <c r="X1939" s="30">
        <v>0</v>
      </c>
      <c r="Y1939" s="30">
        <v>0</v>
      </c>
      <c r="Z1939" s="30">
        <v>0</v>
      </c>
      <c r="AA1939" s="30">
        <v>11000</v>
      </c>
      <c r="AB1939" s="30">
        <v>0</v>
      </c>
      <c r="AC1939" s="30">
        <v>0</v>
      </c>
      <c r="AD1939" s="30">
        <v>0</v>
      </c>
    </row>
    <row r="1940" spans="1:30" hidden="1">
      <c r="A1940" s="30" t="s">
        <v>10897</v>
      </c>
      <c r="B1940" s="30" t="s">
        <v>10898</v>
      </c>
      <c r="C1940" s="30" t="b">
        <v>1</v>
      </c>
      <c r="D1940" s="30" t="s">
        <v>10868</v>
      </c>
      <c r="E1940" s="30" t="s">
        <v>10869</v>
      </c>
      <c r="F1940" s="30"/>
      <c r="G1940" s="30" t="s">
        <v>10870</v>
      </c>
      <c r="H1940" s="30">
        <v>0</v>
      </c>
      <c r="I1940" s="32">
        <v>42916</v>
      </c>
      <c r="J1940" s="32">
        <v>42936</v>
      </c>
      <c r="K1940" s="30"/>
      <c r="L1940" s="32">
        <v>42094</v>
      </c>
      <c r="M1940" s="30">
        <v>27000</v>
      </c>
      <c r="N1940" s="30">
        <v>0</v>
      </c>
      <c r="O1940" s="30">
        <v>0</v>
      </c>
      <c r="P1940" s="30">
        <v>0</v>
      </c>
      <c r="Q1940" s="30">
        <v>0</v>
      </c>
      <c r="R1940" s="30">
        <v>0</v>
      </c>
      <c r="S1940" s="30">
        <v>0</v>
      </c>
      <c r="T1940" s="30">
        <v>27000</v>
      </c>
      <c r="U1940" s="30">
        <v>27000</v>
      </c>
      <c r="V1940" s="30">
        <v>0</v>
      </c>
      <c r="W1940" s="30">
        <v>0</v>
      </c>
      <c r="X1940" s="30">
        <v>0</v>
      </c>
      <c r="Y1940" s="30">
        <v>0</v>
      </c>
      <c r="Z1940" s="30">
        <v>0</v>
      </c>
      <c r="AA1940" s="30">
        <v>27000</v>
      </c>
      <c r="AB1940" s="30">
        <v>0</v>
      </c>
      <c r="AC1940" s="30">
        <v>0</v>
      </c>
      <c r="AD1940" s="30">
        <v>0</v>
      </c>
    </row>
    <row r="1941" spans="1:30" hidden="1">
      <c r="A1941" s="30" t="s">
        <v>10899</v>
      </c>
      <c r="B1941" s="30" t="s">
        <v>10900</v>
      </c>
      <c r="C1941" s="30" t="b">
        <v>1</v>
      </c>
      <c r="D1941" s="30" t="s">
        <v>10868</v>
      </c>
      <c r="E1941" s="30" t="s">
        <v>10869</v>
      </c>
      <c r="F1941" s="30"/>
      <c r="G1941" s="30" t="s">
        <v>10870</v>
      </c>
      <c r="H1941" s="30">
        <v>0</v>
      </c>
      <c r="I1941" s="32">
        <v>42916</v>
      </c>
      <c r="J1941" s="32">
        <v>42936</v>
      </c>
      <c r="K1941" s="30"/>
      <c r="L1941" s="32">
        <v>42094</v>
      </c>
      <c r="M1941" s="30">
        <v>4800</v>
      </c>
      <c r="N1941" s="30">
        <v>0</v>
      </c>
      <c r="O1941" s="30">
        <v>0</v>
      </c>
      <c r="P1941" s="30">
        <v>0</v>
      </c>
      <c r="Q1941" s="30">
        <v>0</v>
      </c>
      <c r="R1941" s="30">
        <v>0</v>
      </c>
      <c r="S1941" s="30">
        <v>0</v>
      </c>
      <c r="T1941" s="30">
        <v>4800</v>
      </c>
      <c r="U1941" s="30">
        <v>4800</v>
      </c>
      <c r="V1941" s="30">
        <v>0</v>
      </c>
      <c r="W1941" s="30">
        <v>0</v>
      </c>
      <c r="X1941" s="30">
        <v>0</v>
      </c>
      <c r="Y1941" s="30">
        <v>0</v>
      </c>
      <c r="Z1941" s="30">
        <v>0</v>
      </c>
      <c r="AA1941" s="30">
        <v>4800</v>
      </c>
      <c r="AB1941" s="30">
        <v>0</v>
      </c>
      <c r="AC1941" s="30">
        <v>0</v>
      </c>
      <c r="AD1941" s="30">
        <v>0</v>
      </c>
    </row>
    <row r="1942" spans="1:30" hidden="1">
      <c r="A1942" s="30" t="s">
        <v>10901</v>
      </c>
      <c r="B1942" s="30" t="s">
        <v>10902</v>
      </c>
      <c r="C1942" s="30" t="b">
        <v>1</v>
      </c>
      <c r="D1942" s="30" t="s">
        <v>10868</v>
      </c>
      <c r="E1942" s="30" t="s">
        <v>10869</v>
      </c>
      <c r="F1942" s="30"/>
      <c r="G1942" s="30" t="s">
        <v>10870</v>
      </c>
      <c r="H1942" s="30">
        <v>0</v>
      </c>
      <c r="I1942" s="32">
        <v>42916</v>
      </c>
      <c r="J1942" s="32">
        <v>42936</v>
      </c>
      <c r="K1942" s="30"/>
      <c r="L1942" s="32">
        <v>42094</v>
      </c>
      <c r="M1942" s="30">
        <v>40000</v>
      </c>
      <c r="N1942" s="30">
        <v>0</v>
      </c>
      <c r="O1942" s="30">
        <v>0</v>
      </c>
      <c r="P1942" s="30">
        <v>0</v>
      </c>
      <c r="Q1942" s="30">
        <v>0</v>
      </c>
      <c r="R1942" s="30">
        <v>0</v>
      </c>
      <c r="S1942" s="30">
        <v>0</v>
      </c>
      <c r="T1942" s="30">
        <v>40000</v>
      </c>
      <c r="U1942" s="30">
        <v>40000</v>
      </c>
      <c r="V1942" s="30">
        <v>0</v>
      </c>
      <c r="W1942" s="30">
        <v>0</v>
      </c>
      <c r="X1942" s="30">
        <v>0</v>
      </c>
      <c r="Y1942" s="30">
        <v>0</v>
      </c>
      <c r="Z1942" s="30">
        <v>0</v>
      </c>
      <c r="AA1942" s="30">
        <v>40000</v>
      </c>
      <c r="AB1942" s="30">
        <v>0</v>
      </c>
      <c r="AC1942" s="30">
        <v>0</v>
      </c>
      <c r="AD1942" s="30">
        <v>0</v>
      </c>
    </row>
    <row r="1943" spans="1:30" hidden="1">
      <c r="A1943" s="30" t="s">
        <v>10903</v>
      </c>
      <c r="B1943" s="30" t="s">
        <v>10904</v>
      </c>
      <c r="C1943" s="30" t="b">
        <v>1</v>
      </c>
      <c r="D1943" s="30" t="s">
        <v>10868</v>
      </c>
      <c r="E1943" s="30" t="s">
        <v>10869</v>
      </c>
      <c r="F1943" s="30"/>
      <c r="G1943" s="30" t="s">
        <v>10870</v>
      </c>
      <c r="H1943" s="30">
        <v>0</v>
      </c>
      <c r="I1943" s="32">
        <v>42916</v>
      </c>
      <c r="J1943" s="32">
        <v>42936</v>
      </c>
      <c r="K1943" s="30"/>
      <c r="L1943" s="32">
        <v>42094</v>
      </c>
      <c r="M1943" s="30">
        <v>120000</v>
      </c>
      <c r="N1943" s="30">
        <v>0</v>
      </c>
      <c r="O1943" s="30">
        <v>0</v>
      </c>
      <c r="P1943" s="30">
        <v>0</v>
      </c>
      <c r="Q1943" s="30">
        <v>0</v>
      </c>
      <c r="R1943" s="30">
        <v>0</v>
      </c>
      <c r="S1943" s="30">
        <v>0</v>
      </c>
      <c r="T1943" s="30">
        <v>120000</v>
      </c>
      <c r="U1943" s="30">
        <v>120000</v>
      </c>
      <c r="V1943" s="30">
        <v>0</v>
      </c>
      <c r="W1943" s="30">
        <v>0</v>
      </c>
      <c r="X1943" s="30">
        <v>0</v>
      </c>
      <c r="Y1943" s="30">
        <v>0</v>
      </c>
      <c r="Z1943" s="30">
        <v>0</v>
      </c>
      <c r="AA1943" s="30">
        <v>120000</v>
      </c>
      <c r="AB1943" s="30">
        <v>0</v>
      </c>
      <c r="AC1943" s="30">
        <v>0</v>
      </c>
      <c r="AD1943" s="30">
        <v>0</v>
      </c>
    </row>
    <row r="1944" spans="1:30" hidden="1">
      <c r="A1944" s="30" t="s">
        <v>10905</v>
      </c>
      <c r="B1944" s="30" t="s">
        <v>10906</v>
      </c>
      <c r="C1944" s="30" t="b">
        <v>1</v>
      </c>
      <c r="D1944" s="30" t="s">
        <v>10868</v>
      </c>
      <c r="E1944" s="30" t="s">
        <v>10869</v>
      </c>
      <c r="F1944" s="30"/>
      <c r="G1944" s="30" t="s">
        <v>10870</v>
      </c>
      <c r="H1944" s="30">
        <v>0</v>
      </c>
      <c r="I1944" s="32">
        <v>42916</v>
      </c>
      <c r="J1944" s="32">
        <v>42936</v>
      </c>
      <c r="K1944" s="30"/>
      <c r="L1944" s="32">
        <v>42094</v>
      </c>
      <c r="M1944" s="30">
        <v>3400</v>
      </c>
      <c r="N1944" s="30">
        <v>0</v>
      </c>
      <c r="O1944" s="30">
        <v>0</v>
      </c>
      <c r="P1944" s="30">
        <v>0</v>
      </c>
      <c r="Q1944" s="30">
        <v>0</v>
      </c>
      <c r="R1944" s="30">
        <v>0</v>
      </c>
      <c r="S1944" s="30">
        <v>0</v>
      </c>
      <c r="T1944" s="30">
        <v>3400</v>
      </c>
      <c r="U1944" s="30">
        <v>3400</v>
      </c>
      <c r="V1944" s="30">
        <v>0</v>
      </c>
      <c r="W1944" s="30">
        <v>0</v>
      </c>
      <c r="X1944" s="30">
        <v>0</v>
      </c>
      <c r="Y1944" s="30">
        <v>0</v>
      </c>
      <c r="Z1944" s="30">
        <v>0</v>
      </c>
      <c r="AA1944" s="30">
        <v>3400</v>
      </c>
      <c r="AB1944" s="30">
        <v>0</v>
      </c>
      <c r="AC1944" s="30">
        <v>0</v>
      </c>
      <c r="AD1944" s="30">
        <v>0</v>
      </c>
    </row>
    <row r="1945" spans="1:30" hidden="1">
      <c r="A1945" s="30" t="s">
        <v>10907</v>
      </c>
      <c r="B1945" s="30" t="s">
        <v>10908</v>
      </c>
      <c r="C1945" s="30" t="b">
        <v>1</v>
      </c>
      <c r="D1945" s="30" t="s">
        <v>10868</v>
      </c>
      <c r="E1945" s="30" t="s">
        <v>10869</v>
      </c>
      <c r="F1945" s="30"/>
      <c r="G1945" s="30" t="s">
        <v>10870</v>
      </c>
      <c r="H1945" s="30">
        <v>0</v>
      </c>
      <c r="I1945" s="32">
        <v>42916</v>
      </c>
      <c r="J1945" s="32">
        <v>42936</v>
      </c>
      <c r="K1945" s="30"/>
      <c r="L1945" s="32">
        <v>42094</v>
      </c>
      <c r="M1945" s="30">
        <v>270000</v>
      </c>
      <c r="N1945" s="30">
        <v>0</v>
      </c>
      <c r="O1945" s="30">
        <v>0</v>
      </c>
      <c r="P1945" s="30">
        <v>0</v>
      </c>
      <c r="Q1945" s="30">
        <v>0</v>
      </c>
      <c r="R1945" s="30">
        <v>0</v>
      </c>
      <c r="S1945" s="30">
        <v>0</v>
      </c>
      <c r="T1945" s="30">
        <v>270000</v>
      </c>
      <c r="U1945" s="30">
        <v>270000</v>
      </c>
      <c r="V1945" s="30">
        <v>0</v>
      </c>
      <c r="W1945" s="30">
        <v>0</v>
      </c>
      <c r="X1945" s="30">
        <v>0</v>
      </c>
      <c r="Y1945" s="30">
        <v>0</v>
      </c>
      <c r="Z1945" s="30">
        <v>0</v>
      </c>
      <c r="AA1945" s="30">
        <v>270000</v>
      </c>
      <c r="AB1945" s="30">
        <v>0</v>
      </c>
      <c r="AC1945" s="30">
        <v>0</v>
      </c>
      <c r="AD1945" s="30">
        <v>0</v>
      </c>
    </row>
    <row r="1946" spans="1:30" hidden="1">
      <c r="A1946" s="30" t="s">
        <v>10909</v>
      </c>
      <c r="B1946" s="30" t="s">
        <v>10910</v>
      </c>
      <c r="C1946" s="30" t="b">
        <v>1</v>
      </c>
      <c r="D1946" s="30" t="s">
        <v>10868</v>
      </c>
      <c r="E1946" s="30" t="s">
        <v>10869</v>
      </c>
      <c r="F1946" s="30"/>
      <c r="G1946" s="30" t="s">
        <v>10870</v>
      </c>
      <c r="H1946" s="30">
        <v>0</v>
      </c>
      <c r="I1946" s="32">
        <v>42916</v>
      </c>
      <c r="J1946" s="32">
        <v>42936</v>
      </c>
      <c r="K1946" s="30"/>
      <c r="L1946" s="32">
        <v>42094</v>
      </c>
      <c r="M1946" s="30">
        <v>30000</v>
      </c>
      <c r="N1946" s="30">
        <v>0</v>
      </c>
      <c r="O1946" s="30">
        <v>0</v>
      </c>
      <c r="P1946" s="30">
        <v>0</v>
      </c>
      <c r="Q1946" s="30">
        <v>0</v>
      </c>
      <c r="R1946" s="30">
        <v>0</v>
      </c>
      <c r="S1946" s="30">
        <v>0</v>
      </c>
      <c r="T1946" s="30">
        <v>30000</v>
      </c>
      <c r="U1946" s="30">
        <v>30000</v>
      </c>
      <c r="V1946" s="30">
        <v>0</v>
      </c>
      <c r="W1946" s="30">
        <v>0</v>
      </c>
      <c r="X1946" s="30">
        <v>0</v>
      </c>
      <c r="Y1946" s="30">
        <v>0</v>
      </c>
      <c r="Z1946" s="30">
        <v>0</v>
      </c>
      <c r="AA1946" s="30">
        <v>30000</v>
      </c>
      <c r="AB1946" s="30">
        <v>0</v>
      </c>
      <c r="AC1946" s="30">
        <v>0</v>
      </c>
      <c r="AD1946" s="30">
        <v>0</v>
      </c>
    </row>
    <row r="1947" spans="1:30" hidden="1">
      <c r="A1947" s="30" t="s">
        <v>10911</v>
      </c>
      <c r="B1947" s="30" t="s">
        <v>10912</v>
      </c>
      <c r="C1947" s="30" t="b">
        <v>1</v>
      </c>
      <c r="D1947" s="30" t="s">
        <v>10868</v>
      </c>
      <c r="E1947" s="30" t="s">
        <v>10869</v>
      </c>
      <c r="F1947" s="30"/>
      <c r="G1947" s="30" t="s">
        <v>10870</v>
      </c>
      <c r="H1947" s="30">
        <v>0</v>
      </c>
      <c r="I1947" s="32">
        <v>42916</v>
      </c>
      <c r="J1947" s="32">
        <v>42936</v>
      </c>
      <c r="K1947" s="30"/>
      <c r="L1947" s="32">
        <v>42094</v>
      </c>
      <c r="M1947" s="30">
        <v>550000</v>
      </c>
      <c r="N1947" s="30">
        <v>0</v>
      </c>
      <c r="O1947" s="30">
        <v>0</v>
      </c>
      <c r="P1947" s="30">
        <v>0</v>
      </c>
      <c r="Q1947" s="30">
        <v>0</v>
      </c>
      <c r="R1947" s="30">
        <v>0</v>
      </c>
      <c r="S1947" s="30">
        <v>0</v>
      </c>
      <c r="T1947" s="30">
        <v>550000</v>
      </c>
      <c r="U1947" s="30">
        <v>550000</v>
      </c>
      <c r="V1947" s="30">
        <v>0</v>
      </c>
      <c r="W1947" s="30">
        <v>0</v>
      </c>
      <c r="X1947" s="30">
        <v>0</v>
      </c>
      <c r="Y1947" s="30">
        <v>0</v>
      </c>
      <c r="Z1947" s="30">
        <v>0</v>
      </c>
      <c r="AA1947" s="30">
        <v>550000</v>
      </c>
      <c r="AB1947" s="30">
        <v>0</v>
      </c>
      <c r="AC1947" s="30">
        <v>0</v>
      </c>
      <c r="AD1947" s="30">
        <v>0</v>
      </c>
    </row>
    <row r="1948" spans="1:30" hidden="1">
      <c r="A1948" s="30" t="s">
        <v>10913</v>
      </c>
      <c r="B1948" s="30" t="s">
        <v>10914</v>
      </c>
      <c r="C1948" s="30" t="b">
        <v>1</v>
      </c>
      <c r="D1948" s="30" t="s">
        <v>10868</v>
      </c>
      <c r="E1948" s="30" t="s">
        <v>10869</v>
      </c>
      <c r="F1948" s="30"/>
      <c r="G1948" s="30" t="s">
        <v>10870</v>
      </c>
      <c r="H1948" s="30">
        <v>0</v>
      </c>
      <c r="I1948" s="32">
        <v>42916</v>
      </c>
      <c r="J1948" s="32">
        <v>42936</v>
      </c>
      <c r="K1948" s="30"/>
      <c r="L1948" s="32">
        <v>42094</v>
      </c>
      <c r="M1948" s="30">
        <v>22500</v>
      </c>
      <c r="N1948" s="30">
        <v>0</v>
      </c>
      <c r="O1948" s="30">
        <v>0</v>
      </c>
      <c r="P1948" s="30">
        <v>0</v>
      </c>
      <c r="Q1948" s="30">
        <v>0</v>
      </c>
      <c r="R1948" s="30">
        <v>0</v>
      </c>
      <c r="S1948" s="30">
        <v>0</v>
      </c>
      <c r="T1948" s="30">
        <v>22500</v>
      </c>
      <c r="U1948" s="30">
        <v>22500</v>
      </c>
      <c r="V1948" s="30">
        <v>0</v>
      </c>
      <c r="W1948" s="30">
        <v>0</v>
      </c>
      <c r="X1948" s="30">
        <v>0</v>
      </c>
      <c r="Y1948" s="30">
        <v>0</v>
      </c>
      <c r="Z1948" s="30">
        <v>0</v>
      </c>
      <c r="AA1948" s="30">
        <v>22500</v>
      </c>
      <c r="AB1948" s="30">
        <v>0</v>
      </c>
      <c r="AC1948" s="30">
        <v>0</v>
      </c>
      <c r="AD1948" s="30">
        <v>0</v>
      </c>
    </row>
    <row r="1949" spans="1:30" hidden="1">
      <c r="A1949" s="30" t="s">
        <v>10915</v>
      </c>
      <c r="B1949" s="30" t="s">
        <v>10916</v>
      </c>
      <c r="C1949" s="30" t="b">
        <v>1</v>
      </c>
      <c r="D1949" s="30" t="s">
        <v>10868</v>
      </c>
      <c r="E1949" s="30" t="s">
        <v>10869</v>
      </c>
      <c r="F1949" s="30"/>
      <c r="G1949" s="30" t="s">
        <v>10870</v>
      </c>
      <c r="H1949" s="30">
        <v>0</v>
      </c>
      <c r="I1949" s="32">
        <v>42916</v>
      </c>
      <c r="J1949" s="32">
        <v>42936</v>
      </c>
      <c r="K1949" s="30"/>
      <c r="L1949" s="32">
        <v>42094</v>
      </c>
      <c r="M1949" s="30">
        <v>98500</v>
      </c>
      <c r="N1949" s="30">
        <v>0</v>
      </c>
      <c r="O1949" s="30">
        <v>0</v>
      </c>
      <c r="P1949" s="30">
        <v>0</v>
      </c>
      <c r="Q1949" s="30">
        <v>0</v>
      </c>
      <c r="R1949" s="30">
        <v>0</v>
      </c>
      <c r="S1949" s="30">
        <v>0</v>
      </c>
      <c r="T1949" s="30">
        <v>98500</v>
      </c>
      <c r="U1949" s="30">
        <v>98500</v>
      </c>
      <c r="V1949" s="30">
        <v>0</v>
      </c>
      <c r="W1949" s="30">
        <v>0</v>
      </c>
      <c r="X1949" s="30">
        <v>0</v>
      </c>
      <c r="Y1949" s="30">
        <v>0</v>
      </c>
      <c r="Z1949" s="30">
        <v>0</v>
      </c>
      <c r="AA1949" s="30">
        <v>98500</v>
      </c>
      <c r="AB1949" s="30">
        <v>0</v>
      </c>
      <c r="AC1949" s="30">
        <v>0</v>
      </c>
      <c r="AD1949" s="30">
        <v>0</v>
      </c>
    </row>
    <row r="1950" spans="1:30" hidden="1">
      <c r="A1950" s="30" t="s">
        <v>10917</v>
      </c>
      <c r="B1950" s="30" t="s">
        <v>10918</v>
      </c>
      <c r="C1950" s="30" t="b">
        <v>1</v>
      </c>
      <c r="D1950" s="30" t="s">
        <v>10868</v>
      </c>
      <c r="E1950" s="30" t="s">
        <v>10869</v>
      </c>
      <c r="F1950" s="30"/>
      <c r="G1950" s="30" t="s">
        <v>10870</v>
      </c>
      <c r="H1950" s="30">
        <v>0</v>
      </c>
      <c r="I1950" s="32">
        <v>42916</v>
      </c>
      <c r="J1950" s="32">
        <v>42936</v>
      </c>
      <c r="K1950" s="30"/>
      <c r="L1950" s="32">
        <v>42094</v>
      </c>
      <c r="M1950" s="30">
        <v>670000</v>
      </c>
      <c r="N1950" s="30">
        <v>0</v>
      </c>
      <c r="O1950" s="30">
        <v>0</v>
      </c>
      <c r="P1950" s="30">
        <v>0</v>
      </c>
      <c r="Q1950" s="30">
        <v>0</v>
      </c>
      <c r="R1950" s="30">
        <v>0</v>
      </c>
      <c r="S1950" s="30">
        <v>0</v>
      </c>
      <c r="T1950" s="30">
        <v>670000</v>
      </c>
      <c r="U1950" s="30">
        <v>670000</v>
      </c>
      <c r="V1950" s="30">
        <v>0</v>
      </c>
      <c r="W1950" s="30">
        <v>0</v>
      </c>
      <c r="X1950" s="30">
        <v>0</v>
      </c>
      <c r="Y1950" s="30">
        <v>0</v>
      </c>
      <c r="Z1950" s="30">
        <v>0</v>
      </c>
      <c r="AA1950" s="30">
        <v>670000</v>
      </c>
      <c r="AB1950" s="30">
        <v>0</v>
      </c>
      <c r="AC1950" s="30">
        <v>0</v>
      </c>
      <c r="AD1950" s="30">
        <v>0</v>
      </c>
    </row>
    <row r="1951" spans="1:30" hidden="1">
      <c r="A1951" s="30" t="s">
        <v>10919</v>
      </c>
      <c r="B1951" s="30" t="s">
        <v>10920</v>
      </c>
      <c r="C1951" s="30" t="b">
        <v>1</v>
      </c>
      <c r="D1951" s="30" t="s">
        <v>10868</v>
      </c>
      <c r="E1951" s="30" t="s">
        <v>10869</v>
      </c>
      <c r="F1951" s="30"/>
      <c r="G1951" s="30" t="s">
        <v>10870</v>
      </c>
      <c r="H1951" s="30">
        <v>0</v>
      </c>
      <c r="I1951" s="32">
        <v>42916</v>
      </c>
      <c r="J1951" s="32">
        <v>42936</v>
      </c>
      <c r="K1951" s="30"/>
      <c r="L1951" s="32">
        <v>42094</v>
      </c>
      <c r="M1951" s="30">
        <v>260000</v>
      </c>
      <c r="N1951" s="30">
        <v>0</v>
      </c>
      <c r="O1951" s="30">
        <v>0</v>
      </c>
      <c r="P1951" s="30">
        <v>0</v>
      </c>
      <c r="Q1951" s="30">
        <v>0</v>
      </c>
      <c r="R1951" s="30">
        <v>0</v>
      </c>
      <c r="S1951" s="30">
        <v>0</v>
      </c>
      <c r="T1951" s="30">
        <v>260000</v>
      </c>
      <c r="U1951" s="30">
        <v>260000</v>
      </c>
      <c r="V1951" s="30">
        <v>0</v>
      </c>
      <c r="W1951" s="30">
        <v>0</v>
      </c>
      <c r="X1951" s="30">
        <v>0</v>
      </c>
      <c r="Y1951" s="30">
        <v>0</v>
      </c>
      <c r="Z1951" s="30">
        <v>0</v>
      </c>
      <c r="AA1951" s="30">
        <v>260000</v>
      </c>
      <c r="AB1951" s="30">
        <v>0</v>
      </c>
      <c r="AC1951" s="30">
        <v>0</v>
      </c>
      <c r="AD1951" s="30">
        <v>0</v>
      </c>
    </row>
    <row r="1952" spans="1:30" hidden="1">
      <c r="A1952" s="30" t="s">
        <v>10921</v>
      </c>
      <c r="B1952" s="30"/>
      <c r="C1952" s="30" t="b">
        <v>1</v>
      </c>
      <c r="D1952" s="30" t="s">
        <v>10868</v>
      </c>
      <c r="E1952" s="30" t="s">
        <v>10869</v>
      </c>
      <c r="F1952" s="30"/>
      <c r="G1952" s="30" t="s">
        <v>10870</v>
      </c>
      <c r="H1952" s="30">
        <v>9</v>
      </c>
      <c r="I1952" s="32">
        <v>42916</v>
      </c>
      <c r="J1952" s="32">
        <v>42936</v>
      </c>
      <c r="K1952" s="30"/>
      <c r="L1952" s="32">
        <v>42094</v>
      </c>
      <c r="M1952" s="30">
        <v>0</v>
      </c>
      <c r="N1952" s="30">
        <v>0</v>
      </c>
      <c r="O1952" s="30">
        <v>0</v>
      </c>
      <c r="P1952" s="30">
        <v>0</v>
      </c>
      <c r="Q1952" s="30">
        <v>0</v>
      </c>
      <c r="R1952" s="30">
        <v>0</v>
      </c>
      <c r="S1952" s="30">
        <v>0</v>
      </c>
      <c r="T1952" s="30">
        <v>0</v>
      </c>
      <c r="U1952" s="30">
        <v>0</v>
      </c>
      <c r="V1952" s="30">
        <v>0</v>
      </c>
      <c r="W1952" s="30">
        <v>0</v>
      </c>
      <c r="X1952" s="30">
        <v>0</v>
      </c>
      <c r="Y1952" s="30">
        <v>0</v>
      </c>
      <c r="Z1952" s="30">
        <v>0</v>
      </c>
      <c r="AA1952" s="30">
        <v>0</v>
      </c>
      <c r="AB1952" s="30">
        <v>0</v>
      </c>
      <c r="AC1952" s="30">
        <v>0</v>
      </c>
      <c r="AD1952" s="30">
        <v>0</v>
      </c>
    </row>
    <row r="1953" spans="1:30" hidden="1">
      <c r="A1953" s="30" t="s">
        <v>10922</v>
      </c>
      <c r="B1953" s="30"/>
      <c r="C1953" s="30" t="b">
        <v>1</v>
      </c>
      <c r="D1953" s="30" t="s">
        <v>10868</v>
      </c>
      <c r="E1953" s="30" t="s">
        <v>10869</v>
      </c>
      <c r="F1953" s="30"/>
      <c r="G1953" s="30" t="s">
        <v>10870</v>
      </c>
      <c r="H1953" s="30">
        <v>9</v>
      </c>
      <c r="I1953" s="32">
        <v>42916</v>
      </c>
      <c r="J1953" s="32">
        <v>42936</v>
      </c>
      <c r="K1953" s="30"/>
      <c r="L1953" s="32">
        <v>42094</v>
      </c>
      <c r="M1953" s="30">
        <v>0</v>
      </c>
      <c r="N1953" s="30">
        <v>0</v>
      </c>
      <c r="O1953" s="30">
        <v>0</v>
      </c>
      <c r="P1953" s="30">
        <v>0</v>
      </c>
      <c r="Q1953" s="30">
        <v>0</v>
      </c>
      <c r="R1953" s="30">
        <v>0</v>
      </c>
      <c r="S1953" s="30">
        <v>0</v>
      </c>
      <c r="T1953" s="30">
        <v>0</v>
      </c>
      <c r="U1953" s="30">
        <v>0</v>
      </c>
      <c r="V1953" s="30">
        <v>0</v>
      </c>
      <c r="W1953" s="30">
        <v>0</v>
      </c>
      <c r="X1953" s="30">
        <v>0</v>
      </c>
      <c r="Y1953" s="30">
        <v>0</v>
      </c>
      <c r="Z1953" s="30">
        <v>0</v>
      </c>
      <c r="AA1953" s="30">
        <v>0</v>
      </c>
      <c r="AB1953" s="30">
        <v>0</v>
      </c>
      <c r="AC1953" s="30">
        <v>0</v>
      </c>
      <c r="AD1953" s="30">
        <v>0</v>
      </c>
    </row>
    <row r="1954" spans="1:30" hidden="1">
      <c r="A1954" s="30" t="s">
        <v>2951</v>
      </c>
      <c r="B1954" s="30" t="s">
        <v>2952</v>
      </c>
      <c r="C1954" s="30" t="b">
        <v>1</v>
      </c>
      <c r="D1954" s="30" t="s">
        <v>2953</v>
      </c>
      <c r="E1954" s="30" t="s">
        <v>2953</v>
      </c>
      <c r="F1954" s="30" t="s">
        <v>10530</v>
      </c>
      <c r="G1954" s="30" t="s">
        <v>10923</v>
      </c>
      <c r="H1954" s="30">
        <v>0</v>
      </c>
      <c r="I1954" s="32">
        <v>43190</v>
      </c>
      <c r="J1954" s="32">
        <v>42408</v>
      </c>
      <c r="K1954" s="30"/>
      <c r="L1954" s="32">
        <v>42408</v>
      </c>
      <c r="M1954" s="30">
        <v>35990</v>
      </c>
      <c r="N1954" s="30">
        <v>0</v>
      </c>
      <c r="O1954" s="30">
        <v>1037.82</v>
      </c>
      <c r="P1954" s="30">
        <v>12453.84</v>
      </c>
      <c r="Q1954" s="30">
        <v>883.58</v>
      </c>
      <c r="R1954" s="30">
        <v>12299.6</v>
      </c>
      <c r="S1954" s="30">
        <v>26495.42</v>
      </c>
      <c r="T1954" s="30">
        <v>9494.58</v>
      </c>
      <c r="U1954" s="30">
        <v>9494.58</v>
      </c>
      <c r="V1954" s="30">
        <v>1037.82</v>
      </c>
      <c r="W1954" s="30">
        <v>12453.84</v>
      </c>
      <c r="X1954" s="30">
        <v>883.58</v>
      </c>
      <c r="Y1954" s="30">
        <v>12299.6</v>
      </c>
      <c r="Z1954" s="30">
        <v>26495.42</v>
      </c>
      <c r="AA1954" s="30">
        <v>35990</v>
      </c>
      <c r="AB1954" s="30">
        <v>0</v>
      </c>
      <c r="AC1954" s="30">
        <v>0</v>
      </c>
      <c r="AD1954" s="30">
        <v>0</v>
      </c>
    </row>
    <row r="1955" spans="1:30" hidden="1">
      <c r="A1955" s="30" t="s">
        <v>2954</v>
      </c>
      <c r="B1955" s="30" t="s">
        <v>2955</v>
      </c>
      <c r="C1955" s="30" t="b">
        <v>1</v>
      </c>
      <c r="D1955" s="30" t="s">
        <v>2953</v>
      </c>
      <c r="E1955" s="30" t="s">
        <v>2953</v>
      </c>
      <c r="F1955" s="30" t="s">
        <v>10530</v>
      </c>
      <c r="G1955" s="30" t="s">
        <v>10923</v>
      </c>
      <c r="H1955" s="30">
        <v>0</v>
      </c>
      <c r="I1955" s="32">
        <v>43190</v>
      </c>
      <c r="J1955" s="32">
        <v>42408</v>
      </c>
      <c r="K1955" s="30"/>
      <c r="L1955" s="32">
        <v>42310</v>
      </c>
      <c r="M1955" s="30">
        <v>13041.6</v>
      </c>
      <c r="N1955" s="30">
        <v>0</v>
      </c>
      <c r="O1955" s="30">
        <v>374.78</v>
      </c>
      <c r="P1955" s="30">
        <v>4497.24</v>
      </c>
      <c r="Q1955" s="30">
        <v>224.69</v>
      </c>
      <c r="R1955" s="30">
        <v>4347.2</v>
      </c>
      <c r="S1955" s="30">
        <v>10642.87</v>
      </c>
      <c r="T1955" s="30">
        <v>2398.73</v>
      </c>
      <c r="U1955" s="30">
        <v>2398.73</v>
      </c>
      <c r="V1955" s="30">
        <v>374.78</v>
      </c>
      <c r="W1955" s="30">
        <v>4497.24</v>
      </c>
      <c r="X1955" s="30">
        <v>224.69</v>
      </c>
      <c r="Y1955" s="30">
        <v>4347.2</v>
      </c>
      <c r="Z1955" s="30">
        <v>10642.87</v>
      </c>
      <c r="AA1955" s="30">
        <v>13041.6</v>
      </c>
      <c r="AB1955" s="30">
        <v>0</v>
      </c>
      <c r="AC1955" s="30">
        <v>0</v>
      </c>
      <c r="AD1955" s="30">
        <v>0</v>
      </c>
    </row>
    <row r="1956" spans="1:30" hidden="1">
      <c r="A1956" s="30" t="s">
        <v>2956</v>
      </c>
      <c r="B1956" s="30" t="s">
        <v>2957</v>
      </c>
      <c r="C1956" s="30" t="b">
        <v>1</v>
      </c>
      <c r="D1956" s="30" t="s">
        <v>2953</v>
      </c>
      <c r="E1956" s="30" t="s">
        <v>2953</v>
      </c>
      <c r="F1956" s="30" t="s">
        <v>10530</v>
      </c>
      <c r="G1956" s="30" t="s">
        <v>10923</v>
      </c>
      <c r="H1956" s="30">
        <v>0</v>
      </c>
      <c r="I1956" s="32">
        <v>43190</v>
      </c>
      <c r="J1956" s="32">
        <v>42408</v>
      </c>
      <c r="K1956" s="30"/>
      <c r="L1956" s="32">
        <v>42310</v>
      </c>
      <c r="M1956" s="30">
        <v>573327.66</v>
      </c>
      <c r="N1956" s="30">
        <v>0</v>
      </c>
      <c r="O1956" s="30">
        <v>16475.54</v>
      </c>
      <c r="P1956" s="30">
        <v>197706.41</v>
      </c>
      <c r="Q1956" s="30">
        <v>9878.33</v>
      </c>
      <c r="R1956" s="30">
        <v>191109.22</v>
      </c>
      <c r="S1956" s="30">
        <v>467877.25</v>
      </c>
      <c r="T1956" s="30">
        <v>105450.41</v>
      </c>
      <c r="U1956" s="30">
        <v>105450.41</v>
      </c>
      <c r="V1956" s="30">
        <v>16475.54</v>
      </c>
      <c r="W1956" s="30">
        <v>197706.41</v>
      </c>
      <c r="X1956" s="30">
        <v>9878.33</v>
      </c>
      <c r="Y1956" s="30">
        <v>191109.22</v>
      </c>
      <c r="Z1956" s="30">
        <v>467877.25</v>
      </c>
      <c r="AA1956" s="30">
        <v>573327.66</v>
      </c>
      <c r="AB1956" s="30">
        <v>0</v>
      </c>
      <c r="AC1956" s="30">
        <v>0</v>
      </c>
      <c r="AD1956" s="30">
        <v>0</v>
      </c>
    </row>
    <row r="1957" spans="1:30" hidden="1">
      <c r="A1957" s="30" t="s">
        <v>2958</v>
      </c>
      <c r="B1957" s="30" t="s">
        <v>2959</v>
      </c>
      <c r="C1957" s="30" t="b">
        <v>1</v>
      </c>
      <c r="D1957" s="30" t="s">
        <v>2953</v>
      </c>
      <c r="E1957" s="30" t="s">
        <v>2953</v>
      </c>
      <c r="F1957" s="30" t="s">
        <v>10530</v>
      </c>
      <c r="G1957" s="30" t="s">
        <v>10923</v>
      </c>
      <c r="H1957" s="30">
        <v>0</v>
      </c>
      <c r="I1957" s="32">
        <v>43190</v>
      </c>
      <c r="J1957" s="32">
        <v>42408</v>
      </c>
      <c r="K1957" s="30"/>
      <c r="L1957" s="32">
        <v>42310</v>
      </c>
      <c r="M1957" s="30">
        <v>178494.59</v>
      </c>
      <c r="N1957" s="30">
        <v>0</v>
      </c>
      <c r="O1957" s="30">
        <v>5129.3500000000004</v>
      </c>
      <c r="P1957" s="30">
        <v>61552.08</v>
      </c>
      <c r="Q1957" s="30">
        <v>3075.42</v>
      </c>
      <c r="R1957" s="30">
        <v>59498.2</v>
      </c>
      <c r="S1957" s="30">
        <v>145664.6</v>
      </c>
      <c r="T1957" s="30">
        <v>32829.99</v>
      </c>
      <c r="U1957" s="30">
        <v>32829.99</v>
      </c>
      <c r="V1957" s="30">
        <v>5129.3500000000004</v>
      </c>
      <c r="W1957" s="30">
        <v>61552.08</v>
      </c>
      <c r="X1957" s="30">
        <v>3075.42</v>
      </c>
      <c r="Y1957" s="30">
        <v>59498.2</v>
      </c>
      <c r="Z1957" s="30">
        <v>145664.6</v>
      </c>
      <c r="AA1957" s="30">
        <v>178494.59</v>
      </c>
      <c r="AB1957" s="30">
        <v>0</v>
      </c>
      <c r="AC1957" s="30">
        <v>0</v>
      </c>
      <c r="AD1957" s="30">
        <v>0</v>
      </c>
    </row>
    <row r="1958" spans="1:30" hidden="1">
      <c r="A1958" s="30" t="s">
        <v>2960</v>
      </c>
      <c r="B1958" s="30" t="s">
        <v>2961</v>
      </c>
      <c r="C1958" s="30" t="b">
        <v>1</v>
      </c>
      <c r="D1958" s="30" t="s">
        <v>2953</v>
      </c>
      <c r="E1958" s="30" t="s">
        <v>2953</v>
      </c>
      <c r="F1958" s="30" t="s">
        <v>10530</v>
      </c>
      <c r="G1958" s="30" t="s">
        <v>10923</v>
      </c>
      <c r="H1958" s="30">
        <v>0</v>
      </c>
      <c r="I1958" s="32">
        <v>43190</v>
      </c>
      <c r="J1958" s="32">
        <v>42408</v>
      </c>
      <c r="K1958" s="30"/>
      <c r="L1958" s="32">
        <v>42310</v>
      </c>
      <c r="M1958" s="30">
        <v>63765.9</v>
      </c>
      <c r="N1958" s="30">
        <v>0</v>
      </c>
      <c r="O1958" s="30">
        <v>1832.42</v>
      </c>
      <c r="P1958" s="30">
        <v>21989.040000000001</v>
      </c>
      <c r="Q1958" s="30">
        <v>1098.68</v>
      </c>
      <c r="R1958" s="30">
        <v>21255.3</v>
      </c>
      <c r="S1958" s="30">
        <v>52037.63</v>
      </c>
      <c r="T1958" s="30">
        <v>11728.27</v>
      </c>
      <c r="U1958" s="30">
        <v>11728.27</v>
      </c>
      <c r="V1958" s="30">
        <v>1832.42</v>
      </c>
      <c r="W1958" s="30">
        <v>21989.040000000001</v>
      </c>
      <c r="X1958" s="30">
        <v>1098.68</v>
      </c>
      <c r="Y1958" s="30">
        <v>21255.3</v>
      </c>
      <c r="Z1958" s="30">
        <v>52037.63</v>
      </c>
      <c r="AA1958" s="30">
        <v>63765.9</v>
      </c>
      <c r="AB1958" s="30">
        <v>0</v>
      </c>
      <c r="AC1958" s="30">
        <v>0</v>
      </c>
      <c r="AD1958" s="30">
        <v>0</v>
      </c>
    </row>
    <row r="1959" spans="1:30" hidden="1">
      <c r="A1959" s="30" t="s">
        <v>2962</v>
      </c>
      <c r="B1959" s="30" t="s">
        <v>2963</v>
      </c>
      <c r="C1959" s="30" t="b">
        <v>1</v>
      </c>
      <c r="D1959" s="30" t="s">
        <v>2953</v>
      </c>
      <c r="E1959" s="30" t="s">
        <v>2953</v>
      </c>
      <c r="F1959" s="30" t="s">
        <v>10530</v>
      </c>
      <c r="G1959" s="30" t="s">
        <v>10923</v>
      </c>
      <c r="H1959" s="30">
        <v>9</v>
      </c>
      <c r="I1959" s="32">
        <v>42825</v>
      </c>
      <c r="J1959" s="32">
        <v>42408</v>
      </c>
      <c r="K1959" s="30"/>
      <c r="L1959" s="32">
        <v>42310</v>
      </c>
      <c r="M1959" s="30">
        <v>908.82</v>
      </c>
      <c r="N1959" s="30">
        <v>0</v>
      </c>
      <c r="O1959" s="30">
        <v>0</v>
      </c>
      <c r="P1959" s="30">
        <v>783.49</v>
      </c>
      <c r="Q1959" s="30">
        <v>0</v>
      </c>
      <c r="R1959" s="30">
        <v>0</v>
      </c>
      <c r="S1959" s="30">
        <v>908.82</v>
      </c>
      <c r="T1959" s="30">
        <v>0</v>
      </c>
      <c r="U1959" s="30">
        <v>0</v>
      </c>
      <c r="V1959" s="30">
        <v>0</v>
      </c>
      <c r="W1959" s="30">
        <v>783.49</v>
      </c>
      <c r="X1959" s="30">
        <v>0</v>
      </c>
      <c r="Y1959" s="30">
        <v>0</v>
      </c>
      <c r="Z1959" s="30">
        <v>908.82</v>
      </c>
      <c r="AA1959" s="30">
        <v>2726.46</v>
      </c>
      <c r="AB1959" s="30">
        <v>0</v>
      </c>
      <c r="AC1959" s="30">
        <v>0</v>
      </c>
      <c r="AD1959" s="30">
        <v>0</v>
      </c>
    </row>
    <row r="1960" spans="1:30" hidden="1">
      <c r="A1960" s="30" t="s">
        <v>4558</v>
      </c>
      <c r="B1960" s="30" t="s">
        <v>10924</v>
      </c>
      <c r="C1960" s="30" t="b">
        <v>1</v>
      </c>
      <c r="D1960" s="30" t="s">
        <v>2953</v>
      </c>
      <c r="E1960" s="30" t="s">
        <v>2953</v>
      </c>
      <c r="F1960" s="30"/>
      <c r="G1960" s="30" t="s">
        <v>10923</v>
      </c>
      <c r="H1960" s="30">
        <v>0</v>
      </c>
      <c r="I1960" s="32">
        <v>43190</v>
      </c>
      <c r="J1960" s="32">
        <v>42843</v>
      </c>
      <c r="K1960" s="30"/>
      <c r="L1960" s="32">
        <v>42675</v>
      </c>
      <c r="M1960" s="30">
        <v>25949</v>
      </c>
      <c r="N1960" s="30">
        <v>0</v>
      </c>
      <c r="O1960" s="30">
        <v>1179.5</v>
      </c>
      <c r="P1960" s="30">
        <v>4718</v>
      </c>
      <c r="Q1960" s="30">
        <v>1179.5</v>
      </c>
      <c r="R1960" s="30">
        <v>14154</v>
      </c>
      <c r="S1960" s="30">
        <v>18872</v>
      </c>
      <c r="T1960" s="30">
        <v>7077</v>
      </c>
      <c r="U1960" s="30">
        <v>7077</v>
      </c>
      <c r="V1960" s="30">
        <v>1179.5</v>
      </c>
      <c r="W1960" s="30">
        <v>4718</v>
      </c>
      <c r="X1960" s="30">
        <v>1179.5</v>
      </c>
      <c r="Y1960" s="30">
        <v>14154</v>
      </c>
      <c r="Z1960" s="30">
        <v>18872</v>
      </c>
      <c r="AA1960" s="30">
        <v>25949</v>
      </c>
      <c r="AB1960" s="30">
        <v>0</v>
      </c>
      <c r="AC1960" s="30">
        <v>0</v>
      </c>
      <c r="AD1960" s="30">
        <v>0</v>
      </c>
    </row>
    <row r="1961" spans="1:30" hidden="1">
      <c r="A1961" s="30" t="s">
        <v>2964</v>
      </c>
      <c r="B1961" s="30" t="s">
        <v>2965</v>
      </c>
      <c r="C1961" s="30" t="b">
        <v>1</v>
      </c>
      <c r="D1961" s="30" t="s">
        <v>10925</v>
      </c>
      <c r="E1961" s="30" t="s">
        <v>10926</v>
      </c>
      <c r="F1961" s="30"/>
      <c r="G1961" s="30" t="s">
        <v>10927</v>
      </c>
      <c r="H1961" s="30">
        <v>0</v>
      </c>
      <c r="I1961" s="32">
        <v>43190</v>
      </c>
      <c r="J1961" s="32">
        <v>42388</v>
      </c>
      <c r="K1961" s="30"/>
      <c r="L1961" s="32">
        <v>36617</v>
      </c>
      <c r="M1961" s="30">
        <v>17000000</v>
      </c>
      <c r="N1961" s="30">
        <v>0</v>
      </c>
      <c r="O1961" s="30">
        <v>18888.89</v>
      </c>
      <c r="P1961" s="30">
        <v>205333.33</v>
      </c>
      <c r="Q1961" s="30">
        <v>18888.89</v>
      </c>
      <c r="R1961" s="30">
        <v>226666.68</v>
      </c>
      <c r="S1961" s="30">
        <v>432000.01</v>
      </c>
      <c r="T1961" s="30">
        <v>16567999.99</v>
      </c>
      <c r="U1961" s="30">
        <v>16567999.99</v>
      </c>
      <c r="V1961" s="30">
        <v>18888.89</v>
      </c>
      <c r="W1961" s="30">
        <v>205333.33</v>
      </c>
      <c r="X1961" s="30">
        <v>18888.89</v>
      </c>
      <c r="Y1961" s="30">
        <v>226666.68</v>
      </c>
      <c r="Z1961" s="30">
        <v>432000.01</v>
      </c>
      <c r="AA1961" s="30">
        <v>16773333.32</v>
      </c>
      <c r="AB1961" s="30">
        <v>0</v>
      </c>
      <c r="AC1961" s="30">
        <v>0</v>
      </c>
      <c r="AD1961" s="30">
        <v>0</v>
      </c>
    </row>
    <row r="1962" spans="1:30" hidden="1">
      <c r="A1962" s="30" t="s">
        <v>2966</v>
      </c>
      <c r="B1962" s="30" t="s">
        <v>2967</v>
      </c>
      <c r="C1962" s="30" t="b">
        <v>1</v>
      </c>
      <c r="D1962" s="30" t="s">
        <v>10926</v>
      </c>
      <c r="E1962" s="30" t="s">
        <v>10928</v>
      </c>
      <c r="F1962" s="30"/>
      <c r="G1962" s="30" t="s">
        <v>10926</v>
      </c>
      <c r="H1962" s="30">
        <v>0</v>
      </c>
      <c r="I1962" s="32">
        <v>42825</v>
      </c>
      <c r="J1962" s="32">
        <v>42510</v>
      </c>
      <c r="K1962" s="30"/>
      <c r="L1962" s="32">
        <v>36617</v>
      </c>
      <c r="M1962" s="30">
        <v>2000000</v>
      </c>
      <c r="N1962" s="30">
        <v>0</v>
      </c>
      <c r="O1962" s="30">
        <v>0</v>
      </c>
      <c r="P1962" s="30">
        <v>0</v>
      </c>
      <c r="Q1962" s="30">
        <v>0</v>
      </c>
      <c r="R1962" s="30">
        <v>0</v>
      </c>
      <c r="S1962" s="30">
        <v>0</v>
      </c>
      <c r="T1962" s="30">
        <v>2000000</v>
      </c>
      <c r="U1962" s="30">
        <v>2000000</v>
      </c>
      <c r="V1962" s="30">
        <v>0</v>
      </c>
      <c r="W1962" s="30">
        <v>0</v>
      </c>
      <c r="X1962" s="30">
        <v>0</v>
      </c>
      <c r="Y1962" s="30">
        <v>0</v>
      </c>
      <c r="Z1962" s="30">
        <v>0</v>
      </c>
      <c r="AA1962" s="30">
        <v>2000000</v>
      </c>
      <c r="AB1962" s="30">
        <v>0</v>
      </c>
      <c r="AC1962" s="30">
        <v>0</v>
      </c>
      <c r="AD1962" s="30">
        <v>0</v>
      </c>
    </row>
    <row r="1963" spans="1:30" hidden="1">
      <c r="A1963" s="30" t="s">
        <v>10929</v>
      </c>
      <c r="B1963" s="30" t="s">
        <v>10930</v>
      </c>
      <c r="C1963" s="30" t="b">
        <v>1</v>
      </c>
      <c r="D1963" s="30" t="s">
        <v>10931</v>
      </c>
      <c r="E1963" s="30" t="s">
        <v>10932</v>
      </c>
      <c r="F1963" s="30"/>
      <c r="G1963" s="30" t="s">
        <v>10932</v>
      </c>
      <c r="H1963" s="30">
        <v>10</v>
      </c>
      <c r="I1963" s="32">
        <v>42460</v>
      </c>
      <c r="J1963" s="32">
        <v>42388</v>
      </c>
      <c r="K1963" s="32">
        <v>41729</v>
      </c>
      <c r="L1963" s="32">
        <v>39580</v>
      </c>
      <c r="M1963" s="30">
        <v>225.72</v>
      </c>
      <c r="N1963" s="30">
        <v>0</v>
      </c>
      <c r="O1963" s="30">
        <v>0</v>
      </c>
      <c r="P1963" s="30">
        <v>0</v>
      </c>
      <c r="Q1963" s="30">
        <v>0</v>
      </c>
      <c r="R1963" s="30">
        <v>0</v>
      </c>
      <c r="S1963" s="30">
        <v>225.72</v>
      </c>
      <c r="T1963" s="30">
        <v>0</v>
      </c>
      <c r="U1963" s="30">
        <v>0</v>
      </c>
      <c r="V1963" s="30">
        <v>0</v>
      </c>
      <c r="W1963" s="30">
        <v>0</v>
      </c>
      <c r="X1963" s="30">
        <v>0</v>
      </c>
      <c r="Y1963" s="30">
        <v>0</v>
      </c>
      <c r="Z1963" s="30">
        <v>225.72</v>
      </c>
      <c r="AA1963" s="30">
        <v>0</v>
      </c>
      <c r="AB1963" s="30">
        <v>0</v>
      </c>
      <c r="AC1963" s="30">
        <v>0</v>
      </c>
      <c r="AD1963" s="30">
        <v>0</v>
      </c>
    </row>
    <row r="1964" spans="1:30" hidden="1">
      <c r="A1964" s="30" t="s">
        <v>10933</v>
      </c>
      <c r="B1964" s="30" t="s">
        <v>10934</v>
      </c>
      <c r="C1964" s="30" t="b">
        <v>1</v>
      </c>
      <c r="D1964" s="30" t="s">
        <v>10931</v>
      </c>
      <c r="E1964" s="30" t="s">
        <v>10932</v>
      </c>
      <c r="F1964" s="30"/>
      <c r="G1964" s="30" t="s">
        <v>10932</v>
      </c>
      <c r="H1964" s="30">
        <v>10</v>
      </c>
      <c r="I1964" s="32">
        <v>42460</v>
      </c>
      <c r="J1964" s="32">
        <v>42388</v>
      </c>
      <c r="K1964" s="32">
        <v>41729</v>
      </c>
      <c r="L1964" s="32">
        <v>40663</v>
      </c>
      <c r="M1964" s="30">
        <v>399.99</v>
      </c>
      <c r="N1964" s="30">
        <v>0</v>
      </c>
      <c r="O1964" s="30">
        <v>0</v>
      </c>
      <c r="P1964" s="30">
        <v>0</v>
      </c>
      <c r="Q1964" s="30">
        <v>0</v>
      </c>
      <c r="R1964" s="30">
        <v>0</v>
      </c>
      <c r="S1964" s="30">
        <v>399.99</v>
      </c>
      <c r="T1964" s="30">
        <v>0</v>
      </c>
      <c r="U1964" s="30">
        <v>0</v>
      </c>
      <c r="V1964" s="30">
        <v>0</v>
      </c>
      <c r="W1964" s="30">
        <v>0</v>
      </c>
      <c r="X1964" s="30">
        <v>0</v>
      </c>
      <c r="Y1964" s="30">
        <v>0</v>
      </c>
      <c r="Z1964" s="30">
        <v>399.99</v>
      </c>
      <c r="AA1964" s="30">
        <v>0</v>
      </c>
      <c r="AB1964" s="30">
        <v>0</v>
      </c>
      <c r="AC1964" s="30">
        <v>0</v>
      </c>
      <c r="AD1964" s="30">
        <v>0</v>
      </c>
    </row>
    <row r="1965" spans="1:30" hidden="1">
      <c r="A1965" s="30" t="s">
        <v>10935</v>
      </c>
      <c r="B1965" s="30" t="s">
        <v>10936</v>
      </c>
      <c r="C1965" s="30" t="b">
        <v>1</v>
      </c>
      <c r="D1965" s="30" t="s">
        <v>10931</v>
      </c>
      <c r="E1965" s="30" t="s">
        <v>10932</v>
      </c>
      <c r="F1965" s="30"/>
      <c r="G1965" s="30" t="s">
        <v>10932</v>
      </c>
      <c r="H1965" s="30">
        <v>10</v>
      </c>
      <c r="I1965" s="32">
        <v>42460</v>
      </c>
      <c r="J1965" s="32">
        <v>42388</v>
      </c>
      <c r="K1965" s="32">
        <v>41729</v>
      </c>
      <c r="L1965" s="32">
        <v>41316</v>
      </c>
      <c r="M1965" s="30">
        <v>999.99</v>
      </c>
      <c r="N1965" s="30">
        <v>0</v>
      </c>
      <c r="O1965" s="30">
        <v>0</v>
      </c>
      <c r="P1965" s="30">
        <v>0</v>
      </c>
      <c r="Q1965" s="30">
        <v>0</v>
      </c>
      <c r="R1965" s="30">
        <v>0</v>
      </c>
      <c r="S1965" s="30">
        <v>999.99</v>
      </c>
      <c r="T1965" s="30">
        <v>0</v>
      </c>
      <c r="U1965" s="30">
        <v>0</v>
      </c>
      <c r="V1965" s="30">
        <v>0</v>
      </c>
      <c r="W1965" s="30">
        <v>0</v>
      </c>
      <c r="X1965" s="30">
        <v>0</v>
      </c>
      <c r="Y1965" s="30">
        <v>0</v>
      </c>
      <c r="Z1965" s="30">
        <v>999.99</v>
      </c>
      <c r="AA1965" s="30">
        <v>0</v>
      </c>
      <c r="AB1965" s="30">
        <v>0</v>
      </c>
      <c r="AC1965" s="30">
        <v>0</v>
      </c>
      <c r="AD1965" s="30">
        <v>0</v>
      </c>
    </row>
    <row r="1966" spans="1:30" hidden="1">
      <c r="A1966" s="30" t="s">
        <v>10937</v>
      </c>
      <c r="B1966" s="30" t="s">
        <v>10938</v>
      </c>
      <c r="C1966" s="30" t="b">
        <v>1</v>
      </c>
      <c r="D1966" s="30" t="s">
        <v>10931</v>
      </c>
      <c r="E1966" s="30" t="s">
        <v>10932</v>
      </c>
      <c r="F1966" s="30"/>
      <c r="G1966" s="30" t="s">
        <v>10932</v>
      </c>
      <c r="H1966" s="30">
        <v>10</v>
      </c>
      <c r="I1966" s="32">
        <v>42460</v>
      </c>
      <c r="J1966" s="32">
        <v>42388</v>
      </c>
      <c r="K1966" s="32">
        <v>41729</v>
      </c>
      <c r="L1966" s="32">
        <v>39539</v>
      </c>
      <c r="M1966" s="30">
        <v>258.49</v>
      </c>
      <c r="N1966" s="30">
        <v>0</v>
      </c>
      <c r="O1966" s="30">
        <v>0</v>
      </c>
      <c r="P1966" s="30">
        <v>0</v>
      </c>
      <c r="Q1966" s="30">
        <v>0</v>
      </c>
      <c r="R1966" s="30">
        <v>0</v>
      </c>
      <c r="S1966" s="30">
        <v>258.49</v>
      </c>
      <c r="T1966" s="30">
        <v>0</v>
      </c>
      <c r="U1966" s="30">
        <v>0</v>
      </c>
      <c r="V1966" s="30">
        <v>0</v>
      </c>
      <c r="W1966" s="30">
        <v>0</v>
      </c>
      <c r="X1966" s="30">
        <v>0</v>
      </c>
      <c r="Y1966" s="30">
        <v>0</v>
      </c>
      <c r="Z1966" s="30">
        <v>258.49</v>
      </c>
      <c r="AA1966" s="30">
        <v>0</v>
      </c>
      <c r="AB1966" s="30">
        <v>0</v>
      </c>
      <c r="AC1966" s="30">
        <v>0</v>
      </c>
      <c r="AD1966" s="30">
        <v>0</v>
      </c>
    </row>
    <row r="1967" spans="1:30" hidden="1">
      <c r="A1967" s="30" t="s">
        <v>10939</v>
      </c>
      <c r="B1967" s="30" t="s">
        <v>10940</v>
      </c>
      <c r="C1967" s="30" t="b">
        <v>1</v>
      </c>
      <c r="D1967" s="30" t="s">
        <v>10931</v>
      </c>
      <c r="E1967" s="30" t="s">
        <v>10932</v>
      </c>
      <c r="F1967" s="30"/>
      <c r="G1967" s="30" t="s">
        <v>10932</v>
      </c>
      <c r="H1967" s="30">
        <v>10</v>
      </c>
      <c r="I1967" s="32">
        <v>42460</v>
      </c>
      <c r="J1967" s="32">
        <v>42388</v>
      </c>
      <c r="K1967" s="32">
        <v>41729</v>
      </c>
      <c r="L1967" s="32">
        <v>40968</v>
      </c>
      <c r="M1967" s="30">
        <v>1199</v>
      </c>
      <c r="N1967" s="30">
        <v>0</v>
      </c>
      <c r="O1967" s="30">
        <v>0</v>
      </c>
      <c r="P1967" s="30">
        <v>0</v>
      </c>
      <c r="Q1967" s="30">
        <v>0</v>
      </c>
      <c r="R1967" s="30">
        <v>0</v>
      </c>
      <c r="S1967" s="30">
        <v>1199</v>
      </c>
      <c r="T1967" s="30">
        <v>0</v>
      </c>
      <c r="U1967" s="30">
        <v>0</v>
      </c>
      <c r="V1967" s="30">
        <v>0</v>
      </c>
      <c r="W1967" s="30">
        <v>0</v>
      </c>
      <c r="X1967" s="30">
        <v>0</v>
      </c>
      <c r="Y1967" s="30">
        <v>0</v>
      </c>
      <c r="Z1967" s="30">
        <v>1199</v>
      </c>
      <c r="AA1967" s="30">
        <v>0</v>
      </c>
      <c r="AB1967" s="30">
        <v>0</v>
      </c>
      <c r="AC1967" s="30">
        <v>0</v>
      </c>
      <c r="AD1967" s="30">
        <v>0</v>
      </c>
    </row>
    <row r="1968" spans="1:30" hidden="1">
      <c r="A1968" s="30" t="s">
        <v>10941</v>
      </c>
      <c r="B1968" s="30" t="s">
        <v>10942</v>
      </c>
      <c r="C1968" s="30" t="b">
        <v>1</v>
      </c>
      <c r="D1968" s="30" t="s">
        <v>10931</v>
      </c>
      <c r="E1968" s="30" t="s">
        <v>10932</v>
      </c>
      <c r="F1968" s="30"/>
      <c r="G1968" s="30" t="s">
        <v>10932</v>
      </c>
      <c r="H1968" s="30">
        <v>10</v>
      </c>
      <c r="I1968" s="32">
        <v>42460</v>
      </c>
      <c r="J1968" s="32">
        <v>42388</v>
      </c>
      <c r="K1968" s="32">
        <v>42094</v>
      </c>
      <c r="L1968" s="32">
        <v>42066</v>
      </c>
      <c r="M1968" s="30">
        <v>799</v>
      </c>
      <c r="N1968" s="30">
        <v>0</v>
      </c>
      <c r="O1968" s="30">
        <v>0</v>
      </c>
      <c r="P1968" s="30">
        <v>799</v>
      </c>
      <c r="Q1968" s="30">
        <v>0</v>
      </c>
      <c r="R1968" s="30">
        <v>0</v>
      </c>
      <c r="S1968" s="30">
        <v>799</v>
      </c>
      <c r="T1968" s="30">
        <v>0</v>
      </c>
      <c r="U1968" s="30">
        <v>0</v>
      </c>
      <c r="V1968" s="30">
        <v>0</v>
      </c>
      <c r="W1968" s="30">
        <v>799</v>
      </c>
      <c r="X1968" s="30">
        <v>0</v>
      </c>
      <c r="Y1968" s="30">
        <v>0</v>
      </c>
      <c r="Z1968" s="30">
        <v>799</v>
      </c>
      <c r="AA1968" s="30">
        <v>0</v>
      </c>
      <c r="AB1968" s="30">
        <v>0</v>
      </c>
      <c r="AC1968" s="30">
        <v>0</v>
      </c>
      <c r="AD1968" s="30">
        <v>0</v>
      </c>
    </row>
    <row r="1969" spans="1:30" hidden="1">
      <c r="A1969" s="30" t="s">
        <v>10943</v>
      </c>
      <c r="B1969" s="30" t="s">
        <v>10944</v>
      </c>
      <c r="C1969" s="30" t="b">
        <v>1</v>
      </c>
      <c r="D1969" s="30" t="s">
        <v>10931</v>
      </c>
      <c r="E1969" s="30" t="s">
        <v>10932</v>
      </c>
      <c r="F1969" s="30"/>
      <c r="G1969" s="30" t="s">
        <v>10932</v>
      </c>
      <c r="H1969" s="30">
        <v>10</v>
      </c>
      <c r="I1969" s="32">
        <v>42460</v>
      </c>
      <c r="J1969" s="32">
        <v>42388</v>
      </c>
      <c r="K1969" s="32">
        <v>42094</v>
      </c>
      <c r="L1969" s="32">
        <v>42066</v>
      </c>
      <c r="M1969" s="30">
        <v>799</v>
      </c>
      <c r="N1969" s="30">
        <v>0</v>
      </c>
      <c r="O1969" s="30">
        <v>0</v>
      </c>
      <c r="P1969" s="30">
        <v>799</v>
      </c>
      <c r="Q1969" s="30">
        <v>0</v>
      </c>
      <c r="R1969" s="30">
        <v>0</v>
      </c>
      <c r="S1969" s="30">
        <v>799</v>
      </c>
      <c r="T1969" s="30">
        <v>0</v>
      </c>
      <c r="U1969" s="30">
        <v>0</v>
      </c>
      <c r="V1969" s="30">
        <v>0</v>
      </c>
      <c r="W1969" s="30">
        <v>799</v>
      </c>
      <c r="X1969" s="30">
        <v>0</v>
      </c>
      <c r="Y1969" s="30">
        <v>0</v>
      </c>
      <c r="Z1969" s="30">
        <v>799</v>
      </c>
      <c r="AA1969" s="30">
        <v>0</v>
      </c>
      <c r="AB1969" s="30">
        <v>0</v>
      </c>
      <c r="AC1969" s="30">
        <v>0</v>
      </c>
      <c r="AD1969" s="30">
        <v>0</v>
      </c>
    </row>
    <row r="1970" spans="1:30" hidden="1">
      <c r="A1970" s="30" t="s">
        <v>10945</v>
      </c>
      <c r="B1970" s="30" t="s">
        <v>10946</v>
      </c>
      <c r="C1970" s="30" t="b">
        <v>1</v>
      </c>
      <c r="D1970" s="30" t="s">
        <v>10931</v>
      </c>
      <c r="E1970" s="30" t="s">
        <v>10932</v>
      </c>
      <c r="F1970" s="30"/>
      <c r="G1970" s="30" t="s">
        <v>10932</v>
      </c>
      <c r="H1970" s="30">
        <v>10</v>
      </c>
      <c r="I1970" s="32">
        <v>42460</v>
      </c>
      <c r="J1970" s="32">
        <v>42388</v>
      </c>
      <c r="K1970" s="32">
        <v>41729</v>
      </c>
      <c r="L1970" s="32">
        <v>41429</v>
      </c>
      <c r="M1970" s="30">
        <v>199.5</v>
      </c>
      <c r="N1970" s="30">
        <v>0</v>
      </c>
      <c r="O1970" s="30">
        <v>0</v>
      </c>
      <c r="P1970" s="30">
        <v>0</v>
      </c>
      <c r="Q1970" s="30">
        <v>0</v>
      </c>
      <c r="R1970" s="30">
        <v>0</v>
      </c>
      <c r="S1970" s="30">
        <v>199.5</v>
      </c>
      <c r="T1970" s="30">
        <v>0</v>
      </c>
      <c r="U1970" s="30">
        <v>0</v>
      </c>
      <c r="V1970" s="30">
        <v>0</v>
      </c>
      <c r="W1970" s="30">
        <v>0</v>
      </c>
      <c r="X1970" s="30">
        <v>0</v>
      </c>
      <c r="Y1970" s="30">
        <v>0</v>
      </c>
      <c r="Z1970" s="30">
        <v>199.5</v>
      </c>
      <c r="AA1970" s="30">
        <v>0</v>
      </c>
      <c r="AB1970" s="30">
        <v>0</v>
      </c>
      <c r="AC1970" s="30">
        <v>0</v>
      </c>
      <c r="AD1970" s="30">
        <v>0</v>
      </c>
    </row>
    <row r="1971" spans="1:30" hidden="1">
      <c r="A1971" s="30" t="s">
        <v>10947</v>
      </c>
      <c r="B1971" s="30" t="s">
        <v>10948</v>
      </c>
      <c r="C1971" s="30" t="b">
        <v>1</v>
      </c>
      <c r="D1971" s="30" t="s">
        <v>10931</v>
      </c>
      <c r="E1971" s="30" t="s">
        <v>10932</v>
      </c>
      <c r="F1971" s="30"/>
      <c r="G1971" s="30" t="s">
        <v>10932</v>
      </c>
      <c r="H1971" s="30">
        <v>10</v>
      </c>
      <c r="I1971" s="32">
        <v>42460</v>
      </c>
      <c r="J1971" s="32">
        <v>42388</v>
      </c>
      <c r="K1971" s="32">
        <v>41729</v>
      </c>
      <c r="L1971" s="32">
        <v>41429</v>
      </c>
      <c r="M1971" s="30">
        <v>199.5</v>
      </c>
      <c r="N1971" s="30">
        <v>0</v>
      </c>
      <c r="O1971" s="30">
        <v>0</v>
      </c>
      <c r="P1971" s="30">
        <v>0</v>
      </c>
      <c r="Q1971" s="30">
        <v>0</v>
      </c>
      <c r="R1971" s="30">
        <v>0</v>
      </c>
      <c r="S1971" s="30">
        <v>199.5</v>
      </c>
      <c r="T1971" s="30">
        <v>0</v>
      </c>
      <c r="U1971" s="30">
        <v>0</v>
      </c>
      <c r="V1971" s="30">
        <v>0</v>
      </c>
      <c r="W1971" s="30">
        <v>0</v>
      </c>
      <c r="X1971" s="30">
        <v>0</v>
      </c>
      <c r="Y1971" s="30">
        <v>0</v>
      </c>
      <c r="Z1971" s="30">
        <v>199.5</v>
      </c>
      <c r="AA1971" s="30">
        <v>0</v>
      </c>
      <c r="AB1971" s="30">
        <v>0</v>
      </c>
      <c r="AC1971" s="30">
        <v>0</v>
      </c>
      <c r="AD1971" s="30">
        <v>0</v>
      </c>
    </row>
    <row r="1972" spans="1:30" hidden="1">
      <c r="A1972" s="30" t="s">
        <v>10949</v>
      </c>
      <c r="B1972" s="30" t="s">
        <v>10950</v>
      </c>
      <c r="C1972" s="30" t="b">
        <v>1</v>
      </c>
      <c r="D1972" s="30" t="s">
        <v>10931</v>
      </c>
      <c r="E1972" s="30" t="s">
        <v>10932</v>
      </c>
      <c r="F1972" s="30"/>
      <c r="G1972" s="30" t="s">
        <v>10932</v>
      </c>
      <c r="H1972" s="30">
        <v>10</v>
      </c>
      <c r="I1972" s="32">
        <v>42460</v>
      </c>
      <c r="J1972" s="32">
        <v>42388</v>
      </c>
      <c r="K1972" s="32">
        <v>41729</v>
      </c>
      <c r="L1972" s="32">
        <v>41430</v>
      </c>
      <c r="M1972" s="30">
        <v>239.4</v>
      </c>
      <c r="N1972" s="30">
        <v>0</v>
      </c>
      <c r="O1972" s="30">
        <v>0</v>
      </c>
      <c r="P1972" s="30">
        <v>0</v>
      </c>
      <c r="Q1972" s="30">
        <v>0</v>
      </c>
      <c r="R1972" s="30">
        <v>0</v>
      </c>
      <c r="S1972" s="30">
        <v>239.4</v>
      </c>
      <c r="T1972" s="30">
        <v>0</v>
      </c>
      <c r="U1972" s="30">
        <v>0</v>
      </c>
      <c r="V1972" s="30">
        <v>0</v>
      </c>
      <c r="W1972" s="30">
        <v>0</v>
      </c>
      <c r="X1972" s="30">
        <v>0</v>
      </c>
      <c r="Y1972" s="30">
        <v>0</v>
      </c>
      <c r="Z1972" s="30">
        <v>239.4</v>
      </c>
      <c r="AA1972" s="30">
        <v>0</v>
      </c>
      <c r="AB1972" s="30">
        <v>0</v>
      </c>
      <c r="AC1972" s="30">
        <v>0</v>
      </c>
      <c r="AD1972" s="30">
        <v>0</v>
      </c>
    </row>
    <row r="1973" spans="1:30" hidden="1">
      <c r="A1973" s="30" t="s">
        <v>10951</v>
      </c>
      <c r="B1973" s="30" t="s">
        <v>10952</v>
      </c>
      <c r="C1973" s="30" t="b">
        <v>1</v>
      </c>
      <c r="D1973" s="30" t="s">
        <v>10931</v>
      </c>
      <c r="E1973" s="30" t="s">
        <v>10932</v>
      </c>
      <c r="F1973" s="30"/>
      <c r="G1973" s="30" t="s">
        <v>10932</v>
      </c>
      <c r="H1973" s="30">
        <v>10</v>
      </c>
      <c r="I1973" s="32">
        <v>42460</v>
      </c>
      <c r="J1973" s="32">
        <v>42388</v>
      </c>
      <c r="K1973" s="32">
        <v>41729</v>
      </c>
      <c r="L1973" s="32">
        <v>41430</v>
      </c>
      <c r="M1973" s="30">
        <v>239.4</v>
      </c>
      <c r="N1973" s="30">
        <v>0</v>
      </c>
      <c r="O1973" s="30">
        <v>0</v>
      </c>
      <c r="P1973" s="30">
        <v>0</v>
      </c>
      <c r="Q1973" s="30">
        <v>0</v>
      </c>
      <c r="R1973" s="30">
        <v>0</v>
      </c>
      <c r="S1973" s="30">
        <v>239.4</v>
      </c>
      <c r="T1973" s="30">
        <v>0</v>
      </c>
      <c r="U1973" s="30">
        <v>0</v>
      </c>
      <c r="V1973" s="30">
        <v>0</v>
      </c>
      <c r="W1973" s="30">
        <v>0</v>
      </c>
      <c r="X1973" s="30">
        <v>0</v>
      </c>
      <c r="Y1973" s="30">
        <v>0</v>
      </c>
      <c r="Z1973" s="30">
        <v>239.4</v>
      </c>
      <c r="AA1973" s="30">
        <v>0</v>
      </c>
      <c r="AB1973" s="30">
        <v>0</v>
      </c>
      <c r="AC1973" s="30">
        <v>0</v>
      </c>
      <c r="AD1973" s="30">
        <v>0</v>
      </c>
    </row>
    <row r="1974" spans="1:30" hidden="1">
      <c r="A1974" s="30" t="s">
        <v>10953</v>
      </c>
      <c r="B1974" s="30" t="s">
        <v>10954</v>
      </c>
      <c r="C1974" s="30" t="b">
        <v>1</v>
      </c>
      <c r="D1974" s="30" t="s">
        <v>10931</v>
      </c>
      <c r="E1974" s="30" t="s">
        <v>10932</v>
      </c>
      <c r="F1974" s="30"/>
      <c r="G1974" s="30" t="s">
        <v>10932</v>
      </c>
      <c r="H1974" s="30">
        <v>10</v>
      </c>
      <c r="I1974" s="32">
        <v>42460</v>
      </c>
      <c r="J1974" s="32">
        <v>42388</v>
      </c>
      <c r="K1974" s="32">
        <v>41729</v>
      </c>
      <c r="L1974" s="32">
        <v>41430</v>
      </c>
      <c r="M1974" s="30">
        <v>239.4</v>
      </c>
      <c r="N1974" s="30">
        <v>0</v>
      </c>
      <c r="O1974" s="30">
        <v>0</v>
      </c>
      <c r="P1974" s="30">
        <v>0</v>
      </c>
      <c r="Q1974" s="30">
        <v>0</v>
      </c>
      <c r="R1974" s="30">
        <v>0</v>
      </c>
      <c r="S1974" s="30">
        <v>239.4</v>
      </c>
      <c r="T1974" s="30">
        <v>0</v>
      </c>
      <c r="U1974" s="30">
        <v>0</v>
      </c>
      <c r="V1974" s="30">
        <v>0</v>
      </c>
      <c r="W1974" s="30">
        <v>0</v>
      </c>
      <c r="X1974" s="30">
        <v>0</v>
      </c>
      <c r="Y1974" s="30">
        <v>0</v>
      </c>
      <c r="Z1974" s="30">
        <v>239.4</v>
      </c>
      <c r="AA1974" s="30">
        <v>0</v>
      </c>
      <c r="AB1974" s="30">
        <v>0</v>
      </c>
      <c r="AC1974" s="30">
        <v>0</v>
      </c>
      <c r="AD1974" s="30">
        <v>0</v>
      </c>
    </row>
    <row r="1975" spans="1:30" hidden="1">
      <c r="A1975" s="30" t="s">
        <v>10955</v>
      </c>
      <c r="B1975" s="30" t="s">
        <v>10956</v>
      </c>
      <c r="C1975" s="30" t="b">
        <v>1</v>
      </c>
      <c r="D1975" s="30" t="s">
        <v>10931</v>
      </c>
      <c r="E1975" s="30" t="s">
        <v>10932</v>
      </c>
      <c r="F1975" s="30"/>
      <c r="G1975" s="30" t="s">
        <v>10932</v>
      </c>
      <c r="H1975" s="30">
        <v>10</v>
      </c>
      <c r="I1975" s="32">
        <v>42460</v>
      </c>
      <c r="J1975" s="32">
        <v>42388</v>
      </c>
      <c r="K1975" s="32">
        <v>41729</v>
      </c>
      <c r="L1975" s="32">
        <v>41430</v>
      </c>
      <c r="M1975" s="30">
        <v>188.1</v>
      </c>
      <c r="N1975" s="30">
        <v>0</v>
      </c>
      <c r="O1975" s="30">
        <v>0</v>
      </c>
      <c r="P1975" s="30">
        <v>0</v>
      </c>
      <c r="Q1975" s="30">
        <v>0</v>
      </c>
      <c r="R1975" s="30">
        <v>0</v>
      </c>
      <c r="S1975" s="30">
        <v>188.1</v>
      </c>
      <c r="T1975" s="30">
        <v>0</v>
      </c>
      <c r="U1975" s="30">
        <v>0</v>
      </c>
      <c r="V1975" s="30">
        <v>0</v>
      </c>
      <c r="W1975" s="30">
        <v>0</v>
      </c>
      <c r="X1975" s="30">
        <v>0</v>
      </c>
      <c r="Y1975" s="30">
        <v>0</v>
      </c>
      <c r="Z1975" s="30">
        <v>188.1</v>
      </c>
      <c r="AA1975" s="30">
        <v>0</v>
      </c>
      <c r="AB1975" s="30">
        <v>0</v>
      </c>
      <c r="AC1975" s="30">
        <v>0</v>
      </c>
      <c r="AD1975" s="30">
        <v>0</v>
      </c>
    </row>
    <row r="1976" spans="1:30" hidden="1">
      <c r="A1976" s="30" t="s">
        <v>10957</v>
      </c>
      <c r="B1976" s="30" t="s">
        <v>10958</v>
      </c>
      <c r="C1976" s="30" t="b">
        <v>1</v>
      </c>
      <c r="D1976" s="30" t="s">
        <v>10931</v>
      </c>
      <c r="E1976" s="30" t="s">
        <v>10932</v>
      </c>
      <c r="F1976" s="30"/>
      <c r="G1976" s="30" t="s">
        <v>10932</v>
      </c>
      <c r="H1976" s="30">
        <v>10</v>
      </c>
      <c r="I1976" s="32">
        <v>42460</v>
      </c>
      <c r="J1976" s="32">
        <v>42388</v>
      </c>
      <c r="K1976" s="32">
        <v>41729</v>
      </c>
      <c r="L1976" s="32">
        <v>41430</v>
      </c>
      <c r="M1976" s="30">
        <v>188.1</v>
      </c>
      <c r="N1976" s="30">
        <v>0</v>
      </c>
      <c r="O1976" s="30">
        <v>0</v>
      </c>
      <c r="P1976" s="30">
        <v>0</v>
      </c>
      <c r="Q1976" s="30">
        <v>0</v>
      </c>
      <c r="R1976" s="30">
        <v>0</v>
      </c>
      <c r="S1976" s="30">
        <v>188.1</v>
      </c>
      <c r="T1976" s="30">
        <v>0</v>
      </c>
      <c r="U1976" s="30">
        <v>0</v>
      </c>
      <c r="V1976" s="30">
        <v>0</v>
      </c>
      <c r="W1976" s="30">
        <v>0</v>
      </c>
      <c r="X1976" s="30">
        <v>0</v>
      </c>
      <c r="Y1976" s="30">
        <v>0</v>
      </c>
      <c r="Z1976" s="30">
        <v>188.1</v>
      </c>
      <c r="AA1976" s="30">
        <v>0</v>
      </c>
      <c r="AB1976" s="30">
        <v>0</v>
      </c>
      <c r="AC1976" s="30">
        <v>0</v>
      </c>
      <c r="AD1976" s="30">
        <v>0</v>
      </c>
    </row>
    <row r="1977" spans="1:30" hidden="1">
      <c r="A1977" s="30" t="s">
        <v>10959</v>
      </c>
      <c r="B1977" s="30" t="s">
        <v>10960</v>
      </c>
      <c r="C1977" s="30" t="b">
        <v>1</v>
      </c>
      <c r="D1977" s="30" t="s">
        <v>10931</v>
      </c>
      <c r="E1977" s="30" t="s">
        <v>10932</v>
      </c>
      <c r="F1977" s="30"/>
      <c r="G1977" s="30" t="s">
        <v>10932</v>
      </c>
      <c r="H1977" s="30">
        <v>10</v>
      </c>
      <c r="I1977" s="32">
        <v>42460</v>
      </c>
      <c r="J1977" s="32">
        <v>42388</v>
      </c>
      <c r="K1977" s="32">
        <v>41729</v>
      </c>
      <c r="L1977" s="32">
        <v>41687</v>
      </c>
      <c r="M1977" s="30">
        <v>191.52</v>
      </c>
      <c r="N1977" s="30">
        <v>0</v>
      </c>
      <c r="O1977" s="30">
        <v>0</v>
      </c>
      <c r="P1977" s="30">
        <v>0</v>
      </c>
      <c r="Q1977" s="30">
        <v>0</v>
      </c>
      <c r="R1977" s="30">
        <v>0</v>
      </c>
      <c r="S1977" s="30">
        <v>191.52</v>
      </c>
      <c r="T1977" s="30">
        <v>0</v>
      </c>
      <c r="U1977" s="30">
        <v>0</v>
      </c>
      <c r="V1977" s="30">
        <v>0</v>
      </c>
      <c r="W1977" s="30">
        <v>0</v>
      </c>
      <c r="X1977" s="30">
        <v>0</v>
      </c>
      <c r="Y1977" s="30">
        <v>0</v>
      </c>
      <c r="Z1977" s="30">
        <v>191.52</v>
      </c>
      <c r="AA1977" s="30">
        <v>0</v>
      </c>
      <c r="AB1977" s="30">
        <v>0</v>
      </c>
      <c r="AC1977" s="30">
        <v>0</v>
      </c>
      <c r="AD1977" s="30">
        <v>0</v>
      </c>
    </row>
    <row r="1978" spans="1:30" hidden="1">
      <c r="A1978" s="30" t="s">
        <v>10961</v>
      </c>
      <c r="B1978" s="30" t="s">
        <v>10962</v>
      </c>
      <c r="C1978" s="30" t="b">
        <v>1</v>
      </c>
      <c r="D1978" s="30" t="s">
        <v>10931</v>
      </c>
      <c r="E1978" s="30" t="s">
        <v>10932</v>
      </c>
      <c r="F1978" s="30"/>
      <c r="G1978" s="30" t="s">
        <v>10932</v>
      </c>
      <c r="H1978" s="30">
        <v>10</v>
      </c>
      <c r="I1978" s="32">
        <v>42460</v>
      </c>
      <c r="J1978" s="32">
        <v>42388</v>
      </c>
      <c r="K1978" s="32">
        <v>41729</v>
      </c>
      <c r="L1978" s="32">
        <v>41687</v>
      </c>
      <c r="M1978" s="30">
        <v>191.52</v>
      </c>
      <c r="N1978" s="30">
        <v>0</v>
      </c>
      <c r="O1978" s="30">
        <v>0</v>
      </c>
      <c r="P1978" s="30">
        <v>0</v>
      </c>
      <c r="Q1978" s="30">
        <v>0</v>
      </c>
      <c r="R1978" s="30">
        <v>0</v>
      </c>
      <c r="S1978" s="30">
        <v>191.52</v>
      </c>
      <c r="T1978" s="30">
        <v>0</v>
      </c>
      <c r="U1978" s="30">
        <v>0</v>
      </c>
      <c r="V1978" s="30">
        <v>0</v>
      </c>
      <c r="W1978" s="30">
        <v>0</v>
      </c>
      <c r="X1978" s="30">
        <v>0</v>
      </c>
      <c r="Y1978" s="30">
        <v>0</v>
      </c>
      <c r="Z1978" s="30">
        <v>191.52</v>
      </c>
      <c r="AA1978" s="30">
        <v>0</v>
      </c>
      <c r="AB1978" s="30">
        <v>0</v>
      </c>
      <c r="AC1978" s="30">
        <v>0</v>
      </c>
      <c r="AD1978" s="30">
        <v>0</v>
      </c>
    </row>
    <row r="1979" spans="1:30" hidden="1">
      <c r="A1979" s="30" t="s">
        <v>10963</v>
      </c>
      <c r="B1979" s="30" t="s">
        <v>10964</v>
      </c>
      <c r="C1979" s="30" t="b">
        <v>1</v>
      </c>
      <c r="D1979" s="30" t="s">
        <v>10931</v>
      </c>
      <c r="E1979" s="30" t="s">
        <v>10932</v>
      </c>
      <c r="F1979" s="30"/>
      <c r="G1979" s="30" t="s">
        <v>10932</v>
      </c>
      <c r="H1979" s="30">
        <v>10</v>
      </c>
      <c r="I1979" s="32">
        <v>42460</v>
      </c>
      <c r="J1979" s="32">
        <v>42388</v>
      </c>
      <c r="K1979" s="32">
        <v>41729</v>
      </c>
      <c r="L1979" s="32">
        <v>41687</v>
      </c>
      <c r="M1979" s="30">
        <v>191.52</v>
      </c>
      <c r="N1979" s="30">
        <v>0</v>
      </c>
      <c r="O1979" s="30">
        <v>0</v>
      </c>
      <c r="P1979" s="30">
        <v>0</v>
      </c>
      <c r="Q1979" s="30">
        <v>0</v>
      </c>
      <c r="R1979" s="30">
        <v>0</v>
      </c>
      <c r="S1979" s="30">
        <v>191.52</v>
      </c>
      <c r="T1979" s="30">
        <v>0</v>
      </c>
      <c r="U1979" s="30">
        <v>0</v>
      </c>
      <c r="V1979" s="30">
        <v>0</v>
      </c>
      <c r="W1979" s="30">
        <v>0</v>
      </c>
      <c r="X1979" s="30">
        <v>0</v>
      </c>
      <c r="Y1979" s="30">
        <v>0</v>
      </c>
      <c r="Z1979" s="30">
        <v>191.52</v>
      </c>
      <c r="AA1979" s="30">
        <v>0</v>
      </c>
      <c r="AB1979" s="30">
        <v>0</v>
      </c>
      <c r="AC1979" s="30">
        <v>0</v>
      </c>
      <c r="AD1979" s="30">
        <v>0</v>
      </c>
    </row>
    <row r="1980" spans="1:30" hidden="1">
      <c r="A1980" s="30" t="s">
        <v>10965</v>
      </c>
      <c r="B1980" s="30" t="s">
        <v>10966</v>
      </c>
      <c r="C1980" s="30" t="b">
        <v>1</v>
      </c>
      <c r="D1980" s="30" t="s">
        <v>10931</v>
      </c>
      <c r="E1980" s="30" t="s">
        <v>10932</v>
      </c>
      <c r="F1980" s="30"/>
      <c r="G1980" s="30" t="s">
        <v>10932</v>
      </c>
      <c r="H1980" s="30">
        <v>10</v>
      </c>
      <c r="I1980" s="32">
        <v>42460</v>
      </c>
      <c r="J1980" s="32">
        <v>42388</v>
      </c>
      <c r="K1980" s="32">
        <v>41729</v>
      </c>
      <c r="L1980" s="32">
        <v>41687</v>
      </c>
      <c r="M1980" s="30">
        <v>191.52</v>
      </c>
      <c r="N1980" s="30">
        <v>0</v>
      </c>
      <c r="O1980" s="30">
        <v>0</v>
      </c>
      <c r="P1980" s="30">
        <v>0</v>
      </c>
      <c r="Q1980" s="30">
        <v>0</v>
      </c>
      <c r="R1980" s="30">
        <v>0</v>
      </c>
      <c r="S1980" s="30">
        <v>191.52</v>
      </c>
      <c r="T1980" s="30">
        <v>0</v>
      </c>
      <c r="U1980" s="30">
        <v>0</v>
      </c>
      <c r="V1980" s="30">
        <v>0</v>
      </c>
      <c r="W1980" s="30">
        <v>0</v>
      </c>
      <c r="X1980" s="30">
        <v>0</v>
      </c>
      <c r="Y1980" s="30">
        <v>0</v>
      </c>
      <c r="Z1980" s="30">
        <v>191.52</v>
      </c>
      <c r="AA1980" s="30">
        <v>0</v>
      </c>
      <c r="AB1980" s="30">
        <v>0</v>
      </c>
      <c r="AC1980" s="30">
        <v>0</v>
      </c>
      <c r="AD1980" s="30">
        <v>0</v>
      </c>
    </row>
    <row r="1981" spans="1:30" hidden="1">
      <c r="A1981" s="30" t="s">
        <v>10967</v>
      </c>
      <c r="B1981" s="30" t="s">
        <v>10968</v>
      </c>
      <c r="C1981" s="30" t="b">
        <v>1</v>
      </c>
      <c r="D1981" s="30" t="s">
        <v>10931</v>
      </c>
      <c r="E1981" s="30" t="s">
        <v>10932</v>
      </c>
      <c r="F1981" s="30"/>
      <c r="G1981" s="30" t="s">
        <v>10932</v>
      </c>
      <c r="H1981" s="30">
        <v>10</v>
      </c>
      <c r="I1981" s="32">
        <v>42460</v>
      </c>
      <c r="J1981" s="32">
        <v>42388</v>
      </c>
      <c r="K1981" s="32">
        <v>41729</v>
      </c>
      <c r="L1981" s="32">
        <v>41687</v>
      </c>
      <c r="M1981" s="30">
        <v>191.52</v>
      </c>
      <c r="N1981" s="30">
        <v>0</v>
      </c>
      <c r="O1981" s="30">
        <v>0</v>
      </c>
      <c r="P1981" s="30">
        <v>0</v>
      </c>
      <c r="Q1981" s="30">
        <v>0</v>
      </c>
      <c r="R1981" s="30">
        <v>0</v>
      </c>
      <c r="S1981" s="30">
        <v>191.52</v>
      </c>
      <c r="T1981" s="30">
        <v>0</v>
      </c>
      <c r="U1981" s="30">
        <v>0</v>
      </c>
      <c r="V1981" s="30">
        <v>0</v>
      </c>
      <c r="W1981" s="30">
        <v>0</v>
      </c>
      <c r="X1981" s="30">
        <v>0</v>
      </c>
      <c r="Y1981" s="30">
        <v>0</v>
      </c>
      <c r="Z1981" s="30">
        <v>191.52</v>
      </c>
      <c r="AA1981" s="30">
        <v>0</v>
      </c>
      <c r="AB1981" s="30">
        <v>0</v>
      </c>
      <c r="AC1981" s="30">
        <v>0</v>
      </c>
      <c r="AD1981" s="30">
        <v>0</v>
      </c>
    </row>
    <row r="1982" spans="1:30" hidden="1">
      <c r="A1982" s="30" t="s">
        <v>10969</v>
      </c>
      <c r="B1982" s="30" t="s">
        <v>10970</v>
      </c>
      <c r="C1982" s="30" t="b">
        <v>1</v>
      </c>
      <c r="D1982" s="30" t="s">
        <v>10931</v>
      </c>
      <c r="E1982" s="30" t="s">
        <v>10932</v>
      </c>
      <c r="F1982" s="30"/>
      <c r="G1982" s="30" t="s">
        <v>10932</v>
      </c>
      <c r="H1982" s="30">
        <v>10</v>
      </c>
      <c r="I1982" s="32">
        <v>42460</v>
      </c>
      <c r="J1982" s="32">
        <v>42388</v>
      </c>
      <c r="K1982" s="32">
        <v>41729</v>
      </c>
      <c r="L1982" s="32">
        <v>41687</v>
      </c>
      <c r="M1982" s="30">
        <v>191.52</v>
      </c>
      <c r="N1982" s="30">
        <v>0</v>
      </c>
      <c r="O1982" s="30">
        <v>0</v>
      </c>
      <c r="P1982" s="30">
        <v>0</v>
      </c>
      <c r="Q1982" s="30">
        <v>0</v>
      </c>
      <c r="R1982" s="30">
        <v>0</v>
      </c>
      <c r="S1982" s="30">
        <v>191.52</v>
      </c>
      <c r="T1982" s="30">
        <v>0</v>
      </c>
      <c r="U1982" s="30">
        <v>0</v>
      </c>
      <c r="V1982" s="30">
        <v>0</v>
      </c>
      <c r="W1982" s="30">
        <v>0</v>
      </c>
      <c r="X1982" s="30">
        <v>0</v>
      </c>
      <c r="Y1982" s="30">
        <v>0</v>
      </c>
      <c r="Z1982" s="30">
        <v>191.52</v>
      </c>
      <c r="AA1982" s="30">
        <v>0</v>
      </c>
      <c r="AB1982" s="30">
        <v>0</v>
      </c>
      <c r="AC1982" s="30">
        <v>0</v>
      </c>
      <c r="AD1982" s="30">
        <v>0</v>
      </c>
    </row>
    <row r="1983" spans="1:30" hidden="1">
      <c r="A1983" s="30" t="s">
        <v>10971</v>
      </c>
      <c r="B1983" s="30" t="s">
        <v>10972</v>
      </c>
      <c r="C1983" s="30" t="b">
        <v>1</v>
      </c>
      <c r="D1983" s="30" t="s">
        <v>10931</v>
      </c>
      <c r="E1983" s="30" t="s">
        <v>10932</v>
      </c>
      <c r="F1983" s="30"/>
      <c r="G1983" s="30" t="s">
        <v>10932</v>
      </c>
      <c r="H1983" s="30">
        <v>10</v>
      </c>
      <c r="I1983" s="32">
        <v>42460</v>
      </c>
      <c r="J1983" s="32">
        <v>42388</v>
      </c>
      <c r="K1983" s="32">
        <v>41729</v>
      </c>
      <c r="L1983" s="32">
        <v>41687</v>
      </c>
      <c r="M1983" s="30">
        <v>202.92</v>
      </c>
      <c r="N1983" s="30">
        <v>0</v>
      </c>
      <c r="O1983" s="30">
        <v>0</v>
      </c>
      <c r="P1983" s="30">
        <v>0</v>
      </c>
      <c r="Q1983" s="30">
        <v>0</v>
      </c>
      <c r="R1983" s="30">
        <v>0</v>
      </c>
      <c r="S1983" s="30">
        <v>202.92</v>
      </c>
      <c r="T1983" s="30">
        <v>0</v>
      </c>
      <c r="U1983" s="30">
        <v>0</v>
      </c>
      <c r="V1983" s="30">
        <v>0</v>
      </c>
      <c r="W1983" s="30">
        <v>0</v>
      </c>
      <c r="X1983" s="30">
        <v>0</v>
      </c>
      <c r="Y1983" s="30">
        <v>0</v>
      </c>
      <c r="Z1983" s="30">
        <v>202.92</v>
      </c>
      <c r="AA1983" s="30">
        <v>0</v>
      </c>
      <c r="AB1983" s="30">
        <v>0</v>
      </c>
      <c r="AC1983" s="30">
        <v>0</v>
      </c>
      <c r="AD1983" s="30">
        <v>0</v>
      </c>
    </row>
    <row r="1984" spans="1:30" hidden="1">
      <c r="A1984" s="30" t="s">
        <v>10973</v>
      </c>
      <c r="B1984" s="30" t="s">
        <v>10974</v>
      </c>
      <c r="C1984" s="30" t="b">
        <v>1</v>
      </c>
      <c r="D1984" s="30" t="s">
        <v>10931</v>
      </c>
      <c r="E1984" s="30" t="s">
        <v>10932</v>
      </c>
      <c r="F1984" s="30"/>
      <c r="G1984" s="30" t="s">
        <v>10932</v>
      </c>
      <c r="H1984" s="30">
        <v>10</v>
      </c>
      <c r="I1984" s="32">
        <v>42460</v>
      </c>
      <c r="J1984" s="32">
        <v>42388</v>
      </c>
      <c r="K1984" s="32">
        <v>41729</v>
      </c>
      <c r="L1984" s="32">
        <v>41687</v>
      </c>
      <c r="M1984" s="30">
        <v>202.92</v>
      </c>
      <c r="N1984" s="30">
        <v>0</v>
      </c>
      <c r="O1984" s="30">
        <v>0</v>
      </c>
      <c r="P1984" s="30">
        <v>0</v>
      </c>
      <c r="Q1984" s="30">
        <v>0</v>
      </c>
      <c r="R1984" s="30">
        <v>0</v>
      </c>
      <c r="S1984" s="30">
        <v>202.92</v>
      </c>
      <c r="T1984" s="30">
        <v>0</v>
      </c>
      <c r="U1984" s="30">
        <v>0</v>
      </c>
      <c r="V1984" s="30">
        <v>0</v>
      </c>
      <c r="W1984" s="30">
        <v>0</v>
      </c>
      <c r="X1984" s="30">
        <v>0</v>
      </c>
      <c r="Y1984" s="30">
        <v>0</v>
      </c>
      <c r="Z1984" s="30">
        <v>202.92</v>
      </c>
      <c r="AA1984" s="30">
        <v>0</v>
      </c>
      <c r="AB1984" s="30">
        <v>0</v>
      </c>
      <c r="AC1984" s="30">
        <v>0</v>
      </c>
      <c r="AD1984" s="30">
        <v>0</v>
      </c>
    </row>
    <row r="1985" spans="1:30" hidden="1">
      <c r="A1985" s="30" t="s">
        <v>10975</v>
      </c>
      <c r="B1985" s="30" t="s">
        <v>10976</v>
      </c>
      <c r="C1985" s="30" t="b">
        <v>1</v>
      </c>
      <c r="D1985" s="30" t="s">
        <v>10931</v>
      </c>
      <c r="E1985" s="30" t="s">
        <v>10932</v>
      </c>
      <c r="F1985" s="30"/>
      <c r="G1985" s="30" t="s">
        <v>10932</v>
      </c>
      <c r="H1985" s="30">
        <v>10</v>
      </c>
      <c r="I1985" s="32">
        <v>42460</v>
      </c>
      <c r="J1985" s="32">
        <v>42388</v>
      </c>
      <c r="K1985" s="32">
        <v>41729</v>
      </c>
      <c r="L1985" s="32">
        <v>41687</v>
      </c>
      <c r="M1985" s="30">
        <v>202.92</v>
      </c>
      <c r="N1985" s="30">
        <v>0</v>
      </c>
      <c r="O1985" s="30">
        <v>0</v>
      </c>
      <c r="P1985" s="30">
        <v>0</v>
      </c>
      <c r="Q1985" s="30">
        <v>0</v>
      </c>
      <c r="R1985" s="30">
        <v>0</v>
      </c>
      <c r="S1985" s="30">
        <v>202.92</v>
      </c>
      <c r="T1985" s="30">
        <v>0</v>
      </c>
      <c r="U1985" s="30">
        <v>0</v>
      </c>
      <c r="V1985" s="30">
        <v>0</v>
      </c>
      <c r="W1985" s="30">
        <v>0</v>
      </c>
      <c r="X1985" s="30">
        <v>0</v>
      </c>
      <c r="Y1985" s="30">
        <v>0</v>
      </c>
      <c r="Z1985" s="30">
        <v>202.92</v>
      </c>
      <c r="AA1985" s="30">
        <v>0</v>
      </c>
      <c r="AB1985" s="30">
        <v>0</v>
      </c>
      <c r="AC1985" s="30">
        <v>0</v>
      </c>
      <c r="AD1985" s="30">
        <v>0</v>
      </c>
    </row>
    <row r="1986" spans="1:30" hidden="1">
      <c r="A1986" s="30" t="s">
        <v>10977</v>
      </c>
      <c r="B1986" s="30" t="s">
        <v>10978</v>
      </c>
      <c r="C1986" s="30" t="b">
        <v>1</v>
      </c>
      <c r="D1986" s="30" t="s">
        <v>10931</v>
      </c>
      <c r="E1986" s="30" t="s">
        <v>10932</v>
      </c>
      <c r="F1986" s="30"/>
      <c r="G1986" s="30" t="s">
        <v>10932</v>
      </c>
      <c r="H1986" s="30">
        <v>10</v>
      </c>
      <c r="I1986" s="32">
        <v>42460</v>
      </c>
      <c r="J1986" s="32">
        <v>42388</v>
      </c>
      <c r="K1986" s="32">
        <v>41729</v>
      </c>
      <c r="L1986" s="32">
        <v>41687</v>
      </c>
      <c r="M1986" s="30">
        <v>202.92</v>
      </c>
      <c r="N1986" s="30">
        <v>0</v>
      </c>
      <c r="O1986" s="30">
        <v>0</v>
      </c>
      <c r="P1986" s="30">
        <v>0</v>
      </c>
      <c r="Q1986" s="30">
        <v>0</v>
      </c>
      <c r="R1986" s="30">
        <v>0</v>
      </c>
      <c r="S1986" s="30">
        <v>202.92</v>
      </c>
      <c r="T1986" s="30">
        <v>0</v>
      </c>
      <c r="U1986" s="30">
        <v>0</v>
      </c>
      <c r="V1986" s="30">
        <v>0</v>
      </c>
      <c r="W1986" s="30">
        <v>0</v>
      </c>
      <c r="X1986" s="30">
        <v>0</v>
      </c>
      <c r="Y1986" s="30">
        <v>0</v>
      </c>
      <c r="Z1986" s="30">
        <v>202.92</v>
      </c>
      <c r="AA1986" s="30">
        <v>0</v>
      </c>
      <c r="AB1986" s="30">
        <v>0</v>
      </c>
      <c r="AC1986" s="30">
        <v>0</v>
      </c>
      <c r="AD1986" s="30">
        <v>0</v>
      </c>
    </row>
    <row r="1987" spans="1:30" hidden="1">
      <c r="A1987" s="30" t="s">
        <v>10979</v>
      </c>
      <c r="B1987" s="30" t="s">
        <v>10980</v>
      </c>
      <c r="C1987" s="30" t="b">
        <v>1</v>
      </c>
      <c r="D1987" s="30" t="s">
        <v>10931</v>
      </c>
      <c r="E1987" s="30" t="s">
        <v>10932</v>
      </c>
      <c r="F1987" s="30"/>
      <c r="G1987" s="30" t="s">
        <v>10932</v>
      </c>
      <c r="H1987" s="30">
        <v>10</v>
      </c>
      <c r="I1987" s="32">
        <v>42460</v>
      </c>
      <c r="J1987" s="32">
        <v>42388</v>
      </c>
      <c r="K1987" s="32">
        <v>41729</v>
      </c>
      <c r="L1987" s="32">
        <v>41687</v>
      </c>
      <c r="M1987" s="30">
        <v>202.92</v>
      </c>
      <c r="N1987" s="30">
        <v>0</v>
      </c>
      <c r="O1987" s="30">
        <v>0</v>
      </c>
      <c r="P1987" s="30">
        <v>0</v>
      </c>
      <c r="Q1987" s="30">
        <v>0</v>
      </c>
      <c r="R1987" s="30">
        <v>0</v>
      </c>
      <c r="S1987" s="30">
        <v>202.92</v>
      </c>
      <c r="T1987" s="30">
        <v>0</v>
      </c>
      <c r="U1987" s="30">
        <v>0</v>
      </c>
      <c r="V1987" s="30">
        <v>0</v>
      </c>
      <c r="W1987" s="30">
        <v>0</v>
      </c>
      <c r="X1987" s="30">
        <v>0</v>
      </c>
      <c r="Y1987" s="30">
        <v>0</v>
      </c>
      <c r="Z1987" s="30">
        <v>202.92</v>
      </c>
      <c r="AA1987" s="30">
        <v>0</v>
      </c>
      <c r="AB1987" s="30">
        <v>0</v>
      </c>
      <c r="AC1987" s="30">
        <v>0</v>
      </c>
      <c r="AD1987" s="30">
        <v>0</v>
      </c>
    </row>
    <row r="1988" spans="1:30" hidden="1">
      <c r="A1988" s="30" t="s">
        <v>10981</v>
      </c>
      <c r="B1988" s="30" t="s">
        <v>10982</v>
      </c>
      <c r="C1988" s="30" t="b">
        <v>1</v>
      </c>
      <c r="D1988" s="30" t="s">
        <v>10931</v>
      </c>
      <c r="E1988" s="30" t="s">
        <v>10932</v>
      </c>
      <c r="F1988" s="30"/>
      <c r="G1988" s="30" t="s">
        <v>10932</v>
      </c>
      <c r="H1988" s="30">
        <v>10</v>
      </c>
      <c r="I1988" s="32">
        <v>42460</v>
      </c>
      <c r="J1988" s="32">
        <v>42388</v>
      </c>
      <c r="K1988" s="32">
        <v>41729</v>
      </c>
      <c r="L1988" s="32">
        <v>41687</v>
      </c>
      <c r="M1988" s="30">
        <v>202.92</v>
      </c>
      <c r="N1988" s="30">
        <v>0</v>
      </c>
      <c r="O1988" s="30">
        <v>0</v>
      </c>
      <c r="P1988" s="30">
        <v>0</v>
      </c>
      <c r="Q1988" s="30">
        <v>0</v>
      </c>
      <c r="R1988" s="30">
        <v>0</v>
      </c>
      <c r="S1988" s="30">
        <v>202.92</v>
      </c>
      <c r="T1988" s="30">
        <v>0</v>
      </c>
      <c r="U1988" s="30">
        <v>0</v>
      </c>
      <c r="V1988" s="30">
        <v>0</v>
      </c>
      <c r="W1988" s="30">
        <v>0</v>
      </c>
      <c r="X1988" s="30">
        <v>0</v>
      </c>
      <c r="Y1988" s="30">
        <v>0</v>
      </c>
      <c r="Z1988" s="30">
        <v>202.92</v>
      </c>
      <c r="AA1988" s="30">
        <v>0</v>
      </c>
      <c r="AB1988" s="30">
        <v>0</v>
      </c>
      <c r="AC1988" s="30">
        <v>0</v>
      </c>
      <c r="AD1988" s="30">
        <v>0</v>
      </c>
    </row>
    <row r="1989" spans="1:30" hidden="1">
      <c r="A1989" s="30" t="s">
        <v>10983</v>
      </c>
      <c r="B1989" s="30" t="s">
        <v>10984</v>
      </c>
      <c r="C1989" s="30" t="b">
        <v>1</v>
      </c>
      <c r="D1989" s="30" t="s">
        <v>10931</v>
      </c>
      <c r="E1989" s="30" t="s">
        <v>10932</v>
      </c>
      <c r="F1989" s="30"/>
      <c r="G1989" s="30" t="s">
        <v>10932</v>
      </c>
      <c r="H1989" s="30">
        <v>10</v>
      </c>
      <c r="I1989" s="32">
        <v>42460</v>
      </c>
      <c r="J1989" s="32">
        <v>42388</v>
      </c>
      <c r="K1989" s="32">
        <v>41729</v>
      </c>
      <c r="L1989" s="32">
        <v>41687</v>
      </c>
      <c r="M1989" s="30">
        <v>202.92</v>
      </c>
      <c r="N1989" s="30">
        <v>0</v>
      </c>
      <c r="O1989" s="30">
        <v>0</v>
      </c>
      <c r="P1989" s="30">
        <v>0</v>
      </c>
      <c r="Q1989" s="30">
        <v>0</v>
      </c>
      <c r="R1989" s="30">
        <v>0</v>
      </c>
      <c r="S1989" s="30">
        <v>202.92</v>
      </c>
      <c r="T1989" s="30">
        <v>0</v>
      </c>
      <c r="U1989" s="30">
        <v>0</v>
      </c>
      <c r="V1989" s="30">
        <v>0</v>
      </c>
      <c r="W1989" s="30">
        <v>0</v>
      </c>
      <c r="X1989" s="30">
        <v>0</v>
      </c>
      <c r="Y1989" s="30">
        <v>0</v>
      </c>
      <c r="Z1989" s="30">
        <v>202.92</v>
      </c>
      <c r="AA1989" s="30">
        <v>0</v>
      </c>
      <c r="AB1989" s="30">
        <v>0</v>
      </c>
      <c r="AC1989" s="30">
        <v>0</v>
      </c>
      <c r="AD1989" s="30">
        <v>0</v>
      </c>
    </row>
    <row r="1990" spans="1:30" hidden="1">
      <c r="A1990" s="30" t="s">
        <v>10985</v>
      </c>
      <c r="B1990" s="30" t="s">
        <v>10986</v>
      </c>
      <c r="C1990" s="30" t="b">
        <v>1</v>
      </c>
      <c r="D1990" s="30" t="s">
        <v>10931</v>
      </c>
      <c r="E1990" s="30" t="s">
        <v>10932</v>
      </c>
      <c r="F1990" s="30"/>
      <c r="G1990" s="30" t="s">
        <v>10932</v>
      </c>
      <c r="H1990" s="30">
        <v>10</v>
      </c>
      <c r="I1990" s="32">
        <v>42460</v>
      </c>
      <c r="J1990" s="32">
        <v>42388</v>
      </c>
      <c r="K1990" s="32">
        <v>41729</v>
      </c>
      <c r="L1990" s="32">
        <v>41687</v>
      </c>
      <c r="M1990" s="30">
        <v>202.92</v>
      </c>
      <c r="N1990" s="30">
        <v>0</v>
      </c>
      <c r="O1990" s="30">
        <v>0</v>
      </c>
      <c r="P1990" s="30">
        <v>0</v>
      </c>
      <c r="Q1990" s="30">
        <v>0</v>
      </c>
      <c r="R1990" s="30">
        <v>0</v>
      </c>
      <c r="S1990" s="30">
        <v>202.92</v>
      </c>
      <c r="T1990" s="30">
        <v>0</v>
      </c>
      <c r="U1990" s="30">
        <v>0</v>
      </c>
      <c r="V1990" s="30">
        <v>0</v>
      </c>
      <c r="W1990" s="30">
        <v>0</v>
      </c>
      <c r="X1990" s="30">
        <v>0</v>
      </c>
      <c r="Y1990" s="30">
        <v>0</v>
      </c>
      <c r="Z1990" s="30">
        <v>202.92</v>
      </c>
      <c r="AA1990" s="30">
        <v>0</v>
      </c>
      <c r="AB1990" s="30">
        <v>0</v>
      </c>
      <c r="AC1990" s="30">
        <v>0</v>
      </c>
      <c r="AD1990" s="30">
        <v>0</v>
      </c>
    </row>
    <row r="1991" spans="1:30" hidden="1">
      <c r="A1991" s="30" t="s">
        <v>10987</v>
      </c>
      <c r="B1991" s="30" t="s">
        <v>10988</v>
      </c>
      <c r="C1991" s="30" t="b">
        <v>1</v>
      </c>
      <c r="D1991" s="30" t="s">
        <v>10931</v>
      </c>
      <c r="E1991" s="30" t="s">
        <v>10932</v>
      </c>
      <c r="F1991" s="30"/>
      <c r="G1991" s="30" t="s">
        <v>10932</v>
      </c>
      <c r="H1991" s="30">
        <v>10</v>
      </c>
      <c r="I1991" s="32">
        <v>42460</v>
      </c>
      <c r="J1991" s="32">
        <v>42388</v>
      </c>
      <c r="K1991" s="32">
        <v>41729</v>
      </c>
      <c r="L1991" s="32">
        <v>41687</v>
      </c>
      <c r="M1991" s="30">
        <v>202.92</v>
      </c>
      <c r="N1991" s="30">
        <v>0</v>
      </c>
      <c r="O1991" s="30">
        <v>0</v>
      </c>
      <c r="P1991" s="30">
        <v>0</v>
      </c>
      <c r="Q1991" s="30">
        <v>0</v>
      </c>
      <c r="R1991" s="30">
        <v>0</v>
      </c>
      <c r="S1991" s="30">
        <v>202.92</v>
      </c>
      <c r="T1991" s="30">
        <v>0</v>
      </c>
      <c r="U1991" s="30">
        <v>0</v>
      </c>
      <c r="V1991" s="30">
        <v>0</v>
      </c>
      <c r="W1991" s="30">
        <v>0</v>
      </c>
      <c r="X1991" s="30">
        <v>0</v>
      </c>
      <c r="Y1991" s="30">
        <v>0</v>
      </c>
      <c r="Z1991" s="30">
        <v>202.92</v>
      </c>
      <c r="AA1991" s="30">
        <v>0</v>
      </c>
      <c r="AB1991" s="30">
        <v>0</v>
      </c>
      <c r="AC1991" s="30">
        <v>0</v>
      </c>
      <c r="AD1991" s="30">
        <v>0</v>
      </c>
    </row>
    <row r="1992" spans="1:30" hidden="1">
      <c r="A1992" s="30" t="s">
        <v>10989</v>
      </c>
      <c r="B1992" s="30" t="s">
        <v>10990</v>
      </c>
      <c r="C1992" s="30" t="b">
        <v>1</v>
      </c>
      <c r="D1992" s="30" t="s">
        <v>10931</v>
      </c>
      <c r="E1992" s="30" t="s">
        <v>10932</v>
      </c>
      <c r="F1992" s="30"/>
      <c r="G1992" s="30" t="s">
        <v>10932</v>
      </c>
      <c r="H1992" s="30">
        <v>10</v>
      </c>
      <c r="I1992" s="32">
        <v>42460</v>
      </c>
      <c r="J1992" s="32">
        <v>42388</v>
      </c>
      <c r="K1992" s="32">
        <v>41729</v>
      </c>
      <c r="L1992" s="32">
        <v>41687</v>
      </c>
      <c r="M1992" s="30">
        <v>202.92</v>
      </c>
      <c r="N1992" s="30">
        <v>0</v>
      </c>
      <c r="O1992" s="30">
        <v>0</v>
      </c>
      <c r="P1992" s="30">
        <v>0</v>
      </c>
      <c r="Q1992" s="30">
        <v>0</v>
      </c>
      <c r="R1992" s="30">
        <v>0</v>
      </c>
      <c r="S1992" s="30">
        <v>202.92</v>
      </c>
      <c r="T1992" s="30">
        <v>0</v>
      </c>
      <c r="U1992" s="30">
        <v>0</v>
      </c>
      <c r="V1992" s="30">
        <v>0</v>
      </c>
      <c r="W1992" s="30">
        <v>0</v>
      </c>
      <c r="X1992" s="30">
        <v>0</v>
      </c>
      <c r="Y1992" s="30">
        <v>0</v>
      </c>
      <c r="Z1992" s="30">
        <v>202.92</v>
      </c>
      <c r="AA1992" s="30">
        <v>0</v>
      </c>
      <c r="AB1992" s="30">
        <v>0</v>
      </c>
      <c r="AC1992" s="30">
        <v>0</v>
      </c>
      <c r="AD1992" s="30">
        <v>0</v>
      </c>
    </row>
    <row r="1993" spans="1:30" hidden="1">
      <c r="A1993" s="30" t="s">
        <v>10991</v>
      </c>
      <c r="B1993" s="30" t="s">
        <v>10992</v>
      </c>
      <c r="C1993" s="30" t="b">
        <v>1</v>
      </c>
      <c r="D1993" s="30" t="s">
        <v>10931</v>
      </c>
      <c r="E1993" s="30" t="s">
        <v>10932</v>
      </c>
      <c r="F1993" s="30"/>
      <c r="G1993" s="30" t="s">
        <v>10932</v>
      </c>
      <c r="H1993" s="30">
        <v>10</v>
      </c>
      <c r="I1993" s="32">
        <v>42460</v>
      </c>
      <c r="J1993" s="32">
        <v>42388</v>
      </c>
      <c r="K1993" s="32">
        <v>41729</v>
      </c>
      <c r="L1993" s="32">
        <v>41687</v>
      </c>
      <c r="M1993" s="30">
        <v>202.92</v>
      </c>
      <c r="N1993" s="30">
        <v>0</v>
      </c>
      <c r="O1993" s="30">
        <v>0</v>
      </c>
      <c r="P1993" s="30">
        <v>0</v>
      </c>
      <c r="Q1993" s="30">
        <v>0</v>
      </c>
      <c r="R1993" s="30">
        <v>0</v>
      </c>
      <c r="S1993" s="30">
        <v>202.92</v>
      </c>
      <c r="T1993" s="30">
        <v>0</v>
      </c>
      <c r="U1993" s="30">
        <v>0</v>
      </c>
      <c r="V1993" s="30">
        <v>0</v>
      </c>
      <c r="W1993" s="30">
        <v>0</v>
      </c>
      <c r="X1993" s="30">
        <v>0</v>
      </c>
      <c r="Y1993" s="30">
        <v>0</v>
      </c>
      <c r="Z1993" s="30">
        <v>202.92</v>
      </c>
      <c r="AA1993" s="30">
        <v>0</v>
      </c>
      <c r="AB1993" s="30">
        <v>0</v>
      </c>
      <c r="AC1993" s="30">
        <v>0</v>
      </c>
      <c r="AD1993" s="30">
        <v>0</v>
      </c>
    </row>
    <row r="1994" spans="1:30" hidden="1">
      <c r="A1994" s="30" t="s">
        <v>10993</v>
      </c>
      <c r="B1994" s="30" t="s">
        <v>10994</v>
      </c>
      <c r="C1994" s="30" t="b">
        <v>1</v>
      </c>
      <c r="D1994" s="30" t="s">
        <v>10931</v>
      </c>
      <c r="E1994" s="30" t="s">
        <v>10932</v>
      </c>
      <c r="F1994" s="30"/>
      <c r="G1994" s="30" t="s">
        <v>10932</v>
      </c>
      <c r="H1994" s="30">
        <v>10</v>
      </c>
      <c r="I1994" s="32">
        <v>42460</v>
      </c>
      <c r="J1994" s="32">
        <v>42388</v>
      </c>
      <c r="K1994" s="32">
        <v>41729</v>
      </c>
      <c r="L1994" s="32">
        <v>41687</v>
      </c>
      <c r="M1994" s="30">
        <v>202.92</v>
      </c>
      <c r="N1994" s="30">
        <v>0</v>
      </c>
      <c r="O1994" s="30">
        <v>0</v>
      </c>
      <c r="P1994" s="30">
        <v>0</v>
      </c>
      <c r="Q1994" s="30">
        <v>0</v>
      </c>
      <c r="R1994" s="30">
        <v>0</v>
      </c>
      <c r="S1994" s="30">
        <v>202.92</v>
      </c>
      <c r="T1994" s="30">
        <v>0</v>
      </c>
      <c r="U1994" s="30">
        <v>0</v>
      </c>
      <c r="V1994" s="30">
        <v>0</v>
      </c>
      <c r="W1994" s="30">
        <v>0</v>
      </c>
      <c r="X1994" s="30">
        <v>0</v>
      </c>
      <c r="Y1994" s="30">
        <v>0</v>
      </c>
      <c r="Z1994" s="30">
        <v>202.92</v>
      </c>
      <c r="AA1994" s="30">
        <v>0</v>
      </c>
      <c r="AB1994" s="30">
        <v>0</v>
      </c>
      <c r="AC1994" s="30">
        <v>0</v>
      </c>
      <c r="AD1994" s="30">
        <v>0</v>
      </c>
    </row>
    <row r="1995" spans="1:30" hidden="1">
      <c r="A1995" s="30" t="s">
        <v>10995</v>
      </c>
      <c r="B1995" s="30" t="s">
        <v>10996</v>
      </c>
      <c r="C1995" s="30" t="b">
        <v>1</v>
      </c>
      <c r="D1995" s="30" t="s">
        <v>10931</v>
      </c>
      <c r="E1995" s="30" t="s">
        <v>10932</v>
      </c>
      <c r="F1995" s="30"/>
      <c r="G1995" s="30" t="s">
        <v>10932</v>
      </c>
      <c r="H1995" s="30">
        <v>10</v>
      </c>
      <c r="I1995" s="32">
        <v>42460</v>
      </c>
      <c r="J1995" s="32">
        <v>42388</v>
      </c>
      <c r="K1995" s="32">
        <v>41729</v>
      </c>
      <c r="L1995" s="32">
        <v>41687</v>
      </c>
      <c r="M1995" s="30">
        <v>202.92</v>
      </c>
      <c r="N1995" s="30">
        <v>0</v>
      </c>
      <c r="O1995" s="30">
        <v>0</v>
      </c>
      <c r="P1995" s="30">
        <v>0</v>
      </c>
      <c r="Q1995" s="30">
        <v>0</v>
      </c>
      <c r="R1995" s="30">
        <v>0</v>
      </c>
      <c r="S1995" s="30">
        <v>202.92</v>
      </c>
      <c r="T1995" s="30">
        <v>0</v>
      </c>
      <c r="U1995" s="30">
        <v>0</v>
      </c>
      <c r="V1995" s="30">
        <v>0</v>
      </c>
      <c r="W1995" s="30">
        <v>0</v>
      </c>
      <c r="X1995" s="30">
        <v>0</v>
      </c>
      <c r="Y1995" s="30">
        <v>0</v>
      </c>
      <c r="Z1995" s="30">
        <v>202.92</v>
      </c>
      <c r="AA1995" s="30">
        <v>0</v>
      </c>
      <c r="AB1995" s="30">
        <v>0</v>
      </c>
      <c r="AC1995" s="30">
        <v>0</v>
      </c>
      <c r="AD1995" s="30">
        <v>0</v>
      </c>
    </row>
    <row r="1996" spans="1:30" hidden="1">
      <c r="A1996" s="30" t="s">
        <v>10997</v>
      </c>
      <c r="B1996" s="30" t="s">
        <v>10998</v>
      </c>
      <c r="C1996" s="30" t="b">
        <v>1</v>
      </c>
      <c r="D1996" s="30" t="s">
        <v>10931</v>
      </c>
      <c r="E1996" s="30" t="s">
        <v>10932</v>
      </c>
      <c r="F1996" s="30"/>
      <c r="G1996" s="30" t="s">
        <v>10932</v>
      </c>
      <c r="H1996" s="30">
        <v>10</v>
      </c>
      <c r="I1996" s="32">
        <v>42460</v>
      </c>
      <c r="J1996" s="32">
        <v>42388</v>
      </c>
      <c r="K1996" s="32">
        <v>41729</v>
      </c>
      <c r="L1996" s="32">
        <v>41687</v>
      </c>
      <c r="M1996" s="30">
        <v>202.92</v>
      </c>
      <c r="N1996" s="30">
        <v>0</v>
      </c>
      <c r="O1996" s="30">
        <v>0</v>
      </c>
      <c r="P1996" s="30">
        <v>0</v>
      </c>
      <c r="Q1996" s="30">
        <v>0</v>
      </c>
      <c r="R1996" s="30">
        <v>0</v>
      </c>
      <c r="S1996" s="30">
        <v>202.92</v>
      </c>
      <c r="T1996" s="30">
        <v>0</v>
      </c>
      <c r="U1996" s="30">
        <v>0</v>
      </c>
      <c r="V1996" s="30">
        <v>0</v>
      </c>
      <c r="W1996" s="30">
        <v>0</v>
      </c>
      <c r="X1996" s="30">
        <v>0</v>
      </c>
      <c r="Y1996" s="30">
        <v>0</v>
      </c>
      <c r="Z1996" s="30">
        <v>202.92</v>
      </c>
      <c r="AA1996" s="30">
        <v>0</v>
      </c>
      <c r="AB1996" s="30">
        <v>0</v>
      </c>
      <c r="AC1996" s="30">
        <v>0</v>
      </c>
      <c r="AD1996" s="30">
        <v>0</v>
      </c>
    </row>
    <row r="1997" spans="1:30" hidden="1">
      <c r="A1997" s="30" t="s">
        <v>10999</v>
      </c>
      <c r="B1997" s="30" t="s">
        <v>11000</v>
      </c>
      <c r="C1997" s="30" t="b">
        <v>1</v>
      </c>
      <c r="D1997" s="30" t="s">
        <v>10931</v>
      </c>
      <c r="E1997" s="30" t="s">
        <v>10932</v>
      </c>
      <c r="F1997" s="30"/>
      <c r="G1997" s="30" t="s">
        <v>10932</v>
      </c>
      <c r="H1997" s="30">
        <v>10</v>
      </c>
      <c r="I1997" s="32">
        <v>42460</v>
      </c>
      <c r="J1997" s="32">
        <v>42388</v>
      </c>
      <c r="K1997" s="32">
        <v>41729</v>
      </c>
      <c r="L1997" s="32">
        <v>41687</v>
      </c>
      <c r="M1997" s="30">
        <v>202.92</v>
      </c>
      <c r="N1997" s="30">
        <v>0</v>
      </c>
      <c r="O1997" s="30">
        <v>0</v>
      </c>
      <c r="P1997" s="30">
        <v>0</v>
      </c>
      <c r="Q1997" s="30">
        <v>0</v>
      </c>
      <c r="R1997" s="30">
        <v>0</v>
      </c>
      <c r="S1997" s="30">
        <v>202.92</v>
      </c>
      <c r="T1997" s="30">
        <v>0</v>
      </c>
      <c r="U1997" s="30">
        <v>0</v>
      </c>
      <c r="V1997" s="30">
        <v>0</v>
      </c>
      <c r="W1997" s="30">
        <v>0</v>
      </c>
      <c r="X1997" s="30">
        <v>0</v>
      </c>
      <c r="Y1997" s="30">
        <v>0</v>
      </c>
      <c r="Z1997" s="30">
        <v>202.92</v>
      </c>
      <c r="AA1997" s="30">
        <v>0</v>
      </c>
      <c r="AB1997" s="30">
        <v>0</v>
      </c>
      <c r="AC1997" s="30">
        <v>0</v>
      </c>
      <c r="AD1997" s="30">
        <v>0</v>
      </c>
    </row>
    <row r="1998" spans="1:30" hidden="1">
      <c r="A1998" s="30" t="s">
        <v>11001</v>
      </c>
      <c r="B1998" s="30" t="s">
        <v>11002</v>
      </c>
      <c r="C1998" s="30" t="b">
        <v>1</v>
      </c>
      <c r="D1998" s="30" t="s">
        <v>10931</v>
      </c>
      <c r="E1998" s="30" t="s">
        <v>10932</v>
      </c>
      <c r="F1998" s="30"/>
      <c r="G1998" s="30" t="s">
        <v>10932</v>
      </c>
      <c r="H1998" s="30">
        <v>10</v>
      </c>
      <c r="I1998" s="32">
        <v>42460</v>
      </c>
      <c r="J1998" s="32">
        <v>42388</v>
      </c>
      <c r="K1998" s="32">
        <v>41729</v>
      </c>
      <c r="L1998" s="32">
        <v>41687</v>
      </c>
      <c r="M1998" s="30">
        <v>202.92</v>
      </c>
      <c r="N1998" s="30">
        <v>0</v>
      </c>
      <c r="O1998" s="30">
        <v>0</v>
      </c>
      <c r="P1998" s="30">
        <v>0</v>
      </c>
      <c r="Q1998" s="30">
        <v>0</v>
      </c>
      <c r="R1998" s="30">
        <v>0</v>
      </c>
      <c r="S1998" s="30">
        <v>202.92</v>
      </c>
      <c r="T1998" s="30">
        <v>0</v>
      </c>
      <c r="U1998" s="30">
        <v>0</v>
      </c>
      <c r="V1998" s="30">
        <v>0</v>
      </c>
      <c r="W1998" s="30">
        <v>0</v>
      </c>
      <c r="X1998" s="30">
        <v>0</v>
      </c>
      <c r="Y1998" s="30">
        <v>0</v>
      </c>
      <c r="Z1998" s="30">
        <v>202.92</v>
      </c>
      <c r="AA1998" s="30">
        <v>0</v>
      </c>
      <c r="AB1998" s="30">
        <v>0</v>
      </c>
      <c r="AC1998" s="30">
        <v>0</v>
      </c>
      <c r="AD1998" s="30">
        <v>0</v>
      </c>
    </row>
    <row r="1999" spans="1:30" hidden="1">
      <c r="A1999" s="30" t="s">
        <v>11003</v>
      </c>
      <c r="B1999" s="30" t="s">
        <v>11004</v>
      </c>
      <c r="C1999" s="30" t="b">
        <v>1</v>
      </c>
      <c r="D1999" s="30" t="s">
        <v>10931</v>
      </c>
      <c r="E1999" s="30" t="s">
        <v>10932</v>
      </c>
      <c r="F1999" s="30"/>
      <c r="G1999" s="30" t="s">
        <v>10932</v>
      </c>
      <c r="H1999" s="30">
        <v>10</v>
      </c>
      <c r="I1999" s="32">
        <v>42460</v>
      </c>
      <c r="J1999" s="32">
        <v>42388</v>
      </c>
      <c r="K1999" s="32">
        <v>41729</v>
      </c>
      <c r="L1999" s="32">
        <v>41687</v>
      </c>
      <c r="M1999" s="30">
        <v>202.92</v>
      </c>
      <c r="N1999" s="30">
        <v>0</v>
      </c>
      <c r="O1999" s="30">
        <v>0</v>
      </c>
      <c r="P1999" s="30">
        <v>0</v>
      </c>
      <c r="Q1999" s="30">
        <v>0</v>
      </c>
      <c r="R1999" s="30">
        <v>0</v>
      </c>
      <c r="S1999" s="30">
        <v>202.92</v>
      </c>
      <c r="T1999" s="30">
        <v>0</v>
      </c>
      <c r="U1999" s="30">
        <v>0</v>
      </c>
      <c r="V1999" s="30">
        <v>0</v>
      </c>
      <c r="W1999" s="30">
        <v>0</v>
      </c>
      <c r="X1999" s="30">
        <v>0</v>
      </c>
      <c r="Y1999" s="30">
        <v>0</v>
      </c>
      <c r="Z1999" s="30">
        <v>202.92</v>
      </c>
      <c r="AA1999" s="30">
        <v>0</v>
      </c>
      <c r="AB1999" s="30">
        <v>0</v>
      </c>
      <c r="AC1999" s="30">
        <v>0</v>
      </c>
      <c r="AD1999" s="30">
        <v>0</v>
      </c>
    </row>
    <row r="2000" spans="1:30" hidden="1">
      <c r="A2000" s="30" t="s">
        <v>11005</v>
      </c>
      <c r="B2000" s="30" t="s">
        <v>11006</v>
      </c>
      <c r="C2000" s="30" t="b">
        <v>1</v>
      </c>
      <c r="D2000" s="30" t="s">
        <v>10931</v>
      </c>
      <c r="E2000" s="30" t="s">
        <v>10932</v>
      </c>
      <c r="F2000" s="30"/>
      <c r="G2000" s="30" t="s">
        <v>10932</v>
      </c>
      <c r="H2000" s="30">
        <v>10</v>
      </c>
      <c r="I2000" s="32">
        <v>42460</v>
      </c>
      <c r="J2000" s="32">
        <v>42388</v>
      </c>
      <c r="K2000" s="32">
        <v>41729</v>
      </c>
      <c r="L2000" s="32">
        <v>41687</v>
      </c>
      <c r="M2000" s="30">
        <v>202.92</v>
      </c>
      <c r="N2000" s="30">
        <v>0</v>
      </c>
      <c r="O2000" s="30">
        <v>0</v>
      </c>
      <c r="P2000" s="30">
        <v>0</v>
      </c>
      <c r="Q2000" s="30">
        <v>0</v>
      </c>
      <c r="R2000" s="30">
        <v>0</v>
      </c>
      <c r="S2000" s="30">
        <v>202.92</v>
      </c>
      <c r="T2000" s="30">
        <v>0</v>
      </c>
      <c r="U2000" s="30">
        <v>0</v>
      </c>
      <c r="V2000" s="30">
        <v>0</v>
      </c>
      <c r="W2000" s="30">
        <v>0</v>
      </c>
      <c r="X2000" s="30">
        <v>0</v>
      </c>
      <c r="Y2000" s="30">
        <v>0</v>
      </c>
      <c r="Z2000" s="30">
        <v>202.92</v>
      </c>
      <c r="AA2000" s="30">
        <v>0</v>
      </c>
      <c r="AB2000" s="30">
        <v>0</v>
      </c>
      <c r="AC2000" s="30">
        <v>0</v>
      </c>
      <c r="AD2000" s="30">
        <v>0</v>
      </c>
    </row>
    <row r="2001" spans="1:30" hidden="1">
      <c r="A2001" s="30" t="s">
        <v>11007</v>
      </c>
      <c r="B2001" s="30" t="s">
        <v>11008</v>
      </c>
      <c r="C2001" s="30" t="b">
        <v>1</v>
      </c>
      <c r="D2001" s="30" t="s">
        <v>10931</v>
      </c>
      <c r="E2001" s="30" t="s">
        <v>10932</v>
      </c>
      <c r="F2001" s="30"/>
      <c r="G2001" s="30" t="s">
        <v>10932</v>
      </c>
      <c r="H2001" s="30">
        <v>10</v>
      </c>
      <c r="I2001" s="32">
        <v>42460</v>
      </c>
      <c r="J2001" s="32">
        <v>42388</v>
      </c>
      <c r="K2001" s="32">
        <v>41729</v>
      </c>
      <c r="L2001" s="32">
        <v>41687</v>
      </c>
      <c r="M2001" s="30">
        <v>202.92</v>
      </c>
      <c r="N2001" s="30">
        <v>0</v>
      </c>
      <c r="O2001" s="30">
        <v>0</v>
      </c>
      <c r="P2001" s="30">
        <v>0</v>
      </c>
      <c r="Q2001" s="30">
        <v>0</v>
      </c>
      <c r="R2001" s="30">
        <v>0</v>
      </c>
      <c r="S2001" s="30">
        <v>202.92</v>
      </c>
      <c r="T2001" s="30">
        <v>0</v>
      </c>
      <c r="U2001" s="30">
        <v>0</v>
      </c>
      <c r="V2001" s="30">
        <v>0</v>
      </c>
      <c r="W2001" s="30">
        <v>0</v>
      </c>
      <c r="X2001" s="30">
        <v>0</v>
      </c>
      <c r="Y2001" s="30">
        <v>0</v>
      </c>
      <c r="Z2001" s="30">
        <v>202.92</v>
      </c>
      <c r="AA2001" s="30">
        <v>0</v>
      </c>
      <c r="AB2001" s="30">
        <v>0</v>
      </c>
      <c r="AC2001" s="30">
        <v>0</v>
      </c>
      <c r="AD2001" s="30">
        <v>0</v>
      </c>
    </row>
    <row r="2002" spans="1:30" hidden="1">
      <c r="A2002" s="30" t="s">
        <v>11009</v>
      </c>
      <c r="B2002" s="30" t="s">
        <v>11010</v>
      </c>
      <c r="C2002" s="30" t="b">
        <v>1</v>
      </c>
      <c r="D2002" s="30" t="s">
        <v>10931</v>
      </c>
      <c r="E2002" s="30" t="s">
        <v>10932</v>
      </c>
      <c r="F2002" s="30"/>
      <c r="G2002" s="30" t="s">
        <v>10932</v>
      </c>
      <c r="H2002" s="30">
        <v>10</v>
      </c>
      <c r="I2002" s="32">
        <v>42460</v>
      </c>
      <c r="J2002" s="32">
        <v>42388</v>
      </c>
      <c r="K2002" s="32">
        <v>41729</v>
      </c>
      <c r="L2002" s="32">
        <v>41687</v>
      </c>
      <c r="M2002" s="30">
        <v>202.92</v>
      </c>
      <c r="N2002" s="30">
        <v>0</v>
      </c>
      <c r="O2002" s="30">
        <v>0</v>
      </c>
      <c r="P2002" s="30">
        <v>0</v>
      </c>
      <c r="Q2002" s="30">
        <v>0</v>
      </c>
      <c r="R2002" s="30">
        <v>0</v>
      </c>
      <c r="S2002" s="30">
        <v>202.92</v>
      </c>
      <c r="T2002" s="30">
        <v>0</v>
      </c>
      <c r="U2002" s="30">
        <v>0</v>
      </c>
      <c r="V2002" s="30">
        <v>0</v>
      </c>
      <c r="W2002" s="30">
        <v>0</v>
      </c>
      <c r="X2002" s="30">
        <v>0</v>
      </c>
      <c r="Y2002" s="30">
        <v>0</v>
      </c>
      <c r="Z2002" s="30">
        <v>202.92</v>
      </c>
      <c r="AA2002" s="30">
        <v>0</v>
      </c>
      <c r="AB2002" s="30">
        <v>0</v>
      </c>
      <c r="AC2002" s="30">
        <v>0</v>
      </c>
      <c r="AD2002" s="30">
        <v>0</v>
      </c>
    </row>
    <row r="2003" spans="1:30" hidden="1">
      <c r="A2003" s="30" t="s">
        <v>11011</v>
      </c>
      <c r="B2003" s="30" t="s">
        <v>11012</v>
      </c>
      <c r="C2003" s="30" t="b">
        <v>1</v>
      </c>
      <c r="D2003" s="30" t="s">
        <v>10931</v>
      </c>
      <c r="E2003" s="30" t="s">
        <v>10932</v>
      </c>
      <c r="F2003" s="30"/>
      <c r="G2003" s="30" t="s">
        <v>10932</v>
      </c>
      <c r="H2003" s="30">
        <v>10</v>
      </c>
      <c r="I2003" s="32">
        <v>42460</v>
      </c>
      <c r="J2003" s="32">
        <v>42388</v>
      </c>
      <c r="K2003" s="32">
        <v>41729</v>
      </c>
      <c r="L2003" s="32">
        <v>41687</v>
      </c>
      <c r="M2003" s="30">
        <v>202.92</v>
      </c>
      <c r="N2003" s="30">
        <v>0</v>
      </c>
      <c r="O2003" s="30">
        <v>0</v>
      </c>
      <c r="P2003" s="30">
        <v>0</v>
      </c>
      <c r="Q2003" s="30">
        <v>0</v>
      </c>
      <c r="R2003" s="30">
        <v>0</v>
      </c>
      <c r="S2003" s="30">
        <v>202.92</v>
      </c>
      <c r="T2003" s="30">
        <v>0</v>
      </c>
      <c r="U2003" s="30">
        <v>0</v>
      </c>
      <c r="V2003" s="30">
        <v>0</v>
      </c>
      <c r="W2003" s="30">
        <v>0</v>
      </c>
      <c r="X2003" s="30">
        <v>0</v>
      </c>
      <c r="Y2003" s="30">
        <v>0</v>
      </c>
      <c r="Z2003" s="30">
        <v>202.92</v>
      </c>
      <c r="AA2003" s="30">
        <v>0</v>
      </c>
      <c r="AB2003" s="30">
        <v>0</v>
      </c>
      <c r="AC2003" s="30">
        <v>0</v>
      </c>
      <c r="AD2003" s="30">
        <v>0</v>
      </c>
    </row>
    <row r="2004" spans="1:30" hidden="1">
      <c r="A2004" s="30" t="s">
        <v>11013</v>
      </c>
      <c r="B2004" s="30" t="s">
        <v>11014</v>
      </c>
      <c r="C2004" s="30" t="b">
        <v>1</v>
      </c>
      <c r="D2004" s="30" t="s">
        <v>10931</v>
      </c>
      <c r="E2004" s="30" t="s">
        <v>10932</v>
      </c>
      <c r="F2004" s="30"/>
      <c r="G2004" s="30" t="s">
        <v>10932</v>
      </c>
      <c r="H2004" s="30">
        <v>10</v>
      </c>
      <c r="I2004" s="32">
        <v>42460</v>
      </c>
      <c r="J2004" s="32">
        <v>42388</v>
      </c>
      <c r="K2004" s="32">
        <v>41729</v>
      </c>
      <c r="L2004" s="32">
        <v>41687</v>
      </c>
      <c r="M2004" s="30">
        <v>202.92</v>
      </c>
      <c r="N2004" s="30">
        <v>0</v>
      </c>
      <c r="O2004" s="30">
        <v>0</v>
      </c>
      <c r="P2004" s="30">
        <v>0</v>
      </c>
      <c r="Q2004" s="30">
        <v>0</v>
      </c>
      <c r="R2004" s="30">
        <v>0</v>
      </c>
      <c r="S2004" s="30">
        <v>202.92</v>
      </c>
      <c r="T2004" s="30">
        <v>0</v>
      </c>
      <c r="U2004" s="30">
        <v>0</v>
      </c>
      <c r="V2004" s="30">
        <v>0</v>
      </c>
      <c r="W2004" s="30">
        <v>0</v>
      </c>
      <c r="X2004" s="30">
        <v>0</v>
      </c>
      <c r="Y2004" s="30">
        <v>0</v>
      </c>
      <c r="Z2004" s="30">
        <v>202.92</v>
      </c>
      <c r="AA2004" s="30">
        <v>0</v>
      </c>
      <c r="AB2004" s="30">
        <v>0</v>
      </c>
      <c r="AC2004" s="30">
        <v>0</v>
      </c>
      <c r="AD2004" s="30">
        <v>0</v>
      </c>
    </row>
    <row r="2005" spans="1:30" hidden="1">
      <c r="A2005" s="30" t="s">
        <v>11015</v>
      </c>
      <c r="B2005" s="30" t="s">
        <v>11016</v>
      </c>
      <c r="C2005" s="30" t="b">
        <v>1</v>
      </c>
      <c r="D2005" s="30" t="s">
        <v>10931</v>
      </c>
      <c r="E2005" s="30" t="s">
        <v>10932</v>
      </c>
      <c r="F2005" s="30"/>
      <c r="G2005" s="30" t="s">
        <v>10932</v>
      </c>
      <c r="H2005" s="30">
        <v>10</v>
      </c>
      <c r="I2005" s="32">
        <v>42460</v>
      </c>
      <c r="J2005" s="32">
        <v>42388</v>
      </c>
      <c r="K2005" s="32">
        <v>41729</v>
      </c>
      <c r="L2005" s="32">
        <v>41687</v>
      </c>
      <c r="M2005" s="30">
        <v>202.92</v>
      </c>
      <c r="N2005" s="30">
        <v>0</v>
      </c>
      <c r="O2005" s="30">
        <v>0</v>
      </c>
      <c r="P2005" s="30">
        <v>0</v>
      </c>
      <c r="Q2005" s="30">
        <v>0</v>
      </c>
      <c r="R2005" s="30">
        <v>0</v>
      </c>
      <c r="S2005" s="30">
        <v>202.92</v>
      </c>
      <c r="T2005" s="30">
        <v>0</v>
      </c>
      <c r="U2005" s="30">
        <v>0</v>
      </c>
      <c r="V2005" s="30">
        <v>0</v>
      </c>
      <c r="W2005" s="30">
        <v>0</v>
      </c>
      <c r="X2005" s="30">
        <v>0</v>
      </c>
      <c r="Y2005" s="30">
        <v>0</v>
      </c>
      <c r="Z2005" s="30">
        <v>202.92</v>
      </c>
      <c r="AA2005" s="30">
        <v>0</v>
      </c>
      <c r="AB2005" s="30">
        <v>0</v>
      </c>
      <c r="AC2005" s="30">
        <v>0</v>
      </c>
      <c r="AD2005" s="30">
        <v>0</v>
      </c>
    </row>
    <row r="2006" spans="1:30" hidden="1">
      <c r="A2006" s="30" t="s">
        <v>11017</v>
      </c>
      <c r="B2006" s="30" t="s">
        <v>11018</v>
      </c>
      <c r="C2006" s="30" t="b">
        <v>1</v>
      </c>
      <c r="D2006" s="30" t="s">
        <v>10931</v>
      </c>
      <c r="E2006" s="30" t="s">
        <v>10932</v>
      </c>
      <c r="F2006" s="30"/>
      <c r="G2006" s="30" t="s">
        <v>10932</v>
      </c>
      <c r="H2006" s="30">
        <v>10</v>
      </c>
      <c r="I2006" s="32">
        <v>42460</v>
      </c>
      <c r="J2006" s="32">
        <v>42388</v>
      </c>
      <c r="K2006" s="32">
        <v>41729</v>
      </c>
      <c r="L2006" s="32">
        <v>41687</v>
      </c>
      <c r="M2006" s="30">
        <v>202.92</v>
      </c>
      <c r="N2006" s="30">
        <v>0</v>
      </c>
      <c r="O2006" s="30">
        <v>0</v>
      </c>
      <c r="P2006" s="30">
        <v>0</v>
      </c>
      <c r="Q2006" s="30">
        <v>0</v>
      </c>
      <c r="R2006" s="30">
        <v>0</v>
      </c>
      <c r="S2006" s="30">
        <v>202.92</v>
      </c>
      <c r="T2006" s="30">
        <v>0</v>
      </c>
      <c r="U2006" s="30">
        <v>0</v>
      </c>
      <c r="V2006" s="30">
        <v>0</v>
      </c>
      <c r="W2006" s="30">
        <v>0</v>
      </c>
      <c r="X2006" s="30">
        <v>0</v>
      </c>
      <c r="Y2006" s="30">
        <v>0</v>
      </c>
      <c r="Z2006" s="30">
        <v>202.92</v>
      </c>
      <c r="AA2006" s="30">
        <v>0</v>
      </c>
      <c r="AB2006" s="30">
        <v>0</v>
      </c>
      <c r="AC2006" s="30">
        <v>0</v>
      </c>
      <c r="AD2006" s="30">
        <v>0</v>
      </c>
    </row>
    <row r="2007" spans="1:30" hidden="1">
      <c r="A2007" s="30" t="s">
        <v>11019</v>
      </c>
      <c r="B2007" s="30" t="s">
        <v>11020</v>
      </c>
      <c r="C2007" s="30" t="b">
        <v>1</v>
      </c>
      <c r="D2007" s="30" t="s">
        <v>10931</v>
      </c>
      <c r="E2007" s="30" t="s">
        <v>10932</v>
      </c>
      <c r="F2007" s="30"/>
      <c r="G2007" s="30" t="s">
        <v>10932</v>
      </c>
      <c r="H2007" s="30">
        <v>10</v>
      </c>
      <c r="I2007" s="32">
        <v>42460</v>
      </c>
      <c r="J2007" s="32">
        <v>42388</v>
      </c>
      <c r="K2007" s="32">
        <v>41729</v>
      </c>
      <c r="L2007" s="32">
        <v>41687</v>
      </c>
      <c r="M2007" s="30">
        <v>202.92</v>
      </c>
      <c r="N2007" s="30">
        <v>0</v>
      </c>
      <c r="O2007" s="30">
        <v>0</v>
      </c>
      <c r="P2007" s="30">
        <v>0</v>
      </c>
      <c r="Q2007" s="30">
        <v>0</v>
      </c>
      <c r="R2007" s="30">
        <v>0</v>
      </c>
      <c r="S2007" s="30">
        <v>202.92</v>
      </c>
      <c r="T2007" s="30">
        <v>0</v>
      </c>
      <c r="U2007" s="30">
        <v>0</v>
      </c>
      <c r="V2007" s="30">
        <v>0</v>
      </c>
      <c r="W2007" s="30">
        <v>0</v>
      </c>
      <c r="X2007" s="30">
        <v>0</v>
      </c>
      <c r="Y2007" s="30">
        <v>0</v>
      </c>
      <c r="Z2007" s="30">
        <v>202.92</v>
      </c>
      <c r="AA2007" s="30">
        <v>0</v>
      </c>
      <c r="AB2007" s="30">
        <v>0</v>
      </c>
      <c r="AC2007" s="30">
        <v>0</v>
      </c>
      <c r="AD2007" s="30">
        <v>0</v>
      </c>
    </row>
    <row r="2008" spans="1:30" hidden="1">
      <c r="A2008" s="30" t="s">
        <v>11021</v>
      </c>
      <c r="B2008" s="30" t="s">
        <v>11022</v>
      </c>
      <c r="C2008" s="30" t="b">
        <v>1</v>
      </c>
      <c r="D2008" s="30" t="s">
        <v>10931</v>
      </c>
      <c r="E2008" s="30" t="s">
        <v>10932</v>
      </c>
      <c r="F2008" s="30"/>
      <c r="G2008" s="30" t="s">
        <v>10932</v>
      </c>
      <c r="H2008" s="30">
        <v>10</v>
      </c>
      <c r="I2008" s="32">
        <v>42460</v>
      </c>
      <c r="J2008" s="32">
        <v>42388</v>
      </c>
      <c r="K2008" s="32">
        <v>41729</v>
      </c>
      <c r="L2008" s="32">
        <v>41687</v>
      </c>
      <c r="M2008" s="30">
        <v>202.92</v>
      </c>
      <c r="N2008" s="30">
        <v>0</v>
      </c>
      <c r="O2008" s="30">
        <v>0</v>
      </c>
      <c r="P2008" s="30">
        <v>0</v>
      </c>
      <c r="Q2008" s="30">
        <v>0</v>
      </c>
      <c r="R2008" s="30">
        <v>0</v>
      </c>
      <c r="S2008" s="30">
        <v>202.92</v>
      </c>
      <c r="T2008" s="30">
        <v>0</v>
      </c>
      <c r="U2008" s="30">
        <v>0</v>
      </c>
      <c r="V2008" s="30">
        <v>0</v>
      </c>
      <c r="W2008" s="30">
        <v>0</v>
      </c>
      <c r="X2008" s="30">
        <v>0</v>
      </c>
      <c r="Y2008" s="30">
        <v>0</v>
      </c>
      <c r="Z2008" s="30">
        <v>202.92</v>
      </c>
      <c r="AA2008" s="30">
        <v>0</v>
      </c>
      <c r="AB2008" s="30">
        <v>0</v>
      </c>
      <c r="AC2008" s="30">
        <v>0</v>
      </c>
      <c r="AD2008" s="30">
        <v>0</v>
      </c>
    </row>
    <row r="2009" spans="1:30" hidden="1">
      <c r="A2009" s="30" t="s">
        <v>11023</v>
      </c>
      <c r="B2009" s="30" t="s">
        <v>11024</v>
      </c>
      <c r="C2009" s="30" t="b">
        <v>1</v>
      </c>
      <c r="D2009" s="30" t="s">
        <v>10931</v>
      </c>
      <c r="E2009" s="30" t="s">
        <v>10932</v>
      </c>
      <c r="F2009" s="30"/>
      <c r="G2009" s="30" t="s">
        <v>10932</v>
      </c>
      <c r="H2009" s="30">
        <v>10</v>
      </c>
      <c r="I2009" s="32">
        <v>42460</v>
      </c>
      <c r="J2009" s="32">
        <v>42388</v>
      </c>
      <c r="K2009" s="32">
        <v>41729</v>
      </c>
      <c r="L2009" s="32">
        <v>41687</v>
      </c>
      <c r="M2009" s="30">
        <v>202.92</v>
      </c>
      <c r="N2009" s="30">
        <v>0</v>
      </c>
      <c r="O2009" s="30">
        <v>0</v>
      </c>
      <c r="P2009" s="30">
        <v>0</v>
      </c>
      <c r="Q2009" s="30">
        <v>0</v>
      </c>
      <c r="R2009" s="30">
        <v>0</v>
      </c>
      <c r="S2009" s="30">
        <v>202.92</v>
      </c>
      <c r="T2009" s="30">
        <v>0</v>
      </c>
      <c r="U2009" s="30">
        <v>0</v>
      </c>
      <c r="V2009" s="30">
        <v>0</v>
      </c>
      <c r="W2009" s="30">
        <v>0</v>
      </c>
      <c r="X2009" s="30">
        <v>0</v>
      </c>
      <c r="Y2009" s="30">
        <v>0</v>
      </c>
      <c r="Z2009" s="30">
        <v>202.92</v>
      </c>
      <c r="AA2009" s="30">
        <v>0</v>
      </c>
      <c r="AB2009" s="30">
        <v>0</v>
      </c>
      <c r="AC2009" s="30">
        <v>0</v>
      </c>
      <c r="AD2009" s="30">
        <v>0</v>
      </c>
    </row>
    <row r="2010" spans="1:30" hidden="1">
      <c r="A2010" s="30" t="s">
        <v>11025</v>
      </c>
      <c r="B2010" s="30" t="s">
        <v>11026</v>
      </c>
      <c r="C2010" s="30" t="b">
        <v>1</v>
      </c>
      <c r="D2010" s="30" t="s">
        <v>10931</v>
      </c>
      <c r="E2010" s="30" t="s">
        <v>10932</v>
      </c>
      <c r="F2010" s="30"/>
      <c r="G2010" s="30" t="s">
        <v>10932</v>
      </c>
      <c r="H2010" s="30">
        <v>10</v>
      </c>
      <c r="I2010" s="32">
        <v>42460</v>
      </c>
      <c r="J2010" s="32">
        <v>42388</v>
      </c>
      <c r="K2010" s="32">
        <v>41729</v>
      </c>
      <c r="L2010" s="32">
        <v>41687</v>
      </c>
      <c r="M2010" s="30">
        <v>202.92</v>
      </c>
      <c r="N2010" s="30">
        <v>0</v>
      </c>
      <c r="O2010" s="30">
        <v>0</v>
      </c>
      <c r="P2010" s="30">
        <v>0</v>
      </c>
      <c r="Q2010" s="30">
        <v>0</v>
      </c>
      <c r="R2010" s="30">
        <v>0</v>
      </c>
      <c r="S2010" s="30">
        <v>202.92</v>
      </c>
      <c r="T2010" s="30">
        <v>0</v>
      </c>
      <c r="U2010" s="30">
        <v>0</v>
      </c>
      <c r="V2010" s="30">
        <v>0</v>
      </c>
      <c r="W2010" s="30">
        <v>0</v>
      </c>
      <c r="X2010" s="30">
        <v>0</v>
      </c>
      <c r="Y2010" s="30">
        <v>0</v>
      </c>
      <c r="Z2010" s="30">
        <v>202.92</v>
      </c>
      <c r="AA2010" s="30">
        <v>0</v>
      </c>
      <c r="AB2010" s="30">
        <v>0</v>
      </c>
      <c r="AC2010" s="30">
        <v>0</v>
      </c>
      <c r="AD2010" s="30">
        <v>0</v>
      </c>
    </row>
    <row r="2011" spans="1:30" hidden="1">
      <c r="A2011" s="30" t="s">
        <v>11027</v>
      </c>
      <c r="B2011" s="30" t="s">
        <v>11028</v>
      </c>
      <c r="C2011" s="30" t="b">
        <v>1</v>
      </c>
      <c r="D2011" s="30" t="s">
        <v>10931</v>
      </c>
      <c r="E2011" s="30" t="s">
        <v>10932</v>
      </c>
      <c r="F2011" s="30"/>
      <c r="G2011" s="30" t="s">
        <v>10932</v>
      </c>
      <c r="H2011" s="30">
        <v>10</v>
      </c>
      <c r="I2011" s="32">
        <v>42460</v>
      </c>
      <c r="J2011" s="32">
        <v>42388</v>
      </c>
      <c r="K2011" s="32">
        <v>41729</v>
      </c>
      <c r="L2011" s="32">
        <v>41687</v>
      </c>
      <c r="M2011" s="30">
        <v>202.92</v>
      </c>
      <c r="N2011" s="30">
        <v>0</v>
      </c>
      <c r="O2011" s="30">
        <v>0</v>
      </c>
      <c r="P2011" s="30">
        <v>0</v>
      </c>
      <c r="Q2011" s="30">
        <v>0</v>
      </c>
      <c r="R2011" s="30">
        <v>0</v>
      </c>
      <c r="S2011" s="30">
        <v>202.92</v>
      </c>
      <c r="T2011" s="30">
        <v>0</v>
      </c>
      <c r="U2011" s="30">
        <v>0</v>
      </c>
      <c r="V2011" s="30">
        <v>0</v>
      </c>
      <c r="W2011" s="30">
        <v>0</v>
      </c>
      <c r="X2011" s="30">
        <v>0</v>
      </c>
      <c r="Y2011" s="30">
        <v>0</v>
      </c>
      <c r="Z2011" s="30">
        <v>202.92</v>
      </c>
      <c r="AA2011" s="30">
        <v>0</v>
      </c>
      <c r="AB2011" s="30">
        <v>0</v>
      </c>
      <c r="AC2011" s="30">
        <v>0</v>
      </c>
      <c r="AD2011" s="30">
        <v>0</v>
      </c>
    </row>
    <row r="2012" spans="1:30" hidden="1">
      <c r="A2012" s="30" t="s">
        <v>11029</v>
      </c>
      <c r="B2012" s="30" t="s">
        <v>11030</v>
      </c>
      <c r="C2012" s="30" t="b">
        <v>1</v>
      </c>
      <c r="D2012" s="30" t="s">
        <v>10931</v>
      </c>
      <c r="E2012" s="30" t="s">
        <v>10932</v>
      </c>
      <c r="F2012" s="30"/>
      <c r="G2012" s="30" t="s">
        <v>10932</v>
      </c>
      <c r="H2012" s="30">
        <v>10</v>
      </c>
      <c r="I2012" s="32">
        <v>42460</v>
      </c>
      <c r="J2012" s="32">
        <v>42388</v>
      </c>
      <c r="K2012" s="32">
        <v>41729</v>
      </c>
      <c r="L2012" s="32">
        <v>41687</v>
      </c>
      <c r="M2012" s="30">
        <v>202.92</v>
      </c>
      <c r="N2012" s="30">
        <v>0</v>
      </c>
      <c r="O2012" s="30">
        <v>0</v>
      </c>
      <c r="P2012" s="30">
        <v>0</v>
      </c>
      <c r="Q2012" s="30">
        <v>0</v>
      </c>
      <c r="R2012" s="30">
        <v>0</v>
      </c>
      <c r="S2012" s="30">
        <v>202.92</v>
      </c>
      <c r="T2012" s="30">
        <v>0</v>
      </c>
      <c r="U2012" s="30">
        <v>0</v>
      </c>
      <c r="V2012" s="30">
        <v>0</v>
      </c>
      <c r="W2012" s="30">
        <v>0</v>
      </c>
      <c r="X2012" s="30">
        <v>0</v>
      </c>
      <c r="Y2012" s="30">
        <v>0</v>
      </c>
      <c r="Z2012" s="30">
        <v>202.92</v>
      </c>
      <c r="AA2012" s="30">
        <v>0</v>
      </c>
      <c r="AB2012" s="30">
        <v>0</v>
      </c>
      <c r="AC2012" s="30">
        <v>0</v>
      </c>
      <c r="AD2012" s="30">
        <v>0</v>
      </c>
    </row>
    <row r="2013" spans="1:30" hidden="1">
      <c r="A2013" s="30" t="s">
        <v>11031</v>
      </c>
      <c r="B2013" s="30" t="s">
        <v>11032</v>
      </c>
      <c r="C2013" s="30" t="b">
        <v>1</v>
      </c>
      <c r="D2013" s="30" t="s">
        <v>10931</v>
      </c>
      <c r="E2013" s="30" t="s">
        <v>10932</v>
      </c>
      <c r="F2013" s="30"/>
      <c r="G2013" s="30" t="s">
        <v>10932</v>
      </c>
      <c r="H2013" s="30">
        <v>10</v>
      </c>
      <c r="I2013" s="32">
        <v>42460</v>
      </c>
      <c r="J2013" s="32">
        <v>42388</v>
      </c>
      <c r="K2013" s="32">
        <v>41729</v>
      </c>
      <c r="L2013" s="32">
        <v>41687</v>
      </c>
      <c r="M2013" s="30">
        <v>202.92</v>
      </c>
      <c r="N2013" s="30">
        <v>0</v>
      </c>
      <c r="O2013" s="30">
        <v>0</v>
      </c>
      <c r="P2013" s="30">
        <v>0</v>
      </c>
      <c r="Q2013" s="30">
        <v>0</v>
      </c>
      <c r="R2013" s="30">
        <v>0</v>
      </c>
      <c r="S2013" s="30">
        <v>202.92</v>
      </c>
      <c r="T2013" s="30">
        <v>0</v>
      </c>
      <c r="U2013" s="30">
        <v>0</v>
      </c>
      <c r="V2013" s="30">
        <v>0</v>
      </c>
      <c r="W2013" s="30">
        <v>0</v>
      </c>
      <c r="X2013" s="30">
        <v>0</v>
      </c>
      <c r="Y2013" s="30">
        <v>0</v>
      </c>
      <c r="Z2013" s="30">
        <v>202.92</v>
      </c>
      <c r="AA2013" s="30">
        <v>0</v>
      </c>
      <c r="AB2013" s="30">
        <v>0</v>
      </c>
      <c r="AC2013" s="30">
        <v>0</v>
      </c>
      <c r="AD2013" s="30">
        <v>0</v>
      </c>
    </row>
    <row r="2014" spans="1:30" hidden="1">
      <c r="A2014" s="30" t="s">
        <v>11033</v>
      </c>
      <c r="B2014" s="30" t="s">
        <v>11034</v>
      </c>
      <c r="C2014" s="30" t="b">
        <v>1</v>
      </c>
      <c r="D2014" s="30" t="s">
        <v>10931</v>
      </c>
      <c r="E2014" s="30" t="s">
        <v>10932</v>
      </c>
      <c r="F2014" s="30"/>
      <c r="G2014" s="30" t="s">
        <v>10932</v>
      </c>
      <c r="H2014" s="30">
        <v>10</v>
      </c>
      <c r="I2014" s="32">
        <v>42460</v>
      </c>
      <c r="J2014" s="32">
        <v>42388</v>
      </c>
      <c r="K2014" s="32">
        <v>41729</v>
      </c>
      <c r="L2014" s="32">
        <v>41687</v>
      </c>
      <c r="M2014" s="30">
        <v>202.92</v>
      </c>
      <c r="N2014" s="30">
        <v>0</v>
      </c>
      <c r="O2014" s="30">
        <v>0</v>
      </c>
      <c r="P2014" s="30">
        <v>0</v>
      </c>
      <c r="Q2014" s="30">
        <v>0</v>
      </c>
      <c r="R2014" s="30">
        <v>0</v>
      </c>
      <c r="S2014" s="30">
        <v>202.92</v>
      </c>
      <c r="T2014" s="30">
        <v>0</v>
      </c>
      <c r="U2014" s="30">
        <v>0</v>
      </c>
      <c r="V2014" s="30">
        <v>0</v>
      </c>
      <c r="W2014" s="30">
        <v>0</v>
      </c>
      <c r="X2014" s="30">
        <v>0</v>
      </c>
      <c r="Y2014" s="30">
        <v>0</v>
      </c>
      <c r="Z2014" s="30">
        <v>202.92</v>
      </c>
      <c r="AA2014" s="30">
        <v>0</v>
      </c>
      <c r="AB2014" s="30">
        <v>0</v>
      </c>
      <c r="AC2014" s="30">
        <v>0</v>
      </c>
      <c r="AD2014" s="30">
        <v>0</v>
      </c>
    </row>
    <row r="2015" spans="1:30" hidden="1">
      <c r="A2015" s="30" t="s">
        <v>11035</v>
      </c>
      <c r="B2015" s="30" t="s">
        <v>11036</v>
      </c>
      <c r="C2015" s="30" t="b">
        <v>1</v>
      </c>
      <c r="D2015" s="30" t="s">
        <v>10931</v>
      </c>
      <c r="E2015" s="30" t="s">
        <v>10932</v>
      </c>
      <c r="F2015" s="30"/>
      <c r="G2015" s="30" t="s">
        <v>10932</v>
      </c>
      <c r="H2015" s="30">
        <v>10</v>
      </c>
      <c r="I2015" s="32">
        <v>42460</v>
      </c>
      <c r="J2015" s="32">
        <v>42388</v>
      </c>
      <c r="K2015" s="32">
        <v>41729</v>
      </c>
      <c r="L2015" s="32">
        <v>41687</v>
      </c>
      <c r="M2015" s="30">
        <v>202.92</v>
      </c>
      <c r="N2015" s="30">
        <v>0</v>
      </c>
      <c r="O2015" s="30">
        <v>0</v>
      </c>
      <c r="P2015" s="30">
        <v>0</v>
      </c>
      <c r="Q2015" s="30">
        <v>0</v>
      </c>
      <c r="R2015" s="30">
        <v>0</v>
      </c>
      <c r="S2015" s="30">
        <v>202.92</v>
      </c>
      <c r="T2015" s="30">
        <v>0</v>
      </c>
      <c r="U2015" s="30">
        <v>0</v>
      </c>
      <c r="V2015" s="30">
        <v>0</v>
      </c>
      <c r="W2015" s="30">
        <v>0</v>
      </c>
      <c r="X2015" s="30">
        <v>0</v>
      </c>
      <c r="Y2015" s="30">
        <v>0</v>
      </c>
      <c r="Z2015" s="30">
        <v>202.92</v>
      </c>
      <c r="AA2015" s="30">
        <v>0</v>
      </c>
      <c r="AB2015" s="30">
        <v>0</v>
      </c>
      <c r="AC2015" s="30">
        <v>0</v>
      </c>
      <c r="AD2015" s="30">
        <v>0</v>
      </c>
    </row>
    <row r="2016" spans="1:30" hidden="1">
      <c r="A2016" s="30" t="s">
        <v>11037</v>
      </c>
      <c r="B2016" s="30" t="s">
        <v>11038</v>
      </c>
      <c r="C2016" s="30" t="b">
        <v>1</v>
      </c>
      <c r="D2016" s="30" t="s">
        <v>10931</v>
      </c>
      <c r="E2016" s="30" t="s">
        <v>10932</v>
      </c>
      <c r="F2016" s="30"/>
      <c r="G2016" s="30" t="s">
        <v>10932</v>
      </c>
      <c r="H2016" s="30">
        <v>10</v>
      </c>
      <c r="I2016" s="32">
        <v>42460</v>
      </c>
      <c r="J2016" s="32">
        <v>42388</v>
      </c>
      <c r="K2016" s="32">
        <v>41729</v>
      </c>
      <c r="L2016" s="32">
        <v>41687</v>
      </c>
      <c r="M2016" s="30">
        <v>202.92</v>
      </c>
      <c r="N2016" s="30">
        <v>0</v>
      </c>
      <c r="O2016" s="30">
        <v>0</v>
      </c>
      <c r="P2016" s="30">
        <v>0</v>
      </c>
      <c r="Q2016" s="30">
        <v>0</v>
      </c>
      <c r="R2016" s="30">
        <v>0</v>
      </c>
      <c r="S2016" s="30">
        <v>202.92</v>
      </c>
      <c r="T2016" s="30">
        <v>0</v>
      </c>
      <c r="U2016" s="30">
        <v>0</v>
      </c>
      <c r="V2016" s="30">
        <v>0</v>
      </c>
      <c r="W2016" s="30">
        <v>0</v>
      </c>
      <c r="X2016" s="30">
        <v>0</v>
      </c>
      <c r="Y2016" s="30">
        <v>0</v>
      </c>
      <c r="Z2016" s="30">
        <v>202.92</v>
      </c>
      <c r="AA2016" s="30">
        <v>0</v>
      </c>
      <c r="AB2016" s="30">
        <v>0</v>
      </c>
      <c r="AC2016" s="30">
        <v>0</v>
      </c>
      <c r="AD2016" s="30">
        <v>0</v>
      </c>
    </row>
    <row r="2017" spans="1:30" hidden="1">
      <c r="A2017" s="30" t="s">
        <v>11039</v>
      </c>
      <c r="B2017" s="30" t="s">
        <v>11040</v>
      </c>
      <c r="C2017" s="30" t="b">
        <v>1</v>
      </c>
      <c r="D2017" s="30" t="s">
        <v>10931</v>
      </c>
      <c r="E2017" s="30" t="s">
        <v>10932</v>
      </c>
      <c r="F2017" s="30"/>
      <c r="G2017" s="30" t="s">
        <v>10932</v>
      </c>
      <c r="H2017" s="30">
        <v>10</v>
      </c>
      <c r="I2017" s="32">
        <v>42460</v>
      </c>
      <c r="J2017" s="32">
        <v>42388</v>
      </c>
      <c r="K2017" s="32">
        <v>41729</v>
      </c>
      <c r="L2017" s="32">
        <v>41687</v>
      </c>
      <c r="M2017" s="30">
        <v>202.92</v>
      </c>
      <c r="N2017" s="30">
        <v>0</v>
      </c>
      <c r="O2017" s="30">
        <v>0</v>
      </c>
      <c r="P2017" s="30">
        <v>0</v>
      </c>
      <c r="Q2017" s="30">
        <v>0</v>
      </c>
      <c r="R2017" s="30">
        <v>0</v>
      </c>
      <c r="S2017" s="30">
        <v>202.92</v>
      </c>
      <c r="T2017" s="30">
        <v>0</v>
      </c>
      <c r="U2017" s="30">
        <v>0</v>
      </c>
      <c r="V2017" s="30">
        <v>0</v>
      </c>
      <c r="W2017" s="30">
        <v>0</v>
      </c>
      <c r="X2017" s="30">
        <v>0</v>
      </c>
      <c r="Y2017" s="30">
        <v>0</v>
      </c>
      <c r="Z2017" s="30">
        <v>202.92</v>
      </c>
      <c r="AA2017" s="30">
        <v>0</v>
      </c>
      <c r="AB2017" s="30">
        <v>0</v>
      </c>
      <c r="AC2017" s="30">
        <v>0</v>
      </c>
      <c r="AD2017" s="30">
        <v>0</v>
      </c>
    </row>
    <row r="2018" spans="1:30" hidden="1">
      <c r="A2018" s="30" t="s">
        <v>11041</v>
      </c>
      <c r="B2018" s="30" t="s">
        <v>11042</v>
      </c>
      <c r="C2018" s="30" t="b">
        <v>1</v>
      </c>
      <c r="D2018" s="30" t="s">
        <v>10931</v>
      </c>
      <c r="E2018" s="30" t="s">
        <v>10932</v>
      </c>
      <c r="F2018" s="30"/>
      <c r="G2018" s="30" t="s">
        <v>10932</v>
      </c>
      <c r="H2018" s="30">
        <v>10</v>
      </c>
      <c r="I2018" s="32">
        <v>42460</v>
      </c>
      <c r="J2018" s="32">
        <v>42388</v>
      </c>
      <c r="K2018" s="32">
        <v>41729</v>
      </c>
      <c r="L2018" s="32">
        <v>41687</v>
      </c>
      <c r="M2018" s="30">
        <v>202.92</v>
      </c>
      <c r="N2018" s="30">
        <v>0</v>
      </c>
      <c r="O2018" s="30">
        <v>0</v>
      </c>
      <c r="P2018" s="30">
        <v>0</v>
      </c>
      <c r="Q2018" s="30">
        <v>0</v>
      </c>
      <c r="R2018" s="30">
        <v>0</v>
      </c>
      <c r="S2018" s="30">
        <v>202.92</v>
      </c>
      <c r="T2018" s="30">
        <v>0</v>
      </c>
      <c r="U2018" s="30">
        <v>0</v>
      </c>
      <c r="V2018" s="30">
        <v>0</v>
      </c>
      <c r="W2018" s="30">
        <v>0</v>
      </c>
      <c r="X2018" s="30">
        <v>0</v>
      </c>
      <c r="Y2018" s="30">
        <v>0</v>
      </c>
      <c r="Z2018" s="30">
        <v>202.92</v>
      </c>
      <c r="AA2018" s="30">
        <v>0</v>
      </c>
      <c r="AB2018" s="30">
        <v>0</v>
      </c>
      <c r="AC2018" s="30">
        <v>0</v>
      </c>
      <c r="AD2018" s="30">
        <v>0</v>
      </c>
    </row>
    <row r="2019" spans="1:30" hidden="1">
      <c r="A2019" s="30" t="s">
        <v>11043</v>
      </c>
      <c r="B2019" s="30" t="s">
        <v>11044</v>
      </c>
      <c r="C2019" s="30" t="b">
        <v>1</v>
      </c>
      <c r="D2019" s="30" t="s">
        <v>10931</v>
      </c>
      <c r="E2019" s="30" t="s">
        <v>10932</v>
      </c>
      <c r="F2019" s="30"/>
      <c r="G2019" s="30" t="s">
        <v>10932</v>
      </c>
      <c r="H2019" s="30">
        <v>10</v>
      </c>
      <c r="I2019" s="32">
        <v>42460</v>
      </c>
      <c r="J2019" s="32">
        <v>42388</v>
      </c>
      <c r="K2019" s="32">
        <v>41729</v>
      </c>
      <c r="L2019" s="32">
        <v>41687</v>
      </c>
      <c r="M2019" s="30">
        <v>202.92</v>
      </c>
      <c r="N2019" s="30">
        <v>0</v>
      </c>
      <c r="O2019" s="30">
        <v>0</v>
      </c>
      <c r="P2019" s="30">
        <v>0</v>
      </c>
      <c r="Q2019" s="30">
        <v>0</v>
      </c>
      <c r="R2019" s="30">
        <v>0</v>
      </c>
      <c r="S2019" s="30">
        <v>202.92</v>
      </c>
      <c r="T2019" s="30">
        <v>0</v>
      </c>
      <c r="U2019" s="30">
        <v>0</v>
      </c>
      <c r="V2019" s="30">
        <v>0</v>
      </c>
      <c r="W2019" s="30">
        <v>0</v>
      </c>
      <c r="X2019" s="30">
        <v>0</v>
      </c>
      <c r="Y2019" s="30">
        <v>0</v>
      </c>
      <c r="Z2019" s="30">
        <v>202.92</v>
      </c>
      <c r="AA2019" s="30">
        <v>0</v>
      </c>
      <c r="AB2019" s="30">
        <v>0</v>
      </c>
      <c r="AC2019" s="30">
        <v>0</v>
      </c>
      <c r="AD2019" s="30">
        <v>0</v>
      </c>
    </row>
    <row r="2020" spans="1:30" hidden="1">
      <c r="A2020" s="30" t="s">
        <v>11045</v>
      </c>
      <c r="B2020" s="30" t="s">
        <v>11046</v>
      </c>
      <c r="C2020" s="30" t="b">
        <v>1</v>
      </c>
      <c r="D2020" s="30" t="s">
        <v>10931</v>
      </c>
      <c r="E2020" s="30" t="s">
        <v>10932</v>
      </c>
      <c r="F2020" s="30"/>
      <c r="G2020" s="30" t="s">
        <v>10932</v>
      </c>
      <c r="H2020" s="30">
        <v>10</v>
      </c>
      <c r="I2020" s="32">
        <v>42460</v>
      </c>
      <c r="J2020" s="32">
        <v>42388</v>
      </c>
      <c r="K2020" s="32">
        <v>41729</v>
      </c>
      <c r="L2020" s="32">
        <v>41687</v>
      </c>
      <c r="M2020" s="30">
        <v>202.92</v>
      </c>
      <c r="N2020" s="30">
        <v>0</v>
      </c>
      <c r="O2020" s="30">
        <v>0</v>
      </c>
      <c r="P2020" s="30">
        <v>0</v>
      </c>
      <c r="Q2020" s="30">
        <v>0</v>
      </c>
      <c r="R2020" s="30">
        <v>0</v>
      </c>
      <c r="S2020" s="30">
        <v>202.92</v>
      </c>
      <c r="T2020" s="30">
        <v>0</v>
      </c>
      <c r="U2020" s="30">
        <v>0</v>
      </c>
      <c r="V2020" s="30">
        <v>0</v>
      </c>
      <c r="W2020" s="30">
        <v>0</v>
      </c>
      <c r="X2020" s="30">
        <v>0</v>
      </c>
      <c r="Y2020" s="30">
        <v>0</v>
      </c>
      <c r="Z2020" s="30">
        <v>202.92</v>
      </c>
      <c r="AA2020" s="30">
        <v>0</v>
      </c>
      <c r="AB2020" s="30">
        <v>0</v>
      </c>
      <c r="AC2020" s="30">
        <v>0</v>
      </c>
      <c r="AD2020" s="30">
        <v>0</v>
      </c>
    </row>
    <row r="2021" spans="1:30" hidden="1">
      <c r="A2021" s="30" t="s">
        <v>11047</v>
      </c>
      <c r="B2021" s="30" t="s">
        <v>11048</v>
      </c>
      <c r="C2021" s="30" t="b">
        <v>1</v>
      </c>
      <c r="D2021" s="30" t="s">
        <v>10931</v>
      </c>
      <c r="E2021" s="30" t="s">
        <v>10932</v>
      </c>
      <c r="F2021" s="30"/>
      <c r="G2021" s="30" t="s">
        <v>10932</v>
      </c>
      <c r="H2021" s="30">
        <v>10</v>
      </c>
      <c r="I2021" s="32">
        <v>42460</v>
      </c>
      <c r="J2021" s="32">
        <v>42388</v>
      </c>
      <c r="K2021" s="32">
        <v>41729</v>
      </c>
      <c r="L2021" s="32">
        <v>41687</v>
      </c>
      <c r="M2021" s="30">
        <v>202.92</v>
      </c>
      <c r="N2021" s="30">
        <v>0</v>
      </c>
      <c r="O2021" s="30">
        <v>0</v>
      </c>
      <c r="P2021" s="30">
        <v>0</v>
      </c>
      <c r="Q2021" s="30">
        <v>0</v>
      </c>
      <c r="R2021" s="30">
        <v>0</v>
      </c>
      <c r="S2021" s="30">
        <v>202.92</v>
      </c>
      <c r="T2021" s="30">
        <v>0</v>
      </c>
      <c r="U2021" s="30">
        <v>0</v>
      </c>
      <c r="V2021" s="30">
        <v>0</v>
      </c>
      <c r="W2021" s="30">
        <v>0</v>
      </c>
      <c r="X2021" s="30">
        <v>0</v>
      </c>
      <c r="Y2021" s="30">
        <v>0</v>
      </c>
      <c r="Z2021" s="30">
        <v>202.92</v>
      </c>
      <c r="AA2021" s="30">
        <v>0</v>
      </c>
      <c r="AB2021" s="30">
        <v>0</v>
      </c>
      <c r="AC2021" s="30">
        <v>0</v>
      </c>
      <c r="AD2021" s="30">
        <v>0</v>
      </c>
    </row>
    <row r="2022" spans="1:30" hidden="1">
      <c r="A2022" s="30" t="s">
        <v>11049</v>
      </c>
      <c r="B2022" s="30" t="s">
        <v>11050</v>
      </c>
      <c r="C2022" s="30" t="b">
        <v>1</v>
      </c>
      <c r="D2022" s="30" t="s">
        <v>10931</v>
      </c>
      <c r="E2022" s="30" t="s">
        <v>10932</v>
      </c>
      <c r="F2022" s="30"/>
      <c r="G2022" s="30" t="s">
        <v>10932</v>
      </c>
      <c r="H2022" s="30">
        <v>10</v>
      </c>
      <c r="I2022" s="32">
        <v>42460</v>
      </c>
      <c r="J2022" s="32">
        <v>42388</v>
      </c>
      <c r="K2022" s="32">
        <v>41729</v>
      </c>
      <c r="L2022" s="32">
        <v>41687</v>
      </c>
      <c r="M2022" s="30">
        <v>202.92</v>
      </c>
      <c r="N2022" s="30">
        <v>0</v>
      </c>
      <c r="O2022" s="30">
        <v>0</v>
      </c>
      <c r="P2022" s="30">
        <v>0</v>
      </c>
      <c r="Q2022" s="30">
        <v>0</v>
      </c>
      <c r="R2022" s="30">
        <v>0</v>
      </c>
      <c r="S2022" s="30">
        <v>202.92</v>
      </c>
      <c r="T2022" s="30">
        <v>0</v>
      </c>
      <c r="U2022" s="30">
        <v>0</v>
      </c>
      <c r="V2022" s="30">
        <v>0</v>
      </c>
      <c r="W2022" s="30">
        <v>0</v>
      </c>
      <c r="X2022" s="30">
        <v>0</v>
      </c>
      <c r="Y2022" s="30">
        <v>0</v>
      </c>
      <c r="Z2022" s="30">
        <v>202.92</v>
      </c>
      <c r="AA2022" s="30">
        <v>0</v>
      </c>
      <c r="AB2022" s="30">
        <v>0</v>
      </c>
      <c r="AC2022" s="30">
        <v>0</v>
      </c>
      <c r="AD2022" s="30">
        <v>0</v>
      </c>
    </row>
    <row r="2023" spans="1:30" hidden="1">
      <c r="A2023" s="30" t="s">
        <v>11051</v>
      </c>
      <c r="B2023" s="30" t="s">
        <v>11052</v>
      </c>
      <c r="C2023" s="30" t="b">
        <v>1</v>
      </c>
      <c r="D2023" s="30" t="s">
        <v>10931</v>
      </c>
      <c r="E2023" s="30" t="s">
        <v>10932</v>
      </c>
      <c r="F2023" s="30"/>
      <c r="G2023" s="30" t="s">
        <v>10932</v>
      </c>
      <c r="H2023" s="30">
        <v>10</v>
      </c>
      <c r="I2023" s="32">
        <v>42460</v>
      </c>
      <c r="J2023" s="32">
        <v>42388</v>
      </c>
      <c r="K2023" s="32">
        <v>41729</v>
      </c>
      <c r="L2023" s="32">
        <v>41687</v>
      </c>
      <c r="M2023" s="30">
        <v>202.92</v>
      </c>
      <c r="N2023" s="30">
        <v>0</v>
      </c>
      <c r="O2023" s="30">
        <v>0</v>
      </c>
      <c r="P2023" s="30">
        <v>0</v>
      </c>
      <c r="Q2023" s="30">
        <v>0</v>
      </c>
      <c r="R2023" s="30">
        <v>0</v>
      </c>
      <c r="S2023" s="30">
        <v>202.92</v>
      </c>
      <c r="T2023" s="30">
        <v>0</v>
      </c>
      <c r="U2023" s="30">
        <v>0</v>
      </c>
      <c r="V2023" s="30">
        <v>0</v>
      </c>
      <c r="W2023" s="30">
        <v>0</v>
      </c>
      <c r="X2023" s="30">
        <v>0</v>
      </c>
      <c r="Y2023" s="30">
        <v>0</v>
      </c>
      <c r="Z2023" s="30">
        <v>202.92</v>
      </c>
      <c r="AA2023" s="30">
        <v>0</v>
      </c>
      <c r="AB2023" s="30">
        <v>0</v>
      </c>
      <c r="AC2023" s="30">
        <v>0</v>
      </c>
      <c r="AD2023" s="30">
        <v>0</v>
      </c>
    </row>
    <row r="2024" spans="1:30" hidden="1">
      <c r="A2024" s="30" t="s">
        <v>11053</v>
      </c>
      <c r="B2024" s="30" t="s">
        <v>11054</v>
      </c>
      <c r="C2024" s="30" t="b">
        <v>1</v>
      </c>
      <c r="D2024" s="30" t="s">
        <v>10931</v>
      </c>
      <c r="E2024" s="30" t="s">
        <v>10932</v>
      </c>
      <c r="F2024" s="30"/>
      <c r="G2024" s="30" t="s">
        <v>10932</v>
      </c>
      <c r="H2024" s="30">
        <v>10</v>
      </c>
      <c r="I2024" s="32">
        <v>42460</v>
      </c>
      <c r="J2024" s="32">
        <v>42388</v>
      </c>
      <c r="K2024" s="32">
        <v>41729</v>
      </c>
      <c r="L2024" s="32">
        <v>41687</v>
      </c>
      <c r="M2024" s="30">
        <v>202.92</v>
      </c>
      <c r="N2024" s="30">
        <v>0</v>
      </c>
      <c r="O2024" s="30">
        <v>0</v>
      </c>
      <c r="P2024" s="30">
        <v>0</v>
      </c>
      <c r="Q2024" s="30">
        <v>0</v>
      </c>
      <c r="R2024" s="30">
        <v>0</v>
      </c>
      <c r="S2024" s="30">
        <v>202.92</v>
      </c>
      <c r="T2024" s="30">
        <v>0</v>
      </c>
      <c r="U2024" s="30">
        <v>0</v>
      </c>
      <c r="V2024" s="30">
        <v>0</v>
      </c>
      <c r="W2024" s="30">
        <v>0</v>
      </c>
      <c r="X2024" s="30">
        <v>0</v>
      </c>
      <c r="Y2024" s="30">
        <v>0</v>
      </c>
      <c r="Z2024" s="30">
        <v>202.92</v>
      </c>
      <c r="AA2024" s="30">
        <v>0</v>
      </c>
      <c r="AB2024" s="30">
        <v>0</v>
      </c>
      <c r="AC2024" s="30">
        <v>0</v>
      </c>
      <c r="AD2024" s="30">
        <v>0</v>
      </c>
    </row>
    <row r="2025" spans="1:30" hidden="1">
      <c r="A2025" s="30" t="s">
        <v>11055</v>
      </c>
      <c r="B2025" s="30" t="s">
        <v>11056</v>
      </c>
      <c r="C2025" s="30" t="b">
        <v>1</v>
      </c>
      <c r="D2025" s="30" t="s">
        <v>10931</v>
      </c>
      <c r="E2025" s="30" t="s">
        <v>10932</v>
      </c>
      <c r="F2025" s="30"/>
      <c r="G2025" s="30" t="s">
        <v>10932</v>
      </c>
      <c r="H2025" s="30">
        <v>10</v>
      </c>
      <c r="I2025" s="32">
        <v>42460</v>
      </c>
      <c r="J2025" s="32">
        <v>42388</v>
      </c>
      <c r="K2025" s="32">
        <v>41729</v>
      </c>
      <c r="L2025" s="32">
        <v>41687</v>
      </c>
      <c r="M2025" s="30">
        <v>202.92</v>
      </c>
      <c r="N2025" s="30">
        <v>0</v>
      </c>
      <c r="O2025" s="30">
        <v>0</v>
      </c>
      <c r="P2025" s="30">
        <v>0</v>
      </c>
      <c r="Q2025" s="30">
        <v>0</v>
      </c>
      <c r="R2025" s="30">
        <v>0</v>
      </c>
      <c r="S2025" s="30">
        <v>202.92</v>
      </c>
      <c r="T2025" s="30">
        <v>0</v>
      </c>
      <c r="U2025" s="30">
        <v>0</v>
      </c>
      <c r="V2025" s="30">
        <v>0</v>
      </c>
      <c r="W2025" s="30">
        <v>0</v>
      </c>
      <c r="X2025" s="30">
        <v>0</v>
      </c>
      <c r="Y2025" s="30">
        <v>0</v>
      </c>
      <c r="Z2025" s="30">
        <v>202.92</v>
      </c>
      <c r="AA2025" s="30">
        <v>0</v>
      </c>
      <c r="AB2025" s="30">
        <v>0</v>
      </c>
      <c r="AC2025" s="30">
        <v>0</v>
      </c>
      <c r="AD2025" s="30">
        <v>0</v>
      </c>
    </row>
    <row r="2026" spans="1:30" hidden="1">
      <c r="A2026" s="30" t="s">
        <v>11057</v>
      </c>
      <c r="B2026" s="30" t="s">
        <v>11058</v>
      </c>
      <c r="C2026" s="30" t="b">
        <v>1</v>
      </c>
      <c r="D2026" s="30" t="s">
        <v>10931</v>
      </c>
      <c r="E2026" s="30" t="s">
        <v>10932</v>
      </c>
      <c r="F2026" s="30"/>
      <c r="G2026" s="30" t="s">
        <v>10932</v>
      </c>
      <c r="H2026" s="30">
        <v>10</v>
      </c>
      <c r="I2026" s="32">
        <v>42460</v>
      </c>
      <c r="J2026" s="32">
        <v>42388</v>
      </c>
      <c r="K2026" s="32">
        <v>41729</v>
      </c>
      <c r="L2026" s="32">
        <v>41687</v>
      </c>
      <c r="M2026" s="30">
        <v>202.92</v>
      </c>
      <c r="N2026" s="30">
        <v>0</v>
      </c>
      <c r="O2026" s="30">
        <v>0</v>
      </c>
      <c r="P2026" s="30">
        <v>0</v>
      </c>
      <c r="Q2026" s="30">
        <v>0</v>
      </c>
      <c r="R2026" s="30">
        <v>0</v>
      </c>
      <c r="S2026" s="30">
        <v>202.92</v>
      </c>
      <c r="T2026" s="30">
        <v>0</v>
      </c>
      <c r="U2026" s="30">
        <v>0</v>
      </c>
      <c r="V2026" s="30">
        <v>0</v>
      </c>
      <c r="W2026" s="30">
        <v>0</v>
      </c>
      <c r="X2026" s="30">
        <v>0</v>
      </c>
      <c r="Y2026" s="30">
        <v>0</v>
      </c>
      <c r="Z2026" s="30">
        <v>202.92</v>
      </c>
      <c r="AA2026" s="30">
        <v>0</v>
      </c>
      <c r="AB2026" s="30">
        <v>0</v>
      </c>
      <c r="AC2026" s="30">
        <v>0</v>
      </c>
      <c r="AD2026" s="30">
        <v>0</v>
      </c>
    </row>
    <row r="2027" spans="1:30" hidden="1">
      <c r="A2027" s="30" t="s">
        <v>11059</v>
      </c>
      <c r="B2027" s="30" t="s">
        <v>11060</v>
      </c>
      <c r="C2027" s="30" t="b">
        <v>1</v>
      </c>
      <c r="D2027" s="30" t="s">
        <v>10931</v>
      </c>
      <c r="E2027" s="30" t="s">
        <v>10932</v>
      </c>
      <c r="F2027" s="30"/>
      <c r="G2027" s="30" t="s">
        <v>10932</v>
      </c>
      <c r="H2027" s="30">
        <v>10</v>
      </c>
      <c r="I2027" s="32">
        <v>42460</v>
      </c>
      <c r="J2027" s="32">
        <v>42388</v>
      </c>
      <c r="K2027" s="32">
        <v>41729</v>
      </c>
      <c r="L2027" s="32">
        <v>41687</v>
      </c>
      <c r="M2027" s="30">
        <v>202.92</v>
      </c>
      <c r="N2027" s="30">
        <v>0</v>
      </c>
      <c r="O2027" s="30">
        <v>0</v>
      </c>
      <c r="P2027" s="30">
        <v>0</v>
      </c>
      <c r="Q2027" s="30">
        <v>0</v>
      </c>
      <c r="R2027" s="30">
        <v>0</v>
      </c>
      <c r="S2027" s="30">
        <v>202.92</v>
      </c>
      <c r="T2027" s="30">
        <v>0</v>
      </c>
      <c r="U2027" s="30">
        <v>0</v>
      </c>
      <c r="V2027" s="30">
        <v>0</v>
      </c>
      <c r="W2027" s="30">
        <v>0</v>
      </c>
      <c r="X2027" s="30">
        <v>0</v>
      </c>
      <c r="Y2027" s="30">
        <v>0</v>
      </c>
      <c r="Z2027" s="30">
        <v>202.92</v>
      </c>
      <c r="AA2027" s="30">
        <v>0</v>
      </c>
      <c r="AB2027" s="30">
        <v>0</v>
      </c>
      <c r="AC2027" s="30">
        <v>0</v>
      </c>
      <c r="AD2027" s="30">
        <v>0</v>
      </c>
    </row>
    <row r="2028" spans="1:30" hidden="1">
      <c r="A2028" s="30" t="s">
        <v>11061</v>
      </c>
      <c r="B2028" s="30" t="s">
        <v>11062</v>
      </c>
      <c r="C2028" s="30" t="b">
        <v>1</v>
      </c>
      <c r="D2028" s="30" t="s">
        <v>10931</v>
      </c>
      <c r="E2028" s="30" t="s">
        <v>10932</v>
      </c>
      <c r="F2028" s="30"/>
      <c r="G2028" s="30" t="s">
        <v>10932</v>
      </c>
      <c r="H2028" s="30">
        <v>10</v>
      </c>
      <c r="I2028" s="32">
        <v>42460</v>
      </c>
      <c r="J2028" s="32">
        <v>42388</v>
      </c>
      <c r="K2028" s="32">
        <v>41729</v>
      </c>
      <c r="L2028" s="32">
        <v>41687</v>
      </c>
      <c r="M2028" s="30">
        <v>202.92</v>
      </c>
      <c r="N2028" s="30">
        <v>0</v>
      </c>
      <c r="O2028" s="30">
        <v>0</v>
      </c>
      <c r="P2028" s="30">
        <v>0</v>
      </c>
      <c r="Q2028" s="30">
        <v>0</v>
      </c>
      <c r="R2028" s="30">
        <v>0</v>
      </c>
      <c r="S2028" s="30">
        <v>202.92</v>
      </c>
      <c r="T2028" s="30">
        <v>0</v>
      </c>
      <c r="U2028" s="30">
        <v>0</v>
      </c>
      <c r="V2028" s="30">
        <v>0</v>
      </c>
      <c r="W2028" s="30">
        <v>0</v>
      </c>
      <c r="X2028" s="30">
        <v>0</v>
      </c>
      <c r="Y2028" s="30">
        <v>0</v>
      </c>
      <c r="Z2028" s="30">
        <v>202.92</v>
      </c>
      <c r="AA2028" s="30">
        <v>0</v>
      </c>
      <c r="AB2028" s="30">
        <v>0</v>
      </c>
      <c r="AC2028" s="30">
        <v>0</v>
      </c>
      <c r="AD2028" s="30">
        <v>0</v>
      </c>
    </row>
    <row r="2029" spans="1:30" hidden="1">
      <c r="A2029" s="30" t="s">
        <v>11063</v>
      </c>
      <c r="B2029" s="30" t="s">
        <v>11064</v>
      </c>
      <c r="C2029" s="30" t="b">
        <v>1</v>
      </c>
      <c r="D2029" s="30" t="s">
        <v>10931</v>
      </c>
      <c r="E2029" s="30" t="s">
        <v>10932</v>
      </c>
      <c r="F2029" s="30"/>
      <c r="G2029" s="30" t="s">
        <v>10932</v>
      </c>
      <c r="H2029" s="30">
        <v>10</v>
      </c>
      <c r="I2029" s="32">
        <v>42460</v>
      </c>
      <c r="J2029" s="32">
        <v>42388</v>
      </c>
      <c r="K2029" s="32">
        <v>41729</v>
      </c>
      <c r="L2029" s="32">
        <v>41687</v>
      </c>
      <c r="M2029" s="30">
        <v>202.92</v>
      </c>
      <c r="N2029" s="30">
        <v>0</v>
      </c>
      <c r="O2029" s="30">
        <v>0</v>
      </c>
      <c r="P2029" s="30">
        <v>0</v>
      </c>
      <c r="Q2029" s="30">
        <v>0</v>
      </c>
      <c r="R2029" s="30">
        <v>0</v>
      </c>
      <c r="S2029" s="30">
        <v>202.92</v>
      </c>
      <c r="T2029" s="30">
        <v>0</v>
      </c>
      <c r="U2029" s="30">
        <v>0</v>
      </c>
      <c r="V2029" s="30">
        <v>0</v>
      </c>
      <c r="W2029" s="30">
        <v>0</v>
      </c>
      <c r="X2029" s="30">
        <v>0</v>
      </c>
      <c r="Y2029" s="30">
        <v>0</v>
      </c>
      <c r="Z2029" s="30">
        <v>202.92</v>
      </c>
      <c r="AA2029" s="30">
        <v>0</v>
      </c>
      <c r="AB2029" s="30">
        <v>0</v>
      </c>
      <c r="AC2029" s="30">
        <v>0</v>
      </c>
      <c r="AD2029" s="30">
        <v>0</v>
      </c>
    </row>
    <row r="2030" spans="1:30" hidden="1">
      <c r="A2030" s="30" t="s">
        <v>11065</v>
      </c>
      <c r="B2030" s="30" t="s">
        <v>11066</v>
      </c>
      <c r="C2030" s="30" t="b">
        <v>1</v>
      </c>
      <c r="D2030" s="30" t="s">
        <v>10931</v>
      </c>
      <c r="E2030" s="30" t="s">
        <v>10932</v>
      </c>
      <c r="F2030" s="30"/>
      <c r="G2030" s="30" t="s">
        <v>10932</v>
      </c>
      <c r="H2030" s="30">
        <v>10</v>
      </c>
      <c r="I2030" s="32">
        <v>42460</v>
      </c>
      <c r="J2030" s="32">
        <v>42388</v>
      </c>
      <c r="K2030" s="32">
        <v>41729</v>
      </c>
      <c r="L2030" s="32">
        <v>41687</v>
      </c>
      <c r="M2030" s="30">
        <v>202.92</v>
      </c>
      <c r="N2030" s="30">
        <v>0</v>
      </c>
      <c r="O2030" s="30">
        <v>0</v>
      </c>
      <c r="P2030" s="30">
        <v>0</v>
      </c>
      <c r="Q2030" s="30">
        <v>0</v>
      </c>
      <c r="R2030" s="30">
        <v>0</v>
      </c>
      <c r="S2030" s="30">
        <v>202.92</v>
      </c>
      <c r="T2030" s="30">
        <v>0</v>
      </c>
      <c r="U2030" s="30">
        <v>0</v>
      </c>
      <c r="V2030" s="30">
        <v>0</v>
      </c>
      <c r="W2030" s="30">
        <v>0</v>
      </c>
      <c r="X2030" s="30">
        <v>0</v>
      </c>
      <c r="Y2030" s="30">
        <v>0</v>
      </c>
      <c r="Z2030" s="30">
        <v>202.92</v>
      </c>
      <c r="AA2030" s="30">
        <v>0</v>
      </c>
      <c r="AB2030" s="30">
        <v>0</v>
      </c>
      <c r="AC2030" s="30">
        <v>0</v>
      </c>
      <c r="AD2030" s="30">
        <v>0</v>
      </c>
    </row>
    <row r="2031" spans="1:30" hidden="1">
      <c r="A2031" s="30" t="s">
        <v>11067</v>
      </c>
      <c r="B2031" s="30" t="s">
        <v>11068</v>
      </c>
      <c r="C2031" s="30" t="b">
        <v>1</v>
      </c>
      <c r="D2031" s="30" t="s">
        <v>10931</v>
      </c>
      <c r="E2031" s="30" t="s">
        <v>10932</v>
      </c>
      <c r="F2031" s="30"/>
      <c r="G2031" s="30" t="s">
        <v>10932</v>
      </c>
      <c r="H2031" s="30">
        <v>10</v>
      </c>
      <c r="I2031" s="32">
        <v>42460</v>
      </c>
      <c r="J2031" s="32">
        <v>42388</v>
      </c>
      <c r="K2031" s="32">
        <v>41729</v>
      </c>
      <c r="L2031" s="32">
        <v>41687</v>
      </c>
      <c r="M2031" s="30">
        <v>202.92</v>
      </c>
      <c r="N2031" s="30">
        <v>0</v>
      </c>
      <c r="O2031" s="30">
        <v>0</v>
      </c>
      <c r="P2031" s="30">
        <v>0</v>
      </c>
      <c r="Q2031" s="30">
        <v>0</v>
      </c>
      <c r="R2031" s="30">
        <v>0</v>
      </c>
      <c r="S2031" s="30">
        <v>202.92</v>
      </c>
      <c r="T2031" s="30">
        <v>0</v>
      </c>
      <c r="U2031" s="30">
        <v>0</v>
      </c>
      <c r="V2031" s="30">
        <v>0</v>
      </c>
      <c r="W2031" s="30">
        <v>0</v>
      </c>
      <c r="X2031" s="30">
        <v>0</v>
      </c>
      <c r="Y2031" s="30">
        <v>0</v>
      </c>
      <c r="Z2031" s="30">
        <v>202.92</v>
      </c>
      <c r="AA2031" s="30">
        <v>0</v>
      </c>
      <c r="AB2031" s="30">
        <v>0</v>
      </c>
      <c r="AC2031" s="30">
        <v>0</v>
      </c>
      <c r="AD2031" s="30">
        <v>0</v>
      </c>
    </row>
    <row r="2032" spans="1:30" hidden="1">
      <c r="A2032" s="30" t="s">
        <v>11069</v>
      </c>
      <c r="B2032" s="30" t="s">
        <v>11070</v>
      </c>
      <c r="C2032" s="30" t="b">
        <v>1</v>
      </c>
      <c r="D2032" s="30" t="s">
        <v>10931</v>
      </c>
      <c r="E2032" s="30" t="s">
        <v>10932</v>
      </c>
      <c r="F2032" s="30"/>
      <c r="G2032" s="30" t="s">
        <v>10932</v>
      </c>
      <c r="H2032" s="30">
        <v>10</v>
      </c>
      <c r="I2032" s="32">
        <v>42460</v>
      </c>
      <c r="J2032" s="32">
        <v>42388</v>
      </c>
      <c r="K2032" s="32">
        <v>41729</v>
      </c>
      <c r="L2032" s="32">
        <v>41687</v>
      </c>
      <c r="M2032" s="30">
        <v>202.92</v>
      </c>
      <c r="N2032" s="30">
        <v>0</v>
      </c>
      <c r="O2032" s="30">
        <v>0</v>
      </c>
      <c r="P2032" s="30">
        <v>0</v>
      </c>
      <c r="Q2032" s="30">
        <v>0</v>
      </c>
      <c r="R2032" s="30">
        <v>0</v>
      </c>
      <c r="S2032" s="30">
        <v>202.92</v>
      </c>
      <c r="T2032" s="30">
        <v>0</v>
      </c>
      <c r="U2032" s="30">
        <v>0</v>
      </c>
      <c r="V2032" s="30">
        <v>0</v>
      </c>
      <c r="W2032" s="30">
        <v>0</v>
      </c>
      <c r="X2032" s="30">
        <v>0</v>
      </c>
      <c r="Y2032" s="30">
        <v>0</v>
      </c>
      <c r="Z2032" s="30">
        <v>202.92</v>
      </c>
      <c r="AA2032" s="30">
        <v>0</v>
      </c>
      <c r="AB2032" s="30">
        <v>0</v>
      </c>
      <c r="AC2032" s="30">
        <v>0</v>
      </c>
      <c r="AD2032" s="30">
        <v>0</v>
      </c>
    </row>
    <row r="2033" spans="1:30" hidden="1">
      <c r="A2033" s="30" t="s">
        <v>11071</v>
      </c>
      <c r="B2033" s="30" t="s">
        <v>11072</v>
      </c>
      <c r="C2033" s="30" t="b">
        <v>1</v>
      </c>
      <c r="D2033" s="30" t="s">
        <v>10931</v>
      </c>
      <c r="E2033" s="30" t="s">
        <v>10932</v>
      </c>
      <c r="F2033" s="30"/>
      <c r="G2033" s="30" t="s">
        <v>10932</v>
      </c>
      <c r="H2033" s="30">
        <v>10</v>
      </c>
      <c r="I2033" s="32">
        <v>42460</v>
      </c>
      <c r="J2033" s="32">
        <v>42388</v>
      </c>
      <c r="K2033" s="32">
        <v>41729</v>
      </c>
      <c r="L2033" s="32">
        <v>41729</v>
      </c>
      <c r="M2033" s="30">
        <v>598</v>
      </c>
      <c r="N2033" s="30">
        <v>0</v>
      </c>
      <c r="O2033" s="30">
        <v>0</v>
      </c>
      <c r="P2033" s="30">
        <v>0</v>
      </c>
      <c r="Q2033" s="30">
        <v>0</v>
      </c>
      <c r="R2033" s="30">
        <v>0</v>
      </c>
      <c r="S2033" s="30">
        <v>598</v>
      </c>
      <c r="T2033" s="30">
        <v>0</v>
      </c>
      <c r="U2033" s="30">
        <v>0</v>
      </c>
      <c r="V2033" s="30">
        <v>0</v>
      </c>
      <c r="W2033" s="30">
        <v>0</v>
      </c>
      <c r="X2033" s="30">
        <v>0</v>
      </c>
      <c r="Y2033" s="30">
        <v>0</v>
      </c>
      <c r="Z2033" s="30">
        <v>598</v>
      </c>
      <c r="AA2033" s="30">
        <v>0</v>
      </c>
      <c r="AB2033" s="30">
        <v>0</v>
      </c>
      <c r="AC2033" s="30">
        <v>0</v>
      </c>
      <c r="AD2033" s="30">
        <v>0</v>
      </c>
    </row>
    <row r="2034" spans="1:30" hidden="1">
      <c r="A2034" s="30" t="s">
        <v>11073</v>
      </c>
      <c r="B2034" s="30" t="s">
        <v>11074</v>
      </c>
      <c r="C2034" s="30" t="b">
        <v>1</v>
      </c>
      <c r="D2034" s="30" t="s">
        <v>10931</v>
      </c>
      <c r="E2034" s="30" t="s">
        <v>10932</v>
      </c>
      <c r="F2034" s="30"/>
      <c r="G2034" s="30" t="s">
        <v>10932</v>
      </c>
      <c r="H2034" s="30">
        <v>10</v>
      </c>
      <c r="I2034" s="32">
        <v>42460</v>
      </c>
      <c r="J2034" s="32">
        <v>42388</v>
      </c>
      <c r="K2034" s="32">
        <v>41729</v>
      </c>
      <c r="L2034" s="32">
        <v>41729</v>
      </c>
      <c r="M2034" s="30">
        <v>598</v>
      </c>
      <c r="N2034" s="30">
        <v>0</v>
      </c>
      <c r="O2034" s="30">
        <v>0</v>
      </c>
      <c r="P2034" s="30">
        <v>0</v>
      </c>
      <c r="Q2034" s="30">
        <v>0</v>
      </c>
      <c r="R2034" s="30">
        <v>0</v>
      </c>
      <c r="S2034" s="30">
        <v>598</v>
      </c>
      <c r="T2034" s="30">
        <v>0</v>
      </c>
      <c r="U2034" s="30">
        <v>0</v>
      </c>
      <c r="V2034" s="30">
        <v>0</v>
      </c>
      <c r="W2034" s="30">
        <v>0</v>
      </c>
      <c r="X2034" s="30">
        <v>0</v>
      </c>
      <c r="Y2034" s="30">
        <v>0</v>
      </c>
      <c r="Z2034" s="30">
        <v>598</v>
      </c>
      <c r="AA2034" s="30">
        <v>0</v>
      </c>
      <c r="AB2034" s="30">
        <v>0</v>
      </c>
      <c r="AC2034" s="30">
        <v>0</v>
      </c>
      <c r="AD2034" s="30">
        <v>0</v>
      </c>
    </row>
    <row r="2035" spans="1:30" hidden="1">
      <c r="A2035" s="30" t="s">
        <v>11075</v>
      </c>
      <c r="B2035" s="30" t="s">
        <v>11076</v>
      </c>
      <c r="C2035" s="30" t="b">
        <v>1</v>
      </c>
      <c r="D2035" s="30" t="s">
        <v>10931</v>
      </c>
      <c r="E2035" s="30" t="s">
        <v>10932</v>
      </c>
      <c r="F2035" s="30"/>
      <c r="G2035" s="30" t="s">
        <v>10932</v>
      </c>
      <c r="H2035" s="30">
        <v>10</v>
      </c>
      <c r="I2035" s="32">
        <v>42460</v>
      </c>
      <c r="J2035" s="32">
        <v>42388</v>
      </c>
      <c r="K2035" s="32">
        <v>41729</v>
      </c>
      <c r="L2035" s="32">
        <v>41729</v>
      </c>
      <c r="M2035" s="30">
        <v>598</v>
      </c>
      <c r="N2035" s="30">
        <v>0</v>
      </c>
      <c r="O2035" s="30">
        <v>0</v>
      </c>
      <c r="P2035" s="30">
        <v>0</v>
      </c>
      <c r="Q2035" s="30">
        <v>0</v>
      </c>
      <c r="R2035" s="30">
        <v>0</v>
      </c>
      <c r="S2035" s="30">
        <v>598</v>
      </c>
      <c r="T2035" s="30">
        <v>0</v>
      </c>
      <c r="U2035" s="30">
        <v>0</v>
      </c>
      <c r="V2035" s="30">
        <v>0</v>
      </c>
      <c r="W2035" s="30">
        <v>0</v>
      </c>
      <c r="X2035" s="30">
        <v>0</v>
      </c>
      <c r="Y2035" s="30">
        <v>0</v>
      </c>
      <c r="Z2035" s="30">
        <v>598</v>
      </c>
      <c r="AA2035" s="30">
        <v>0</v>
      </c>
      <c r="AB2035" s="30">
        <v>0</v>
      </c>
      <c r="AC2035" s="30">
        <v>0</v>
      </c>
      <c r="AD2035" s="30">
        <v>0</v>
      </c>
    </row>
    <row r="2036" spans="1:30" hidden="1">
      <c r="A2036" s="30" t="s">
        <v>11077</v>
      </c>
      <c r="B2036" s="30" t="s">
        <v>11078</v>
      </c>
      <c r="C2036" s="30" t="b">
        <v>1</v>
      </c>
      <c r="D2036" s="30" t="s">
        <v>10931</v>
      </c>
      <c r="E2036" s="30" t="s">
        <v>10932</v>
      </c>
      <c r="F2036" s="30"/>
      <c r="G2036" s="30" t="s">
        <v>10932</v>
      </c>
      <c r="H2036" s="30">
        <v>10</v>
      </c>
      <c r="I2036" s="32">
        <v>42460</v>
      </c>
      <c r="J2036" s="32">
        <v>42388</v>
      </c>
      <c r="K2036" s="32">
        <v>41729</v>
      </c>
      <c r="L2036" s="32">
        <v>41729</v>
      </c>
      <c r="M2036" s="30">
        <v>598</v>
      </c>
      <c r="N2036" s="30">
        <v>0</v>
      </c>
      <c r="O2036" s="30">
        <v>0</v>
      </c>
      <c r="P2036" s="30">
        <v>0</v>
      </c>
      <c r="Q2036" s="30">
        <v>0</v>
      </c>
      <c r="R2036" s="30">
        <v>0</v>
      </c>
      <c r="S2036" s="30">
        <v>598</v>
      </c>
      <c r="T2036" s="30">
        <v>0</v>
      </c>
      <c r="U2036" s="30">
        <v>0</v>
      </c>
      <c r="V2036" s="30">
        <v>0</v>
      </c>
      <c r="W2036" s="30">
        <v>0</v>
      </c>
      <c r="X2036" s="30">
        <v>0</v>
      </c>
      <c r="Y2036" s="30">
        <v>0</v>
      </c>
      <c r="Z2036" s="30">
        <v>598</v>
      </c>
      <c r="AA2036" s="30">
        <v>0</v>
      </c>
      <c r="AB2036" s="30">
        <v>0</v>
      </c>
      <c r="AC2036" s="30">
        <v>0</v>
      </c>
      <c r="AD2036" s="30">
        <v>0</v>
      </c>
    </row>
    <row r="2037" spans="1:30" hidden="1">
      <c r="A2037" s="30" t="s">
        <v>11079</v>
      </c>
      <c r="B2037" s="30" t="s">
        <v>11080</v>
      </c>
      <c r="C2037" s="30" t="b">
        <v>1</v>
      </c>
      <c r="D2037" s="30" t="s">
        <v>10931</v>
      </c>
      <c r="E2037" s="30" t="s">
        <v>10932</v>
      </c>
      <c r="F2037" s="30"/>
      <c r="G2037" s="30" t="s">
        <v>10932</v>
      </c>
      <c r="H2037" s="30">
        <v>10</v>
      </c>
      <c r="I2037" s="32">
        <v>42460</v>
      </c>
      <c r="J2037" s="32">
        <v>42388</v>
      </c>
      <c r="K2037" s="32">
        <v>41729</v>
      </c>
      <c r="L2037" s="32">
        <v>41729</v>
      </c>
      <c r="M2037" s="30">
        <v>598</v>
      </c>
      <c r="N2037" s="30">
        <v>0</v>
      </c>
      <c r="O2037" s="30">
        <v>0</v>
      </c>
      <c r="P2037" s="30">
        <v>0</v>
      </c>
      <c r="Q2037" s="30">
        <v>0</v>
      </c>
      <c r="R2037" s="30">
        <v>0</v>
      </c>
      <c r="S2037" s="30">
        <v>598</v>
      </c>
      <c r="T2037" s="30">
        <v>0</v>
      </c>
      <c r="U2037" s="30">
        <v>0</v>
      </c>
      <c r="V2037" s="30">
        <v>0</v>
      </c>
      <c r="W2037" s="30">
        <v>0</v>
      </c>
      <c r="X2037" s="30">
        <v>0</v>
      </c>
      <c r="Y2037" s="30">
        <v>0</v>
      </c>
      <c r="Z2037" s="30">
        <v>598</v>
      </c>
      <c r="AA2037" s="30">
        <v>0</v>
      </c>
      <c r="AB2037" s="30">
        <v>0</v>
      </c>
      <c r="AC2037" s="30">
        <v>0</v>
      </c>
      <c r="AD2037" s="30">
        <v>0</v>
      </c>
    </row>
    <row r="2038" spans="1:30" hidden="1">
      <c r="A2038" s="30" t="s">
        <v>11081</v>
      </c>
      <c r="B2038" s="30" t="s">
        <v>11082</v>
      </c>
      <c r="C2038" s="30" t="b">
        <v>1</v>
      </c>
      <c r="D2038" s="30" t="s">
        <v>10931</v>
      </c>
      <c r="E2038" s="30" t="s">
        <v>10932</v>
      </c>
      <c r="F2038" s="30"/>
      <c r="G2038" s="30" t="s">
        <v>10932</v>
      </c>
      <c r="H2038" s="30">
        <v>10</v>
      </c>
      <c r="I2038" s="32">
        <v>42460</v>
      </c>
      <c r="J2038" s="32">
        <v>42388</v>
      </c>
      <c r="K2038" s="32">
        <v>41729</v>
      </c>
      <c r="L2038" s="32">
        <v>41729</v>
      </c>
      <c r="M2038" s="30">
        <v>598</v>
      </c>
      <c r="N2038" s="30">
        <v>0</v>
      </c>
      <c r="O2038" s="30">
        <v>0</v>
      </c>
      <c r="P2038" s="30">
        <v>0</v>
      </c>
      <c r="Q2038" s="30">
        <v>0</v>
      </c>
      <c r="R2038" s="30">
        <v>0</v>
      </c>
      <c r="S2038" s="30">
        <v>598</v>
      </c>
      <c r="T2038" s="30">
        <v>0</v>
      </c>
      <c r="U2038" s="30">
        <v>0</v>
      </c>
      <c r="V2038" s="30">
        <v>0</v>
      </c>
      <c r="W2038" s="30">
        <v>0</v>
      </c>
      <c r="X2038" s="30">
        <v>0</v>
      </c>
      <c r="Y2038" s="30">
        <v>0</v>
      </c>
      <c r="Z2038" s="30">
        <v>598</v>
      </c>
      <c r="AA2038" s="30">
        <v>0</v>
      </c>
      <c r="AB2038" s="30">
        <v>0</v>
      </c>
      <c r="AC2038" s="30">
        <v>0</v>
      </c>
      <c r="AD2038" s="30">
        <v>0</v>
      </c>
    </row>
    <row r="2039" spans="1:30" hidden="1">
      <c r="A2039" s="30" t="s">
        <v>11083</v>
      </c>
      <c r="B2039" s="30" t="s">
        <v>11084</v>
      </c>
      <c r="C2039" s="30" t="b">
        <v>1</v>
      </c>
      <c r="D2039" s="30" t="s">
        <v>10931</v>
      </c>
      <c r="E2039" s="30" t="s">
        <v>10932</v>
      </c>
      <c r="F2039" s="30"/>
      <c r="G2039" s="30" t="s">
        <v>10932</v>
      </c>
      <c r="H2039" s="30">
        <v>10</v>
      </c>
      <c r="I2039" s="32">
        <v>42460</v>
      </c>
      <c r="J2039" s="32">
        <v>42388</v>
      </c>
      <c r="K2039" s="32">
        <v>41729</v>
      </c>
      <c r="L2039" s="32">
        <v>41729</v>
      </c>
      <c r="M2039" s="30">
        <v>598</v>
      </c>
      <c r="N2039" s="30">
        <v>0</v>
      </c>
      <c r="O2039" s="30">
        <v>0</v>
      </c>
      <c r="P2039" s="30">
        <v>0</v>
      </c>
      <c r="Q2039" s="30">
        <v>0</v>
      </c>
      <c r="R2039" s="30">
        <v>0</v>
      </c>
      <c r="S2039" s="30">
        <v>598</v>
      </c>
      <c r="T2039" s="30">
        <v>0</v>
      </c>
      <c r="U2039" s="30">
        <v>0</v>
      </c>
      <c r="V2039" s="30">
        <v>0</v>
      </c>
      <c r="W2039" s="30">
        <v>0</v>
      </c>
      <c r="X2039" s="30">
        <v>0</v>
      </c>
      <c r="Y2039" s="30">
        <v>0</v>
      </c>
      <c r="Z2039" s="30">
        <v>598</v>
      </c>
      <c r="AA2039" s="30">
        <v>0</v>
      </c>
      <c r="AB2039" s="30">
        <v>0</v>
      </c>
      <c r="AC2039" s="30">
        <v>0</v>
      </c>
      <c r="AD2039" s="30">
        <v>0</v>
      </c>
    </row>
    <row r="2040" spans="1:30" hidden="1">
      <c r="A2040" s="30" t="s">
        <v>11085</v>
      </c>
      <c r="B2040" s="30" t="s">
        <v>11086</v>
      </c>
      <c r="C2040" s="30" t="b">
        <v>1</v>
      </c>
      <c r="D2040" s="30" t="s">
        <v>10931</v>
      </c>
      <c r="E2040" s="30" t="s">
        <v>10932</v>
      </c>
      <c r="F2040" s="30"/>
      <c r="G2040" s="30" t="s">
        <v>10932</v>
      </c>
      <c r="H2040" s="30">
        <v>10</v>
      </c>
      <c r="I2040" s="32">
        <v>42460</v>
      </c>
      <c r="J2040" s="32">
        <v>42388</v>
      </c>
      <c r="K2040" s="32">
        <v>41729</v>
      </c>
      <c r="L2040" s="32">
        <v>41729</v>
      </c>
      <c r="M2040" s="30">
        <v>598</v>
      </c>
      <c r="N2040" s="30">
        <v>0</v>
      </c>
      <c r="O2040" s="30">
        <v>0</v>
      </c>
      <c r="P2040" s="30">
        <v>0</v>
      </c>
      <c r="Q2040" s="30">
        <v>0</v>
      </c>
      <c r="R2040" s="30">
        <v>0</v>
      </c>
      <c r="S2040" s="30">
        <v>598</v>
      </c>
      <c r="T2040" s="30">
        <v>0</v>
      </c>
      <c r="U2040" s="30">
        <v>0</v>
      </c>
      <c r="V2040" s="30">
        <v>0</v>
      </c>
      <c r="W2040" s="30">
        <v>0</v>
      </c>
      <c r="X2040" s="30">
        <v>0</v>
      </c>
      <c r="Y2040" s="30">
        <v>0</v>
      </c>
      <c r="Z2040" s="30">
        <v>598</v>
      </c>
      <c r="AA2040" s="30">
        <v>0</v>
      </c>
      <c r="AB2040" s="30">
        <v>0</v>
      </c>
      <c r="AC2040" s="30">
        <v>0</v>
      </c>
      <c r="AD2040" s="30">
        <v>0</v>
      </c>
    </row>
    <row r="2041" spans="1:30" hidden="1">
      <c r="A2041" s="30" t="s">
        <v>11087</v>
      </c>
      <c r="B2041" s="30" t="s">
        <v>11088</v>
      </c>
      <c r="C2041" s="30" t="b">
        <v>1</v>
      </c>
      <c r="D2041" s="30" t="s">
        <v>10931</v>
      </c>
      <c r="E2041" s="30" t="s">
        <v>10932</v>
      </c>
      <c r="F2041" s="30"/>
      <c r="G2041" s="30" t="s">
        <v>10932</v>
      </c>
      <c r="H2041" s="30">
        <v>10</v>
      </c>
      <c r="I2041" s="32">
        <v>42460</v>
      </c>
      <c r="J2041" s="32">
        <v>42388</v>
      </c>
      <c r="K2041" s="32">
        <v>41729</v>
      </c>
      <c r="L2041" s="32">
        <v>41688</v>
      </c>
      <c r="M2041" s="30">
        <v>467.4</v>
      </c>
      <c r="N2041" s="30">
        <v>0</v>
      </c>
      <c r="O2041" s="30">
        <v>0</v>
      </c>
      <c r="P2041" s="30">
        <v>0</v>
      </c>
      <c r="Q2041" s="30">
        <v>0</v>
      </c>
      <c r="R2041" s="30">
        <v>0</v>
      </c>
      <c r="S2041" s="30">
        <v>467.4</v>
      </c>
      <c r="T2041" s="30">
        <v>0</v>
      </c>
      <c r="U2041" s="30">
        <v>0</v>
      </c>
      <c r="V2041" s="30">
        <v>0</v>
      </c>
      <c r="W2041" s="30">
        <v>0</v>
      </c>
      <c r="X2041" s="30">
        <v>0</v>
      </c>
      <c r="Y2041" s="30">
        <v>0</v>
      </c>
      <c r="Z2041" s="30">
        <v>467.4</v>
      </c>
      <c r="AA2041" s="30">
        <v>0</v>
      </c>
      <c r="AB2041" s="30">
        <v>0</v>
      </c>
      <c r="AC2041" s="30">
        <v>0</v>
      </c>
      <c r="AD2041" s="30">
        <v>0</v>
      </c>
    </row>
    <row r="2042" spans="1:30" hidden="1">
      <c r="A2042" s="30" t="s">
        <v>11089</v>
      </c>
      <c r="B2042" s="30" t="s">
        <v>11090</v>
      </c>
      <c r="C2042" s="30" t="b">
        <v>1</v>
      </c>
      <c r="D2042" s="30" t="s">
        <v>10931</v>
      </c>
      <c r="E2042" s="30" t="s">
        <v>10932</v>
      </c>
      <c r="F2042" s="30"/>
      <c r="G2042" s="30" t="s">
        <v>10932</v>
      </c>
      <c r="H2042" s="30">
        <v>10</v>
      </c>
      <c r="I2042" s="32">
        <v>42460</v>
      </c>
      <c r="J2042" s="32">
        <v>42388</v>
      </c>
      <c r="K2042" s="32">
        <v>41729</v>
      </c>
      <c r="L2042" s="32">
        <v>41688</v>
      </c>
      <c r="M2042" s="30">
        <v>467.4</v>
      </c>
      <c r="N2042" s="30">
        <v>0</v>
      </c>
      <c r="O2042" s="30">
        <v>0</v>
      </c>
      <c r="P2042" s="30">
        <v>0</v>
      </c>
      <c r="Q2042" s="30">
        <v>0</v>
      </c>
      <c r="R2042" s="30">
        <v>0</v>
      </c>
      <c r="S2042" s="30">
        <v>467.4</v>
      </c>
      <c r="T2042" s="30">
        <v>0</v>
      </c>
      <c r="U2042" s="30">
        <v>0</v>
      </c>
      <c r="V2042" s="30">
        <v>0</v>
      </c>
      <c r="W2042" s="30">
        <v>0</v>
      </c>
      <c r="X2042" s="30">
        <v>0</v>
      </c>
      <c r="Y2042" s="30">
        <v>0</v>
      </c>
      <c r="Z2042" s="30">
        <v>467.4</v>
      </c>
      <c r="AA2042" s="30">
        <v>0</v>
      </c>
      <c r="AB2042" s="30">
        <v>0</v>
      </c>
      <c r="AC2042" s="30">
        <v>0</v>
      </c>
      <c r="AD2042" s="30">
        <v>0</v>
      </c>
    </row>
    <row r="2043" spans="1:30" hidden="1">
      <c r="A2043" s="30" t="s">
        <v>11091</v>
      </c>
      <c r="B2043" s="30" t="s">
        <v>11092</v>
      </c>
      <c r="C2043" s="30" t="b">
        <v>1</v>
      </c>
      <c r="D2043" s="30" t="s">
        <v>10931</v>
      </c>
      <c r="E2043" s="30" t="s">
        <v>10932</v>
      </c>
      <c r="F2043" s="30"/>
      <c r="G2043" s="30" t="s">
        <v>10932</v>
      </c>
      <c r="H2043" s="30">
        <v>10</v>
      </c>
      <c r="I2043" s="32">
        <v>42460</v>
      </c>
      <c r="J2043" s="32">
        <v>42388</v>
      </c>
      <c r="K2043" s="32">
        <v>41729</v>
      </c>
      <c r="L2043" s="32">
        <v>41688</v>
      </c>
      <c r="M2043" s="30">
        <v>467.4</v>
      </c>
      <c r="N2043" s="30">
        <v>0</v>
      </c>
      <c r="O2043" s="30">
        <v>0</v>
      </c>
      <c r="P2043" s="30">
        <v>0</v>
      </c>
      <c r="Q2043" s="30">
        <v>0</v>
      </c>
      <c r="R2043" s="30">
        <v>0</v>
      </c>
      <c r="S2043" s="30">
        <v>467.4</v>
      </c>
      <c r="T2043" s="30">
        <v>0</v>
      </c>
      <c r="U2043" s="30">
        <v>0</v>
      </c>
      <c r="V2043" s="30">
        <v>0</v>
      </c>
      <c r="W2043" s="30">
        <v>0</v>
      </c>
      <c r="X2043" s="30">
        <v>0</v>
      </c>
      <c r="Y2043" s="30">
        <v>0</v>
      </c>
      <c r="Z2043" s="30">
        <v>467.4</v>
      </c>
      <c r="AA2043" s="30">
        <v>0</v>
      </c>
      <c r="AB2043" s="30">
        <v>0</v>
      </c>
      <c r="AC2043" s="30">
        <v>0</v>
      </c>
      <c r="AD2043" s="30">
        <v>0</v>
      </c>
    </row>
    <row r="2044" spans="1:30" hidden="1">
      <c r="A2044" s="30" t="s">
        <v>11093</v>
      </c>
      <c r="B2044" s="30" t="s">
        <v>11094</v>
      </c>
      <c r="C2044" s="30" t="b">
        <v>1</v>
      </c>
      <c r="D2044" s="30" t="s">
        <v>10931</v>
      </c>
      <c r="E2044" s="30" t="s">
        <v>10932</v>
      </c>
      <c r="F2044" s="30"/>
      <c r="G2044" s="30" t="s">
        <v>10932</v>
      </c>
      <c r="H2044" s="30">
        <v>10</v>
      </c>
      <c r="I2044" s="32">
        <v>42460</v>
      </c>
      <c r="J2044" s="32">
        <v>42388</v>
      </c>
      <c r="K2044" s="32">
        <v>41729</v>
      </c>
      <c r="L2044" s="32">
        <v>41688</v>
      </c>
      <c r="M2044" s="30">
        <v>467.4</v>
      </c>
      <c r="N2044" s="30">
        <v>0</v>
      </c>
      <c r="O2044" s="30">
        <v>0</v>
      </c>
      <c r="P2044" s="30">
        <v>0</v>
      </c>
      <c r="Q2044" s="30">
        <v>0</v>
      </c>
      <c r="R2044" s="30">
        <v>0</v>
      </c>
      <c r="S2044" s="30">
        <v>467.4</v>
      </c>
      <c r="T2044" s="30">
        <v>0</v>
      </c>
      <c r="U2044" s="30">
        <v>0</v>
      </c>
      <c r="V2044" s="30">
        <v>0</v>
      </c>
      <c r="W2044" s="30">
        <v>0</v>
      </c>
      <c r="X2044" s="30">
        <v>0</v>
      </c>
      <c r="Y2044" s="30">
        <v>0</v>
      </c>
      <c r="Z2044" s="30">
        <v>467.4</v>
      </c>
      <c r="AA2044" s="30">
        <v>0</v>
      </c>
      <c r="AB2044" s="30">
        <v>0</v>
      </c>
      <c r="AC2044" s="30">
        <v>0</v>
      </c>
      <c r="AD2044" s="30">
        <v>0</v>
      </c>
    </row>
    <row r="2045" spans="1:30" hidden="1">
      <c r="A2045" s="30" t="s">
        <v>11095</v>
      </c>
      <c r="B2045" s="30" t="s">
        <v>11096</v>
      </c>
      <c r="C2045" s="30" t="b">
        <v>1</v>
      </c>
      <c r="D2045" s="30" t="s">
        <v>10931</v>
      </c>
      <c r="E2045" s="30" t="s">
        <v>10932</v>
      </c>
      <c r="F2045" s="30"/>
      <c r="G2045" s="30" t="s">
        <v>10932</v>
      </c>
      <c r="H2045" s="30">
        <v>10</v>
      </c>
      <c r="I2045" s="32">
        <v>42460</v>
      </c>
      <c r="J2045" s="32">
        <v>42388</v>
      </c>
      <c r="K2045" s="32">
        <v>41729</v>
      </c>
      <c r="L2045" s="32">
        <v>41688</v>
      </c>
      <c r="M2045" s="30">
        <v>467.4</v>
      </c>
      <c r="N2045" s="30">
        <v>0</v>
      </c>
      <c r="O2045" s="30">
        <v>0</v>
      </c>
      <c r="P2045" s="30">
        <v>0</v>
      </c>
      <c r="Q2045" s="30">
        <v>0</v>
      </c>
      <c r="R2045" s="30">
        <v>0</v>
      </c>
      <c r="S2045" s="30">
        <v>467.4</v>
      </c>
      <c r="T2045" s="30">
        <v>0</v>
      </c>
      <c r="U2045" s="30">
        <v>0</v>
      </c>
      <c r="V2045" s="30">
        <v>0</v>
      </c>
      <c r="W2045" s="30">
        <v>0</v>
      </c>
      <c r="X2045" s="30">
        <v>0</v>
      </c>
      <c r="Y2045" s="30">
        <v>0</v>
      </c>
      <c r="Z2045" s="30">
        <v>467.4</v>
      </c>
      <c r="AA2045" s="30">
        <v>0</v>
      </c>
      <c r="AB2045" s="30">
        <v>0</v>
      </c>
      <c r="AC2045" s="30">
        <v>0</v>
      </c>
      <c r="AD2045" s="30">
        <v>0</v>
      </c>
    </row>
    <row r="2046" spans="1:30" hidden="1">
      <c r="A2046" s="30" t="s">
        <v>11097</v>
      </c>
      <c r="B2046" s="30" t="s">
        <v>11098</v>
      </c>
      <c r="C2046" s="30" t="b">
        <v>1</v>
      </c>
      <c r="D2046" s="30" t="s">
        <v>10931</v>
      </c>
      <c r="E2046" s="30" t="s">
        <v>10932</v>
      </c>
      <c r="F2046" s="30"/>
      <c r="G2046" s="30" t="s">
        <v>10932</v>
      </c>
      <c r="H2046" s="30">
        <v>10</v>
      </c>
      <c r="I2046" s="32">
        <v>42460</v>
      </c>
      <c r="J2046" s="32">
        <v>42388</v>
      </c>
      <c r="K2046" s="32">
        <v>41729</v>
      </c>
      <c r="L2046" s="32">
        <v>41688</v>
      </c>
      <c r="M2046" s="30">
        <v>467.4</v>
      </c>
      <c r="N2046" s="30">
        <v>0</v>
      </c>
      <c r="O2046" s="30">
        <v>0</v>
      </c>
      <c r="P2046" s="30">
        <v>0</v>
      </c>
      <c r="Q2046" s="30">
        <v>0</v>
      </c>
      <c r="R2046" s="30">
        <v>0</v>
      </c>
      <c r="S2046" s="30">
        <v>467.4</v>
      </c>
      <c r="T2046" s="30">
        <v>0</v>
      </c>
      <c r="U2046" s="30">
        <v>0</v>
      </c>
      <c r="V2046" s="30">
        <v>0</v>
      </c>
      <c r="W2046" s="30">
        <v>0</v>
      </c>
      <c r="X2046" s="30">
        <v>0</v>
      </c>
      <c r="Y2046" s="30">
        <v>0</v>
      </c>
      <c r="Z2046" s="30">
        <v>467.4</v>
      </c>
      <c r="AA2046" s="30">
        <v>0</v>
      </c>
      <c r="AB2046" s="30">
        <v>0</v>
      </c>
      <c r="AC2046" s="30">
        <v>0</v>
      </c>
      <c r="AD2046" s="30">
        <v>0</v>
      </c>
    </row>
    <row r="2047" spans="1:30" hidden="1">
      <c r="A2047" s="30" t="s">
        <v>11099</v>
      </c>
      <c r="B2047" s="30" t="s">
        <v>11100</v>
      </c>
      <c r="C2047" s="30" t="b">
        <v>1</v>
      </c>
      <c r="D2047" s="30" t="s">
        <v>10931</v>
      </c>
      <c r="E2047" s="30" t="s">
        <v>10932</v>
      </c>
      <c r="F2047" s="30"/>
      <c r="G2047" s="30" t="s">
        <v>10932</v>
      </c>
      <c r="H2047" s="30">
        <v>10</v>
      </c>
      <c r="I2047" s="32">
        <v>42460</v>
      </c>
      <c r="J2047" s="32">
        <v>42388</v>
      </c>
      <c r="K2047" s="32">
        <v>41729</v>
      </c>
      <c r="L2047" s="32">
        <v>41688</v>
      </c>
      <c r="M2047" s="30">
        <v>467.4</v>
      </c>
      <c r="N2047" s="30">
        <v>0</v>
      </c>
      <c r="O2047" s="30">
        <v>0</v>
      </c>
      <c r="P2047" s="30">
        <v>0</v>
      </c>
      <c r="Q2047" s="30">
        <v>0</v>
      </c>
      <c r="R2047" s="30">
        <v>0</v>
      </c>
      <c r="S2047" s="30">
        <v>467.4</v>
      </c>
      <c r="T2047" s="30">
        <v>0</v>
      </c>
      <c r="U2047" s="30">
        <v>0</v>
      </c>
      <c r="V2047" s="30">
        <v>0</v>
      </c>
      <c r="W2047" s="30">
        <v>0</v>
      </c>
      <c r="X2047" s="30">
        <v>0</v>
      </c>
      <c r="Y2047" s="30">
        <v>0</v>
      </c>
      <c r="Z2047" s="30">
        <v>467.4</v>
      </c>
      <c r="AA2047" s="30">
        <v>0</v>
      </c>
      <c r="AB2047" s="30">
        <v>0</v>
      </c>
      <c r="AC2047" s="30">
        <v>0</v>
      </c>
      <c r="AD2047" s="30">
        <v>0</v>
      </c>
    </row>
    <row r="2048" spans="1:30" hidden="1">
      <c r="A2048" s="30" t="s">
        <v>11101</v>
      </c>
      <c r="B2048" s="30" t="s">
        <v>11102</v>
      </c>
      <c r="C2048" s="30" t="b">
        <v>1</v>
      </c>
      <c r="D2048" s="30" t="s">
        <v>10931</v>
      </c>
      <c r="E2048" s="30" t="s">
        <v>10932</v>
      </c>
      <c r="F2048" s="30"/>
      <c r="G2048" s="30" t="s">
        <v>10932</v>
      </c>
      <c r="H2048" s="30">
        <v>10</v>
      </c>
      <c r="I2048" s="32">
        <v>42460</v>
      </c>
      <c r="J2048" s="32">
        <v>42388</v>
      </c>
      <c r="K2048" s="32">
        <v>41729</v>
      </c>
      <c r="L2048" s="32">
        <v>41688</v>
      </c>
      <c r="M2048" s="30">
        <v>467.4</v>
      </c>
      <c r="N2048" s="30">
        <v>0</v>
      </c>
      <c r="O2048" s="30">
        <v>0</v>
      </c>
      <c r="P2048" s="30">
        <v>0</v>
      </c>
      <c r="Q2048" s="30">
        <v>0</v>
      </c>
      <c r="R2048" s="30">
        <v>0</v>
      </c>
      <c r="S2048" s="30">
        <v>467.4</v>
      </c>
      <c r="T2048" s="30">
        <v>0</v>
      </c>
      <c r="U2048" s="30">
        <v>0</v>
      </c>
      <c r="V2048" s="30">
        <v>0</v>
      </c>
      <c r="W2048" s="30">
        <v>0</v>
      </c>
      <c r="X2048" s="30">
        <v>0</v>
      </c>
      <c r="Y2048" s="30">
        <v>0</v>
      </c>
      <c r="Z2048" s="30">
        <v>467.4</v>
      </c>
      <c r="AA2048" s="30">
        <v>0</v>
      </c>
      <c r="AB2048" s="30">
        <v>0</v>
      </c>
      <c r="AC2048" s="30">
        <v>0</v>
      </c>
      <c r="AD2048" s="30">
        <v>0</v>
      </c>
    </row>
    <row r="2049" spans="1:30" hidden="1">
      <c r="A2049" s="30" t="s">
        <v>11103</v>
      </c>
      <c r="B2049" s="30" t="s">
        <v>11104</v>
      </c>
      <c r="C2049" s="30" t="b">
        <v>1</v>
      </c>
      <c r="D2049" s="30" t="s">
        <v>10931</v>
      </c>
      <c r="E2049" s="30" t="s">
        <v>10932</v>
      </c>
      <c r="F2049" s="30"/>
      <c r="G2049" s="30" t="s">
        <v>10932</v>
      </c>
      <c r="H2049" s="30">
        <v>10</v>
      </c>
      <c r="I2049" s="32">
        <v>42460</v>
      </c>
      <c r="J2049" s="32">
        <v>42388</v>
      </c>
      <c r="K2049" s="32">
        <v>41729</v>
      </c>
      <c r="L2049" s="32">
        <v>41688</v>
      </c>
      <c r="M2049" s="30">
        <v>467.4</v>
      </c>
      <c r="N2049" s="30">
        <v>0</v>
      </c>
      <c r="O2049" s="30">
        <v>0</v>
      </c>
      <c r="P2049" s="30">
        <v>0</v>
      </c>
      <c r="Q2049" s="30">
        <v>0</v>
      </c>
      <c r="R2049" s="30">
        <v>0</v>
      </c>
      <c r="S2049" s="30">
        <v>467.4</v>
      </c>
      <c r="T2049" s="30">
        <v>0</v>
      </c>
      <c r="U2049" s="30">
        <v>0</v>
      </c>
      <c r="V2049" s="30">
        <v>0</v>
      </c>
      <c r="W2049" s="30">
        <v>0</v>
      </c>
      <c r="X2049" s="30">
        <v>0</v>
      </c>
      <c r="Y2049" s="30">
        <v>0</v>
      </c>
      <c r="Z2049" s="30">
        <v>467.4</v>
      </c>
      <c r="AA2049" s="30">
        <v>0</v>
      </c>
      <c r="AB2049" s="30">
        <v>0</v>
      </c>
      <c r="AC2049" s="30">
        <v>0</v>
      </c>
      <c r="AD2049" s="30">
        <v>0</v>
      </c>
    </row>
    <row r="2050" spans="1:30" hidden="1">
      <c r="A2050" s="30" t="s">
        <v>11105</v>
      </c>
      <c r="B2050" s="30" t="s">
        <v>11106</v>
      </c>
      <c r="C2050" s="30" t="b">
        <v>1</v>
      </c>
      <c r="D2050" s="30" t="s">
        <v>10931</v>
      </c>
      <c r="E2050" s="30" t="s">
        <v>10932</v>
      </c>
      <c r="F2050" s="30"/>
      <c r="G2050" s="30" t="s">
        <v>10932</v>
      </c>
      <c r="H2050" s="30">
        <v>10</v>
      </c>
      <c r="I2050" s="32">
        <v>42460</v>
      </c>
      <c r="J2050" s="32">
        <v>42388</v>
      </c>
      <c r="K2050" s="32">
        <v>41729</v>
      </c>
      <c r="L2050" s="32">
        <v>41688</v>
      </c>
      <c r="M2050" s="30">
        <v>467.4</v>
      </c>
      <c r="N2050" s="30">
        <v>0</v>
      </c>
      <c r="O2050" s="30">
        <v>0</v>
      </c>
      <c r="P2050" s="30">
        <v>0</v>
      </c>
      <c r="Q2050" s="30">
        <v>0</v>
      </c>
      <c r="R2050" s="30">
        <v>0</v>
      </c>
      <c r="S2050" s="30">
        <v>467.4</v>
      </c>
      <c r="T2050" s="30">
        <v>0</v>
      </c>
      <c r="U2050" s="30">
        <v>0</v>
      </c>
      <c r="V2050" s="30">
        <v>0</v>
      </c>
      <c r="W2050" s="30">
        <v>0</v>
      </c>
      <c r="X2050" s="30">
        <v>0</v>
      </c>
      <c r="Y2050" s="30">
        <v>0</v>
      </c>
      <c r="Z2050" s="30">
        <v>467.4</v>
      </c>
      <c r="AA2050" s="30">
        <v>0</v>
      </c>
      <c r="AB2050" s="30">
        <v>0</v>
      </c>
      <c r="AC2050" s="30">
        <v>0</v>
      </c>
      <c r="AD2050" s="30">
        <v>0</v>
      </c>
    </row>
    <row r="2051" spans="1:30" hidden="1">
      <c r="A2051" s="30" t="s">
        <v>11107</v>
      </c>
      <c r="B2051" s="30" t="s">
        <v>11108</v>
      </c>
      <c r="C2051" s="30" t="b">
        <v>1</v>
      </c>
      <c r="D2051" s="30" t="s">
        <v>10931</v>
      </c>
      <c r="E2051" s="30" t="s">
        <v>10932</v>
      </c>
      <c r="F2051" s="30"/>
      <c r="G2051" s="30" t="s">
        <v>10932</v>
      </c>
      <c r="H2051" s="30">
        <v>10</v>
      </c>
      <c r="I2051" s="32">
        <v>42460</v>
      </c>
      <c r="J2051" s="32">
        <v>42388</v>
      </c>
      <c r="K2051" s="32">
        <v>41729</v>
      </c>
      <c r="L2051" s="32">
        <v>41688</v>
      </c>
      <c r="M2051" s="30">
        <v>467.4</v>
      </c>
      <c r="N2051" s="30">
        <v>0</v>
      </c>
      <c r="O2051" s="30">
        <v>0</v>
      </c>
      <c r="P2051" s="30">
        <v>0</v>
      </c>
      <c r="Q2051" s="30">
        <v>0</v>
      </c>
      <c r="R2051" s="30">
        <v>0</v>
      </c>
      <c r="S2051" s="30">
        <v>467.4</v>
      </c>
      <c r="T2051" s="30">
        <v>0</v>
      </c>
      <c r="U2051" s="30">
        <v>0</v>
      </c>
      <c r="V2051" s="30">
        <v>0</v>
      </c>
      <c r="W2051" s="30">
        <v>0</v>
      </c>
      <c r="X2051" s="30">
        <v>0</v>
      </c>
      <c r="Y2051" s="30">
        <v>0</v>
      </c>
      <c r="Z2051" s="30">
        <v>467.4</v>
      </c>
      <c r="AA2051" s="30">
        <v>0</v>
      </c>
      <c r="AB2051" s="30">
        <v>0</v>
      </c>
      <c r="AC2051" s="30">
        <v>0</v>
      </c>
      <c r="AD2051" s="30">
        <v>0</v>
      </c>
    </row>
    <row r="2052" spans="1:30" hidden="1">
      <c r="A2052" s="30" t="s">
        <v>11109</v>
      </c>
      <c r="B2052" s="30" t="s">
        <v>11110</v>
      </c>
      <c r="C2052" s="30" t="b">
        <v>1</v>
      </c>
      <c r="D2052" s="30" t="s">
        <v>10931</v>
      </c>
      <c r="E2052" s="30" t="s">
        <v>10932</v>
      </c>
      <c r="F2052" s="30"/>
      <c r="G2052" s="30" t="s">
        <v>10932</v>
      </c>
      <c r="H2052" s="30">
        <v>10</v>
      </c>
      <c r="I2052" s="32">
        <v>42460</v>
      </c>
      <c r="J2052" s="32">
        <v>42388</v>
      </c>
      <c r="K2052" s="32">
        <v>41729</v>
      </c>
      <c r="L2052" s="32">
        <v>41688</v>
      </c>
      <c r="M2052" s="30">
        <v>467.4</v>
      </c>
      <c r="N2052" s="30">
        <v>0</v>
      </c>
      <c r="O2052" s="30">
        <v>0</v>
      </c>
      <c r="P2052" s="30">
        <v>0</v>
      </c>
      <c r="Q2052" s="30">
        <v>0</v>
      </c>
      <c r="R2052" s="30">
        <v>0</v>
      </c>
      <c r="S2052" s="30">
        <v>467.4</v>
      </c>
      <c r="T2052" s="30">
        <v>0</v>
      </c>
      <c r="U2052" s="30">
        <v>0</v>
      </c>
      <c r="V2052" s="30">
        <v>0</v>
      </c>
      <c r="W2052" s="30">
        <v>0</v>
      </c>
      <c r="X2052" s="30">
        <v>0</v>
      </c>
      <c r="Y2052" s="30">
        <v>0</v>
      </c>
      <c r="Z2052" s="30">
        <v>467.4</v>
      </c>
      <c r="AA2052" s="30">
        <v>0</v>
      </c>
      <c r="AB2052" s="30">
        <v>0</v>
      </c>
      <c r="AC2052" s="30">
        <v>0</v>
      </c>
      <c r="AD2052" s="30">
        <v>0</v>
      </c>
    </row>
    <row r="2053" spans="1:30" hidden="1">
      <c r="A2053" s="30" t="s">
        <v>11111</v>
      </c>
      <c r="B2053" s="30" t="s">
        <v>11112</v>
      </c>
      <c r="C2053" s="30" t="b">
        <v>1</v>
      </c>
      <c r="D2053" s="30" t="s">
        <v>10931</v>
      </c>
      <c r="E2053" s="30" t="s">
        <v>10932</v>
      </c>
      <c r="F2053" s="30"/>
      <c r="G2053" s="30" t="s">
        <v>10932</v>
      </c>
      <c r="H2053" s="30">
        <v>10</v>
      </c>
      <c r="I2053" s="32">
        <v>42460</v>
      </c>
      <c r="J2053" s="32">
        <v>42388</v>
      </c>
      <c r="K2053" s="32">
        <v>41729</v>
      </c>
      <c r="L2053" s="32">
        <v>41688</v>
      </c>
      <c r="M2053" s="30">
        <v>467.4</v>
      </c>
      <c r="N2053" s="30">
        <v>0</v>
      </c>
      <c r="O2053" s="30">
        <v>0</v>
      </c>
      <c r="P2053" s="30">
        <v>0</v>
      </c>
      <c r="Q2053" s="30">
        <v>0</v>
      </c>
      <c r="R2053" s="30">
        <v>0</v>
      </c>
      <c r="S2053" s="30">
        <v>467.4</v>
      </c>
      <c r="T2053" s="30">
        <v>0</v>
      </c>
      <c r="U2053" s="30">
        <v>0</v>
      </c>
      <c r="V2053" s="30">
        <v>0</v>
      </c>
      <c r="W2053" s="30">
        <v>0</v>
      </c>
      <c r="X2053" s="30">
        <v>0</v>
      </c>
      <c r="Y2053" s="30">
        <v>0</v>
      </c>
      <c r="Z2053" s="30">
        <v>467.4</v>
      </c>
      <c r="AA2053" s="30">
        <v>0</v>
      </c>
      <c r="AB2053" s="30">
        <v>0</v>
      </c>
      <c r="AC2053" s="30">
        <v>0</v>
      </c>
      <c r="AD2053" s="30">
        <v>0</v>
      </c>
    </row>
    <row r="2054" spans="1:30" hidden="1">
      <c r="A2054" s="30" t="s">
        <v>11113</v>
      </c>
      <c r="B2054" s="30" t="s">
        <v>11114</v>
      </c>
      <c r="C2054" s="30" t="b">
        <v>1</v>
      </c>
      <c r="D2054" s="30" t="s">
        <v>10931</v>
      </c>
      <c r="E2054" s="30" t="s">
        <v>10932</v>
      </c>
      <c r="F2054" s="30"/>
      <c r="G2054" s="30" t="s">
        <v>10932</v>
      </c>
      <c r="H2054" s="30">
        <v>10</v>
      </c>
      <c r="I2054" s="32">
        <v>42460</v>
      </c>
      <c r="J2054" s="32">
        <v>42388</v>
      </c>
      <c r="K2054" s="32">
        <v>41729</v>
      </c>
      <c r="L2054" s="32">
        <v>41688</v>
      </c>
      <c r="M2054" s="30">
        <v>467.4</v>
      </c>
      <c r="N2054" s="30">
        <v>0</v>
      </c>
      <c r="O2054" s="30">
        <v>0</v>
      </c>
      <c r="P2054" s="30">
        <v>0</v>
      </c>
      <c r="Q2054" s="30">
        <v>0</v>
      </c>
      <c r="R2054" s="30">
        <v>0</v>
      </c>
      <c r="S2054" s="30">
        <v>467.4</v>
      </c>
      <c r="T2054" s="30">
        <v>0</v>
      </c>
      <c r="U2054" s="30">
        <v>0</v>
      </c>
      <c r="V2054" s="30">
        <v>0</v>
      </c>
      <c r="W2054" s="30">
        <v>0</v>
      </c>
      <c r="X2054" s="30">
        <v>0</v>
      </c>
      <c r="Y2054" s="30">
        <v>0</v>
      </c>
      <c r="Z2054" s="30">
        <v>467.4</v>
      </c>
      <c r="AA2054" s="30">
        <v>0</v>
      </c>
      <c r="AB2054" s="30">
        <v>0</v>
      </c>
      <c r="AC2054" s="30">
        <v>0</v>
      </c>
      <c r="AD2054" s="30">
        <v>0</v>
      </c>
    </row>
    <row r="2055" spans="1:30" hidden="1">
      <c r="A2055" s="30" t="s">
        <v>11115</v>
      </c>
      <c r="B2055" s="30" t="s">
        <v>11116</v>
      </c>
      <c r="C2055" s="30" t="b">
        <v>1</v>
      </c>
      <c r="D2055" s="30" t="s">
        <v>10931</v>
      </c>
      <c r="E2055" s="30" t="s">
        <v>10932</v>
      </c>
      <c r="F2055" s="30"/>
      <c r="G2055" s="30" t="s">
        <v>10932</v>
      </c>
      <c r="H2055" s="30">
        <v>10</v>
      </c>
      <c r="I2055" s="32">
        <v>42460</v>
      </c>
      <c r="J2055" s="32">
        <v>42388</v>
      </c>
      <c r="K2055" s="32">
        <v>41729</v>
      </c>
      <c r="L2055" s="32">
        <v>41688</v>
      </c>
      <c r="M2055" s="30">
        <v>467.4</v>
      </c>
      <c r="N2055" s="30">
        <v>0</v>
      </c>
      <c r="O2055" s="30">
        <v>0</v>
      </c>
      <c r="P2055" s="30">
        <v>0</v>
      </c>
      <c r="Q2055" s="30">
        <v>0</v>
      </c>
      <c r="R2055" s="30">
        <v>0</v>
      </c>
      <c r="S2055" s="30">
        <v>467.4</v>
      </c>
      <c r="T2055" s="30">
        <v>0</v>
      </c>
      <c r="U2055" s="30">
        <v>0</v>
      </c>
      <c r="V2055" s="30">
        <v>0</v>
      </c>
      <c r="W2055" s="30">
        <v>0</v>
      </c>
      <c r="X2055" s="30">
        <v>0</v>
      </c>
      <c r="Y2055" s="30">
        <v>0</v>
      </c>
      <c r="Z2055" s="30">
        <v>467.4</v>
      </c>
      <c r="AA2055" s="30">
        <v>0</v>
      </c>
      <c r="AB2055" s="30">
        <v>0</v>
      </c>
      <c r="AC2055" s="30">
        <v>0</v>
      </c>
      <c r="AD2055" s="30">
        <v>0</v>
      </c>
    </row>
    <row r="2056" spans="1:30" hidden="1">
      <c r="A2056" s="30" t="s">
        <v>11117</v>
      </c>
      <c r="B2056" s="30" t="s">
        <v>11118</v>
      </c>
      <c r="C2056" s="30" t="b">
        <v>1</v>
      </c>
      <c r="D2056" s="30" t="s">
        <v>10931</v>
      </c>
      <c r="E2056" s="30" t="s">
        <v>10932</v>
      </c>
      <c r="F2056" s="30"/>
      <c r="G2056" s="30" t="s">
        <v>10932</v>
      </c>
      <c r="H2056" s="30">
        <v>10</v>
      </c>
      <c r="I2056" s="32">
        <v>42460</v>
      </c>
      <c r="J2056" s="32">
        <v>42388</v>
      </c>
      <c r="K2056" s="32">
        <v>41729</v>
      </c>
      <c r="L2056" s="32">
        <v>41688</v>
      </c>
      <c r="M2056" s="30">
        <v>467.4</v>
      </c>
      <c r="N2056" s="30">
        <v>0</v>
      </c>
      <c r="O2056" s="30">
        <v>0</v>
      </c>
      <c r="P2056" s="30">
        <v>0</v>
      </c>
      <c r="Q2056" s="30">
        <v>0</v>
      </c>
      <c r="R2056" s="30">
        <v>0</v>
      </c>
      <c r="S2056" s="30">
        <v>467.4</v>
      </c>
      <c r="T2056" s="30">
        <v>0</v>
      </c>
      <c r="U2056" s="30">
        <v>0</v>
      </c>
      <c r="V2056" s="30">
        <v>0</v>
      </c>
      <c r="W2056" s="30">
        <v>0</v>
      </c>
      <c r="X2056" s="30">
        <v>0</v>
      </c>
      <c r="Y2056" s="30">
        <v>0</v>
      </c>
      <c r="Z2056" s="30">
        <v>467.4</v>
      </c>
      <c r="AA2056" s="30">
        <v>0</v>
      </c>
      <c r="AB2056" s="30">
        <v>0</v>
      </c>
      <c r="AC2056" s="30">
        <v>0</v>
      </c>
      <c r="AD2056" s="30">
        <v>0</v>
      </c>
    </row>
    <row r="2057" spans="1:30" hidden="1">
      <c r="A2057" s="30" t="s">
        <v>11119</v>
      </c>
      <c r="B2057" s="30" t="s">
        <v>11120</v>
      </c>
      <c r="C2057" s="30" t="b">
        <v>1</v>
      </c>
      <c r="D2057" s="30" t="s">
        <v>10931</v>
      </c>
      <c r="E2057" s="30" t="s">
        <v>10932</v>
      </c>
      <c r="F2057" s="30"/>
      <c r="G2057" s="30" t="s">
        <v>10932</v>
      </c>
      <c r="H2057" s="30">
        <v>10</v>
      </c>
      <c r="I2057" s="32">
        <v>42460</v>
      </c>
      <c r="J2057" s="32">
        <v>42388</v>
      </c>
      <c r="K2057" s="32">
        <v>41729</v>
      </c>
      <c r="L2057" s="32">
        <v>41688</v>
      </c>
      <c r="M2057" s="30">
        <v>467.4</v>
      </c>
      <c r="N2057" s="30">
        <v>0</v>
      </c>
      <c r="O2057" s="30">
        <v>0</v>
      </c>
      <c r="P2057" s="30">
        <v>0</v>
      </c>
      <c r="Q2057" s="30">
        <v>0</v>
      </c>
      <c r="R2057" s="30">
        <v>0</v>
      </c>
      <c r="S2057" s="30">
        <v>467.4</v>
      </c>
      <c r="T2057" s="30">
        <v>0</v>
      </c>
      <c r="U2057" s="30">
        <v>0</v>
      </c>
      <c r="V2057" s="30">
        <v>0</v>
      </c>
      <c r="W2057" s="30">
        <v>0</v>
      </c>
      <c r="X2057" s="30">
        <v>0</v>
      </c>
      <c r="Y2057" s="30">
        <v>0</v>
      </c>
      <c r="Z2057" s="30">
        <v>467.4</v>
      </c>
      <c r="AA2057" s="30">
        <v>0</v>
      </c>
      <c r="AB2057" s="30">
        <v>0</v>
      </c>
      <c r="AC2057" s="30">
        <v>0</v>
      </c>
      <c r="AD2057" s="30">
        <v>0</v>
      </c>
    </row>
    <row r="2058" spans="1:30" hidden="1">
      <c r="A2058" s="30" t="s">
        <v>11121</v>
      </c>
      <c r="B2058" s="30" t="s">
        <v>11122</v>
      </c>
      <c r="C2058" s="30" t="b">
        <v>1</v>
      </c>
      <c r="D2058" s="30" t="s">
        <v>10931</v>
      </c>
      <c r="E2058" s="30" t="s">
        <v>10932</v>
      </c>
      <c r="F2058" s="30"/>
      <c r="G2058" s="30" t="s">
        <v>10932</v>
      </c>
      <c r="H2058" s="30">
        <v>10</v>
      </c>
      <c r="I2058" s="32">
        <v>42460</v>
      </c>
      <c r="J2058" s="32">
        <v>42388</v>
      </c>
      <c r="K2058" s="32">
        <v>41729</v>
      </c>
      <c r="L2058" s="32">
        <v>41688</v>
      </c>
      <c r="M2058" s="30">
        <v>467.4</v>
      </c>
      <c r="N2058" s="30">
        <v>0</v>
      </c>
      <c r="O2058" s="30">
        <v>0</v>
      </c>
      <c r="P2058" s="30">
        <v>0</v>
      </c>
      <c r="Q2058" s="30">
        <v>0</v>
      </c>
      <c r="R2058" s="30">
        <v>0</v>
      </c>
      <c r="S2058" s="30">
        <v>467.4</v>
      </c>
      <c r="T2058" s="30">
        <v>0</v>
      </c>
      <c r="U2058" s="30">
        <v>0</v>
      </c>
      <c r="V2058" s="30">
        <v>0</v>
      </c>
      <c r="W2058" s="30">
        <v>0</v>
      </c>
      <c r="X2058" s="30">
        <v>0</v>
      </c>
      <c r="Y2058" s="30">
        <v>0</v>
      </c>
      <c r="Z2058" s="30">
        <v>467.4</v>
      </c>
      <c r="AA2058" s="30">
        <v>0</v>
      </c>
      <c r="AB2058" s="30">
        <v>0</v>
      </c>
      <c r="AC2058" s="30">
        <v>0</v>
      </c>
      <c r="AD2058" s="30">
        <v>0</v>
      </c>
    </row>
    <row r="2059" spans="1:30" hidden="1">
      <c r="A2059" s="30" t="s">
        <v>11123</v>
      </c>
      <c r="B2059" s="30" t="s">
        <v>11124</v>
      </c>
      <c r="C2059" s="30" t="b">
        <v>1</v>
      </c>
      <c r="D2059" s="30" t="s">
        <v>10931</v>
      </c>
      <c r="E2059" s="30" t="s">
        <v>10932</v>
      </c>
      <c r="F2059" s="30"/>
      <c r="G2059" s="30" t="s">
        <v>10932</v>
      </c>
      <c r="H2059" s="30">
        <v>10</v>
      </c>
      <c r="I2059" s="32">
        <v>42460</v>
      </c>
      <c r="J2059" s="32">
        <v>42388</v>
      </c>
      <c r="K2059" s="32">
        <v>41729</v>
      </c>
      <c r="L2059" s="32">
        <v>41688</v>
      </c>
      <c r="M2059" s="30">
        <v>467.4</v>
      </c>
      <c r="N2059" s="30">
        <v>0</v>
      </c>
      <c r="O2059" s="30">
        <v>0</v>
      </c>
      <c r="P2059" s="30">
        <v>0</v>
      </c>
      <c r="Q2059" s="30">
        <v>0</v>
      </c>
      <c r="R2059" s="30">
        <v>0</v>
      </c>
      <c r="S2059" s="30">
        <v>467.4</v>
      </c>
      <c r="T2059" s="30">
        <v>0</v>
      </c>
      <c r="U2059" s="30">
        <v>0</v>
      </c>
      <c r="V2059" s="30">
        <v>0</v>
      </c>
      <c r="W2059" s="30">
        <v>0</v>
      </c>
      <c r="X2059" s="30">
        <v>0</v>
      </c>
      <c r="Y2059" s="30">
        <v>0</v>
      </c>
      <c r="Z2059" s="30">
        <v>467.4</v>
      </c>
      <c r="AA2059" s="30">
        <v>0</v>
      </c>
      <c r="AB2059" s="30">
        <v>0</v>
      </c>
      <c r="AC2059" s="30">
        <v>0</v>
      </c>
      <c r="AD2059" s="30">
        <v>0</v>
      </c>
    </row>
    <row r="2060" spans="1:30" hidden="1">
      <c r="A2060" s="30" t="s">
        <v>11125</v>
      </c>
      <c r="B2060" s="30" t="s">
        <v>11126</v>
      </c>
      <c r="C2060" s="30" t="b">
        <v>1</v>
      </c>
      <c r="D2060" s="30" t="s">
        <v>10931</v>
      </c>
      <c r="E2060" s="30" t="s">
        <v>10932</v>
      </c>
      <c r="F2060" s="30"/>
      <c r="G2060" s="30" t="s">
        <v>10932</v>
      </c>
      <c r="H2060" s="30">
        <v>10</v>
      </c>
      <c r="I2060" s="32">
        <v>42460</v>
      </c>
      <c r="J2060" s="32">
        <v>42388</v>
      </c>
      <c r="K2060" s="32">
        <v>41729</v>
      </c>
      <c r="L2060" s="32">
        <v>41688</v>
      </c>
      <c r="M2060" s="30">
        <v>467.4</v>
      </c>
      <c r="N2060" s="30">
        <v>0</v>
      </c>
      <c r="O2060" s="30">
        <v>0</v>
      </c>
      <c r="P2060" s="30">
        <v>0</v>
      </c>
      <c r="Q2060" s="30">
        <v>0</v>
      </c>
      <c r="R2060" s="30">
        <v>0</v>
      </c>
      <c r="S2060" s="30">
        <v>467.4</v>
      </c>
      <c r="T2060" s="30">
        <v>0</v>
      </c>
      <c r="U2060" s="30">
        <v>0</v>
      </c>
      <c r="V2060" s="30">
        <v>0</v>
      </c>
      <c r="W2060" s="30">
        <v>0</v>
      </c>
      <c r="X2060" s="30">
        <v>0</v>
      </c>
      <c r="Y2060" s="30">
        <v>0</v>
      </c>
      <c r="Z2060" s="30">
        <v>467.4</v>
      </c>
      <c r="AA2060" s="30">
        <v>0</v>
      </c>
      <c r="AB2060" s="30">
        <v>0</v>
      </c>
      <c r="AC2060" s="30">
        <v>0</v>
      </c>
      <c r="AD2060" s="30">
        <v>0</v>
      </c>
    </row>
    <row r="2061" spans="1:30" hidden="1">
      <c r="A2061" s="30" t="s">
        <v>11127</v>
      </c>
      <c r="B2061" s="30" t="s">
        <v>11128</v>
      </c>
      <c r="C2061" s="30" t="b">
        <v>1</v>
      </c>
      <c r="D2061" s="30" t="s">
        <v>10931</v>
      </c>
      <c r="E2061" s="30" t="s">
        <v>10932</v>
      </c>
      <c r="F2061" s="30"/>
      <c r="G2061" s="30" t="s">
        <v>10932</v>
      </c>
      <c r="H2061" s="30">
        <v>10</v>
      </c>
      <c r="I2061" s="32">
        <v>42460</v>
      </c>
      <c r="J2061" s="32">
        <v>42388</v>
      </c>
      <c r="K2061" s="32">
        <v>41729</v>
      </c>
      <c r="L2061" s="32">
        <v>41688</v>
      </c>
      <c r="M2061" s="30">
        <v>467.4</v>
      </c>
      <c r="N2061" s="30">
        <v>0</v>
      </c>
      <c r="O2061" s="30">
        <v>0</v>
      </c>
      <c r="P2061" s="30">
        <v>0</v>
      </c>
      <c r="Q2061" s="30">
        <v>0</v>
      </c>
      <c r="R2061" s="30">
        <v>0</v>
      </c>
      <c r="S2061" s="30">
        <v>467.4</v>
      </c>
      <c r="T2061" s="30">
        <v>0</v>
      </c>
      <c r="U2061" s="30">
        <v>0</v>
      </c>
      <c r="V2061" s="30">
        <v>0</v>
      </c>
      <c r="W2061" s="30">
        <v>0</v>
      </c>
      <c r="X2061" s="30">
        <v>0</v>
      </c>
      <c r="Y2061" s="30">
        <v>0</v>
      </c>
      <c r="Z2061" s="30">
        <v>467.4</v>
      </c>
      <c r="AA2061" s="30">
        <v>0</v>
      </c>
      <c r="AB2061" s="30">
        <v>0</v>
      </c>
      <c r="AC2061" s="30">
        <v>0</v>
      </c>
      <c r="AD2061" s="30">
        <v>0</v>
      </c>
    </row>
    <row r="2062" spans="1:30" hidden="1">
      <c r="A2062" s="30" t="s">
        <v>11129</v>
      </c>
      <c r="B2062" s="30" t="s">
        <v>11130</v>
      </c>
      <c r="C2062" s="30" t="b">
        <v>1</v>
      </c>
      <c r="D2062" s="30" t="s">
        <v>10931</v>
      </c>
      <c r="E2062" s="30" t="s">
        <v>10932</v>
      </c>
      <c r="F2062" s="30"/>
      <c r="G2062" s="30" t="s">
        <v>10932</v>
      </c>
      <c r="H2062" s="30">
        <v>10</v>
      </c>
      <c r="I2062" s="32">
        <v>42460</v>
      </c>
      <c r="J2062" s="32">
        <v>42388</v>
      </c>
      <c r="K2062" s="32">
        <v>41729</v>
      </c>
      <c r="L2062" s="32">
        <v>41688</v>
      </c>
      <c r="M2062" s="30">
        <v>467.4</v>
      </c>
      <c r="N2062" s="30">
        <v>0</v>
      </c>
      <c r="O2062" s="30">
        <v>0</v>
      </c>
      <c r="P2062" s="30">
        <v>0</v>
      </c>
      <c r="Q2062" s="30">
        <v>0</v>
      </c>
      <c r="R2062" s="30">
        <v>0</v>
      </c>
      <c r="S2062" s="30">
        <v>467.4</v>
      </c>
      <c r="T2062" s="30">
        <v>0</v>
      </c>
      <c r="U2062" s="30">
        <v>0</v>
      </c>
      <c r="V2062" s="30">
        <v>0</v>
      </c>
      <c r="W2062" s="30">
        <v>0</v>
      </c>
      <c r="X2062" s="30">
        <v>0</v>
      </c>
      <c r="Y2062" s="30">
        <v>0</v>
      </c>
      <c r="Z2062" s="30">
        <v>467.4</v>
      </c>
      <c r="AA2062" s="30">
        <v>0</v>
      </c>
      <c r="AB2062" s="30">
        <v>0</v>
      </c>
      <c r="AC2062" s="30">
        <v>0</v>
      </c>
      <c r="AD2062" s="30">
        <v>0</v>
      </c>
    </row>
    <row r="2063" spans="1:30" hidden="1">
      <c r="A2063" s="30" t="s">
        <v>11131</v>
      </c>
      <c r="B2063" s="30" t="s">
        <v>11132</v>
      </c>
      <c r="C2063" s="30" t="b">
        <v>1</v>
      </c>
      <c r="D2063" s="30" t="s">
        <v>10931</v>
      </c>
      <c r="E2063" s="30" t="s">
        <v>10932</v>
      </c>
      <c r="F2063" s="30"/>
      <c r="G2063" s="30" t="s">
        <v>10932</v>
      </c>
      <c r="H2063" s="30">
        <v>10</v>
      </c>
      <c r="I2063" s="32">
        <v>42460</v>
      </c>
      <c r="J2063" s="32">
        <v>42388</v>
      </c>
      <c r="K2063" s="32">
        <v>41729</v>
      </c>
      <c r="L2063" s="32">
        <v>41688</v>
      </c>
      <c r="M2063" s="30">
        <v>467.4</v>
      </c>
      <c r="N2063" s="30">
        <v>0</v>
      </c>
      <c r="O2063" s="30">
        <v>0</v>
      </c>
      <c r="P2063" s="30">
        <v>0</v>
      </c>
      <c r="Q2063" s="30">
        <v>0</v>
      </c>
      <c r="R2063" s="30">
        <v>0</v>
      </c>
      <c r="S2063" s="30">
        <v>467.4</v>
      </c>
      <c r="T2063" s="30">
        <v>0</v>
      </c>
      <c r="U2063" s="30">
        <v>0</v>
      </c>
      <c r="V2063" s="30">
        <v>0</v>
      </c>
      <c r="W2063" s="30">
        <v>0</v>
      </c>
      <c r="X2063" s="30">
        <v>0</v>
      </c>
      <c r="Y2063" s="30">
        <v>0</v>
      </c>
      <c r="Z2063" s="30">
        <v>467.4</v>
      </c>
      <c r="AA2063" s="30">
        <v>0</v>
      </c>
      <c r="AB2063" s="30">
        <v>0</v>
      </c>
      <c r="AC2063" s="30">
        <v>0</v>
      </c>
      <c r="AD2063" s="30">
        <v>0</v>
      </c>
    </row>
    <row r="2064" spans="1:30" hidden="1">
      <c r="A2064" s="30" t="s">
        <v>11133</v>
      </c>
      <c r="B2064" s="30" t="s">
        <v>11134</v>
      </c>
      <c r="C2064" s="30" t="b">
        <v>1</v>
      </c>
      <c r="D2064" s="30" t="s">
        <v>10931</v>
      </c>
      <c r="E2064" s="30" t="s">
        <v>10932</v>
      </c>
      <c r="F2064" s="30"/>
      <c r="G2064" s="30" t="s">
        <v>10932</v>
      </c>
      <c r="H2064" s="30">
        <v>10</v>
      </c>
      <c r="I2064" s="32">
        <v>42460</v>
      </c>
      <c r="J2064" s="32">
        <v>42388</v>
      </c>
      <c r="K2064" s="32">
        <v>41729</v>
      </c>
      <c r="L2064" s="32">
        <v>41688</v>
      </c>
      <c r="M2064" s="30">
        <v>467.4</v>
      </c>
      <c r="N2064" s="30">
        <v>0</v>
      </c>
      <c r="O2064" s="30">
        <v>0</v>
      </c>
      <c r="P2064" s="30">
        <v>0</v>
      </c>
      <c r="Q2064" s="30">
        <v>0</v>
      </c>
      <c r="R2064" s="30">
        <v>0</v>
      </c>
      <c r="S2064" s="30">
        <v>467.4</v>
      </c>
      <c r="T2064" s="30">
        <v>0</v>
      </c>
      <c r="U2064" s="30">
        <v>0</v>
      </c>
      <c r="V2064" s="30">
        <v>0</v>
      </c>
      <c r="W2064" s="30">
        <v>0</v>
      </c>
      <c r="X2064" s="30">
        <v>0</v>
      </c>
      <c r="Y2064" s="30">
        <v>0</v>
      </c>
      <c r="Z2064" s="30">
        <v>467.4</v>
      </c>
      <c r="AA2064" s="30">
        <v>0</v>
      </c>
      <c r="AB2064" s="30">
        <v>0</v>
      </c>
      <c r="AC2064" s="30">
        <v>0</v>
      </c>
      <c r="AD2064" s="30">
        <v>0</v>
      </c>
    </row>
    <row r="2065" spans="1:30" hidden="1">
      <c r="A2065" s="30" t="s">
        <v>11135</v>
      </c>
      <c r="B2065" s="30" t="s">
        <v>11136</v>
      </c>
      <c r="C2065" s="30" t="b">
        <v>1</v>
      </c>
      <c r="D2065" s="30" t="s">
        <v>10931</v>
      </c>
      <c r="E2065" s="30" t="s">
        <v>10932</v>
      </c>
      <c r="F2065" s="30"/>
      <c r="G2065" s="30" t="s">
        <v>10932</v>
      </c>
      <c r="H2065" s="30">
        <v>10</v>
      </c>
      <c r="I2065" s="32">
        <v>42460</v>
      </c>
      <c r="J2065" s="32">
        <v>42388</v>
      </c>
      <c r="K2065" s="32">
        <v>41729</v>
      </c>
      <c r="L2065" s="32">
        <v>41688</v>
      </c>
      <c r="M2065" s="30">
        <v>467.4</v>
      </c>
      <c r="N2065" s="30">
        <v>0</v>
      </c>
      <c r="O2065" s="30">
        <v>0</v>
      </c>
      <c r="P2065" s="30">
        <v>0</v>
      </c>
      <c r="Q2065" s="30">
        <v>0</v>
      </c>
      <c r="R2065" s="30">
        <v>0</v>
      </c>
      <c r="S2065" s="30">
        <v>467.4</v>
      </c>
      <c r="T2065" s="30">
        <v>0</v>
      </c>
      <c r="U2065" s="30">
        <v>0</v>
      </c>
      <c r="V2065" s="30">
        <v>0</v>
      </c>
      <c r="W2065" s="30">
        <v>0</v>
      </c>
      <c r="X2065" s="30">
        <v>0</v>
      </c>
      <c r="Y2065" s="30">
        <v>0</v>
      </c>
      <c r="Z2065" s="30">
        <v>467.4</v>
      </c>
      <c r="AA2065" s="30">
        <v>0</v>
      </c>
      <c r="AB2065" s="30">
        <v>0</v>
      </c>
      <c r="AC2065" s="30">
        <v>0</v>
      </c>
      <c r="AD2065" s="30">
        <v>0</v>
      </c>
    </row>
    <row r="2066" spans="1:30" hidden="1">
      <c r="A2066" s="30" t="s">
        <v>11137</v>
      </c>
      <c r="B2066" s="30" t="s">
        <v>11138</v>
      </c>
      <c r="C2066" s="30" t="b">
        <v>1</v>
      </c>
      <c r="D2066" s="30" t="s">
        <v>10931</v>
      </c>
      <c r="E2066" s="30" t="s">
        <v>10932</v>
      </c>
      <c r="F2066" s="30"/>
      <c r="G2066" s="30" t="s">
        <v>10932</v>
      </c>
      <c r="H2066" s="30">
        <v>10</v>
      </c>
      <c r="I2066" s="32">
        <v>42460</v>
      </c>
      <c r="J2066" s="32">
        <v>42388</v>
      </c>
      <c r="K2066" s="32">
        <v>41729</v>
      </c>
      <c r="L2066" s="32">
        <v>41688</v>
      </c>
      <c r="M2066" s="30">
        <v>467.4</v>
      </c>
      <c r="N2066" s="30">
        <v>0</v>
      </c>
      <c r="O2066" s="30">
        <v>0</v>
      </c>
      <c r="P2066" s="30">
        <v>0</v>
      </c>
      <c r="Q2066" s="30">
        <v>0</v>
      </c>
      <c r="R2066" s="30">
        <v>0</v>
      </c>
      <c r="S2066" s="30">
        <v>467.4</v>
      </c>
      <c r="T2066" s="30">
        <v>0</v>
      </c>
      <c r="U2066" s="30">
        <v>0</v>
      </c>
      <c r="V2066" s="30">
        <v>0</v>
      </c>
      <c r="W2066" s="30">
        <v>0</v>
      </c>
      <c r="X2066" s="30">
        <v>0</v>
      </c>
      <c r="Y2066" s="30">
        <v>0</v>
      </c>
      <c r="Z2066" s="30">
        <v>467.4</v>
      </c>
      <c r="AA2066" s="30">
        <v>0</v>
      </c>
      <c r="AB2066" s="30">
        <v>0</v>
      </c>
      <c r="AC2066" s="30">
        <v>0</v>
      </c>
      <c r="AD2066" s="30">
        <v>0</v>
      </c>
    </row>
    <row r="2067" spans="1:30" hidden="1">
      <c r="A2067" s="30" t="s">
        <v>11139</v>
      </c>
      <c r="B2067" s="30" t="s">
        <v>11140</v>
      </c>
      <c r="C2067" s="30" t="b">
        <v>1</v>
      </c>
      <c r="D2067" s="30" t="s">
        <v>10931</v>
      </c>
      <c r="E2067" s="30" t="s">
        <v>10932</v>
      </c>
      <c r="F2067" s="30"/>
      <c r="G2067" s="30" t="s">
        <v>10932</v>
      </c>
      <c r="H2067" s="30">
        <v>10</v>
      </c>
      <c r="I2067" s="32">
        <v>42460</v>
      </c>
      <c r="J2067" s="32">
        <v>42388</v>
      </c>
      <c r="K2067" s="32">
        <v>41729</v>
      </c>
      <c r="L2067" s="32">
        <v>41688</v>
      </c>
      <c r="M2067" s="30">
        <v>467.4</v>
      </c>
      <c r="N2067" s="30">
        <v>0</v>
      </c>
      <c r="O2067" s="30">
        <v>0</v>
      </c>
      <c r="P2067" s="30">
        <v>0</v>
      </c>
      <c r="Q2067" s="30">
        <v>0</v>
      </c>
      <c r="R2067" s="30">
        <v>0</v>
      </c>
      <c r="S2067" s="30">
        <v>467.4</v>
      </c>
      <c r="T2067" s="30">
        <v>0</v>
      </c>
      <c r="U2067" s="30">
        <v>0</v>
      </c>
      <c r="V2067" s="30">
        <v>0</v>
      </c>
      <c r="W2067" s="30">
        <v>0</v>
      </c>
      <c r="X2067" s="30">
        <v>0</v>
      </c>
      <c r="Y2067" s="30">
        <v>0</v>
      </c>
      <c r="Z2067" s="30">
        <v>467.4</v>
      </c>
      <c r="AA2067" s="30">
        <v>0</v>
      </c>
      <c r="AB2067" s="30">
        <v>0</v>
      </c>
      <c r="AC2067" s="30">
        <v>0</v>
      </c>
      <c r="AD2067" s="30">
        <v>0</v>
      </c>
    </row>
    <row r="2068" spans="1:30" hidden="1">
      <c r="A2068" s="30" t="s">
        <v>11141</v>
      </c>
      <c r="B2068" s="30" t="s">
        <v>11142</v>
      </c>
      <c r="C2068" s="30" t="b">
        <v>1</v>
      </c>
      <c r="D2068" s="30" t="s">
        <v>10931</v>
      </c>
      <c r="E2068" s="30" t="s">
        <v>10932</v>
      </c>
      <c r="F2068" s="30"/>
      <c r="G2068" s="30" t="s">
        <v>10932</v>
      </c>
      <c r="H2068" s="30">
        <v>10</v>
      </c>
      <c r="I2068" s="32">
        <v>42460</v>
      </c>
      <c r="J2068" s="32">
        <v>42388</v>
      </c>
      <c r="K2068" s="32">
        <v>41729</v>
      </c>
      <c r="L2068" s="32">
        <v>41688</v>
      </c>
      <c r="M2068" s="30">
        <v>467.4</v>
      </c>
      <c r="N2068" s="30">
        <v>0</v>
      </c>
      <c r="O2068" s="30">
        <v>0</v>
      </c>
      <c r="P2068" s="30">
        <v>0</v>
      </c>
      <c r="Q2068" s="30">
        <v>0</v>
      </c>
      <c r="R2068" s="30">
        <v>0</v>
      </c>
      <c r="S2068" s="30">
        <v>467.4</v>
      </c>
      <c r="T2068" s="30">
        <v>0</v>
      </c>
      <c r="U2068" s="30">
        <v>0</v>
      </c>
      <c r="V2068" s="30">
        <v>0</v>
      </c>
      <c r="W2068" s="30">
        <v>0</v>
      </c>
      <c r="X2068" s="30">
        <v>0</v>
      </c>
      <c r="Y2068" s="30">
        <v>0</v>
      </c>
      <c r="Z2068" s="30">
        <v>467.4</v>
      </c>
      <c r="AA2068" s="30">
        <v>0</v>
      </c>
      <c r="AB2068" s="30">
        <v>0</v>
      </c>
      <c r="AC2068" s="30">
        <v>0</v>
      </c>
      <c r="AD2068" s="30">
        <v>0</v>
      </c>
    </row>
    <row r="2069" spans="1:30" hidden="1">
      <c r="A2069" s="30" t="s">
        <v>11143</v>
      </c>
      <c r="B2069" s="30" t="s">
        <v>11144</v>
      </c>
      <c r="C2069" s="30" t="b">
        <v>1</v>
      </c>
      <c r="D2069" s="30" t="s">
        <v>10931</v>
      </c>
      <c r="E2069" s="30" t="s">
        <v>10932</v>
      </c>
      <c r="F2069" s="30"/>
      <c r="G2069" s="30" t="s">
        <v>10932</v>
      </c>
      <c r="H2069" s="30">
        <v>10</v>
      </c>
      <c r="I2069" s="32">
        <v>42460</v>
      </c>
      <c r="J2069" s="32">
        <v>42388</v>
      </c>
      <c r="K2069" s="32">
        <v>41729</v>
      </c>
      <c r="L2069" s="32">
        <v>41688</v>
      </c>
      <c r="M2069" s="30">
        <v>467.4</v>
      </c>
      <c r="N2069" s="30">
        <v>0</v>
      </c>
      <c r="O2069" s="30">
        <v>0</v>
      </c>
      <c r="P2069" s="30">
        <v>0</v>
      </c>
      <c r="Q2069" s="30">
        <v>0</v>
      </c>
      <c r="R2069" s="30">
        <v>0</v>
      </c>
      <c r="S2069" s="30">
        <v>467.4</v>
      </c>
      <c r="T2069" s="30">
        <v>0</v>
      </c>
      <c r="U2069" s="30">
        <v>0</v>
      </c>
      <c r="V2069" s="30">
        <v>0</v>
      </c>
      <c r="W2069" s="30">
        <v>0</v>
      </c>
      <c r="X2069" s="30">
        <v>0</v>
      </c>
      <c r="Y2069" s="30">
        <v>0</v>
      </c>
      <c r="Z2069" s="30">
        <v>467.4</v>
      </c>
      <c r="AA2069" s="30">
        <v>0</v>
      </c>
      <c r="AB2069" s="30">
        <v>0</v>
      </c>
      <c r="AC2069" s="30">
        <v>0</v>
      </c>
      <c r="AD2069" s="30">
        <v>0</v>
      </c>
    </row>
    <row r="2070" spans="1:30" hidden="1">
      <c r="A2070" s="30" t="s">
        <v>11145</v>
      </c>
      <c r="B2070" s="30" t="s">
        <v>11146</v>
      </c>
      <c r="C2070" s="30" t="b">
        <v>1</v>
      </c>
      <c r="D2070" s="30" t="s">
        <v>10931</v>
      </c>
      <c r="E2070" s="30" t="s">
        <v>10932</v>
      </c>
      <c r="F2070" s="30"/>
      <c r="G2070" s="30" t="s">
        <v>10932</v>
      </c>
      <c r="H2070" s="30">
        <v>10</v>
      </c>
      <c r="I2070" s="32">
        <v>42460</v>
      </c>
      <c r="J2070" s="32">
        <v>42388</v>
      </c>
      <c r="K2070" s="32">
        <v>41729</v>
      </c>
      <c r="L2070" s="32">
        <v>41688</v>
      </c>
      <c r="M2070" s="30">
        <v>467.4</v>
      </c>
      <c r="N2070" s="30">
        <v>0</v>
      </c>
      <c r="O2070" s="30">
        <v>0</v>
      </c>
      <c r="P2070" s="30">
        <v>0</v>
      </c>
      <c r="Q2070" s="30">
        <v>0</v>
      </c>
      <c r="R2070" s="30">
        <v>0</v>
      </c>
      <c r="S2070" s="30">
        <v>467.4</v>
      </c>
      <c r="T2070" s="30">
        <v>0</v>
      </c>
      <c r="U2070" s="30">
        <v>0</v>
      </c>
      <c r="V2070" s="30">
        <v>0</v>
      </c>
      <c r="W2070" s="30">
        <v>0</v>
      </c>
      <c r="X2070" s="30">
        <v>0</v>
      </c>
      <c r="Y2070" s="30">
        <v>0</v>
      </c>
      <c r="Z2070" s="30">
        <v>467.4</v>
      </c>
      <c r="AA2070" s="30">
        <v>0</v>
      </c>
      <c r="AB2070" s="30">
        <v>0</v>
      </c>
      <c r="AC2070" s="30">
        <v>0</v>
      </c>
      <c r="AD2070" s="30">
        <v>0</v>
      </c>
    </row>
    <row r="2071" spans="1:30" hidden="1">
      <c r="A2071" s="30" t="s">
        <v>11147</v>
      </c>
      <c r="B2071" s="30" t="s">
        <v>11148</v>
      </c>
      <c r="C2071" s="30" t="b">
        <v>1</v>
      </c>
      <c r="D2071" s="30" t="s">
        <v>10931</v>
      </c>
      <c r="E2071" s="30" t="s">
        <v>10932</v>
      </c>
      <c r="F2071" s="30"/>
      <c r="G2071" s="30" t="s">
        <v>10932</v>
      </c>
      <c r="H2071" s="30">
        <v>10</v>
      </c>
      <c r="I2071" s="32">
        <v>42460</v>
      </c>
      <c r="J2071" s="32">
        <v>42388</v>
      </c>
      <c r="K2071" s="32">
        <v>41729</v>
      </c>
      <c r="L2071" s="32">
        <v>41688</v>
      </c>
      <c r="M2071" s="30">
        <v>467.4</v>
      </c>
      <c r="N2071" s="30">
        <v>0</v>
      </c>
      <c r="O2071" s="30">
        <v>0</v>
      </c>
      <c r="P2071" s="30">
        <v>0</v>
      </c>
      <c r="Q2071" s="30">
        <v>0</v>
      </c>
      <c r="R2071" s="30">
        <v>0</v>
      </c>
      <c r="S2071" s="30">
        <v>467.4</v>
      </c>
      <c r="T2071" s="30">
        <v>0</v>
      </c>
      <c r="U2071" s="30">
        <v>0</v>
      </c>
      <c r="V2071" s="30">
        <v>0</v>
      </c>
      <c r="W2071" s="30">
        <v>0</v>
      </c>
      <c r="X2071" s="30">
        <v>0</v>
      </c>
      <c r="Y2071" s="30">
        <v>0</v>
      </c>
      <c r="Z2071" s="30">
        <v>467.4</v>
      </c>
      <c r="AA2071" s="30">
        <v>0</v>
      </c>
      <c r="AB2071" s="30">
        <v>0</v>
      </c>
      <c r="AC2071" s="30">
        <v>0</v>
      </c>
      <c r="AD2071" s="30">
        <v>0</v>
      </c>
    </row>
    <row r="2072" spans="1:30" hidden="1">
      <c r="A2072" s="30" t="s">
        <v>11149</v>
      </c>
      <c r="B2072" s="30" t="s">
        <v>11150</v>
      </c>
      <c r="C2072" s="30" t="b">
        <v>1</v>
      </c>
      <c r="D2072" s="30" t="s">
        <v>10931</v>
      </c>
      <c r="E2072" s="30" t="s">
        <v>10932</v>
      </c>
      <c r="F2072" s="30"/>
      <c r="G2072" s="30" t="s">
        <v>10932</v>
      </c>
      <c r="H2072" s="30">
        <v>10</v>
      </c>
      <c r="I2072" s="32">
        <v>42460</v>
      </c>
      <c r="J2072" s="32">
        <v>42388</v>
      </c>
      <c r="K2072" s="32">
        <v>41729</v>
      </c>
      <c r="L2072" s="32">
        <v>41688</v>
      </c>
      <c r="M2072" s="30">
        <v>256.5</v>
      </c>
      <c r="N2072" s="30">
        <v>0</v>
      </c>
      <c r="O2072" s="30">
        <v>0</v>
      </c>
      <c r="P2072" s="30">
        <v>0</v>
      </c>
      <c r="Q2072" s="30">
        <v>0</v>
      </c>
      <c r="R2072" s="30">
        <v>0</v>
      </c>
      <c r="S2072" s="30">
        <v>256.5</v>
      </c>
      <c r="T2072" s="30">
        <v>0</v>
      </c>
      <c r="U2072" s="30">
        <v>0</v>
      </c>
      <c r="V2072" s="30">
        <v>0</v>
      </c>
      <c r="W2072" s="30">
        <v>0</v>
      </c>
      <c r="X2072" s="30">
        <v>0</v>
      </c>
      <c r="Y2072" s="30">
        <v>0</v>
      </c>
      <c r="Z2072" s="30">
        <v>256.5</v>
      </c>
      <c r="AA2072" s="30">
        <v>0</v>
      </c>
      <c r="AB2072" s="30">
        <v>0</v>
      </c>
      <c r="AC2072" s="30">
        <v>0</v>
      </c>
      <c r="AD2072" s="30">
        <v>0</v>
      </c>
    </row>
    <row r="2073" spans="1:30" hidden="1">
      <c r="A2073" s="30" t="s">
        <v>11151</v>
      </c>
      <c r="B2073" s="30" t="s">
        <v>11152</v>
      </c>
      <c r="C2073" s="30" t="b">
        <v>1</v>
      </c>
      <c r="D2073" s="30" t="s">
        <v>10931</v>
      </c>
      <c r="E2073" s="30" t="s">
        <v>10932</v>
      </c>
      <c r="F2073" s="30"/>
      <c r="G2073" s="30" t="s">
        <v>10932</v>
      </c>
      <c r="H2073" s="30">
        <v>10</v>
      </c>
      <c r="I2073" s="32">
        <v>42460</v>
      </c>
      <c r="J2073" s="32">
        <v>42388</v>
      </c>
      <c r="K2073" s="32">
        <v>41729</v>
      </c>
      <c r="L2073" s="32">
        <v>41688</v>
      </c>
      <c r="M2073" s="30">
        <v>256.5</v>
      </c>
      <c r="N2073" s="30">
        <v>0</v>
      </c>
      <c r="O2073" s="30">
        <v>0</v>
      </c>
      <c r="P2073" s="30">
        <v>0</v>
      </c>
      <c r="Q2073" s="30">
        <v>0</v>
      </c>
      <c r="R2073" s="30">
        <v>0</v>
      </c>
      <c r="S2073" s="30">
        <v>256.5</v>
      </c>
      <c r="T2073" s="30">
        <v>0</v>
      </c>
      <c r="U2073" s="30">
        <v>0</v>
      </c>
      <c r="V2073" s="30">
        <v>0</v>
      </c>
      <c r="W2073" s="30">
        <v>0</v>
      </c>
      <c r="X2073" s="30">
        <v>0</v>
      </c>
      <c r="Y2073" s="30">
        <v>0</v>
      </c>
      <c r="Z2073" s="30">
        <v>256.5</v>
      </c>
      <c r="AA2073" s="30">
        <v>0</v>
      </c>
      <c r="AB2073" s="30">
        <v>0</v>
      </c>
      <c r="AC2073" s="30">
        <v>0</v>
      </c>
      <c r="AD2073" s="30">
        <v>0</v>
      </c>
    </row>
    <row r="2074" spans="1:30" hidden="1">
      <c r="A2074" s="30" t="s">
        <v>11153</v>
      </c>
      <c r="B2074" s="30" t="s">
        <v>11154</v>
      </c>
      <c r="C2074" s="30" t="b">
        <v>1</v>
      </c>
      <c r="D2074" s="30" t="s">
        <v>10931</v>
      </c>
      <c r="E2074" s="30" t="s">
        <v>10932</v>
      </c>
      <c r="F2074" s="30"/>
      <c r="G2074" s="30" t="s">
        <v>10932</v>
      </c>
      <c r="H2074" s="30">
        <v>10</v>
      </c>
      <c r="I2074" s="32">
        <v>42460</v>
      </c>
      <c r="J2074" s="32">
        <v>42388</v>
      </c>
      <c r="K2074" s="32">
        <v>41729</v>
      </c>
      <c r="L2074" s="32">
        <v>41688</v>
      </c>
      <c r="M2074" s="30">
        <v>256.5</v>
      </c>
      <c r="N2074" s="30">
        <v>0</v>
      </c>
      <c r="O2074" s="30">
        <v>0</v>
      </c>
      <c r="P2074" s="30">
        <v>0</v>
      </c>
      <c r="Q2074" s="30">
        <v>0</v>
      </c>
      <c r="R2074" s="30">
        <v>0</v>
      </c>
      <c r="S2074" s="30">
        <v>256.5</v>
      </c>
      <c r="T2074" s="30">
        <v>0</v>
      </c>
      <c r="U2074" s="30">
        <v>0</v>
      </c>
      <c r="V2074" s="30">
        <v>0</v>
      </c>
      <c r="W2074" s="30">
        <v>0</v>
      </c>
      <c r="X2074" s="30">
        <v>0</v>
      </c>
      <c r="Y2074" s="30">
        <v>0</v>
      </c>
      <c r="Z2074" s="30">
        <v>256.5</v>
      </c>
      <c r="AA2074" s="30">
        <v>0</v>
      </c>
      <c r="AB2074" s="30">
        <v>0</v>
      </c>
      <c r="AC2074" s="30">
        <v>0</v>
      </c>
      <c r="AD2074" s="30">
        <v>0</v>
      </c>
    </row>
    <row r="2075" spans="1:30" hidden="1">
      <c r="A2075" s="30" t="s">
        <v>11155</v>
      </c>
      <c r="B2075" s="30" t="s">
        <v>11156</v>
      </c>
      <c r="C2075" s="30" t="b">
        <v>1</v>
      </c>
      <c r="D2075" s="30" t="s">
        <v>10931</v>
      </c>
      <c r="E2075" s="30" t="s">
        <v>10932</v>
      </c>
      <c r="F2075" s="30"/>
      <c r="G2075" s="30" t="s">
        <v>10932</v>
      </c>
      <c r="H2075" s="30">
        <v>10</v>
      </c>
      <c r="I2075" s="32">
        <v>42460</v>
      </c>
      <c r="J2075" s="32">
        <v>42388</v>
      </c>
      <c r="K2075" s="32">
        <v>41729</v>
      </c>
      <c r="L2075" s="32">
        <v>41688</v>
      </c>
      <c r="M2075" s="30">
        <v>256.5</v>
      </c>
      <c r="N2075" s="30">
        <v>0</v>
      </c>
      <c r="O2075" s="30">
        <v>0</v>
      </c>
      <c r="P2075" s="30">
        <v>0</v>
      </c>
      <c r="Q2075" s="30">
        <v>0</v>
      </c>
      <c r="R2075" s="30">
        <v>0</v>
      </c>
      <c r="S2075" s="30">
        <v>256.5</v>
      </c>
      <c r="T2075" s="30">
        <v>0</v>
      </c>
      <c r="U2075" s="30">
        <v>0</v>
      </c>
      <c r="V2075" s="30">
        <v>0</v>
      </c>
      <c r="W2075" s="30">
        <v>0</v>
      </c>
      <c r="X2075" s="30">
        <v>0</v>
      </c>
      <c r="Y2075" s="30">
        <v>0</v>
      </c>
      <c r="Z2075" s="30">
        <v>256.5</v>
      </c>
      <c r="AA2075" s="30">
        <v>0</v>
      </c>
      <c r="AB2075" s="30">
        <v>0</v>
      </c>
      <c r="AC2075" s="30">
        <v>0</v>
      </c>
      <c r="AD2075" s="30">
        <v>0</v>
      </c>
    </row>
    <row r="2076" spans="1:30" hidden="1">
      <c r="A2076" s="30" t="s">
        <v>11157</v>
      </c>
      <c r="B2076" s="30" t="s">
        <v>11158</v>
      </c>
      <c r="C2076" s="30" t="b">
        <v>1</v>
      </c>
      <c r="D2076" s="30" t="s">
        <v>10931</v>
      </c>
      <c r="E2076" s="30" t="s">
        <v>10932</v>
      </c>
      <c r="F2076" s="30"/>
      <c r="G2076" s="30" t="s">
        <v>10932</v>
      </c>
      <c r="H2076" s="30">
        <v>10</v>
      </c>
      <c r="I2076" s="32">
        <v>42460</v>
      </c>
      <c r="J2076" s="32">
        <v>42388</v>
      </c>
      <c r="K2076" s="32">
        <v>41729</v>
      </c>
      <c r="L2076" s="32">
        <v>41688</v>
      </c>
      <c r="M2076" s="30">
        <v>256.5</v>
      </c>
      <c r="N2076" s="30">
        <v>0</v>
      </c>
      <c r="O2076" s="30">
        <v>0</v>
      </c>
      <c r="P2076" s="30">
        <v>0</v>
      </c>
      <c r="Q2076" s="30">
        <v>0</v>
      </c>
      <c r="R2076" s="30">
        <v>0</v>
      </c>
      <c r="S2076" s="30">
        <v>256.5</v>
      </c>
      <c r="T2076" s="30">
        <v>0</v>
      </c>
      <c r="U2076" s="30">
        <v>0</v>
      </c>
      <c r="V2076" s="30">
        <v>0</v>
      </c>
      <c r="W2076" s="30">
        <v>0</v>
      </c>
      <c r="X2076" s="30">
        <v>0</v>
      </c>
      <c r="Y2076" s="30">
        <v>0</v>
      </c>
      <c r="Z2076" s="30">
        <v>256.5</v>
      </c>
      <c r="AA2076" s="30">
        <v>0</v>
      </c>
      <c r="AB2076" s="30">
        <v>0</v>
      </c>
      <c r="AC2076" s="30">
        <v>0</v>
      </c>
      <c r="AD2076" s="30">
        <v>0</v>
      </c>
    </row>
    <row r="2077" spans="1:30" hidden="1">
      <c r="A2077" s="30" t="s">
        <v>11159</v>
      </c>
      <c r="B2077" s="30" t="s">
        <v>11160</v>
      </c>
      <c r="C2077" s="30" t="b">
        <v>1</v>
      </c>
      <c r="D2077" s="30" t="s">
        <v>10931</v>
      </c>
      <c r="E2077" s="30" t="s">
        <v>10932</v>
      </c>
      <c r="F2077" s="30"/>
      <c r="G2077" s="30" t="s">
        <v>10932</v>
      </c>
      <c r="H2077" s="30">
        <v>10</v>
      </c>
      <c r="I2077" s="32">
        <v>42460</v>
      </c>
      <c r="J2077" s="32">
        <v>42388</v>
      </c>
      <c r="K2077" s="32">
        <v>41729</v>
      </c>
      <c r="L2077" s="32">
        <v>41688</v>
      </c>
      <c r="M2077" s="30">
        <v>256.5</v>
      </c>
      <c r="N2077" s="30">
        <v>0</v>
      </c>
      <c r="O2077" s="30">
        <v>0</v>
      </c>
      <c r="P2077" s="30">
        <v>0</v>
      </c>
      <c r="Q2077" s="30">
        <v>0</v>
      </c>
      <c r="R2077" s="30">
        <v>0</v>
      </c>
      <c r="S2077" s="30">
        <v>256.5</v>
      </c>
      <c r="T2077" s="30">
        <v>0</v>
      </c>
      <c r="U2077" s="30">
        <v>0</v>
      </c>
      <c r="V2077" s="30">
        <v>0</v>
      </c>
      <c r="W2077" s="30">
        <v>0</v>
      </c>
      <c r="X2077" s="30">
        <v>0</v>
      </c>
      <c r="Y2077" s="30">
        <v>0</v>
      </c>
      <c r="Z2077" s="30">
        <v>256.5</v>
      </c>
      <c r="AA2077" s="30">
        <v>0</v>
      </c>
      <c r="AB2077" s="30">
        <v>0</v>
      </c>
      <c r="AC2077" s="30">
        <v>0</v>
      </c>
      <c r="AD2077" s="30">
        <v>0</v>
      </c>
    </row>
    <row r="2078" spans="1:30" hidden="1">
      <c r="A2078" s="30" t="s">
        <v>11161</v>
      </c>
      <c r="B2078" s="30" t="s">
        <v>11162</v>
      </c>
      <c r="C2078" s="30" t="b">
        <v>1</v>
      </c>
      <c r="D2078" s="30" t="s">
        <v>10931</v>
      </c>
      <c r="E2078" s="30" t="s">
        <v>10932</v>
      </c>
      <c r="F2078" s="30"/>
      <c r="G2078" s="30" t="s">
        <v>10932</v>
      </c>
      <c r="H2078" s="30">
        <v>10</v>
      </c>
      <c r="I2078" s="32">
        <v>42460</v>
      </c>
      <c r="J2078" s="32">
        <v>42388</v>
      </c>
      <c r="K2078" s="32">
        <v>41729</v>
      </c>
      <c r="L2078" s="32">
        <v>41688</v>
      </c>
      <c r="M2078" s="30">
        <v>256.5</v>
      </c>
      <c r="N2078" s="30">
        <v>0</v>
      </c>
      <c r="O2078" s="30">
        <v>0</v>
      </c>
      <c r="P2078" s="30">
        <v>0</v>
      </c>
      <c r="Q2078" s="30">
        <v>0</v>
      </c>
      <c r="R2078" s="30">
        <v>0</v>
      </c>
      <c r="S2078" s="30">
        <v>256.5</v>
      </c>
      <c r="T2078" s="30">
        <v>0</v>
      </c>
      <c r="U2078" s="30">
        <v>0</v>
      </c>
      <c r="V2078" s="30">
        <v>0</v>
      </c>
      <c r="W2078" s="30">
        <v>0</v>
      </c>
      <c r="X2078" s="30">
        <v>0</v>
      </c>
      <c r="Y2078" s="30">
        <v>0</v>
      </c>
      <c r="Z2078" s="30">
        <v>256.5</v>
      </c>
      <c r="AA2078" s="30">
        <v>0</v>
      </c>
      <c r="AB2078" s="30">
        <v>0</v>
      </c>
      <c r="AC2078" s="30">
        <v>0</v>
      </c>
      <c r="AD2078" s="30">
        <v>0</v>
      </c>
    </row>
    <row r="2079" spans="1:30" hidden="1">
      <c r="A2079" s="30" t="s">
        <v>11163</v>
      </c>
      <c r="B2079" s="30" t="s">
        <v>11164</v>
      </c>
      <c r="C2079" s="30" t="b">
        <v>1</v>
      </c>
      <c r="D2079" s="30" t="s">
        <v>10931</v>
      </c>
      <c r="E2079" s="30" t="s">
        <v>10932</v>
      </c>
      <c r="F2079" s="30"/>
      <c r="G2079" s="30" t="s">
        <v>10932</v>
      </c>
      <c r="H2079" s="30">
        <v>10</v>
      </c>
      <c r="I2079" s="32">
        <v>42460</v>
      </c>
      <c r="J2079" s="32">
        <v>42388</v>
      </c>
      <c r="K2079" s="32">
        <v>41729</v>
      </c>
      <c r="L2079" s="32">
        <v>41688</v>
      </c>
      <c r="M2079" s="30">
        <v>256.5</v>
      </c>
      <c r="N2079" s="30">
        <v>0</v>
      </c>
      <c r="O2079" s="30">
        <v>0</v>
      </c>
      <c r="P2079" s="30">
        <v>0</v>
      </c>
      <c r="Q2079" s="30">
        <v>0</v>
      </c>
      <c r="R2079" s="30">
        <v>0</v>
      </c>
      <c r="S2079" s="30">
        <v>256.5</v>
      </c>
      <c r="T2079" s="30">
        <v>0</v>
      </c>
      <c r="U2079" s="30">
        <v>0</v>
      </c>
      <c r="V2079" s="30">
        <v>0</v>
      </c>
      <c r="W2079" s="30">
        <v>0</v>
      </c>
      <c r="X2079" s="30">
        <v>0</v>
      </c>
      <c r="Y2079" s="30">
        <v>0</v>
      </c>
      <c r="Z2079" s="30">
        <v>256.5</v>
      </c>
      <c r="AA2079" s="30">
        <v>0</v>
      </c>
      <c r="AB2079" s="30">
        <v>0</v>
      </c>
      <c r="AC2079" s="30">
        <v>0</v>
      </c>
      <c r="AD2079" s="30">
        <v>0</v>
      </c>
    </row>
    <row r="2080" spans="1:30" hidden="1">
      <c r="A2080" s="30" t="s">
        <v>11165</v>
      </c>
      <c r="B2080" s="30" t="s">
        <v>11166</v>
      </c>
      <c r="C2080" s="30" t="b">
        <v>1</v>
      </c>
      <c r="D2080" s="30" t="s">
        <v>10931</v>
      </c>
      <c r="E2080" s="30" t="s">
        <v>10932</v>
      </c>
      <c r="F2080" s="30"/>
      <c r="G2080" s="30" t="s">
        <v>10932</v>
      </c>
      <c r="H2080" s="30">
        <v>10</v>
      </c>
      <c r="I2080" s="32">
        <v>42460</v>
      </c>
      <c r="J2080" s="32">
        <v>42388</v>
      </c>
      <c r="K2080" s="32">
        <v>41729</v>
      </c>
      <c r="L2080" s="32">
        <v>41688</v>
      </c>
      <c r="M2080" s="30">
        <v>256.5</v>
      </c>
      <c r="N2080" s="30">
        <v>0</v>
      </c>
      <c r="O2080" s="30">
        <v>0</v>
      </c>
      <c r="P2080" s="30">
        <v>0</v>
      </c>
      <c r="Q2080" s="30">
        <v>0</v>
      </c>
      <c r="R2080" s="30">
        <v>0</v>
      </c>
      <c r="S2080" s="30">
        <v>256.5</v>
      </c>
      <c r="T2080" s="30">
        <v>0</v>
      </c>
      <c r="U2080" s="30">
        <v>0</v>
      </c>
      <c r="V2080" s="30">
        <v>0</v>
      </c>
      <c r="W2080" s="30">
        <v>0</v>
      </c>
      <c r="X2080" s="30">
        <v>0</v>
      </c>
      <c r="Y2080" s="30">
        <v>0</v>
      </c>
      <c r="Z2080" s="30">
        <v>256.5</v>
      </c>
      <c r="AA2080" s="30">
        <v>0</v>
      </c>
      <c r="AB2080" s="30">
        <v>0</v>
      </c>
      <c r="AC2080" s="30">
        <v>0</v>
      </c>
      <c r="AD2080" s="30">
        <v>0</v>
      </c>
    </row>
    <row r="2081" spans="1:30" hidden="1">
      <c r="A2081" s="30" t="s">
        <v>11167</v>
      </c>
      <c r="B2081" s="30" t="s">
        <v>11168</v>
      </c>
      <c r="C2081" s="30" t="b">
        <v>1</v>
      </c>
      <c r="D2081" s="30" t="s">
        <v>10931</v>
      </c>
      <c r="E2081" s="30" t="s">
        <v>10932</v>
      </c>
      <c r="F2081" s="30"/>
      <c r="G2081" s="30" t="s">
        <v>10932</v>
      </c>
      <c r="H2081" s="30">
        <v>10</v>
      </c>
      <c r="I2081" s="32">
        <v>42460</v>
      </c>
      <c r="J2081" s="32">
        <v>42388</v>
      </c>
      <c r="K2081" s="32">
        <v>41729</v>
      </c>
      <c r="L2081" s="32">
        <v>41688</v>
      </c>
      <c r="M2081" s="30">
        <v>256.5</v>
      </c>
      <c r="N2081" s="30">
        <v>0</v>
      </c>
      <c r="O2081" s="30">
        <v>0</v>
      </c>
      <c r="P2081" s="30">
        <v>0</v>
      </c>
      <c r="Q2081" s="30">
        <v>0</v>
      </c>
      <c r="R2081" s="30">
        <v>0</v>
      </c>
      <c r="S2081" s="30">
        <v>256.5</v>
      </c>
      <c r="T2081" s="30">
        <v>0</v>
      </c>
      <c r="U2081" s="30">
        <v>0</v>
      </c>
      <c r="V2081" s="30">
        <v>0</v>
      </c>
      <c r="W2081" s="30">
        <v>0</v>
      </c>
      <c r="X2081" s="30">
        <v>0</v>
      </c>
      <c r="Y2081" s="30">
        <v>0</v>
      </c>
      <c r="Z2081" s="30">
        <v>256.5</v>
      </c>
      <c r="AA2081" s="30">
        <v>0</v>
      </c>
      <c r="AB2081" s="30">
        <v>0</v>
      </c>
      <c r="AC2081" s="30">
        <v>0</v>
      </c>
      <c r="AD2081" s="30">
        <v>0</v>
      </c>
    </row>
    <row r="2082" spans="1:30" hidden="1">
      <c r="A2082" s="30" t="s">
        <v>11169</v>
      </c>
      <c r="B2082" s="30" t="s">
        <v>11170</v>
      </c>
      <c r="C2082" s="30" t="b">
        <v>1</v>
      </c>
      <c r="D2082" s="30" t="s">
        <v>10931</v>
      </c>
      <c r="E2082" s="30" t="s">
        <v>10932</v>
      </c>
      <c r="F2082" s="30"/>
      <c r="G2082" s="30" t="s">
        <v>10932</v>
      </c>
      <c r="H2082" s="30">
        <v>10</v>
      </c>
      <c r="I2082" s="32">
        <v>42460</v>
      </c>
      <c r="J2082" s="32">
        <v>42388</v>
      </c>
      <c r="K2082" s="32">
        <v>41729</v>
      </c>
      <c r="L2082" s="32">
        <v>41520</v>
      </c>
      <c r="M2082" s="30">
        <v>175</v>
      </c>
      <c r="N2082" s="30">
        <v>0</v>
      </c>
      <c r="O2082" s="30">
        <v>0</v>
      </c>
      <c r="P2082" s="30">
        <v>0</v>
      </c>
      <c r="Q2082" s="30">
        <v>0</v>
      </c>
      <c r="R2082" s="30">
        <v>0</v>
      </c>
      <c r="S2082" s="30">
        <v>175</v>
      </c>
      <c r="T2082" s="30">
        <v>0</v>
      </c>
      <c r="U2082" s="30">
        <v>0</v>
      </c>
      <c r="V2082" s="30">
        <v>0</v>
      </c>
      <c r="W2082" s="30">
        <v>0</v>
      </c>
      <c r="X2082" s="30">
        <v>0</v>
      </c>
      <c r="Y2082" s="30">
        <v>0</v>
      </c>
      <c r="Z2082" s="30">
        <v>175</v>
      </c>
      <c r="AA2082" s="30">
        <v>0</v>
      </c>
      <c r="AB2082" s="30">
        <v>0</v>
      </c>
      <c r="AC2082" s="30">
        <v>0</v>
      </c>
      <c r="AD2082" s="30">
        <v>0</v>
      </c>
    </row>
    <row r="2083" spans="1:30" hidden="1">
      <c r="A2083" s="30" t="s">
        <v>11171</v>
      </c>
      <c r="B2083" s="30" t="s">
        <v>11172</v>
      </c>
      <c r="C2083" s="30" t="b">
        <v>1</v>
      </c>
      <c r="D2083" s="30" t="s">
        <v>10931</v>
      </c>
      <c r="E2083" s="30" t="s">
        <v>10932</v>
      </c>
      <c r="F2083" s="30"/>
      <c r="G2083" s="30" t="s">
        <v>10932</v>
      </c>
      <c r="H2083" s="30">
        <v>10</v>
      </c>
      <c r="I2083" s="32">
        <v>42460</v>
      </c>
      <c r="J2083" s="32">
        <v>42388</v>
      </c>
      <c r="K2083" s="32">
        <v>41729</v>
      </c>
      <c r="L2083" s="32">
        <v>41599</v>
      </c>
      <c r="M2083" s="30">
        <v>261.06</v>
      </c>
      <c r="N2083" s="30">
        <v>0</v>
      </c>
      <c r="O2083" s="30">
        <v>0</v>
      </c>
      <c r="P2083" s="30">
        <v>0</v>
      </c>
      <c r="Q2083" s="30">
        <v>0</v>
      </c>
      <c r="R2083" s="30">
        <v>0</v>
      </c>
      <c r="S2083" s="30">
        <v>261.06</v>
      </c>
      <c r="T2083" s="30">
        <v>0</v>
      </c>
      <c r="U2083" s="30">
        <v>0</v>
      </c>
      <c r="V2083" s="30">
        <v>0</v>
      </c>
      <c r="W2083" s="30">
        <v>0</v>
      </c>
      <c r="X2083" s="30">
        <v>0</v>
      </c>
      <c r="Y2083" s="30">
        <v>0</v>
      </c>
      <c r="Z2083" s="30">
        <v>261.06</v>
      </c>
      <c r="AA2083" s="30">
        <v>261.06</v>
      </c>
      <c r="AB2083" s="30">
        <v>0</v>
      </c>
      <c r="AC2083" s="30">
        <v>0</v>
      </c>
      <c r="AD2083" s="30">
        <v>0</v>
      </c>
    </row>
    <row r="2084" spans="1:30" hidden="1">
      <c r="A2084" s="30" t="s">
        <v>11173</v>
      </c>
      <c r="B2084" s="30" t="s">
        <v>11174</v>
      </c>
      <c r="C2084" s="30" t="b">
        <v>1</v>
      </c>
      <c r="D2084" s="30" t="s">
        <v>10931</v>
      </c>
      <c r="E2084" s="30" t="s">
        <v>10932</v>
      </c>
      <c r="F2084" s="30"/>
      <c r="G2084" s="30" t="s">
        <v>10932</v>
      </c>
      <c r="H2084" s="30">
        <v>10</v>
      </c>
      <c r="I2084" s="32">
        <v>42460</v>
      </c>
      <c r="J2084" s="32">
        <v>42388</v>
      </c>
      <c r="K2084" s="32">
        <v>41729</v>
      </c>
      <c r="L2084" s="32">
        <v>41599</v>
      </c>
      <c r="M2084" s="30">
        <v>294.12</v>
      </c>
      <c r="N2084" s="30">
        <v>0</v>
      </c>
      <c r="O2084" s="30">
        <v>0</v>
      </c>
      <c r="P2084" s="30">
        <v>0</v>
      </c>
      <c r="Q2084" s="30">
        <v>0</v>
      </c>
      <c r="R2084" s="30">
        <v>0</v>
      </c>
      <c r="S2084" s="30">
        <v>294.12</v>
      </c>
      <c r="T2084" s="30">
        <v>0</v>
      </c>
      <c r="U2084" s="30">
        <v>0</v>
      </c>
      <c r="V2084" s="30">
        <v>0</v>
      </c>
      <c r="W2084" s="30">
        <v>0</v>
      </c>
      <c r="X2084" s="30">
        <v>0</v>
      </c>
      <c r="Y2084" s="30">
        <v>0</v>
      </c>
      <c r="Z2084" s="30">
        <v>294.12</v>
      </c>
      <c r="AA2084" s="30">
        <v>294.12</v>
      </c>
      <c r="AB2084" s="30">
        <v>0</v>
      </c>
      <c r="AC2084" s="30">
        <v>0</v>
      </c>
      <c r="AD2084" s="30">
        <v>0</v>
      </c>
    </row>
    <row r="2085" spans="1:30" hidden="1">
      <c r="A2085" s="30" t="s">
        <v>11175</v>
      </c>
      <c r="B2085" s="30" t="s">
        <v>11176</v>
      </c>
      <c r="C2085" s="30" t="b">
        <v>1</v>
      </c>
      <c r="D2085" s="30" t="s">
        <v>10931</v>
      </c>
      <c r="E2085" s="30" t="s">
        <v>10932</v>
      </c>
      <c r="F2085" s="30"/>
      <c r="G2085" s="30" t="s">
        <v>10932</v>
      </c>
      <c r="H2085" s="30">
        <v>10</v>
      </c>
      <c r="I2085" s="32">
        <v>42460</v>
      </c>
      <c r="J2085" s="32">
        <v>42388</v>
      </c>
      <c r="K2085" s="32">
        <v>41729</v>
      </c>
      <c r="L2085" s="32">
        <v>41599</v>
      </c>
      <c r="M2085" s="30">
        <v>279.3</v>
      </c>
      <c r="N2085" s="30">
        <v>0</v>
      </c>
      <c r="O2085" s="30">
        <v>0</v>
      </c>
      <c r="P2085" s="30">
        <v>0</v>
      </c>
      <c r="Q2085" s="30">
        <v>0</v>
      </c>
      <c r="R2085" s="30">
        <v>0</v>
      </c>
      <c r="S2085" s="30">
        <v>279.3</v>
      </c>
      <c r="T2085" s="30">
        <v>0</v>
      </c>
      <c r="U2085" s="30">
        <v>0</v>
      </c>
      <c r="V2085" s="30">
        <v>0</v>
      </c>
      <c r="W2085" s="30">
        <v>0</v>
      </c>
      <c r="X2085" s="30">
        <v>0</v>
      </c>
      <c r="Y2085" s="30">
        <v>0</v>
      </c>
      <c r="Z2085" s="30">
        <v>279.3</v>
      </c>
      <c r="AA2085" s="30">
        <v>279.3</v>
      </c>
      <c r="AB2085" s="30">
        <v>0</v>
      </c>
      <c r="AC2085" s="30">
        <v>0</v>
      </c>
      <c r="AD2085" s="30">
        <v>0</v>
      </c>
    </row>
    <row r="2086" spans="1:30" hidden="1">
      <c r="A2086" s="30" t="s">
        <v>11177</v>
      </c>
      <c r="B2086" s="30" t="s">
        <v>11178</v>
      </c>
      <c r="C2086" s="30" t="b">
        <v>1</v>
      </c>
      <c r="D2086" s="30" t="s">
        <v>10931</v>
      </c>
      <c r="E2086" s="30" t="s">
        <v>10932</v>
      </c>
      <c r="F2086" s="30"/>
      <c r="G2086" s="30" t="s">
        <v>10932</v>
      </c>
      <c r="H2086" s="30">
        <v>10</v>
      </c>
      <c r="I2086" s="32">
        <v>42460</v>
      </c>
      <c r="J2086" s="32">
        <v>42388</v>
      </c>
      <c r="K2086" s="32">
        <v>41729</v>
      </c>
      <c r="L2086" s="32">
        <v>41599</v>
      </c>
      <c r="M2086" s="30">
        <v>215.46</v>
      </c>
      <c r="N2086" s="30">
        <v>0</v>
      </c>
      <c r="O2086" s="30">
        <v>0</v>
      </c>
      <c r="P2086" s="30">
        <v>0</v>
      </c>
      <c r="Q2086" s="30">
        <v>0</v>
      </c>
      <c r="R2086" s="30">
        <v>0</v>
      </c>
      <c r="S2086" s="30">
        <v>215.46</v>
      </c>
      <c r="T2086" s="30">
        <v>0</v>
      </c>
      <c r="U2086" s="30">
        <v>0</v>
      </c>
      <c r="V2086" s="30">
        <v>0</v>
      </c>
      <c r="W2086" s="30">
        <v>0</v>
      </c>
      <c r="X2086" s="30">
        <v>0</v>
      </c>
      <c r="Y2086" s="30">
        <v>0</v>
      </c>
      <c r="Z2086" s="30">
        <v>215.46</v>
      </c>
      <c r="AA2086" s="30">
        <v>215.46</v>
      </c>
      <c r="AB2086" s="30">
        <v>0</v>
      </c>
      <c r="AC2086" s="30">
        <v>0</v>
      </c>
      <c r="AD2086" s="30">
        <v>0</v>
      </c>
    </row>
    <row r="2087" spans="1:30" hidden="1">
      <c r="A2087" s="30" t="s">
        <v>11179</v>
      </c>
      <c r="B2087" s="30" t="s">
        <v>11180</v>
      </c>
      <c r="C2087" s="30" t="b">
        <v>1</v>
      </c>
      <c r="D2087" s="30" t="s">
        <v>10931</v>
      </c>
      <c r="E2087" s="30" t="s">
        <v>10932</v>
      </c>
      <c r="F2087" s="30"/>
      <c r="G2087" s="30" t="s">
        <v>10932</v>
      </c>
      <c r="H2087" s="30">
        <v>10</v>
      </c>
      <c r="I2087" s="32">
        <v>42460</v>
      </c>
      <c r="J2087" s="32">
        <v>42388</v>
      </c>
      <c r="K2087" s="32">
        <v>41729</v>
      </c>
      <c r="L2087" s="32">
        <v>41599</v>
      </c>
      <c r="M2087" s="30">
        <v>101.46</v>
      </c>
      <c r="N2087" s="30">
        <v>0</v>
      </c>
      <c r="O2087" s="30">
        <v>0</v>
      </c>
      <c r="P2087" s="30">
        <v>0</v>
      </c>
      <c r="Q2087" s="30">
        <v>0</v>
      </c>
      <c r="R2087" s="30">
        <v>0</v>
      </c>
      <c r="S2087" s="30">
        <v>101.46</v>
      </c>
      <c r="T2087" s="30">
        <v>0</v>
      </c>
      <c r="U2087" s="30">
        <v>0</v>
      </c>
      <c r="V2087" s="30">
        <v>0</v>
      </c>
      <c r="W2087" s="30">
        <v>0</v>
      </c>
      <c r="X2087" s="30">
        <v>0</v>
      </c>
      <c r="Y2087" s="30">
        <v>0</v>
      </c>
      <c r="Z2087" s="30">
        <v>101.46</v>
      </c>
      <c r="AA2087" s="30">
        <v>101.46</v>
      </c>
      <c r="AB2087" s="30">
        <v>0</v>
      </c>
      <c r="AC2087" s="30">
        <v>0</v>
      </c>
      <c r="AD2087" s="30">
        <v>0</v>
      </c>
    </row>
    <row r="2088" spans="1:30" hidden="1">
      <c r="A2088" s="30" t="s">
        <v>11181</v>
      </c>
      <c r="B2088" s="30" t="s">
        <v>11182</v>
      </c>
      <c r="C2088" s="30" t="b">
        <v>1</v>
      </c>
      <c r="D2088" s="30" t="s">
        <v>10931</v>
      </c>
      <c r="E2088" s="30" t="s">
        <v>10932</v>
      </c>
      <c r="F2088" s="30"/>
      <c r="G2088" s="30" t="s">
        <v>10932</v>
      </c>
      <c r="H2088" s="30">
        <v>10</v>
      </c>
      <c r="I2088" s="32">
        <v>42460</v>
      </c>
      <c r="J2088" s="32">
        <v>42388</v>
      </c>
      <c r="K2088" s="32">
        <v>41729</v>
      </c>
      <c r="L2088" s="32">
        <v>41421</v>
      </c>
      <c r="M2088" s="30">
        <v>515</v>
      </c>
      <c r="N2088" s="30">
        <v>0</v>
      </c>
      <c r="O2088" s="30">
        <v>0</v>
      </c>
      <c r="P2088" s="30">
        <v>0</v>
      </c>
      <c r="Q2088" s="30">
        <v>0</v>
      </c>
      <c r="R2088" s="30">
        <v>0</v>
      </c>
      <c r="S2088" s="30">
        <v>515</v>
      </c>
      <c r="T2088" s="30">
        <v>0</v>
      </c>
      <c r="U2088" s="30">
        <v>0</v>
      </c>
      <c r="V2088" s="30">
        <v>0</v>
      </c>
      <c r="W2088" s="30">
        <v>0</v>
      </c>
      <c r="X2088" s="30">
        <v>0</v>
      </c>
      <c r="Y2088" s="30">
        <v>0</v>
      </c>
      <c r="Z2088" s="30">
        <v>515</v>
      </c>
      <c r="AA2088" s="30">
        <v>0</v>
      </c>
      <c r="AB2088" s="30">
        <v>0</v>
      </c>
      <c r="AC2088" s="30">
        <v>0</v>
      </c>
      <c r="AD2088" s="30">
        <v>0</v>
      </c>
    </row>
    <row r="2089" spans="1:30" hidden="1">
      <c r="A2089" s="30" t="s">
        <v>11183</v>
      </c>
      <c r="B2089" s="30" t="s">
        <v>11184</v>
      </c>
      <c r="C2089" s="30" t="b">
        <v>1</v>
      </c>
      <c r="D2089" s="30" t="s">
        <v>10931</v>
      </c>
      <c r="E2089" s="30" t="s">
        <v>10932</v>
      </c>
      <c r="F2089" s="30"/>
      <c r="G2089" s="30" t="s">
        <v>10932</v>
      </c>
      <c r="H2089" s="30">
        <v>10</v>
      </c>
      <c r="I2089" s="32">
        <v>42460</v>
      </c>
      <c r="J2089" s="32">
        <v>42388</v>
      </c>
      <c r="K2089" s="32">
        <v>41729</v>
      </c>
      <c r="L2089" s="32">
        <v>41421</v>
      </c>
      <c r="M2089" s="30">
        <v>515</v>
      </c>
      <c r="N2089" s="30">
        <v>0</v>
      </c>
      <c r="O2089" s="30">
        <v>0</v>
      </c>
      <c r="P2089" s="30">
        <v>0</v>
      </c>
      <c r="Q2089" s="30">
        <v>0</v>
      </c>
      <c r="R2089" s="30">
        <v>0</v>
      </c>
      <c r="S2089" s="30">
        <v>515</v>
      </c>
      <c r="T2089" s="30">
        <v>0</v>
      </c>
      <c r="U2089" s="30">
        <v>0</v>
      </c>
      <c r="V2089" s="30">
        <v>0</v>
      </c>
      <c r="W2089" s="30">
        <v>0</v>
      </c>
      <c r="X2089" s="30">
        <v>0</v>
      </c>
      <c r="Y2089" s="30">
        <v>0</v>
      </c>
      <c r="Z2089" s="30">
        <v>515</v>
      </c>
      <c r="AA2089" s="30">
        <v>0</v>
      </c>
      <c r="AB2089" s="30">
        <v>0</v>
      </c>
      <c r="AC2089" s="30">
        <v>0</v>
      </c>
      <c r="AD2089" s="30">
        <v>0</v>
      </c>
    </row>
    <row r="2090" spans="1:30" hidden="1">
      <c r="A2090" s="30" t="s">
        <v>11185</v>
      </c>
      <c r="B2090" s="30" t="s">
        <v>11186</v>
      </c>
      <c r="C2090" s="30" t="b">
        <v>1</v>
      </c>
      <c r="D2090" s="30" t="s">
        <v>10931</v>
      </c>
      <c r="E2090" s="30" t="s">
        <v>10932</v>
      </c>
      <c r="F2090" s="30"/>
      <c r="G2090" s="30" t="s">
        <v>10932</v>
      </c>
      <c r="H2090" s="30">
        <v>10</v>
      </c>
      <c r="I2090" s="32">
        <v>42460</v>
      </c>
      <c r="J2090" s="32">
        <v>42388</v>
      </c>
      <c r="K2090" s="32">
        <v>41729</v>
      </c>
      <c r="L2090" s="32">
        <v>41421</v>
      </c>
      <c r="M2090" s="30">
        <v>515</v>
      </c>
      <c r="N2090" s="30">
        <v>0</v>
      </c>
      <c r="O2090" s="30">
        <v>0</v>
      </c>
      <c r="P2090" s="30">
        <v>0</v>
      </c>
      <c r="Q2090" s="30">
        <v>0</v>
      </c>
      <c r="R2090" s="30">
        <v>0</v>
      </c>
      <c r="S2090" s="30">
        <v>515</v>
      </c>
      <c r="T2090" s="30">
        <v>0</v>
      </c>
      <c r="U2090" s="30">
        <v>0</v>
      </c>
      <c r="V2090" s="30">
        <v>0</v>
      </c>
      <c r="W2090" s="30">
        <v>0</v>
      </c>
      <c r="X2090" s="30">
        <v>0</v>
      </c>
      <c r="Y2090" s="30">
        <v>0</v>
      </c>
      <c r="Z2090" s="30">
        <v>515</v>
      </c>
      <c r="AA2090" s="30">
        <v>0</v>
      </c>
      <c r="AB2090" s="30">
        <v>0</v>
      </c>
      <c r="AC2090" s="30">
        <v>0</v>
      </c>
      <c r="AD2090" s="30">
        <v>0</v>
      </c>
    </row>
    <row r="2091" spans="1:30" hidden="1">
      <c r="A2091" s="30" t="s">
        <v>11187</v>
      </c>
      <c r="B2091" s="30" t="s">
        <v>11188</v>
      </c>
      <c r="C2091" s="30" t="b">
        <v>1</v>
      </c>
      <c r="D2091" s="30" t="s">
        <v>10931</v>
      </c>
      <c r="E2091" s="30" t="s">
        <v>10932</v>
      </c>
      <c r="F2091" s="30"/>
      <c r="G2091" s="30" t="s">
        <v>10932</v>
      </c>
      <c r="H2091" s="30">
        <v>10</v>
      </c>
      <c r="I2091" s="32">
        <v>42460</v>
      </c>
      <c r="J2091" s="32">
        <v>42388</v>
      </c>
      <c r="K2091" s="32">
        <v>41729</v>
      </c>
      <c r="L2091" s="32">
        <v>41421</v>
      </c>
      <c r="M2091" s="30">
        <v>515</v>
      </c>
      <c r="N2091" s="30">
        <v>0</v>
      </c>
      <c r="O2091" s="30">
        <v>0</v>
      </c>
      <c r="P2091" s="30">
        <v>0</v>
      </c>
      <c r="Q2091" s="30">
        <v>0</v>
      </c>
      <c r="R2091" s="30">
        <v>0</v>
      </c>
      <c r="S2091" s="30">
        <v>515</v>
      </c>
      <c r="T2091" s="30">
        <v>0</v>
      </c>
      <c r="U2091" s="30">
        <v>0</v>
      </c>
      <c r="V2091" s="30">
        <v>0</v>
      </c>
      <c r="W2091" s="30">
        <v>0</v>
      </c>
      <c r="X2091" s="30">
        <v>0</v>
      </c>
      <c r="Y2091" s="30">
        <v>0</v>
      </c>
      <c r="Z2091" s="30">
        <v>515</v>
      </c>
      <c r="AA2091" s="30">
        <v>0</v>
      </c>
      <c r="AB2091" s="30">
        <v>0</v>
      </c>
      <c r="AC2091" s="30">
        <v>0</v>
      </c>
      <c r="AD2091" s="30">
        <v>0</v>
      </c>
    </row>
    <row r="2092" spans="1:30" hidden="1">
      <c r="A2092" s="30" t="s">
        <v>11189</v>
      </c>
      <c r="B2092" s="30" t="s">
        <v>11190</v>
      </c>
      <c r="C2092" s="30" t="b">
        <v>1</v>
      </c>
      <c r="D2092" s="30" t="s">
        <v>10931</v>
      </c>
      <c r="E2092" s="30" t="s">
        <v>10932</v>
      </c>
      <c r="F2092" s="30"/>
      <c r="G2092" s="30" t="s">
        <v>10932</v>
      </c>
      <c r="H2092" s="30">
        <v>10</v>
      </c>
      <c r="I2092" s="32">
        <v>42460</v>
      </c>
      <c r="J2092" s="32">
        <v>42388</v>
      </c>
      <c r="K2092" s="32">
        <v>41729</v>
      </c>
      <c r="L2092" s="32">
        <v>41421</v>
      </c>
      <c r="M2092" s="30">
        <v>235</v>
      </c>
      <c r="N2092" s="30">
        <v>0</v>
      </c>
      <c r="O2092" s="30">
        <v>0</v>
      </c>
      <c r="P2092" s="30">
        <v>0</v>
      </c>
      <c r="Q2092" s="30">
        <v>0</v>
      </c>
      <c r="R2092" s="30">
        <v>0</v>
      </c>
      <c r="S2092" s="30">
        <v>235</v>
      </c>
      <c r="T2092" s="30">
        <v>0</v>
      </c>
      <c r="U2092" s="30">
        <v>0</v>
      </c>
      <c r="V2092" s="30">
        <v>0</v>
      </c>
      <c r="W2092" s="30">
        <v>0</v>
      </c>
      <c r="X2092" s="30">
        <v>0</v>
      </c>
      <c r="Y2092" s="30">
        <v>0</v>
      </c>
      <c r="Z2092" s="30">
        <v>235</v>
      </c>
      <c r="AA2092" s="30">
        <v>0</v>
      </c>
      <c r="AB2092" s="30">
        <v>0</v>
      </c>
      <c r="AC2092" s="30">
        <v>0</v>
      </c>
      <c r="AD2092" s="30">
        <v>0</v>
      </c>
    </row>
    <row r="2093" spans="1:30" hidden="1">
      <c r="A2093" s="30" t="s">
        <v>11191</v>
      </c>
      <c r="B2093" s="30" t="s">
        <v>11192</v>
      </c>
      <c r="C2093" s="30" t="b">
        <v>1</v>
      </c>
      <c r="D2093" s="30" t="s">
        <v>10931</v>
      </c>
      <c r="E2093" s="30" t="s">
        <v>10932</v>
      </c>
      <c r="F2093" s="30"/>
      <c r="G2093" s="30" t="s">
        <v>10932</v>
      </c>
      <c r="H2093" s="30">
        <v>10</v>
      </c>
      <c r="I2093" s="32">
        <v>42460</v>
      </c>
      <c r="J2093" s="32">
        <v>42388</v>
      </c>
      <c r="K2093" s="32">
        <v>41729</v>
      </c>
      <c r="L2093" s="32">
        <v>41421</v>
      </c>
      <c r="M2093" s="30">
        <v>235</v>
      </c>
      <c r="N2093" s="30">
        <v>0</v>
      </c>
      <c r="O2093" s="30">
        <v>0</v>
      </c>
      <c r="P2093" s="30">
        <v>0</v>
      </c>
      <c r="Q2093" s="30">
        <v>0</v>
      </c>
      <c r="R2093" s="30">
        <v>0</v>
      </c>
      <c r="S2093" s="30">
        <v>235</v>
      </c>
      <c r="T2093" s="30">
        <v>0</v>
      </c>
      <c r="U2093" s="30">
        <v>0</v>
      </c>
      <c r="V2093" s="30">
        <v>0</v>
      </c>
      <c r="W2093" s="30">
        <v>0</v>
      </c>
      <c r="X2093" s="30">
        <v>0</v>
      </c>
      <c r="Y2093" s="30">
        <v>0</v>
      </c>
      <c r="Z2093" s="30">
        <v>235</v>
      </c>
      <c r="AA2093" s="30">
        <v>0</v>
      </c>
      <c r="AB2093" s="30">
        <v>0</v>
      </c>
      <c r="AC2093" s="30">
        <v>0</v>
      </c>
      <c r="AD2093" s="30">
        <v>0</v>
      </c>
    </row>
    <row r="2094" spans="1:30" hidden="1">
      <c r="A2094" s="30" t="s">
        <v>11193</v>
      </c>
      <c r="B2094" s="30" t="s">
        <v>11194</v>
      </c>
      <c r="C2094" s="30" t="b">
        <v>1</v>
      </c>
      <c r="D2094" s="30" t="s">
        <v>10931</v>
      </c>
      <c r="E2094" s="30" t="s">
        <v>10932</v>
      </c>
      <c r="F2094" s="30"/>
      <c r="G2094" s="30" t="s">
        <v>10932</v>
      </c>
      <c r="H2094" s="30">
        <v>10</v>
      </c>
      <c r="I2094" s="32">
        <v>42460</v>
      </c>
      <c r="J2094" s="32">
        <v>42388</v>
      </c>
      <c r="K2094" s="32">
        <v>41729</v>
      </c>
      <c r="L2094" s="32">
        <v>41421</v>
      </c>
      <c r="M2094" s="30">
        <v>120</v>
      </c>
      <c r="N2094" s="30">
        <v>0</v>
      </c>
      <c r="O2094" s="30">
        <v>0</v>
      </c>
      <c r="P2094" s="30">
        <v>0</v>
      </c>
      <c r="Q2094" s="30">
        <v>0</v>
      </c>
      <c r="R2094" s="30">
        <v>0</v>
      </c>
      <c r="S2094" s="30">
        <v>120</v>
      </c>
      <c r="T2094" s="30">
        <v>0</v>
      </c>
      <c r="U2094" s="30">
        <v>0</v>
      </c>
      <c r="V2094" s="30">
        <v>0</v>
      </c>
      <c r="W2094" s="30">
        <v>0</v>
      </c>
      <c r="X2094" s="30">
        <v>0</v>
      </c>
      <c r="Y2094" s="30">
        <v>0</v>
      </c>
      <c r="Z2094" s="30">
        <v>120</v>
      </c>
      <c r="AA2094" s="30">
        <v>0</v>
      </c>
      <c r="AB2094" s="30">
        <v>0</v>
      </c>
      <c r="AC2094" s="30">
        <v>0</v>
      </c>
      <c r="AD2094" s="30">
        <v>0</v>
      </c>
    </row>
    <row r="2095" spans="1:30" hidden="1">
      <c r="A2095" s="30" t="s">
        <v>11195</v>
      </c>
      <c r="B2095" s="30" t="s">
        <v>11196</v>
      </c>
      <c r="C2095" s="30" t="b">
        <v>1</v>
      </c>
      <c r="D2095" s="30" t="s">
        <v>10931</v>
      </c>
      <c r="E2095" s="30" t="s">
        <v>10932</v>
      </c>
      <c r="F2095" s="30"/>
      <c r="G2095" s="30" t="s">
        <v>10932</v>
      </c>
      <c r="H2095" s="30">
        <v>10</v>
      </c>
      <c r="I2095" s="32">
        <v>42460</v>
      </c>
      <c r="J2095" s="32">
        <v>42388</v>
      </c>
      <c r="K2095" s="32">
        <v>41729</v>
      </c>
      <c r="L2095" s="32">
        <v>41421</v>
      </c>
      <c r="M2095" s="30">
        <v>120</v>
      </c>
      <c r="N2095" s="30">
        <v>0</v>
      </c>
      <c r="O2095" s="30">
        <v>0</v>
      </c>
      <c r="P2095" s="30">
        <v>0</v>
      </c>
      <c r="Q2095" s="30">
        <v>0</v>
      </c>
      <c r="R2095" s="30">
        <v>0</v>
      </c>
      <c r="S2095" s="30">
        <v>120</v>
      </c>
      <c r="T2095" s="30">
        <v>0</v>
      </c>
      <c r="U2095" s="30">
        <v>0</v>
      </c>
      <c r="V2095" s="30">
        <v>0</v>
      </c>
      <c r="W2095" s="30">
        <v>0</v>
      </c>
      <c r="X2095" s="30">
        <v>0</v>
      </c>
      <c r="Y2095" s="30">
        <v>0</v>
      </c>
      <c r="Z2095" s="30">
        <v>120</v>
      </c>
      <c r="AA2095" s="30">
        <v>0</v>
      </c>
      <c r="AB2095" s="30">
        <v>0</v>
      </c>
      <c r="AC2095" s="30">
        <v>0</v>
      </c>
      <c r="AD2095" s="30">
        <v>0</v>
      </c>
    </row>
    <row r="2096" spans="1:30" hidden="1">
      <c r="A2096" s="30" t="s">
        <v>11197</v>
      </c>
      <c r="B2096" s="30" t="s">
        <v>11198</v>
      </c>
      <c r="C2096" s="30" t="b">
        <v>1</v>
      </c>
      <c r="D2096" s="30" t="s">
        <v>10931</v>
      </c>
      <c r="E2096" s="30" t="s">
        <v>10932</v>
      </c>
      <c r="F2096" s="30"/>
      <c r="G2096" s="30" t="s">
        <v>10932</v>
      </c>
      <c r="H2096" s="30">
        <v>10</v>
      </c>
      <c r="I2096" s="32">
        <v>42460</v>
      </c>
      <c r="J2096" s="32">
        <v>42388</v>
      </c>
      <c r="K2096" s="32">
        <v>41729</v>
      </c>
      <c r="L2096" s="32">
        <v>41421</v>
      </c>
      <c r="M2096" s="30">
        <v>120</v>
      </c>
      <c r="N2096" s="30">
        <v>0</v>
      </c>
      <c r="O2096" s="30">
        <v>0</v>
      </c>
      <c r="P2096" s="30">
        <v>0</v>
      </c>
      <c r="Q2096" s="30">
        <v>0</v>
      </c>
      <c r="R2096" s="30">
        <v>0</v>
      </c>
      <c r="S2096" s="30">
        <v>120</v>
      </c>
      <c r="T2096" s="30">
        <v>0</v>
      </c>
      <c r="U2096" s="30">
        <v>0</v>
      </c>
      <c r="V2096" s="30">
        <v>0</v>
      </c>
      <c r="W2096" s="30">
        <v>0</v>
      </c>
      <c r="X2096" s="30">
        <v>0</v>
      </c>
      <c r="Y2096" s="30">
        <v>0</v>
      </c>
      <c r="Z2096" s="30">
        <v>120</v>
      </c>
      <c r="AA2096" s="30">
        <v>0</v>
      </c>
      <c r="AB2096" s="30">
        <v>0</v>
      </c>
      <c r="AC2096" s="30">
        <v>0</v>
      </c>
      <c r="AD2096" s="30">
        <v>0</v>
      </c>
    </row>
    <row r="2097" spans="1:30" hidden="1">
      <c r="A2097" s="30" t="s">
        <v>11199</v>
      </c>
      <c r="B2097" s="30" t="s">
        <v>11200</v>
      </c>
      <c r="C2097" s="30" t="b">
        <v>1</v>
      </c>
      <c r="D2097" s="30" t="s">
        <v>10931</v>
      </c>
      <c r="E2097" s="30" t="s">
        <v>10932</v>
      </c>
      <c r="F2097" s="30"/>
      <c r="G2097" s="30" t="s">
        <v>10932</v>
      </c>
      <c r="H2097" s="30">
        <v>10</v>
      </c>
      <c r="I2097" s="32">
        <v>42460</v>
      </c>
      <c r="J2097" s="32">
        <v>42388</v>
      </c>
      <c r="K2097" s="32">
        <v>41729</v>
      </c>
      <c r="L2097" s="32">
        <v>41421</v>
      </c>
      <c r="M2097" s="30">
        <v>120</v>
      </c>
      <c r="N2097" s="30">
        <v>0</v>
      </c>
      <c r="O2097" s="30">
        <v>0</v>
      </c>
      <c r="P2097" s="30">
        <v>0</v>
      </c>
      <c r="Q2097" s="30">
        <v>0</v>
      </c>
      <c r="R2097" s="30">
        <v>0</v>
      </c>
      <c r="S2097" s="30">
        <v>120</v>
      </c>
      <c r="T2097" s="30">
        <v>0</v>
      </c>
      <c r="U2097" s="30">
        <v>0</v>
      </c>
      <c r="V2097" s="30">
        <v>0</v>
      </c>
      <c r="W2097" s="30">
        <v>0</v>
      </c>
      <c r="X2097" s="30">
        <v>0</v>
      </c>
      <c r="Y2097" s="30">
        <v>0</v>
      </c>
      <c r="Z2097" s="30">
        <v>120</v>
      </c>
      <c r="AA2097" s="30">
        <v>0</v>
      </c>
      <c r="AB2097" s="30">
        <v>0</v>
      </c>
      <c r="AC2097" s="30">
        <v>0</v>
      </c>
      <c r="AD2097" s="30">
        <v>0</v>
      </c>
    </row>
    <row r="2098" spans="1:30" hidden="1">
      <c r="A2098" s="30" t="s">
        <v>11201</v>
      </c>
      <c r="B2098" s="30" t="s">
        <v>11202</v>
      </c>
      <c r="C2098" s="30" t="b">
        <v>1</v>
      </c>
      <c r="D2098" s="30" t="s">
        <v>10931</v>
      </c>
      <c r="E2098" s="30" t="s">
        <v>10932</v>
      </c>
      <c r="F2098" s="30"/>
      <c r="G2098" s="30" t="s">
        <v>10932</v>
      </c>
      <c r="H2098" s="30">
        <v>10</v>
      </c>
      <c r="I2098" s="32">
        <v>42460</v>
      </c>
      <c r="J2098" s="32">
        <v>42388</v>
      </c>
      <c r="K2098" s="32">
        <v>41729</v>
      </c>
      <c r="L2098" s="32">
        <v>41421</v>
      </c>
      <c r="M2098" s="30">
        <v>120</v>
      </c>
      <c r="N2098" s="30">
        <v>0</v>
      </c>
      <c r="O2098" s="30">
        <v>0</v>
      </c>
      <c r="P2098" s="30">
        <v>0</v>
      </c>
      <c r="Q2098" s="30">
        <v>0</v>
      </c>
      <c r="R2098" s="30">
        <v>0</v>
      </c>
      <c r="S2098" s="30">
        <v>120</v>
      </c>
      <c r="T2098" s="30">
        <v>0</v>
      </c>
      <c r="U2098" s="30">
        <v>0</v>
      </c>
      <c r="V2098" s="30">
        <v>0</v>
      </c>
      <c r="W2098" s="30">
        <v>0</v>
      </c>
      <c r="X2098" s="30">
        <v>0</v>
      </c>
      <c r="Y2098" s="30">
        <v>0</v>
      </c>
      <c r="Z2098" s="30">
        <v>120</v>
      </c>
      <c r="AA2098" s="30">
        <v>0</v>
      </c>
      <c r="AB2098" s="30">
        <v>0</v>
      </c>
      <c r="AC2098" s="30">
        <v>0</v>
      </c>
      <c r="AD2098" s="30">
        <v>0</v>
      </c>
    </row>
    <row r="2099" spans="1:30" hidden="1">
      <c r="A2099" s="30" t="s">
        <v>11203</v>
      </c>
      <c r="B2099" s="30" t="s">
        <v>11204</v>
      </c>
      <c r="C2099" s="30" t="b">
        <v>1</v>
      </c>
      <c r="D2099" s="30" t="s">
        <v>10931</v>
      </c>
      <c r="E2099" s="30" t="s">
        <v>10932</v>
      </c>
      <c r="F2099" s="30"/>
      <c r="G2099" s="30" t="s">
        <v>10932</v>
      </c>
      <c r="H2099" s="30">
        <v>10</v>
      </c>
      <c r="I2099" s="32">
        <v>42460</v>
      </c>
      <c r="J2099" s="32">
        <v>42388</v>
      </c>
      <c r="K2099" s="32">
        <v>41729</v>
      </c>
      <c r="L2099" s="32">
        <v>41421</v>
      </c>
      <c r="M2099" s="30">
        <v>600</v>
      </c>
      <c r="N2099" s="30">
        <v>0</v>
      </c>
      <c r="O2099" s="30">
        <v>0</v>
      </c>
      <c r="P2099" s="30">
        <v>0</v>
      </c>
      <c r="Q2099" s="30">
        <v>0</v>
      </c>
      <c r="R2099" s="30">
        <v>0</v>
      </c>
      <c r="S2099" s="30">
        <v>600</v>
      </c>
      <c r="T2099" s="30">
        <v>0</v>
      </c>
      <c r="U2099" s="30">
        <v>0</v>
      </c>
      <c r="V2099" s="30">
        <v>0</v>
      </c>
      <c r="W2099" s="30">
        <v>0</v>
      </c>
      <c r="X2099" s="30">
        <v>0</v>
      </c>
      <c r="Y2099" s="30">
        <v>0</v>
      </c>
      <c r="Z2099" s="30">
        <v>600</v>
      </c>
      <c r="AA2099" s="30">
        <v>0</v>
      </c>
      <c r="AB2099" s="30">
        <v>0</v>
      </c>
      <c r="AC2099" s="30">
        <v>0</v>
      </c>
      <c r="AD2099" s="30">
        <v>0</v>
      </c>
    </row>
    <row r="2100" spans="1:30" hidden="1">
      <c r="A2100" s="30" t="s">
        <v>11205</v>
      </c>
      <c r="B2100" s="30" t="s">
        <v>11206</v>
      </c>
      <c r="C2100" s="30" t="b">
        <v>1</v>
      </c>
      <c r="D2100" s="30" t="s">
        <v>10931</v>
      </c>
      <c r="E2100" s="30" t="s">
        <v>10932</v>
      </c>
      <c r="F2100" s="30"/>
      <c r="G2100" s="30" t="s">
        <v>10932</v>
      </c>
      <c r="H2100" s="30">
        <v>10</v>
      </c>
      <c r="I2100" s="32">
        <v>42460</v>
      </c>
      <c r="J2100" s="32">
        <v>42388</v>
      </c>
      <c r="K2100" s="32">
        <v>41729</v>
      </c>
      <c r="L2100" s="32">
        <v>41421</v>
      </c>
      <c r="M2100" s="30">
        <v>600</v>
      </c>
      <c r="N2100" s="30">
        <v>0</v>
      </c>
      <c r="O2100" s="30">
        <v>0</v>
      </c>
      <c r="P2100" s="30">
        <v>0</v>
      </c>
      <c r="Q2100" s="30">
        <v>0</v>
      </c>
      <c r="R2100" s="30">
        <v>0</v>
      </c>
      <c r="S2100" s="30">
        <v>600</v>
      </c>
      <c r="T2100" s="30">
        <v>0</v>
      </c>
      <c r="U2100" s="30">
        <v>0</v>
      </c>
      <c r="V2100" s="30">
        <v>0</v>
      </c>
      <c r="W2100" s="30">
        <v>0</v>
      </c>
      <c r="X2100" s="30">
        <v>0</v>
      </c>
      <c r="Y2100" s="30">
        <v>0</v>
      </c>
      <c r="Z2100" s="30">
        <v>600</v>
      </c>
      <c r="AA2100" s="30">
        <v>0</v>
      </c>
      <c r="AB2100" s="30">
        <v>0</v>
      </c>
      <c r="AC2100" s="30">
        <v>0</v>
      </c>
      <c r="AD2100" s="30">
        <v>0</v>
      </c>
    </row>
    <row r="2101" spans="1:30" hidden="1">
      <c r="A2101" s="30" t="s">
        <v>11207</v>
      </c>
      <c r="B2101" s="30" t="s">
        <v>11208</v>
      </c>
      <c r="C2101" s="30" t="b">
        <v>1</v>
      </c>
      <c r="D2101" s="30" t="s">
        <v>10931</v>
      </c>
      <c r="E2101" s="30" t="s">
        <v>10932</v>
      </c>
      <c r="F2101" s="30"/>
      <c r="G2101" s="30" t="s">
        <v>10932</v>
      </c>
      <c r="H2101" s="30">
        <v>10</v>
      </c>
      <c r="I2101" s="32">
        <v>42460</v>
      </c>
      <c r="J2101" s="32">
        <v>42388</v>
      </c>
      <c r="K2101" s="32">
        <v>41729</v>
      </c>
      <c r="L2101" s="32">
        <v>41421</v>
      </c>
      <c r="M2101" s="30">
        <v>425</v>
      </c>
      <c r="N2101" s="30">
        <v>0</v>
      </c>
      <c r="O2101" s="30">
        <v>0</v>
      </c>
      <c r="P2101" s="30">
        <v>0</v>
      </c>
      <c r="Q2101" s="30">
        <v>0</v>
      </c>
      <c r="R2101" s="30">
        <v>0</v>
      </c>
      <c r="S2101" s="30">
        <v>425</v>
      </c>
      <c r="T2101" s="30">
        <v>0</v>
      </c>
      <c r="U2101" s="30">
        <v>0</v>
      </c>
      <c r="V2101" s="30">
        <v>0</v>
      </c>
      <c r="W2101" s="30">
        <v>0</v>
      </c>
      <c r="X2101" s="30">
        <v>0</v>
      </c>
      <c r="Y2101" s="30">
        <v>0</v>
      </c>
      <c r="Z2101" s="30">
        <v>425</v>
      </c>
      <c r="AA2101" s="30">
        <v>0</v>
      </c>
      <c r="AB2101" s="30">
        <v>0</v>
      </c>
      <c r="AC2101" s="30">
        <v>0</v>
      </c>
      <c r="AD2101" s="30">
        <v>0</v>
      </c>
    </row>
    <row r="2102" spans="1:30" hidden="1">
      <c r="A2102" s="30" t="s">
        <v>11209</v>
      </c>
      <c r="B2102" s="30" t="s">
        <v>11210</v>
      </c>
      <c r="C2102" s="30" t="b">
        <v>1</v>
      </c>
      <c r="D2102" s="30" t="s">
        <v>10931</v>
      </c>
      <c r="E2102" s="30" t="s">
        <v>10932</v>
      </c>
      <c r="F2102" s="30"/>
      <c r="G2102" s="30" t="s">
        <v>10932</v>
      </c>
      <c r="H2102" s="30">
        <v>10</v>
      </c>
      <c r="I2102" s="32">
        <v>42460</v>
      </c>
      <c r="J2102" s="32">
        <v>42388</v>
      </c>
      <c r="K2102" s="32">
        <v>41729</v>
      </c>
      <c r="L2102" s="32">
        <v>41421</v>
      </c>
      <c r="M2102" s="30">
        <v>425</v>
      </c>
      <c r="N2102" s="30">
        <v>0</v>
      </c>
      <c r="O2102" s="30">
        <v>0</v>
      </c>
      <c r="P2102" s="30">
        <v>0</v>
      </c>
      <c r="Q2102" s="30">
        <v>0</v>
      </c>
      <c r="R2102" s="30">
        <v>0</v>
      </c>
      <c r="S2102" s="30">
        <v>425</v>
      </c>
      <c r="T2102" s="30">
        <v>0</v>
      </c>
      <c r="U2102" s="30">
        <v>0</v>
      </c>
      <c r="V2102" s="30">
        <v>0</v>
      </c>
      <c r="W2102" s="30">
        <v>0</v>
      </c>
      <c r="X2102" s="30">
        <v>0</v>
      </c>
      <c r="Y2102" s="30">
        <v>0</v>
      </c>
      <c r="Z2102" s="30">
        <v>425</v>
      </c>
      <c r="AA2102" s="30">
        <v>0</v>
      </c>
      <c r="AB2102" s="30">
        <v>0</v>
      </c>
      <c r="AC2102" s="30">
        <v>0</v>
      </c>
      <c r="AD2102" s="30">
        <v>0</v>
      </c>
    </row>
    <row r="2103" spans="1:30" hidden="1">
      <c r="A2103" s="30" t="s">
        <v>11211</v>
      </c>
      <c r="B2103" s="30" t="s">
        <v>11212</v>
      </c>
      <c r="C2103" s="30" t="b">
        <v>1</v>
      </c>
      <c r="D2103" s="30" t="s">
        <v>10931</v>
      </c>
      <c r="E2103" s="30" t="s">
        <v>10932</v>
      </c>
      <c r="F2103" s="30"/>
      <c r="G2103" s="30" t="s">
        <v>10932</v>
      </c>
      <c r="H2103" s="30">
        <v>10</v>
      </c>
      <c r="I2103" s="32">
        <v>42460</v>
      </c>
      <c r="J2103" s="32">
        <v>42388</v>
      </c>
      <c r="K2103" s="32">
        <v>41729</v>
      </c>
      <c r="L2103" s="32">
        <v>41421</v>
      </c>
      <c r="M2103" s="30">
        <v>425</v>
      </c>
      <c r="N2103" s="30">
        <v>0</v>
      </c>
      <c r="O2103" s="30">
        <v>0</v>
      </c>
      <c r="P2103" s="30">
        <v>0</v>
      </c>
      <c r="Q2103" s="30">
        <v>0</v>
      </c>
      <c r="R2103" s="30">
        <v>0</v>
      </c>
      <c r="S2103" s="30">
        <v>425</v>
      </c>
      <c r="T2103" s="30">
        <v>0</v>
      </c>
      <c r="U2103" s="30">
        <v>0</v>
      </c>
      <c r="V2103" s="30">
        <v>0</v>
      </c>
      <c r="W2103" s="30">
        <v>0</v>
      </c>
      <c r="X2103" s="30">
        <v>0</v>
      </c>
      <c r="Y2103" s="30">
        <v>0</v>
      </c>
      <c r="Z2103" s="30">
        <v>425</v>
      </c>
      <c r="AA2103" s="30">
        <v>0</v>
      </c>
      <c r="AB2103" s="30">
        <v>0</v>
      </c>
      <c r="AC2103" s="30">
        <v>0</v>
      </c>
      <c r="AD2103" s="30">
        <v>0</v>
      </c>
    </row>
    <row r="2104" spans="1:30" hidden="1">
      <c r="A2104" s="30" t="s">
        <v>11213</v>
      </c>
      <c r="B2104" s="30" t="s">
        <v>11214</v>
      </c>
      <c r="C2104" s="30" t="b">
        <v>1</v>
      </c>
      <c r="D2104" s="30" t="s">
        <v>10931</v>
      </c>
      <c r="E2104" s="30" t="s">
        <v>10932</v>
      </c>
      <c r="F2104" s="30"/>
      <c r="G2104" s="30" t="s">
        <v>10932</v>
      </c>
      <c r="H2104" s="30">
        <v>10</v>
      </c>
      <c r="I2104" s="32">
        <v>42460</v>
      </c>
      <c r="J2104" s="32">
        <v>42388</v>
      </c>
      <c r="K2104" s="32">
        <v>41729</v>
      </c>
      <c r="L2104" s="32">
        <v>41421</v>
      </c>
      <c r="M2104" s="30">
        <v>300</v>
      </c>
      <c r="N2104" s="30">
        <v>0</v>
      </c>
      <c r="O2104" s="30">
        <v>0</v>
      </c>
      <c r="P2104" s="30">
        <v>0</v>
      </c>
      <c r="Q2104" s="30">
        <v>0</v>
      </c>
      <c r="R2104" s="30">
        <v>0</v>
      </c>
      <c r="S2104" s="30">
        <v>300</v>
      </c>
      <c r="T2104" s="30">
        <v>0</v>
      </c>
      <c r="U2104" s="30">
        <v>0</v>
      </c>
      <c r="V2104" s="30">
        <v>0</v>
      </c>
      <c r="W2104" s="30">
        <v>0</v>
      </c>
      <c r="X2104" s="30">
        <v>0</v>
      </c>
      <c r="Y2104" s="30">
        <v>0</v>
      </c>
      <c r="Z2104" s="30">
        <v>300</v>
      </c>
      <c r="AA2104" s="30">
        <v>0</v>
      </c>
      <c r="AB2104" s="30">
        <v>0</v>
      </c>
      <c r="AC2104" s="30">
        <v>0</v>
      </c>
      <c r="AD2104" s="30">
        <v>0</v>
      </c>
    </row>
    <row r="2105" spans="1:30" hidden="1">
      <c r="A2105" s="30" t="s">
        <v>11215</v>
      </c>
      <c r="B2105" s="30" t="s">
        <v>11216</v>
      </c>
      <c r="C2105" s="30" t="b">
        <v>1</v>
      </c>
      <c r="D2105" s="30" t="s">
        <v>10931</v>
      </c>
      <c r="E2105" s="30" t="s">
        <v>10932</v>
      </c>
      <c r="F2105" s="30"/>
      <c r="G2105" s="30" t="s">
        <v>10932</v>
      </c>
      <c r="H2105" s="30">
        <v>10</v>
      </c>
      <c r="I2105" s="32">
        <v>42460</v>
      </c>
      <c r="J2105" s="32">
        <v>42388</v>
      </c>
      <c r="K2105" s="32">
        <v>41729</v>
      </c>
      <c r="L2105" s="32">
        <v>41421</v>
      </c>
      <c r="M2105" s="30">
        <v>300</v>
      </c>
      <c r="N2105" s="30">
        <v>0</v>
      </c>
      <c r="O2105" s="30">
        <v>0</v>
      </c>
      <c r="P2105" s="30">
        <v>0</v>
      </c>
      <c r="Q2105" s="30">
        <v>0</v>
      </c>
      <c r="R2105" s="30">
        <v>0</v>
      </c>
      <c r="S2105" s="30">
        <v>300</v>
      </c>
      <c r="T2105" s="30">
        <v>0</v>
      </c>
      <c r="U2105" s="30">
        <v>0</v>
      </c>
      <c r="V2105" s="30">
        <v>0</v>
      </c>
      <c r="W2105" s="30">
        <v>0</v>
      </c>
      <c r="X2105" s="30">
        <v>0</v>
      </c>
      <c r="Y2105" s="30">
        <v>0</v>
      </c>
      <c r="Z2105" s="30">
        <v>300</v>
      </c>
      <c r="AA2105" s="30">
        <v>0</v>
      </c>
      <c r="AB2105" s="30">
        <v>0</v>
      </c>
      <c r="AC2105" s="30">
        <v>0</v>
      </c>
      <c r="AD2105" s="30">
        <v>0</v>
      </c>
    </row>
    <row r="2106" spans="1:30" hidden="1">
      <c r="A2106" s="30" t="s">
        <v>11217</v>
      </c>
      <c r="B2106" s="30" t="s">
        <v>11218</v>
      </c>
      <c r="C2106" s="30" t="b">
        <v>1</v>
      </c>
      <c r="D2106" s="30" t="s">
        <v>10931</v>
      </c>
      <c r="E2106" s="30" t="s">
        <v>10932</v>
      </c>
      <c r="F2106" s="30"/>
      <c r="G2106" s="30" t="s">
        <v>10932</v>
      </c>
      <c r="H2106" s="30">
        <v>10</v>
      </c>
      <c r="I2106" s="32">
        <v>42460</v>
      </c>
      <c r="J2106" s="32">
        <v>42388</v>
      </c>
      <c r="K2106" s="32">
        <v>41729</v>
      </c>
      <c r="L2106" s="32">
        <v>41421</v>
      </c>
      <c r="M2106" s="30">
        <v>175</v>
      </c>
      <c r="N2106" s="30">
        <v>0</v>
      </c>
      <c r="O2106" s="30">
        <v>0</v>
      </c>
      <c r="P2106" s="30">
        <v>0</v>
      </c>
      <c r="Q2106" s="30">
        <v>0</v>
      </c>
      <c r="R2106" s="30">
        <v>0</v>
      </c>
      <c r="S2106" s="30">
        <v>175</v>
      </c>
      <c r="T2106" s="30">
        <v>0</v>
      </c>
      <c r="U2106" s="30">
        <v>0</v>
      </c>
      <c r="V2106" s="30">
        <v>0</v>
      </c>
      <c r="W2106" s="30">
        <v>0</v>
      </c>
      <c r="X2106" s="30">
        <v>0</v>
      </c>
      <c r="Y2106" s="30">
        <v>0</v>
      </c>
      <c r="Z2106" s="30">
        <v>175</v>
      </c>
      <c r="AA2106" s="30">
        <v>0</v>
      </c>
      <c r="AB2106" s="30">
        <v>0</v>
      </c>
      <c r="AC2106" s="30">
        <v>0</v>
      </c>
      <c r="AD2106" s="30">
        <v>0</v>
      </c>
    </row>
    <row r="2107" spans="1:30" hidden="1">
      <c r="A2107" s="30" t="s">
        <v>11219</v>
      </c>
      <c r="B2107" s="30" t="s">
        <v>11220</v>
      </c>
      <c r="C2107" s="30" t="b">
        <v>1</v>
      </c>
      <c r="D2107" s="30" t="s">
        <v>10931</v>
      </c>
      <c r="E2107" s="30" t="s">
        <v>10932</v>
      </c>
      <c r="F2107" s="30"/>
      <c r="G2107" s="30" t="s">
        <v>10932</v>
      </c>
      <c r="H2107" s="30">
        <v>10</v>
      </c>
      <c r="I2107" s="32">
        <v>42460</v>
      </c>
      <c r="J2107" s="32">
        <v>42388</v>
      </c>
      <c r="K2107" s="32">
        <v>41729</v>
      </c>
      <c r="L2107" s="32">
        <v>41421</v>
      </c>
      <c r="M2107" s="30">
        <v>175</v>
      </c>
      <c r="N2107" s="30">
        <v>0</v>
      </c>
      <c r="O2107" s="30">
        <v>0</v>
      </c>
      <c r="P2107" s="30">
        <v>0</v>
      </c>
      <c r="Q2107" s="30">
        <v>0</v>
      </c>
      <c r="R2107" s="30">
        <v>0</v>
      </c>
      <c r="S2107" s="30">
        <v>175</v>
      </c>
      <c r="T2107" s="30">
        <v>0</v>
      </c>
      <c r="U2107" s="30">
        <v>0</v>
      </c>
      <c r="V2107" s="30">
        <v>0</v>
      </c>
      <c r="W2107" s="30">
        <v>0</v>
      </c>
      <c r="X2107" s="30">
        <v>0</v>
      </c>
      <c r="Y2107" s="30">
        <v>0</v>
      </c>
      <c r="Z2107" s="30">
        <v>175</v>
      </c>
      <c r="AA2107" s="30">
        <v>0</v>
      </c>
      <c r="AB2107" s="30">
        <v>0</v>
      </c>
      <c r="AC2107" s="30">
        <v>0</v>
      </c>
      <c r="AD2107" s="30">
        <v>0</v>
      </c>
    </row>
    <row r="2108" spans="1:30" hidden="1">
      <c r="A2108" s="30" t="s">
        <v>11221</v>
      </c>
      <c r="B2108" s="30" t="s">
        <v>11222</v>
      </c>
      <c r="C2108" s="30" t="b">
        <v>1</v>
      </c>
      <c r="D2108" s="30" t="s">
        <v>10931</v>
      </c>
      <c r="E2108" s="30" t="s">
        <v>10932</v>
      </c>
      <c r="F2108" s="30"/>
      <c r="G2108" s="30" t="s">
        <v>10932</v>
      </c>
      <c r="H2108" s="30">
        <v>10</v>
      </c>
      <c r="I2108" s="32">
        <v>42460</v>
      </c>
      <c r="J2108" s="32">
        <v>42388</v>
      </c>
      <c r="K2108" s="32">
        <v>41729</v>
      </c>
      <c r="L2108" s="32">
        <v>41421</v>
      </c>
      <c r="M2108" s="30">
        <v>175</v>
      </c>
      <c r="N2108" s="30">
        <v>0</v>
      </c>
      <c r="O2108" s="30">
        <v>0</v>
      </c>
      <c r="P2108" s="30">
        <v>0</v>
      </c>
      <c r="Q2108" s="30">
        <v>0</v>
      </c>
      <c r="R2108" s="30">
        <v>0</v>
      </c>
      <c r="S2108" s="30">
        <v>175</v>
      </c>
      <c r="T2108" s="30">
        <v>0</v>
      </c>
      <c r="U2108" s="30">
        <v>0</v>
      </c>
      <c r="V2108" s="30">
        <v>0</v>
      </c>
      <c r="W2108" s="30">
        <v>0</v>
      </c>
      <c r="X2108" s="30">
        <v>0</v>
      </c>
      <c r="Y2108" s="30">
        <v>0</v>
      </c>
      <c r="Z2108" s="30">
        <v>175</v>
      </c>
      <c r="AA2108" s="30">
        <v>0</v>
      </c>
      <c r="AB2108" s="30">
        <v>0</v>
      </c>
      <c r="AC2108" s="30">
        <v>0</v>
      </c>
      <c r="AD2108" s="30">
        <v>0</v>
      </c>
    </row>
    <row r="2109" spans="1:30" hidden="1">
      <c r="A2109" s="30" t="s">
        <v>11223</v>
      </c>
      <c r="B2109" s="30" t="s">
        <v>11224</v>
      </c>
      <c r="C2109" s="30" t="b">
        <v>1</v>
      </c>
      <c r="D2109" s="30" t="s">
        <v>10931</v>
      </c>
      <c r="E2109" s="30" t="s">
        <v>10932</v>
      </c>
      <c r="F2109" s="30"/>
      <c r="G2109" s="30" t="s">
        <v>10932</v>
      </c>
      <c r="H2109" s="30">
        <v>10</v>
      </c>
      <c r="I2109" s="32">
        <v>42460</v>
      </c>
      <c r="J2109" s="32">
        <v>42388</v>
      </c>
      <c r="K2109" s="32">
        <v>41729</v>
      </c>
      <c r="L2109" s="32">
        <v>41421</v>
      </c>
      <c r="M2109" s="30">
        <v>100</v>
      </c>
      <c r="N2109" s="30">
        <v>0</v>
      </c>
      <c r="O2109" s="30">
        <v>0</v>
      </c>
      <c r="P2109" s="30">
        <v>0</v>
      </c>
      <c r="Q2109" s="30">
        <v>0</v>
      </c>
      <c r="R2109" s="30">
        <v>0</v>
      </c>
      <c r="S2109" s="30">
        <v>100</v>
      </c>
      <c r="T2109" s="30">
        <v>0</v>
      </c>
      <c r="U2109" s="30">
        <v>0</v>
      </c>
      <c r="V2109" s="30">
        <v>0</v>
      </c>
      <c r="W2109" s="30">
        <v>0</v>
      </c>
      <c r="X2109" s="30">
        <v>0</v>
      </c>
      <c r="Y2109" s="30">
        <v>0</v>
      </c>
      <c r="Z2109" s="30">
        <v>100</v>
      </c>
      <c r="AA2109" s="30">
        <v>0</v>
      </c>
      <c r="AB2109" s="30">
        <v>0</v>
      </c>
      <c r="AC2109" s="30">
        <v>0</v>
      </c>
      <c r="AD2109" s="30">
        <v>0</v>
      </c>
    </row>
    <row r="2110" spans="1:30" hidden="1">
      <c r="A2110" s="30" t="s">
        <v>11225</v>
      </c>
      <c r="B2110" s="30" t="s">
        <v>11226</v>
      </c>
      <c r="C2110" s="30" t="b">
        <v>1</v>
      </c>
      <c r="D2110" s="30" t="s">
        <v>10931</v>
      </c>
      <c r="E2110" s="30" t="s">
        <v>10932</v>
      </c>
      <c r="F2110" s="30"/>
      <c r="G2110" s="30" t="s">
        <v>10932</v>
      </c>
      <c r="H2110" s="30">
        <v>10</v>
      </c>
      <c r="I2110" s="32">
        <v>42460</v>
      </c>
      <c r="J2110" s="32">
        <v>42388</v>
      </c>
      <c r="K2110" s="32">
        <v>41729</v>
      </c>
      <c r="L2110" s="32">
        <v>41421</v>
      </c>
      <c r="M2110" s="30">
        <v>100</v>
      </c>
      <c r="N2110" s="30">
        <v>0</v>
      </c>
      <c r="O2110" s="30">
        <v>0</v>
      </c>
      <c r="P2110" s="30">
        <v>0</v>
      </c>
      <c r="Q2110" s="30">
        <v>0</v>
      </c>
      <c r="R2110" s="30">
        <v>0</v>
      </c>
      <c r="S2110" s="30">
        <v>100</v>
      </c>
      <c r="T2110" s="30">
        <v>0</v>
      </c>
      <c r="U2110" s="30">
        <v>0</v>
      </c>
      <c r="V2110" s="30">
        <v>0</v>
      </c>
      <c r="W2110" s="30">
        <v>0</v>
      </c>
      <c r="X2110" s="30">
        <v>0</v>
      </c>
      <c r="Y2110" s="30">
        <v>0</v>
      </c>
      <c r="Z2110" s="30">
        <v>100</v>
      </c>
      <c r="AA2110" s="30">
        <v>0</v>
      </c>
      <c r="AB2110" s="30">
        <v>0</v>
      </c>
      <c r="AC2110" s="30">
        <v>0</v>
      </c>
      <c r="AD2110" s="30">
        <v>0</v>
      </c>
    </row>
    <row r="2111" spans="1:30" hidden="1">
      <c r="A2111" s="30" t="s">
        <v>11227</v>
      </c>
      <c r="B2111" s="30" t="s">
        <v>11228</v>
      </c>
      <c r="C2111" s="30" t="b">
        <v>1</v>
      </c>
      <c r="D2111" s="30" t="s">
        <v>10931</v>
      </c>
      <c r="E2111" s="30" t="s">
        <v>10932</v>
      </c>
      <c r="F2111" s="30"/>
      <c r="G2111" s="30" t="s">
        <v>10932</v>
      </c>
      <c r="H2111" s="30">
        <v>10</v>
      </c>
      <c r="I2111" s="32">
        <v>42460</v>
      </c>
      <c r="J2111" s="32">
        <v>42388</v>
      </c>
      <c r="K2111" s="32">
        <v>41729</v>
      </c>
      <c r="L2111" s="32">
        <v>41421</v>
      </c>
      <c r="M2111" s="30">
        <v>169</v>
      </c>
      <c r="N2111" s="30">
        <v>0</v>
      </c>
      <c r="O2111" s="30">
        <v>0</v>
      </c>
      <c r="P2111" s="30">
        <v>0</v>
      </c>
      <c r="Q2111" s="30">
        <v>0</v>
      </c>
      <c r="R2111" s="30">
        <v>0</v>
      </c>
      <c r="S2111" s="30">
        <v>169</v>
      </c>
      <c r="T2111" s="30">
        <v>0</v>
      </c>
      <c r="U2111" s="30">
        <v>0</v>
      </c>
      <c r="V2111" s="30">
        <v>0</v>
      </c>
      <c r="W2111" s="30">
        <v>0</v>
      </c>
      <c r="X2111" s="30">
        <v>0</v>
      </c>
      <c r="Y2111" s="30">
        <v>0</v>
      </c>
      <c r="Z2111" s="30">
        <v>169</v>
      </c>
      <c r="AA2111" s="30">
        <v>0</v>
      </c>
      <c r="AB2111" s="30">
        <v>0</v>
      </c>
      <c r="AC2111" s="30">
        <v>0</v>
      </c>
      <c r="AD2111" s="30">
        <v>0</v>
      </c>
    </row>
    <row r="2112" spans="1:30" hidden="1">
      <c r="A2112" s="30" t="s">
        <v>11229</v>
      </c>
      <c r="B2112" s="30" t="s">
        <v>11230</v>
      </c>
      <c r="C2112" s="30" t="b">
        <v>1</v>
      </c>
      <c r="D2112" s="30" t="s">
        <v>10931</v>
      </c>
      <c r="E2112" s="30" t="s">
        <v>10932</v>
      </c>
      <c r="F2112" s="30"/>
      <c r="G2112" s="30" t="s">
        <v>10932</v>
      </c>
      <c r="H2112" s="30">
        <v>10</v>
      </c>
      <c r="I2112" s="32">
        <v>42460</v>
      </c>
      <c r="J2112" s="32">
        <v>42388</v>
      </c>
      <c r="K2112" s="32">
        <v>41729</v>
      </c>
      <c r="L2112" s="32">
        <v>41421</v>
      </c>
      <c r="M2112" s="30">
        <v>169</v>
      </c>
      <c r="N2112" s="30">
        <v>0</v>
      </c>
      <c r="O2112" s="30">
        <v>0</v>
      </c>
      <c r="P2112" s="30">
        <v>0</v>
      </c>
      <c r="Q2112" s="30">
        <v>0</v>
      </c>
      <c r="R2112" s="30">
        <v>0</v>
      </c>
      <c r="S2112" s="30">
        <v>169</v>
      </c>
      <c r="T2112" s="30">
        <v>0</v>
      </c>
      <c r="U2112" s="30">
        <v>0</v>
      </c>
      <c r="V2112" s="30">
        <v>0</v>
      </c>
      <c r="W2112" s="30">
        <v>0</v>
      </c>
      <c r="X2112" s="30">
        <v>0</v>
      </c>
      <c r="Y2112" s="30">
        <v>0</v>
      </c>
      <c r="Z2112" s="30">
        <v>169</v>
      </c>
      <c r="AA2112" s="30">
        <v>0</v>
      </c>
      <c r="AB2112" s="30">
        <v>0</v>
      </c>
      <c r="AC2112" s="30">
        <v>0</v>
      </c>
      <c r="AD2112" s="30">
        <v>0</v>
      </c>
    </row>
    <row r="2113" spans="1:30" hidden="1">
      <c r="A2113" s="30" t="s">
        <v>11231</v>
      </c>
      <c r="B2113" s="30" t="s">
        <v>11232</v>
      </c>
      <c r="C2113" s="30" t="b">
        <v>1</v>
      </c>
      <c r="D2113" s="30" t="s">
        <v>10931</v>
      </c>
      <c r="E2113" s="30" t="s">
        <v>10932</v>
      </c>
      <c r="F2113" s="30"/>
      <c r="G2113" s="30" t="s">
        <v>10932</v>
      </c>
      <c r="H2113" s="30">
        <v>10</v>
      </c>
      <c r="I2113" s="32">
        <v>42460</v>
      </c>
      <c r="J2113" s="32">
        <v>42388</v>
      </c>
      <c r="K2113" s="32">
        <v>41729</v>
      </c>
      <c r="L2113" s="32">
        <v>41421</v>
      </c>
      <c r="M2113" s="30">
        <v>169</v>
      </c>
      <c r="N2113" s="30">
        <v>0</v>
      </c>
      <c r="O2113" s="30">
        <v>0</v>
      </c>
      <c r="P2113" s="30">
        <v>0</v>
      </c>
      <c r="Q2113" s="30">
        <v>0</v>
      </c>
      <c r="R2113" s="30">
        <v>0</v>
      </c>
      <c r="S2113" s="30">
        <v>169</v>
      </c>
      <c r="T2113" s="30">
        <v>0</v>
      </c>
      <c r="U2113" s="30">
        <v>0</v>
      </c>
      <c r="V2113" s="30">
        <v>0</v>
      </c>
      <c r="W2113" s="30">
        <v>0</v>
      </c>
      <c r="X2113" s="30">
        <v>0</v>
      </c>
      <c r="Y2113" s="30">
        <v>0</v>
      </c>
      <c r="Z2113" s="30">
        <v>169</v>
      </c>
      <c r="AA2113" s="30">
        <v>0</v>
      </c>
      <c r="AB2113" s="30">
        <v>0</v>
      </c>
      <c r="AC2113" s="30">
        <v>0</v>
      </c>
      <c r="AD2113" s="30">
        <v>0</v>
      </c>
    </row>
    <row r="2114" spans="1:30" hidden="1">
      <c r="A2114" s="30" t="s">
        <v>11233</v>
      </c>
      <c r="B2114" s="30" t="s">
        <v>11234</v>
      </c>
      <c r="C2114" s="30" t="b">
        <v>1</v>
      </c>
      <c r="D2114" s="30" t="s">
        <v>10931</v>
      </c>
      <c r="E2114" s="30" t="s">
        <v>10932</v>
      </c>
      <c r="F2114" s="30"/>
      <c r="G2114" s="30" t="s">
        <v>10932</v>
      </c>
      <c r="H2114" s="30">
        <v>10</v>
      </c>
      <c r="I2114" s="32">
        <v>42460</v>
      </c>
      <c r="J2114" s="32">
        <v>42388</v>
      </c>
      <c r="K2114" s="32">
        <v>41729</v>
      </c>
      <c r="L2114" s="32">
        <v>41421</v>
      </c>
      <c r="M2114" s="30">
        <v>169</v>
      </c>
      <c r="N2114" s="30">
        <v>0</v>
      </c>
      <c r="O2114" s="30">
        <v>0</v>
      </c>
      <c r="P2114" s="30">
        <v>0</v>
      </c>
      <c r="Q2114" s="30">
        <v>0</v>
      </c>
      <c r="R2114" s="30">
        <v>0</v>
      </c>
      <c r="S2114" s="30">
        <v>169</v>
      </c>
      <c r="T2114" s="30">
        <v>0</v>
      </c>
      <c r="U2114" s="30">
        <v>0</v>
      </c>
      <c r="V2114" s="30">
        <v>0</v>
      </c>
      <c r="W2114" s="30">
        <v>0</v>
      </c>
      <c r="X2114" s="30">
        <v>0</v>
      </c>
      <c r="Y2114" s="30">
        <v>0</v>
      </c>
      <c r="Z2114" s="30">
        <v>169</v>
      </c>
      <c r="AA2114" s="30">
        <v>0</v>
      </c>
      <c r="AB2114" s="30">
        <v>0</v>
      </c>
      <c r="AC2114" s="30">
        <v>0</v>
      </c>
      <c r="AD2114" s="30">
        <v>0</v>
      </c>
    </row>
    <row r="2115" spans="1:30" hidden="1">
      <c r="A2115" s="30" t="s">
        <v>11235</v>
      </c>
      <c r="B2115" s="30" t="s">
        <v>11236</v>
      </c>
      <c r="C2115" s="30" t="b">
        <v>1</v>
      </c>
      <c r="D2115" s="30" t="s">
        <v>10931</v>
      </c>
      <c r="E2115" s="30" t="s">
        <v>10932</v>
      </c>
      <c r="F2115" s="30"/>
      <c r="G2115" s="30" t="s">
        <v>10932</v>
      </c>
      <c r="H2115" s="30">
        <v>10</v>
      </c>
      <c r="I2115" s="32">
        <v>42460</v>
      </c>
      <c r="J2115" s="32">
        <v>42388</v>
      </c>
      <c r="K2115" s="32">
        <v>41729</v>
      </c>
      <c r="L2115" s="32">
        <v>41421</v>
      </c>
      <c r="M2115" s="30">
        <v>210</v>
      </c>
      <c r="N2115" s="30">
        <v>0</v>
      </c>
      <c r="O2115" s="30">
        <v>0</v>
      </c>
      <c r="P2115" s="30">
        <v>0</v>
      </c>
      <c r="Q2115" s="30">
        <v>0</v>
      </c>
      <c r="R2115" s="30">
        <v>0</v>
      </c>
      <c r="S2115" s="30">
        <v>210</v>
      </c>
      <c r="T2115" s="30">
        <v>0</v>
      </c>
      <c r="U2115" s="30">
        <v>0</v>
      </c>
      <c r="V2115" s="30">
        <v>0</v>
      </c>
      <c r="W2115" s="30">
        <v>0</v>
      </c>
      <c r="X2115" s="30">
        <v>0</v>
      </c>
      <c r="Y2115" s="30">
        <v>0</v>
      </c>
      <c r="Z2115" s="30">
        <v>210</v>
      </c>
      <c r="AA2115" s="30">
        <v>0</v>
      </c>
      <c r="AB2115" s="30">
        <v>0</v>
      </c>
      <c r="AC2115" s="30">
        <v>0</v>
      </c>
      <c r="AD2115" s="30">
        <v>0</v>
      </c>
    </row>
    <row r="2116" spans="1:30" hidden="1">
      <c r="A2116" s="30" t="s">
        <v>11237</v>
      </c>
      <c r="B2116" s="30" t="s">
        <v>11238</v>
      </c>
      <c r="C2116" s="30" t="b">
        <v>1</v>
      </c>
      <c r="D2116" s="30" t="s">
        <v>10931</v>
      </c>
      <c r="E2116" s="30" t="s">
        <v>10932</v>
      </c>
      <c r="F2116" s="30"/>
      <c r="G2116" s="30" t="s">
        <v>10932</v>
      </c>
      <c r="H2116" s="30">
        <v>10</v>
      </c>
      <c r="I2116" s="32">
        <v>42460</v>
      </c>
      <c r="J2116" s="32">
        <v>42388</v>
      </c>
      <c r="K2116" s="32">
        <v>41729</v>
      </c>
      <c r="L2116" s="32">
        <v>41421</v>
      </c>
      <c r="M2116" s="30">
        <v>210</v>
      </c>
      <c r="N2116" s="30">
        <v>0</v>
      </c>
      <c r="O2116" s="30">
        <v>0</v>
      </c>
      <c r="P2116" s="30">
        <v>0</v>
      </c>
      <c r="Q2116" s="30">
        <v>0</v>
      </c>
      <c r="R2116" s="30">
        <v>0</v>
      </c>
      <c r="S2116" s="30">
        <v>210</v>
      </c>
      <c r="T2116" s="30">
        <v>0</v>
      </c>
      <c r="U2116" s="30">
        <v>0</v>
      </c>
      <c r="V2116" s="30">
        <v>0</v>
      </c>
      <c r="W2116" s="30">
        <v>0</v>
      </c>
      <c r="X2116" s="30">
        <v>0</v>
      </c>
      <c r="Y2116" s="30">
        <v>0</v>
      </c>
      <c r="Z2116" s="30">
        <v>210</v>
      </c>
      <c r="AA2116" s="30">
        <v>0</v>
      </c>
      <c r="AB2116" s="30">
        <v>0</v>
      </c>
      <c r="AC2116" s="30">
        <v>0</v>
      </c>
      <c r="AD2116" s="30">
        <v>0</v>
      </c>
    </row>
    <row r="2117" spans="1:30" hidden="1">
      <c r="A2117" s="30" t="s">
        <v>11239</v>
      </c>
      <c r="B2117" s="30" t="s">
        <v>11240</v>
      </c>
      <c r="C2117" s="30" t="b">
        <v>1</v>
      </c>
      <c r="D2117" s="30" t="s">
        <v>10931</v>
      </c>
      <c r="E2117" s="30" t="s">
        <v>10932</v>
      </c>
      <c r="F2117" s="30"/>
      <c r="G2117" s="30" t="s">
        <v>10932</v>
      </c>
      <c r="H2117" s="30">
        <v>10</v>
      </c>
      <c r="I2117" s="32">
        <v>42460</v>
      </c>
      <c r="J2117" s="32">
        <v>42388</v>
      </c>
      <c r="K2117" s="32">
        <v>41729</v>
      </c>
      <c r="L2117" s="32">
        <v>41421</v>
      </c>
      <c r="M2117" s="30">
        <v>210</v>
      </c>
      <c r="N2117" s="30">
        <v>0</v>
      </c>
      <c r="O2117" s="30">
        <v>0</v>
      </c>
      <c r="P2117" s="30">
        <v>0</v>
      </c>
      <c r="Q2117" s="30">
        <v>0</v>
      </c>
      <c r="R2117" s="30">
        <v>0</v>
      </c>
      <c r="S2117" s="30">
        <v>210</v>
      </c>
      <c r="T2117" s="30">
        <v>0</v>
      </c>
      <c r="U2117" s="30">
        <v>0</v>
      </c>
      <c r="V2117" s="30">
        <v>0</v>
      </c>
      <c r="W2117" s="30">
        <v>0</v>
      </c>
      <c r="X2117" s="30">
        <v>0</v>
      </c>
      <c r="Y2117" s="30">
        <v>0</v>
      </c>
      <c r="Z2117" s="30">
        <v>210</v>
      </c>
      <c r="AA2117" s="30">
        <v>0</v>
      </c>
      <c r="AB2117" s="30">
        <v>0</v>
      </c>
      <c r="AC2117" s="30">
        <v>0</v>
      </c>
      <c r="AD2117" s="30">
        <v>0</v>
      </c>
    </row>
    <row r="2118" spans="1:30" hidden="1">
      <c r="A2118" s="30" t="s">
        <v>11241</v>
      </c>
      <c r="B2118" s="30" t="s">
        <v>11242</v>
      </c>
      <c r="C2118" s="30" t="b">
        <v>1</v>
      </c>
      <c r="D2118" s="30" t="s">
        <v>10931</v>
      </c>
      <c r="E2118" s="30" t="s">
        <v>10932</v>
      </c>
      <c r="F2118" s="30"/>
      <c r="G2118" s="30" t="s">
        <v>10932</v>
      </c>
      <c r="H2118" s="30">
        <v>10</v>
      </c>
      <c r="I2118" s="32">
        <v>42460</v>
      </c>
      <c r="J2118" s="32">
        <v>42388</v>
      </c>
      <c r="K2118" s="32">
        <v>41729</v>
      </c>
      <c r="L2118" s="32">
        <v>41421</v>
      </c>
      <c r="M2118" s="30">
        <v>210</v>
      </c>
      <c r="N2118" s="30">
        <v>0</v>
      </c>
      <c r="O2118" s="30">
        <v>0</v>
      </c>
      <c r="P2118" s="30">
        <v>0</v>
      </c>
      <c r="Q2118" s="30">
        <v>0</v>
      </c>
      <c r="R2118" s="30">
        <v>0</v>
      </c>
      <c r="S2118" s="30">
        <v>210</v>
      </c>
      <c r="T2118" s="30">
        <v>0</v>
      </c>
      <c r="U2118" s="30">
        <v>0</v>
      </c>
      <c r="V2118" s="30">
        <v>0</v>
      </c>
      <c r="W2118" s="30">
        <v>0</v>
      </c>
      <c r="X2118" s="30">
        <v>0</v>
      </c>
      <c r="Y2118" s="30">
        <v>0</v>
      </c>
      <c r="Z2118" s="30">
        <v>210</v>
      </c>
      <c r="AA2118" s="30">
        <v>0</v>
      </c>
      <c r="AB2118" s="30">
        <v>0</v>
      </c>
      <c r="AC2118" s="30">
        <v>0</v>
      </c>
      <c r="AD2118" s="30">
        <v>0</v>
      </c>
    </row>
    <row r="2119" spans="1:30" hidden="1">
      <c r="A2119" s="30" t="s">
        <v>11243</v>
      </c>
      <c r="B2119" s="30" t="s">
        <v>11244</v>
      </c>
      <c r="C2119" s="30" t="b">
        <v>1</v>
      </c>
      <c r="D2119" s="30" t="s">
        <v>10931</v>
      </c>
      <c r="E2119" s="30" t="s">
        <v>10932</v>
      </c>
      <c r="F2119" s="30"/>
      <c r="G2119" s="30" t="s">
        <v>10932</v>
      </c>
      <c r="H2119" s="30">
        <v>10</v>
      </c>
      <c r="I2119" s="32">
        <v>42460</v>
      </c>
      <c r="J2119" s="32">
        <v>42388</v>
      </c>
      <c r="K2119" s="32">
        <v>41729</v>
      </c>
      <c r="L2119" s="32">
        <v>41421</v>
      </c>
      <c r="M2119" s="30">
        <v>325</v>
      </c>
      <c r="N2119" s="30">
        <v>0</v>
      </c>
      <c r="O2119" s="30">
        <v>0</v>
      </c>
      <c r="P2119" s="30">
        <v>0</v>
      </c>
      <c r="Q2119" s="30">
        <v>0</v>
      </c>
      <c r="R2119" s="30">
        <v>0</v>
      </c>
      <c r="S2119" s="30">
        <v>325</v>
      </c>
      <c r="T2119" s="30">
        <v>0</v>
      </c>
      <c r="U2119" s="30">
        <v>0</v>
      </c>
      <c r="V2119" s="30">
        <v>0</v>
      </c>
      <c r="W2119" s="30">
        <v>0</v>
      </c>
      <c r="X2119" s="30">
        <v>0</v>
      </c>
      <c r="Y2119" s="30">
        <v>0</v>
      </c>
      <c r="Z2119" s="30">
        <v>325</v>
      </c>
      <c r="AA2119" s="30">
        <v>0</v>
      </c>
      <c r="AB2119" s="30">
        <v>0</v>
      </c>
      <c r="AC2119" s="30">
        <v>0</v>
      </c>
      <c r="AD2119" s="30">
        <v>0</v>
      </c>
    </row>
    <row r="2120" spans="1:30" hidden="1">
      <c r="A2120" s="30" t="s">
        <v>11245</v>
      </c>
      <c r="B2120" s="30" t="s">
        <v>11246</v>
      </c>
      <c r="C2120" s="30" t="b">
        <v>1</v>
      </c>
      <c r="D2120" s="30" t="s">
        <v>10931</v>
      </c>
      <c r="E2120" s="30" t="s">
        <v>10932</v>
      </c>
      <c r="F2120" s="30"/>
      <c r="G2120" s="30" t="s">
        <v>10932</v>
      </c>
      <c r="H2120" s="30">
        <v>10</v>
      </c>
      <c r="I2120" s="32">
        <v>42460</v>
      </c>
      <c r="J2120" s="32">
        <v>42388</v>
      </c>
      <c r="K2120" s="32">
        <v>41729</v>
      </c>
      <c r="L2120" s="32">
        <v>41729</v>
      </c>
      <c r="M2120" s="30">
        <v>598</v>
      </c>
      <c r="N2120" s="30">
        <v>0</v>
      </c>
      <c r="O2120" s="30">
        <v>0</v>
      </c>
      <c r="P2120" s="30">
        <v>0</v>
      </c>
      <c r="Q2120" s="30">
        <v>0</v>
      </c>
      <c r="R2120" s="30">
        <v>0</v>
      </c>
      <c r="S2120" s="30">
        <v>598</v>
      </c>
      <c r="T2120" s="30">
        <v>0</v>
      </c>
      <c r="U2120" s="30">
        <v>0</v>
      </c>
      <c r="V2120" s="30">
        <v>0</v>
      </c>
      <c r="W2120" s="30">
        <v>0</v>
      </c>
      <c r="X2120" s="30">
        <v>0</v>
      </c>
      <c r="Y2120" s="30">
        <v>0</v>
      </c>
      <c r="Z2120" s="30">
        <v>598</v>
      </c>
      <c r="AA2120" s="30">
        <v>0</v>
      </c>
      <c r="AB2120" s="30">
        <v>0</v>
      </c>
      <c r="AC2120" s="30">
        <v>0</v>
      </c>
      <c r="AD2120" s="30">
        <v>0</v>
      </c>
    </row>
    <row r="2121" spans="1:30" hidden="1">
      <c r="A2121" s="30" t="s">
        <v>11247</v>
      </c>
      <c r="B2121" s="30" t="s">
        <v>11248</v>
      </c>
      <c r="C2121" s="30" t="b">
        <v>1</v>
      </c>
      <c r="D2121" s="30" t="s">
        <v>10931</v>
      </c>
      <c r="E2121" s="30" t="s">
        <v>10932</v>
      </c>
      <c r="F2121" s="30"/>
      <c r="G2121" s="30" t="s">
        <v>10932</v>
      </c>
      <c r="H2121" s="30">
        <v>10</v>
      </c>
      <c r="I2121" s="32">
        <v>42460</v>
      </c>
      <c r="J2121" s="32">
        <v>42388</v>
      </c>
      <c r="K2121" s="32">
        <v>41729</v>
      </c>
      <c r="L2121" s="32">
        <v>39583</v>
      </c>
      <c r="M2121" s="30">
        <v>350</v>
      </c>
      <c r="N2121" s="30">
        <v>0</v>
      </c>
      <c r="O2121" s="30">
        <v>0</v>
      </c>
      <c r="P2121" s="30">
        <v>0</v>
      </c>
      <c r="Q2121" s="30">
        <v>0</v>
      </c>
      <c r="R2121" s="30">
        <v>0</v>
      </c>
      <c r="S2121" s="30">
        <v>350</v>
      </c>
      <c r="T2121" s="30">
        <v>0</v>
      </c>
      <c r="U2121" s="30">
        <v>0</v>
      </c>
      <c r="V2121" s="30">
        <v>0</v>
      </c>
      <c r="W2121" s="30">
        <v>0</v>
      </c>
      <c r="X2121" s="30">
        <v>0</v>
      </c>
      <c r="Y2121" s="30">
        <v>0</v>
      </c>
      <c r="Z2121" s="30">
        <v>350</v>
      </c>
      <c r="AA2121" s="30">
        <v>0</v>
      </c>
      <c r="AB2121" s="30">
        <v>0</v>
      </c>
      <c r="AC2121" s="30">
        <v>0</v>
      </c>
      <c r="AD2121" s="30">
        <v>0</v>
      </c>
    </row>
    <row r="2122" spans="1:30" hidden="1">
      <c r="A2122" s="30" t="s">
        <v>11249</v>
      </c>
      <c r="B2122" s="30" t="s">
        <v>11250</v>
      </c>
      <c r="C2122" s="30" t="b">
        <v>1</v>
      </c>
      <c r="D2122" s="30" t="s">
        <v>10931</v>
      </c>
      <c r="E2122" s="30" t="s">
        <v>10932</v>
      </c>
      <c r="F2122" s="30"/>
      <c r="G2122" s="30" t="s">
        <v>10932</v>
      </c>
      <c r="H2122" s="30">
        <v>10</v>
      </c>
      <c r="I2122" s="32">
        <v>42460</v>
      </c>
      <c r="J2122" s="32">
        <v>42388</v>
      </c>
      <c r="K2122" s="32">
        <v>41729</v>
      </c>
      <c r="L2122" s="32">
        <v>39583</v>
      </c>
      <c r="M2122" s="30">
        <v>480</v>
      </c>
      <c r="N2122" s="30">
        <v>0</v>
      </c>
      <c r="O2122" s="30">
        <v>0</v>
      </c>
      <c r="P2122" s="30">
        <v>0</v>
      </c>
      <c r="Q2122" s="30">
        <v>0</v>
      </c>
      <c r="R2122" s="30">
        <v>0</v>
      </c>
      <c r="S2122" s="30">
        <v>480</v>
      </c>
      <c r="T2122" s="30">
        <v>0</v>
      </c>
      <c r="U2122" s="30">
        <v>0</v>
      </c>
      <c r="V2122" s="30">
        <v>0</v>
      </c>
      <c r="W2122" s="30">
        <v>0</v>
      </c>
      <c r="X2122" s="30">
        <v>0</v>
      </c>
      <c r="Y2122" s="30">
        <v>0</v>
      </c>
      <c r="Z2122" s="30">
        <v>480</v>
      </c>
      <c r="AA2122" s="30">
        <v>0</v>
      </c>
      <c r="AB2122" s="30">
        <v>0</v>
      </c>
      <c r="AC2122" s="30">
        <v>0</v>
      </c>
      <c r="AD2122" s="30">
        <v>0</v>
      </c>
    </row>
    <row r="2123" spans="1:30" hidden="1">
      <c r="A2123" s="30" t="s">
        <v>11251</v>
      </c>
      <c r="B2123" s="30" t="s">
        <v>11252</v>
      </c>
      <c r="C2123" s="30" t="b">
        <v>1</v>
      </c>
      <c r="D2123" s="30" t="s">
        <v>10931</v>
      </c>
      <c r="E2123" s="30" t="s">
        <v>10932</v>
      </c>
      <c r="F2123" s="30"/>
      <c r="G2123" s="30" t="s">
        <v>10932</v>
      </c>
      <c r="H2123" s="30">
        <v>10</v>
      </c>
      <c r="I2123" s="32">
        <v>42460</v>
      </c>
      <c r="J2123" s="32">
        <v>42388</v>
      </c>
      <c r="K2123" s="32">
        <v>41729</v>
      </c>
      <c r="L2123" s="32">
        <v>39546</v>
      </c>
      <c r="M2123" s="30">
        <v>256.5</v>
      </c>
      <c r="N2123" s="30">
        <v>0</v>
      </c>
      <c r="O2123" s="30">
        <v>0</v>
      </c>
      <c r="P2123" s="30">
        <v>0</v>
      </c>
      <c r="Q2123" s="30">
        <v>0</v>
      </c>
      <c r="R2123" s="30">
        <v>0</v>
      </c>
      <c r="S2123" s="30">
        <v>256.5</v>
      </c>
      <c r="T2123" s="30">
        <v>0</v>
      </c>
      <c r="U2123" s="30">
        <v>0</v>
      </c>
      <c r="V2123" s="30">
        <v>0</v>
      </c>
      <c r="W2123" s="30">
        <v>0</v>
      </c>
      <c r="X2123" s="30">
        <v>0</v>
      </c>
      <c r="Y2123" s="30">
        <v>0</v>
      </c>
      <c r="Z2123" s="30">
        <v>256.5</v>
      </c>
      <c r="AA2123" s="30">
        <v>0</v>
      </c>
      <c r="AB2123" s="30">
        <v>0</v>
      </c>
      <c r="AC2123" s="30">
        <v>0</v>
      </c>
      <c r="AD2123" s="30">
        <v>0</v>
      </c>
    </row>
    <row r="2124" spans="1:30" hidden="1">
      <c r="A2124" s="30" t="s">
        <v>11253</v>
      </c>
      <c r="B2124" s="30" t="s">
        <v>11254</v>
      </c>
      <c r="C2124" s="30" t="b">
        <v>1</v>
      </c>
      <c r="D2124" s="30" t="s">
        <v>10931</v>
      </c>
      <c r="E2124" s="30" t="s">
        <v>10932</v>
      </c>
      <c r="F2124" s="30"/>
      <c r="G2124" s="30" t="s">
        <v>10932</v>
      </c>
      <c r="H2124" s="30">
        <v>10</v>
      </c>
      <c r="I2124" s="32">
        <v>42460</v>
      </c>
      <c r="J2124" s="32">
        <v>42388</v>
      </c>
      <c r="K2124" s="32">
        <v>41729</v>
      </c>
      <c r="L2124" s="32">
        <v>39549</v>
      </c>
      <c r="M2124" s="30">
        <v>256.5</v>
      </c>
      <c r="N2124" s="30">
        <v>0</v>
      </c>
      <c r="O2124" s="30">
        <v>0</v>
      </c>
      <c r="P2124" s="30">
        <v>0</v>
      </c>
      <c r="Q2124" s="30">
        <v>0</v>
      </c>
      <c r="R2124" s="30">
        <v>0</v>
      </c>
      <c r="S2124" s="30">
        <v>256.5</v>
      </c>
      <c r="T2124" s="30">
        <v>0</v>
      </c>
      <c r="U2124" s="30">
        <v>0</v>
      </c>
      <c r="V2124" s="30">
        <v>0</v>
      </c>
      <c r="W2124" s="30">
        <v>0</v>
      </c>
      <c r="X2124" s="30">
        <v>0</v>
      </c>
      <c r="Y2124" s="30">
        <v>0</v>
      </c>
      <c r="Z2124" s="30">
        <v>256.5</v>
      </c>
      <c r="AA2124" s="30">
        <v>0</v>
      </c>
      <c r="AB2124" s="30">
        <v>0</v>
      </c>
      <c r="AC2124" s="30">
        <v>0</v>
      </c>
      <c r="AD2124" s="30">
        <v>0</v>
      </c>
    </row>
    <row r="2125" spans="1:30" hidden="1">
      <c r="A2125" s="30" t="s">
        <v>11255</v>
      </c>
      <c r="B2125" s="30" t="s">
        <v>11256</v>
      </c>
      <c r="C2125" s="30" t="b">
        <v>1</v>
      </c>
      <c r="D2125" s="30" t="s">
        <v>10931</v>
      </c>
      <c r="E2125" s="30" t="s">
        <v>10932</v>
      </c>
      <c r="F2125" s="30"/>
      <c r="G2125" s="30" t="s">
        <v>10932</v>
      </c>
      <c r="H2125" s="30">
        <v>10</v>
      </c>
      <c r="I2125" s="32">
        <v>42460</v>
      </c>
      <c r="J2125" s="32">
        <v>42388</v>
      </c>
      <c r="K2125" s="32">
        <v>41729</v>
      </c>
      <c r="L2125" s="32">
        <v>39540</v>
      </c>
      <c r="M2125" s="30">
        <v>450.3</v>
      </c>
      <c r="N2125" s="30">
        <v>0</v>
      </c>
      <c r="O2125" s="30">
        <v>0</v>
      </c>
      <c r="P2125" s="30">
        <v>0</v>
      </c>
      <c r="Q2125" s="30">
        <v>0</v>
      </c>
      <c r="R2125" s="30">
        <v>0</v>
      </c>
      <c r="S2125" s="30">
        <v>450.3</v>
      </c>
      <c r="T2125" s="30">
        <v>0</v>
      </c>
      <c r="U2125" s="30">
        <v>0</v>
      </c>
      <c r="V2125" s="30">
        <v>0</v>
      </c>
      <c r="W2125" s="30">
        <v>0</v>
      </c>
      <c r="X2125" s="30">
        <v>0</v>
      </c>
      <c r="Y2125" s="30">
        <v>0</v>
      </c>
      <c r="Z2125" s="30">
        <v>450.3</v>
      </c>
      <c r="AA2125" s="30">
        <v>0</v>
      </c>
      <c r="AB2125" s="30">
        <v>0</v>
      </c>
      <c r="AC2125" s="30">
        <v>0</v>
      </c>
      <c r="AD2125" s="30">
        <v>0</v>
      </c>
    </row>
    <row r="2126" spans="1:30" hidden="1">
      <c r="A2126" s="30" t="s">
        <v>11257</v>
      </c>
      <c r="B2126" s="30" t="s">
        <v>11258</v>
      </c>
      <c r="C2126" s="30" t="b">
        <v>1</v>
      </c>
      <c r="D2126" s="30" t="s">
        <v>10931</v>
      </c>
      <c r="E2126" s="30" t="s">
        <v>10932</v>
      </c>
      <c r="F2126" s="30"/>
      <c r="G2126" s="30" t="s">
        <v>10932</v>
      </c>
      <c r="H2126" s="30">
        <v>10</v>
      </c>
      <c r="I2126" s="32">
        <v>42460</v>
      </c>
      <c r="J2126" s="32">
        <v>42388</v>
      </c>
      <c r="K2126" s="32">
        <v>41729</v>
      </c>
      <c r="L2126" s="32">
        <v>39646</v>
      </c>
      <c r="M2126" s="30">
        <v>681.72</v>
      </c>
      <c r="N2126" s="30">
        <v>0</v>
      </c>
      <c r="O2126" s="30">
        <v>0</v>
      </c>
      <c r="P2126" s="30">
        <v>0</v>
      </c>
      <c r="Q2126" s="30">
        <v>0</v>
      </c>
      <c r="R2126" s="30">
        <v>0</v>
      </c>
      <c r="S2126" s="30">
        <v>681.72</v>
      </c>
      <c r="T2126" s="30">
        <v>0</v>
      </c>
      <c r="U2126" s="30">
        <v>0</v>
      </c>
      <c r="V2126" s="30">
        <v>0</v>
      </c>
      <c r="W2126" s="30">
        <v>0</v>
      </c>
      <c r="X2126" s="30">
        <v>0</v>
      </c>
      <c r="Y2126" s="30">
        <v>0</v>
      </c>
      <c r="Z2126" s="30">
        <v>681.72</v>
      </c>
      <c r="AA2126" s="30">
        <v>0</v>
      </c>
      <c r="AB2126" s="30">
        <v>0</v>
      </c>
      <c r="AC2126" s="30">
        <v>0</v>
      </c>
      <c r="AD2126" s="30">
        <v>0</v>
      </c>
    </row>
    <row r="2127" spans="1:30" hidden="1">
      <c r="A2127" s="30" t="s">
        <v>11259</v>
      </c>
      <c r="B2127" s="30" t="s">
        <v>11260</v>
      </c>
      <c r="C2127" s="30" t="b">
        <v>1</v>
      </c>
      <c r="D2127" s="30" t="s">
        <v>10931</v>
      </c>
      <c r="E2127" s="30" t="s">
        <v>10932</v>
      </c>
      <c r="F2127" s="30"/>
      <c r="G2127" s="30" t="s">
        <v>10932</v>
      </c>
      <c r="H2127" s="30">
        <v>10</v>
      </c>
      <c r="I2127" s="32">
        <v>42460</v>
      </c>
      <c r="J2127" s="32">
        <v>42388</v>
      </c>
      <c r="K2127" s="32">
        <v>41729</v>
      </c>
      <c r="L2127" s="32">
        <v>39646</v>
      </c>
      <c r="M2127" s="30">
        <v>102.6</v>
      </c>
      <c r="N2127" s="30">
        <v>0</v>
      </c>
      <c r="O2127" s="30">
        <v>0</v>
      </c>
      <c r="P2127" s="30">
        <v>0</v>
      </c>
      <c r="Q2127" s="30">
        <v>0</v>
      </c>
      <c r="R2127" s="30">
        <v>0</v>
      </c>
      <c r="S2127" s="30">
        <v>102.6</v>
      </c>
      <c r="T2127" s="30">
        <v>0</v>
      </c>
      <c r="U2127" s="30">
        <v>0</v>
      </c>
      <c r="V2127" s="30">
        <v>0</v>
      </c>
      <c r="W2127" s="30">
        <v>0</v>
      </c>
      <c r="X2127" s="30">
        <v>0</v>
      </c>
      <c r="Y2127" s="30">
        <v>0</v>
      </c>
      <c r="Z2127" s="30">
        <v>102.6</v>
      </c>
      <c r="AA2127" s="30">
        <v>0</v>
      </c>
      <c r="AB2127" s="30">
        <v>0</v>
      </c>
      <c r="AC2127" s="30">
        <v>0</v>
      </c>
      <c r="AD2127" s="30">
        <v>0</v>
      </c>
    </row>
    <row r="2128" spans="1:30" hidden="1">
      <c r="A2128" s="30" t="s">
        <v>11261</v>
      </c>
      <c r="B2128" s="30" t="s">
        <v>11262</v>
      </c>
      <c r="C2128" s="30" t="b">
        <v>1</v>
      </c>
      <c r="D2128" s="30" t="s">
        <v>10931</v>
      </c>
      <c r="E2128" s="30" t="s">
        <v>10932</v>
      </c>
      <c r="F2128" s="30"/>
      <c r="G2128" s="30" t="s">
        <v>10932</v>
      </c>
      <c r="H2128" s="30">
        <v>10</v>
      </c>
      <c r="I2128" s="32">
        <v>42460</v>
      </c>
      <c r="J2128" s="32">
        <v>42388</v>
      </c>
      <c r="K2128" s="32">
        <v>41729</v>
      </c>
      <c r="L2128" s="32">
        <v>39612</v>
      </c>
      <c r="M2128" s="30">
        <v>338.58</v>
      </c>
      <c r="N2128" s="30">
        <v>0</v>
      </c>
      <c r="O2128" s="30">
        <v>0</v>
      </c>
      <c r="P2128" s="30">
        <v>0</v>
      </c>
      <c r="Q2128" s="30">
        <v>0</v>
      </c>
      <c r="R2128" s="30">
        <v>0</v>
      </c>
      <c r="S2128" s="30">
        <v>338.58</v>
      </c>
      <c r="T2128" s="30">
        <v>0</v>
      </c>
      <c r="U2128" s="30">
        <v>0</v>
      </c>
      <c r="V2128" s="30">
        <v>0</v>
      </c>
      <c r="W2128" s="30">
        <v>0</v>
      </c>
      <c r="X2128" s="30">
        <v>0</v>
      </c>
      <c r="Y2128" s="30">
        <v>0</v>
      </c>
      <c r="Z2128" s="30">
        <v>338.58</v>
      </c>
      <c r="AA2128" s="30">
        <v>0</v>
      </c>
      <c r="AB2128" s="30">
        <v>0</v>
      </c>
      <c r="AC2128" s="30">
        <v>0</v>
      </c>
      <c r="AD2128" s="30">
        <v>0</v>
      </c>
    </row>
    <row r="2129" spans="1:30" hidden="1">
      <c r="A2129" s="30" t="s">
        <v>11263</v>
      </c>
      <c r="B2129" s="30" t="s">
        <v>11264</v>
      </c>
      <c r="C2129" s="30" t="b">
        <v>1</v>
      </c>
      <c r="D2129" s="30" t="s">
        <v>10931</v>
      </c>
      <c r="E2129" s="30" t="s">
        <v>10932</v>
      </c>
      <c r="F2129" s="30"/>
      <c r="G2129" s="30" t="s">
        <v>10932</v>
      </c>
      <c r="H2129" s="30">
        <v>10</v>
      </c>
      <c r="I2129" s="32">
        <v>42460</v>
      </c>
      <c r="J2129" s="32">
        <v>42388</v>
      </c>
      <c r="K2129" s="32">
        <v>41729</v>
      </c>
      <c r="L2129" s="32">
        <v>39644</v>
      </c>
      <c r="M2129" s="30">
        <v>30.21</v>
      </c>
      <c r="N2129" s="30">
        <v>0</v>
      </c>
      <c r="O2129" s="30">
        <v>0</v>
      </c>
      <c r="P2129" s="30">
        <v>0</v>
      </c>
      <c r="Q2129" s="30">
        <v>0</v>
      </c>
      <c r="R2129" s="30">
        <v>0</v>
      </c>
      <c r="S2129" s="30">
        <v>30.21</v>
      </c>
      <c r="T2129" s="30">
        <v>0</v>
      </c>
      <c r="U2129" s="30">
        <v>0</v>
      </c>
      <c r="V2129" s="30">
        <v>0</v>
      </c>
      <c r="W2129" s="30">
        <v>0</v>
      </c>
      <c r="X2129" s="30">
        <v>0</v>
      </c>
      <c r="Y2129" s="30">
        <v>0</v>
      </c>
      <c r="Z2129" s="30">
        <v>30.21</v>
      </c>
      <c r="AA2129" s="30">
        <v>0</v>
      </c>
      <c r="AB2129" s="30">
        <v>0</v>
      </c>
      <c r="AC2129" s="30">
        <v>0</v>
      </c>
      <c r="AD2129" s="30">
        <v>0</v>
      </c>
    </row>
    <row r="2130" spans="1:30" hidden="1">
      <c r="A2130" s="30" t="s">
        <v>11265</v>
      </c>
      <c r="B2130" s="30" t="s">
        <v>11266</v>
      </c>
      <c r="C2130" s="30" t="b">
        <v>1</v>
      </c>
      <c r="D2130" s="30" t="s">
        <v>10931</v>
      </c>
      <c r="E2130" s="30" t="s">
        <v>10932</v>
      </c>
      <c r="F2130" s="30"/>
      <c r="G2130" s="30" t="s">
        <v>10932</v>
      </c>
      <c r="H2130" s="30">
        <v>10</v>
      </c>
      <c r="I2130" s="32">
        <v>42460</v>
      </c>
      <c r="J2130" s="32">
        <v>42388</v>
      </c>
      <c r="K2130" s="32">
        <v>41729</v>
      </c>
      <c r="L2130" s="32">
        <v>39644</v>
      </c>
      <c r="M2130" s="30">
        <v>136.80000000000001</v>
      </c>
      <c r="N2130" s="30">
        <v>0</v>
      </c>
      <c r="O2130" s="30">
        <v>0</v>
      </c>
      <c r="P2130" s="30">
        <v>0</v>
      </c>
      <c r="Q2130" s="30">
        <v>0</v>
      </c>
      <c r="R2130" s="30">
        <v>0</v>
      </c>
      <c r="S2130" s="30">
        <v>136.80000000000001</v>
      </c>
      <c r="T2130" s="30">
        <v>0</v>
      </c>
      <c r="U2130" s="30">
        <v>0</v>
      </c>
      <c r="V2130" s="30">
        <v>0</v>
      </c>
      <c r="W2130" s="30">
        <v>0</v>
      </c>
      <c r="X2130" s="30">
        <v>0</v>
      </c>
      <c r="Y2130" s="30">
        <v>0</v>
      </c>
      <c r="Z2130" s="30">
        <v>136.80000000000001</v>
      </c>
      <c r="AA2130" s="30">
        <v>0</v>
      </c>
      <c r="AB2130" s="30">
        <v>0</v>
      </c>
      <c r="AC2130" s="30">
        <v>0</v>
      </c>
      <c r="AD2130" s="30">
        <v>0</v>
      </c>
    </row>
    <row r="2131" spans="1:30" hidden="1">
      <c r="A2131" s="30" t="s">
        <v>11267</v>
      </c>
      <c r="B2131" s="30" t="s">
        <v>11268</v>
      </c>
      <c r="C2131" s="30" t="b">
        <v>1</v>
      </c>
      <c r="D2131" s="30" t="s">
        <v>10931</v>
      </c>
      <c r="E2131" s="30" t="s">
        <v>10932</v>
      </c>
      <c r="F2131" s="30"/>
      <c r="G2131" s="30" t="s">
        <v>10932</v>
      </c>
      <c r="H2131" s="30">
        <v>10</v>
      </c>
      <c r="I2131" s="32">
        <v>42460</v>
      </c>
      <c r="J2131" s="32">
        <v>42388</v>
      </c>
      <c r="K2131" s="32">
        <v>41729</v>
      </c>
      <c r="L2131" s="32">
        <v>39631</v>
      </c>
      <c r="M2131" s="30">
        <v>550</v>
      </c>
      <c r="N2131" s="30">
        <v>0</v>
      </c>
      <c r="O2131" s="30">
        <v>0</v>
      </c>
      <c r="P2131" s="30">
        <v>0</v>
      </c>
      <c r="Q2131" s="30">
        <v>0</v>
      </c>
      <c r="R2131" s="30">
        <v>0</v>
      </c>
      <c r="S2131" s="30">
        <v>550</v>
      </c>
      <c r="T2131" s="30">
        <v>0</v>
      </c>
      <c r="U2131" s="30">
        <v>0</v>
      </c>
      <c r="V2131" s="30">
        <v>0</v>
      </c>
      <c r="W2131" s="30">
        <v>0</v>
      </c>
      <c r="X2131" s="30">
        <v>0</v>
      </c>
      <c r="Y2131" s="30">
        <v>0</v>
      </c>
      <c r="Z2131" s="30">
        <v>550</v>
      </c>
      <c r="AA2131" s="30">
        <v>0</v>
      </c>
      <c r="AB2131" s="30">
        <v>0</v>
      </c>
      <c r="AC2131" s="30">
        <v>0</v>
      </c>
      <c r="AD2131" s="30">
        <v>0</v>
      </c>
    </row>
    <row r="2132" spans="1:30" hidden="1">
      <c r="A2132" s="30" t="s">
        <v>11269</v>
      </c>
      <c r="B2132" s="30" t="s">
        <v>11270</v>
      </c>
      <c r="C2132" s="30" t="b">
        <v>1</v>
      </c>
      <c r="D2132" s="30" t="s">
        <v>10931</v>
      </c>
      <c r="E2132" s="30" t="s">
        <v>10932</v>
      </c>
      <c r="F2132" s="30"/>
      <c r="G2132" s="30" t="s">
        <v>10932</v>
      </c>
      <c r="H2132" s="30">
        <v>10</v>
      </c>
      <c r="I2132" s="32">
        <v>42460</v>
      </c>
      <c r="J2132" s="32">
        <v>42388</v>
      </c>
      <c r="K2132" s="32">
        <v>41729</v>
      </c>
      <c r="L2132" s="32">
        <v>39633</v>
      </c>
      <c r="M2132" s="30">
        <v>99.95</v>
      </c>
      <c r="N2132" s="30">
        <v>0</v>
      </c>
      <c r="O2132" s="30">
        <v>0</v>
      </c>
      <c r="P2132" s="30">
        <v>0</v>
      </c>
      <c r="Q2132" s="30">
        <v>0</v>
      </c>
      <c r="R2132" s="30">
        <v>0</v>
      </c>
      <c r="S2132" s="30">
        <v>99.95</v>
      </c>
      <c r="T2132" s="30">
        <v>0</v>
      </c>
      <c r="U2132" s="30">
        <v>0</v>
      </c>
      <c r="V2132" s="30">
        <v>0</v>
      </c>
      <c r="W2132" s="30">
        <v>0</v>
      </c>
      <c r="X2132" s="30">
        <v>0</v>
      </c>
      <c r="Y2132" s="30">
        <v>0</v>
      </c>
      <c r="Z2132" s="30">
        <v>99.95</v>
      </c>
      <c r="AA2132" s="30">
        <v>0</v>
      </c>
      <c r="AB2132" s="30">
        <v>0</v>
      </c>
      <c r="AC2132" s="30">
        <v>0</v>
      </c>
      <c r="AD2132" s="30">
        <v>0</v>
      </c>
    </row>
    <row r="2133" spans="1:30" hidden="1">
      <c r="A2133" s="30" t="s">
        <v>11271</v>
      </c>
      <c r="B2133" s="30" t="s">
        <v>11272</v>
      </c>
      <c r="C2133" s="30" t="b">
        <v>1</v>
      </c>
      <c r="D2133" s="30" t="s">
        <v>10931</v>
      </c>
      <c r="E2133" s="30" t="s">
        <v>10932</v>
      </c>
      <c r="F2133" s="30"/>
      <c r="G2133" s="30" t="s">
        <v>10932</v>
      </c>
      <c r="H2133" s="30">
        <v>10</v>
      </c>
      <c r="I2133" s="32">
        <v>42460</v>
      </c>
      <c r="J2133" s="32">
        <v>42388</v>
      </c>
      <c r="K2133" s="32">
        <v>41729</v>
      </c>
      <c r="L2133" s="32">
        <v>39590</v>
      </c>
      <c r="M2133" s="30">
        <v>1311</v>
      </c>
      <c r="N2133" s="30">
        <v>0</v>
      </c>
      <c r="O2133" s="30">
        <v>0</v>
      </c>
      <c r="P2133" s="30">
        <v>0</v>
      </c>
      <c r="Q2133" s="30">
        <v>0</v>
      </c>
      <c r="R2133" s="30">
        <v>0</v>
      </c>
      <c r="S2133" s="30">
        <v>1311</v>
      </c>
      <c r="T2133" s="30">
        <v>0</v>
      </c>
      <c r="U2133" s="30">
        <v>0</v>
      </c>
      <c r="V2133" s="30">
        <v>0</v>
      </c>
      <c r="W2133" s="30">
        <v>0</v>
      </c>
      <c r="X2133" s="30">
        <v>0</v>
      </c>
      <c r="Y2133" s="30">
        <v>0</v>
      </c>
      <c r="Z2133" s="30">
        <v>1311</v>
      </c>
      <c r="AA2133" s="30">
        <v>0</v>
      </c>
      <c r="AB2133" s="30">
        <v>0</v>
      </c>
      <c r="AC2133" s="30">
        <v>0</v>
      </c>
      <c r="AD2133" s="30">
        <v>0</v>
      </c>
    </row>
    <row r="2134" spans="1:30" hidden="1">
      <c r="A2134" s="30" t="s">
        <v>11273</v>
      </c>
      <c r="B2134" s="30" t="s">
        <v>11274</v>
      </c>
      <c r="C2134" s="30" t="b">
        <v>1</v>
      </c>
      <c r="D2134" s="30" t="s">
        <v>10931</v>
      </c>
      <c r="E2134" s="30" t="s">
        <v>10932</v>
      </c>
      <c r="F2134" s="30"/>
      <c r="G2134" s="30" t="s">
        <v>10932</v>
      </c>
      <c r="H2134" s="30">
        <v>10</v>
      </c>
      <c r="I2134" s="32">
        <v>42460</v>
      </c>
      <c r="J2134" s="32">
        <v>42388</v>
      </c>
      <c r="K2134" s="32">
        <v>41729</v>
      </c>
      <c r="L2134" s="32">
        <v>39584</v>
      </c>
      <c r="M2134" s="30">
        <v>395</v>
      </c>
      <c r="N2134" s="30">
        <v>0</v>
      </c>
      <c r="O2134" s="30">
        <v>0</v>
      </c>
      <c r="P2134" s="30">
        <v>0</v>
      </c>
      <c r="Q2134" s="30">
        <v>0</v>
      </c>
      <c r="R2134" s="30">
        <v>0</v>
      </c>
      <c r="S2134" s="30">
        <v>395</v>
      </c>
      <c r="T2134" s="30">
        <v>0</v>
      </c>
      <c r="U2134" s="30">
        <v>0</v>
      </c>
      <c r="V2134" s="30">
        <v>0</v>
      </c>
      <c r="W2134" s="30">
        <v>0</v>
      </c>
      <c r="X2134" s="30">
        <v>0</v>
      </c>
      <c r="Y2134" s="30">
        <v>0</v>
      </c>
      <c r="Z2134" s="30">
        <v>395</v>
      </c>
      <c r="AA2134" s="30">
        <v>0</v>
      </c>
      <c r="AB2134" s="30">
        <v>0</v>
      </c>
      <c r="AC2134" s="30">
        <v>0</v>
      </c>
      <c r="AD2134" s="30">
        <v>0</v>
      </c>
    </row>
    <row r="2135" spans="1:30" hidden="1">
      <c r="A2135" s="30" t="s">
        <v>11275</v>
      </c>
      <c r="B2135" s="30" t="s">
        <v>11276</v>
      </c>
      <c r="C2135" s="30" t="b">
        <v>1</v>
      </c>
      <c r="D2135" s="30" t="s">
        <v>10931</v>
      </c>
      <c r="E2135" s="30" t="s">
        <v>10932</v>
      </c>
      <c r="F2135" s="30"/>
      <c r="G2135" s="30" t="s">
        <v>10932</v>
      </c>
      <c r="H2135" s="30">
        <v>10</v>
      </c>
      <c r="I2135" s="32">
        <v>42460</v>
      </c>
      <c r="J2135" s="32">
        <v>42388</v>
      </c>
      <c r="K2135" s="32">
        <v>41729</v>
      </c>
      <c r="L2135" s="32">
        <v>39719</v>
      </c>
      <c r="M2135" s="30">
        <v>290</v>
      </c>
      <c r="N2135" s="30">
        <v>0</v>
      </c>
      <c r="O2135" s="30">
        <v>0</v>
      </c>
      <c r="P2135" s="30">
        <v>0</v>
      </c>
      <c r="Q2135" s="30">
        <v>0</v>
      </c>
      <c r="R2135" s="30">
        <v>0</v>
      </c>
      <c r="S2135" s="30">
        <v>290</v>
      </c>
      <c r="T2135" s="30">
        <v>0</v>
      </c>
      <c r="U2135" s="30">
        <v>0</v>
      </c>
      <c r="V2135" s="30">
        <v>0</v>
      </c>
      <c r="W2135" s="30">
        <v>0</v>
      </c>
      <c r="X2135" s="30">
        <v>0</v>
      </c>
      <c r="Y2135" s="30">
        <v>0</v>
      </c>
      <c r="Z2135" s="30">
        <v>290</v>
      </c>
      <c r="AA2135" s="30">
        <v>0</v>
      </c>
      <c r="AB2135" s="30">
        <v>0</v>
      </c>
      <c r="AC2135" s="30">
        <v>0</v>
      </c>
      <c r="AD2135" s="30">
        <v>0</v>
      </c>
    </row>
    <row r="2136" spans="1:30" hidden="1">
      <c r="A2136" s="30" t="s">
        <v>11277</v>
      </c>
      <c r="B2136" s="30" t="s">
        <v>11278</v>
      </c>
      <c r="C2136" s="30" t="b">
        <v>1</v>
      </c>
      <c r="D2136" s="30" t="s">
        <v>10931</v>
      </c>
      <c r="E2136" s="30" t="s">
        <v>10932</v>
      </c>
      <c r="F2136" s="30"/>
      <c r="G2136" s="30" t="s">
        <v>10932</v>
      </c>
      <c r="H2136" s="30">
        <v>10</v>
      </c>
      <c r="I2136" s="32">
        <v>42460</v>
      </c>
      <c r="J2136" s="32">
        <v>42388</v>
      </c>
      <c r="K2136" s="32">
        <v>41729</v>
      </c>
      <c r="L2136" s="32">
        <v>39695</v>
      </c>
      <c r="M2136" s="30">
        <v>490</v>
      </c>
      <c r="N2136" s="30">
        <v>0</v>
      </c>
      <c r="O2136" s="30">
        <v>0</v>
      </c>
      <c r="P2136" s="30">
        <v>0</v>
      </c>
      <c r="Q2136" s="30">
        <v>0</v>
      </c>
      <c r="R2136" s="30">
        <v>0</v>
      </c>
      <c r="S2136" s="30">
        <v>490</v>
      </c>
      <c r="T2136" s="30">
        <v>0</v>
      </c>
      <c r="U2136" s="30">
        <v>0</v>
      </c>
      <c r="V2136" s="30">
        <v>0</v>
      </c>
      <c r="W2136" s="30">
        <v>0</v>
      </c>
      <c r="X2136" s="30">
        <v>0</v>
      </c>
      <c r="Y2136" s="30">
        <v>0</v>
      </c>
      <c r="Z2136" s="30">
        <v>490</v>
      </c>
      <c r="AA2136" s="30">
        <v>0</v>
      </c>
      <c r="AB2136" s="30">
        <v>0</v>
      </c>
      <c r="AC2136" s="30">
        <v>0</v>
      </c>
      <c r="AD2136" s="30">
        <v>0</v>
      </c>
    </row>
    <row r="2137" spans="1:30" hidden="1">
      <c r="A2137" s="30" t="s">
        <v>11279</v>
      </c>
      <c r="B2137" s="30" t="s">
        <v>11280</v>
      </c>
      <c r="C2137" s="30" t="b">
        <v>1</v>
      </c>
      <c r="D2137" s="30" t="s">
        <v>10931</v>
      </c>
      <c r="E2137" s="30" t="s">
        <v>10932</v>
      </c>
      <c r="F2137" s="30"/>
      <c r="G2137" s="30" t="s">
        <v>10932</v>
      </c>
      <c r="H2137" s="30">
        <v>10</v>
      </c>
      <c r="I2137" s="32">
        <v>42460</v>
      </c>
      <c r="J2137" s="32">
        <v>42388</v>
      </c>
      <c r="K2137" s="32">
        <v>41729</v>
      </c>
      <c r="L2137" s="32">
        <v>39681</v>
      </c>
      <c r="M2137" s="30">
        <v>681.72</v>
      </c>
      <c r="N2137" s="30">
        <v>0</v>
      </c>
      <c r="O2137" s="30">
        <v>0</v>
      </c>
      <c r="P2137" s="30">
        <v>0</v>
      </c>
      <c r="Q2137" s="30">
        <v>0</v>
      </c>
      <c r="R2137" s="30">
        <v>0</v>
      </c>
      <c r="S2137" s="30">
        <v>681.72</v>
      </c>
      <c r="T2137" s="30">
        <v>0</v>
      </c>
      <c r="U2137" s="30">
        <v>0</v>
      </c>
      <c r="V2137" s="30">
        <v>0</v>
      </c>
      <c r="W2137" s="30">
        <v>0</v>
      </c>
      <c r="X2137" s="30">
        <v>0</v>
      </c>
      <c r="Y2137" s="30">
        <v>0</v>
      </c>
      <c r="Z2137" s="30">
        <v>681.72</v>
      </c>
      <c r="AA2137" s="30">
        <v>0</v>
      </c>
      <c r="AB2137" s="30">
        <v>0</v>
      </c>
      <c r="AC2137" s="30">
        <v>0</v>
      </c>
      <c r="AD2137" s="30">
        <v>0</v>
      </c>
    </row>
    <row r="2138" spans="1:30" hidden="1">
      <c r="A2138" s="30" t="s">
        <v>11281</v>
      </c>
      <c r="B2138" s="30" t="s">
        <v>11282</v>
      </c>
      <c r="C2138" s="30" t="b">
        <v>1</v>
      </c>
      <c r="D2138" s="30" t="s">
        <v>10931</v>
      </c>
      <c r="E2138" s="30" t="s">
        <v>10932</v>
      </c>
      <c r="F2138" s="30"/>
      <c r="G2138" s="30" t="s">
        <v>10932</v>
      </c>
      <c r="H2138" s="30">
        <v>10</v>
      </c>
      <c r="I2138" s="32">
        <v>42460</v>
      </c>
      <c r="J2138" s="32">
        <v>42388</v>
      </c>
      <c r="K2138" s="32">
        <v>41729</v>
      </c>
      <c r="L2138" s="32">
        <v>39681</v>
      </c>
      <c r="M2138" s="30">
        <v>102.6</v>
      </c>
      <c r="N2138" s="30">
        <v>0</v>
      </c>
      <c r="O2138" s="30">
        <v>0</v>
      </c>
      <c r="P2138" s="30">
        <v>0</v>
      </c>
      <c r="Q2138" s="30">
        <v>0</v>
      </c>
      <c r="R2138" s="30">
        <v>0</v>
      </c>
      <c r="S2138" s="30">
        <v>102.6</v>
      </c>
      <c r="T2138" s="30">
        <v>0</v>
      </c>
      <c r="U2138" s="30">
        <v>0</v>
      </c>
      <c r="V2138" s="30">
        <v>0</v>
      </c>
      <c r="W2138" s="30">
        <v>0</v>
      </c>
      <c r="X2138" s="30">
        <v>0</v>
      </c>
      <c r="Y2138" s="30">
        <v>0</v>
      </c>
      <c r="Z2138" s="30">
        <v>102.6</v>
      </c>
      <c r="AA2138" s="30">
        <v>0</v>
      </c>
      <c r="AB2138" s="30">
        <v>0</v>
      </c>
      <c r="AC2138" s="30">
        <v>0</v>
      </c>
      <c r="AD2138" s="30">
        <v>0</v>
      </c>
    </row>
    <row r="2139" spans="1:30" hidden="1">
      <c r="A2139" s="30" t="s">
        <v>11283</v>
      </c>
      <c r="B2139" s="30" t="s">
        <v>11284</v>
      </c>
      <c r="C2139" s="30" t="b">
        <v>1</v>
      </c>
      <c r="D2139" s="30" t="s">
        <v>10931</v>
      </c>
      <c r="E2139" s="30" t="s">
        <v>10932</v>
      </c>
      <c r="F2139" s="30"/>
      <c r="G2139" s="30" t="s">
        <v>10932</v>
      </c>
      <c r="H2139" s="30">
        <v>10</v>
      </c>
      <c r="I2139" s="32">
        <v>42460</v>
      </c>
      <c r="J2139" s="32">
        <v>42388</v>
      </c>
      <c r="K2139" s="32">
        <v>41729</v>
      </c>
      <c r="L2139" s="32">
        <v>39672</v>
      </c>
      <c r="M2139" s="30">
        <v>558.6</v>
      </c>
      <c r="N2139" s="30">
        <v>0</v>
      </c>
      <c r="O2139" s="30">
        <v>0</v>
      </c>
      <c r="P2139" s="30">
        <v>0</v>
      </c>
      <c r="Q2139" s="30">
        <v>0</v>
      </c>
      <c r="R2139" s="30">
        <v>0</v>
      </c>
      <c r="S2139" s="30">
        <v>558.6</v>
      </c>
      <c r="T2139" s="30">
        <v>0</v>
      </c>
      <c r="U2139" s="30">
        <v>0</v>
      </c>
      <c r="V2139" s="30">
        <v>0</v>
      </c>
      <c r="W2139" s="30">
        <v>0</v>
      </c>
      <c r="X2139" s="30">
        <v>0</v>
      </c>
      <c r="Y2139" s="30">
        <v>0</v>
      </c>
      <c r="Z2139" s="30">
        <v>558.6</v>
      </c>
      <c r="AA2139" s="30">
        <v>0</v>
      </c>
      <c r="AB2139" s="30">
        <v>0</v>
      </c>
      <c r="AC2139" s="30">
        <v>0</v>
      </c>
      <c r="AD2139" s="30">
        <v>0</v>
      </c>
    </row>
    <row r="2140" spans="1:30" hidden="1">
      <c r="A2140" s="30" t="s">
        <v>11285</v>
      </c>
      <c r="B2140" s="30" t="s">
        <v>11286</v>
      </c>
      <c r="C2140" s="30" t="b">
        <v>1</v>
      </c>
      <c r="D2140" s="30" t="s">
        <v>10931</v>
      </c>
      <c r="E2140" s="30" t="s">
        <v>10932</v>
      </c>
      <c r="F2140" s="30"/>
      <c r="G2140" s="30" t="s">
        <v>10932</v>
      </c>
      <c r="H2140" s="30">
        <v>10</v>
      </c>
      <c r="I2140" s="32">
        <v>42460</v>
      </c>
      <c r="J2140" s="32">
        <v>42388</v>
      </c>
      <c r="K2140" s="32">
        <v>41729</v>
      </c>
      <c r="L2140" s="32">
        <v>39686</v>
      </c>
      <c r="M2140" s="30">
        <v>320</v>
      </c>
      <c r="N2140" s="30">
        <v>0</v>
      </c>
      <c r="O2140" s="30">
        <v>0</v>
      </c>
      <c r="P2140" s="30">
        <v>0</v>
      </c>
      <c r="Q2140" s="30">
        <v>0</v>
      </c>
      <c r="R2140" s="30">
        <v>0</v>
      </c>
      <c r="S2140" s="30">
        <v>320</v>
      </c>
      <c r="T2140" s="30">
        <v>0</v>
      </c>
      <c r="U2140" s="30">
        <v>0</v>
      </c>
      <c r="V2140" s="30">
        <v>0</v>
      </c>
      <c r="W2140" s="30">
        <v>0</v>
      </c>
      <c r="X2140" s="30">
        <v>0</v>
      </c>
      <c r="Y2140" s="30">
        <v>0</v>
      </c>
      <c r="Z2140" s="30">
        <v>320</v>
      </c>
      <c r="AA2140" s="30">
        <v>0</v>
      </c>
      <c r="AB2140" s="30">
        <v>0</v>
      </c>
      <c r="AC2140" s="30">
        <v>0</v>
      </c>
      <c r="AD2140" s="30">
        <v>0</v>
      </c>
    </row>
    <row r="2141" spans="1:30" hidden="1">
      <c r="A2141" s="30" t="s">
        <v>11287</v>
      </c>
      <c r="B2141" s="30" t="s">
        <v>11288</v>
      </c>
      <c r="C2141" s="30" t="b">
        <v>1</v>
      </c>
      <c r="D2141" s="30" t="s">
        <v>10931</v>
      </c>
      <c r="E2141" s="30" t="s">
        <v>10932</v>
      </c>
      <c r="F2141" s="30"/>
      <c r="G2141" s="30" t="s">
        <v>10932</v>
      </c>
      <c r="H2141" s="30">
        <v>10</v>
      </c>
      <c r="I2141" s="32">
        <v>42460</v>
      </c>
      <c r="J2141" s="32">
        <v>42388</v>
      </c>
      <c r="K2141" s="32">
        <v>41729</v>
      </c>
      <c r="L2141" s="32">
        <v>39699</v>
      </c>
      <c r="M2141" s="30">
        <v>666.9</v>
      </c>
      <c r="N2141" s="30">
        <v>0</v>
      </c>
      <c r="O2141" s="30">
        <v>0</v>
      </c>
      <c r="P2141" s="30">
        <v>0</v>
      </c>
      <c r="Q2141" s="30">
        <v>0</v>
      </c>
      <c r="R2141" s="30">
        <v>0</v>
      </c>
      <c r="S2141" s="30">
        <v>666.9</v>
      </c>
      <c r="T2141" s="30">
        <v>0</v>
      </c>
      <c r="U2141" s="30">
        <v>0</v>
      </c>
      <c r="V2141" s="30">
        <v>0</v>
      </c>
      <c r="W2141" s="30">
        <v>0</v>
      </c>
      <c r="X2141" s="30">
        <v>0</v>
      </c>
      <c r="Y2141" s="30">
        <v>0</v>
      </c>
      <c r="Z2141" s="30">
        <v>666.9</v>
      </c>
      <c r="AA2141" s="30">
        <v>0</v>
      </c>
      <c r="AB2141" s="30">
        <v>0</v>
      </c>
      <c r="AC2141" s="30">
        <v>0</v>
      </c>
      <c r="AD2141" s="30">
        <v>0</v>
      </c>
    </row>
    <row r="2142" spans="1:30" hidden="1">
      <c r="A2142" s="30" t="s">
        <v>11289</v>
      </c>
      <c r="B2142" s="30" t="s">
        <v>11290</v>
      </c>
      <c r="C2142" s="30" t="b">
        <v>1</v>
      </c>
      <c r="D2142" s="30" t="s">
        <v>10931</v>
      </c>
      <c r="E2142" s="30" t="s">
        <v>10932</v>
      </c>
      <c r="F2142" s="30"/>
      <c r="G2142" s="30" t="s">
        <v>10932</v>
      </c>
      <c r="H2142" s="30">
        <v>10</v>
      </c>
      <c r="I2142" s="32">
        <v>42460</v>
      </c>
      <c r="J2142" s="32">
        <v>42388</v>
      </c>
      <c r="K2142" s="32">
        <v>41729</v>
      </c>
      <c r="L2142" s="32">
        <v>39550</v>
      </c>
      <c r="M2142" s="30">
        <v>500</v>
      </c>
      <c r="N2142" s="30">
        <v>0</v>
      </c>
      <c r="O2142" s="30">
        <v>0</v>
      </c>
      <c r="P2142" s="30">
        <v>0</v>
      </c>
      <c r="Q2142" s="30">
        <v>0</v>
      </c>
      <c r="R2142" s="30">
        <v>0</v>
      </c>
      <c r="S2142" s="30">
        <v>500</v>
      </c>
      <c r="T2142" s="30">
        <v>0</v>
      </c>
      <c r="U2142" s="30">
        <v>0</v>
      </c>
      <c r="V2142" s="30">
        <v>0</v>
      </c>
      <c r="W2142" s="30">
        <v>0</v>
      </c>
      <c r="X2142" s="30">
        <v>0</v>
      </c>
      <c r="Y2142" s="30">
        <v>0</v>
      </c>
      <c r="Z2142" s="30">
        <v>500</v>
      </c>
      <c r="AA2142" s="30">
        <v>0</v>
      </c>
      <c r="AB2142" s="30">
        <v>0</v>
      </c>
      <c r="AC2142" s="30">
        <v>0</v>
      </c>
      <c r="AD2142" s="30">
        <v>0</v>
      </c>
    </row>
    <row r="2143" spans="1:30" hidden="1">
      <c r="A2143" s="30" t="s">
        <v>11291</v>
      </c>
      <c r="B2143" s="30" t="s">
        <v>11292</v>
      </c>
      <c r="C2143" s="30" t="b">
        <v>1</v>
      </c>
      <c r="D2143" s="30" t="s">
        <v>10931</v>
      </c>
      <c r="E2143" s="30" t="s">
        <v>10932</v>
      </c>
      <c r="F2143" s="30"/>
      <c r="G2143" s="30" t="s">
        <v>10932</v>
      </c>
      <c r="H2143" s="30">
        <v>10</v>
      </c>
      <c r="I2143" s="32">
        <v>42460</v>
      </c>
      <c r="J2143" s="32">
        <v>42388</v>
      </c>
      <c r="K2143" s="32">
        <v>41729</v>
      </c>
      <c r="L2143" s="32">
        <v>39724</v>
      </c>
      <c r="M2143" s="30">
        <v>677.16</v>
      </c>
      <c r="N2143" s="30">
        <v>0</v>
      </c>
      <c r="O2143" s="30">
        <v>0</v>
      </c>
      <c r="P2143" s="30">
        <v>0</v>
      </c>
      <c r="Q2143" s="30">
        <v>0</v>
      </c>
      <c r="R2143" s="30">
        <v>0</v>
      </c>
      <c r="S2143" s="30">
        <v>677.16</v>
      </c>
      <c r="T2143" s="30">
        <v>0</v>
      </c>
      <c r="U2143" s="30">
        <v>0</v>
      </c>
      <c r="V2143" s="30">
        <v>0</v>
      </c>
      <c r="W2143" s="30">
        <v>0</v>
      </c>
      <c r="X2143" s="30">
        <v>0</v>
      </c>
      <c r="Y2143" s="30">
        <v>0</v>
      </c>
      <c r="Z2143" s="30">
        <v>677.16</v>
      </c>
      <c r="AA2143" s="30">
        <v>0</v>
      </c>
      <c r="AB2143" s="30">
        <v>0</v>
      </c>
      <c r="AC2143" s="30">
        <v>0</v>
      </c>
      <c r="AD2143" s="30">
        <v>0</v>
      </c>
    </row>
    <row r="2144" spans="1:30" hidden="1">
      <c r="A2144" s="30" t="s">
        <v>11293</v>
      </c>
      <c r="B2144" s="30" t="s">
        <v>11294</v>
      </c>
      <c r="C2144" s="30" t="b">
        <v>1</v>
      </c>
      <c r="D2144" s="30" t="s">
        <v>10931</v>
      </c>
      <c r="E2144" s="30" t="s">
        <v>10932</v>
      </c>
      <c r="F2144" s="30"/>
      <c r="G2144" s="30" t="s">
        <v>10932</v>
      </c>
      <c r="H2144" s="30">
        <v>10</v>
      </c>
      <c r="I2144" s="32">
        <v>42460</v>
      </c>
      <c r="J2144" s="32">
        <v>42388</v>
      </c>
      <c r="K2144" s="32">
        <v>41729</v>
      </c>
      <c r="L2144" s="32">
        <v>39864</v>
      </c>
      <c r="M2144" s="30">
        <v>230</v>
      </c>
      <c r="N2144" s="30">
        <v>0</v>
      </c>
      <c r="O2144" s="30">
        <v>0</v>
      </c>
      <c r="P2144" s="30">
        <v>0</v>
      </c>
      <c r="Q2144" s="30">
        <v>0</v>
      </c>
      <c r="R2144" s="30">
        <v>0</v>
      </c>
      <c r="S2144" s="30">
        <v>230</v>
      </c>
      <c r="T2144" s="30">
        <v>0</v>
      </c>
      <c r="U2144" s="30">
        <v>0</v>
      </c>
      <c r="V2144" s="30">
        <v>0</v>
      </c>
      <c r="W2144" s="30">
        <v>0</v>
      </c>
      <c r="X2144" s="30">
        <v>0</v>
      </c>
      <c r="Y2144" s="30">
        <v>0</v>
      </c>
      <c r="Z2144" s="30">
        <v>230</v>
      </c>
      <c r="AA2144" s="30">
        <v>0</v>
      </c>
      <c r="AB2144" s="30">
        <v>0</v>
      </c>
      <c r="AC2144" s="30">
        <v>0</v>
      </c>
      <c r="AD2144" s="30">
        <v>0</v>
      </c>
    </row>
    <row r="2145" spans="1:30" hidden="1">
      <c r="A2145" s="30" t="s">
        <v>11295</v>
      </c>
      <c r="B2145" s="30" t="s">
        <v>11296</v>
      </c>
      <c r="C2145" s="30" t="b">
        <v>1</v>
      </c>
      <c r="D2145" s="30" t="s">
        <v>10931</v>
      </c>
      <c r="E2145" s="30" t="s">
        <v>10932</v>
      </c>
      <c r="F2145" s="30"/>
      <c r="G2145" s="30" t="s">
        <v>10932</v>
      </c>
      <c r="H2145" s="30">
        <v>10</v>
      </c>
      <c r="I2145" s="32">
        <v>42460</v>
      </c>
      <c r="J2145" s="32">
        <v>42388</v>
      </c>
      <c r="K2145" s="32">
        <v>41729</v>
      </c>
      <c r="L2145" s="32">
        <v>39864</v>
      </c>
      <c r="M2145" s="30">
        <v>320</v>
      </c>
      <c r="N2145" s="30">
        <v>0</v>
      </c>
      <c r="O2145" s="30">
        <v>0</v>
      </c>
      <c r="P2145" s="30">
        <v>0</v>
      </c>
      <c r="Q2145" s="30">
        <v>0</v>
      </c>
      <c r="R2145" s="30">
        <v>0</v>
      </c>
      <c r="S2145" s="30">
        <v>320</v>
      </c>
      <c r="T2145" s="30">
        <v>0</v>
      </c>
      <c r="U2145" s="30">
        <v>0</v>
      </c>
      <c r="V2145" s="30">
        <v>0</v>
      </c>
      <c r="W2145" s="30">
        <v>0</v>
      </c>
      <c r="X2145" s="30">
        <v>0</v>
      </c>
      <c r="Y2145" s="30">
        <v>0</v>
      </c>
      <c r="Z2145" s="30">
        <v>320</v>
      </c>
      <c r="AA2145" s="30">
        <v>0</v>
      </c>
      <c r="AB2145" s="30">
        <v>0</v>
      </c>
      <c r="AC2145" s="30">
        <v>0</v>
      </c>
      <c r="AD2145" s="30">
        <v>0</v>
      </c>
    </row>
    <row r="2146" spans="1:30" hidden="1">
      <c r="A2146" s="30" t="s">
        <v>11297</v>
      </c>
      <c r="B2146" s="30" t="s">
        <v>11298</v>
      </c>
      <c r="C2146" s="30" t="b">
        <v>1</v>
      </c>
      <c r="D2146" s="30" t="s">
        <v>10931</v>
      </c>
      <c r="E2146" s="30" t="s">
        <v>10932</v>
      </c>
      <c r="F2146" s="30"/>
      <c r="G2146" s="30" t="s">
        <v>10932</v>
      </c>
      <c r="H2146" s="30">
        <v>10</v>
      </c>
      <c r="I2146" s="32">
        <v>42460</v>
      </c>
      <c r="J2146" s="32">
        <v>42388</v>
      </c>
      <c r="K2146" s="32">
        <v>41729</v>
      </c>
      <c r="L2146" s="32">
        <v>39882</v>
      </c>
      <c r="M2146" s="30">
        <v>907.44</v>
      </c>
      <c r="N2146" s="30">
        <v>0</v>
      </c>
      <c r="O2146" s="30">
        <v>0</v>
      </c>
      <c r="P2146" s="30">
        <v>0</v>
      </c>
      <c r="Q2146" s="30">
        <v>0</v>
      </c>
      <c r="R2146" s="30">
        <v>0</v>
      </c>
      <c r="S2146" s="30">
        <v>907.44</v>
      </c>
      <c r="T2146" s="30">
        <v>0</v>
      </c>
      <c r="U2146" s="30">
        <v>0</v>
      </c>
      <c r="V2146" s="30">
        <v>0</v>
      </c>
      <c r="W2146" s="30">
        <v>0</v>
      </c>
      <c r="X2146" s="30">
        <v>0</v>
      </c>
      <c r="Y2146" s="30">
        <v>0</v>
      </c>
      <c r="Z2146" s="30">
        <v>907.44</v>
      </c>
      <c r="AA2146" s="30">
        <v>0</v>
      </c>
      <c r="AB2146" s="30">
        <v>0</v>
      </c>
      <c r="AC2146" s="30">
        <v>0</v>
      </c>
      <c r="AD2146" s="30">
        <v>0</v>
      </c>
    </row>
    <row r="2147" spans="1:30" hidden="1">
      <c r="A2147" s="30" t="s">
        <v>11299</v>
      </c>
      <c r="B2147" s="30" t="s">
        <v>11300</v>
      </c>
      <c r="C2147" s="30" t="b">
        <v>1</v>
      </c>
      <c r="D2147" s="30" t="s">
        <v>10931</v>
      </c>
      <c r="E2147" s="30" t="s">
        <v>10932</v>
      </c>
      <c r="F2147" s="30"/>
      <c r="G2147" s="30" t="s">
        <v>10932</v>
      </c>
      <c r="H2147" s="30">
        <v>10</v>
      </c>
      <c r="I2147" s="32">
        <v>42460</v>
      </c>
      <c r="J2147" s="32">
        <v>42388</v>
      </c>
      <c r="K2147" s="32">
        <v>41729</v>
      </c>
      <c r="L2147" s="32">
        <v>39882</v>
      </c>
      <c r="M2147" s="30">
        <v>756.96</v>
      </c>
      <c r="N2147" s="30">
        <v>0</v>
      </c>
      <c r="O2147" s="30">
        <v>0</v>
      </c>
      <c r="P2147" s="30">
        <v>0</v>
      </c>
      <c r="Q2147" s="30">
        <v>0</v>
      </c>
      <c r="R2147" s="30">
        <v>0</v>
      </c>
      <c r="S2147" s="30">
        <v>756.96</v>
      </c>
      <c r="T2147" s="30">
        <v>0</v>
      </c>
      <c r="U2147" s="30">
        <v>0</v>
      </c>
      <c r="V2147" s="30">
        <v>0</v>
      </c>
      <c r="W2147" s="30">
        <v>0</v>
      </c>
      <c r="X2147" s="30">
        <v>0</v>
      </c>
      <c r="Y2147" s="30">
        <v>0</v>
      </c>
      <c r="Z2147" s="30">
        <v>756.96</v>
      </c>
      <c r="AA2147" s="30">
        <v>0</v>
      </c>
      <c r="AB2147" s="30">
        <v>0</v>
      </c>
      <c r="AC2147" s="30">
        <v>0</v>
      </c>
      <c r="AD2147" s="30">
        <v>0</v>
      </c>
    </row>
    <row r="2148" spans="1:30" hidden="1">
      <c r="A2148" s="30" t="s">
        <v>11301</v>
      </c>
      <c r="B2148" s="30" t="s">
        <v>11302</v>
      </c>
      <c r="C2148" s="30" t="b">
        <v>1</v>
      </c>
      <c r="D2148" s="30" t="s">
        <v>10931</v>
      </c>
      <c r="E2148" s="30" t="s">
        <v>10932</v>
      </c>
      <c r="F2148" s="30"/>
      <c r="G2148" s="30" t="s">
        <v>10932</v>
      </c>
      <c r="H2148" s="30">
        <v>10</v>
      </c>
      <c r="I2148" s="32">
        <v>42460</v>
      </c>
      <c r="J2148" s="32">
        <v>42388</v>
      </c>
      <c r="K2148" s="32">
        <v>41729</v>
      </c>
      <c r="L2148" s="32">
        <v>39881</v>
      </c>
      <c r="M2148" s="30">
        <v>816.24</v>
      </c>
      <c r="N2148" s="30">
        <v>0</v>
      </c>
      <c r="O2148" s="30">
        <v>0</v>
      </c>
      <c r="P2148" s="30">
        <v>0</v>
      </c>
      <c r="Q2148" s="30">
        <v>0</v>
      </c>
      <c r="R2148" s="30">
        <v>0</v>
      </c>
      <c r="S2148" s="30">
        <v>816.24</v>
      </c>
      <c r="T2148" s="30">
        <v>0</v>
      </c>
      <c r="U2148" s="30">
        <v>0</v>
      </c>
      <c r="V2148" s="30">
        <v>0</v>
      </c>
      <c r="W2148" s="30">
        <v>0</v>
      </c>
      <c r="X2148" s="30">
        <v>0</v>
      </c>
      <c r="Y2148" s="30">
        <v>0</v>
      </c>
      <c r="Z2148" s="30">
        <v>816.24</v>
      </c>
      <c r="AA2148" s="30">
        <v>0</v>
      </c>
      <c r="AB2148" s="30">
        <v>0</v>
      </c>
      <c r="AC2148" s="30">
        <v>0</v>
      </c>
      <c r="AD2148" s="30">
        <v>0</v>
      </c>
    </row>
    <row r="2149" spans="1:30" hidden="1">
      <c r="A2149" s="30" t="s">
        <v>11303</v>
      </c>
      <c r="B2149" s="30" t="s">
        <v>11304</v>
      </c>
      <c r="C2149" s="30" t="b">
        <v>1</v>
      </c>
      <c r="D2149" s="30" t="s">
        <v>10931</v>
      </c>
      <c r="E2149" s="30" t="s">
        <v>10932</v>
      </c>
      <c r="F2149" s="30"/>
      <c r="G2149" s="30" t="s">
        <v>10932</v>
      </c>
      <c r="H2149" s="30">
        <v>10</v>
      </c>
      <c r="I2149" s="32">
        <v>42460</v>
      </c>
      <c r="J2149" s="32">
        <v>42388</v>
      </c>
      <c r="K2149" s="32">
        <v>41729</v>
      </c>
      <c r="L2149" s="32">
        <v>39575</v>
      </c>
      <c r="M2149" s="30">
        <v>256.5</v>
      </c>
      <c r="N2149" s="30">
        <v>0</v>
      </c>
      <c r="O2149" s="30">
        <v>0</v>
      </c>
      <c r="P2149" s="30">
        <v>0</v>
      </c>
      <c r="Q2149" s="30">
        <v>0</v>
      </c>
      <c r="R2149" s="30">
        <v>0</v>
      </c>
      <c r="S2149" s="30">
        <v>256.5</v>
      </c>
      <c r="T2149" s="30">
        <v>0</v>
      </c>
      <c r="U2149" s="30">
        <v>0</v>
      </c>
      <c r="V2149" s="30">
        <v>0</v>
      </c>
      <c r="W2149" s="30">
        <v>0</v>
      </c>
      <c r="X2149" s="30">
        <v>0</v>
      </c>
      <c r="Y2149" s="30">
        <v>0</v>
      </c>
      <c r="Z2149" s="30">
        <v>256.5</v>
      </c>
      <c r="AA2149" s="30">
        <v>0</v>
      </c>
      <c r="AB2149" s="30">
        <v>0</v>
      </c>
      <c r="AC2149" s="30">
        <v>0</v>
      </c>
      <c r="AD2149" s="30">
        <v>0</v>
      </c>
    </row>
    <row r="2150" spans="1:30" hidden="1">
      <c r="A2150" s="30" t="s">
        <v>11305</v>
      </c>
      <c r="B2150" s="30" t="s">
        <v>11306</v>
      </c>
      <c r="C2150" s="30" t="b">
        <v>1</v>
      </c>
      <c r="D2150" s="30" t="s">
        <v>10931</v>
      </c>
      <c r="E2150" s="30" t="s">
        <v>10932</v>
      </c>
      <c r="F2150" s="30"/>
      <c r="G2150" s="30" t="s">
        <v>10932</v>
      </c>
      <c r="H2150" s="30">
        <v>10</v>
      </c>
      <c r="I2150" s="32">
        <v>42460</v>
      </c>
      <c r="J2150" s="32">
        <v>42388</v>
      </c>
      <c r="K2150" s="32">
        <v>41729</v>
      </c>
      <c r="L2150" s="32">
        <v>39588</v>
      </c>
      <c r="M2150" s="30">
        <v>633.84</v>
      </c>
      <c r="N2150" s="30">
        <v>0</v>
      </c>
      <c r="O2150" s="30">
        <v>0</v>
      </c>
      <c r="P2150" s="30">
        <v>0</v>
      </c>
      <c r="Q2150" s="30">
        <v>0</v>
      </c>
      <c r="R2150" s="30">
        <v>0</v>
      </c>
      <c r="S2150" s="30">
        <v>633.84</v>
      </c>
      <c r="T2150" s="30">
        <v>0</v>
      </c>
      <c r="U2150" s="30">
        <v>0</v>
      </c>
      <c r="V2150" s="30">
        <v>0</v>
      </c>
      <c r="W2150" s="30">
        <v>0</v>
      </c>
      <c r="X2150" s="30">
        <v>0</v>
      </c>
      <c r="Y2150" s="30">
        <v>0</v>
      </c>
      <c r="Z2150" s="30">
        <v>633.84</v>
      </c>
      <c r="AA2150" s="30">
        <v>0</v>
      </c>
      <c r="AB2150" s="30">
        <v>0</v>
      </c>
      <c r="AC2150" s="30">
        <v>0</v>
      </c>
      <c r="AD2150" s="30">
        <v>0</v>
      </c>
    </row>
    <row r="2151" spans="1:30" hidden="1">
      <c r="A2151" s="30" t="s">
        <v>11307</v>
      </c>
      <c r="B2151" s="30" t="s">
        <v>11308</v>
      </c>
      <c r="C2151" s="30" t="b">
        <v>1</v>
      </c>
      <c r="D2151" s="30" t="s">
        <v>10931</v>
      </c>
      <c r="E2151" s="30" t="s">
        <v>10932</v>
      </c>
      <c r="F2151" s="30"/>
      <c r="G2151" s="30" t="s">
        <v>10932</v>
      </c>
      <c r="H2151" s="30">
        <v>10</v>
      </c>
      <c r="I2151" s="32">
        <v>42460</v>
      </c>
      <c r="J2151" s="32">
        <v>42388</v>
      </c>
      <c r="K2151" s="32">
        <v>41729</v>
      </c>
      <c r="L2151" s="32">
        <v>39667</v>
      </c>
      <c r="M2151" s="30">
        <v>120</v>
      </c>
      <c r="N2151" s="30">
        <v>0</v>
      </c>
      <c r="O2151" s="30">
        <v>0</v>
      </c>
      <c r="P2151" s="30">
        <v>0</v>
      </c>
      <c r="Q2151" s="30">
        <v>0</v>
      </c>
      <c r="R2151" s="30">
        <v>0</v>
      </c>
      <c r="S2151" s="30">
        <v>120</v>
      </c>
      <c r="T2151" s="30">
        <v>0</v>
      </c>
      <c r="U2151" s="30">
        <v>0</v>
      </c>
      <c r="V2151" s="30">
        <v>0</v>
      </c>
      <c r="W2151" s="30">
        <v>0</v>
      </c>
      <c r="X2151" s="30">
        <v>0</v>
      </c>
      <c r="Y2151" s="30">
        <v>0</v>
      </c>
      <c r="Z2151" s="30">
        <v>120</v>
      </c>
      <c r="AA2151" s="30">
        <v>0</v>
      </c>
      <c r="AB2151" s="30">
        <v>0</v>
      </c>
      <c r="AC2151" s="30">
        <v>0</v>
      </c>
      <c r="AD2151" s="30">
        <v>0</v>
      </c>
    </row>
    <row r="2152" spans="1:30" hidden="1">
      <c r="A2152" s="30" t="s">
        <v>11309</v>
      </c>
      <c r="B2152" s="30" t="s">
        <v>11310</v>
      </c>
      <c r="C2152" s="30" t="b">
        <v>1</v>
      </c>
      <c r="D2152" s="30" t="s">
        <v>10931</v>
      </c>
      <c r="E2152" s="30" t="s">
        <v>10932</v>
      </c>
      <c r="F2152" s="30"/>
      <c r="G2152" s="30" t="s">
        <v>10932</v>
      </c>
      <c r="H2152" s="30">
        <v>10</v>
      </c>
      <c r="I2152" s="32">
        <v>42460</v>
      </c>
      <c r="J2152" s="32">
        <v>42388</v>
      </c>
      <c r="K2152" s="32">
        <v>41729</v>
      </c>
      <c r="L2152" s="32">
        <v>40114</v>
      </c>
      <c r="M2152" s="30">
        <v>330</v>
      </c>
      <c r="N2152" s="30">
        <v>0</v>
      </c>
      <c r="O2152" s="30">
        <v>0</v>
      </c>
      <c r="P2152" s="30">
        <v>0</v>
      </c>
      <c r="Q2152" s="30">
        <v>0</v>
      </c>
      <c r="R2152" s="30">
        <v>0</v>
      </c>
      <c r="S2152" s="30">
        <v>330</v>
      </c>
      <c r="T2152" s="30">
        <v>0</v>
      </c>
      <c r="U2152" s="30">
        <v>0</v>
      </c>
      <c r="V2152" s="30">
        <v>0</v>
      </c>
      <c r="W2152" s="30">
        <v>0</v>
      </c>
      <c r="X2152" s="30">
        <v>0</v>
      </c>
      <c r="Y2152" s="30">
        <v>0</v>
      </c>
      <c r="Z2152" s="30">
        <v>330</v>
      </c>
      <c r="AA2152" s="30">
        <v>0</v>
      </c>
      <c r="AB2152" s="30">
        <v>0</v>
      </c>
      <c r="AC2152" s="30">
        <v>0</v>
      </c>
      <c r="AD2152" s="30">
        <v>0</v>
      </c>
    </row>
    <row r="2153" spans="1:30" hidden="1">
      <c r="A2153" s="30" t="s">
        <v>11311</v>
      </c>
      <c r="B2153" s="30" t="s">
        <v>11312</v>
      </c>
      <c r="C2153" s="30" t="b">
        <v>1</v>
      </c>
      <c r="D2153" s="30" t="s">
        <v>10931</v>
      </c>
      <c r="E2153" s="30" t="s">
        <v>10932</v>
      </c>
      <c r="F2153" s="30"/>
      <c r="G2153" s="30" t="s">
        <v>10932</v>
      </c>
      <c r="H2153" s="30">
        <v>10</v>
      </c>
      <c r="I2153" s="32">
        <v>42460</v>
      </c>
      <c r="J2153" s="32">
        <v>42388</v>
      </c>
      <c r="K2153" s="32">
        <v>41729</v>
      </c>
      <c r="L2153" s="32">
        <v>40057</v>
      </c>
      <c r="M2153" s="30">
        <v>520</v>
      </c>
      <c r="N2153" s="30">
        <v>0</v>
      </c>
      <c r="O2153" s="30">
        <v>0</v>
      </c>
      <c r="P2153" s="30">
        <v>0</v>
      </c>
      <c r="Q2153" s="30">
        <v>0</v>
      </c>
      <c r="R2153" s="30">
        <v>0</v>
      </c>
      <c r="S2153" s="30">
        <v>520</v>
      </c>
      <c r="T2153" s="30">
        <v>0</v>
      </c>
      <c r="U2153" s="30">
        <v>0</v>
      </c>
      <c r="V2153" s="30">
        <v>0</v>
      </c>
      <c r="W2153" s="30">
        <v>0</v>
      </c>
      <c r="X2153" s="30">
        <v>0</v>
      </c>
      <c r="Y2153" s="30">
        <v>0</v>
      </c>
      <c r="Z2153" s="30">
        <v>520</v>
      </c>
      <c r="AA2153" s="30">
        <v>0</v>
      </c>
      <c r="AB2153" s="30">
        <v>0</v>
      </c>
      <c r="AC2153" s="30">
        <v>0</v>
      </c>
      <c r="AD2153" s="30">
        <v>0</v>
      </c>
    </row>
    <row r="2154" spans="1:30" hidden="1">
      <c r="A2154" s="30" t="s">
        <v>11313</v>
      </c>
      <c r="B2154" s="30" t="s">
        <v>11314</v>
      </c>
      <c r="C2154" s="30" t="b">
        <v>1</v>
      </c>
      <c r="D2154" s="30" t="s">
        <v>10931</v>
      </c>
      <c r="E2154" s="30" t="s">
        <v>10932</v>
      </c>
      <c r="F2154" s="30"/>
      <c r="G2154" s="30" t="s">
        <v>10932</v>
      </c>
      <c r="H2154" s="30">
        <v>10</v>
      </c>
      <c r="I2154" s="32">
        <v>42460</v>
      </c>
      <c r="J2154" s="32">
        <v>42388</v>
      </c>
      <c r="K2154" s="32">
        <v>41729</v>
      </c>
      <c r="L2154" s="32">
        <v>40057</v>
      </c>
      <c r="M2154" s="30">
        <v>120</v>
      </c>
      <c r="N2154" s="30">
        <v>0</v>
      </c>
      <c r="O2154" s="30">
        <v>0</v>
      </c>
      <c r="P2154" s="30">
        <v>0</v>
      </c>
      <c r="Q2154" s="30">
        <v>0</v>
      </c>
      <c r="R2154" s="30">
        <v>0</v>
      </c>
      <c r="S2154" s="30">
        <v>120</v>
      </c>
      <c r="T2154" s="30">
        <v>0</v>
      </c>
      <c r="U2154" s="30">
        <v>0</v>
      </c>
      <c r="V2154" s="30">
        <v>0</v>
      </c>
      <c r="W2154" s="30">
        <v>0</v>
      </c>
      <c r="X2154" s="30">
        <v>0</v>
      </c>
      <c r="Y2154" s="30">
        <v>0</v>
      </c>
      <c r="Z2154" s="30">
        <v>120</v>
      </c>
      <c r="AA2154" s="30">
        <v>0</v>
      </c>
      <c r="AB2154" s="30">
        <v>0</v>
      </c>
      <c r="AC2154" s="30">
        <v>0</v>
      </c>
      <c r="AD2154" s="30">
        <v>0</v>
      </c>
    </row>
    <row r="2155" spans="1:30" hidden="1">
      <c r="A2155" s="30" t="s">
        <v>11315</v>
      </c>
      <c r="B2155" s="30" t="s">
        <v>11316</v>
      </c>
      <c r="C2155" s="30" t="b">
        <v>1</v>
      </c>
      <c r="D2155" s="30" t="s">
        <v>10931</v>
      </c>
      <c r="E2155" s="30" t="s">
        <v>10932</v>
      </c>
      <c r="F2155" s="30"/>
      <c r="G2155" s="30" t="s">
        <v>10932</v>
      </c>
      <c r="H2155" s="30">
        <v>10</v>
      </c>
      <c r="I2155" s="32">
        <v>42460</v>
      </c>
      <c r="J2155" s="32">
        <v>42388</v>
      </c>
      <c r="K2155" s="32">
        <v>41729</v>
      </c>
      <c r="L2155" s="32">
        <v>40057</v>
      </c>
      <c r="M2155" s="30">
        <v>80</v>
      </c>
      <c r="N2155" s="30">
        <v>0</v>
      </c>
      <c r="O2155" s="30">
        <v>0</v>
      </c>
      <c r="P2155" s="30">
        <v>0</v>
      </c>
      <c r="Q2155" s="30">
        <v>0</v>
      </c>
      <c r="R2155" s="30">
        <v>0</v>
      </c>
      <c r="S2155" s="30">
        <v>80</v>
      </c>
      <c r="T2155" s="30">
        <v>0</v>
      </c>
      <c r="U2155" s="30">
        <v>0</v>
      </c>
      <c r="V2155" s="30">
        <v>0</v>
      </c>
      <c r="W2155" s="30">
        <v>0</v>
      </c>
      <c r="X2155" s="30">
        <v>0</v>
      </c>
      <c r="Y2155" s="30">
        <v>0</v>
      </c>
      <c r="Z2155" s="30">
        <v>80</v>
      </c>
      <c r="AA2155" s="30">
        <v>0</v>
      </c>
      <c r="AB2155" s="30">
        <v>0</v>
      </c>
      <c r="AC2155" s="30">
        <v>0</v>
      </c>
      <c r="AD2155" s="30">
        <v>0</v>
      </c>
    </row>
    <row r="2156" spans="1:30" hidden="1">
      <c r="A2156" s="30" t="s">
        <v>11317</v>
      </c>
      <c r="B2156" s="30" t="s">
        <v>11318</v>
      </c>
      <c r="C2156" s="30" t="b">
        <v>1</v>
      </c>
      <c r="D2156" s="30" t="s">
        <v>10931</v>
      </c>
      <c r="E2156" s="30" t="s">
        <v>10932</v>
      </c>
      <c r="F2156" s="30"/>
      <c r="G2156" s="30" t="s">
        <v>10932</v>
      </c>
      <c r="H2156" s="30">
        <v>10</v>
      </c>
      <c r="I2156" s="32">
        <v>42460</v>
      </c>
      <c r="J2156" s="32">
        <v>42388</v>
      </c>
      <c r="K2156" s="32">
        <v>41729</v>
      </c>
      <c r="L2156" s="32">
        <v>40106</v>
      </c>
      <c r="M2156" s="30">
        <v>232.56</v>
      </c>
      <c r="N2156" s="30">
        <v>0</v>
      </c>
      <c r="O2156" s="30">
        <v>0</v>
      </c>
      <c r="P2156" s="30">
        <v>0</v>
      </c>
      <c r="Q2156" s="30">
        <v>0</v>
      </c>
      <c r="R2156" s="30">
        <v>0</v>
      </c>
      <c r="S2156" s="30">
        <v>232.56</v>
      </c>
      <c r="T2156" s="30">
        <v>0</v>
      </c>
      <c r="U2156" s="30">
        <v>0</v>
      </c>
      <c r="V2156" s="30">
        <v>0</v>
      </c>
      <c r="W2156" s="30">
        <v>0</v>
      </c>
      <c r="X2156" s="30">
        <v>0</v>
      </c>
      <c r="Y2156" s="30">
        <v>0</v>
      </c>
      <c r="Z2156" s="30">
        <v>232.56</v>
      </c>
      <c r="AA2156" s="30">
        <v>0</v>
      </c>
      <c r="AB2156" s="30">
        <v>0</v>
      </c>
      <c r="AC2156" s="30">
        <v>0</v>
      </c>
      <c r="AD2156" s="30">
        <v>0</v>
      </c>
    </row>
    <row r="2157" spans="1:30" hidden="1">
      <c r="A2157" s="30" t="s">
        <v>11319</v>
      </c>
      <c r="B2157" s="30" t="s">
        <v>11320</v>
      </c>
      <c r="C2157" s="30" t="b">
        <v>1</v>
      </c>
      <c r="D2157" s="30" t="s">
        <v>10931</v>
      </c>
      <c r="E2157" s="30" t="s">
        <v>10932</v>
      </c>
      <c r="F2157" s="30"/>
      <c r="G2157" s="30" t="s">
        <v>10932</v>
      </c>
      <c r="H2157" s="30">
        <v>10</v>
      </c>
      <c r="I2157" s="32">
        <v>42460</v>
      </c>
      <c r="J2157" s="32">
        <v>42388</v>
      </c>
      <c r="K2157" s="32">
        <v>41729</v>
      </c>
      <c r="L2157" s="32">
        <v>40106</v>
      </c>
      <c r="M2157" s="30">
        <v>209.76</v>
      </c>
      <c r="N2157" s="30">
        <v>0</v>
      </c>
      <c r="O2157" s="30">
        <v>0</v>
      </c>
      <c r="P2157" s="30">
        <v>0</v>
      </c>
      <c r="Q2157" s="30">
        <v>0</v>
      </c>
      <c r="R2157" s="30">
        <v>0</v>
      </c>
      <c r="S2157" s="30">
        <v>209.76</v>
      </c>
      <c r="T2157" s="30">
        <v>0</v>
      </c>
      <c r="U2157" s="30">
        <v>0</v>
      </c>
      <c r="V2157" s="30">
        <v>0</v>
      </c>
      <c r="W2157" s="30">
        <v>0</v>
      </c>
      <c r="X2157" s="30">
        <v>0</v>
      </c>
      <c r="Y2157" s="30">
        <v>0</v>
      </c>
      <c r="Z2157" s="30">
        <v>209.76</v>
      </c>
      <c r="AA2157" s="30">
        <v>0</v>
      </c>
      <c r="AB2157" s="30">
        <v>0</v>
      </c>
      <c r="AC2157" s="30">
        <v>0</v>
      </c>
      <c r="AD2157" s="30">
        <v>0</v>
      </c>
    </row>
    <row r="2158" spans="1:30" hidden="1">
      <c r="A2158" s="30" t="s">
        <v>11321</v>
      </c>
      <c r="B2158" s="30" t="s">
        <v>11322</v>
      </c>
      <c r="C2158" s="30" t="b">
        <v>1</v>
      </c>
      <c r="D2158" s="30" t="s">
        <v>10931</v>
      </c>
      <c r="E2158" s="30" t="s">
        <v>10932</v>
      </c>
      <c r="F2158" s="30"/>
      <c r="G2158" s="30" t="s">
        <v>10932</v>
      </c>
      <c r="H2158" s="30">
        <v>10</v>
      </c>
      <c r="I2158" s="32">
        <v>42460</v>
      </c>
      <c r="J2158" s="32">
        <v>42388</v>
      </c>
      <c r="K2158" s="32">
        <v>41729</v>
      </c>
      <c r="L2158" s="32">
        <v>40036</v>
      </c>
      <c r="M2158" s="30">
        <v>772.92</v>
      </c>
      <c r="N2158" s="30">
        <v>0</v>
      </c>
      <c r="O2158" s="30">
        <v>0</v>
      </c>
      <c r="P2158" s="30">
        <v>0</v>
      </c>
      <c r="Q2158" s="30">
        <v>0</v>
      </c>
      <c r="R2158" s="30">
        <v>0</v>
      </c>
      <c r="S2158" s="30">
        <v>772.92</v>
      </c>
      <c r="T2158" s="30">
        <v>0</v>
      </c>
      <c r="U2158" s="30">
        <v>0</v>
      </c>
      <c r="V2158" s="30">
        <v>0</v>
      </c>
      <c r="W2158" s="30">
        <v>0</v>
      </c>
      <c r="X2158" s="30">
        <v>0</v>
      </c>
      <c r="Y2158" s="30">
        <v>0</v>
      </c>
      <c r="Z2158" s="30">
        <v>772.92</v>
      </c>
      <c r="AA2158" s="30">
        <v>0</v>
      </c>
      <c r="AB2158" s="30">
        <v>0</v>
      </c>
      <c r="AC2158" s="30">
        <v>0</v>
      </c>
      <c r="AD2158" s="30">
        <v>0</v>
      </c>
    </row>
    <row r="2159" spans="1:30" hidden="1">
      <c r="A2159" s="30" t="s">
        <v>11323</v>
      </c>
      <c r="B2159" s="30" t="s">
        <v>11324</v>
      </c>
      <c r="C2159" s="30" t="b">
        <v>1</v>
      </c>
      <c r="D2159" s="30" t="s">
        <v>10931</v>
      </c>
      <c r="E2159" s="30" t="s">
        <v>10932</v>
      </c>
      <c r="F2159" s="30"/>
      <c r="G2159" s="30" t="s">
        <v>10932</v>
      </c>
      <c r="H2159" s="30">
        <v>10</v>
      </c>
      <c r="I2159" s="32">
        <v>42460</v>
      </c>
      <c r="J2159" s="32">
        <v>42388</v>
      </c>
      <c r="K2159" s="32">
        <v>41729</v>
      </c>
      <c r="L2159" s="32">
        <v>39962</v>
      </c>
      <c r="M2159" s="30">
        <v>1248.3</v>
      </c>
      <c r="N2159" s="30">
        <v>0</v>
      </c>
      <c r="O2159" s="30">
        <v>0</v>
      </c>
      <c r="P2159" s="30">
        <v>0</v>
      </c>
      <c r="Q2159" s="30">
        <v>0</v>
      </c>
      <c r="R2159" s="30">
        <v>0</v>
      </c>
      <c r="S2159" s="30">
        <v>1248.3</v>
      </c>
      <c r="T2159" s="30">
        <v>0</v>
      </c>
      <c r="U2159" s="30">
        <v>0</v>
      </c>
      <c r="V2159" s="30">
        <v>0</v>
      </c>
      <c r="W2159" s="30">
        <v>0</v>
      </c>
      <c r="X2159" s="30">
        <v>0</v>
      </c>
      <c r="Y2159" s="30">
        <v>0</v>
      </c>
      <c r="Z2159" s="30">
        <v>1248.3</v>
      </c>
      <c r="AA2159" s="30">
        <v>0</v>
      </c>
      <c r="AB2159" s="30">
        <v>0</v>
      </c>
      <c r="AC2159" s="30">
        <v>0</v>
      </c>
      <c r="AD2159" s="30">
        <v>0</v>
      </c>
    </row>
    <row r="2160" spans="1:30" hidden="1">
      <c r="A2160" s="30" t="s">
        <v>11325</v>
      </c>
      <c r="B2160" s="30" t="s">
        <v>11326</v>
      </c>
      <c r="C2160" s="30" t="b">
        <v>1</v>
      </c>
      <c r="D2160" s="30" t="s">
        <v>10931</v>
      </c>
      <c r="E2160" s="30" t="s">
        <v>10932</v>
      </c>
      <c r="F2160" s="30"/>
      <c r="G2160" s="30" t="s">
        <v>10932</v>
      </c>
      <c r="H2160" s="30">
        <v>10</v>
      </c>
      <c r="I2160" s="32">
        <v>42460</v>
      </c>
      <c r="J2160" s="32">
        <v>42388</v>
      </c>
      <c r="K2160" s="32">
        <v>41729</v>
      </c>
      <c r="L2160" s="32">
        <v>40025</v>
      </c>
      <c r="M2160" s="30">
        <v>207.48</v>
      </c>
      <c r="N2160" s="30">
        <v>0</v>
      </c>
      <c r="O2160" s="30">
        <v>0</v>
      </c>
      <c r="P2160" s="30">
        <v>0</v>
      </c>
      <c r="Q2160" s="30">
        <v>0</v>
      </c>
      <c r="R2160" s="30">
        <v>0</v>
      </c>
      <c r="S2160" s="30">
        <v>207.48</v>
      </c>
      <c r="T2160" s="30">
        <v>0</v>
      </c>
      <c r="U2160" s="30">
        <v>0</v>
      </c>
      <c r="V2160" s="30">
        <v>0</v>
      </c>
      <c r="W2160" s="30">
        <v>0</v>
      </c>
      <c r="X2160" s="30">
        <v>0</v>
      </c>
      <c r="Y2160" s="30">
        <v>0</v>
      </c>
      <c r="Z2160" s="30">
        <v>207.48</v>
      </c>
      <c r="AA2160" s="30">
        <v>0</v>
      </c>
      <c r="AB2160" s="30">
        <v>0</v>
      </c>
      <c r="AC2160" s="30">
        <v>0</v>
      </c>
      <c r="AD2160" s="30">
        <v>0</v>
      </c>
    </row>
    <row r="2161" spans="1:30" hidden="1">
      <c r="A2161" s="30" t="s">
        <v>11327</v>
      </c>
      <c r="B2161" s="30" t="s">
        <v>11328</v>
      </c>
      <c r="C2161" s="30" t="b">
        <v>1</v>
      </c>
      <c r="D2161" s="30" t="s">
        <v>10931</v>
      </c>
      <c r="E2161" s="30" t="s">
        <v>10932</v>
      </c>
      <c r="F2161" s="30"/>
      <c r="G2161" s="30" t="s">
        <v>10932</v>
      </c>
      <c r="H2161" s="30">
        <v>10</v>
      </c>
      <c r="I2161" s="32">
        <v>42460</v>
      </c>
      <c r="J2161" s="32">
        <v>42388</v>
      </c>
      <c r="K2161" s="32">
        <v>41729</v>
      </c>
      <c r="L2161" s="32">
        <v>40150</v>
      </c>
      <c r="M2161" s="30">
        <v>300</v>
      </c>
      <c r="N2161" s="30">
        <v>0</v>
      </c>
      <c r="O2161" s="30">
        <v>0</v>
      </c>
      <c r="P2161" s="30">
        <v>0</v>
      </c>
      <c r="Q2161" s="30">
        <v>0</v>
      </c>
      <c r="R2161" s="30">
        <v>0</v>
      </c>
      <c r="S2161" s="30">
        <v>300</v>
      </c>
      <c r="T2161" s="30">
        <v>0</v>
      </c>
      <c r="U2161" s="30">
        <v>0</v>
      </c>
      <c r="V2161" s="30">
        <v>0</v>
      </c>
      <c r="W2161" s="30">
        <v>0</v>
      </c>
      <c r="X2161" s="30">
        <v>0</v>
      </c>
      <c r="Y2161" s="30">
        <v>0</v>
      </c>
      <c r="Z2161" s="30">
        <v>300</v>
      </c>
      <c r="AA2161" s="30">
        <v>0</v>
      </c>
      <c r="AB2161" s="30">
        <v>0</v>
      </c>
      <c r="AC2161" s="30">
        <v>0</v>
      </c>
      <c r="AD2161" s="30">
        <v>0</v>
      </c>
    </row>
    <row r="2162" spans="1:30" hidden="1">
      <c r="A2162" s="30" t="s">
        <v>11329</v>
      </c>
      <c r="B2162" s="30" t="s">
        <v>11330</v>
      </c>
      <c r="C2162" s="30" t="b">
        <v>1</v>
      </c>
      <c r="D2162" s="30" t="s">
        <v>10931</v>
      </c>
      <c r="E2162" s="30" t="s">
        <v>10932</v>
      </c>
      <c r="F2162" s="30"/>
      <c r="G2162" s="30" t="s">
        <v>10932</v>
      </c>
      <c r="H2162" s="30">
        <v>10</v>
      </c>
      <c r="I2162" s="32">
        <v>42460</v>
      </c>
      <c r="J2162" s="32">
        <v>42388</v>
      </c>
      <c r="K2162" s="32">
        <v>41729</v>
      </c>
      <c r="L2162" s="32">
        <v>40150</v>
      </c>
      <c r="M2162" s="30">
        <v>600</v>
      </c>
      <c r="N2162" s="30">
        <v>0</v>
      </c>
      <c r="O2162" s="30">
        <v>0</v>
      </c>
      <c r="P2162" s="30">
        <v>0</v>
      </c>
      <c r="Q2162" s="30">
        <v>0</v>
      </c>
      <c r="R2162" s="30">
        <v>0</v>
      </c>
      <c r="S2162" s="30">
        <v>600</v>
      </c>
      <c r="T2162" s="30">
        <v>0</v>
      </c>
      <c r="U2162" s="30">
        <v>0</v>
      </c>
      <c r="V2162" s="30">
        <v>0</v>
      </c>
      <c r="W2162" s="30">
        <v>0</v>
      </c>
      <c r="X2162" s="30">
        <v>0</v>
      </c>
      <c r="Y2162" s="30">
        <v>0</v>
      </c>
      <c r="Z2162" s="30">
        <v>600</v>
      </c>
      <c r="AA2162" s="30">
        <v>0</v>
      </c>
      <c r="AB2162" s="30">
        <v>0</v>
      </c>
      <c r="AC2162" s="30">
        <v>0</v>
      </c>
      <c r="AD2162" s="30">
        <v>0</v>
      </c>
    </row>
    <row r="2163" spans="1:30" hidden="1">
      <c r="A2163" s="30" t="s">
        <v>11331</v>
      </c>
      <c r="B2163" s="30" t="s">
        <v>11332</v>
      </c>
      <c r="C2163" s="30" t="b">
        <v>1</v>
      </c>
      <c r="D2163" s="30" t="s">
        <v>10931</v>
      </c>
      <c r="E2163" s="30" t="s">
        <v>10932</v>
      </c>
      <c r="F2163" s="30"/>
      <c r="G2163" s="30" t="s">
        <v>10932</v>
      </c>
      <c r="H2163" s="30">
        <v>10</v>
      </c>
      <c r="I2163" s="32">
        <v>42460</v>
      </c>
      <c r="J2163" s="32">
        <v>42388</v>
      </c>
      <c r="K2163" s="32">
        <v>41729</v>
      </c>
      <c r="L2163" s="32">
        <v>40150</v>
      </c>
      <c r="M2163" s="30">
        <v>80</v>
      </c>
      <c r="N2163" s="30">
        <v>0</v>
      </c>
      <c r="O2163" s="30">
        <v>0</v>
      </c>
      <c r="P2163" s="30">
        <v>0</v>
      </c>
      <c r="Q2163" s="30">
        <v>0</v>
      </c>
      <c r="R2163" s="30">
        <v>0</v>
      </c>
      <c r="S2163" s="30">
        <v>80</v>
      </c>
      <c r="T2163" s="30">
        <v>0</v>
      </c>
      <c r="U2163" s="30">
        <v>0</v>
      </c>
      <c r="V2163" s="30">
        <v>0</v>
      </c>
      <c r="W2163" s="30">
        <v>0</v>
      </c>
      <c r="X2163" s="30">
        <v>0</v>
      </c>
      <c r="Y2163" s="30">
        <v>0</v>
      </c>
      <c r="Z2163" s="30">
        <v>80</v>
      </c>
      <c r="AA2163" s="30">
        <v>0</v>
      </c>
      <c r="AB2163" s="30">
        <v>0</v>
      </c>
      <c r="AC2163" s="30">
        <v>0</v>
      </c>
      <c r="AD2163" s="30">
        <v>0</v>
      </c>
    </row>
    <row r="2164" spans="1:30" hidden="1">
      <c r="A2164" s="30" t="s">
        <v>11333</v>
      </c>
      <c r="B2164" s="30" t="s">
        <v>11334</v>
      </c>
      <c r="C2164" s="30" t="b">
        <v>1</v>
      </c>
      <c r="D2164" s="30" t="s">
        <v>10931</v>
      </c>
      <c r="E2164" s="30" t="s">
        <v>10932</v>
      </c>
      <c r="F2164" s="30"/>
      <c r="G2164" s="30" t="s">
        <v>10932</v>
      </c>
      <c r="H2164" s="30">
        <v>10</v>
      </c>
      <c r="I2164" s="32">
        <v>42460</v>
      </c>
      <c r="J2164" s="32">
        <v>42388</v>
      </c>
      <c r="K2164" s="32">
        <v>41729</v>
      </c>
      <c r="L2164" s="32">
        <v>40241</v>
      </c>
      <c r="M2164" s="30">
        <v>433.2</v>
      </c>
      <c r="N2164" s="30">
        <v>0</v>
      </c>
      <c r="O2164" s="30">
        <v>0</v>
      </c>
      <c r="P2164" s="30">
        <v>0</v>
      </c>
      <c r="Q2164" s="30">
        <v>0</v>
      </c>
      <c r="R2164" s="30">
        <v>0</v>
      </c>
      <c r="S2164" s="30">
        <v>433.2</v>
      </c>
      <c r="T2164" s="30">
        <v>0</v>
      </c>
      <c r="U2164" s="30">
        <v>0</v>
      </c>
      <c r="V2164" s="30">
        <v>0</v>
      </c>
      <c r="W2164" s="30">
        <v>0</v>
      </c>
      <c r="X2164" s="30">
        <v>0</v>
      </c>
      <c r="Y2164" s="30">
        <v>0</v>
      </c>
      <c r="Z2164" s="30">
        <v>433.2</v>
      </c>
      <c r="AA2164" s="30">
        <v>0</v>
      </c>
      <c r="AB2164" s="30">
        <v>0</v>
      </c>
      <c r="AC2164" s="30">
        <v>0</v>
      </c>
      <c r="AD2164" s="30">
        <v>0</v>
      </c>
    </row>
    <row r="2165" spans="1:30" hidden="1">
      <c r="A2165" s="30" t="s">
        <v>11335</v>
      </c>
      <c r="B2165" s="30" t="s">
        <v>11336</v>
      </c>
      <c r="C2165" s="30" t="b">
        <v>1</v>
      </c>
      <c r="D2165" s="30" t="s">
        <v>10931</v>
      </c>
      <c r="E2165" s="30" t="s">
        <v>10932</v>
      </c>
      <c r="F2165" s="30"/>
      <c r="G2165" s="30" t="s">
        <v>10932</v>
      </c>
      <c r="H2165" s="30">
        <v>10</v>
      </c>
      <c r="I2165" s="32">
        <v>42460</v>
      </c>
      <c r="J2165" s="32">
        <v>42388</v>
      </c>
      <c r="K2165" s="32">
        <v>41729</v>
      </c>
      <c r="L2165" s="32">
        <v>40248</v>
      </c>
      <c r="M2165" s="30">
        <v>362.52</v>
      </c>
      <c r="N2165" s="30">
        <v>0</v>
      </c>
      <c r="O2165" s="30">
        <v>0</v>
      </c>
      <c r="P2165" s="30">
        <v>0</v>
      </c>
      <c r="Q2165" s="30">
        <v>0</v>
      </c>
      <c r="R2165" s="30">
        <v>0</v>
      </c>
      <c r="S2165" s="30">
        <v>362.52</v>
      </c>
      <c r="T2165" s="30">
        <v>0</v>
      </c>
      <c r="U2165" s="30">
        <v>0</v>
      </c>
      <c r="V2165" s="30">
        <v>0</v>
      </c>
      <c r="W2165" s="30">
        <v>0</v>
      </c>
      <c r="X2165" s="30">
        <v>0</v>
      </c>
      <c r="Y2165" s="30">
        <v>0</v>
      </c>
      <c r="Z2165" s="30">
        <v>362.52</v>
      </c>
      <c r="AA2165" s="30">
        <v>0</v>
      </c>
      <c r="AB2165" s="30">
        <v>0</v>
      </c>
      <c r="AC2165" s="30">
        <v>0</v>
      </c>
      <c r="AD2165" s="30">
        <v>0</v>
      </c>
    </row>
    <row r="2166" spans="1:30" hidden="1">
      <c r="A2166" s="30" t="s">
        <v>11337</v>
      </c>
      <c r="B2166" s="30" t="s">
        <v>11338</v>
      </c>
      <c r="C2166" s="30" t="b">
        <v>1</v>
      </c>
      <c r="D2166" s="30" t="s">
        <v>10931</v>
      </c>
      <c r="E2166" s="30" t="s">
        <v>10932</v>
      </c>
      <c r="F2166" s="30"/>
      <c r="G2166" s="30" t="s">
        <v>10932</v>
      </c>
      <c r="H2166" s="30">
        <v>10</v>
      </c>
      <c r="I2166" s="32">
        <v>42460</v>
      </c>
      <c r="J2166" s="32">
        <v>42388</v>
      </c>
      <c r="K2166" s="32">
        <v>41729</v>
      </c>
      <c r="L2166" s="32">
        <v>40121</v>
      </c>
      <c r="M2166" s="30">
        <v>1703.16</v>
      </c>
      <c r="N2166" s="30">
        <v>0</v>
      </c>
      <c r="O2166" s="30">
        <v>0</v>
      </c>
      <c r="P2166" s="30">
        <v>0</v>
      </c>
      <c r="Q2166" s="30">
        <v>0</v>
      </c>
      <c r="R2166" s="30">
        <v>0.06</v>
      </c>
      <c r="S2166" s="30">
        <v>1703.16</v>
      </c>
      <c r="T2166" s="30">
        <v>0</v>
      </c>
      <c r="U2166" s="30">
        <v>0</v>
      </c>
      <c r="V2166" s="30">
        <v>0</v>
      </c>
      <c r="W2166" s="30">
        <v>0</v>
      </c>
      <c r="X2166" s="30">
        <v>0</v>
      </c>
      <c r="Y2166" s="30">
        <v>0.06</v>
      </c>
      <c r="Z2166" s="30">
        <v>1703.16</v>
      </c>
      <c r="AA2166" s="30">
        <v>1703.16</v>
      </c>
      <c r="AB2166" s="30">
        <v>0</v>
      </c>
      <c r="AC2166" s="30">
        <v>0</v>
      </c>
      <c r="AD2166" s="30">
        <v>0</v>
      </c>
    </row>
    <row r="2167" spans="1:30" hidden="1">
      <c r="A2167" s="30" t="s">
        <v>11339</v>
      </c>
      <c r="B2167" s="30" t="s">
        <v>11340</v>
      </c>
      <c r="C2167" s="30" t="b">
        <v>1</v>
      </c>
      <c r="D2167" s="30" t="s">
        <v>10931</v>
      </c>
      <c r="E2167" s="30" t="s">
        <v>10932</v>
      </c>
      <c r="F2167" s="30"/>
      <c r="G2167" s="30" t="s">
        <v>10932</v>
      </c>
      <c r="H2167" s="30">
        <v>10</v>
      </c>
      <c r="I2167" s="32">
        <v>42460</v>
      </c>
      <c r="J2167" s="32">
        <v>42388</v>
      </c>
      <c r="K2167" s="32">
        <v>41729</v>
      </c>
      <c r="L2167" s="32">
        <v>40121</v>
      </c>
      <c r="M2167" s="30">
        <v>1703.16</v>
      </c>
      <c r="N2167" s="30">
        <v>0</v>
      </c>
      <c r="O2167" s="30">
        <v>0</v>
      </c>
      <c r="P2167" s="30">
        <v>0</v>
      </c>
      <c r="Q2167" s="30">
        <v>0</v>
      </c>
      <c r="R2167" s="30">
        <v>0.06</v>
      </c>
      <c r="S2167" s="30">
        <v>1703.16</v>
      </c>
      <c r="T2167" s="30">
        <v>0</v>
      </c>
      <c r="U2167" s="30">
        <v>0</v>
      </c>
      <c r="V2167" s="30">
        <v>0</v>
      </c>
      <c r="W2167" s="30">
        <v>0</v>
      </c>
      <c r="X2167" s="30">
        <v>0</v>
      </c>
      <c r="Y2167" s="30">
        <v>0.06</v>
      </c>
      <c r="Z2167" s="30">
        <v>1703.16</v>
      </c>
      <c r="AA2167" s="30">
        <v>1703.16</v>
      </c>
      <c r="AB2167" s="30">
        <v>0</v>
      </c>
      <c r="AC2167" s="30">
        <v>0</v>
      </c>
      <c r="AD2167" s="30">
        <v>0</v>
      </c>
    </row>
    <row r="2168" spans="1:30" hidden="1">
      <c r="A2168" s="30" t="s">
        <v>11341</v>
      </c>
      <c r="B2168" s="30" t="s">
        <v>11342</v>
      </c>
      <c r="C2168" s="30" t="b">
        <v>1</v>
      </c>
      <c r="D2168" s="30" t="s">
        <v>10931</v>
      </c>
      <c r="E2168" s="30" t="s">
        <v>10932</v>
      </c>
      <c r="F2168" s="30"/>
      <c r="G2168" s="30" t="s">
        <v>10932</v>
      </c>
      <c r="H2168" s="30">
        <v>10</v>
      </c>
      <c r="I2168" s="32">
        <v>42460</v>
      </c>
      <c r="J2168" s="32">
        <v>42388</v>
      </c>
      <c r="K2168" s="32">
        <v>41729</v>
      </c>
      <c r="L2168" s="32">
        <v>40121</v>
      </c>
      <c r="M2168" s="30">
        <v>881.79</v>
      </c>
      <c r="N2168" s="30">
        <v>0</v>
      </c>
      <c r="O2168" s="30">
        <v>0</v>
      </c>
      <c r="P2168" s="30">
        <v>0</v>
      </c>
      <c r="Q2168" s="30">
        <v>0</v>
      </c>
      <c r="R2168" s="30">
        <v>0</v>
      </c>
      <c r="S2168" s="30">
        <v>881.79</v>
      </c>
      <c r="T2168" s="30">
        <v>0</v>
      </c>
      <c r="U2168" s="30">
        <v>0</v>
      </c>
      <c r="V2168" s="30">
        <v>0</v>
      </c>
      <c r="W2168" s="30">
        <v>0</v>
      </c>
      <c r="X2168" s="30">
        <v>0</v>
      </c>
      <c r="Y2168" s="30">
        <v>0</v>
      </c>
      <c r="Z2168" s="30">
        <v>881.79</v>
      </c>
      <c r="AA2168" s="30">
        <v>881.79</v>
      </c>
      <c r="AB2168" s="30">
        <v>0</v>
      </c>
      <c r="AC2168" s="30">
        <v>0</v>
      </c>
      <c r="AD2168" s="30">
        <v>0</v>
      </c>
    </row>
    <row r="2169" spans="1:30" hidden="1">
      <c r="A2169" s="30" t="s">
        <v>11343</v>
      </c>
      <c r="B2169" s="30" t="s">
        <v>11344</v>
      </c>
      <c r="C2169" s="30" t="b">
        <v>1</v>
      </c>
      <c r="D2169" s="30" t="s">
        <v>10931</v>
      </c>
      <c r="E2169" s="30" t="s">
        <v>10932</v>
      </c>
      <c r="F2169" s="30"/>
      <c r="G2169" s="30" t="s">
        <v>10932</v>
      </c>
      <c r="H2169" s="30">
        <v>10</v>
      </c>
      <c r="I2169" s="32">
        <v>42460</v>
      </c>
      <c r="J2169" s="32">
        <v>42388</v>
      </c>
      <c r="K2169" s="32">
        <v>41729</v>
      </c>
      <c r="L2169" s="32">
        <v>40121</v>
      </c>
      <c r="M2169" s="30">
        <v>881.79</v>
      </c>
      <c r="N2169" s="30">
        <v>0</v>
      </c>
      <c r="O2169" s="30">
        <v>0</v>
      </c>
      <c r="P2169" s="30">
        <v>0</v>
      </c>
      <c r="Q2169" s="30">
        <v>0</v>
      </c>
      <c r="R2169" s="30">
        <v>0</v>
      </c>
      <c r="S2169" s="30">
        <v>881.79</v>
      </c>
      <c r="T2169" s="30">
        <v>0</v>
      </c>
      <c r="U2169" s="30">
        <v>0</v>
      </c>
      <c r="V2169" s="30">
        <v>0</v>
      </c>
      <c r="W2169" s="30">
        <v>0</v>
      </c>
      <c r="X2169" s="30">
        <v>0</v>
      </c>
      <c r="Y2169" s="30">
        <v>0</v>
      </c>
      <c r="Z2169" s="30">
        <v>881.79</v>
      </c>
      <c r="AA2169" s="30">
        <v>881.79</v>
      </c>
      <c r="AB2169" s="30">
        <v>0</v>
      </c>
      <c r="AC2169" s="30">
        <v>0</v>
      </c>
      <c r="AD2169" s="30">
        <v>0</v>
      </c>
    </row>
    <row r="2170" spans="1:30" hidden="1">
      <c r="A2170" s="30" t="s">
        <v>11345</v>
      </c>
      <c r="B2170" s="30" t="s">
        <v>11346</v>
      </c>
      <c r="C2170" s="30" t="b">
        <v>1</v>
      </c>
      <c r="D2170" s="30" t="s">
        <v>10931</v>
      </c>
      <c r="E2170" s="30" t="s">
        <v>10932</v>
      </c>
      <c r="F2170" s="30"/>
      <c r="G2170" s="30" t="s">
        <v>10932</v>
      </c>
      <c r="H2170" s="30">
        <v>10</v>
      </c>
      <c r="I2170" s="32">
        <v>42460</v>
      </c>
      <c r="J2170" s="32">
        <v>42388</v>
      </c>
      <c r="K2170" s="32">
        <v>41729</v>
      </c>
      <c r="L2170" s="32">
        <v>40121</v>
      </c>
      <c r="M2170" s="30">
        <v>526.97</v>
      </c>
      <c r="N2170" s="30">
        <v>0</v>
      </c>
      <c r="O2170" s="30">
        <v>0</v>
      </c>
      <c r="P2170" s="30">
        <v>0</v>
      </c>
      <c r="Q2170" s="30">
        <v>0</v>
      </c>
      <c r="R2170" s="30">
        <v>0</v>
      </c>
      <c r="S2170" s="30">
        <v>526.97</v>
      </c>
      <c r="T2170" s="30">
        <v>0</v>
      </c>
      <c r="U2170" s="30">
        <v>0</v>
      </c>
      <c r="V2170" s="30">
        <v>0</v>
      </c>
      <c r="W2170" s="30">
        <v>0</v>
      </c>
      <c r="X2170" s="30">
        <v>0</v>
      </c>
      <c r="Y2170" s="30">
        <v>0</v>
      </c>
      <c r="Z2170" s="30">
        <v>526.97</v>
      </c>
      <c r="AA2170" s="30">
        <v>526.97</v>
      </c>
      <c r="AB2170" s="30">
        <v>0</v>
      </c>
      <c r="AC2170" s="30">
        <v>0</v>
      </c>
      <c r="AD2170" s="30">
        <v>0</v>
      </c>
    </row>
    <row r="2171" spans="1:30" hidden="1">
      <c r="A2171" s="30" t="s">
        <v>11347</v>
      </c>
      <c r="B2171" s="30" t="s">
        <v>11348</v>
      </c>
      <c r="C2171" s="30" t="b">
        <v>1</v>
      </c>
      <c r="D2171" s="30" t="s">
        <v>10931</v>
      </c>
      <c r="E2171" s="30" t="s">
        <v>10932</v>
      </c>
      <c r="F2171" s="30"/>
      <c r="G2171" s="30" t="s">
        <v>10932</v>
      </c>
      <c r="H2171" s="30">
        <v>10</v>
      </c>
      <c r="I2171" s="32">
        <v>42460</v>
      </c>
      <c r="J2171" s="32">
        <v>42388</v>
      </c>
      <c r="K2171" s="32">
        <v>41729</v>
      </c>
      <c r="L2171" s="32">
        <v>40121</v>
      </c>
      <c r="M2171" s="30">
        <v>569.15</v>
      </c>
      <c r="N2171" s="30">
        <v>0</v>
      </c>
      <c r="O2171" s="30">
        <v>0</v>
      </c>
      <c r="P2171" s="30">
        <v>0</v>
      </c>
      <c r="Q2171" s="30">
        <v>0</v>
      </c>
      <c r="R2171" s="30">
        <v>0</v>
      </c>
      <c r="S2171" s="30">
        <v>569.15</v>
      </c>
      <c r="T2171" s="30">
        <v>0</v>
      </c>
      <c r="U2171" s="30">
        <v>0</v>
      </c>
      <c r="V2171" s="30">
        <v>0</v>
      </c>
      <c r="W2171" s="30">
        <v>0</v>
      </c>
      <c r="X2171" s="30">
        <v>0</v>
      </c>
      <c r="Y2171" s="30">
        <v>0</v>
      </c>
      <c r="Z2171" s="30">
        <v>569.15</v>
      </c>
      <c r="AA2171" s="30">
        <v>569.15</v>
      </c>
      <c r="AB2171" s="30">
        <v>0</v>
      </c>
      <c r="AC2171" s="30">
        <v>0</v>
      </c>
      <c r="AD2171" s="30">
        <v>0</v>
      </c>
    </row>
    <row r="2172" spans="1:30" hidden="1">
      <c r="A2172" s="30" t="s">
        <v>11349</v>
      </c>
      <c r="B2172" s="30" t="s">
        <v>11350</v>
      </c>
      <c r="C2172" s="30" t="b">
        <v>1</v>
      </c>
      <c r="D2172" s="30" t="s">
        <v>10931</v>
      </c>
      <c r="E2172" s="30" t="s">
        <v>10932</v>
      </c>
      <c r="F2172" s="30"/>
      <c r="G2172" s="30" t="s">
        <v>10932</v>
      </c>
      <c r="H2172" s="30">
        <v>10</v>
      </c>
      <c r="I2172" s="32">
        <v>42460</v>
      </c>
      <c r="J2172" s="32">
        <v>42388</v>
      </c>
      <c r="K2172" s="32">
        <v>41729</v>
      </c>
      <c r="L2172" s="32">
        <v>40121</v>
      </c>
      <c r="M2172" s="30">
        <v>584.25</v>
      </c>
      <c r="N2172" s="30">
        <v>0</v>
      </c>
      <c r="O2172" s="30">
        <v>0</v>
      </c>
      <c r="P2172" s="30">
        <v>0</v>
      </c>
      <c r="Q2172" s="30">
        <v>0</v>
      </c>
      <c r="R2172" s="30">
        <v>0</v>
      </c>
      <c r="S2172" s="30">
        <v>584.25</v>
      </c>
      <c r="T2172" s="30">
        <v>0</v>
      </c>
      <c r="U2172" s="30">
        <v>0</v>
      </c>
      <c r="V2172" s="30">
        <v>0</v>
      </c>
      <c r="W2172" s="30">
        <v>0</v>
      </c>
      <c r="X2172" s="30">
        <v>0</v>
      </c>
      <c r="Y2172" s="30">
        <v>0</v>
      </c>
      <c r="Z2172" s="30">
        <v>584.25</v>
      </c>
      <c r="AA2172" s="30">
        <v>584.25</v>
      </c>
      <c r="AB2172" s="30">
        <v>0</v>
      </c>
      <c r="AC2172" s="30">
        <v>0</v>
      </c>
      <c r="AD2172" s="30">
        <v>0</v>
      </c>
    </row>
    <row r="2173" spans="1:30" hidden="1">
      <c r="A2173" s="30" t="s">
        <v>11351</v>
      </c>
      <c r="B2173" s="30" t="s">
        <v>11352</v>
      </c>
      <c r="C2173" s="30" t="b">
        <v>1</v>
      </c>
      <c r="D2173" s="30" t="s">
        <v>10931</v>
      </c>
      <c r="E2173" s="30" t="s">
        <v>10932</v>
      </c>
      <c r="F2173" s="30"/>
      <c r="G2173" s="30" t="s">
        <v>10932</v>
      </c>
      <c r="H2173" s="30">
        <v>10</v>
      </c>
      <c r="I2173" s="32">
        <v>42460</v>
      </c>
      <c r="J2173" s="32">
        <v>42388</v>
      </c>
      <c r="K2173" s="32">
        <v>41729</v>
      </c>
      <c r="L2173" s="32">
        <v>40121</v>
      </c>
      <c r="M2173" s="30">
        <v>655.22</v>
      </c>
      <c r="N2173" s="30">
        <v>0</v>
      </c>
      <c r="O2173" s="30">
        <v>0</v>
      </c>
      <c r="P2173" s="30">
        <v>0</v>
      </c>
      <c r="Q2173" s="30">
        <v>0</v>
      </c>
      <c r="R2173" s="30">
        <v>0</v>
      </c>
      <c r="S2173" s="30">
        <v>655.22</v>
      </c>
      <c r="T2173" s="30">
        <v>0</v>
      </c>
      <c r="U2173" s="30">
        <v>0</v>
      </c>
      <c r="V2173" s="30">
        <v>0</v>
      </c>
      <c r="W2173" s="30">
        <v>0</v>
      </c>
      <c r="X2173" s="30">
        <v>0</v>
      </c>
      <c r="Y2173" s="30">
        <v>0</v>
      </c>
      <c r="Z2173" s="30">
        <v>655.22</v>
      </c>
      <c r="AA2173" s="30">
        <v>655.22</v>
      </c>
      <c r="AB2173" s="30">
        <v>0</v>
      </c>
      <c r="AC2173" s="30">
        <v>0</v>
      </c>
      <c r="AD2173" s="30">
        <v>0</v>
      </c>
    </row>
    <row r="2174" spans="1:30" hidden="1">
      <c r="A2174" s="30" t="s">
        <v>11353</v>
      </c>
      <c r="B2174" s="30" t="s">
        <v>11354</v>
      </c>
      <c r="C2174" s="30" t="b">
        <v>1</v>
      </c>
      <c r="D2174" s="30" t="s">
        <v>10931</v>
      </c>
      <c r="E2174" s="30" t="s">
        <v>10932</v>
      </c>
      <c r="F2174" s="30"/>
      <c r="G2174" s="30" t="s">
        <v>10932</v>
      </c>
      <c r="H2174" s="30">
        <v>10</v>
      </c>
      <c r="I2174" s="32">
        <v>42460</v>
      </c>
      <c r="J2174" s="32">
        <v>42388</v>
      </c>
      <c r="K2174" s="32">
        <v>41729</v>
      </c>
      <c r="L2174" s="32">
        <v>40268</v>
      </c>
      <c r="M2174" s="30">
        <v>96.9</v>
      </c>
      <c r="N2174" s="30">
        <v>0</v>
      </c>
      <c r="O2174" s="30">
        <v>0</v>
      </c>
      <c r="P2174" s="30">
        <v>0</v>
      </c>
      <c r="Q2174" s="30">
        <v>0</v>
      </c>
      <c r="R2174" s="30">
        <v>0</v>
      </c>
      <c r="S2174" s="30">
        <v>96.9</v>
      </c>
      <c r="T2174" s="30">
        <v>0</v>
      </c>
      <c r="U2174" s="30">
        <v>0</v>
      </c>
      <c r="V2174" s="30">
        <v>0</v>
      </c>
      <c r="W2174" s="30">
        <v>0</v>
      </c>
      <c r="X2174" s="30">
        <v>0</v>
      </c>
      <c r="Y2174" s="30">
        <v>0</v>
      </c>
      <c r="Z2174" s="30">
        <v>96.9</v>
      </c>
      <c r="AA2174" s="30">
        <v>0</v>
      </c>
      <c r="AB2174" s="30">
        <v>0</v>
      </c>
      <c r="AC2174" s="30">
        <v>0</v>
      </c>
      <c r="AD2174" s="30">
        <v>0</v>
      </c>
    </row>
    <row r="2175" spans="1:30" hidden="1">
      <c r="A2175" s="30" t="s">
        <v>11355</v>
      </c>
      <c r="B2175" s="30" t="s">
        <v>11356</v>
      </c>
      <c r="C2175" s="30" t="b">
        <v>1</v>
      </c>
      <c r="D2175" s="30" t="s">
        <v>10931</v>
      </c>
      <c r="E2175" s="30" t="s">
        <v>10932</v>
      </c>
      <c r="F2175" s="30"/>
      <c r="G2175" s="30" t="s">
        <v>10932</v>
      </c>
      <c r="H2175" s="30">
        <v>10</v>
      </c>
      <c r="I2175" s="32">
        <v>42460</v>
      </c>
      <c r="J2175" s="32">
        <v>42388</v>
      </c>
      <c r="K2175" s="32">
        <v>41729</v>
      </c>
      <c r="L2175" s="32">
        <v>40268</v>
      </c>
      <c r="M2175" s="30">
        <v>465.12</v>
      </c>
      <c r="N2175" s="30">
        <v>0</v>
      </c>
      <c r="O2175" s="30">
        <v>0</v>
      </c>
      <c r="P2175" s="30">
        <v>0</v>
      </c>
      <c r="Q2175" s="30">
        <v>0</v>
      </c>
      <c r="R2175" s="30">
        <v>0</v>
      </c>
      <c r="S2175" s="30">
        <v>465.12</v>
      </c>
      <c r="T2175" s="30">
        <v>0</v>
      </c>
      <c r="U2175" s="30">
        <v>0</v>
      </c>
      <c r="V2175" s="30">
        <v>0</v>
      </c>
      <c r="W2175" s="30">
        <v>0</v>
      </c>
      <c r="X2175" s="30">
        <v>0</v>
      </c>
      <c r="Y2175" s="30">
        <v>0</v>
      </c>
      <c r="Z2175" s="30">
        <v>465.12</v>
      </c>
      <c r="AA2175" s="30">
        <v>0</v>
      </c>
      <c r="AB2175" s="30">
        <v>0</v>
      </c>
      <c r="AC2175" s="30">
        <v>0</v>
      </c>
      <c r="AD2175" s="30">
        <v>0</v>
      </c>
    </row>
    <row r="2176" spans="1:30" hidden="1">
      <c r="A2176" s="30" t="s">
        <v>11357</v>
      </c>
      <c r="B2176" s="30" t="s">
        <v>11358</v>
      </c>
      <c r="C2176" s="30" t="b">
        <v>1</v>
      </c>
      <c r="D2176" s="30" t="s">
        <v>10931</v>
      </c>
      <c r="E2176" s="30" t="s">
        <v>10932</v>
      </c>
      <c r="F2176" s="30"/>
      <c r="G2176" s="30" t="s">
        <v>10932</v>
      </c>
      <c r="H2176" s="30">
        <v>10</v>
      </c>
      <c r="I2176" s="32">
        <v>42460</v>
      </c>
      <c r="J2176" s="32">
        <v>42388</v>
      </c>
      <c r="K2176" s="32">
        <v>41729</v>
      </c>
      <c r="L2176" s="32">
        <v>40438</v>
      </c>
      <c r="M2176" s="30">
        <v>660</v>
      </c>
      <c r="N2176" s="30">
        <v>0</v>
      </c>
      <c r="O2176" s="30">
        <v>0</v>
      </c>
      <c r="P2176" s="30">
        <v>0</v>
      </c>
      <c r="Q2176" s="30">
        <v>0</v>
      </c>
      <c r="R2176" s="30">
        <v>0</v>
      </c>
      <c r="S2176" s="30">
        <v>660</v>
      </c>
      <c r="T2176" s="30">
        <v>0</v>
      </c>
      <c r="U2176" s="30">
        <v>0</v>
      </c>
      <c r="V2176" s="30">
        <v>0</v>
      </c>
      <c r="W2176" s="30">
        <v>0</v>
      </c>
      <c r="X2176" s="30">
        <v>0</v>
      </c>
      <c r="Y2176" s="30">
        <v>0</v>
      </c>
      <c r="Z2176" s="30">
        <v>660</v>
      </c>
      <c r="AA2176" s="30">
        <v>0</v>
      </c>
      <c r="AB2176" s="30">
        <v>0</v>
      </c>
      <c r="AC2176" s="30">
        <v>0</v>
      </c>
      <c r="AD2176" s="30">
        <v>0</v>
      </c>
    </row>
    <row r="2177" spans="1:30" hidden="1">
      <c r="A2177" s="30" t="s">
        <v>11359</v>
      </c>
      <c r="B2177" s="30" t="s">
        <v>11360</v>
      </c>
      <c r="C2177" s="30" t="b">
        <v>1</v>
      </c>
      <c r="D2177" s="30" t="s">
        <v>10931</v>
      </c>
      <c r="E2177" s="30" t="s">
        <v>10932</v>
      </c>
      <c r="F2177" s="30"/>
      <c r="G2177" s="30" t="s">
        <v>10932</v>
      </c>
      <c r="H2177" s="30">
        <v>10</v>
      </c>
      <c r="I2177" s="32">
        <v>42460</v>
      </c>
      <c r="J2177" s="32">
        <v>42388</v>
      </c>
      <c r="K2177" s="32">
        <v>41729</v>
      </c>
      <c r="L2177" s="32">
        <v>40333</v>
      </c>
      <c r="M2177" s="30">
        <v>735.3</v>
      </c>
      <c r="N2177" s="30">
        <v>0</v>
      </c>
      <c r="O2177" s="30">
        <v>0</v>
      </c>
      <c r="P2177" s="30">
        <v>0</v>
      </c>
      <c r="Q2177" s="30">
        <v>0</v>
      </c>
      <c r="R2177" s="30">
        <v>0</v>
      </c>
      <c r="S2177" s="30">
        <v>735.3</v>
      </c>
      <c r="T2177" s="30">
        <v>0</v>
      </c>
      <c r="U2177" s="30">
        <v>0</v>
      </c>
      <c r="V2177" s="30">
        <v>0</v>
      </c>
      <c r="W2177" s="30">
        <v>0</v>
      </c>
      <c r="X2177" s="30">
        <v>0</v>
      </c>
      <c r="Y2177" s="30">
        <v>0</v>
      </c>
      <c r="Z2177" s="30">
        <v>735.3</v>
      </c>
      <c r="AA2177" s="30">
        <v>0</v>
      </c>
      <c r="AB2177" s="30">
        <v>0</v>
      </c>
      <c r="AC2177" s="30">
        <v>0</v>
      </c>
      <c r="AD2177" s="30">
        <v>0</v>
      </c>
    </row>
    <row r="2178" spans="1:30" hidden="1">
      <c r="A2178" s="30" t="s">
        <v>11361</v>
      </c>
      <c r="B2178" s="30" t="s">
        <v>11362</v>
      </c>
      <c r="C2178" s="30" t="b">
        <v>1</v>
      </c>
      <c r="D2178" s="30" t="s">
        <v>10931</v>
      </c>
      <c r="E2178" s="30" t="s">
        <v>10932</v>
      </c>
      <c r="F2178" s="30"/>
      <c r="G2178" s="30" t="s">
        <v>10932</v>
      </c>
      <c r="H2178" s="30">
        <v>10</v>
      </c>
      <c r="I2178" s="32">
        <v>42460</v>
      </c>
      <c r="J2178" s="32">
        <v>42388</v>
      </c>
      <c r="K2178" s="32">
        <v>41729</v>
      </c>
      <c r="L2178" s="32">
        <v>40591</v>
      </c>
      <c r="M2178" s="30">
        <v>371.64</v>
      </c>
      <c r="N2178" s="30">
        <v>0</v>
      </c>
      <c r="O2178" s="30">
        <v>0</v>
      </c>
      <c r="P2178" s="30">
        <v>0</v>
      </c>
      <c r="Q2178" s="30">
        <v>0</v>
      </c>
      <c r="R2178" s="30">
        <v>0</v>
      </c>
      <c r="S2178" s="30">
        <v>371.64</v>
      </c>
      <c r="T2178" s="30">
        <v>0</v>
      </c>
      <c r="U2178" s="30">
        <v>0</v>
      </c>
      <c r="V2178" s="30">
        <v>0</v>
      </c>
      <c r="W2178" s="30">
        <v>0</v>
      </c>
      <c r="X2178" s="30">
        <v>0</v>
      </c>
      <c r="Y2178" s="30">
        <v>0</v>
      </c>
      <c r="Z2178" s="30">
        <v>371.64</v>
      </c>
      <c r="AA2178" s="30">
        <v>0</v>
      </c>
      <c r="AB2178" s="30">
        <v>0</v>
      </c>
      <c r="AC2178" s="30">
        <v>0</v>
      </c>
      <c r="AD2178" s="30">
        <v>0</v>
      </c>
    </row>
    <row r="2179" spans="1:30" hidden="1">
      <c r="A2179" s="30" t="s">
        <v>11363</v>
      </c>
      <c r="B2179" s="30" t="s">
        <v>11364</v>
      </c>
      <c r="C2179" s="30" t="b">
        <v>1</v>
      </c>
      <c r="D2179" s="30" t="s">
        <v>10931</v>
      </c>
      <c r="E2179" s="30" t="s">
        <v>10932</v>
      </c>
      <c r="F2179" s="30"/>
      <c r="G2179" s="30" t="s">
        <v>10932</v>
      </c>
      <c r="H2179" s="30">
        <v>10</v>
      </c>
      <c r="I2179" s="32">
        <v>42460</v>
      </c>
      <c r="J2179" s="32">
        <v>42388</v>
      </c>
      <c r="K2179" s="32">
        <v>41729</v>
      </c>
      <c r="L2179" s="32">
        <v>40591</v>
      </c>
      <c r="M2179" s="30">
        <v>324.89999999999998</v>
      </c>
      <c r="N2179" s="30">
        <v>0</v>
      </c>
      <c r="O2179" s="30">
        <v>0</v>
      </c>
      <c r="P2179" s="30">
        <v>0</v>
      </c>
      <c r="Q2179" s="30">
        <v>0</v>
      </c>
      <c r="R2179" s="30">
        <v>0</v>
      </c>
      <c r="S2179" s="30">
        <v>324.89999999999998</v>
      </c>
      <c r="T2179" s="30">
        <v>0</v>
      </c>
      <c r="U2179" s="30">
        <v>0</v>
      </c>
      <c r="V2179" s="30">
        <v>0</v>
      </c>
      <c r="W2179" s="30">
        <v>0</v>
      </c>
      <c r="X2179" s="30">
        <v>0</v>
      </c>
      <c r="Y2179" s="30">
        <v>0</v>
      </c>
      <c r="Z2179" s="30">
        <v>324.89999999999998</v>
      </c>
      <c r="AA2179" s="30">
        <v>0</v>
      </c>
      <c r="AB2179" s="30">
        <v>0</v>
      </c>
      <c r="AC2179" s="30">
        <v>0</v>
      </c>
      <c r="AD2179" s="30">
        <v>0</v>
      </c>
    </row>
    <row r="2180" spans="1:30" hidden="1">
      <c r="A2180" s="30" t="s">
        <v>11365</v>
      </c>
      <c r="B2180" s="30" t="s">
        <v>11366</v>
      </c>
      <c r="C2180" s="30" t="b">
        <v>1</v>
      </c>
      <c r="D2180" s="30" t="s">
        <v>10931</v>
      </c>
      <c r="E2180" s="30" t="s">
        <v>10932</v>
      </c>
      <c r="F2180" s="30"/>
      <c r="G2180" s="30" t="s">
        <v>10932</v>
      </c>
      <c r="H2180" s="30">
        <v>10</v>
      </c>
      <c r="I2180" s="32">
        <v>42460</v>
      </c>
      <c r="J2180" s="32">
        <v>42388</v>
      </c>
      <c r="K2180" s="32">
        <v>41729</v>
      </c>
      <c r="L2180" s="32">
        <v>40591</v>
      </c>
      <c r="M2180" s="30">
        <v>475.38</v>
      </c>
      <c r="N2180" s="30">
        <v>0</v>
      </c>
      <c r="O2180" s="30">
        <v>0</v>
      </c>
      <c r="P2180" s="30">
        <v>0</v>
      </c>
      <c r="Q2180" s="30">
        <v>0</v>
      </c>
      <c r="R2180" s="30">
        <v>0</v>
      </c>
      <c r="S2180" s="30">
        <v>475.38</v>
      </c>
      <c r="T2180" s="30">
        <v>0</v>
      </c>
      <c r="U2180" s="30">
        <v>0</v>
      </c>
      <c r="V2180" s="30">
        <v>0</v>
      </c>
      <c r="W2180" s="30">
        <v>0</v>
      </c>
      <c r="X2180" s="30">
        <v>0</v>
      </c>
      <c r="Y2180" s="30">
        <v>0</v>
      </c>
      <c r="Z2180" s="30">
        <v>475.38</v>
      </c>
      <c r="AA2180" s="30">
        <v>0</v>
      </c>
      <c r="AB2180" s="30">
        <v>0</v>
      </c>
      <c r="AC2180" s="30">
        <v>0</v>
      </c>
      <c r="AD2180" s="30">
        <v>0</v>
      </c>
    </row>
    <row r="2181" spans="1:30" hidden="1">
      <c r="A2181" s="30" t="s">
        <v>11367</v>
      </c>
      <c r="B2181" s="30" t="s">
        <v>11368</v>
      </c>
      <c r="C2181" s="30" t="b">
        <v>1</v>
      </c>
      <c r="D2181" s="30" t="s">
        <v>10931</v>
      </c>
      <c r="E2181" s="30" t="s">
        <v>10932</v>
      </c>
      <c r="F2181" s="30"/>
      <c r="G2181" s="30" t="s">
        <v>10932</v>
      </c>
      <c r="H2181" s="30">
        <v>10</v>
      </c>
      <c r="I2181" s="32">
        <v>42460</v>
      </c>
      <c r="J2181" s="32">
        <v>42388</v>
      </c>
      <c r="K2181" s="32">
        <v>41729</v>
      </c>
      <c r="L2181" s="32">
        <v>40852</v>
      </c>
      <c r="M2181" s="30">
        <v>150</v>
      </c>
      <c r="N2181" s="30">
        <v>0</v>
      </c>
      <c r="O2181" s="30">
        <v>0</v>
      </c>
      <c r="P2181" s="30">
        <v>0</v>
      </c>
      <c r="Q2181" s="30">
        <v>0</v>
      </c>
      <c r="R2181" s="30">
        <v>0</v>
      </c>
      <c r="S2181" s="30">
        <v>150</v>
      </c>
      <c r="T2181" s="30">
        <v>0</v>
      </c>
      <c r="U2181" s="30">
        <v>0</v>
      </c>
      <c r="V2181" s="30">
        <v>0</v>
      </c>
      <c r="W2181" s="30">
        <v>0</v>
      </c>
      <c r="X2181" s="30">
        <v>0</v>
      </c>
      <c r="Y2181" s="30">
        <v>0</v>
      </c>
      <c r="Z2181" s="30">
        <v>150</v>
      </c>
      <c r="AA2181" s="30">
        <v>150</v>
      </c>
      <c r="AB2181" s="30">
        <v>0</v>
      </c>
      <c r="AC2181" s="30">
        <v>0</v>
      </c>
      <c r="AD2181" s="30">
        <v>0</v>
      </c>
    </row>
    <row r="2182" spans="1:30" hidden="1">
      <c r="A2182" s="30" t="s">
        <v>11369</v>
      </c>
      <c r="B2182" s="30" t="s">
        <v>11370</v>
      </c>
      <c r="C2182" s="30" t="b">
        <v>1</v>
      </c>
      <c r="D2182" s="30" t="s">
        <v>10931</v>
      </c>
      <c r="E2182" s="30" t="s">
        <v>10932</v>
      </c>
      <c r="F2182" s="30"/>
      <c r="G2182" s="30" t="s">
        <v>10932</v>
      </c>
      <c r="H2182" s="30">
        <v>10</v>
      </c>
      <c r="I2182" s="32">
        <v>42460</v>
      </c>
      <c r="J2182" s="32">
        <v>42388</v>
      </c>
      <c r="K2182" s="32">
        <v>41729</v>
      </c>
      <c r="L2182" s="32">
        <v>40786</v>
      </c>
      <c r="M2182" s="30">
        <v>34.200000000000003</v>
      </c>
      <c r="N2182" s="30">
        <v>0</v>
      </c>
      <c r="O2182" s="30">
        <v>0</v>
      </c>
      <c r="P2182" s="30">
        <v>0</v>
      </c>
      <c r="Q2182" s="30">
        <v>0</v>
      </c>
      <c r="R2182" s="30">
        <v>0</v>
      </c>
      <c r="S2182" s="30">
        <v>34.200000000000003</v>
      </c>
      <c r="T2182" s="30">
        <v>0</v>
      </c>
      <c r="U2182" s="30">
        <v>0</v>
      </c>
      <c r="V2182" s="30">
        <v>0</v>
      </c>
      <c r="W2182" s="30">
        <v>0</v>
      </c>
      <c r="X2182" s="30">
        <v>0</v>
      </c>
      <c r="Y2182" s="30">
        <v>0</v>
      </c>
      <c r="Z2182" s="30">
        <v>34.200000000000003</v>
      </c>
      <c r="AA2182" s="30">
        <v>0</v>
      </c>
      <c r="AB2182" s="30">
        <v>0</v>
      </c>
      <c r="AC2182" s="30">
        <v>0</v>
      </c>
      <c r="AD2182" s="30">
        <v>0</v>
      </c>
    </row>
    <row r="2183" spans="1:30" hidden="1">
      <c r="A2183" s="30" t="s">
        <v>11371</v>
      </c>
      <c r="B2183" s="30" t="s">
        <v>11372</v>
      </c>
      <c r="C2183" s="30" t="b">
        <v>1</v>
      </c>
      <c r="D2183" s="30" t="s">
        <v>10931</v>
      </c>
      <c r="E2183" s="30" t="s">
        <v>10932</v>
      </c>
      <c r="F2183" s="30"/>
      <c r="G2183" s="30" t="s">
        <v>10932</v>
      </c>
      <c r="H2183" s="30">
        <v>10</v>
      </c>
      <c r="I2183" s="32">
        <v>42460</v>
      </c>
      <c r="J2183" s="32">
        <v>42388</v>
      </c>
      <c r="K2183" s="32">
        <v>41729</v>
      </c>
      <c r="L2183" s="32">
        <v>40786</v>
      </c>
      <c r="M2183" s="30">
        <v>490.2</v>
      </c>
      <c r="N2183" s="30">
        <v>0</v>
      </c>
      <c r="O2183" s="30">
        <v>0</v>
      </c>
      <c r="P2183" s="30">
        <v>0</v>
      </c>
      <c r="Q2183" s="30">
        <v>0</v>
      </c>
      <c r="R2183" s="30">
        <v>0</v>
      </c>
      <c r="S2183" s="30">
        <v>490.2</v>
      </c>
      <c r="T2183" s="30">
        <v>0</v>
      </c>
      <c r="U2183" s="30">
        <v>0</v>
      </c>
      <c r="V2183" s="30">
        <v>0</v>
      </c>
      <c r="W2183" s="30">
        <v>0</v>
      </c>
      <c r="X2183" s="30">
        <v>0</v>
      </c>
      <c r="Y2183" s="30">
        <v>0</v>
      </c>
      <c r="Z2183" s="30">
        <v>490.2</v>
      </c>
      <c r="AA2183" s="30">
        <v>0</v>
      </c>
      <c r="AB2183" s="30">
        <v>0</v>
      </c>
      <c r="AC2183" s="30">
        <v>0</v>
      </c>
      <c r="AD2183" s="30">
        <v>0</v>
      </c>
    </row>
    <row r="2184" spans="1:30" hidden="1">
      <c r="A2184" s="30" t="s">
        <v>11373</v>
      </c>
      <c r="B2184" s="30" t="s">
        <v>11374</v>
      </c>
      <c r="C2184" s="30" t="b">
        <v>1</v>
      </c>
      <c r="D2184" s="30" t="s">
        <v>10931</v>
      </c>
      <c r="E2184" s="30" t="s">
        <v>10932</v>
      </c>
      <c r="F2184" s="30"/>
      <c r="G2184" s="30" t="s">
        <v>10932</v>
      </c>
      <c r="H2184" s="30">
        <v>10</v>
      </c>
      <c r="I2184" s="32">
        <v>42460</v>
      </c>
      <c r="J2184" s="32">
        <v>42388</v>
      </c>
      <c r="K2184" s="32">
        <v>41729</v>
      </c>
      <c r="L2184" s="32">
        <v>40786</v>
      </c>
      <c r="M2184" s="30">
        <v>513</v>
      </c>
      <c r="N2184" s="30">
        <v>0</v>
      </c>
      <c r="O2184" s="30">
        <v>0</v>
      </c>
      <c r="P2184" s="30">
        <v>0</v>
      </c>
      <c r="Q2184" s="30">
        <v>0</v>
      </c>
      <c r="R2184" s="30">
        <v>0</v>
      </c>
      <c r="S2184" s="30">
        <v>513</v>
      </c>
      <c r="T2184" s="30">
        <v>0</v>
      </c>
      <c r="U2184" s="30">
        <v>0</v>
      </c>
      <c r="V2184" s="30">
        <v>0</v>
      </c>
      <c r="W2184" s="30">
        <v>0</v>
      </c>
      <c r="X2184" s="30">
        <v>0</v>
      </c>
      <c r="Y2184" s="30">
        <v>0</v>
      </c>
      <c r="Z2184" s="30">
        <v>513</v>
      </c>
      <c r="AA2184" s="30">
        <v>0</v>
      </c>
      <c r="AB2184" s="30">
        <v>0</v>
      </c>
      <c r="AC2184" s="30">
        <v>0</v>
      </c>
      <c r="AD2184" s="30">
        <v>0</v>
      </c>
    </row>
    <row r="2185" spans="1:30" hidden="1">
      <c r="A2185" s="30" t="s">
        <v>11375</v>
      </c>
      <c r="B2185" s="30" t="s">
        <v>11376</v>
      </c>
      <c r="C2185" s="30" t="b">
        <v>1</v>
      </c>
      <c r="D2185" s="30" t="s">
        <v>10931</v>
      </c>
      <c r="E2185" s="30" t="s">
        <v>10932</v>
      </c>
      <c r="F2185" s="30"/>
      <c r="G2185" s="30" t="s">
        <v>10932</v>
      </c>
      <c r="H2185" s="30">
        <v>10</v>
      </c>
      <c r="I2185" s="32">
        <v>42460</v>
      </c>
      <c r="J2185" s="32">
        <v>42388</v>
      </c>
      <c r="K2185" s="32">
        <v>41729</v>
      </c>
      <c r="L2185" s="32">
        <v>40786</v>
      </c>
      <c r="M2185" s="30">
        <v>74.099999999999994</v>
      </c>
      <c r="N2185" s="30">
        <v>0</v>
      </c>
      <c r="O2185" s="30">
        <v>0</v>
      </c>
      <c r="P2185" s="30">
        <v>0</v>
      </c>
      <c r="Q2185" s="30">
        <v>0</v>
      </c>
      <c r="R2185" s="30">
        <v>0</v>
      </c>
      <c r="S2185" s="30">
        <v>74.099999999999994</v>
      </c>
      <c r="T2185" s="30">
        <v>0</v>
      </c>
      <c r="U2185" s="30">
        <v>0</v>
      </c>
      <c r="V2185" s="30">
        <v>0</v>
      </c>
      <c r="W2185" s="30">
        <v>0</v>
      </c>
      <c r="X2185" s="30">
        <v>0</v>
      </c>
      <c r="Y2185" s="30">
        <v>0</v>
      </c>
      <c r="Z2185" s="30">
        <v>74.099999999999994</v>
      </c>
      <c r="AA2185" s="30">
        <v>0</v>
      </c>
      <c r="AB2185" s="30">
        <v>0</v>
      </c>
      <c r="AC2185" s="30">
        <v>0</v>
      </c>
      <c r="AD2185" s="30">
        <v>0</v>
      </c>
    </row>
    <row r="2186" spans="1:30" hidden="1">
      <c r="A2186" s="30" t="s">
        <v>11377</v>
      </c>
      <c r="B2186" s="30" t="s">
        <v>11378</v>
      </c>
      <c r="C2186" s="30" t="b">
        <v>1</v>
      </c>
      <c r="D2186" s="30" t="s">
        <v>10931</v>
      </c>
      <c r="E2186" s="30" t="s">
        <v>10932</v>
      </c>
      <c r="F2186" s="30"/>
      <c r="G2186" s="30" t="s">
        <v>10932</v>
      </c>
      <c r="H2186" s="30">
        <v>10</v>
      </c>
      <c r="I2186" s="32">
        <v>42460</v>
      </c>
      <c r="J2186" s="32">
        <v>42388</v>
      </c>
      <c r="K2186" s="32">
        <v>41729</v>
      </c>
      <c r="L2186" s="32">
        <v>40671</v>
      </c>
      <c r="M2186" s="30">
        <v>39.9</v>
      </c>
      <c r="N2186" s="30">
        <v>0</v>
      </c>
      <c r="O2186" s="30">
        <v>0</v>
      </c>
      <c r="P2186" s="30">
        <v>0</v>
      </c>
      <c r="Q2186" s="30">
        <v>0</v>
      </c>
      <c r="R2186" s="30">
        <v>0</v>
      </c>
      <c r="S2186" s="30">
        <v>39.9</v>
      </c>
      <c r="T2186" s="30">
        <v>0</v>
      </c>
      <c r="U2186" s="30">
        <v>0</v>
      </c>
      <c r="V2186" s="30">
        <v>0</v>
      </c>
      <c r="W2186" s="30">
        <v>0</v>
      </c>
      <c r="X2186" s="30">
        <v>0</v>
      </c>
      <c r="Y2186" s="30">
        <v>0</v>
      </c>
      <c r="Z2186" s="30">
        <v>39.9</v>
      </c>
      <c r="AA2186" s="30">
        <v>0</v>
      </c>
      <c r="AB2186" s="30">
        <v>0</v>
      </c>
      <c r="AC2186" s="30">
        <v>0</v>
      </c>
      <c r="AD2186" s="30">
        <v>0</v>
      </c>
    </row>
    <row r="2187" spans="1:30" hidden="1">
      <c r="A2187" s="30" t="s">
        <v>11379</v>
      </c>
      <c r="B2187" s="30" t="s">
        <v>11380</v>
      </c>
      <c r="C2187" s="30" t="b">
        <v>1</v>
      </c>
      <c r="D2187" s="30" t="s">
        <v>10931</v>
      </c>
      <c r="E2187" s="30" t="s">
        <v>10932</v>
      </c>
      <c r="F2187" s="30"/>
      <c r="G2187" s="30" t="s">
        <v>10932</v>
      </c>
      <c r="H2187" s="30">
        <v>10</v>
      </c>
      <c r="I2187" s="32">
        <v>42460</v>
      </c>
      <c r="J2187" s="32">
        <v>42388</v>
      </c>
      <c r="K2187" s="32">
        <v>41729</v>
      </c>
      <c r="L2187" s="32">
        <v>40970</v>
      </c>
      <c r="M2187" s="30">
        <v>210</v>
      </c>
      <c r="N2187" s="30">
        <v>0</v>
      </c>
      <c r="O2187" s="30">
        <v>0</v>
      </c>
      <c r="P2187" s="30">
        <v>0</v>
      </c>
      <c r="Q2187" s="30">
        <v>0</v>
      </c>
      <c r="R2187" s="30">
        <v>0</v>
      </c>
      <c r="S2187" s="30">
        <v>210</v>
      </c>
      <c r="T2187" s="30">
        <v>0</v>
      </c>
      <c r="U2187" s="30">
        <v>0</v>
      </c>
      <c r="V2187" s="30">
        <v>0</v>
      </c>
      <c r="W2187" s="30">
        <v>0</v>
      </c>
      <c r="X2187" s="30">
        <v>0</v>
      </c>
      <c r="Y2187" s="30">
        <v>0</v>
      </c>
      <c r="Z2187" s="30">
        <v>210</v>
      </c>
      <c r="AA2187" s="30">
        <v>0</v>
      </c>
      <c r="AB2187" s="30">
        <v>0</v>
      </c>
      <c r="AC2187" s="30">
        <v>0</v>
      </c>
      <c r="AD2187" s="30">
        <v>0</v>
      </c>
    </row>
    <row r="2188" spans="1:30" hidden="1">
      <c r="A2188" s="30" t="s">
        <v>11381</v>
      </c>
      <c r="B2188" s="30" t="s">
        <v>11382</v>
      </c>
      <c r="C2188" s="30" t="b">
        <v>1</v>
      </c>
      <c r="D2188" s="30" t="s">
        <v>10931</v>
      </c>
      <c r="E2188" s="30" t="s">
        <v>10932</v>
      </c>
      <c r="F2188" s="30"/>
      <c r="G2188" s="30" t="s">
        <v>10932</v>
      </c>
      <c r="H2188" s="30">
        <v>10</v>
      </c>
      <c r="I2188" s="32">
        <v>42460</v>
      </c>
      <c r="J2188" s="32">
        <v>42388</v>
      </c>
      <c r="K2188" s="32">
        <v>41729</v>
      </c>
      <c r="L2188" s="32">
        <v>40970</v>
      </c>
      <c r="M2188" s="30">
        <v>485</v>
      </c>
      <c r="N2188" s="30">
        <v>0</v>
      </c>
      <c r="O2188" s="30">
        <v>0</v>
      </c>
      <c r="P2188" s="30">
        <v>0</v>
      </c>
      <c r="Q2188" s="30">
        <v>0</v>
      </c>
      <c r="R2188" s="30">
        <v>0</v>
      </c>
      <c r="S2188" s="30">
        <v>485</v>
      </c>
      <c r="T2188" s="30">
        <v>0</v>
      </c>
      <c r="U2188" s="30">
        <v>0</v>
      </c>
      <c r="V2188" s="30">
        <v>0</v>
      </c>
      <c r="W2188" s="30">
        <v>0</v>
      </c>
      <c r="X2188" s="30">
        <v>0</v>
      </c>
      <c r="Y2188" s="30">
        <v>0</v>
      </c>
      <c r="Z2188" s="30">
        <v>485</v>
      </c>
      <c r="AA2188" s="30">
        <v>0</v>
      </c>
      <c r="AB2188" s="30">
        <v>0</v>
      </c>
      <c r="AC2188" s="30">
        <v>0</v>
      </c>
      <c r="AD2188" s="30">
        <v>0</v>
      </c>
    </row>
    <row r="2189" spans="1:30" hidden="1">
      <c r="A2189" s="30" t="s">
        <v>11383</v>
      </c>
      <c r="B2189" s="30" t="s">
        <v>11384</v>
      </c>
      <c r="C2189" s="30" t="b">
        <v>1</v>
      </c>
      <c r="D2189" s="30" t="s">
        <v>10931</v>
      </c>
      <c r="E2189" s="30" t="s">
        <v>10932</v>
      </c>
      <c r="F2189" s="30"/>
      <c r="G2189" s="30" t="s">
        <v>10932</v>
      </c>
      <c r="H2189" s="30">
        <v>10</v>
      </c>
      <c r="I2189" s="32">
        <v>42460</v>
      </c>
      <c r="J2189" s="32">
        <v>42388</v>
      </c>
      <c r="K2189" s="32">
        <v>41729</v>
      </c>
      <c r="L2189" s="32">
        <v>40889</v>
      </c>
      <c r="M2189" s="30">
        <v>63</v>
      </c>
      <c r="N2189" s="30">
        <v>0</v>
      </c>
      <c r="O2189" s="30">
        <v>0</v>
      </c>
      <c r="P2189" s="30">
        <v>0</v>
      </c>
      <c r="Q2189" s="30">
        <v>0</v>
      </c>
      <c r="R2189" s="30">
        <v>0</v>
      </c>
      <c r="S2189" s="30">
        <v>63</v>
      </c>
      <c r="T2189" s="30">
        <v>0</v>
      </c>
      <c r="U2189" s="30">
        <v>0</v>
      </c>
      <c r="V2189" s="30">
        <v>0</v>
      </c>
      <c r="W2189" s="30">
        <v>0</v>
      </c>
      <c r="X2189" s="30">
        <v>0</v>
      </c>
      <c r="Y2189" s="30">
        <v>0</v>
      </c>
      <c r="Z2189" s="30">
        <v>63</v>
      </c>
      <c r="AA2189" s="30">
        <v>0</v>
      </c>
      <c r="AB2189" s="30">
        <v>0</v>
      </c>
      <c r="AC2189" s="30">
        <v>0</v>
      </c>
      <c r="AD2189" s="30">
        <v>0</v>
      </c>
    </row>
    <row r="2190" spans="1:30" hidden="1">
      <c r="A2190" s="30" t="s">
        <v>11385</v>
      </c>
      <c r="B2190" s="30" t="s">
        <v>11386</v>
      </c>
      <c r="C2190" s="30" t="b">
        <v>1</v>
      </c>
      <c r="D2190" s="30" t="s">
        <v>10931</v>
      </c>
      <c r="E2190" s="30" t="s">
        <v>10932</v>
      </c>
      <c r="F2190" s="30"/>
      <c r="G2190" s="30" t="s">
        <v>10932</v>
      </c>
      <c r="H2190" s="30">
        <v>10</v>
      </c>
      <c r="I2190" s="32">
        <v>42460</v>
      </c>
      <c r="J2190" s="32">
        <v>42388</v>
      </c>
      <c r="K2190" s="32">
        <v>41729</v>
      </c>
      <c r="L2190" s="32">
        <v>40889</v>
      </c>
      <c r="M2190" s="30">
        <v>63</v>
      </c>
      <c r="N2190" s="30">
        <v>0</v>
      </c>
      <c r="O2190" s="30">
        <v>0</v>
      </c>
      <c r="P2190" s="30">
        <v>0</v>
      </c>
      <c r="Q2190" s="30">
        <v>0</v>
      </c>
      <c r="R2190" s="30">
        <v>0</v>
      </c>
      <c r="S2190" s="30">
        <v>63</v>
      </c>
      <c r="T2190" s="30">
        <v>0</v>
      </c>
      <c r="U2190" s="30">
        <v>0</v>
      </c>
      <c r="V2190" s="30">
        <v>0</v>
      </c>
      <c r="W2190" s="30">
        <v>0</v>
      </c>
      <c r="X2190" s="30">
        <v>0</v>
      </c>
      <c r="Y2190" s="30">
        <v>0</v>
      </c>
      <c r="Z2190" s="30">
        <v>63</v>
      </c>
      <c r="AA2190" s="30">
        <v>0</v>
      </c>
      <c r="AB2190" s="30">
        <v>0</v>
      </c>
      <c r="AC2190" s="30">
        <v>0</v>
      </c>
      <c r="AD2190" s="30">
        <v>0</v>
      </c>
    </row>
    <row r="2191" spans="1:30" hidden="1">
      <c r="A2191" s="30" t="s">
        <v>11387</v>
      </c>
      <c r="B2191" s="30" t="s">
        <v>11388</v>
      </c>
      <c r="C2191" s="30" t="b">
        <v>1</v>
      </c>
      <c r="D2191" s="30" t="s">
        <v>10931</v>
      </c>
      <c r="E2191" s="30" t="s">
        <v>10932</v>
      </c>
      <c r="F2191" s="30"/>
      <c r="G2191" s="30" t="s">
        <v>10932</v>
      </c>
      <c r="H2191" s="30">
        <v>10</v>
      </c>
      <c r="I2191" s="32">
        <v>42460</v>
      </c>
      <c r="J2191" s="32">
        <v>42388</v>
      </c>
      <c r="K2191" s="32">
        <v>41729</v>
      </c>
      <c r="L2191" s="32">
        <v>40648</v>
      </c>
      <c r="M2191" s="30">
        <v>786.6</v>
      </c>
      <c r="N2191" s="30">
        <v>0</v>
      </c>
      <c r="O2191" s="30">
        <v>0</v>
      </c>
      <c r="P2191" s="30">
        <v>0</v>
      </c>
      <c r="Q2191" s="30">
        <v>0</v>
      </c>
      <c r="R2191" s="30">
        <v>0</v>
      </c>
      <c r="S2191" s="30">
        <v>786.6</v>
      </c>
      <c r="T2191" s="30">
        <v>0</v>
      </c>
      <c r="U2191" s="30">
        <v>0</v>
      </c>
      <c r="V2191" s="30">
        <v>0</v>
      </c>
      <c r="W2191" s="30">
        <v>0</v>
      </c>
      <c r="X2191" s="30">
        <v>0</v>
      </c>
      <c r="Y2191" s="30">
        <v>0</v>
      </c>
      <c r="Z2191" s="30">
        <v>786.6</v>
      </c>
      <c r="AA2191" s="30">
        <v>0</v>
      </c>
      <c r="AB2191" s="30">
        <v>0</v>
      </c>
      <c r="AC2191" s="30">
        <v>0</v>
      </c>
      <c r="AD2191" s="30">
        <v>0</v>
      </c>
    </row>
    <row r="2192" spans="1:30" hidden="1">
      <c r="A2192" s="30" t="s">
        <v>11389</v>
      </c>
      <c r="B2192" s="30" t="s">
        <v>11390</v>
      </c>
      <c r="C2192" s="30" t="b">
        <v>1</v>
      </c>
      <c r="D2192" s="30" t="s">
        <v>10931</v>
      </c>
      <c r="E2192" s="30" t="s">
        <v>10932</v>
      </c>
      <c r="F2192" s="30"/>
      <c r="G2192" s="30" t="s">
        <v>10932</v>
      </c>
      <c r="H2192" s="30">
        <v>10</v>
      </c>
      <c r="I2192" s="32">
        <v>42460</v>
      </c>
      <c r="J2192" s="32">
        <v>42388</v>
      </c>
      <c r="K2192" s="32">
        <v>41729</v>
      </c>
      <c r="L2192" s="32">
        <v>40863</v>
      </c>
      <c r="M2192" s="30">
        <v>949.62</v>
      </c>
      <c r="N2192" s="30">
        <v>0</v>
      </c>
      <c r="O2192" s="30">
        <v>0</v>
      </c>
      <c r="P2192" s="30">
        <v>0</v>
      </c>
      <c r="Q2192" s="30">
        <v>0</v>
      </c>
      <c r="R2192" s="30">
        <v>0</v>
      </c>
      <c r="S2192" s="30">
        <v>949.62</v>
      </c>
      <c r="T2192" s="30">
        <v>0</v>
      </c>
      <c r="U2192" s="30">
        <v>0</v>
      </c>
      <c r="V2192" s="30">
        <v>0</v>
      </c>
      <c r="W2192" s="30">
        <v>0</v>
      </c>
      <c r="X2192" s="30">
        <v>0</v>
      </c>
      <c r="Y2192" s="30">
        <v>0</v>
      </c>
      <c r="Z2192" s="30">
        <v>949.62</v>
      </c>
      <c r="AA2192" s="30">
        <v>949.62</v>
      </c>
      <c r="AB2192" s="30">
        <v>0</v>
      </c>
      <c r="AC2192" s="30">
        <v>0</v>
      </c>
      <c r="AD2192" s="30">
        <v>0</v>
      </c>
    </row>
    <row r="2193" spans="1:30" hidden="1">
      <c r="A2193" s="30" t="s">
        <v>11391</v>
      </c>
      <c r="B2193" s="30" t="s">
        <v>11392</v>
      </c>
      <c r="C2193" s="30" t="b">
        <v>1</v>
      </c>
      <c r="D2193" s="30" t="s">
        <v>10931</v>
      </c>
      <c r="E2193" s="30" t="s">
        <v>10932</v>
      </c>
      <c r="F2193" s="30"/>
      <c r="G2193" s="30" t="s">
        <v>10932</v>
      </c>
      <c r="H2193" s="30">
        <v>10</v>
      </c>
      <c r="I2193" s="32">
        <v>42460</v>
      </c>
      <c r="J2193" s="32">
        <v>42388</v>
      </c>
      <c r="K2193" s="32">
        <v>41729</v>
      </c>
      <c r="L2193" s="32">
        <v>40648</v>
      </c>
      <c r="M2193" s="30">
        <v>978.12</v>
      </c>
      <c r="N2193" s="30">
        <v>0</v>
      </c>
      <c r="O2193" s="30">
        <v>0</v>
      </c>
      <c r="P2193" s="30">
        <v>0</v>
      </c>
      <c r="Q2193" s="30">
        <v>0</v>
      </c>
      <c r="R2193" s="30">
        <v>0</v>
      </c>
      <c r="S2193" s="30">
        <v>978.12</v>
      </c>
      <c r="T2193" s="30">
        <v>0</v>
      </c>
      <c r="U2193" s="30">
        <v>0</v>
      </c>
      <c r="V2193" s="30">
        <v>0</v>
      </c>
      <c r="W2193" s="30">
        <v>0</v>
      </c>
      <c r="X2193" s="30">
        <v>0</v>
      </c>
      <c r="Y2193" s="30">
        <v>0</v>
      </c>
      <c r="Z2193" s="30">
        <v>978.12</v>
      </c>
      <c r="AA2193" s="30">
        <v>0</v>
      </c>
      <c r="AB2193" s="30">
        <v>0</v>
      </c>
      <c r="AC2193" s="30">
        <v>0</v>
      </c>
      <c r="AD2193" s="30">
        <v>0</v>
      </c>
    </row>
    <row r="2194" spans="1:30" hidden="1">
      <c r="A2194" s="30" t="s">
        <v>11393</v>
      </c>
      <c r="B2194" s="30" t="s">
        <v>11394</v>
      </c>
      <c r="C2194" s="30" t="b">
        <v>1</v>
      </c>
      <c r="D2194" s="30" t="s">
        <v>10931</v>
      </c>
      <c r="E2194" s="30" t="s">
        <v>10932</v>
      </c>
      <c r="F2194" s="30"/>
      <c r="G2194" s="30" t="s">
        <v>10932</v>
      </c>
      <c r="H2194" s="30">
        <v>10</v>
      </c>
      <c r="I2194" s="32">
        <v>42460</v>
      </c>
      <c r="J2194" s="32">
        <v>42388</v>
      </c>
      <c r="K2194" s="32">
        <v>41729</v>
      </c>
      <c r="L2194" s="32">
        <v>41254</v>
      </c>
      <c r="M2194" s="30">
        <v>780.9</v>
      </c>
      <c r="N2194" s="30">
        <v>0</v>
      </c>
      <c r="O2194" s="30">
        <v>0</v>
      </c>
      <c r="P2194" s="30">
        <v>0</v>
      </c>
      <c r="Q2194" s="30">
        <v>0</v>
      </c>
      <c r="R2194" s="30">
        <v>0</v>
      </c>
      <c r="S2194" s="30">
        <v>780.9</v>
      </c>
      <c r="T2194" s="30">
        <v>0</v>
      </c>
      <c r="U2194" s="30">
        <v>0</v>
      </c>
      <c r="V2194" s="30">
        <v>0</v>
      </c>
      <c r="W2194" s="30">
        <v>0</v>
      </c>
      <c r="X2194" s="30">
        <v>0</v>
      </c>
      <c r="Y2194" s="30">
        <v>0</v>
      </c>
      <c r="Z2194" s="30">
        <v>780.9</v>
      </c>
      <c r="AA2194" s="30">
        <v>0</v>
      </c>
      <c r="AB2194" s="30">
        <v>0</v>
      </c>
      <c r="AC2194" s="30">
        <v>0</v>
      </c>
      <c r="AD2194" s="30">
        <v>0</v>
      </c>
    </row>
    <row r="2195" spans="1:30" hidden="1">
      <c r="A2195" s="30" t="s">
        <v>11395</v>
      </c>
      <c r="B2195" s="30" t="s">
        <v>11396</v>
      </c>
      <c r="C2195" s="30" t="b">
        <v>1</v>
      </c>
      <c r="D2195" s="30" t="s">
        <v>10931</v>
      </c>
      <c r="E2195" s="30" t="s">
        <v>10932</v>
      </c>
      <c r="F2195" s="30"/>
      <c r="G2195" s="30" t="s">
        <v>10932</v>
      </c>
      <c r="H2195" s="30">
        <v>10</v>
      </c>
      <c r="I2195" s="32">
        <v>42460</v>
      </c>
      <c r="J2195" s="32">
        <v>42388</v>
      </c>
      <c r="K2195" s="32">
        <v>41729</v>
      </c>
      <c r="L2195" s="32">
        <v>41254</v>
      </c>
      <c r="M2195" s="30">
        <v>780.9</v>
      </c>
      <c r="N2195" s="30">
        <v>0</v>
      </c>
      <c r="O2195" s="30">
        <v>0</v>
      </c>
      <c r="P2195" s="30">
        <v>0</v>
      </c>
      <c r="Q2195" s="30">
        <v>0</v>
      </c>
      <c r="R2195" s="30">
        <v>0</v>
      </c>
      <c r="S2195" s="30">
        <v>780.9</v>
      </c>
      <c r="T2195" s="30">
        <v>0</v>
      </c>
      <c r="U2195" s="30">
        <v>0</v>
      </c>
      <c r="V2195" s="30">
        <v>0</v>
      </c>
      <c r="W2195" s="30">
        <v>0</v>
      </c>
      <c r="X2195" s="30">
        <v>0</v>
      </c>
      <c r="Y2195" s="30">
        <v>0</v>
      </c>
      <c r="Z2195" s="30">
        <v>780.9</v>
      </c>
      <c r="AA2195" s="30">
        <v>0</v>
      </c>
      <c r="AB2195" s="30">
        <v>0</v>
      </c>
      <c r="AC2195" s="30">
        <v>0</v>
      </c>
      <c r="AD2195" s="30">
        <v>0</v>
      </c>
    </row>
    <row r="2196" spans="1:30" hidden="1">
      <c r="A2196" s="30" t="s">
        <v>11397</v>
      </c>
      <c r="B2196" s="30" t="s">
        <v>11398</v>
      </c>
      <c r="C2196" s="30" t="b">
        <v>1</v>
      </c>
      <c r="D2196" s="30" t="s">
        <v>10931</v>
      </c>
      <c r="E2196" s="30" t="s">
        <v>10932</v>
      </c>
      <c r="F2196" s="30"/>
      <c r="G2196" s="30" t="s">
        <v>10932</v>
      </c>
      <c r="H2196" s="30">
        <v>10</v>
      </c>
      <c r="I2196" s="32">
        <v>42460</v>
      </c>
      <c r="J2196" s="32">
        <v>42388</v>
      </c>
      <c r="K2196" s="32">
        <v>41729</v>
      </c>
      <c r="L2196" s="32">
        <v>41325</v>
      </c>
      <c r="M2196" s="30">
        <v>622.44000000000005</v>
      </c>
      <c r="N2196" s="30">
        <v>0</v>
      </c>
      <c r="O2196" s="30">
        <v>0</v>
      </c>
      <c r="P2196" s="30">
        <v>0</v>
      </c>
      <c r="Q2196" s="30">
        <v>0</v>
      </c>
      <c r="R2196" s="30">
        <v>0</v>
      </c>
      <c r="S2196" s="30">
        <v>622.44000000000005</v>
      </c>
      <c r="T2196" s="30">
        <v>0</v>
      </c>
      <c r="U2196" s="30">
        <v>0</v>
      </c>
      <c r="V2196" s="30">
        <v>0</v>
      </c>
      <c r="W2196" s="30">
        <v>0</v>
      </c>
      <c r="X2196" s="30">
        <v>0</v>
      </c>
      <c r="Y2196" s="30">
        <v>0</v>
      </c>
      <c r="Z2196" s="30">
        <v>622.44000000000005</v>
      </c>
      <c r="AA2196" s="30">
        <v>0</v>
      </c>
      <c r="AB2196" s="30">
        <v>0</v>
      </c>
      <c r="AC2196" s="30">
        <v>0</v>
      </c>
      <c r="AD2196" s="30">
        <v>0</v>
      </c>
    </row>
    <row r="2197" spans="1:30" hidden="1">
      <c r="A2197" s="30" t="s">
        <v>11399</v>
      </c>
      <c r="B2197" s="30" t="s">
        <v>11400</v>
      </c>
      <c r="C2197" s="30" t="b">
        <v>1</v>
      </c>
      <c r="D2197" s="30" t="s">
        <v>10931</v>
      </c>
      <c r="E2197" s="30" t="s">
        <v>10932</v>
      </c>
      <c r="F2197" s="30"/>
      <c r="G2197" s="30" t="s">
        <v>10932</v>
      </c>
      <c r="H2197" s="30">
        <v>10</v>
      </c>
      <c r="I2197" s="32">
        <v>42460</v>
      </c>
      <c r="J2197" s="32">
        <v>42388</v>
      </c>
      <c r="K2197" s="32">
        <v>41729</v>
      </c>
      <c r="L2197" s="32">
        <v>41325</v>
      </c>
      <c r="M2197" s="30">
        <v>169.89</v>
      </c>
      <c r="N2197" s="30">
        <v>0</v>
      </c>
      <c r="O2197" s="30">
        <v>0</v>
      </c>
      <c r="P2197" s="30">
        <v>0</v>
      </c>
      <c r="Q2197" s="30">
        <v>0</v>
      </c>
      <c r="R2197" s="30">
        <v>0</v>
      </c>
      <c r="S2197" s="30">
        <v>169.89</v>
      </c>
      <c r="T2197" s="30">
        <v>0</v>
      </c>
      <c r="U2197" s="30">
        <v>0</v>
      </c>
      <c r="V2197" s="30">
        <v>0</v>
      </c>
      <c r="W2197" s="30">
        <v>0</v>
      </c>
      <c r="X2197" s="30">
        <v>0</v>
      </c>
      <c r="Y2197" s="30">
        <v>0</v>
      </c>
      <c r="Z2197" s="30">
        <v>169.89</v>
      </c>
      <c r="AA2197" s="30">
        <v>0</v>
      </c>
      <c r="AB2197" s="30">
        <v>0</v>
      </c>
      <c r="AC2197" s="30">
        <v>0</v>
      </c>
      <c r="AD2197" s="30">
        <v>0</v>
      </c>
    </row>
    <row r="2198" spans="1:30" hidden="1">
      <c r="A2198" s="30" t="s">
        <v>11401</v>
      </c>
      <c r="B2198" s="30" t="s">
        <v>11402</v>
      </c>
      <c r="C2198" s="30" t="b">
        <v>1</v>
      </c>
      <c r="D2198" s="30" t="s">
        <v>10931</v>
      </c>
      <c r="E2198" s="30" t="s">
        <v>10932</v>
      </c>
      <c r="F2198" s="30"/>
      <c r="G2198" s="30" t="s">
        <v>10932</v>
      </c>
      <c r="H2198" s="30">
        <v>10</v>
      </c>
      <c r="I2198" s="32">
        <v>42460</v>
      </c>
      <c r="J2198" s="32">
        <v>42388</v>
      </c>
      <c r="K2198" s="32">
        <v>41729</v>
      </c>
      <c r="L2198" s="32">
        <v>41325</v>
      </c>
      <c r="M2198" s="30">
        <v>188.1</v>
      </c>
      <c r="N2198" s="30">
        <v>0</v>
      </c>
      <c r="O2198" s="30">
        <v>0</v>
      </c>
      <c r="P2198" s="30">
        <v>0</v>
      </c>
      <c r="Q2198" s="30">
        <v>0</v>
      </c>
      <c r="R2198" s="30">
        <v>0</v>
      </c>
      <c r="S2198" s="30">
        <v>188.1</v>
      </c>
      <c r="T2198" s="30">
        <v>0</v>
      </c>
      <c r="U2198" s="30">
        <v>0</v>
      </c>
      <c r="V2198" s="30">
        <v>0</v>
      </c>
      <c r="W2198" s="30">
        <v>0</v>
      </c>
      <c r="X2198" s="30">
        <v>0</v>
      </c>
      <c r="Y2198" s="30">
        <v>0</v>
      </c>
      <c r="Z2198" s="30">
        <v>188.1</v>
      </c>
      <c r="AA2198" s="30">
        <v>0</v>
      </c>
      <c r="AB2198" s="30">
        <v>0</v>
      </c>
      <c r="AC2198" s="30">
        <v>0</v>
      </c>
      <c r="AD2198" s="30">
        <v>0</v>
      </c>
    </row>
    <row r="2199" spans="1:30" hidden="1">
      <c r="A2199" s="30" t="s">
        <v>11403</v>
      </c>
      <c r="B2199" s="30" t="s">
        <v>11404</v>
      </c>
      <c r="C2199" s="30" t="b">
        <v>1</v>
      </c>
      <c r="D2199" s="30" t="s">
        <v>10931</v>
      </c>
      <c r="E2199" s="30" t="s">
        <v>10932</v>
      </c>
      <c r="F2199" s="30"/>
      <c r="G2199" s="30" t="s">
        <v>10932</v>
      </c>
      <c r="H2199" s="30">
        <v>10</v>
      </c>
      <c r="I2199" s="32">
        <v>42460</v>
      </c>
      <c r="J2199" s="32">
        <v>42388</v>
      </c>
      <c r="K2199" s="32">
        <v>41729</v>
      </c>
      <c r="L2199" s="32">
        <v>41327</v>
      </c>
      <c r="M2199" s="30">
        <v>499</v>
      </c>
      <c r="N2199" s="30">
        <v>0</v>
      </c>
      <c r="O2199" s="30">
        <v>0</v>
      </c>
      <c r="P2199" s="30">
        <v>0</v>
      </c>
      <c r="Q2199" s="30">
        <v>0</v>
      </c>
      <c r="R2199" s="30">
        <v>0</v>
      </c>
      <c r="S2199" s="30">
        <v>499</v>
      </c>
      <c r="T2199" s="30">
        <v>0</v>
      </c>
      <c r="U2199" s="30">
        <v>0</v>
      </c>
      <c r="V2199" s="30">
        <v>0</v>
      </c>
      <c r="W2199" s="30">
        <v>0</v>
      </c>
      <c r="X2199" s="30">
        <v>0</v>
      </c>
      <c r="Y2199" s="30">
        <v>0</v>
      </c>
      <c r="Z2199" s="30">
        <v>499</v>
      </c>
      <c r="AA2199" s="30">
        <v>0</v>
      </c>
      <c r="AB2199" s="30">
        <v>0</v>
      </c>
      <c r="AC2199" s="30">
        <v>0</v>
      </c>
      <c r="AD2199" s="30">
        <v>0</v>
      </c>
    </row>
    <row r="2200" spans="1:30" hidden="1">
      <c r="A2200" s="30" t="s">
        <v>11405</v>
      </c>
      <c r="B2200" s="30" t="s">
        <v>11406</v>
      </c>
      <c r="C2200" s="30" t="b">
        <v>1</v>
      </c>
      <c r="D2200" s="30" t="s">
        <v>10931</v>
      </c>
      <c r="E2200" s="30" t="s">
        <v>10932</v>
      </c>
      <c r="F2200" s="30"/>
      <c r="G2200" s="30" t="s">
        <v>10932</v>
      </c>
      <c r="H2200" s="30">
        <v>10</v>
      </c>
      <c r="I2200" s="32">
        <v>42460</v>
      </c>
      <c r="J2200" s="32">
        <v>42388</v>
      </c>
      <c r="K2200" s="32">
        <v>41729</v>
      </c>
      <c r="L2200" s="32">
        <v>39539</v>
      </c>
      <c r="M2200" s="30">
        <v>328.12</v>
      </c>
      <c r="N2200" s="30">
        <v>0</v>
      </c>
      <c r="O2200" s="30">
        <v>0</v>
      </c>
      <c r="P2200" s="30">
        <v>0</v>
      </c>
      <c r="Q2200" s="30">
        <v>0</v>
      </c>
      <c r="R2200" s="30">
        <v>0</v>
      </c>
      <c r="S2200" s="30">
        <v>328.12</v>
      </c>
      <c r="T2200" s="30">
        <v>0</v>
      </c>
      <c r="U2200" s="30">
        <v>0</v>
      </c>
      <c r="V2200" s="30">
        <v>0</v>
      </c>
      <c r="W2200" s="30">
        <v>0</v>
      </c>
      <c r="X2200" s="30">
        <v>0</v>
      </c>
      <c r="Y2200" s="30">
        <v>0</v>
      </c>
      <c r="Z2200" s="30">
        <v>328.12</v>
      </c>
      <c r="AA2200" s="30">
        <v>0</v>
      </c>
      <c r="AB2200" s="30">
        <v>0</v>
      </c>
      <c r="AC2200" s="30">
        <v>0</v>
      </c>
      <c r="AD2200" s="30">
        <v>0</v>
      </c>
    </row>
    <row r="2201" spans="1:30" hidden="1">
      <c r="A2201" s="30" t="s">
        <v>11407</v>
      </c>
      <c r="B2201" s="30" t="s">
        <v>11408</v>
      </c>
      <c r="C2201" s="30" t="b">
        <v>1</v>
      </c>
      <c r="D2201" s="30" t="s">
        <v>10931</v>
      </c>
      <c r="E2201" s="30" t="s">
        <v>10932</v>
      </c>
      <c r="F2201" s="30"/>
      <c r="G2201" s="30" t="s">
        <v>10932</v>
      </c>
      <c r="H2201" s="30">
        <v>10</v>
      </c>
      <c r="I2201" s="32">
        <v>42460</v>
      </c>
      <c r="J2201" s="32">
        <v>42388</v>
      </c>
      <c r="K2201" s="32">
        <v>41729</v>
      </c>
      <c r="L2201" s="32">
        <v>40749</v>
      </c>
      <c r="M2201" s="30">
        <v>123.12</v>
      </c>
      <c r="N2201" s="30">
        <v>0</v>
      </c>
      <c r="O2201" s="30">
        <v>0</v>
      </c>
      <c r="P2201" s="30">
        <v>0</v>
      </c>
      <c r="Q2201" s="30">
        <v>0</v>
      </c>
      <c r="R2201" s="30">
        <v>0</v>
      </c>
      <c r="S2201" s="30">
        <v>123.12</v>
      </c>
      <c r="T2201" s="30">
        <v>0</v>
      </c>
      <c r="U2201" s="30">
        <v>0</v>
      </c>
      <c r="V2201" s="30">
        <v>0</v>
      </c>
      <c r="W2201" s="30">
        <v>0</v>
      </c>
      <c r="X2201" s="30">
        <v>0</v>
      </c>
      <c r="Y2201" s="30">
        <v>0</v>
      </c>
      <c r="Z2201" s="30">
        <v>123.12</v>
      </c>
      <c r="AA2201" s="30">
        <v>0</v>
      </c>
      <c r="AB2201" s="30">
        <v>0</v>
      </c>
      <c r="AC2201" s="30">
        <v>0</v>
      </c>
      <c r="AD2201" s="30">
        <v>0</v>
      </c>
    </row>
    <row r="2202" spans="1:30" hidden="1">
      <c r="A2202" s="30" t="s">
        <v>11409</v>
      </c>
      <c r="B2202" s="30" t="s">
        <v>11410</v>
      </c>
      <c r="C2202" s="30" t="b">
        <v>1</v>
      </c>
      <c r="D2202" s="30" t="s">
        <v>10931</v>
      </c>
      <c r="E2202" s="30" t="s">
        <v>10932</v>
      </c>
      <c r="F2202" s="30"/>
      <c r="G2202" s="30" t="s">
        <v>10932</v>
      </c>
      <c r="H2202" s="30">
        <v>10</v>
      </c>
      <c r="I2202" s="32">
        <v>42460</v>
      </c>
      <c r="J2202" s="32">
        <v>42388</v>
      </c>
      <c r="K2202" s="32">
        <v>41729</v>
      </c>
      <c r="L2202" s="32">
        <v>40749</v>
      </c>
      <c r="M2202" s="30">
        <v>123.12</v>
      </c>
      <c r="N2202" s="30">
        <v>0</v>
      </c>
      <c r="O2202" s="30">
        <v>0</v>
      </c>
      <c r="P2202" s="30">
        <v>0</v>
      </c>
      <c r="Q2202" s="30">
        <v>0</v>
      </c>
      <c r="R2202" s="30">
        <v>0</v>
      </c>
      <c r="S2202" s="30">
        <v>123.12</v>
      </c>
      <c r="T2202" s="30">
        <v>0</v>
      </c>
      <c r="U2202" s="30">
        <v>0</v>
      </c>
      <c r="V2202" s="30">
        <v>0</v>
      </c>
      <c r="W2202" s="30">
        <v>0</v>
      </c>
      <c r="X2202" s="30">
        <v>0</v>
      </c>
      <c r="Y2202" s="30">
        <v>0</v>
      </c>
      <c r="Z2202" s="30">
        <v>123.12</v>
      </c>
      <c r="AA2202" s="30">
        <v>0</v>
      </c>
      <c r="AB2202" s="30">
        <v>0</v>
      </c>
      <c r="AC2202" s="30">
        <v>0</v>
      </c>
      <c r="AD2202" s="30">
        <v>0</v>
      </c>
    </row>
    <row r="2203" spans="1:30" hidden="1">
      <c r="A2203" s="30" t="s">
        <v>11411</v>
      </c>
      <c r="B2203" s="30" t="s">
        <v>11412</v>
      </c>
      <c r="C2203" s="30" t="b">
        <v>1</v>
      </c>
      <c r="D2203" s="30" t="s">
        <v>10931</v>
      </c>
      <c r="E2203" s="30" t="s">
        <v>10932</v>
      </c>
      <c r="F2203" s="30"/>
      <c r="G2203" s="30" t="s">
        <v>10932</v>
      </c>
      <c r="H2203" s="30">
        <v>10</v>
      </c>
      <c r="I2203" s="32">
        <v>42460</v>
      </c>
      <c r="J2203" s="32">
        <v>42388</v>
      </c>
      <c r="K2203" s="32">
        <v>41729</v>
      </c>
      <c r="L2203" s="32">
        <v>40749</v>
      </c>
      <c r="M2203" s="30">
        <v>123.12</v>
      </c>
      <c r="N2203" s="30">
        <v>0</v>
      </c>
      <c r="O2203" s="30">
        <v>0</v>
      </c>
      <c r="P2203" s="30">
        <v>0</v>
      </c>
      <c r="Q2203" s="30">
        <v>0</v>
      </c>
      <c r="R2203" s="30">
        <v>0</v>
      </c>
      <c r="S2203" s="30">
        <v>123.12</v>
      </c>
      <c r="T2203" s="30">
        <v>0</v>
      </c>
      <c r="U2203" s="30">
        <v>0</v>
      </c>
      <c r="V2203" s="30">
        <v>0</v>
      </c>
      <c r="W2203" s="30">
        <v>0</v>
      </c>
      <c r="X2203" s="30">
        <v>0</v>
      </c>
      <c r="Y2203" s="30">
        <v>0</v>
      </c>
      <c r="Z2203" s="30">
        <v>123.12</v>
      </c>
      <c r="AA2203" s="30">
        <v>0</v>
      </c>
      <c r="AB2203" s="30">
        <v>0</v>
      </c>
      <c r="AC2203" s="30">
        <v>0</v>
      </c>
      <c r="AD2203" s="30">
        <v>0</v>
      </c>
    </row>
    <row r="2204" spans="1:30" hidden="1">
      <c r="A2204" s="30" t="s">
        <v>11413</v>
      </c>
      <c r="B2204" s="30" t="s">
        <v>11414</v>
      </c>
      <c r="C2204" s="30" t="b">
        <v>1</v>
      </c>
      <c r="D2204" s="30" t="s">
        <v>10931</v>
      </c>
      <c r="E2204" s="30" t="s">
        <v>10932</v>
      </c>
      <c r="F2204" s="30"/>
      <c r="G2204" s="30" t="s">
        <v>10932</v>
      </c>
      <c r="H2204" s="30">
        <v>10</v>
      </c>
      <c r="I2204" s="32">
        <v>42460</v>
      </c>
      <c r="J2204" s="32">
        <v>42388</v>
      </c>
      <c r="K2204" s="32">
        <v>42094</v>
      </c>
      <c r="L2204" s="32">
        <v>41864</v>
      </c>
      <c r="M2204" s="30">
        <v>438</v>
      </c>
      <c r="N2204" s="30">
        <v>0</v>
      </c>
      <c r="O2204" s="30">
        <v>0</v>
      </c>
      <c r="P2204" s="30">
        <v>438</v>
      </c>
      <c r="Q2204" s="30">
        <v>0</v>
      </c>
      <c r="R2204" s="30">
        <v>0</v>
      </c>
      <c r="S2204" s="30">
        <v>438</v>
      </c>
      <c r="T2204" s="30">
        <v>0</v>
      </c>
      <c r="U2204" s="30">
        <v>0</v>
      </c>
      <c r="V2204" s="30">
        <v>0</v>
      </c>
      <c r="W2204" s="30">
        <v>438</v>
      </c>
      <c r="X2204" s="30">
        <v>0</v>
      </c>
      <c r="Y2204" s="30">
        <v>0</v>
      </c>
      <c r="Z2204" s="30">
        <v>438</v>
      </c>
      <c r="AA2204" s="30">
        <v>0</v>
      </c>
      <c r="AB2204" s="30">
        <v>0</v>
      </c>
      <c r="AC2204" s="30">
        <v>0</v>
      </c>
      <c r="AD2204" s="30">
        <v>0</v>
      </c>
    </row>
    <row r="2205" spans="1:30" hidden="1">
      <c r="A2205" s="30" t="s">
        <v>11415</v>
      </c>
      <c r="B2205" s="30" t="s">
        <v>11416</v>
      </c>
      <c r="C2205" s="30" t="b">
        <v>1</v>
      </c>
      <c r="D2205" s="30" t="s">
        <v>10931</v>
      </c>
      <c r="E2205" s="30" t="s">
        <v>10932</v>
      </c>
      <c r="F2205" s="30"/>
      <c r="G2205" s="30" t="s">
        <v>10932</v>
      </c>
      <c r="H2205" s="30">
        <v>10</v>
      </c>
      <c r="I2205" s="32">
        <v>42460</v>
      </c>
      <c r="J2205" s="32">
        <v>42388</v>
      </c>
      <c r="K2205" s="32">
        <v>42094</v>
      </c>
      <c r="L2205" s="32">
        <v>41864</v>
      </c>
      <c r="M2205" s="30">
        <v>438</v>
      </c>
      <c r="N2205" s="30">
        <v>0</v>
      </c>
      <c r="O2205" s="30">
        <v>0</v>
      </c>
      <c r="P2205" s="30">
        <v>438</v>
      </c>
      <c r="Q2205" s="30">
        <v>0</v>
      </c>
      <c r="R2205" s="30">
        <v>0</v>
      </c>
      <c r="S2205" s="30">
        <v>438</v>
      </c>
      <c r="T2205" s="30">
        <v>0</v>
      </c>
      <c r="U2205" s="30">
        <v>0</v>
      </c>
      <c r="V2205" s="30">
        <v>0</v>
      </c>
      <c r="W2205" s="30">
        <v>438</v>
      </c>
      <c r="X2205" s="30">
        <v>0</v>
      </c>
      <c r="Y2205" s="30">
        <v>0</v>
      </c>
      <c r="Z2205" s="30">
        <v>438</v>
      </c>
      <c r="AA2205" s="30">
        <v>0</v>
      </c>
      <c r="AB2205" s="30">
        <v>0</v>
      </c>
      <c r="AC2205" s="30">
        <v>0</v>
      </c>
      <c r="AD2205" s="30">
        <v>0</v>
      </c>
    </row>
    <row r="2206" spans="1:30" hidden="1">
      <c r="A2206" s="30" t="s">
        <v>11417</v>
      </c>
      <c r="B2206" s="30" t="s">
        <v>11418</v>
      </c>
      <c r="C2206" s="30" t="b">
        <v>1</v>
      </c>
      <c r="D2206" s="30" t="s">
        <v>10931</v>
      </c>
      <c r="E2206" s="30" t="s">
        <v>10932</v>
      </c>
      <c r="F2206" s="30"/>
      <c r="G2206" s="30" t="s">
        <v>10932</v>
      </c>
      <c r="H2206" s="30">
        <v>10</v>
      </c>
      <c r="I2206" s="32">
        <v>42460</v>
      </c>
      <c r="J2206" s="32">
        <v>42388</v>
      </c>
      <c r="K2206" s="32">
        <v>42094</v>
      </c>
      <c r="L2206" s="32">
        <v>41864</v>
      </c>
      <c r="M2206" s="30">
        <v>438</v>
      </c>
      <c r="N2206" s="30">
        <v>0</v>
      </c>
      <c r="O2206" s="30">
        <v>0</v>
      </c>
      <c r="P2206" s="30">
        <v>438</v>
      </c>
      <c r="Q2206" s="30">
        <v>0</v>
      </c>
      <c r="R2206" s="30">
        <v>0</v>
      </c>
      <c r="S2206" s="30">
        <v>438</v>
      </c>
      <c r="T2206" s="30">
        <v>0</v>
      </c>
      <c r="U2206" s="30">
        <v>0</v>
      </c>
      <c r="V2206" s="30">
        <v>0</v>
      </c>
      <c r="W2206" s="30">
        <v>438</v>
      </c>
      <c r="X2206" s="30">
        <v>0</v>
      </c>
      <c r="Y2206" s="30">
        <v>0</v>
      </c>
      <c r="Z2206" s="30">
        <v>438</v>
      </c>
      <c r="AA2206" s="30">
        <v>0</v>
      </c>
      <c r="AB2206" s="30">
        <v>0</v>
      </c>
      <c r="AC2206" s="30">
        <v>0</v>
      </c>
      <c r="AD2206" s="30">
        <v>0</v>
      </c>
    </row>
    <row r="2207" spans="1:30" hidden="1">
      <c r="A2207" s="30" t="s">
        <v>11419</v>
      </c>
      <c r="B2207" s="30" t="s">
        <v>11420</v>
      </c>
      <c r="C2207" s="30" t="b">
        <v>1</v>
      </c>
      <c r="D2207" s="30" t="s">
        <v>10931</v>
      </c>
      <c r="E2207" s="30" t="s">
        <v>10932</v>
      </c>
      <c r="F2207" s="30"/>
      <c r="G2207" s="30" t="s">
        <v>10932</v>
      </c>
      <c r="H2207" s="30">
        <v>10</v>
      </c>
      <c r="I2207" s="32">
        <v>42460</v>
      </c>
      <c r="J2207" s="32">
        <v>42388</v>
      </c>
      <c r="K2207" s="32">
        <v>41729</v>
      </c>
      <c r="L2207" s="32">
        <v>40591</v>
      </c>
      <c r="M2207" s="30">
        <v>176.7</v>
      </c>
      <c r="N2207" s="30">
        <v>0</v>
      </c>
      <c r="O2207" s="30">
        <v>0</v>
      </c>
      <c r="P2207" s="30">
        <v>0</v>
      </c>
      <c r="Q2207" s="30">
        <v>0</v>
      </c>
      <c r="R2207" s="30">
        <v>0</v>
      </c>
      <c r="S2207" s="30">
        <v>176.7</v>
      </c>
      <c r="T2207" s="30">
        <v>0</v>
      </c>
      <c r="U2207" s="30">
        <v>0</v>
      </c>
      <c r="V2207" s="30">
        <v>0</v>
      </c>
      <c r="W2207" s="30">
        <v>0</v>
      </c>
      <c r="X2207" s="30">
        <v>0</v>
      </c>
      <c r="Y2207" s="30">
        <v>0</v>
      </c>
      <c r="Z2207" s="30">
        <v>176.7</v>
      </c>
      <c r="AA2207" s="30">
        <v>0</v>
      </c>
      <c r="AB2207" s="30">
        <v>0</v>
      </c>
      <c r="AC2207" s="30">
        <v>0</v>
      </c>
      <c r="AD2207" s="30">
        <v>0</v>
      </c>
    </row>
    <row r="2208" spans="1:30" hidden="1">
      <c r="A2208" s="30" t="s">
        <v>11421</v>
      </c>
      <c r="B2208" s="30" t="s">
        <v>11422</v>
      </c>
      <c r="C2208" s="30" t="b">
        <v>1</v>
      </c>
      <c r="D2208" s="30" t="s">
        <v>10931</v>
      </c>
      <c r="E2208" s="30" t="s">
        <v>10932</v>
      </c>
      <c r="F2208" s="30"/>
      <c r="G2208" s="30" t="s">
        <v>10932</v>
      </c>
      <c r="H2208" s="30">
        <v>10</v>
      </c>
      <c r="I2208" s="32">
        <v>42460</v>
      </c>
      <c r="J2208" s="32">
        <v>42388</v>
      </c>
      <c r="K2208" s="32">
        <v>41729</v>
      </c>
      <c r="L2208" s="32">
        <v>40361</v>
      </c>
      <c r="M2208" s="30">
        <v>39.9</v>
      </c>
      <c r="N2208" s="30">
        <v>0</v>
      </c>
      <c r="O2208" s="30">
        <v>0</v>
      </c>
      <c r="P2208" s="30">
        <v>0</v>
      </c>
      <c r="Q2208" s="30">
        <v>0</v>
      </c>
      <c r="R2208" s="30">
        <v>0</v>
      </c>
      <c r="S2208" s="30">
        <v>39.9</v>
      </c>
      <c r="T2208" s="30">
        <v>0</v>
      </c>
      <c r="U2208" s="30">
        <v>0</v>
      </c>
      <c r="V2208" s="30">
        <v>0</v>
      </c>
      <c r="W2208" s="30">
        <v>0</v>
      </c>
      <c r="X2208" s="30">
        <v>0</v>
      </c>
      <c r="Y2208" s="30">
        <v>0</v>
      </c>
      <c r="Z2208" s="30">
        <v>39.9</v>
      </c>
      <c r="AA2208" s="30">
        <v>0</v>
      </c>
      <c r="AB2208" s="30">
        <v>0</v>
      </c>
      <c r="AC2208" s="30">
        <v>0</v>
      </c>
      <c r="AD2208" s="30">
        <v>0</v>
      </c>
    </row>
    <row r="2209" spans="1:30" hidden="1">
      <c r="A2209" s="30" t="s">
        <v>11423</v>
      </c>
      <c r="B2209" s="30" t="s">
        <v>11424</v>
      </c>
      <c r="C2209" s="30" t="b">
        <v>1</v>
      </c>
      <c r="D2209" s="30" t="s">
        <v>10931</v>
      </c>
      <c r="E2209" s="30" t="s">
        <v>10932</v>
      </c>
      <c r="F2209" s="30"/>
      <c r="G2209" s="30" t="s">
        <v>10932</v>
      </c>
      <c r="H2209" s="30">
        <v>10</v>
      </c>
      <c r="I2209" s="32">
        <v>42460</v>
      </c>
      <c r="J2209" s="32">
        <v>42388</v>
      </c>
      <c r="K2209" s="32">
        <v>41729</v>
      </c>
      <c r="L2209" s="32">
        <v>40506</v>
      </c>
      <c r="M2209" s="30">
        <v>369</v>
      </c>
      <c r="N2209" s="30">
        <v>0</v>
      </c>
      <c r="O2209" s="30">
        <v>0</v>
      </c>
      <c r="P2209" s="30">
        <v>0</v>
      </c>
      <c r="Q2209" s="30">
        <v>0</v>
      </c>
      <c r="R2209" s="30">
        <v>0</v>
      </c>
      <c r="S2209" s="30">
        <v>369</v>
      </c>
      <c r="T2209" s="30">
        <v>0</v>
      </c>
      <c r="U2209" s="30">
        <v>0</v>
      </c>
      <c r="V2209" s="30">
        <v>0</v>
      </c>
      <c r="W2209" s="30">
        <v>0</v>
      </c>
      <c r="X2209" s="30">
        <v>0</v>
      </c>
      <c r="Y2209" s="30">
        <v>0</v>
      </c>
      <c r="Z2209" s="30">
        <v>369</v>
      </c>
      <c r="AA2209" s="30">
        <v>369</v>
      </c>
      <c r="AB2209" s="30">
        <v>0</v>
      </c>
      <c r="AC2209" s="30">
        <v>0</v>
      </c>
      <c r="AD2209" s="30">
        <v>0</v>
      </c>
    </row>
    <row r="2210" spans="1:30" hidden="1">
      <c r="A2210" s="30" t="s">
        <v>11425</v>
      </c>
      <c r="B2210" s="30" t="s">
        <v>11426</v>
      </c>
      <c r="C2210" s="30" t="b">
        <v>1</v>
      </c>
      <c r="D2210" s="30" t="s">
        <v>10931</v>
      </c>
      <c r="E2210" s="30" t="s">
        <v>10932</v>
      </c>
      <c r="F2210" s="30"/>
      <c r="G2210" s="30" t="s">
        <v>10932</v>
      </c>
      <c r="H2210" s="30">
        <v>10</v>
      </c>
      <c r="I2210" s="32">
        <v>42460</v>
      </c>
      <c r="J2210" s="32">
        <v>42388</v>
      </c>
      <c r="K2210" s="32">
        <v>41729</v>
      </c>
      <c r="L2210" s="32">
        <v>41316</v>
      </c>
      <c r="M2210" s="30">
        <v>999.99</v>
      </c>
      <c r="N2210" s="30">
        <v>0</v>
      </c>
      <c r="O2210" s="30">
        <v>0</v>
      </c>
      <c r="P2210" s="30">
        <v>0</v>
      </c>
      <c r="Q2210" s="30">
        <v>0</v>
      </c>
      <c r="R2210" s="30">
        <v>0</v>
      </c>
      <c r="S2210" s="30">
        <v>999.99</v>
      </c>
      <c r="T2210" s="30">
        <v>0</v>
      </c>
      <c r="U2210" s="30">
        <v>0</v>
      </c>
      <c r="V2210" s="30">
        <v>0</v>
      </c>
      <c r="W2210" s="30">
        <v>0</v>
      </c>
      <c r="X2210" s="30">
        <v>0</v>
      </c>
      <c r="Y2210" s="30">
        <v>0</v>
      </c>
      <c r="Z2210" s="30">
        <v>999.99</v>
      </c>
      <c r="AA2210" s="30">
        <v>0</v>
      </c>
      <c r="AB2210" s="30">
        <v>0</v>
      </c>
      <c r="AC2210" s="30">
        <v>0</v>
      </c>
      <c r="AD2210" s="30">
        <v>0</v>
      </c>
    </row>
    <row r="2211" spans="1:30" hidden="1">
      <c r="A2211" s="30" t="s">
        <v>11427</v>
      </c>
      <c r="B2211" s="30" t="s">
        <v>11428</v>
      </c>
      <c r="C2211" s="30" t="b">
        <v>1</v>
      </c>
      <c r="D2211" s="30" t="s">
        <v>10931</v>
      </c>
      <c r="E2211" s="30" t="s">
        <v>10932</v>
      </c>
      <c r="F2211" s="30"/>
      <c r="G2211" s="30" t="s">
        <v>10932</v>
      </c>
      <c r="H2211" s="30">
        <v>10</v>
      </c>
      <c r="I2211" s="32">
        <v>42460</v>
      </c>
      <c r="J2211" s="32">
        <v>42388</v>
      </c>
      <c r="K2211" s="32">
        <v>41729</v>
      </c>
      <c r="L2211" s="32">
        <v>39777</v>
      </c>
      <c r="M2211" s="30">
        <v>569.99</v>
      </c>
      <c r="N2211" s="30">
        <v>0</v>
      </c>
      <c r="O2211" s="30">
        <v>0</v>
      </c>
      <c r="P2211" s="30">
        <v>0</v>
      </c>
      <c r="Q2211" s="30">
        <v>0</v>
      </c>
      <c r="R2211" s="30">
        <v>0</v>
      </c>
      <c r="S2211" s="30">
        <v>569.99</v>
      </c>
      <c r="T2211" s="30">
        <v>0</v>
      </c>
      <c r="U2211" s="30">
        <v>0</v>
      </c>
      <c r="V2211" s="30">
        <v>0</v>
      </c>
      <c r="W2211" s="30">
        <v>0</v>
      </c>
      <c r="X2211" s="30">
        <v>0</v>
      </c>
      <c r="Y2211" s="30">
        <v>0</v>
      </c>
      <c r="Z2211" s="30">
        <v>569.99</v>
      </c>
      <c r="AA2211" s="30">
        <v>569.99</v>
      </c>
      <c r="AB2211" s="30">
        <v>0</v>
      </c>
      <c r="AC2211" s="30">
        <v>0</v>
      </c>
      <c r="AD2211" s="30">
        <v>0</v>
      </c>
    </row>
    <row r="2212" spans="1:30" hidden="1">
      <c r="A2212" s="30" t="s">
        <v>11429</v>
      </c>
      <c r="B2212" s="30" t="s">
        <v>11430</v>
      </c>
      <c r="C2212" s="30" t="b">
        <v>1</v>
      </c>
      <c r="D2212" s="30" t="s">
        <v>10931</v>
      </c>
      <c r="E2212" s="30" t="s">
        <v>10932</v>
      </c>
      <c r="F2212" s="30"/>
      <c r="G2212" s="30" t="s">
        <v>10932</v>
      </c>
      <c r="H2212" s="30">
        <v>10</v>
      </c>
      <c r="I2212" s="32">
        <v>42460</v>
      </c>
      <c r="J2212" s="32">
        <v>42388</v>
      </c>
      <c r="K2212" s="32">
        <v>41729</v>
      </c>
      <c r="L2212" s="32">
        <v>40690</v>
      </c>
      <c r="M2212" s="30">
        <v>449.99</v>
      </c>
      <c r="N2212" s="30">
        <v>0</v>
      </c>
      <c r="O2212" s="30">
        <v>0</v>
      </c>
      <c r="P2212" s="30">
        <v>0</v>
      </c>
      <c r="Q2212" s="30">
        <v>0</v>
      </c>
      <c r="R2212" s="30">
        <v>0</v>
      </c>
      <c r="S2212" s="30">
        <v>449.99</v>
      </c>
      <c r="T2212" s="30">
        <v>0</v>
      </c>
      <c r="U2212" s="30">
        <v>0</v>
      </c>
      <c r="V2212" s="30">
        <v>0</v>
      </c>
      <c r="W2212" s="30">
        <v>0</v>
      </c>
      <c r="X2212" s="30">
        <v>0</v>
      </c>
      <c r="Y2212" s="30">
        <v>0</v>
      </c>
      <c r="Z2212" s="30">
        <v>449.99</v>
      </c>
      <c r="AA2212" s="30">
        <v>0</v>
      </c>
      <c r="AB2212" s="30">
        <v>0</v>
      </c>
      <c r="AC2212" s="30">
        <v>0</v>
      </c>
      <c r="AD2212" s="30">
        <v>0</v>
      </c>
    </row>
    <row r="2213" spans="1:30" hidden="1">
      <c r="A2213" s="30" t="s">
        <v>11431</v>
      </c>
      <c r="B2213" s="30" t="s">
        <v>11432</v>
      </c>
      <c r="C2213" s="30" t="b">
        <v>1</v>
      </c>
      <c r="D2213" s="30" t="s">
        <v>10931</v>
      </c>
      <c r="E2213" s="30" t="s">
        <v>10932</v>
      </c>
      <c r="F2213" s="30"/>
      <c r="G2213" s="30" t="s">
        <v>10932</v>
      </c>
      <c r="H2213" s="30">
        <v>10</v>
      </c>
      <c r="I2213" s="32">
        <v>42460</v>
      </c>
      <c r="J2213" s="32">
        <v>42388</v>
      </c>
      <c r="K2213" s="32">
        <v>41729</v>
      </c>
      <c r="L2213" s="32">
        <v>39556</v>
      </c>
      <c r="M2213" s="30">
        <v>112</v>
      </c>
      <c r="N2213" s="30">
        <v>0</v>
      </c>
      <c r="O2213" s="30">
        <v>0</v>
      </c>
      <c r="P2213" s="30">
        <v>0</v>
      </c>
      <c r="Q2213" s="30">
        <v>0</v>
      </c>
      <c r="R2213" s="30">
        <v>0</v>
      </c>
      <c r="S2213" s="30">
        <v>112</v>
      </c>
      <c r="T2213" s="30">
        <v>0</v>
      </c>
      <c r="U2213" s="30">
        <v>0</v>
      </c>
      <c r="V2213" s="30">
        <v>0</v>
      </c>
      <c r="W2213" s="30">
        <v>0</v>
      </c>
      <c r="X2213" s="30">
        <v>0</v>
      </c>
      <c r="Y2213" s="30">
        <v>0</v>
      </c>
      <c r="Z2213" s="30">
        <v>112</v>
      </c>
      <c r="AA2213" s="30">
        <v>0</v>
      </c>
      <c r="AB2213" s="30">
        <v>0</v>
      </c>
      <c r="AC2213" s="30">
        <v>0</v>
      </c>
      <c r="AD2213" s="30">
        <v>0</v>
      </c>
    </row>
    <row r="2214" spans="1:30" hidden="1">
      <c r="A2214" s="30" t="s">
        <v>11433</v>
      </c>
      <c r="B2214" s="30" t="s">
        <v>11434</v>
      </c>
      <c r="C2214" s="30" t="b">
        <v>1</v>
      </c>
      <c r="D2214" s="30" t="s">
        <v>10931</v>
      </c>
      <c r="E2214" s="30" t="s">
        <v>10932</v>
      </c>
      <c r="F2214" s="30"/>
      <c r="G2214" s="30" t="s">
        <v>10932</v>
      </c>
      <c r="H2214" s="30">
        <v>10</v>
      </c>
      <c r="I2214" s="32">
        <v>42460</v>
      </c>
      <c r="J2214" s="32">
        <v>42388</v>
      </c>
      <c r="K2214" s="32">
        <v>41729</v>
      </c>
      <c r="L2214" s="32">
        <v>39555</v>
      </c>
      <c r="M2214" s="30">
        <v>316.92</v>
      </c>
      <c r="N2214" s="30">
        <v>0</v>
      </c>
      <c r="O2214" s="30">
        <v>0</v>
      </c>
      <c r="P2214" s="30">
        <v>0</v>
      </c>
      <c r="Q2214" s="30">
        <v>0</v>
      </c>
      <c r="R2214" s="30">
        <v>0</v>
      </c>
      <c r="S2214" s="30">
        <v>316.92</v>
      </c>
      <c r="T2214" s="30">
        <v>0</v>
      </c>
      <c r="U2214" s="30">
        <v>0</v>
      </c>
      <c r="V2214" s="30">
        <v>0</v>
      </c>
      <c r="W2214" s="30">
        <v>0</v>
      </c>
      <c r="X2214" s="30">
        <v>0</v>
      </c>
      <c r="Y2214" s="30">
        <v>0</v>
      </c>
      <c r="Z2214" s="30">
        <v>316.92</v>
      </c>
      <c r="AA2214" s="30">
        <v>0</v>
      </c>
      <c r="AB2214" s="30">
        <v>0</v>
      </c>
      <c r="AC2214" s="30">
        <v>0</v>
      </c>
      <c r="AD2214" s="30">
        <v>0</v>
      </c>
    </row>
    <row r="2215" spans="1:30" hidden="1">
      <c r="A2215" s="30" t="s">
        <v>11435</v>
      </c>
      <c r="B2215" s="30" t="s">
        <v>11436</v>
      </c>
      <c r="C2215" s="30" t="b">
        <v>1</v>
      </c>
      <c r="D2215" s="30" t="s">
        <v>10931</v>
      </c>
      <c r="E2215" s="30" t="s">
        <v>10932</v>
      </c>
      <c r="F2215" s="30"/>
      <c r="G2215" s="30" t="s">
        <v>10932</v>
      </c>
      <c r="H2215" s="30">
        <v>10</v>
      </c>
      <c r="I2215" s="32">
        <v>42460</v>
      </c>
      <c r="J2215" s="32">
        <v>42388</v>
      </c>
      <c r="K2215" s="32">
        <v>41729</v>
      </c>
      <c r="L2215" s="32">
        <v>41430</v>
      </c>
      <c r="M2215" s="30">
        <v>239.4</v>
      </c>
      <c r="N2215" s="30">
        <v>0</v>
      </c>
      <c r="O2215" s="30">
        <v>0</v>
      </c>
      <c r="P2215" s="30">
        <v>0</v>
      </c>
      <c r="Q2215" s="30">
        <v>0</v>
      </c>
      <c r="R2215" s="30">
        <v>0</v>
      </c>
      <c r="S2215" s="30">
        <v>239.4</v>
      </c>
      <c r="T2215" s="30">
        <v>0</v>
      </c>
      <c r="U2215" s="30">
        <v>0</v>
      </c>
      <c r="V2215" s="30">
        <v>0</v>
      </c>
      <c r="W2215" s="30">
        <v>0</v>
      </c>
      <c r="X2215" s="30">
        <v>0</v>
      </c>
      <c r="Y2215" s="30">
        <v>0</v>
      </c>
      <c r="Z2215" s="30">
        <v>239.4</v>
      </c>
      <c r="AA2215" s="30">
        <v>0</v>
      </c>
      <c r="AB2215" s="30">
        <v>0</v>
      </c>
      <c r="AC2215" s="30">
        <v>0</v>
      </c>
      <c r="AD2215" s="30">
        <v>0</v>
      </c>
    </row>
    <row r="2216" spans="1:30" hidden="1">
      <c r="A2216" s="30" t="s">
        <v>11437</v>
      </c>
      <c r="B2216" s="30" t="s">
        <v>11438</v>
      </c>
      <c r="C2216" s="30" t="b">
        <v>1</v>
      </c>
      <c r="D2216" s="30" t="s">
        <v>10931</v>
      </c>
      <c r="E2216" s="30" t="s">
        <v>10430</v>
      </c>
      <c r="F2216" s="30" t="s">
        <v>10525</v>
      </c>
      <c r="G2216" s="30" t="s">
        <v>10431</v>
      </c>
      <c r="H2216" s="30">
        <v>10</v>
      </c>
      <c r="I2216" s="32">
        <v>42247</v>
      </c>
      <c r="J2216" s="32">
        <v>42409</v>
      </c>
      <c r="K2216" s="32">
        <v>42257</v>
      </c>
      <c r="L2216" s="32">
        <v>42257</v>
      </c>
      <c r="M2216" s="30">
        <v>78.66</v>
      </c>
      <c r="N2216" s="30">
        <v>0</v>
      </c>
      <c r="O2216" s="30">
        <v>0</v>
      </c>
      <c r="P2216" s="30">
        <v>0</v>
      </c>
      <c r="Q2216" s="30">
        <v>1.5</v>
      </c>
      <c r="R2216" s="30">
        <v>0</v>
      </c>
      <c r="S2216" s="30">
        <v>0</v>
      </c>
      <c r="T2216" s="30">
        <v>78.66</v>
      </c>
      <c r="U2216" s="30">
        <v>78.66</v>
      </c>
      <c r="V2216" s="30">
        <v>0</v>
      </c>
      <c r="W2216" s="30">
        <v>0</v>
      </c>
      <c r="X2216" s="30">
        <v>1.5</v>
      </c>
      <c r="Y2216" s="30">
        <v>0</v>
      </c>
      <c r="Z2216" s="30">
        <v>0</v>
      </c>
      <c r="AA2216" s="30">
        <v>80.16</v>
      </c>
      <c r="AB2216" s="30">
        <v>78.66</v>
      </c>
      <c r="AC2216" s="30">
        <v>0</v>
      </c>
      <c r="AD2216" s="30">
        <v>-78.66</v>
      </c>
    </row>
    <row r="2217" spans="1:30" hidden="1">
      <c r="A2217" s="30" t="s">
        <v>11439</v>
      </c>
      <c r="B2217" s="30" t="s">
        <v>11440</v>
      </c>
      <c r="C2217" s="30" t="b">
        <v>1</v>
      </c>
      <c r="D2217" s="30" t="s">
        <v>10931</v>
      </c>
      <c r="E2217" s="30" t="s">
        <v>10932</v>
      </c>
      <c r="F2217" s="30"/>
      <c r="G2217" s="30" t="s">
        <v>10932</v>
      </c>
      <c r="H2217" s="30">
        <v>10</v>
      </c>
      <c r="I2217" s="32">
        <v>42460</v>
      </c>
      <c r="J2217" s="32">
        <v>42388</v>
      </c>
      <c r="K2217" s="32">
        <v>41729</v>
      </c>
      <c r="L2217" s="32">
        <v>41729</v>
      </c>
      <c r="M2217" s="30">
        <v>598</v>
      </c>
      <c r="N2217" s="30">
        <v>0</v>
      </c>
      <c r="O2217" s="30">
        <v>0</v>
      </c>
      <c r="P2217" s="30">
        <v>0</v>
      </c>
      <c r="Q2217" s="30">
        <v>0</v>
      </c>
      <c r="R2217" s="30">
        <v>0</v>
      </c>
      <c r="S2217" s="30">
        <v>598</v>
      </c>
      <c r="T2217" s="30">
        <v>0</v>
      </c>
      <c r="U2217" s="30">
        <v>0</v>
      </c>
      <c r="V2217" s="30">
        <v>0</v>
      </c>
      <c r="W2217" s="30">
        <v>0</v>
      </c>
      <c r="X2217" s="30">
        <v>0</v>
      </c>
      <c r="Y2217" s="30">
        <v>0</v>
      </c>
      <c r="Z2217" s="30">
        <v>598</v>
      </c>
      <c r="AA2217" s="30">
        <v>0</v>
      </c>
      <c r="AB2217" s="30">
        <v>0</v>
      </c>
      <c r="AC2217" s="30">
        <v>0</v>
      </c>
      <c r="AD2217" s="30">
        <v>0</v>
      </c>
    </row>
    <row r="2218" spans="1:30" hidden="1">
      <c r="A2218" s="30" t="s">
        <v>11441</v>
      </c>
      <c r="B2218" s="30" t="s">
        <v>11442</v>
      </c>
      <c r="C2218" s="30" t="b">
        <v>1</v>
      </c>
      <c r="D2218" s="30" t="s">
        <v>10931</v>
      </c>
      <c r="E2218" s="30" t="s">
        <v>10932</v>
      </c>
      <c r="F2218" s="30"/>
      <c r="G2218" s="30" t="s">
        <v>10932</v>
      </c>
      <c r="H2218" s="30">
        <v>10</v>
      </c>
      <c r="I2218" s="32">
        <v>42460</v>
      </c>
      <c r="J2218" s="32">
        <v>42388</v>
      </c>
      <c r="K2218" s="32">
        <v>41729</v>
      </c>
      <c r="L2218" s="32">
        <v>41356</v>
      </c>
      <c r="M2218" s="30">
        <v>248.6</v>
      </c>
      <c r="N2218" s="30">
        <v>0</v>
      </c>
      <c r="O2218" s="30">
        <v>0</v>
      </c>
      <c r="P2218" s="30">
        <v>0</v>
      </c>
      <c r="Q2218" s="30">
        <v>0</v>
      </c>
      <c r="R2218" s="30">
        <v>0</v>
      </c>
      <c r="S2218" s="30">
        <v>248.6</v>
      </c>
      <c r="T2218" s="30">
        <v>0</v>
      </c>
      <c r="U2218" s="30">
        <v>0</v>
      </c>
      <c r="V2218" s="30">
        <v>0</v>
      </c>
      <c r="W2218" s="30">
        <v>0</v>
      </c>
      <c r="X2218" s="30">
        <v>0</v>
      </c>
      <c r="Y2218" s="30">
        <v>0</v>
      </c>
      <c r="Z2218" s="30">
        <v>248.6</v>
      </c>
      <c r="AA2218" s="30">
        <v>0</v>
      </c>
      <c r="AB2218" s="30">
        <v>0</v>
      </c>
      <c r="AC2218" s="30">
        <v>0</v>
      </c>
      <c r="AD2218" s="30">
        <v>0</v>
      </c>
    </row>
    <row r="2219" spans="1:30" hidden="1">
      <c r="A2219" s="30" t="s">
        <v>11443</v>
      </c>
      <c r="B2219" s="30" t="s">
        <v>11444</v>
      </c>
      <c r="C2219" s="30" t="b">
        <v>1</v>
      </c>
      <c r="D2219" s="30" t="s">
        <v>10931</v>
      </c>
      <c r="E2219" s="30" t="s">
        <v>10932</v>
      </c>
      <c r="F2219" s="30"/>
      <c r="G2219" s="30" t="s">
        <v>10932</v>
      </c>
      <c r="H2219" s="30">
        <v>10</v>
      </c>
      <c r="I2219" s="32">
        <v>42460</v>
      </c>
      <c r="J2219" s="32">
        <v>42388</v>
      </c>
      <c r="K2219" s="32">
        <v>41729</v>
      </c>
      <c r="L2219" s="32">
        <v>40105</v>
      </c>
      <c r="M2219" s="30">
        <v>599.99</v>
      </c>
      <c r="N2219" s="30">
        <v>0</v>
      </c>
      <c r="O2219" s="30">
        <v>0</v>
      </c>
      <c r="P2219" s="30">
        <v>0</v>
      </c>
      <c r="Q2219" s="30">
        <v>0</v>
      </c>
      <c r="R2219" s="30">
        <v>0</v>
      </c>
      <c r="S2219" s="30">
        <v>599.99</v>
      </c>
      <c r="T2219" s="30">
        <v>0</v>
      </c>
      <c r="U2219" s="30">
        <v>0</v>
      </c>
      <c r="V2219" s="30">
        <v>0</v>
      </c>
      <c r="W2219" s="30">
        <v>0</v>
      </c>
      <c r="X2219" s="30">
        <v>0</v>
      </c>
      <c r="Y2219" s="30">
        <v>0</v>
      </c>
      <c r="Z2219" s="30">
        <v>599.99</v>
      </c>
      <c r="AA2219" s="30">
        <v>0</v>
      </c>
      <c r="AB2219" s="30">
        <v>0</v>
      </c>
      <c r="AC2219" s="30">
        <v>0</v>
      </c>
      <c r="AD2219" s="30">
        <v>0</v>
      </c>
    </row>
    <row r="2220" spans="1:30" hidden="1">
      <c r="A2220" s="30" t="s">
        <v>11445</v>
      </c>
      <c r="B2220" s="30" t="s">
        <v>11446</v>
      </c>
      <c r="C2220" s="30" t="b">
        <v>1</v>
      </c>
      <c r="D2220" s="30" t="s">
        <v>10931</v>
      </c>
      <c r="E2220" s="30" t="s">
        <v>10932</v>
      </c>
      <c r="F2220" s="30"/>
      <c r="G2220" s="30" t="s">
        <v>10932</v>
      </c>
      <c r="H2220" s="30">
        <v>10</v>
      </c>
      <c r="I2220" s="32">
        <v>42460</v>
      </c>
      <c r="J2220" s="32">
        <v>42388</v>
      </c>
      <c r="K2220" s="32">
        <v>41729</v>
      </c>
      <c r="L2220" s="32">
        <v>40105</v>
      </c>
      <c r="M2220" s="30">
        <v>599.99</v>
      </c>
      <c r="N2220" s="30">
        <v>0</v>
      </c>
      <c r="O2220" s="30">
        <v>0</v>
      </c>
      <c r="P2220" s="30">
        <v>0</v>
      </c>
      <c r="Q2220" s="30">
        <v>0</v>
      </c>
      <c r="R2220" s="30">
        <v>0</v>
      </c>
      <c r="S2220" s="30">
        <v>599.99</v>
      </c>
      <c r="T2220" s="30">
        <v>0</v>
      </c>
      <c r="U2220" s="30">
        <v>0</v>
      </c>
      <c r="V2220" s="30">
        <v>0</v>
      </c>
      <c r="W2220" s="30">
        <v>0</v>
      </c>
      <c r="X2220" s="30">
        <v>0</v>
      </c>
      <c r="Y2220" s="30">
        <v>0</v>
      </c>
      <c r="Z2220" s="30">
        <v>599.99</v>
      </c>
      <c r="AA2220" s="30">
        <v>0</v>
      </c>
      <c r="AB2220" s="30">
        <v>0</v>
      </c>
      <c r="AC2220" s="30">
        <v>0</v>
      </c>
      <c r="AD2220" s="30">
        <v>0</v>
      </c>
    </row>
    <row r="2221" spans="1:30" hidden="1">
      <c r="A2221" s="30" t="s">
        <v>11447</v>
      </c>
      <c r="B2221" s="30" t="s">
        <v>11448</v>
      </c>
      <c r="C2221" s="30" t="b">
        <v>1</v>
      </c>
      <c r="D2221" s="30" t="s">
        <v>10931</v>
      </c>
      <c r="E2221" s="30" t="s">
        <v>10932</v>
      </c>
      <c r="F2221" s="30"/>
      <c r="G2221" s="30" t="s">
        <v>10932</v>
      </c>
      <c r="H2221" s="30">
        <v>10</v>
      </c>
      <c r="I2221" s="32">
        <v>42460</v>
      </c>
      <c r="J2221" s="32">
        <v>42388</v>
      </c>
      <c r="K2221" s="32">
        <v>42094</v>
      </c>
      <c r="L2221" s="32">
        <v>41803</v>
      </c>
      <c r="M2221" s="30">
        <v>599</v>
      </c>
      <c r="N2221" s="30">
        <v>0</v>
      </c>
      <c r="O2221" s="30">
        <v>0</v>
      </c>
      <c r="P2221" s="30">
        <v>599</v>
      </c>
      <c r="Q2221" s="30">
        <v>0</v>
      </c>
      <c r="R2221" s="30">
        <v>0</v>
      </c>
      <c r="S2221" s="30">
        <v>599</v>
      </c>
      <c r="T2221" s="30">
        <v>0</v>
      </c>
      <c r="U2221" s="30">
        <v>0</v>
      </c>
      <c r="V2221" s="30">
        <v>0</v>
      </c>
      <c r="W2221" s="30">
        <v>599</v>
      </c>
      <c r="X2221" s="30">
        <v>0</v>
      </c>
      <c r="Y2221" s="30">
        <v>0</v>
      </c>
      <c r="Z2221" s="30">
        <v>599</v>
      </c>
      <c r="AA2221" s="30">
        <v>0</v>
      </c>
      <c r="AB2221" s="30">
        <v>0</v>
      </c>
      <c r="AC2221" s="30">
        <v>0</v>
      </c>
      <c r="AD2221" s="30">
        <v>0</v>
      </c>
    </row>
    <row r="2222" spans="1:30" hidden="1">
      <c r="A2222" s="30" t="s">
        <v>11449</v>
      </c>
      <c r="B2222" s="30" t="s">
        <v>11450</v>
      </c>
      <c r="C2222" s="30" t="b">
        <v>1</v>
      </c>
      <c r="D2222" s="30" t="s">
        <v>10931</v>
      </c>
      <c r="E2222" s="30" t="s">
        <v>10932</v>
      </c>
      <c r="F2222" s="30"/>
      <c r="G2222" s="30" t="s">
        <v>10932</v>
      </c>
      <c r="H2222" s="30">
        <v>10</v>
      </c>
      <c r="I2222" s="32">
        <v>42460</v>
      </c>
      <c r="J2222" s="32">
        <v>42388</v>
      </c>
      <c r="K2222" s="32">
        <v>41729</v>
      </c>
      <c r="L2222" s="32">
        <v>41120</v>
      </c>
      <c r="M2222" s="30">
        <v>2314.1999999999998</v>
      </c>
      <c r="N2222" s="30">
        <v>0</v>
      </c>
      <c r="O2222" s="30">
        <v>0</v>
      </c>
      <c r="P2222" s="30">
        <v>0</v>
      </c>
      <c r="Q2222" s="30">
        <v>0</v>
      </c>
      <c r="R2222" s="30">
        <v>0</v>
      </c>
      <c r="S2222" s="30">
        <v>2314.1999999999998</v>
      </c>
      <c r="T2222" s="30">
        <v>0</v>
      </c>
      <c r="U2222" s="30">
        <v>0</v>
      </c>
      <c r="V2222" s="30">
        <v>0</v>
      </c>
      <c r="W2222" s="30">
        <v>0</v>
      </c>
      <c r="X2222" s="30">
        <v>0</v>
      </c>
      <c r="Y2222" s="30">
        <v>0</v>
      </c>
      <c r="Z2222" s="30">
        <v>2314.1999999999998</v>
      </c>
      <c r="AA2222" s="30">
        <v>0</v>
      </c>
      <c r="AB2222" s="30">
        <v>0</v>
      </c>
      <c r="AC2222" s="30">
        <v>0</v>
      </c>
      <c r="AD2222" s="30">
        <v>0</v>
      </c>
    </row>
    <row r="2223" spans="1:30" hidden="1">
      <c r="A2223" s="30" t="s">
        <v>11451</v>
      </c>
      <c r="B2223" s="30" t="s">
        <v>11452</v>
      </c>
      <c r="C2223" s="30" t="b">
        <v>1</v>
      </c>
      <c r="D2223" s="30" t="s">
        <v>10931</v>
      </c>
      <c r="E2223" s="30" t="s">
        <v>10932</v>
      </c>
      <c r="F2223" s="30"/>
      <c r="G2223" s="30" t="s">
        <v>10932</v>
      </c>
      <c r="H2223" s="30">
        <v>10</v>
      </c>
      <c r="I2223" s="32">
        <v>42460</v>
      </c>
      <c r="J2223" s="32">
        <v>42388</v>
      </c>
      <c r="K2223" s="32">
        <v>41729</v>
      </c>
      <c r="L2223" s="32">
        <v>40209</v>
      </c>
      <c r="M2223" s="30">
        <v>350</v>
      </c>
      <c r="N2223" s="30">
        <v>0</v>
      </c>
      <c r="O2223" s="30">
        <v>0</v>
      </c>
      <c r="P2223" s="30">
        <v>0</v>
      </c>
      <c r="Q2223" s="30">
        <v>0</v>
      </c>
      <c r="R2223" s="30">
        <v>0</v>
      </c>
      <c r="S2223" s="30">
        <v>350</v>
      </c>
      <c r="T2223" s="30">
        <v>0</v>
      </c>
      <c r="U2223" s="30">
        <v>0</v>
      </c>
      <c r="V2223" s="30">
        <v>0</v>
      </c>
      <c r="W2223" s="30">
        <v>0</v>
      </c>
      <c r="X2223" s="30">
        <v>0</v>
      </c>
      <c r="Y2223" s="30">
        <v>0</v>
      </c>
      <c r="Z2223" s="30">
        <v>350</v>
      </c>
      <c r="AA2223" s="30">
        <v>0</v>
      </c>
      <c r="AB2223" s="30">
        <v>0</v>
      </c>
      <c r="AC2223" s="30">
        <v>0</v>
      </c>
      <c r="AD2223" s="30">
        <v>0</v>
      </c>
    </row>
    <row r="2224" spans="1:30" hidden="1">
      <c r="A2224" s="30" t="s">
        <v>11453</v>
      </c>
      <c r="B2224" s="30" t="s">
        <v>11454</v>
      </c>
      <c r="C2224" s="30" t="b">
        <v>1</v>
      </c>
      <c r="D2224" s="30" t="s">
        <v>10931</v>
      </c>
      <c r="E2224" s="30" t="s">
        <v>10932</v>
      </c>
      <c r="F2224" s="30"/>
      <c r="G2224" s="30" t="s">
        <v>10932</v>
      </c>
      <c r="H2224" s="30">
        <v>10</v>
      </c>
      <c r="I2224" s="32">
        <v>42460</v>
      </c>
      <c r="J2224" s="32">
        <v>42388</v>
      </c>
      <c r="K2224" s="32">
        <v>41729</v>
      </c>
      <c r="L2224" s="32">
        <v>40105</v>
      </c>
      <c r="M2224" s="30">
        <v>599.99</v>
      </c>
      <c r="N2224" s="30">
        <v>0</v>
      </c>
      <c r="O2224" s="30">
        <v>0</v>
      </c>
      <c r="P2224" s="30">
        <v>0</v>
      </c>
      <c r="Q2224" s="30">
        <v>0</v>
      </c>
      <c r="R2224" s="30">
        <v>0</v>
      </c>
      <c r="S2224" s="30">
        <v>599.99</v>
      </c>
      <c r="T2224" s="30">
        <v>0</v>
      </c>
      <c r="U2224" s="30">
        <v>0</v>
      </c>
      <c r="V2224" s="30">
        <v>0</v>
      </c>
      <c r="W2224" s="30">
        <v>0</v>
      </c>
      <c r="X2224" s="30">
        <v>0</v>
      </c>
      <c r="Y2224" s="30">
        <v>0</v>
      </c>
      <c r="Z2224" s="30">
        <v>599.99</v>
      </c>
      <c r="AA2224" s="30">
        <v>0</v>
      </c>
      <c r="AB2224" s="30">
        <v>0</v>
      </c>
      <c r="AC2224" s="30">
        <v>0</v>
      </c>
      <c r="AD2224" s="30">
        <v>0</v>
      </c>
    </row>
    <row r="2225" spans="1:30" hidden="1">
      <c r="A2225" s="30" t="s">
        <v>11455</v>
      </c>
      <c r="B2225" s="30" t="s">
        <v>11456</v>
      </c>
      <c r="C2225" s="30" t="b">
        <v>1</v>
      </c>
      <c r="D2225" s="30" t="s">
        <v>10931</v>
      </c>
      <c r="E2225" s="30" t="s">
        <v>10932</v>
      </c>
      <c r="F2225" s="30"/>
      <c r="G2225" s="30" t="s">
        <v>10932</v>
      </c>
      <c r="H2225" s="30">
        <v>10</v>
      </c>
      <c r="I2225" s="32">
        <v>42460</v>
      </c>
      <c r="J2225" s="32">
        <v>42388</v>
      </c>
      <c r="K2225" s="32">
        <v>41729</v>
      </c>
      <c r="L2225" s="32">
        <v>39612</v>
      </c>
      <c r="M2225" s="30">
        <v>340.86</v>
      </c>
      <c r="N2225" s="30">
        <v>0</v>
      </c>
      <c r="O2225" s="30">
        <v>0</v>
      </c>
      <c r="P2225" s="30">
        <v>0</v>
      </c>
      <c r="Q2225" s="30">
        <v>0</v>
      </c>
      <c r="R2225" s="30">
        <v>0</v>
      </c>
      <c r="S2225" s="30">
        <v>340.86</v>
      </c>
      <c r="T2225" s="30">
        <v>0</v>
      </c>
      <c r="U2225" s="30">
        <v>0</v>
      </c>
      <c r="V2225" s="30">
        <v>0</v>
      </c>
      <c r="W2225" s="30">
        <v>0</v>
      </c>
      <c r="X2225" s="30">
        <v>0</v>
      </c>
      <c r="Y2225" s="30">
        <v>0</v>
      </c>
      <c r="Z2225" s="30">
        <v>340.86</v>
      </c>
      <c r="AA2225" s="30">
        <v>0</v>
      </c>
      <c r="AB2225" s="30">
        <v>0</v>
      </c>
      <c r="AC2225" s="30">
        <v>0</v>
      </c>
      <c r="AD2225" s="30">
        <v>0</v>
      </c>
    </row>
    <row r="2226" spans="1:30" hidden="1">
      <c r="A2226" s="30" t="s">
        <v>11457</v>
      </c>
      <c r="B2226" s="30" t="s">
        <v>11458</v>
      </c>
      <c r="C2226" s="30" t="b">
        <v>1</v>
      </c>
      <c r="D2226" s="30" t="s">
        <v>10931</v>
      </c>
      <c r="E2226" s="30" t="s">
        <v>10932</v>
      </c>
      <c r="F2226" s="30"/>
      <c r="G2226" s="30" t="s">
        <v>10932</v>
      </c>
      <c r="H2226" s="30">
        <v>10</v>
      </c>
      <c r="I2226" s="32">
        <v>42460</v>
      </c>
      <c r="J2226" s="32">
        <v>42388</v>
      </c>
      <c r="K2226" s="32">
        <v>41729</v>
      </c>
      <c r="L2226" s="32">
        <v>39892</v>
      </c>
      <c r="M2226" s="30">
        <v>795</v>
      </c>
      <c r="N2226" s="30">
        <v>0</v>
      </c>
      <c r="O2226" s="30">
        <v>0</v>
      </c>
      <c r="P2226" s="30">
        <v>0</v>
      </c>
      <c r="Q2226" s="30">
        <v>0</v>
      </c>
      <c r="R2226" s="30">
        <v>0</v>
      </c>
      <c r="S2226" s="30">
        <v>795</v>
      </c>
      <c r="T2226" s="30">
        <v>0</v>
      </c>
      <c r="U2226" s="30">
        <v>0</v>
      </c>
      <c r="V2226" s="30">
        <v>0</v>
      </c>
      <c r="W2226" s="30">
        <v>0</v>
      </c>
      <c r="X2226" s="30">
        <v>0</v>
      </c>
      <c r="Y2226" s="30">
        <v>0</v>
      </c>
      <c r="Z2226" s="30">
        <v>795</v>
      </c>
      <c r="AA2226" s="30">
        <v>0</v>
      </c>
      <c r="AB2226" s="30">
        <v>0</v>
      </c>
      <c r="AC2226" s="30">
        <v>0</v>
      </c>
      <c r="AD2226" s="30">
        <v>0</v>
      </c>
    </row>
    <row r="2227" spans="1:30" hidden="1">
      <c r="A2227" s="30" t="s">
        <v>11459</v>
      </c>
      <c r="B2227" s="30" t="s">
        <v>11460</v>
      </c>
      <c r="C2227" s="30" t="b">
        <v>1</v>
      </c>
      <c r="D2227" s="30" t="s">
        <v>10931</v>
      </c>
      <c r="E2227" s="30" t="s">
        <v>10932</v>
      </c>
      <c r="F2227" s="30"/>
      <c r="G2227" s="30" t="s">
        <v>10932</v>
      </c>
      <c r="H2227" s="30">
        <v>10</v>
      </c>
      <c r="I2227" s="32">
        <v>42460</v>
      </c>
      <c r="J2227" s="32">
        <v>42388</v>
      </c>
      <c r="K2227" s="32">
        <v>42094</v>
      </c>
      <c r="L2227" s="32">
        <v>41864</v>
      </c>
      <c r="M2227" s="30">
        <v>438</v>
      </c>
      <c r="N2227" s="30">
        <v>0</v>
      </c>
      <c r="O2227" s="30">
        <v>0</v>
      </c>
      <c r="P2227" s="30">
        <v>438</v>
      </c>
      <c r="Q2227" s="30">
        <v>0</v>
      </c>
      <c r="R2227" s="30">
        <v>0</v>
      </c>
      <c r="S2227" s="30">
        <v>438</v>
      </c>
      <c r="T2227" s="30">
        <v>0</v>
      </c>
      <c r="U2227" s="30">
        <v>0</v>
      </c>
      <c r="V2227" s="30">
        <v>0</v>
      </c>
      <c r="W2227" s="30">
        <v>438</v>
      </c>
      <c r="X2227" s="30">
        <v>0</v>
      </c>
      <c r="Y2227" s="30">
        <v>0</v>
      </c>
      <c r="Z2227" s="30">
        <v>438</v>
      </c>
      <c r="AA2227" s="30">
        <v>0</v>
      </c>
      <c r="AB2227" s="30">
        <v>0</v>
      </c>
      <c r="AC2227" s="30">
        <v>0</v>
      </c>
      <c r="AD2227" s="30">
        <v>0</v>
      </c>
    </row>
    <row r="2228" spans="1:30" hidden="1">
      <c r="A2228" s="30" t="s">
        <v>11461</v>
      </c>
      <c r="B2228" s="30" t="s">
        <v>11462</v>
      </c>
      <c r="C2228" s="30" t="b">
        <v>1</v>
      </c>
      <c r="D2228" s="30" t="s">
        <v>10931</v>
      </c>
      <c r="E2228" s="30" t="s">
        <v>10932</v>
      </c>
      <c r="F2228" s="30"/>
      <c r="G2228" s="30" t="s">
        <v>10932</v>
      </c>
      <c r="H2228" s="30">
        <v>10</v>
      </c>
      <c r="I2228" s="32">
        <v>42460</v>
      </c>
      <c r="J2228" s="32">
        <v>42388</v>
      </c>
      <c r="K2228" s="32">
        <v>42094</v>
      </c>
      <c r="L2228" s="32">
        <v>41864</v>
      </c>
      <c r="M2228" s="30">
        <v>438</v>
      </c>
      <c r="N2228" s="30">
        <v>0</v>
      </c>
      <c r="O2228" s="30">
        <v>0</v>
      </c>
      <c r="P2228" s="30">
        <v>438</v>
      </c>
      <c r="Q2228" s="30">
        <v>0</v>
      </c>
      <c r="R2228" s="30">
        <v>0</v>
      </c>
      <c r="S2228" s="30">
        <v>438</v>
      </c>
      <c r="T2228" s="30">
        <v>0</v>
      </c>
      <c r="U2228" s="30">
        <v>0</v>
      </c>
      <c r="V2228" s="30">
        <v>0</v>
      </c>
      <c r="W2228" s="30">
        <v>438</v>
      </c>
      <c r="X2228" s="30">
        <v>0</v>
      </c>
      <c r="Y2228" s="30">
        <v>0</v>
      </c>
      <c r="Z2228" s="30">
        <v>438</v>
      </c>
      <c r="AA2228" s="30">
        <v>0</v>
      </c>
      <c r="AB2228" s="30">
        <v>0</v>
      </c>
      <c r="AC2228" s="30">
        <v>0</v>
      </c>
      <c r="AD2228" s="30">
        <v>0</v>
      </c>
    </row>
    <row r="2229" spans="1:30" hidden="1">
      <c r="A2229" s="30" t="s">
        <v>11463</v>
      </c>
      <c r="B2229" s="30" t="s">
        <v>11464</v>
      </c>
      <c r="C2229" s="30" t="b">
        <v>1</v>
      </c>
      <c r="D2229" s="30" t="s">
        <v>10931</v>
      </c>
      <c r="E2229" s="30" t="s">
        <v>10932</v>
      </c>
      <c r="F2229" s="30"/>
      <c r="G2229" s="30" t="s">
        <v>10932</v>
      </c>
      <c r="H2229" s="30">
        <v>10</v>
      </c>
      <c r="I2229" s="32">
        <v>42460</v>
      </c>
      <c r="J2229" s="32">
        <v>42388</v>
      </c>
      <c r="K2229" s="32">
        <v>42094</v>
      </c>
      <c r="L2229" s="32">
        <v>41864</v>
      </c>
      <c r="M2229" s="30">
        <v>438</v>
      </c>
      <c r="N2229" s="30">
        <v>0</v>
      </c>
      <c r="O2229" s="30">
        <v>0</v>
      </c>
      <c r="P2229" s="30">
        <v>438</v>
      </c>
      <c r="Q2229" s="30">
        <v>0</v>
      </c>
      <c r="R2229" s="30">
        <v>0</v>
      </c>
      <c r="S2229" s="30">
        <v>438</v>
      </c>
      <c r="T2229" s="30">
        <v>0</v>
      </c>
      <c r="U2229" s="30">
        <v>0</v>
      </c>
      <c r="V2229" s="30">
        <v>0</v>
      </c>
      <c r="W2229" s="30">
        <v>438</v>
      </c>
      <c r="X2229" s="30">
        <v>0</v>
      </c>
      <c r="Y2229" s="30">
        <v>0</v>
      </c>
      <c r="Z2229" s="30">
        <v>438</v>
      </c>
      <c r="AA2229" s="30">
        <v>0</v>
      </c>
      <c r="AB2229" s="30">
        <v>0</v>
      </c>
      <c r="AC2229" s="30">
        <v>0</v>
      </c>
      <c r="AD2229" s="30">
        <v>0</v>
      </c>
    </row>
    <row r="2230" spans="1:30" hidden="1">
      <c r="A2230" s="30" t="s">
        <v>11465</v>
      </c>
      <c r="B2230" s="30" t="s">
        <v>11466</v>
      </c>
      <c r="C2230" s="30" t="b">
        <v>1</v>
      </c>
      <c r="D2230" s="30" t="s">
        <v>10931</v>
      </c>
      <c r="E2230" s="30" t="s">
        <v>10932</v>
      </c>
      <c r="F2230" s="30"/>
      <c r="G2230" s="30" t="s">
        <v>10932</v>
      </c>
      <c r="H2230" s="30">
        <v>10</v>
      </c>
      <c r="I2230" s="32">
        <v>42460</v>
      </c>
      <c r="J2230" s="32">
        <v>42388</v>
      </c>
      <c r="K2230" s="32">
        <v>42094</v>
      </c>
      <c r="L2230" s="32">
        <v>41864</v>
      </c>
      <c r="M2230" s="30">
        <v>438</v>
      </c>
      <c r="N2230" s="30">
        <v>0</v>
      </c>
      <c r="O2230" s="30">
        <v>0</v>
      </c>
      <c r="P2230" s="30">
        <v>438</v>
      </c>
      <c r="Q2230" s="30">
        <v>0</v>
      </c>
      <c r="R2230" s="30">
        <v>0</v>
      </c>
      <c r="S2230" s="30">
        <v>438</v>
      </c>
      <c r="T2230" s="30">
        <v>0</v>
      </c>
      <c r="U2230" s="30">
        <v>0</v>
      </c>
      <c r="V2230" s="30">
        <v>0</v>
      </c>
      <c r="W2230" s="30">
        <v>438</v>
      </c>
      <c r="X2230" s="30">
        <v>0</v>
      </c>
      <c r="Y2230" s="30">
        <v>0</v>
      </c>
      <c r="Z2230" s="30">
        <v>438</v>
      </c>
      <c r="AA2230" s="30">
        <v>0</v>
      </c>
      <c r="AB2230" s="30">
        <v>0</v>
      </c>
      <c r="AC2230" s="30">
        <v>0</v>
      </c>
      <c r="AD2230" s="30">
        <v>0</v>
      </c>
    </row>
    <row r="2231" spans="1:30" hidden="1">
      <c r="A2231" s="30" t="s">
        <v>11467</v>
      </c>
      <c r="B2231" s="30" t="s">
        <v>11468</v>
      </c>
      <c r="C2231" s="30" t="b">
        <v>1</v>
      </c>
      <c r="D2231" s="30" t="s">
        <v>10931</v>
      </c>
      <c r="E2231" s="30" t="s">
        <v>10932</v>
      </c>
      <c r="F2231" s="30"/>
      <c r="G2231" s="30" t="s">
        <v>10932</v>
      </c>
      <c r="H2231" s="30">
        <v>10</v>
      </c>
      <c r="I2231" s="32">
        <v>42460</v>
      </c>
      <c r="J2231" s="32">
        <v>42388</v>
      </c>
      <c r="K2231" s="32">
        <v>42094</v>
      </c>
      <c r="L2231" s="32">
        <v>41864</v>
      </c>
      <c r="M2231" s="30">
        <v>438</v>
      </c>
      <c r="N2231" s="30">
        <v>0</v>
      </c>
      <c r="O2231" s="30">
        <v>0</v>
      </c>
      <c r="P2231" s="30">
        <v>438</v>
      </c>
      <c r="Q2231" s="30">
        <v>0</v>
      </c>
      <c r="R2231" s="30">
        <v>0</v>
      </c>
      <c r="S2231" s="30">
        <v>438</v>
      </c>
      <c r="T2231" s="30">
        <v>0</v>
      </c>
      <c r="U2231" s="30">
        <v>0</v>
      </c>
      <c r="V2231" s="30">
        <v>0</v>
      </c>
      <c r="W2231" s="30">
        <v>438</v>
      </c>
      <c r="X2231" s="30">
        <v>0</v>
      </c>
      <c r="Y2231" s="30">
        <v>0</v>
      </c>
      <c r="Z2231" s="30">
        <v>438</v>
      </c>
      <c r="AA2231" s="30">
        <v>0</v>
      </c>
      <c r="AB2231" s="30">
        <v>0</v>
      </c>
      <c r="AC2231" s="30">
        <v>0</v>
      </c>
      <c r="AD2231" s="30">
        <v>0</v>
      </c>
    </row>
    <row r="2232" spans="1:30" hidden="1">
      <c r="A2232" s="30" t="s">
        <v>11469</v>
      </c>
      <c r="B2232" s="30" t="s">
        <v>11470</v>
      </c>
      <c r="C2232" s="30" t="b">
        <v>1</v>
      </c>
      <c r="D2232" s="30" t="s">
        <v>10931</v>
      </c>
      <c r="E2232" s="30" t="s">
        <v>10932</v>
      </c>
      <c r="F2232" s="30"/>
      <c r="G2232" s="30" t="s">
        <v>10932</v>
      </c>
      <c r="H2232" s="30">
        <v>10</v>
      </c>
      <c r="I2232" s="32">
        <v>42460</v>
      </c>
      <c r="J2232" s="32">
        <v>42388</v>
      </c>
      <c r="K2232" s="32">
        <v>42094</v>
      </c>
      <c r="L2232" s="32">
        <v>41864</v>
      </c>
      <c r="M2232" s="30">
        <v>438</v>
      </c>
      <c r="N2232" s="30">
        <v>0</v>
      </c>
      <c r="O2232" s="30">
        <v>0</v>
      </c>
      <c r="P2232" s="30">
        <v>438</v>
      </c>
      <c r="Q2232" s="30">
        <v>0</v>
      </c>
      <c r="R2232" s="30">
        <v>0</v>
      </c>
      <c r="S2232" s="30">
        <v>438</v>
      </c>
      <c r="T2232" s="30">
        <v>0</v>
      </c>
      <c r="U2232" s="30">
        <v>0</v>
      </c>
      <c r="V2232" s="30">
        <v>0</v>
      </c>
      <c r="W2232" s="30">
        <v>438</v>
      </c>
      <c r="X2232" s="30">
        <v>0</v>
      </c>
      <c r="Y2232" s="30">
        <v>0</v>
      </c>
      <c r="Z2232" s="30">
        <v>438</v>
      </c>
      <c r="AA2232" s="30">
        <v>0</v>
      </c>
      <c r="AB2232" s="30">
        <v>0</v>
      </c>
      <c r="AC2232" s="30">
        <v>0</v>
      </c>
      <c r="AD2232" s="30">
        <v>0</v>
      </c>
    </row>
    <row r="2233" spans="1:30" hidden="1">
      <c r="A2233" s="30" t="s">
        <v>11471</v>
      </c>
      <c r="B2233" s="30" t="s">
        <v>11472</v>
      </c>
      <c r="C2233" s="30" t="b">
        <v>1</v>
      </c>
      <c r="D2233" s="30" t="s">
        <v>10931</v>
      </c>
      <c r="E2233" s="30" t="s">
        <v>10932</v>
      </c>
      <c r="F2233" s="30"/>
      <c r="G2233" s="30" t="s">
        <v>10932</v>
      </c>
      <c r="H2233" s="30">
        <v>10</v>
      </c>
      <c r="I2233" s="32">
        <v>42460</v>
      </c>
      <c r="J2233" s="32">
        <v>42388</v>
      </c>
      <c r="K2233" s="32">
        <v>42094</v>
      </c>
      <c r="L2233" s="32">
        <v>41864</v>
      </c>
      <c r="M2233" s="30">
        <v>438</v>
      </c>
      <c r="N2233" s="30">
        <v>0</v>
      </c>
      <c r="O2233" s="30">
        <v>0</v>
      </c>
      <c r="P2233" s="30">
        <v>438</v>
      </c>
      <c r="Q2233" s="30">
        <v>0</v>
      </c>
      <c r="R2233" s="30">
        <v>0</v>
      </c>
      <c r="S2233" s="30">
        <v>438</v>
      </c>
      <c r="T2233" s="30">
        <v>0</v>
      </c>
      <c r="U2233" s="30">
        <v>0</v>
      </c>
      <c r="V2233" s="30">
        <v>0</v>
      </c>
      <c r="W2233" s="30">
        <v>438</v>
      </c>
      <c r="X2233" s="30">
        <v>0</v>
      </c>
      <c r="Y2233" s="30">
        <v>0</v>
      </c>
      <c r="Z2233" s="30">
        <v>438</v>
      </c>
      <c r="AA2233" s="30">
        <v>0</v>
      </c>
      <c r="AB2233" s="30">
        <v>0</v>
      </c>
      <c r="AC2233" s="30">
        <v>0</v>
      </c>
      <c r="AD2233" s="30">
        <v>0</v>
      </c>
    </row>
    <row r="2234" spans="1:30" hidden="1">
      <c r="A2234" s="30" t="s">
        <v>11473</v>
      </c>
      <c r="B2234" s="30" t="s">
        <v>11474</v>
      </c>
      <c r="C2234" s="30" t="b">
        <v>1</v>
      </c>
      <c r="D2234" s="30" t="s">
        <v>10931</v>
      </c>
      <c r="E2234" s="30" t="s">
        <v>10932</v>
      </c>
      <c r="F2234" s="30"/>
      <c r="G2234" s="30" t="s">
        <v>10932</v>
      </c>
      <c r="H2234" s="30">
        <v>10</v>
      </c>
      <c r="I2234" s="32">
        <v>42460</v>
      </c>
      <c r="J2234" s="32">
        <v>42388</v>
      </c>
      <c r="K2234" s="32">
        <v>42094</v>
      </c>
      <c r="L2234" s="32">
        <v>41864</v>
      </c>
      <c r="M2234" s="30">
        <v>438</v>
      </c>
      <c r="N2234" s="30">
        <v>0</v>
      </c>
      <c r="O2234" s="30">
        <v>0</v>
      </c>
      <c r="P2234" s="30">
        <v>438</v>
      </c>
      <c r="Q2234" s="30">
        <v>0</v>
      </c>
      <c r="R2234" s="30">
        <v>0</v>
      </c>
      <c r="S2234" s="30">
        <v>438</v>
      </c>
      <c r="T2234" s="30">
        <v>0</v>
      </c>
      <c r="U2234" s="30">
        <v>0</v>
      </c>
      <c r="V2234" s="30">
        <v>0</v>
      </c>
      <c r="W2234" s="30">
        <v>438</v>
      </c>
      <c r="X2234" s="30">
        <v>0</v>
      </c>
      <c r="Y2234" s="30">
        <v>0</v>
      </c>
      <c r="Z2234" s="30">
        <v>438</v>
      </c>
      <c r="AA2234" s="30">
        <v>0</v>
      </c>
      <c r="AB2234" s="30">
        <v>0</v>
      </c>
      <c r="AC2234" s="30">
        <v>0</v>
      </c>
      <c r="AD2234" s="30">
        <v>0</v>
      </c>
    </row>
    <row r="2235" spans="1:30" hidden="1">
      <c r="A2235" s="30" t="s">
        <v>11475</v>
      </c>
      <c r="B2235" s="30" t="s">
        <v>11476</v>
      </c>
      <c r="C2235" s="30" t="b">
        <v>1</v>
      </c>
      <c r="D2235" s="30" t="s">
        <v>10931</v>
      </c>
      <c r="E2235" s="30" t="s">
        <v>10932</v>
      </c>
      <c r="F2235" s="30"/>
      <c r="G2235" s="30" t="s">
        <v>10932</v>
      </c>
      <c r="H2235" s="30">
        <v>10</v>
      </c>
      <c r="I2235" s="32">
        <v>42460</v>
      </c>
      <c r="J2235" s="32">
        <v>42388</v>
      </c>
      <c r="K2235" s="32">
        <v>42094</v>
      </c>
      <c r="L2235" s="32">
        <v>41864</v>
      </c>
      <c r="M2235" s="30">
        <v>113.76</v>
      </c>
      <c r="N2235" s="30">
        <v>0</v>
      </c>
      <c r="O2235" s="30">
        <v>0</v>
      </c>
      <c r="P2235" s="30">
        <v>113.76</v>
      </c>
      <c r="Q2235" s="30">
        <v>0</v>
      </c>
      <c r="R2235" s="30">
        <v>0</v>
      </c>
      <c r="S2235" s="30">
        <v>113.76</v>
      </c>
      <c r="T2235" s="30">
        <v>0</v>
      </c>
      <c r="U2235" s="30">
        <v>0</v>
      </c>
      <c r="V2235" s="30">
        <v>0</v>
      </c>
      <c r="W2235" s="30">
        <v>113.76</v>
      </c>
      <c r="X2235" s="30">
        <v>0</v>
      </c>
      <c r="Y2235" s="30">
        <v>0</v>
      </c>
      <c r="Z2235" s="30">
        <v>113.76</v>
      </c>
      <c r="AA2235" s="30">
        <v>0</v>
      </c>
      <c r="AB2235" s="30">
        <v>0</v>
      </c>
      <c r="AC2235" s="30">
        <v>0</v>
      </c>
      <c r="AD2235" s="30">
        <v>0</v>
      </c>
    </row>
    <row r="2236" spans="1:30" hidden="1">
      <c r="A2236" s="30" t="s">
        <v>11477</v>
      </c>
      <c r="B2236" s="30" t="s">
        <v>11478</v>
      </c>
      <c r="C2236" s="30" t="b">
        <v>1</v>
      </c>
      <c r="D2236" s="30" t="s">
        <v>10931</v>
      </c>
      <c r="E2236" s="30" t="s">
        <v>10932</v>
      </c>
      <c r="F2236" s="30"/>
      <c r="G2236" s="30" t="s">
        <v>10932</v>
      </c>
      <c r="H2236" s="30">
        <v>10</v>
      </c>
      <c r="I2236" s="32">
        <v>42460</v>
      </c>
      <c r="J2236" s="32">
        <v>42388</v>
      </c>
      <c r="K2236" s="32">
        <v>42094</v>
      </c>
      <c r="L2236" s="32">
        <v>41864</v>
      </c>
      <c r="M2236" s="30">
        <v>113.76</v>
      </c>
      <c r="N2236" s="30">
        <v>0</v>
      </c>
      <c r="O2236" s="30">
        <v>0</v>
      </c>
      <c r="P2236" s="30">
        <v>113.76</v>
      </c>
      <c r="Q2236" s="30">
        <v>0</v>
      </c>
      <c r="R2236" s="30">
        <v>0</v>
      </c>
      <c r="S2236" s="30">
        <v>113.76</v>
      </c>
      <c r="T2236" s="30">
        <v>0</v>
      </c>
      <c r="U2236" s="30">
        <v>0</v>
      </c>
      <c r="V2236" s="30">
        <v>0</v>
      </c>
      <c r="W2236" s="30">
        <v>113.76</v>
      </c>
      <c r="X2236" s="30">
        <v>0</v>
      </c>
      <c r="Y2236" s="30">
        <v>0</v>
      </c>
      <c r="Z2236" s="30">
        <v>113.76</v>
      </c>
      <c r="AA2236" s="30">
        <v>0</v>
      </c>
      <c r="AB2236" s="30">
        <v>0</v>
      </c>
      <c r="AC2236" s="30">
        <v>0</v>
      </c>
      <c r="AD2236" s="30">
        <v>0</v>
      </c>
    </row>
    <row r="2237" spans="1:30" hidden="1">
      <c r="A2237" s="30" t="s">
        <v>11479</v>
      </c>
      <c r="B2237" s="30" t="s">
        <v>11480</v>
      </c>
      <c r="C2237" s="30" t="b">
        <v>1</v>
      </c>
      <c r="D2237" s="30" t="s">
        <v>10931</v>
      </c>
      <c r="E2237" s="30" t="s">
        <v>10932</v>
      </c>
      <c r="F2237" s="30"/>
      <c r="G2237" s="30" t="s">
        <v>10932</v>
      </c>
      <c r="H2237" s="30">
        <v>10</v>
      </c>
      <c r="I2237" s="32">
        <v>42460</v>
      </c>
      <c r="J2237" s="32">
        <v>42388</v>
      </c>
      <c r="K2237" s="32">
        <v>42094</v>
      </c>
      <c r="L2237" s="32">
        <v>41864</v>
      </c>
      <c r="M2237" s="30">
        <v>113.76</v>
      </c>
      <c r="N2237" s="30">
        <v>0</v>
      </c>
      <c r="O2237" s="30">
        <v>0</v>
      </c>
      <c r="P2237" s="30">
        <v>113.76</v>
      </c>
      <c r="Q2237" s="30">
        <v>0</v>
      </c>
      <c r="R2237" s="30">
        <v>0</v>
      </c>
      <c r="S2237" s="30">
        <v>113.76</v>
      </c>
      <c r="T2237" s="30">
        <v>0</v>
      </c>
      <c r="U2237" s="30">
        <v>0</v>
      </c>
      <c r="V2237" s="30">
        <v>0</v>
      </c>
      <c r="W2237" s="30">
        <v>113.76</v>
      </c>
      <c r="X2237" s="30">
        <v>0</v>
      </c>
      <c r="Y2237" s="30">
        <v>0</v>
      </c>
      <c r="Z2237" s="30">
        <v>113.76</v>
      </c>
      <c r="AA2237" s="30">
        <v>0</v>
      </c>
      <c r="AB2237" s="30">
        <v>0</v>
      </c>
      <c r="AC2237" s="30">
        <v>0</v>
      </c>
      <c r="AD2237" s="30">
        <v>0</v>
      </c>
    </row>
    <row r="2238" spans="1:30" hidden="1">
      <c r="A2238" s="30" t="s">
        <v>11481</v>
      </c>
      <c r="B2238" s="30" t="s">
        <v>11482</v>
      </c>
      <c r="C2238" s="30" t="b">
        <v>1</v>
      </c>
      <c r="D2238" s="30" t="s">
        <v>10931</v>
      </c>
      <c r="E2238" s="30" t="s">
        <v>10932</v>
      </c>
      <c r="F2238" s="30"/>
      <c r="G2238" s="30" t="s">
        <v>10932</v>
      </c>
      <c r="H2238" s="30">
        <v>10</v>
      </c>
      <c r="I2238" s="32">
        <v>42460</v>
      </c>
      <c r="J2238" s="32">
        <v>42388</v>
      </c>
      <c r="K2238" s="32">
        <v>42094</v>
      </c>
      <c r="L2238" s="32">
        <v>41864</v>
      </c>
      <c r="M2238" s="30">
        <v>113.76</v>
      </c>
      <c r="N2238" s="30">
        <v>0</v>
      </c>
      <c r="O2238" s="30">
        <v>0</v>
      </c>
      <c r="P2238" s="30">
        <v>113.76</v>
      </c>
      <c r="Q2238" s="30">
        <v>0</v>
      </c>
      <c r="R2238" s="30">
        <v>0</v>
      </c>
      <c r="S2238" s="30">
        <v>113.76</v>
      </c>
      <c r="T2238" s="30">
        <v>0</v>
      </c>
      <c r="U2238" s="30">
        <v>0</v>
      </c>
      <c r="V2238" s="30">
        <v>0</v>
      </c>
      <c r="W2238" s="30">
        <v>113.76</v>
      </c>
      <c r="X2238" s="30">
        <v>0</v>
      </c>
      <c r="Y2238" s="30">
        <v>0</v>
      </c>
      <c r="Z2238" s="30">
        <v>113.76</v>
      </c>
      <c r="AA2238" s="30">
        <v>0</v>
      </c>
      <c r="AB2238" s="30">
        <v>0</v>
      </c>
      <c r="AC2238" s="30">
        <v>0</v>
      </c>
      <c r="AD2238" s="30">
        <v>0</v>
      </c>
    </row>
    <row r="2239" spans="1:30" hidden="1">
      <c r="A2239" s="30" t="s">
        <v>11483</v>
      </c>
      <c r="B2239" s="30" t="s">
        <v>11484</v>
      </c>
      <c r="C2239" s="30" t="b">
        <v>1</v>
      </c>
      <c r="D2239" s="30" t="s">
        <v>10931</v>
      </c>
      <c r="E2239" s="30" t="s">
        <v>10932</v>
      </c>
      <c r="F2239" s="30"/>
      <c r="G2239" s="30" t="s">
        <v>10932</v>
      </c>
      <c r="H2239" s="30">
        <v>10</v>
      </c>
      <c r="I2239" s="32">
        <v>42460</v>
      </c>
      <c r="J2239" s="32">
        <v>42388</v>
      </c>
      <c r="K2239" s="32">
        <v>42094</v>
      </c>
      <c r="L2239" s="32">
        <v>41864</v>
      </c>
      <c r="M2239" s="30">
        <v>113.76</v>
      </c>
      <c r="N2239" s="30">
        <v>0</v>
      </c>
      <c r="O2239" s="30">
        <v>0</v>
      </c>
      <c r="P2239" s="30">
        <v>113.76</v>
      </c>
      <c r="Q2239" s="30">
        <v>0</v>
      </c>
      <c r="R2239" s="30">
        <v>0</v>
      </c>
      <c r="S2239" s="30">
        <v>113.76</v>
      </c>
      <c r="T2239" s="30">
        <v>0</v>
      </c>
      <c r="U2239" s="30">
        <v>0</v>
      </c>
      <c r="V2239" s="30">
        <v>0</v>
      </c>
      <c r="W2239" s="30">
        <v>113.76</v>
      </c>
      <c r="X2239" s="30">
        <v>0</v>
      </c>
      <c r="Y2239" s="30">
        <v>0</v>
      </c>
      <c r="Z2239" s="30">
        <v>113.76</v>
      </c>
      <c r="AA2239" s="30">
        <v>0</v>
      </c>
      <c r="AB2239" s="30">
        <v>0</v>
      </c>
      <c r="AC2239" s="30">
        <v>0</v>
      </c>
      <c r="AD2239" s="30">
        <v>0</v>
      </c>
    </row>
    <row r="2240" spans="1:30" hidden="1">
      <c r="A2240" s="30" t="s">
        <v>11485</v>
      </c>
      <c r="B2240" s="30" t="s">
        <v>11486</v>
      </c>
      <c r="C2240" s="30" t="b">
        <v>1</v>
      </c>
      <c r="D2240" s="30" t="s">
        <v>10931</v>
      </c>
      <c r="E2240" s="30" t="s">
        <v>10932</v>
      </c>
      <c r="F2240" s="30"/>
      <c r="G2240" s="30" t="s">
        <v>10932</v>
      </c>
      <c r="H2240" s="30">
        <v>10</v>
      </c>
      <c r="I2240" s="32">
        <v>42460</v>
      </c>
      <c r="J2240" s="32">
        <v>42388</v>
      </c>
      <c r="K2240" s="32">
        <v>42094</v>
      </c>
      <c r="L2240" s="32">
        <v>41864</v>
      </c>
      <c r="M2240" s="30">
        <v>113.76</v>
      </c>
      <c r="N2240" s="30">
        <v>0</v>
      </c>
      <c r="O2240" s="30">
        <v>0</v>
      </c>
      <c r="P2240" s="30">
        <v>113.76</v>
      </c>
      <c r="Q2240" s="30">
        <v>0</v>
      </c>
      <c r="R2240" s="30">
        <v>0</v>
      </c>
      <c r="S2240" s="30">
        <v>113.76</v>
      </c>
      <c r="T2240" s="30">
        <v>0</v>
      </c>
      <c r="U2240" s="30">
        <v>0</v>
      </c>
      <c r="V2240" s="30">
        <v>0</v>
      </c>
      <c r="W2240" s="30">
        <v>113.76</v>
      </c>
      <c r="X2240" s="30">
        <v>0</v>
      </c>
      <c r="Y2240" s="30">
        <v>0</v>
      </c>
      <c r="Z2240" s="30">
        <v>113.76</v>
      </c>
      <c r="AA2240" s="30">
        <v>0</v>
      </c>
      <c r="AB2240" s="30">
        <v>0</v>
      </c>
      <c r="AC2240" s="30">
        <v>0</v>
      </c>
      <c r="AD2240" s="30">
        <v>0</v>
      </c>
    </row>
    <row r="2241" spans="1:30" hidden="1">
      <c r="A2241" s="30" t="s">
        <v>11487</v>
      </c>
      <c r="B2241" s="30" t="s">
        <v>11488</v>
      </c>
      <c r="C2241" s="30" t="b">
        <v>1</v>
      </c>
      <c r="D2241" s="30" t="s">
        <v>10931</v>
      </c>
      <c r="E2241" s="30" t="s">
        <v>10932</v>
      </c>
      <c r="F2241" s="30"/>
      <c r="G2241" s="30" t="s">
        <v>10932</v>
      </c>
      <c r="H2241" s="30">
        <v>10</v>
      </c>
      <c r="I2241" s="32">
        <v>42460</v>
      </c>
      <c r="J2241" s="32">
        <v>42388</v>
      </c>
      <c r="K2241" s="32">
        <v>42094</v>
      </c>
      <c r="L2241" s="32">
        <v>41864</v>
      </c>
      <c r="M2241" s="30">
        <v>113.76</v>
      </c>
      <c r="N2241" s="30">
        <v>0</v>
      </c>
      <c r="O2241" s="30">
        <v>0</v>
      </c>
      <c r="P2241" s="30">
        <v>113.76</v>
      </c>
      <c r="Q2241" s="30">
        <v>0</v>
      </c>
      <c r="R2241" s="30">
        <v>0</v>
      </c>
      <c r="S2241" s="30">
        <v>113.76</v>
      </c>
      <c r="T2241" s="30">
        <v>0</v>
      </c>
      <c r="U2241" s="30">
        <v>0</v>
      </c>
      <c r="V2241" s="30">
        <v>0</v>
      </c>
      <c r="W2241" s="30">
        <v>113.76</v>
      </c>
      <c r="X2241" s="30">
        <v>0</v>
      </c>
      <c r="Y2241" s="30">
        <v>0</v>
      </c>
      <c r="Z2241" s="30">
        <v>113.76</v>
      </c>
      <c r="AA2241" s="30">
        <v>0</v>
      </c>
      <c r="AB2241" s="30">
        <v>0</v>
      </c>
      <c r="AC2241" s="30">
        <v>0</v>
      </c>
      <c r="AD2241" s="30">
        <v>0</v>
      </c>
    </row>
    <row r="2242" spans="1:30" hidden="1">
      <c r="A2242" s="30" t="s">
        <v>11489</v>
      </c>
      <c r="B2242" s="30" t="s">
        <v>11490</v>
      </c>
      <c r="C2242" s="30" t="b">
        <v>1</v>
      </c>
      <c r="D2242" s="30" t="s">
        <v>10931</v>
      </c>
      <c r="E2242" s="30" t="s">
        <v>10932</v>
      </c>
      <c r="F2242" s="30"/>
      <c r="G2242" s="30" t="s">
        <v>10932</v>
      </c>
      <c r="H2242" s="30">
        <v>10</v>
      </c>
      <c r="I2242" s="32">
        <v>42460</v>
      </c>
      <c r="J2242" s="32">
        <v>42388</v>
      </c>
      <c r="K2242" s="32">
        <v>42094</v>
      </c>
      <c r="L2242" s="32">
        <v>41864</v>
      </c>
      <c r="M2242" s="30">
        <v>113.76</v>
      </c>
      <c r="N2242" s="30">
        <v>0</v>
      </c>
      <c r="O2242" s="30">
        <v>0</v>
      </c>
      <c r="P2242" s="30">
        <v>113.76</v>
      </c>
      <c r="Q2242" s="30">
        <v>0</v>
      </c>
      <c r="R2242" s="30">
        <v>0</v>
      </c>
      <c r="S2242" s="30">
        <v>113.76</v>
      </c>
      <c r="T2242" s="30">
        <v>0</v>
      </c>
      <c r="U2242" s="30">
        <v>0</v>
      </c>
      <c r="V2242" s="30">
        <v>0</v>
      </c>
      <c r="W2242" s="30">
        <v>113.76</v>
      </c>
      <c r="X2242" s="30">
        <v>0</v>
      </c>
      <c r="Y2242" s="30">
        <v>0</v>
      </c>
      <c r="Z2242" s="30">
        <v>113.76</v>
      </c>
      <c r="AA2242" s="30">
        <v>0</v>
      </c>
      <c r="AB2242" s="30">
        <v>0</v>
      </c>
      <c r="AC2242" s="30">
        <v>0</v>
      </c>
      <c r="AD2242" s="30">
        <v>0</v>
      </c>
    </row>
    <row r="2243" spans="1:30" hidden="1">
      <c r="A2243" s="30" t="s">
        <v>11491</v>
      </c>
      <c r="B2243" s="30" t="s">
        <v>11492</v>
      </c>
      <c r="C2243" s="30" t="b">
        <v>1</v>
      </c>
      <c r="D2243" s="30" t="s">
        <v>10931</v>
      </c>
      <c r="E2243" s="30" t="s">
        <v>10932</v>
      </c>
      <c r="F2243" s="30"/>
      <c r="G2243" s="30" t="s">
        <v>10932</v>
      </c>
      <c r="H2243" s="30">
        <v>10</v>
      </c>
      <c r="I2243" s="32">
        <v>42460</v>
      </c>
      <c r="J2243" s="32">
        <v>42388</v>
      </c>
      <c r="K2243" s="32">
        <v>42094</v>
      </c>
      <c r="L2243" s="32">
        <v>41864</v>
      </c>
      <c r="M2243" s="30">
        <v>113.76</v>
      </c>
      <c r="N2243" s="30">
        <v>0</v>
      </c>
      <c r="O2243" s="30">
        <v>0</v>
      </c>
      <c r="P2243" s="30">
        <v>113.76</v>
      </c>
      <c r="Q2243" s="30">
        <v>0</v>
      </c>
      <c r="R2243" s="30">
        <v>0</v>
      </c>
      <c r="S2243" s="30">
        <v>113.76</v>
      </c>
      <c r="T2243" s="30">
        <v>0</v>
      </c>
      <c r="U2243" s="30">
        <v>0</v>
      </c>
      <c r="V2243" s="30">
        <v>0</v>
      </c>
      <c r="W2243" s="30">
        <v>113.76</v>
      </c>
      <c r="X2243" s="30">
        <v>0</v>
      </c>
      <c r="Y2243" s="30">
        <v>0</v>
      </c>
      <c r="Z2243" s="30">
        <v>113.76</v>
      </c>
      <c r="AA2243" s="30">
        <v>0</v>
      </c>
      <c r="AB2243" s="30">
        <v>0</v>
      </c>
      <c r="AC2243" s="30">
        <v>0</v>
      </c>
      <c r="AD2243" s="30">
        <v>0</v>
      </c>
    </row>
    <row r="2244" spans="1:30" hidden="1">
      <c r="A2244" s="30" t="s">
        <v>11493</v>
      </c>
      <c r="B2244" s="30" t="s">
        <v>11494</v>
      </c>
      <c r="C2244" s="30" t="b">
        <v>1</v>
      </c>
      <c r="D2244" s="30" t="s">
        <v>10931</v>
      </c>
      <c r="E2244" s="30" t="s">
        <v>10932</v>
      </c>
      <c r="F2244" s="30"/>
      <c r="G2244" s="30" t="s">
        <v>10932</v>
      </c>
      <c r="H2244" s="30">
        <v>10</v>
      </c>
      <c r="I2244" s="32">
        <v>42460</v>
      </c>
      <c r="J2244" s="32">
        <v>42388</v>
      </c>
      <c r="K2244" s="32">
        <v>42094</v>
      </c>
      <c r="L2244" s="32">
        <v>41864</v>
      </c>
      <c r="M2244" s="30">
        <v>113.76</v>
      </c>
      <c r="N2244" s="30">
        <v>0</v>
      </c>
      <c r="O2244" s="30">
        <v>0</v>
      </c>
      <c r="P2244" s="30">
        <v>113.76</v>
      </c>
      <c r="Q2244" s="30">
        <v>0</v>
      </c>
      <c r="R2244" s="30">
        <v>0</v>
      </c>
      <c r="S2244" s="30">
        <v>113.76</v>
      </c>
      <c r="T2244" s="30">
        <v>0</v>
      </c>
      <c r="U2244" s="30">
        <v>0</v>
      </c>
      <c r="V2244" s="30">
        <v>0</v>
      </c>
      <c r="W2244" s="30">
        <v>113.76</v>
      </c>
      <c r="X2244" s="30">
        <v>0</v>
      </c>
      <c r="Y2244" s="30">
        <v>0</v>
      </c>
      <c r="Z2244" s="30">
        <v>113.76</v>
      </c>
      <c r="AA2244" s="30">
        <v>0</v>
      </c>
      <c r="AB2244" s="30">
        <v>0</v>
      </c>
      <c r="AC2244" s="30">
        <v>0</v>
      </c>
      <c r="AD2244" s="30">
        <v>0</v>
      </c>
    </row>
    <row r="2245" spans="1:30" hidden="1">
      <c r="A2245" s="30" t="s">
        <v>11495</v>
      </c>
      <c r="B2245" s="30" t="s">
        <v>11496</v>
      </c>
      <c r="C2245" s="30" t="b">
        <v>1</v>
      </c>
      <c r="D2245" s="30" t="s">
        <v>10931</v>
      </c>
      <c r="E2245" s="30" t="s">
        <v>10932</v>
      </c>
      <c r="F2245" s="30"/>
      <c r="G2245" s="30" t="s">
        <v>10932</v>
      </c>
      <c r="H2245" s="30">
        <v>10</v>
      </c>
      <c r="I2245" s="32">
        <v>42460</v>
      </c>
      <c r="J2245" s="32">
        <v>42388</v>
      </c>
      <c r="K2245" s="32">
        <v>42094</v>
      </c>
      <c r="L2245" s="32">
        <v>41864</v>
      </c>
      <c r="M2245" s="30">
        <v>113.76</v>
      </c>
      <c r="N2245" s="30">
        <v>0</v>
      </c>
      <c r="O2245" s="30">
        <v>0</v>
      </c>
      <c r="P2245" s="30">
        <v>113.76</v>
      </c>
      <c r="Q2245" s="30">
        <v>0</v>
      </c>
      <c r="R2245" s="30">
        <v>0</v>
      </c>
      <c r="S2245" s="30">
        <v>113.76</v>
      </c>
      <c r="T2245" s="30">
        <v>0</v>
      </c>
      <c r="U2245" s="30">
        <v>0</v>
      </c>
      <c r="V2245" s="30">
        <v>0</v>
      </c>
      <c r="W2245" s="30">
        <v>113.76</v>
      </c>
      <c r="X2245" s="30">
        <v>0</v>
      </c>
      <c r="Y2245" s="30">
        <v>0</v>
      </c>
      <c r="Z2245" s="30">
        <v>113.76</v>
      </c>
      <c r="AA2245" s="30">
        <v>0</v>
      </c>
      <c r="AB2245" s="30">
        <v>0</v>
      </c>
      <c r="AC2245" s="30">
        <v>0</v>
      </c>
      <c r="AD2245" s="30">
        <v>0</v>
      </c>
    </row>
    <row r="2246" spans="1:30" hidden="1">
      <c r="A2246" s="30" t="s">
        <v>11497</v>
      </c>
      <c r="B2246" s="30" t="s">
        <v>11498</v>
      </c>
      <c r="C2246" s="30" t="b">
        <v>1</v>
      </c>
      <c r="D2246" s="30" t="s">
        <v>10931</v>
      </c>
      <c r="E2246" s="30" t="s">
        <v>10932</v>
      </c>
      <c r="F2246" s="30"/>
      <c r="G2246" s="30" t="s">
        <v>10932</v>
      </c>
      <c r="H2246" s="30">
        <v>10</v>
      </c>
      <c r="I2246" s="32">
        <v>42460</v>
      </c>
      <c r="J2246" s="32">
        <v>42388</v>
      </c>
      <c r="K2246" s="32">
        <v>42094</v>
      </c>
      <c r="L2246" s="32">
        <v>41864</v>
      </c>
      <c r="M2246" s="30">
        <v>113.76</v>
      </c>
      <c r="N2246" s="30">
        <v>0</v>
      </c>
      <c r="O2246" s="30">
        <v>0</v>
      </c>
      <c r="P2246" s="30">
        <v>113.76</v>
      </c>
      <c r="Q2246" s="30">
        <v>0</v>
      </c>
      <c r="R2246" s="30">
        <v>0</v>
      </c>
      <c r="S2246" s="30">
        <v>113.76</v>
      </c>
      <c r="T2246" s="30">
        <v>0</v>
      </c>
      <c r="U2246" s="30">
        <v>0</v>
      </c>
      <c r="V2246" s="30">
        <v>0</v>
      </c>
      <c r="W2246" s="30">
        <v>113.76</v>
      </c>
      <c r="X2246" s="30">
        <v>0</v>
      </c>
      <c r="Y2246" s="30">
        <v>0</v>
      </c>
      <c r="Z2246" s="30">
        <v>113.76</v>
      </c>
      <c r="AA2246" s="30">
        <v>0</v>
      </c>
      <c r="AB2246" s="30">
        <v>0</v>
      </c>
      <c r="AC2246" s="30">
        <v>0</v>
      </c>
      <c r="AD2246" s="30">
        <v>0</v>
      </c>
    </row>
    <row r="2247" spans="1:30" s="40" customFormat="1" hidden="1">
      <c r="A2247" s="38" t="s">
        <v>11499</v>
      </c>
      <c r="B2247" s="38" t="s">
        <v>11500</v>
      </c>
      <c r="C2247" s="38" t="b">
        <v>1</v>
      </c>
      <c r="D2247" s="38" t="s">
        <v>2968</v>
      </c>
      <c r="E2247" s="38" t="s">
        <v>11501</v>
      </c>
      <c r="F2247" s="38"/>
      <c r="G2247" s="38" t="s">
        <v>11501</v>
      </c>
      <c r="H2247" s="38">
        <v>10</v>
      </c>
      <c r="I2247" s="39">
        <v>42094</v>
      </c>
      <c r="J2247" s="39">
        <v>42388</v>
      </c>
      <c r="K2247" s="39">
        <v>42082</v>
      </c>
      <c r="L2247" s="39">
        <v>37914</v>
      </c>
      <c r="M2247" s="38">
        <v>235302.06</v>
      </c>
      <c r="N2247" s="38">
        <v>0</v>
      </c>
      <c r="O2247" s="38">
        <v>0</v>
      </c>
      <c r="P2247" s="38">
        <v>0</v>
      </c>
      <c r="Q2247" s="38">
        <v>0</v>
      </c>
      <c r="R2247" s="38">
        <v>0</v>
      </c>
      <c r="S2247" s="38">
        <v>180790.06</v>
      </c>
      <c r="T2247" s="38">
        <v>54512</v>
      </c>
      <c r="U2247" s="38">
        <v>54512</v>
      </c>
      <c r="V2247" s="38">
        <v>0</v>
      </c>
      <c r="W2247" s="38">
        <v>0</v>
      </c>
      <c r="X2247" s="38">
        <v>0</v>
      </c>
      <c r="Y2247" s="38">
        <v>0</v>
      </c>
      <c r="Z2247" s="38">
        <v>180790.06</v>
      </c>
      <c r="AA2247" s="38">
        <v>54512</v>
      </c>
      <c r="AB2247" s="38">
        <v>54512</v>
      </c>
      <c r="AC2247" s="38">
        <v>0</v>
      </c>
      <c r="AD2247" s="38">
        <v>-54512</v>
      </c>
    </row>
    <row r="2248" spans="1:30" hidden="1">
      <c r="A2248" s="30" t="s">
        <v>2969</v>
      </c>
      <c r="B2248" s="30" t="s">
        <v>2970</v>
      </c>
      <c r="C2248" s="30" t="b">
        <v>1</v>
      </c>
      <c r="D2248" s="30" t="s">
        <v>2968</v>
      </c>
      <c r="E2248" s="30" t="s">
        <v>11501</v>
      </c>
      <c r="F2248" s="30"/>
      <c r="G2248" s="30" t="s">
        <v>11501</v>
      </c>
      <c r="H2248" s="30">
        <v>0</v>
      </c>
      <c r="I2248" s="32">
        <v>43190</v>
      </c>
      <c r="J2248" s="32">
        <v>42388</v>
      </c>
      <c r="K2248" s="30"/>
      <c r="L2248" s="32">
        <v>38643</v>
      </c>
      <c r="M2248" s="30">
        <v>147031.72</v>
      </c>
      <c r="N2248" s="30">
        <v>0</v>
      </c>
      <c r="O2248" s="30">
        <v>260.08999999999997</v>
      </c>
      <c r="P2248" s="30">
        <v>3121.03</v>
      </c>
      <c r="Q2248" s="30">
        <v>260.08</v>
      </c>
      <c r="R2248" s="30">
        <v>3121.02</v>
      </c>
      <c r="S2248" s="30">
        <v>145991.38</v>
      </c>
      <c r="T2248" s="30">
        <v>1040.3399999999999</v>
      </c>
      <c r="U2248" s="30">
        <v>1040.3399999999999</v>
      </c>
      <c r="V2248" s="30">
        <v>260.08999999999997</v>
      </c>
      <c r="W2248" s="30">
        <v>3121.03</v>
      </c>
      <c r="X2248" s="30">
        <v>260.08</v>
      </c>
      <c r="Y2248" s="30">
        <v>3121.02</v>
      </c>
      <c r="Z2248" s="30">
        <v>145991.38</v>
      </c>
      <c r="AA2248" s="30">
        <v>17600.93</v>
      </c>
      <c r="AB2248" s="30">
        <v>0</v>
      </c>
      <c r="AC2248" s="30">
        <v>0</v>
      </c>
      <c r="AD2248" s="30">
        <v>0</v>
      </c>
    </row>
    <row r="2249" spans="1:30" s="40" customFormat="1" hidden="1">
      <c r="A2249" s="38" t="s">
        <v>11502</v>
      </c>
      <c r="B2249" s="38" t="s">
        <v>11503</v>
      </c>
      <c r="C2249" s="38" t="b">
        <v>1</v>
      </c>
      <c r="D2249" s="38" t="s">
        <v>2968</v>
      </c>
      <c r="E2249" s="38" t="s">
        <v>11501</v>
      </c>
      <c r="F2249" s="38"/>
      <c r="G2249" s="38" t="s">
        <v>11501</v>
      </c>
      <c r="H2249" s="38">
        <v>10</v>
      </c>
      <c r="I2249" s="39">
        <v>42094</v>
      </c>
      <c r="J2249" s="39">
        <v>42388</v>
      </c>
      <c r="K2249" s="39">
        <v>42082</v>
      </c>
      <c r="L2249" s="39">
        <v>38805</v>
      </c>
      <c r="M2249" s="38">
        <v>201834.99</v>
      </c>
      <c r="N2249" s="38">
        <v>0</v>
      </c>
      <c r="O2249" s="38">
        <v>0</v>
      </c>
      <c r="P2249" s="38">
        <v>13263.35</v>
      </c>
      <c r="Q2249" s="38">
        <v>-489.84</v>
      </c>
      <c r="R2249" s="38">
        <v>0</v>
      </c>
      <c r="S2249" s="38">
        <v>121333.15</v>
      </c>
      <c r="T2249" s="38">
        <v>80501.84</v>
      </c>
      <c r="U2249" s="38">
        <v>80501.84</v>
      </c>
      <c r="V2249" s="38">
        <v>0</v>
      </c>
      <c r="W2249" s="38">
        <v>13263.35</v>
      </c>
      <c r="X2249" s="38">
        <v>-489.84</v>
      </c>
      <c r="Y2249" s="38">
        <v>0</v>
      </c>
      <c r="Z2249" s="38">
        <v>121333.15</v>
      </c>
      <c r="AA2249" s="38">
        <v>80012</v>
      </c>
      <c r="AB2249" s="38">
        <v>80501.84</v>
      </c>
      <c r="AC2249" s="38">
        <v>0</v>
      </c>
      <c r="AD2249" s="38">
        <v>-80501.84</v>
      </c>
    </row>
    <row r="2250" spans="1:30" s="40" customFormat="1" hidden="1">
      <c r="A2250" s="38" t="s">
        <v>2971</v>
      </c>
      <c r="B2250" s="38" t="s">
        <v>2972</v>
      </c>
      <c r="C2250" s="38" t="b">
        <v>1</v>
      </c>
      <c r="D2250" s="38" t="s">
        <v>2968</v>
      </c>
      <c r="E2250" s="38" t="s">
        <v>11501</v>
      </c>
      <c r="F2250" s="38"/>
      <c r="G2250" s="38" t="s">
        <v>11501</v>
      </c>
      <c r="H2250" s="38">
        <v>10</v>
      </c>
      <c r="I2250" s="39">
        <v>42825</v>
      </c>
      <c r="J2250" s="39">
        <v>42388</v>
      </c>
      <c r="K2250" s="39">
        <v>43138</v>
      </c>
      <c r="L2250" s="39">
        <v>39475</v>
      </c>
      <c r="M2250" s="38">
        <v>213246.3</v>
      </c>
      <c r="N2250" s="38">
        <v>69953</v>
      </c>
      <c r="O2250" s="38">
        <v>0</v>
      </c>
      <c r="P2250" s="38">
        <v>8255.68</v>
      </c>
      <c r="Q2250" s="38">
        <v>0</v>
      </c>
      <c r="R2250" s="38">
        <v>0</v>
      </c>
      <c r="S2250" s="38">
        <v>143293.29999999999</v>
      </c>
      <c r="T2250" s="38">
        <v>69953</v>
      </c>
      <c r="U2250" s="38">
        <v>69953</v>
      </c>
      <c r="V2250" s="38">
        <v>0</v>
      </c>
      <c r="W2250" s="38">
        <v>8255.68</v>
      </c>
      <c r="X2250" s="38">
        <v>0</v>
      </c>
      <c r="Y2250" s="38">
        <v>0</v>
      </c>
      <c r="Z2250" s="38">
        <v>143293.29999999999</v>
      </c>
      <c r="AA2250" s="38">
        <v>60174.57</v>
      </c>
      <c r="AB2250" s="38">
        <v>69953</v>
      </c>
      <c r="AC2250" s="38">
        <v>57500</v>
      </c>
      <c r="AD2250" s="38">
        <v>-12453</v>
      </c>
    </row>
    <row r="2251" spans="1:30" hidden="1">
      <c r="A2251" s="30" t="s">
        <v>2973</v>
      </c>
      <c r="B2251" s="30" t="s">
        <v>2974</v>
      </c>
      <c r="C2251" s="30" t="b">
        <v>1</v>
      </c>
      <c r="D2251" s="30" t="s">
        <v>2968</v>
      </c>
      <c r="E2251" s="30" t="s">
        <v>11501</v>
      </c>
      <c r="F2251" s="30"/>
      <c r="G2251" s="30" t="s">
        <v>11501</v>
      </c>
      <c r="H2251" s="30">
        <v>9</v>
      </c>
      <c r="I2251" s="32">
        <v>42825</v>
      </c>
      <c r="J2251" s="32">
        <v>42388</v>
      </c>
      <c r="K2251" s="30"/>
      <c r="L2251" s="32">
        <v>39505</v>
      </c>
      <c r="M2251" s="30">
        <v>153787.51</v>
      </c>
      <c r="N2251" s="30">
        <v>64730</v>
      </c>
      <c r="O2251" s="30">
        <v>0</v>
      </c>
      <c r="P2251" s="30">
        <v>1123.8</v>
      </c>
      <c r="Q2251" s="30">
        <v>0</v>
      </c>
      <c r="R2251" s="30">
        <v>0</v>
      </c>
      <c r="S2251" s="30">
        <v>89057.51</v>
      </c>
      <c r="T2251" s="30">
        <v>64730</v>
      </c>
      <c r="U2251" s="30">
        <v>64730</v>
      </c>
      <c r="V2251" s="30">
        <v>0</v>
      </c>
      <c r="W2251" s="30">
        <v>1123.8</v>
      </c>
      <c r="X2251" s="30">
        <v>0</v>
      </c>
      <c r="Y2251" s="30">
        <v>0</v>
      </c>
      <c r="Z2251" s="30">
        <v>89057.51</v>
      </c>
      <c r="AA2251" s="30">
        <v>46901.63</v>
      </c>
      <c r="AB2251" s="30">
        <v>0</v>
      </c>
      <c r="AC2251" s="30">
        <v>0</v>
      </c>
      <c r="AD2251" s="30">
        <v>0</v>
      </c>
    </row>
    <row r="2252" spans="1:30" s="40" customFormat="1" hidden="1">
      <c r="A2252" s="38" t="s">
        <v>2975</v>
      </c>
      <c r="B2252" s="38" t="s">
        <v>2976</v>
      </c>
      <c r="C2252" s="38" t="b">
        <v>1</v>
      </c>
      <c r="D2252" s="38" t="s">
        <v>2968</v>
      </c>
      <c r="E2252" s="38" t="s">
        <v>11501</v>
      </c>
      <c r="F2252" s="38"/>
      <c r="G2252" s="38" t="s">
        <v>11501</v>
      </c>
      <c r="H2252" s="38">
        <v>10</v>
      </c>
      <c r="I2252" s="39">
        <v>42825</v>
      </c>
      <c r="J2252" s="39">
        <v>42388</v>
      </c>
      <c r="K2252" s="39">
        <v>43138</v>
      </c>
      <c r="L2252" s="39">
        <v>39785</v>
      </c>
      <c r="M2252" s="38">
        <v>217985.85</v>
      </c>
      <c r="N2252" s="38">
        <v>67235</v>
      </c>
      <c r="O2252" s="38">
        <v>0</v>
      </c>
      <c r="P2252" s="38">
        <v>4973.2299999999996</v>
      </c>
      <c r="Q2252" s="38">
        <v>0</v>
      </c>
      <c r="R2252" s="38">
        <v>0</v>
      </c>
      <c r="S2252" s="38">
        <v>150750.85</v>
      </c>
      <c r="T2252" s="38">
        <v>67235</v>
      </c>
      <c r="U2252" s="38">
        <v>67235</v>
      </c>
      <c r="V2252" s="38">
        <v>0</v>
      </c>
      <c r="W2252" s="38">
        <v>4973.2299999999996</v>
      </c>
      <c r="X2252" s="38">
        <v>0</v>
      </c>
      <c r="Y2252" s="38">
        <v>0</v>
      </c>
      <c r="Z2252" s="38">
        <v>150750.85</v>
      </c>
      <c r="AA2252" s="38">
        <v>67235</v>
      </c>
      <c r="AB2252" s="38">
        <v>67235</v>
      </c>
      <c r="AC2252" s="38">
        <v>57500</v>
      </c>
      <c r="AD2252" s="38">
        <v>-9735</v>
      </c>
    </row>
    <row r="2253" spans="1:30" hidden="1">
      <c r="A2253" s="30" t="s">
        <v>2977</v>
      </c>
      <c r="B2253" s="30" t="s">
        <v>2978</v>
      </c>
      <c r="C2253" s="30" t="b">
        <v>1</v>
      </c>
      <c r="D2253" s="30" t="s">
        <v>2968</v>
      </c>
      <c r="E2253" s="30" t="s">
        <v>11501</v>
      </c>
      <c r="F2253" s="30"/>
      <c r="G2253" s="30" t="s">
        <v>11501</v>
      </c>
      <c r="H2253" s="30">
        <v>9</v>
      </c>
      <c r="I2253" s="32">
        <v>43159</v>
      </c>
      <c r="J2253" s="32">
        <v>42388</v>
      </c>
      <c r="K2253" s="30"/>
      <c r="L2253" s="32">
        <v>39526</v>
      </c>
      <c r="M2253" s="30">
        <v>205129.32</v>
      </c>
      <c r="N2253" s="30">
        <v>0</v>
      </c>
      <c r="O2253" s="30">
        <v>1586.33</v>
      </c>
      <c r="P2253" s="30">
        <v>19035.96</v>
      </c>
      <c r="Q2253" s="30">
        <v>1586.32</v>
      </c>
      <c r="R2253" s="30">
        <v>17449.57</v>
      </c>
      <c r="S2253" s="30">
        <v>205129.32</v>
      </c>
      <c r="T2253" s="30">
        <v>0</v>
      </c>
      <c r="U2253" s="30">
        <v>0</v>
      </c>
      <c r="V2253" s="30">
        <v>1586.33</v>
      </c>
      <c r="W2253" s="30">
        <v>19035.96</v>
      </c>
      <c r="X2253" s="30">
        <v>1586.32</v>
      </c>
      <c r="Y2253" s="30">
        <v>17449.57</v>
      </c>
      <c r="Z2253" s="30">
        <v>205129.32</v>
      </c>
      <c r="AA2253" s="30">
        <v>37772.54</v>
      </c>
      <c r="AB2253" s="30">
        <v>0</v>
      </c>
      <c r="AC2253" s="30">
        <v>0</v>
      </c>
      <c r="AD2253" s="30">
        <v>0</v>
      </c>
    </row>
    <row r="2254" spans="1:30" hidden="1">
      <c r="A2254" s="30" t="s">
        <v>2979</v>
      </c>
      <c r="B2254" s="30" t="s">
        <v>2980</v>
      </c>
      <c r="C2254" s="30" t="b">
        <v>1</v>
      </c>
      <c r="D2254" s="30" t="s">
        <v>2968</v>
      </c>
      <c r="E2254" s="30" t="s">
        <v>11501</v>
      </c>
      <c r="F2254" s="30"/>
      <c r="G2254" s="30" t="s">
        <v>11501</v>
      </c>
      <c r="H2254" s="30">
        <v>9</v>
      </c>
      <c r="I2254" s="32">
        <v>42825</v>
      </c>
      <c r="J2254" s="32">
        <v>42388</v>
      </c>
      <c r="K2254" s="30"/>
      <c r="L2254" s="32">
        <v>39736</v>
      </c>
      <c r="M2254" s="30">
        <v>170658.78</v>
      </c>
      <c r="N2254" s="30">
        <v>75787</v>
      </c>
      <c r="O2254" s="30">
        <v>0</v>
      </c>
      <c r="P2254" s="30">
        <v>5525.16</v>
      </c>
      <c r="Q2254" s="30">
        <v>0</v>
      </c>
      <c r="R2254" s="30">
        <v>0</v>
      </c>
      <c r="S2254" s="30">
        <v>94871.78</v>
      </c>
      <c r="T2254" s="30">
        <v>75787</v>
      </c>
      <c r="U2254" s="30">
        <v>75787</v>
      </c>
      <c r="V2254" s="30">
        <v>0</v>
      </c>
      <c r="W2254" s="30">
        <v>5525.16</v>
      </c>
      <c r="X2254" s="30">
        <v>0</v>
      </c>
      <c r="Y2254" s="30">
        <v>0</v>
      </c>
      <c r="Z2254" s="30">
        <v>94871.78</v>
      </c>
      <c r="AA2254" s="30">
        <v>71840.22</v>
      </c>
      <c r="AB2254" s="30">
        <v>0</v>
      </c>
      <c r="AC2254" s="30">
        <v>0</v>
      </c>
      <c r="AD2254" s="30">
        <v>0</v>
      </c>
    </row>
    <row r="2255" spans="1:30" s="40" customFormat="1" hidden="1">
      <c r="A2255" s="38" t="s">
        <v>11504</v>
      </c>
      <c r="B2255" s="38" t="s">
        <v>11505</v>
      </c>
      <c r="C2255" s="38" t="b">
        <v>1</v>
      </c>
      <c r="D2255" s="38" t="s">
        <v>2968</v>
      </c>
      <c r="E2255" s="38" t="s">
        <v>11501</v>
      </c>
      <c r="F2255" s="38"/>
      <c r="G2255" s="38" t="s">
        <v>11501</v>
      </c>
      <c r="H2255" s="38">
        <v>10</v>
      </c>
      <c r="I2255" s="39">
        <v>42247</v>
      </c>
      <c r="J2255" s="39">
        <v>42388</v>
      </c>
      <c r="K2255" s="39">
        <v>42247</v>
      </c>
      <c r="L2255" s="39">
        <v>39535</v>
      </c>
      <c r="M2255" s="38">
        <v>168140</v>
      </c>
      <c r="N2255" s="38">
        <v>0</v>
      </c>
      <c r="O2255" s="38">
        <v>2157.09</v>
      </c>
      <c r="P2255" s="38">
        <v>0</v>
      </c>
      <c r="Q2255" s="38">
        <v>2157.09</v>
      </c>
      <c r="R2255" s="38">
        <v>10785.45</v>
      </c>
      <c r="S2255" s="38">
        <v>103427.45</v>
      </c>
      <c r="T2255" s="38">
        <v>64712.55</v>
      </c>
      <c r="U2255" s="38">
        <v>64712.55</v>
      </c>
      <c r="V2255" s="38">
        <v>2157.09</v>
      </c>
      <c r="W2255" s="38">
        <v>0</v>
      </c>
      <c r="X2255" s="38">
        <v>2157.09</v>
      </c>
      <c r="Y2255" s="38">
        <v>10785.45</v>
      </c>
      <c r="Z2255" s="38">
        <v>103427.45</v>
      </c>
      <c r="AA2255" s="38">
        <v>75498</v>
      </c>
      <c r="AB2255" s="38">
        <v>64712.55</v>
      </c>
      <c r="AC2255" s="38">
        <v>83000</v>
      </c>
      <c r="AD2255" s="38">
        <v>18287.45</v>
      </c>
    </row>
    <row r="2256" spans="1:30" hidden="1">
      <c r="A2256" s="30" t="s">
        <v>2981</v>
      </c>
      <c r="B2256" s="30" t="s">
        <v>2982</v>
      </c>
      <c r="C2256" s="30" t="b">
        <v>1</v>
      </c>
      <c r="D2256" s="30" t="s">
        <v>2968</v>
      </c>
      <c r="E2256" s="30" t="s">
        <v>11501</v>
      </c>
      <c r="F2256" s="30" t="s">
        <v>10534</v>
      </c>
      <c r="G2256" s="30" t="s">
        <v>11501</v>
      </c>
      <c r="H2256" s="30">
        <v>0</v>
      </c>
      <c r="I2256" s="32">
        <v>43190</v>
      </c>
      <c r="J2256" s="32">
        <v>42403</v>
      </c>
      <c r="K2256" s="30"/>
      <c r="L2256" s="32">
        <v>42104</v>
      </c>
      <c r="M2256" s="30">
        <v>493438.66</v>
      </c>
      <c r="N2256" s="30">
        <v>66461.5</v>
      </c>
      <c r="O2256" s="30">
        <v>8539.9</v>
      </c>
      <c r="P2256" s="30">
        <v>102478.69</v>
      </c>
      <c r="Q2256" s="30">
        <v>8539.89</v>
      </c>
      <c r="R2256" s="30">
        <v>102478.74</v>
      </c>
      <c r="S2256" s="30">
        <v>288481.18</v>
      </c>
      <c r="T2256" s="30">
        <v>204957.48</v>
      </c>
      <c r="U2256" s="30">
        <v>204957.48</v>
      </c>
      <c r="V2256" s="30">
        <v>8539.9</v>
      </c>
      <c r="W2256" s="30">
        <v>102478.69</v>
      </c>
      <c r="X2256" s="30">
        <v>8539.89</v>
      </c>
      <c r="Y2256" s="30">
        <v>102478.74</v>
      </c>
      <c r="Z2256" s="30">
        <v>288481.18</v>
      </c>
      <c r="AA2256" s="30">
        <v>396834.94</v>
      </c>
      <c r="AB2256" s="30">
        <v>0</v>
      </c>
      <c r="AC2256" s="30">
        <v>0</v>
      </c>
      <c r="AD2256" s="30">
        <v>0</v>
      </c>
    </row>
    <row r="2257" spans="1:30" hidden="1">
      <c r="A2257" s="30" t="s">
        <v>4635</v>
      </c>
      <c r="B2257" s="30" t="s">
        <v>4679</v>
      </c>
      <c r="C2257" s="30" t="b">
        <v>1</v>
      </c>
      <c r="D2257" s="30" t="s">
        <v>2968</v>
      </c>
      <c r="E2257" s="30" t="s">
        <v>11501</v>
      </c>
      <c r="F2257" s="30"/>
      <c r="G2257" s="30" t="s">
        <v>11501</v>
      </c>
      <c r="H2257" s="30">
        <v>0</v>
      </c>
      <c r="I2257" s="32">
        <v>43190</v>
      </c>
      <c r="J2257" s="32">
        <v>43138</v>
      </c>
      <c r="K2257" s="30"/>
      <c r="L2257" s="32">
        <v>43138</v>
      </c>
      <c r="M2257" s="30">
        <v>471112.52</v>
      </c>
      <c r="N2257" s="30">
        <v>60000</v>
      </c>
      <c r="O2257" s="30">
        <v>2477.94</v>
      </c>
      <c r="P2257" s="30">
        <v>0</v>
      </c>
      <c r="Q2257" s="30">
        <v>3925.94</v>
      </c>
      <c r="R2257" s="30">
        <v>6403.88</v>
      </c>
      <c r="S2257" s="30">
        <v>6403.88</v>
      </c>
      <c r="T2257" s="30">
        <v>464708.64</v>
      </c>
      <c r="U2257" s="30">
        <v>464708.64</v>
      </c>
      <c r="V2257" s="30">
        <v>2477.94</v>
      </c>
      <c r="W2257" s="30">
        <v>0</v>
      </c>
      <c r="X2257" s="30">
        <v>3925.94</v>
      </c>
      <c r="Y2257" s="30">
        <v>6403.88</v>
      </c>
      <c r="Z2257" s="30">
        <v>6403.88</v>
      </c>
      <c r="AA2257" s="30">
        <v>471112.52</v>
      </c>
      <c r="AB2257" s="30">
        <v>0</v>
      </c>
      <c r="AC2257" s="30">
        <v>0</v>
      </c>
      <c r="AD2257" s="30">
        <v>0</v>
      </c>
    </row>
    <row r="2258" spans="1:30" hidden="1">
      <c r="A2258" s="30" t="s">
        <v>11506</v>
      </c>
      <c r="B2258" s="30" t="s">
        <v>11507</v>
      </c>
      <c r="C2258" s="30" t="b">
        <v>1</v>
      </c>
      <c r="D2258" s="30" t="s">
        <v>11508</v>
      </c>
      <c r="E2258" s="30" t="s">
        <v>11509</v>
      </c>
      <c r="F2258" s="30" t="s">
        <v>10534</v>
      </c>
      <c r="G2258" s="30" t="s">
        <v>10492</v>
      </c>
      <c r="H2258" s="30">
        <v>0</v>
      </c>
      <c r="I2258" s="32">
        <v>43190</v>
      </c>
      <c r="J2258" s="32">
        <v>42706</v>
      </c>
      <c r="K2258" s="30"/>
      <c r="L2258" s="32">
        <v>42705</v>
      </c>
      <c r="M2258" s="30">
        <v>57283.87</v>
      </c>
      <c r="N2258" s="30">
        <v>0</v>
      </c>
      <c r="O2258" s="30">
        <v>1193.4100000000001</v>
      </c>
      <c r="P2258" s="30">
        <v>4796.53</v>
      </c>
      <c r="Q2258" s="30">
        <v>1193.4100000000001</v>
      </c>
      <c r="R2258" s="30">
        <v>14320.92</v>
      </c>
      <c r="S2258" s="30">
        <v>19117.45</v>
      </c>
      <c r="T2258" s="30">
        <v>38166.42</v>
      </c>
      <c r="U2258" s="30">
        <v>38166.42</v>
      </c>
      <c r="V2258" s="30">
        <v>1193.4100000000001</v>
      </c>
      <c r="W2258" s="30">
        <v>4796.53</v>
      </c>
      <c r="X2258" s="30">
        <v>1193.4100000000001</v>
      </c>
      <c r="Y2258" s="30">
        <v>14320.92</v>
      </c>
      <c r="Z2258" s="30">
        <v>19117.45</v>
      </c>
      <c r="AA2258" s="30">
        <v>57283.87</v>
      </c>
      <c r="AB2258" s="30">
        <v>0</v>
      </c>
      <c r="AC2258" s="30">
        <v>0</v>
      </c>
      <c r="AD2258" s="30">
        <v>0</v>
      </c>
    </row>
    <row r="2259" spans="1:30" hidden="1">
      <c r="A2259" s="30" t="s">
        <v>11510</v>
      </c>
      <c r="B2259" s="30" t="s">
        <v>11511</v>
      </c>
      <c r="C2259" s="30" t="b">
        <v>1</v>
      </c>
      <c r="D2259" s="30" t="s">
        <v>11508</v>
      </c>
      <c r="E2259" s="30" t="s">
        <v>11509</v>
      </c>
      <c r="F2259" s="30"/>
      <c r="G2259" s="30" t="s">
        <v>10492</v>
      </c>
      <c r="H2259" s="30">
        <v>9</v>
      </c>
      <c r="I2259" s="32">
        <v>42825</v>
      </c>
      <c r="J2259" s="32">
        <v>42388</v>
      </c>
      <c r="K2259" s="30"/>
      <c r="L2259" s="32">
        <v>40497</v>
      </c>
      <c r="M2259" s="30">
        <v>21226.799999999999</v>
      </c>
      <c r="N2259" s="30">
        <v>0</v>
      </c>
      <c r="O2259" s="30">
        <v>0</v>
      </c>
      <c r="P2259" s="30">
        <v>0</v>
      </c>
      <c r="Q2259" s="30">
        <v>0</v>
      </c>
      <c r="R2259" s="30">
        <v>0</v>
      </c>
      <c r="S2259" s="30">
        <v>21226.799999999999</v>
      </c>
      <c r="T2259" s="30">
        <v>0</v>
      </c>
      <c r="U2259" s="30">
        <v>0</v>
      </c>
      <c r="V2259" s="30">
        <v>0</v>
      </c>
      <c r="W2259" s="30">
        <v>0</v>
      </c>
      <c r="X2259" s="30">
        <v>0</v>
      </c>
      <c r="Y2259" s="30">
        <v>0</v>
      </c>
      <c r="Z2259" s="30">
        <v>21226.799999999999</v>
      </c>
      <c r="AA2259" s="30">
        <v>21226.799999999999</v>
      </c>
      <c r="AB2259" s="30">
        <v>0</v>
      </c>
      <c r="AC2259" s="30">
        <v>0</v>
      </c>
      <c r="AD2259" s="30">
        <v>0</v>
      </c>
    </row>
    <row r="2260" spans="1:30" hidden="1">
      <c r="A2260" s="30" t="s">
        <v>11512</v>
      </c>
      <c r="B2260" s="30" t="s">
        <v>11513</v>
      </c>
      <c r="C2260" s="30" t="b">
        <v>1</v>
      </c>
      <c r="D2260" s="30" t="s">
        <v>11508</v>
      </c>
      <c r="E2260" s="30" t="s">
        <v>11509</v>
      </c>
      <c r="F2260" s="30"/>
      <c r="G2260" s="30" t="s">
        <v>10492</v>
      </c>
      <c r="H2260" s="30">
        <v>9</v>
      </c>
      <c r="I2260" s="32">
        <v>42825</v>
      </c>
      <c r="J2260" s="32">
        <v>42388</v>
      </c>
      <c r="K2260" s="30"/>
      <c r="L2260" s="32">
        <v>40647</v>
      </c>
      <c r="M2260" s="30">
        <v>34100.82</v>
      </c>
      <c r="N2260" s="30">
        <v>0</v>
      </c>
      <c r="O2260" s="30">
        <v>0</v>
      </c>
      <c r="P2260" s="30">
        <v>0</v>
      </c>
      <c r="Q2260" s="30">
        <v>0</v>
      </c>
      <c r="R2260" s="30">
        <v>0</v>
      </c>
      <c r="S2260" s="30">
        <v>34100.82</v>
      </c>
      <c r="T2260" s="30">
        <v>0</v>
      </c>
      <c r="U2260" s="30">
        <v>0</v>
      </c>
      <c r="V2260" s="30">
        <v>0</v>
      </c>
      <c r="W2260" s="30">
        <v>0</v>
      </c>
      <c r="X2260" s="30">
        <v>0</v>
      </c>
      <c r="Y2260" s="30">
        <v>0</v>
      </c>
      <c r="Z2260" s="30">
        <v>34100.82</v>
      </c>
      <c r="AA2260" s="30">
        <v>0</v>
      </c>
      <c r="AB2260" s="30">
        <v>0</v>
      </c>
      <c r="AC2260" s="30">
        <v>0</v>
      </c>
      <c r="AD2260" s="30">
        <v>0</v>
      </c>
    </row>
    <row r="2261" spans="1:30" hidden="1">
      <c r="A2261" s="30" t="s">
        <v>11514</v>
      </c>
      <c r="B2261" s="30" t="s">
        <v>11515</v>
      </c>
      <c r="C2261" s="30" t="b">
        <v>1</v>
      </c>
      <c r="D2261" s="30" t="s">
        <v>11508</v>
      </c>
      <c r="E2261" s="30" t="s">
        <v>11509</v>
      </c>
      <c r="F2261" s="30"/>
      <c r="G2261" s="30" t="s">
        <v>10492</v>
      </c>
      <c r="H2261" s="30">
        <v>9</v>
      </c>
      <c r="I2261" s="32">
        <v>42825</v>
      </c>
      <c r="J2261" s="32">
        <v>42388</v>
      </c>
      <c r="K2261" s="30"/>
      <c r="L2261" s="32">
        <v>40767</v>
      </c>
      <c r="M2261" s="30">
        <v>17516.099999999999</v>
      </c>
      <c r="N2261" s="30">
        <v>0</v>
      </c>
      <c r="O2261" s="30">
        <v>74.569999999999993</v>
      </c>
      <c r="P2261" s="30">
        <v>298.29000000000002</v>
      </c>
      <c r="Q2261" s="30">
        <v>0</v>
      </c>
      <c r="R2261" s="30">
        <v>0</v>
      </c>
      <c r="S2261" s="30">
        <v>17516.099999999999</v>
      </c>
      <c r="T2261" s="30">
        <v>0</v>
      </c>
      <c r="U2261" s="30">
        <v>0</v>
      </c>
      <c r="V2261" s="30">
        <v>74.569999999999993</v>
      </c>
      <c r="W2261" s="30">
        <v>298.29000000000002</v>
      </c>
      <c r="X2261" s="30">
        <v>0</v>
      </c>
      <c r="Y2261" s="30">
        <v>0</v>
      </c>
      <c r="Z2261" s="30">
        <v>17516.099999999999</v>
      </c>
      <c r="AA2261" s="30">
        <v>0</v>
      </c>
      <c r="AB2261" s="30">
        <v>0</v>
      </c>
      <c r="AC2261" s="30">
        <v>0</v>
      </c>
      <c r="AD2261" s="30">
        <v>0</v>
      </c>
    </row>
    <row r="2262" spans="1:30" hidden="1">
      <c r="A2262" s="30" t="s">
        <v>11516</v>
      </c>
      <c r="B2262" s="30" t="s">
        <v>11517</v>
      </c>
      <c r="C2262" s="30" t="b">
        <v>1</v>
      </c>
      <c r="D2262" s="30" t="s">
        <v>11508</v>
      </c>
      <c r="E2262" s="30" t="s">
        <v>11509</v>
      </c>
      <c r="F2262" s="30"/>
      <c r="G2262" s="30" t="s">
        <v>10492</v>
      </c>
      <c r="H2262" s="30">
        <v>9</v>
      </c>
      <c r="I2262" s="32">
        <v>42825</v>
      </c>
      <c r="J2262" s="32">
        <v>42388</v>
      </c>
      <c r="K2262" s="30"/>
      <c r="L2262" s="32">
        <v>40767</v>
      </c>
      <c r="M2262" s="30">
        <v>4504.1400000000003</v>
      </c>
      <c r="N2262" s="30">
        <v>0</v>
      </c>
      <c r="O2262" s="30">
        <v>0</v>
      </c>
      <c r="P2262" s="30">
        <v>0</v>
      </c>
      <c r="Q2262" s="30">
        <v>0</v>
      </c>
      <c r="R2262" s="30">
        <v>0</v>
      </c>
      <c r="S2262" s="30">
        <v>4504.1400000000003</v>
      </c>
      <c r="T2262" s="30">
        <v>0</v>
      </c>
      <c r="U2262" s="30">
        <v>0</v>
      </c>
      <c r="V2262" s="30">
        <v>0</v>
      </c>
      <c r="W2262" s="30">
        <v>0</v>
      </c>
      <c r="X2262" s="30">
        <v>0</v>
      </c>
      <c r="Y2262" s="30">
        <v>0</v>
      </c>
      <c r="Z2262" s="30">
        <v>4504.1400000000003</v>
      </c>
      <c r="AA2262" s="30">
        <v>0</v>
      </c>
      <c r="AB2262" s="30">
        <v>0</v>
      </c>
      <c r="AC2262" s="30">
        <v>0</v>
      </c>
      <c r="AD2262" s="30">
        <v>0</v>
      </c>
    </row>
    <row r="2263" spans="1:30" hidden="1">
      <c r="A2263" s="30" t="s">
        <v>11518</v>
      </c>
      <c r="B2263" s="30" t="s">
        <v>11519</v>
      </c>
      <c r="C2263" s="30" t="b">
        <v>1</v>
      </c>
      <c r="D2263" s="30" t="s">
        <v>11508</v>
      </c>
      <c r="E2263" s="30" t="s">
        <v>11509</v>
      </c>
      <c r="F2263" s="30"/>
      <c r="G2263" s="30" t="s">
        <v>10492</v>
      </c>
      <c r="H2263" s="30">
        <v>9</v>
      </c>
      <c r="I2263" s="32">
        <v>42825</v>
      </c>
      <c r="J2263" s="32">
        <v>42388</v>
      </c>
      <c r="K2263" s="30"/>
      <c r="L2263" s="32">
        <v>40767</v>
      </c>
      <c r="M2263" s="30">
        <v>6743.1</v>
      </c>
      <c r="N2263" s="30">
        <v>0</v>
      </c>
      <c r="O2263" s="30">
        <v>28.68</v>
      </c>
      <c r="P2263" s="30">
        <v>114.74</v>
      </c>
      <c r="Q2263" s="30">
        <v>0</v>
      </c>
      <c r="R2263" s="30">
        <v>0</v>
      </c>
      <c r="S2263" s="30">
        <v>6743.1</v>
      </c>
      <c r="T2263" s="30">
        <v>0</v>
      </c>
      <c r="U2263" s="30">
        <v>0</v>
      </c>
      <c r="V2263" s="30">
        <v>28.68</v>
      </c>
      <c r="W2263" s="30">
        <v>114.74</v>
      </c>
      <c r="X2263" s="30">
        <v>0</v>
      </c>
      <c r="Y2263" s="30">
        <v>0</v>
      </c>
      <c r="Z2263" s="30">
        <v>6743.1</v>
      </c>
      <c r="AA2263" s="30">
        <v>0</v>
      </c>
      <c r="AB2263" s="30">
        <v>0</v>
      </c>
      <c r="AC2263" s="30">
        <v>0</v>
      </c>
      <c r="AD2263" s="30">
        <v>0</v>
      </c>
    </row>
    <row r="2264" spans="1:30" hidden="1">
      <c r="A2264" s="30" t="s">
        <v>11520</v>
      </c>
      <c r="B2264" s="30" t="s">
        <v>11521</v>
      </c>
      <c r="C2264" s="30" t="b">
        <v>1</v>
      </c>
      <c r="D2264" s="30" t="s">
        <v>11508</v>
      </c>
      <c r="E2264" s="30" t="s">
        <v>11509</v>
      </c>
      <c r="F2264" s="30"/>
      <c r="G2264" s="30" t="s">
        <v>10492</v>
      </c>
      <c r="H2264" s="30">
        <v>9</v>
      </c>
      <c r="I2264" s="32">
        <v>42825</v>
      </c>
      <c r="J2264" s="32">
        <v>42388</v>
      </c>
      <c r="K2264" s="30"/>
      <c r="L2264" s="32">
        <v>40767</v>
      </c>
      <c r="M2264" s="30">
        <v>1733.94</v>
      </c>
      <c r="N2264" s="30">
        <v>0</v>
      </c>
      <c r="O2264" s="30">
        <v>0</v>
      </c>
      <c r="P2264" s="30">
        <v>0</v>
      </c>
      <c r="Q2264" s="30">
        <v>0</v>
      </c>
      <c r="R2264" s="30">
        <v>0</v>
      </c>
      <c r="S2264" s="30">
        <v>1733.94</v>
      </c>
      <c r="T2264" s="30">
        <v>0</v>
      </c>
      <c r="U2264" s="30">
        <v>0</v>
      </c>
      <c r="V2264" s="30">
        <v>0</v>
      </c>
      <c r="W2264" s="30">
        <v>0</v>
      </c>
      <c r="X2264" s="30">
        <v>0</v>
      </c>
      <c r="Y2264" s="30">
        <v>0</v>
      </c>
      <c r="Z2264" s="30">
        <v>1733.94</v>
      </c>
      <c r="AA2264" s="30">
        <v>0</v>
      </c>
      <c r="AB2264" s="30">
        <v>0</v>
      </c>
      <c r="AC2264" s="30">
        <v>0</v>
      </c>
      <c r="AD2264" s="30">
        <v>0</v>
      </c>
    </row>
    <row r="2265" spans="1:30" hidden="1">
      <c r="A2265" s="30" t="s">
        <v>11522</v>
      </c>
      <c r="B2265" s="30" t="s">
        <v>11523</v>
      </c>
      <c r="C2265" s="30" t="b">
        <v>1</v>
      </c>
      <c r="D2265" s="30" t="s">
        <v>11508</v>
      </c>
      <c r="E2265" s="30" t="s">
        <v>11509</v>
      </c>
      <c r="F2265" s="30"/>
      <c r="G2265" s="30" t="s">
        <v>10492</v>
      </c>
      <c r="H2265" s="30">
        <v>9</v>
      </c>
      <c r="I2265" s="32">
        <v>42825</v>
      </c>
      <c r="J2265" s="32">
        <v>42388</v>
      </c>
      <c r="K2265" s="30"/>
      <c r="L2265" s="32">
        <v>40767</v>
      </c>
      <c r="M2265" s="30">
        <v>13486.2</v>
      </c>
      <c r="N2265" s="30">
        <v>0</v>
      </c>
      <c r="O2265" s="30">
        <v>57.38</v>
      </c>
      <c r="P2265" s="30">
        <v>229.53</v>
      </c>
      <c r="Q2265" s="30">
        <v>0</v>
      </c>
      <c r="R2265" s="30">
        <v>0</v>
      </c>
      <c r="S2265" s="30">
        <v>13486.2</v>
      </c>
      <c r="T2265" s="30">
        <v>0</v>
      </c>
      <c r="U2265" s="30">
        <v>0</v>
      </c>
      <c r="V2265" s="30">
        <v>57.38</v>
      </c>
      <c r="W2265" s="30">
        <v>229.53</v>
      </c>
      <c r="X2265" s="30">
        <v>0</v>
      </c>
      <c r="Y2265" s="30">
        <v>0</v>
      </c>
      <c r="Z2265" s="30">
        <v>13486.2</v>
      </c>
      <c r="AA2265" s="30">
        <v>0</v>
      </c>
      <c r="AB2265" s="30">
        <v>0</v>
      </c>
      <c r="AC2265" s="30">
        <v>0</v>
      </c>
      <c r="AD2265" s="30">
        <v>0</v>
      </c>
    </row>
    <row r="2266" spans="1:30" hidden="1">
      <c r="A2266" s="30" t="s">
        <v>11524</v>
      </c>
      <c r="B2266" s="30" t="s">
        <v>11525</v>
      </c>
      <c r="C2266" s="30" t="b">
        <v>1</v>
      </c>
      <c r="D2266" s="30" t="s">
        <v>11508</v>
      </c>
      <c r="E2266" s="30" t="s">
        <v>11509</v>
      </c>
      <c r="F2266" s="30"/>
      <c r="G2266" s="30" t="s">
        <v>10492</v>
      </c>
      <c r="H2266" s="30">
        <v>9</v>
      </c>
      <c r="I2266" s="32">
        <v>42825</v>
      </c>
      <c r="J2266" s="32">
        <v>42388</v>
      </c>
      <c r="K2266" s="30"/>
      <c r="L2266" s="32">
        <v>40767</v>
      </c>
      <c r="M2266" s="30">
        <v>3467.88</v>
      </c>
      <c r="N2266" s="30">
        <v>0</v>
      </c>
      <c r="O2266" s="30">
        <v>0</v>
      </c>
      <c r="P2266" s="30">
        <v>0</v>
      </c>
      <c r="Q2266" s="30">
        <v>0</v>
      </c>
      <c r="R2266" s="30">
        <v>0</v>
      </c>
      <c r="S2266" s="30">
        <v>3467.88</v>
      </c>
      <c r="T2266" s="30">
        <v>0</v>
      </c>
      <c r="U2266" s="30">
        <v>0</v>
      </c>
      <c r="V2266" s="30">
        <v>0</v>
      </c>
      <c r="W2266" s="30">
        <v>0</v>
      </c>
      <c r="X2266" s="30">
        <v>0</v>
      </c>
      <c r="Y2266" s="30">
        <v>0</v>
      </c>
      <c r="Z2266" s="30">
        <v>3467.88</v>
      </c>
      <c r="AA2266" s="30">
        <v>0</v>
      </c>
      <c r="AB2266" s="30">
        <v>0</v>
      </c>
      <c r="AC2266" s="30">
        <v>0</v>
      </c>
      <c r="AD2266" s="30">
        <v>0</v>
      </c>
    </row>
    <row r="2267" spans="1:30" hidden="1">
      <c r="A2267" s="30" t="s">
        <v>11526</v>
      </c>
      <c r="B2267" s="30" t="s">
        <v>11527</v>
      </c>
      <c r="C2267" s="30" t="b">
        <v>1</v>
      </c>
      <c r="D2267" s="30" t="s">
        <v>11508</v>
      </c>
      <c r="E2267" s="30" t="s">
        <v>11509</v>
      </c>
      <c r="F2267" s="30"/>
      <c r="G2267" s="30" t="s">
        <v>10492</v>
      </c>
      <c r="H2267" s="30">
        <v>9</v>
      </c>
      <c r="I2267" s="32">
        <v>42825</v>
      </c>
      <c r="J2267" s="32">
        <v>42388</v>
      </c>
      <c r="K2267" s="30"/>
      <c r="L2267" s="32">
        <v>40288</v>
      </c>
      <c r="M2267" s="30">
        <v>228</v>
      </c>
      <c r="N2267" s="30">
        <v>0</v>
      </c>
      <c r="O2267" s="30">
        <v>0</v>
      </c>
      <c r="P2267" s="30">
        <v>0</v>
      </c>
      <c r="Q2267" s="30">
        <v>0</v>
      </c>
      <c r="R2267" s="30">
        <v>0</v>
      </c>
      <c r="S2267" s="30">
        <v>228</v>
      </c>
      <c r="T2267" s="30">
        <v>0</v>
      </c>
      <c r="U2267" s="30">
        <v>0</v>
      </c>
      <c r="V2267" s="30">
        <v>0</v>
      </c>
      <c r="W2267" s="30">
        <v>0</v>
      </c>
      <c r="X2267" s="30">
        <v>0</v>
      </c>
      <c r="Y2267" s="30">
        <v>0</v>
      </c>
      <c r="Z2267" s="30">
        <v>228</v>
      </c>
      <c r="AA2267" s="30">
        <v>0</v>
      </c>
      <c r="AB2267" s="30">
        <v>0</v>
      </c>
      <c r="AC2267" s="30">
        <v>0</v>
      </c>
      <c r="AD2267" s="30">
        <v>0</v>
      </c>
    </row>
    <row r="2268" spans="1:30" hidden="1">
      <c r="A2268" s="30" t="s">
        <v>11528</v>
      </c>
      <c r="B2268" s="30" t="s">
        <v>11529</v>
      </c>
      <c r="C2268" s="30" t="b">
        <v>1</v>
      </c>
      <c r="D2268" s="30" t="s">
        <v>11508</v>
      </c>
      <c r="E2268" s="30" t="s">
        <v>11509</v>
      </c>
      <c r="F2268" s="30"/>
      <c r="G2268" s="30" t="s">
        <v>10492</v>
      </c>
      <c r="H2268" s="30">
        <v>10</v>
      </c>
      <c r="I2268" s="32">
        <v>42613</v>
      </c>
      <c r="J2268" s="32">
        <v>42388</v>
      </c>
      <c r="K2268" s="32">
        <v>42643</v>
      </c>
      <c r="L2268" s="32">
        <v>41361</v>
      </c>
      <c r="M2268" s="30">
        <v>11626.86</v>
      </c>
      <c r="N2268" s="30">
        <v>0</v>
      </c>
      <c r="O2268" s="30">
        <v>0</v>
      </c>
      <c r="P2268" s="30">
        <v>0.86</v>
      </c>
      <c r="Q2268" s="30">
        <v>0</v>
      </c>
      <c r="R2268" s="30">
        <v>0</v>
      </c>
      <c r="S2268" s="30">
        <v>11626.86</v>
      </c>
      <c r="T2268" s="30">
        <v>0</v>
      </c>
      <c r="U2268" s="30">
        <v>0</v>
      </c>
      <c r="V2268" s="30">
        <v>0</v>
      </c>
      <c r="W2268" s="30">
        <v>0.86</v>
      </c>
      <c r="X2268" s="30">
        <v>0</v>
      </c>
      <c r="Y2268" s="30">
        <v>0</v>
      </c>
      <c r="Z2268" s="30">
        <v>11626.86</v>
      </c>
      <c r="AA2268" s="30">
        <v>0</v>
      </c>
      <c r="AB2268" s="30">
        <v>0</v>
      </c>
      <c r="AC2268" s="30">
        <v>0</v>
      </c>
      <c r="AD2268" s="30">
        <v>0</v>
      </c>
    </row>
    <row r="2269" spans="1:30" hidden="1">
      <c r="A2269" s="30" t="s">
        <v>11530</v>
      </c>
      <c r="B2269" s="30" t="s">
        <v>11531</v>
      </c>
      <c r="C2269" s="30" t="b">
        <v>1</v>
      </c>
      <c r="D2269" s="30" t="s">
        <v>11508</v>
      </c>
      <c r="E2269" s="30" t="s">
        <v>11509</v>
      </c>
      <c r="F2269" s="30"/>
      <c r="G2269" s="30" t="s">
        <v>10492</v>
      </c>
      <c r="H2269" s="30">
        <v>10</v>
      </c>
      <c r="I2269" s="32">
        <v>42613</v>
      </c>
      <c r="J2269" s="32">
        <v>42388</v>
      </c>
      <c r="K2269" s="32">
        <v>42643</v>
      </c>
      <c r="L2269" s="32">
        <v>40497</v>
      </c>
      <c r="M2269" s="30">
        <v>21226.799999999999</v>
      </c>
      <c r="N2269" s="30">
        <v>0</v>
      </c>
      <c r="O2269" s="30">
        <v>0</v>
      </c>
      <c r="P2269" s="30">
        <v>0.8</v>
      </c>
      <c r="Q2269" s="30">
        <v>0</v>
      </c>
      <c r="R2269" s="30">
        <v>0</v>
      </c>
      <c r="S2269" s="30">
        <v>21226.799999999999</v>
      </c>
      <c r="T2269" s="30">
        <v>0</v>
      </c>
      <c r="U2269" s="30">
        <v>0</v>
      </c>
      <c r="V2269" s="30">
        <v>0</v>
      </c>
      <c r="W2269" s="30">
        <v>0.8</v>
      </c>
      <c r="X2269" s="30">
        <v>0</v>
      </c>
      <c r="Y2269" s="30">
        <v>0</v>
      </c>
      <c r="Z2269" s="30">
        <v>21226.799999999999</v>
      </c>
      <c r="AA2269" s="30">
        <v>21226.799999999999</v>
      </c>
      <c r="AB2269" s="30">
        <v>0</v>
      </c>
      <c r="AC2269" s="30">
        <v>0</v>
      </c>
      <c r="AD2269" s="30">
        <v>0</v>
      </c>
    </row>
    <row r="2270" spans="1:30" hidden="1">
      <c r="A2270" s="30" t="s">
        <v>11532</v>
      </c>
      <c r="B2270" s="30" t="s">
        <v>11533</v>
      </c>
      <c r="C2270" s="30" t="b">
        <v>1</v>
      </c>
      <c r="D2270" s="30" t="s">
        <v>11508</v>
      </c>
      <c r="E2270" s="30" t="s">
        <v>11509</v>
      </c>
      <c r="F2270" s="30"/>
      <c r="G2270" s="30" t="s">
        <v>10492</v>
      </c>
      <c r="H2270" s="30">
        <v>10</v>
      </c>
      <c r="I2270" s="32">
        <v>42613</v>
      </c>
      <c r="J2270" s="32">
        <v>42388</v>
      </c>
      <c r="K2270" s="32">
        <v>42643</v>
      </c>
      <c r="L2270" s="32">
        <v>41855</v>
      </c>
      <c r="M2270" s="30">
        <v>34200</v>
      </c>
      <c r="N2270" s="30">
        <v>0</v>
      </c>
      <c r="O2270" s="30">
        <v>1425</v>
      </c>
      <c r="P2270" s="30">
        <v>17100</v>
      </c>
      <c r="Q2270" s="30">
        <v>157</v>
      </c>
      <c r="R2270" s="30">
        <v>5857</v>
      </c>
      <c r="S2270" s="30">
        <v>34200</v>
      </c>
      <c r="T2270" s="30">
        <v>0</v>
      </c>
      <c r="U2270" s="30">
        <v>0</v>
      </c>
      <c r="V2270" s="30">
        <v>1425</v>
      </c>
      <c r="W2270" s="30">
        <v>17100</v>
      </c>
      <c r="X2270" s="30">
        <v>157</v>
      </c>
      <c r="Y2270" s="30">
        <v>5857</v>
      </c>
      <c r="Z2270" s="30">
        <v>34200</v>
      </c>
      <c r="AA2270" s="30">
        <v>157</v>
      </c>
      <c r="AB2270" s="30">
        <v>0</v>
      </c>
      <c r="AC2270" s="30">
        <v>0</v>
      </c>
      <c r="AD2270" s="30">
        <v>0</v>
      </c>
    </row>
    <row r="2271" spans="1:30" hidden="1">
      <c r="A2271" s="30" t="s">
        <v>11534</v>
      </c>
      <c r="B2271" s="30" t="s">
        <v>11535</v>
      </c>
      <c r="C2271" s="30" t="b">
        <v>1</v>
      </c>
      <c r="D2271" s="30" t="s">
        <v>11508</v>
      </c>
      <c r="E2271" s="30" t="s">
        <v>11509</v>
      </c>
      <c r="F2271" s="30"/>
      <c r="G2271" s="30" t="s">
        <v>10492</v>
      </c>
      <c r="H2271" s="30">
        <v>10</v>
      </c>
      <c r="I2271" s="32">
        <v>42643</v>
      </c>
      <c r="J2271" s="32">
        <v>42388</v>
      </c>
      <c r="K2271" s="32">
        <v>42643</v>
      </c>
      <c r="L2271" s="32">
        <v>39325</v>
      </c>
      <c r="M2271" s="30">
        <v>969</v>
      </c>
      <c r="N2271" s="30">
        <v>0</v>
      </c>
      <c r="O2271" s="30">
        <v>8.9700000000000006</v>
      </c>
      <c r="P2271" s="30">
        <v>107.64</v>
      </c>
      <c r="Q2271" s="30">
        <v>5.0199999999999996</v>
      </c>
      <c r="R2271" s="30">
        <v>49.87</v>
      </c>
      <c r="S2271" s="30">
        <v>969</v>
      </c>
      <c r="T2271" s="30">
        <v>0</v>
      </c>
      <c r="U2271" s="30">
        <v>0</v>
      </c>
      <c r="V2271" s="30">
        <v>8.9700000000000006</v>
      </c>
      <c r="W2271" s="30">
        <v>107.64</v>
      </c>
      <c r="X2271" s="30">
        <v>5.0199999999999996</v>
      </c>
      <c r="Y2271" s="30">
        <v>49.87</v>
      </c>
      <c r="Z2271" s="30">
        <v>969</v>
      </c>
      <c r="AA2271" s="30">
        <v>13.99</v>
      </c>
      <c r="AB2271" s="30">
        <v>0</v>
      </c>
      <c r="AC2271" s="30">
        <v>0</v>
      </c>
      <c r="AD2271" s="30">
        <v>0</v>
      </c>
    </row>
    <row r="2272" spans="1:30" hidden="1">
      <c r="A2272" s="30" t="s">
        <v>11536</v>
      </c>
      <c r="B2272" s="30" t="s">
        <v>11537</v>
      </c>
      <c r="C2272" s="30" t="b">
        <v>1</v>
      </c>
      <c r="D2272" s="30" t="s">
        <v>11508</v>
      </c>
      <c r="E2272" s="30" t="s">
        <v>11509</v>
      </c>
      <c r="F2272" s="30"/>
      <c r="G2272" s="30" t="s">
        <v>10492</v>
      </c>
      <c r="H2272" s="30">
        <v>9</v>
      </c>
      <c r="I2272" s="32">
        <v>42825</v>
      </c>
      <c r="J2272" s="32">
        <v>42388</v>
      </c>
      <c r="K2272" s="30"/>
      <c r="L2272" s="32">
        <v>39518</v>
      </c>
      <c r="M2272" s="30">
        <v>77413.429999999993</v>
      </c>
      <c r="N2272" s="30">
        <v>0</v>
      </c>
      <c r="O2272" s="30">
        <v>716.79</v>
      </c>
      <c r="P2272" s="30">
        <v>8070.52</v>
      </c>
      <c r="Q2272" s="30">
        <v>185.83</v>
      </c>
      <c r="R2272" s="30">
        <v>0</v>
      </c>
      <c r="S2272" s="30">
        <v>77413.429999999993</v>
      </c>
      <c r="T2272" s="30">
        <v>0</v>
      </c>
      <c r="U2272" s="30">
        <v>0</v>
      </c>
      <c r="V2272" s="30">
        <v>716.79</v>
      </c>
      <c r="W2272" s="30">
        <v>8070.52</v>
      </c>
      <c r="X2272" s="30">
        <v>185.83</v>
      </c>
      <c r="Y2272" s="30">
        <v>0</v>
      </c>
      <c r="Z2272" s="30">
        <v>77413.429999999993</v>
      </c>
      <c r="AA2272" s="30">
        <v>8787.31</v>
      </c>
      <c r="AB2272" s="30">
        <v>0</v>
      </c>
      <c r="AC2272" s="30">
        <v>0</v>
      </c>
      <c r="AD2272" s="30">
        <v>0</v>
      </c>
    </row>
    <row r="2273" spans="1:30" hidden="1">
      <c r="A2273" s="30" t="s">
        <v>11538</v>
      </c>
      <c r="B2273" s="30" t="s">
        <v>11539</v>
      </c>
      <c r="C2273" s="30" t="b">
        <v>1</v>
      </c>
      <c r="D2273" s="30" t="s">
        <v>11508</v>
      </c>
      <c r="E2273" s="30" t="s">
        <v>11509</v>
      </c>
      <c r="F2273" s="30"/>
      <c r="G2273" s="30" t="s">
        <v>10492</v>
      </c>
      <c r="H2273" s="30">
        <v>0</v>
      </c>
      <c r="I2273" s="32">
        <v>43190</v>
      </c>
      <c r="J2273" s="32">
        <v>42388</v>
      </c>
      <c r="K2273" s="30"/>
      <c r="L2273" s="32">
        <v>40268</v>
      </c>
      <c r="M2273" s="30">
        <v>194165.98</v>
      </c>
      <c r="N2273" s="30">
        <v>0</v>
      </c>
      <c r="O2273" s="30">
        <v>1822.18</v>
      </c>
      <c r="P2273" s="30">
        <v>21866.16</v>
      </c>
      <c r="Q2273" s="30">
        <v>1530.02</v>
      </c>
      <c r="R2273" s="30">
        <v>21574</v>
      </c>
      <c r="S2273" s="30">
        <v>173829.81</v>
      </c>
      <c r="T2273" s="30">
        <v>20336.169999999998</v>
      </c>
      <c r="U2273" s="30">
        <v>20336.169999999998</v>
      </c>
      <c r="V2273" s="30">
        <v>1822.18</v>
      </c>
      <c r="W2273" s="30">
        <v>21866.16</v>
      </c>
      <c r="X2273" s="30">
        <v>1530.02</v>
      </c>
      <c r="Y2273" s="30">
        <v>21574</v>
      </c>
      <c r="Z2273" s="30">
        <v>173829.81</v>
      </c>
      <c r="AA2273" s="30">
        <v>65163.040000000001</v>
      </c>
      <c r="AB2273" s="30">
        <v>0</v>
      </c>
      <c r="AC2273" s="30">
        <v>0</v>
      </c>
      <c r="AD2273" s="30">
        <v>0</v>
      </c>
    </row>
    <row r="2274" spans="1:30" hidden="1">
      <c r="A2274" s="30" t="s">
        <v>11540</v>
      </c>
      <c r="B2274" s="30" t="s">
        <v>11541</v>
      </c>
      <c r="C2274" s="30" t="b">
        <v>1</v>
      </c>
      <c r="D2274" s="30" t="s">
        <v>11508</v>
      </c>
      <c r="E2274" s="30" t="s">
        <v>11509</v>
      </c>
      <c r="F2274" s="30"/>
      <c r="G2274" s="30" t="s">
        <v>10492</v>
      </c>
      <c r="H2274" s="30">
        <v>10</v>
      </c>
      <c r="I2274" s="32">
        <v>42643</v>
      </c>
      <c r="J2274" s="32">
        <v>42388</v>
      </c>
      <c r="K2274" s="32">
        <v>42643</v>
      </c>
      <c r="L2274" s="32">
        <v>39325</v>
      </c>
      <c r="M2274" s="30">
        <v>4998.8999999999996</v>
      </c>
      <c r="N2274" s="30">
        <v>0</v>
      </c>
      <c r="O2274" s="30">
        <v>46.29</v>
      </c>
      <c r="P2274" s="30">
        <v>555.48</v>
      </c>
      <c r="Q2274" s="30">
        <v>25.77</v>
      </c>
      <c r="R2274" s="30">
        <v>257.22000000000003</v>
      </c>
      <c r="S2274" s="30">
        <v>4998.8999999999996</v>
      </c>
      <c r="T2274" s="30">
        <v>0</v>
      </c>
      <c r="U2274" s="30">
        <v>0</v>
      </c>
      <c r="V2274" s="30">
        <v>46.29</v>
      </c>
      <c r="W2274" s="30">
        <v>555.48</v>
      </c>
      <c r="X2274" s="30">
        <v>25.77</v>
      </c>
      <c r="Y2274" s="30">
        <v>257.22000000000003</v>
      </c>
      <c r="Z2274" s="30">
        <v>4998.8999999999996</v>
      </c>
      <c r="AA2274" s="30">
        <v>72.06</v>
      </c>
      <c r="AB2274" s="30">
        <v>0</v>
      </c>
      <c r="AC2274" s="30">
        <v>0</v>
      </c>
      <c r="AD2274" s="30">
        <v>0</v>
      </c>
    </row>
    <row r="2275" spans="1:30" hidden="1">
      <c r="A2275" s="30" t="s">
        <v>11542</v>
      </c>
      <c r="B2275" s="30" t="s">
        <v>11543</v>
      </c>
      <c r="C2275" s="30" t="b">
        <v>1</v>
      </c>
      <c r="D2275" s="30" t="s">
        <v>11508</v>
      </c>
      <c r="E2275" s="30" t="s">
        <v>11509</v>
      </c>
      <c r="F2275" s="30"/>
      <c r="G2275" s="30" t="s">
        <v>10492</v>
      </c>
      <c r="H2275" s="30">
        <v>10</v>
      </c>
      <c r="I2275" s="32">
        <v>42613</v>
      </c>
      <c r="J2275" s="32">
        <v>42388</v>
      </c>
      <c r="K2275" s="32">
        <v>42643</v>
      </c>
      <c r="L2275" s="32">
        <v>40527</v>
      </c>
      <c r="M2275" s="30">
        <v>11491.2</v>
      </c>
      <c r="N2275" s="30">
        <v>0</v>
      </c>
      <c r="O2275" s="30">
        <v>0</v>
      </c>
      <c r="P2275" s="30">
        <v>0.2</v>
      </c>
      <c r="Q2275" s="30">
        <v>0</v>
      </c>
      <c r="R2275" s="30">
        <v>0</v>
      </c>
      <c r="S2275" s="30">
        <v>11491.2</v>
      </c>
      <c r="T2275" s="30">
        <v>0</v>
      </c>
      <c r="U2275" s="30">
        <v>0</v>
      </c>
      <c r="V2275" s="30">
        <v>0</v>
      </c>
      <c r="W2275" s="30">
        <v>0.2</v>
      </c>
      <c r="X2275" s="30">
        <v>0</v>
      </c>
      <c r="Y2275" s="30">
        <v>0</v>
      </c>
      <c r="Z2275" s="30">
        <v>11491.2</v>
      </c>
      <c r="AA2275" s="30">
        <v>0</v>
      </c>
      <c r="AB2275" s="30">
        <v>0</v>
      </c>
      <c r="AC2275" s="30">
        <v>0</v>
      </c>
      <c r="AD2275" s="30">
        <v>0</v>
      </c>
    </row>
    <row r="2276" spans="1:30" hidden="1">
      <c r="A2276" s="30" t="s">
        <v>11544</v>
      </c>
      <c r="B2276" s="30" t="s">
        <v>11545</v>
      </c>
      <c r="C2276" s="30" t="b">
        <v>1</v>
      </c>
      <c r="D2276" s="30" t="s">
        <v>11508</v>
      </c>
      <c r="E2276" s="30" t="s">
        <v>11509</v>
      </c>
      <c r="F2276" s="30"/>
      <c r="G2276" s="30" t="s">
        <v>10492</v>
      </c>
      <c r="H2276" s="30">
        <v>10</v>
      </c>
      <c r="I2276" s="32">
        <v>42613</v>
      </c>
      <c r="J2276" s="32">
        <v>42388</v>
      </c>
      <c r="K2276" s="32">
        <v>42643</v>
      </c>
      <c r="L2276" s="32">
        <v>40864</v>
      </c>
      <c r="M2276" s="30">
        <v>15960</v>
      </c>
      <c r="N2276" s="30">
        <v>0</v>
      </c>
      <c r="O2276" s="30">
        <v>0</v>
      </c>
      <c r="P2276" s="30">
        <v>0</v>
      </c>
      <c r="Q2276" s="30">
        <v>0</v>
      </c>
      <c r="R2276" s="30">
        <v>0</v>
      </c>
      <c r="S2276" s="30">
        <v>15960</v>
      </c>
      <c r="T2276" s="30">
        <v>0</v>
      </c>
      <c r="U2276" s="30">
        <v>0</v>
      </c>
      <c r="V2276" s="30">
        <v>0</v>
      </c>
      <c r="W2276" s="30">
        <v>0</v>
      </c>
      <c r="X2276" s="30">
        <v>0</v>
      </c>
      <c r="Y2276" s="30">
        <v>0</v>
      </c>
      <c r="Z2276" s="30">
        <v>15960</v>
      </c>
      <c r="AA2276" s="30">
        <v>15960</v>
      </c>
      <c r="AB2276" s="30">
        <v>0</v>
      </c>
      <c r="AC2276" s="30">
        <v>0</v>
      </c>
      <c r="AD2276" s="30">
        <v>0</v>
      </c>
    </row>
    <row r="2277" spans="1:30" hidden="1">
      <c r="A2277" s="30" t="s">
        <v>11546</v>
      </c>
      <c r="B2277" s="30" t="s">
        <v>11547</v>
      </c>
      <c r="C2277" s="30" t="b">
        <v>1</v>
      </c>
      <c r="D2277" s="30" t="s">
        <v>11508</v>
      </c>
      <c r="E2277" s="30" t="s">
        <v>11509</v>
      </c>
      <c r="F2277" s="30"/>
      <c r="G2277" s="30" t="s">
        <v>10492</v>
      </c>
      <c r="H2277" s="30">
        <v>10</v>
      </c>
      <c r="I2277" s="32">
        <v>42613</v>
      </c>
      <c r="J2277" s="32">
        <v>42388</v>
      </c>
      <c r="K2277" s="32">
        <v>42643</v>
      </c>
      <c r="L2277" s="32">
        <v>40931</v>
      </c>
      <c r="M2277" s="30">
        <v>6122.66</v>
      </c>
      <c r="N2277" s="30">
        <v>0</v>
      </c>
      <c r="O2277" s="30">
        <v>0</v>
      </c>
      <c r="P2277" s="30">
        <v>0.06</v>
      </c>
      <c r="Q2277" s="30">
        <v>0</v>
      </c>
      <c r="R2277" s="30">
        <v>0</v>
      </c>
      <c r="S2277" s="30">
        <v>6122.66</v>
      </c>
      <c r="T2277" s="30">
        <v>0</v>
      </c>
      <c r="U2277" s="30">
        <v>0</v>
      </c>
      <c r="V2277" s="30">
        <v>0</v>
      </c>
      <c r="W2277" s="30">
        <v>0.06</v>
      </c>
      <c r="X2277" s="30">
        <v>0</v>
      </c>
      <c r="Y2277" s="30">
        <v>0</v>
      </c>
      <c r="Z2277" s="30">
        <v>6122.66</v>
      </c>
      <c r="AA2277" s="30">
        <v>0</v>
      </c>
      <c r="AB2277" s="30">
        <v>0</v>
      </c>
      <c r="AC2277" s="30">
        <v>0</v>
      </c>
      <c r="AD2277" s="30">
        <v>0</v>
      </c>
    </row>
    <row r="2278" spans="1:30" hidden="1">
      <c r="A2278" s="30" t="s">
        <v>11548</v>
      </c>
      <c r="B2278" s="30" t="s">
        <v>11549</v>
      </c>
      <c r="C2278" s="30" t="b">
        <v>1</v>
      </c>
      <c r="D2278" s="30" t="s">
        <v>11508</v>
      </c>
      <c r="E2278" s="30" t="s">
        <v>11509</v>
      </c>
      <c r="F2278" s="30"/>
      <c r="G2278" s="30" t="s">
        <v>10492</v>
      </c>
      <c r="H2278" s="30">
        <v>10</v>
      </c>
      <c r="I2278" s="32">
        <v>42613</v>
      </c>
      <c r="J2278" s="32">
        <v>42388</v>
      </c>
      <c r="K2278" s="32">
        <v>42643</v>
      </c>
      <c r="L2278" s="32">
        <v>39325</v>
      </c>
      <c r="M2278" s="30">
        <v>76471.199999999997</v>
      </c>
      <c r="N2278" s="30">
        <v>0</v>
      </c>
      <c r="O2278" s="30">
        <v>905.53</v>
      </c>
      <c r="P2278" s="30">
        <v>8813.86</v>
      </c>
      <c r="Q2278" s="30">
        <v>0</v>
      </c>
      <c r="R2278" s="30">
        <v>3622.14</v>
      </c>
      <c r="S2278" s="30">
        <v>76471.199999999997</v>
      </c>
      <c r="T2278" s="30">
        <v>0</v>
      </c>
      <c r="U2278" s="30">
        <v>0</v>
      </c>
      <c r="V2278" s="30">
        <v>905.53</v>
      </c>
      <c r="W2278" s="30">
        <v>8813.86</v>
      </c>
      <c r="X2278" s="30">
        <v>0</v>
      </c>
      <c r="Y2278" s="30">
        <v>3622.14</v>
      </c>
      <c r="Z2278" s="30">
        <v>76471.199999999997</v>
      </c>
      <c r="AA2278" s="30">
        <v>0</v>
      </c>
      <c r="AB2278" s="30">
        <v>0</v>
      </c>
      <c r="AC2278" s="30">
        <v>0</v>
      </c>
      <c r="AD2278" s="30">
        <v>0</v>
      </c>
    </row>
    <row r="2279" spans="1:30" hidden="1">
      <c r="A2279" s="30" t="s">
        <v>11550</v>
      </c>
      <c r="B2279" s="30" t="s">
        <v>11551</v>
      </c>
      <c r="C2279" s="30" t="b">
        <v>1</v>
      </c>
      <c r="D2279" s="30" t="s">
        <v>11508</v>
      </c>
      <c r="E2279" s="30" t="s">
        <v>11509</v>
      </c>
      <c r="F2279" s="30"/>
      <c r="G2279" s="30" t="s">
        <v>10492</v>
      </c>
      <c r="H2279" s="30">
        <v>10</v>
      </c>
      <c r="I2279" s="32">
        <v>42643</v>
      </c>
      <c r="J2279" s="32">
        <v>42388</v>
      </c>
      <c r="K2279" s="32">
        <v>42643</v>
      </c>
      <c r="L2279" s="32">
        <v>39325</v>
      </c>
      <c r="M2279" s="30">
        <v>205.2</v>
      </c>
      <c r="N2279" s="30">
        <v>0</v>
      </c>
      <c r="O2279" s="30">
        <v>1.9</v>
      </c>
      <c r="P2279" s="30">
        <v>22.8</v>
      </c>
      <c r="Q2279" s="30">
        <v>1.0900000000000001</v>
      </c>
      <c r="R2279" s="30">
        <v>10.59</v>
      </c>
      <c r="S2279" s="30">
        <v>205.2</v>
      </c>
      <c r="T2279" s="30">
        <v>0</v>
      </c>
      <c r="U2279" s="30">
        <v>0</v>
      </c>
      <c r="V2279" s="30">
        <v>1.9</v>
      </c>
      <c r="W2279" s="30">
        <v>22.8</v>
      </c>
      <c r="X2279" s="30">
        <v>1.0900000000000001</v>
      </c>
      <c r="Y2279" s="30">
        <v>10.59</v>
      </c>
      <c r="Z2279" s="30">
        <v>205.2</v>
      </c>
      <c r="AA2279" s="30">
        <v>2.99</v>
      </c>
      <c r="AB2279" s="30">
        <v>0</v>
      </c>
      <c r="AC2279" s="30">
        <v>0</v>
      </c>
      <c r="AD2279" s="30">
        <v>0</v>
      </c>
    </row>
    <row r="2280" spans="1:30" hidden="1">
      <c r="A2280" s="30" t="s">
        <v>11552</v>
      </c>
      <c r="B2280" s="30" t="s">
        <v>11553</v>
      </c>
      <c r="C2280" s="30" t="b">
        <v>1</v>
      </c>
      <c r="D2280" s="30" t="s">
        <v>11508</v>
      </c>
      <c r="E2280" s="30" t="s">
        <v>11509</v>
      </c>
      <c r="F2280" s="30"/>
      <c r="G2280" s="30" t="s">
        <v>10492</v>
      </c>
      <c r="H2280" s="30">
        <v>10</v>
      </c>
      <c r="I2280" s="32">
        <v>42643</v>
      </c>
      <c r="J2280" s="32">
        <v>42388</v>
      </c>
      <c r="K2280" s="32">
        <v>42643</v>
      </c>
      <c r="L2280" s="32">
        <v>40534</v>
      </c>
      <c r="M2280" s="30">
        <v>10396.799999999999</v>
      </c>
      <c r="N2280" s="30">
        <v>0</v>
      </c>
      <c r="O2280" s="30">
        <v>32.42</v>
      </c>
      <c r="P2280" s="30">
        <v>383.08</v>
      </c>
      <c r="Q2280" s="30">
        <v>32.42</v>
      </c>
      <c r="R2280" s="30">
        <v>194.52</v>
      </c>
      <c r="S2280" s="30">
        <v>9165</v>
      </c>
      <c r="T2280" s="30">
        <v>1231.8</v>
      </c>
      <c r="U2280" s="30">
        <v>1231.8</v>
      </c>
      <c r="V2280" s="30">
        <v>32.42</v>
      </c>
      <c r="W2280" s="30">
        <v>383.08</v>
      </c>
      <c r="X2280" s="30">
        <v>32.42</v>
      </c>
      <c r="Y2280" s="30">
        <v>194.52</v>
      </c>
      <c r="Z2280" s="30">
        <v>9165</v>
      </c>
      <c r="AA2280" s="30">
        <v>1550.92</v>
      </c>
      <c r="AB2280" s="30">
        <v>1231.8</v>
      </c>
      <c r="AC2280" s="30">
        <v>0</v>
      </c>
      <c r="AD2280" s="30">
        <v>-1231.8</v>
      </c>
    </row>
    <row r="2281" spans="1:30" hidden="1">
      <c r="A2281" s="30" t="s">
        <v>2983</v>
      </c>
      <c r="B2281" s="30" t="s">
        <v>2984</v>
      </c>
      <c r="C2281" s="30" t="b">
        <v>1</v>
      </c>
      <c r="D2281" s="30" t="s">
        <v>2985</v>
      </c>
      <c r="E2281" s="30" t="s">
        <v>11554</v>
      </c>
      <c r="F2281" s="30"/>
      <c r="G2281" s="30" t="s">
        <v>11555</v>
      </c>
      <c r="H2281" s="30">
        <v>0</v>
      </c>
      <c r="I2281" s="32">
        <v>43190</v>
      </c>
      <c r="J2281" s="32">
        <v>42388</v>
      </c>
      <c r="K2281" s="30"/>
      <c r="L2281" s="32">
        <v>39721</v>
      </c>
      <c r="M2281" s="30">
        <v>16520</v>
      </c>
      <c r="N2281" s="30">
        <v>0</v>
      </c>
      <c r="O2281" s="30">
        <v>95.14</v>
      </c>
      <c r="P2281" s="30">
        <v>1141.68</v>
      </c>
      <c r="Q2281" s="30">
        <v>95.14</v>
      </c>
      <c r="R2281" s="30">
        <v>1141.68</v>
      </c>
      <c r="S2281" s="30">
        <v>13760.93</v>
      </c>
      <c r="T2281" s="30">
        <v>2759.07</v>
      </c>
      <c r="U2281" s="30">
        <v>2759.07</v>
      </c>
      <c r="V2281" s="30">
        <v>95.14</v>
      </c>
      <c r="W2281" s="30">
        <v>1141.68</v>
      </c>
      <c r="X2281" s="30">
        <v>95.14</v>
      </c>
      <c r="Y2281" s="30">
        <v>1141.68</v>
      </c>
      <c r="Z2281" s="30">
        <v>13760.93</v>
      </c>
      <c r="AA2281" s="30">
        <v>4566.7299999999996</v>
      </c>
      <c r="AB2281" s="30">
        <v>0</v>
      </c>
      <c r="AC2281" s="30">
        <v>0</v>
      </c>
      <c r="AD2281" s="30">
        <v>0</v>
      </c>
    </row>
    <row r="2282" spans="1:30" hidden="1">
      <c r="A2282" s="30" t="s">
        <v>2986</v>
      </c>
      <c r="B2282" s="30" t="s">
        <v>2987</v>
      </c>
      <c r="C2282" s="30" t="b">
        <v>1</v>
      </c>
      <c r="D2282" s="30" t="s">
        <v>2988</v>
      </c>
      <c r="E2282" s="30" t="s">
        <v>11554</v>
      </c>
      <c r="F2282" s="30"/>
      <c r="G2282" s="30" t="s">
        <v>11556</v>
      </c>
      <c r="H2282" s="30">
        <v>0</v>
      </c>
      <c r="I2282" s="32">
        <v>43190</v>
      </c>
      <c r="J2282" s="32">
        <v>42388</v>
      </c>
      <c r="K2282" s="30"/>
      <c r="L2282" s="32">
        <v>39721</v>
      </c>
      <c r="M2282" s="30">
        <v>144400</v>
      </c>
      <c r="N2282" s="30">
        <v>35750</v>
      </c>
      <c r="O2282" s="30">
        <v>704.71</v>
      </c>
      <c r="P2282" s="30">
        <v>8456.52</v>
      </c>
      <c r="Q2282" s="30">
        <v>704.71</v>
      </c>
      <c r="R2282" s="30">
        <v>8456.52</v>
      </c>
      <c r="S2282" s="30">
        <v>56310.97</v>
      </c>
      <c r="T2282" s="30">
        <v>88089.03</v>
      </c>
      <c r="U2282" s="30">
        <v>88089.03</v>
      </c>
      <c r="V2282" s="30">
        <v>704.71</v>
      </c>
      <c r="W2282" s="30">
        <v>8456.52</v>
      </c>
      <c r="X2282" s="30">
        <v>704.71</v>
      </c>
      <c r="Y2282" s="30">
        <v>8456.52</v>
      </c>
      <c r="Z2282" s="30">
        <v>56310.97</v>
      </c>
      <c r="AA2282" s="30">
        <v>101478.52</v>
      </c>
      <c r="AB2282" s="30">
        <v>0</v>
      </c>
      <c r="AC2282" s="30">
        <v>0</v>
      </c>
      <c r="AD2282" s="30">
        <v>0</v>
      </c>
    </row>
    <row r="2283" spans="1:30" hidden="1">
      <c r="A2283" s="30" t="s">
        <v>2989</v>
      </c>
      <c r="B2283" s="30" t="s">
        <v>2990</v>
      </c>
      <c r="C2283" s="30" t="b">
        <v>1</v>
      </c>
      <c r="D2283" s="30" t="s">
        <v>2988</v>
      </c>
      <c r="E2283" s="30" t="s">
        <v>11554</v>
      </c>
      <c r="F2283" s="30"/>
      <c r="G2283" s="30" t="s">
        <v>11556</v>
      </c>
      <c r="H2283" s="30">
        <v>9</v>
      </c>
      <c r="I2283" s="32">
        <v>42825</v>
      </c>
      <c r="J2283" s="32">
        <v>42388</v>
      </c>
      <c r="K2283" s="30"/>
      <c r="L2283" s="32">
        <v>37964</v>
      </c>
      <c r="M2283" s="30">
        <v>55000</v>
      </c>
      <c r="N2283" s="30">
        <v>0</v>
      </c>
      <c r="O2283" s="30">
        <v>0</v>
      </c>
      <c r="P2283" s="30">
        <v>0</v>
      </c>
      <c r="Q2283" s="30">
        <v>0</v>
      </c>
      <c r="R2283" s="30">
        <v>0</v>
      </c>
      <c r="S2283" s="30">
        <v>55000</v>
      </c>
      <c r="T2283" s="30">
        <v>0</v>
      </c>
      <c r="U2283" s="30">
        <v>0</v>
      </c>
      <c r="V2283" s="30">
        <v>0</v>
      </c>
      <c r="W2283" s="30">
        <v>0</v>
      </c>
      <c r="X2283" s="30">
        <v>0</v>
      </c>
      <c r="Y2283" s="30">
        <v>0</v>
      </c>
      <c r="Z2283" s="30">
        <v>55000</v>
      </c>
      <c r="AA2283" s="30">
        <v>0</v>
      </c>
      <c r="AB2283" s="30">
        <v>0</v>
      </c>
      <c r="AC2283" s="30">
        <v>0</v>
      </c>
      <c r="AD2283" s="30">
        <v>0</v>
      </c>
    </row>
    <row r="2284" spans="1:30" hidden="1">
      <c r="A2284" s="30" t="s">
        <v>2991</v>
      </c>
      <c r="B2284" s="30" t="s">
        <v>2992</v>
      </c>
      <c r="C2284" s="30" t="b">
        <v>1</v>
      </c>
      <c r="D2284" s="30" t="s">
        <v>2993</v>
      </c>
      <c r="E2284" s="30" t="s">
        <v>11554</v>
      </c>
      <c r="F2284" s="30"/>
      <c r="G2284" s="30" t="s">
        <v>11557</v>
      </c>
      <c r="H2284" s="30">
        <v>0</v>
      </c>
      <c r="I2284" s="32">
        <v>43190</v>
      </c>
      <c r="J2284" s="32">
        <v>42388</v>
      </c>
      <c r="K2284" s="30"/>
      <c r="L2284" s="32">
        <v>39721</v>
      </c>
      <c r="M2284" s="30">
        <v>305160</v>
      </c>
      <c r="N2284" s="30">
        <v>27500</v>
      </c>
      <c r="O2284" s="30">
        <v>1441.95</v>
      </c>
      <c r="P2284" s="30">
        <v>17303.400000000001</v>
      </c>
      <c r="Q2284" s="30">
        <v>1441.95</v>
      </c>
      <c r="R2284" s="30">
        <v>17303.400000000001</v>
      </c>
      <c r="S2284" s="30">
        <v>124916.48</v>
      </c>
      <c r="T2284" s="30">
        <v>180243.52</v>
      </c>
      <c r="U2284" s="30">
        <v>180243.52</v>
      </c>
      <c r="V2284" s="30">
        <v>1441.95</v>
      </c>
      <c r="W2284" s="30">
        <v>17303.400000000001</v>
      </c>
      <c r="X2284" s="30">
        <v>1441.95</v>
      </c>
      <c r="Y2284" s="30">
        <v>17303.400000000001</v>
      </c>
      <c r="Z2284" s="30">
        <v>124916.48</v>
      </c>
      <c r="AA2284" s="30">
        <v>207640.57</v>
      </c>
      <c r="AB2284" s="30">
        <v>0</v>
      </c>
      <c r="AC2284" s="30">
        <v>0</v>
      </c>
      <c r="AD2284" s="30">
        <v>0</v>
      </c>
    </row>
    <row r="2285" spans="1:30" hidden="1">
      <c r="A2285" s="30" t="s">
        <v>2994</v>
      </c>
      <c r="B2285" s="30" t="s">
        <v>2995</v>
      </c>
      <c r="C2285" s="30" t="b">
        <v>1</v>
      </c>
      <c r="D2285" s="30" t="s">
        <v>2993</v>
      </c>
      <c r="E2285" s="30" t="s">
        <v>11554</v>
      </c>
      <c r="F2285" s="30"/>
      <c r="G2285" s="30" t="s">
        <v>11557</v>
      </c>
      <c r="H2285" s="30">
        <v>9</v>
      </c>
      <c r="I2285" s="32">
        <v>42825</v>
      </c>
      <c r="J2285" s="32">
        <v>42388</v>
      </c>
      <c r="K2285" s="30"/>
      <c r="L2285" s="32">
        <v>37964</v>
      </c>
      <c r="M2285" s="30">
        <v>90000</v>
      </c>
      <c r="N2285" s="30">
        <v>0</v>
      </c>
      <c r="O2285" s="30">
        <v>0</v>
      </c>
      <c r="P2285" s="30">
        <v>0</v>
      </c>
      <c r="Q2285" s="30">
        <v>0</v>
      </c>
      <c r="R2285" s="30">
        <v>0</v>
      </c>
      <c r="S2285" s="30">
        <v>90000</v>
      </c>
      <c r="T2285" s="30">
        <v>0</v>
      </c>
      <c r="U2285" s="30">
        <v>0</v>
      </c>
      <c r="V2285" s="30">
        <v>0</v>
      </c>
      <c r="W2285" s="30">
        <v>0</v>
      </c>
      <c r="X2285" s="30">
        <v>0</v>
      </c>
      <c r="Y2285" s="30">
        <v>0</v>
      </c>
      <c r="Z2285" s="30">
        <v>90000</v>
      </c>
      <c r="AA2285" s="30">
        <v>0</v>
      </c>
      <c r="AB2285" s="30">
        <v>0</v>
      </c>
      <c r="AC2285" s="30">
        <v>0</v>
      </c>
      <c r="AD2285" s="30">
        <v>0</v>
      </c>
    </row>
    <row r="2286" spans="1:30" hidden="1">
      <c r="A2286" s="30" t="s">
        <v>11558</v>
      </c>
      <c r="B2286" s="30" t="s">
        <v>11559</v>
      </c>
      <c r="C2286" s="30" t="b">
        <v>1</v>
      </c>
      <c r="D2286" s="30" t="s">
        <v>11560</v>
      </c>
      <c r="E2286" s="30" t="s">
        <v>10430</v>
      </c>
      <c r="F2286" s="30"/>
      <c r="G2286" s="30" t="s">
        <v>10431</v>
      </c>
      <c r="H2286" s="30">
        <v>0</v>
      </c>
      <c r="I2286" s="32">
        <v>42825</v>
      </c>
      <c r="J2286" s="32">
        <v>42388</v>
      </c>
      <c r="K2286" s="30"/>
      <c r="L2286" s="32">
        <v>40848</v>
      </c>
      <c r="M2286" s="30">
        <v>486675</v>
      </c>
      <c r="N2286" s="30">
        <v>0</v>
      </c>
      <c r="O2286" s="30">
        <v>0</v>
      </c>
      <c r="P2286" s="30">
        <v>0</v>
      </c>
      <c r="Q2286" s="30">
        <v>8111.25</v>
      </c>
      <c r="R2286" s="30">
        <v>0</v>
      </c>
      <c r="S2286" s="30">
        <v>0</v>
      </c>
      <c r="T2286" s="30">
        <v>486675</v>
      </c>
      <c r="U2286" s="30">
        <v>486675</v>
      </c>
      <c r="V2286" s="30">
        <v>0</v>
      </c>
      <c r="W2286" s="30">
        <v>0</v>
      </c>
      <c r="X2286" s="30">
        <v>8111.25</v>
      </c>
      <c r="Y2286" s="30">
        <v>0</v>
      </c>
      <c r="Z2286" s="30">
        <v>0</v>
      </c>
      <c r="AA2286" s="30">
        <v>559676.25</v>
      </c>
      <c r="AB2286" s="30">
        <v>0</v>
      </c>
      <c r="AC2286" s="30">
        <v>0</v>
      </c>
      <c r="AD2286" s="30">
        <v>0</v>
      </c>
    </row>
  </sheetData>
  <autoFilter ref="A5:AD2286" xr:uid="{00000000-0009-0000-0000-000004000000}">
    <filterColumn colId="3">
      <filters>
        <filter val="COM"/>
      </filters>
    </filterColumn>
    <filterColumn colId="7">
      <filters>
        <filter val="0"/>
        <filter val="9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5"/>
  <sheetViews>
    <sheetView zoomScale="90" zoomScaleNormal="90" workbookViewId="0">
      <selection activeCell="J25" sqref="J25"/>
    </sheetView>
  </sheetViews>
  <sheetFormatPr defaultColWidth="9.21875" defaultRowHeight="13.2"/>
  <cols>
    <col min="1" max="1" width="30" style="3" bestFit="1" customWidth="1"/>
    <col min="2" max="2" width="16.77734375" style="42" bestFit="1" customWidth="1"/>
    <col min="3" max="3" width="16.21875" style="42" bestFit="1" customWidth="1"/>
    <col min="4" max="4" width="14.5546875" style="42" customWidth="1"/>
    <col min="5" max="5" width="15.5546875" style="42" customWidth="1"/>
    <col min="6" max="6" width="16.77734375" style="3" bestFit="1" customWidth="1"/>
    <col min="7" max="7" width="16.21875" style="3" bestFit="1" customWidth="1"/>
    <col min="8" max="8" width="16.77734375" style="3" bestFit="1" customWidth="1"/>
    <col min="9" max="9" width="15.44140625" style="3" bestFit="1" customWidth="1"/>
    <col min="10" max="13" width="15" style="3" customWidth="1"/>
    <col min="14" max="14" width="9.21875" style="3"/>
    <col min="15" max="15" width="12.77734375" style="3" bestFit="1" customWidth="1"/>
    <col min="16" max="16384" width="9.21875" style="3"/>
  </cols>
  <sheetData>
    <row r="1" spans="1:13">
      <c r="A1" s="46"/>
      <c r="B1" s="292" t="s">
        <v>11567</v>
      </c>
      <c r="C1" s="293"/>
      <c r="D1" s="293"/>
      <c r="E1" s="294"/>
      <c r="F1" s="295" t="s">
        <v>11565</v>
      </c>
      <c r="G1" s="295"/>
      <c r="H1" s="295"/>
      <c r="I1" s="295"/>
      <c r="J1" s="296" t="s">
        <v>10186</v>
      </c>
      <c r="K1" s="296"/>
      <c r="L1" s="296"/>
      <c r="M1" s="296"/>
    </row>
    <row r="2" spans="1:13">
      <c r="B2" s="54" t="s">
        <v>4554</v>
      </c>
      <c r="C2" s="54" t="s">
        <v>11561</v>
      </c>
      <c r="D2" s="54" t="s">
        <v>11566</v>
      </c>
      <c r="E2" s="54" t="s">
        <v>4552</v>
      </c>
      <c r="F2" s="43" t="s">
        <v>4554</v>
      </c>
      <c r="G2" s="43" t="s">
        <v>11561</v>
      </c>
      <c r="H2" s="43" t="s">
        <v>11566</v>
      </c>
      <c r="I2" s="43" t="s">
        <v>4552</v>
      </c>
      <c r="J2" s="54" t="s">
        <v>4554</v>
      </c>
      <c r="K2" s="54" t="s">
        <v>11561</v>
      </c>
      <c r="L2" s="54" t="s">
        <v>11566</v>
      </c>
      <c r="M2" s="54" t="s">
        <v>4552</v>
      </c>
    </row>
    <row r="3" spans="1:13">
      <c r="A3" s="3" t="s">
        <v>3097</v>
      </c>
      <c r="B3" s="55">
        <v>2300000</v>
      </c>
      <c r="C3" s="55"/>
      <c r="D3" s="55">
        <f t="shared" ref="D3:D9" si="0">SUM(B3:C3)</f>
        <v>2300000</v>
      </c>
      <c r="E3" s="55">
        <v>0</v>
      </c>
      <c r="F3" s="44" t="e">
        <f>'Notes - Original'!C6</f>
        <v>#REF!</v>
      </c>
      <c r="G3" s="44" t="e">
        <f>-'Notes - Original'!D6</f>
        <v>#REF!</v>
      </c>
      <c r="H3" s="44" t="e">
        <f t="shared" ref="H3:H9" si="1">SUM(F3:G3)</f>
        <v>#REF!</v>
      </c>
      <c r="I3" s="44">
        <v>0</v>
      </c>
      <c r="J3" s="55" t="e">
        <f>B3-F3</f>
        <v>#REF!</v>
      </c>
      <c r="K3" s="55" t="e">
        <f>C3-G3</f>
        <v>#REF!</v>
      </c>
      <c r="L3" s="55" t="e">
        <f t="shared" ref="L3:L9" si="2">SUM(J3:K3)</f>
        <v>#REF!</v>
      </c>
      <c r="M3" s="55">
        <f>E3-I3</f>
        <v>0</v>
      </c>
    </row>
    <row r="4" spans="1:13">
      <c r="A4" s="3" t="s">
        <v>3098</v>
      </c>
      <c r="B4" s="55">
        <v>15400000</v>
      </c>
      <c r="C4" s="55">
        <v>-616000.30000000005</v>
      </c>
      <c r="D4" s="55">
        <f t="shared" si="0"/>
        <v>14783999.699999999</v>
      </c>
      <c r="E4" s="55">
        <v>205333.32</v>
      </c>
      <c r="F4" s="44" t="e">
        <f>'Notes - Original'!C7</f>
        <v>#REF!</v>
      </c>
      <c r="G4" s="44" t="e">
        <f>-'Notes - Original'!D7</f>
        <v>#REF!</v>
      </c>
      <c r="H4" s="44" t="e">
        <f t="shared" si="1"/>
        <v>#REF!</v>
      </c>
      <c r="I4" s="44">
        <f>-'Notes - Original'!H45</f>
        <v>205333</v>
      </c>
      <c r="J4" s="55" t="e">
        <f t="shared" ref="J4:J12" si="3">B4-F4</f>
        <v>#REF!</v>
      </c>
      <c r="K4" s="55" t="e">
        <f t="shared" ref="K4:K12" si="4">C4-G4</f>
        <v>#REF!</v>
      </c>
      <c r="L4" s="55" t="e">
        <f t="shared" si="2"/>
        <v>#REF!</v>
      </c>
      <c r="M4" s="55">
        <f t="shared" ref="M4:M12" si="5">E4-I4</f>
        <v>0.32000000000698492</v>
      </c>
    </row>
    <row r="5" spans="1:13">
      <c r="A5" s="3" t="s">
        <v>4546</v>
      </c>
      <c r="B5" s="55">
        <v>1631500.43</v>
      </c>
      <c r="C5" s="55">
        <v>-845693.55</v>
      </c>
      <c r="D5" s="55">
        <f t="shared" si="0"/>
        <v>785806.87999999989</v>
      </c>
      <c r="E5" s="55">
        <v>132529.95000000001</v>
      </c>
      <c r="F5" s="44" t="e">
        <f>'Notes - Original'!C8</f>
        <v>#REF!</v>
      </c>
      <c r="G5" s="44">
        <f>-'Notes - Original'!D8</f>
        <v>-1417069</v>
      </c>
      <c r="H5" s="44" t="e">
        <f t="shared" si="1"/>
        <v>#REF!</v>
      </c>
      <c r="I5" s="44">
        <f>-'Notes - Original'!H46</f>
        <v>198951</v>
      </c>
      <c r="J5" s="55" t="e">
        <f t="shared" si="3"/>
        <v>#REF!</v>
      </c>
      <c r="K5" s="55">
        <f t="shared" si="4"/>
        <v>571375.44999999995</v>
      </c>
      <c r="L5" s="55" t="e">
        <f t="shared" si="2"/>
        <v>#REF!</v>
      </c>
      <c r="M5" s="55">
        <f t="shared" si="5"/>
        <v>-66421.049999999988</v>
      </c>
    </row>
    <row r="6" spans="1:13">
      <c r="A6" s="3" t="s">
        <v>3101</v>
      </c>
      <c r="B6" s="55">
        <v>2002962.94</v>
      </c>
      <c r="C6" s="55">
        <v>-1294226.44</v>
      </c>
      <c r="D6" s="55">
        <f t="shared" si="0"/>
        <v>708736.5</v>
      </c>
      <c r="E6" s="55">
        <v>217289.11</v>
      </c>
      <c r="F6" s="44" t="e">
        <f>'Notes - Original'!C9</f>
        <v>#REF!</v>
      </c>
      <c r="G6" s="44">
        <f>-'Notes - Original'!D9</f>
        <v>-1832352</v>
      </c>
      <c r="H6" s="44" t="e">
        <f t="shared" si="1"/>
        <v>#REF!</v>
      </c>
      <c r="I6" s="44">
        <f>-'Notes - Original'!H47</f>
        <v>164560</v>
      </c>
      <c r="J6" s="55" t="e">
        <f t="shared" si="3"/>
        <v>#REF!</v>
      </c>
      <c r="K6" s="55">
        <f t="shared" si="4"/>
        <v>538125.56000000006</v>
      </c>
      <c r="L6" s="55" t="e">
        <f t="shared" si="2"/>
        <v>#REF!</v>
      </c>
      <c r="M6" s="55">
        <f>E6-I6</f>
        <v>52729.109999999986</v>
      </c>
    </row>
    <row r="7" spans="1:13">
      <c r="A7" s="3" t="s">
        <v>4547</v>
      </c>
      <c r="B7" s="55">
        <v>2076990.76</v>
      </c>
      <c r="C7" s="55">
        <v>-1550014</v>
      </c>
      <c r="D7" s="55">
        <f t="shared" si="0"/>
        <v>526976.76</v>
      </c>
      <c r="E7" s="55">
        <v>248247.57</v>
      </c>
      <c r="F7" s="44">
        <f>'Notes - Original'!C10</f>
        <v>2467094</v>
      </c>
      <c r="G7" s="44">
        <f>-'Notes - Original'!D10-35.25</f>
        <v>-1932214.25</v>
      </c>
      <c r="H7" s="44">
        <f t="shared" si="1"/>
        <v>534879.75</v>
      </c>
      <c r="I7" s="44">
        <f>-'Notes - Original'!H48</f>
        <v>177270</v>
      </c>
      <c r="J7" s="55">
        <f t="shared" si="3"/>
        <v>-390103.24</v>
      </c>
      <c r="K7" s="55">
        <f t="shared" si="4"/>
        <v>382200.25</v>
      </c>
      <c r="L7" s="55">
        <f t="shared" si="2"/>
        <v>-7902.9899999999907</v>
      </c>
      <c r="M7" s="55">
        <f t="shared" si="5"/>
        <v>70977.570000000007</v>
      </c>
    </row>
    <row r="8" spans="1:13">
      <c r="A8" s="7" t="s">
        <v>4548</v>
      </c>
      <c r="B8" s="55">
        <v>1641158.13</v>
      </c>
      <c r="C8" s="55">
        <v>-880931.21</v>
      </c>
      <c r="D8" s="55">
        <f t="shared" si="0"/>
        <v>760226.91999999993</v>
      </c>
      <c r="E8" s="55">
        <v>83684.929999999993</v>
      </c>
      <c r="F8" s="44" t="e">
        <f>'Notes - Original'!C11</f>
        <v>#REF!</v>
      </c>
      <c r="G8" s="44">
        <f>-'Notes - Original'!D11</f>
        <v>-1060877</v>
      </c>
      <c r="H8" s="44" t="e">
        <f t="shared" si="1"/>
        <v>#REF!</v>
      </c>
      <c r="I8" s="44">
        <f>-'Notes - Original'!H49</f>
        <v>107787</v>
      </c>
      <c r="J8" s="55" t="e">
        <f t="shared" si="3"/>
        <v>#REF!</v>
      </c>
      <c r="K8" s="55">
        <f t="shared" si="4"/>
        <v>179945.79000000004</v>
      </c>
      <c r="L8" s="55" t="e">
        <f t="shared" si="2"/>
        <v>#REF!</v>
      </c>
      <c r="M8" s="55">
        <f t="shared" si="5"/>
        <v>-24102.070000000007</v>
      </c>
    </row>
    <row r="9" spans="1:13">
      <c r="A9" s="7" t="s">
        <v>3100</v>
      </c>
      <c r="B9" s="55">
        <v>2978091</v>
      </c>
      <c r="C9" s="55">
        <v>-2889009</v>
      </c>
      <c r="D9" s="55">
        <f t="shared" si="0"/>
        <v>89082</v>
      </c>
      <c r="E9" s="55">
        <v>224880</v>
      </c>
      <c r="F9" s="44">
        <f>'Notes - Original'!C12</f>
        <v>3925573</v>
      </c>
      <c r="G9" s="44">
        <f>-'Notes - Original'!D12-40</f>
        <v>-2846751</v>
      </c>
      <c r="H9" s="44">
        <f t="shared" si="1"/>
        <v>1078822</v>
      </c>
      <c r="I9" s="44">
        <f>-'Notes - Original'!H50-824</f>
        <v>31553</v>
      </c>
      <c r="J9" s="55">
        <f>B9-F9</f>
        <v>-947482</v>
      </c>
      <c r="K9" s="55">
        <f t="shared" si="4"/>
        <v>-42258</v>
      </c>
      <c r="L9" s="55">
        <f t="shared" si="2"/>
        <v>-989740</v>
      </c>
      <c r="M9" s="55">
        <f>E9-I9</f>
        <v>193327</v>
      </c>
    </row>
    <row r="10" spans="1:13">
      <c r="A10" s="7" t="s">
        <v>3060</v>
      </c>
      <c r="B10" s="55">
        <v>611080</v>
      </c>
      <c r="C10" s="55">
        <f>-230661.75-873.15-119666.8-18809.84</f>
        <v>-370011.54000000004</v>
      </c>
      <c r="D10" s="55">
        <f>SUM(B10:C10)</f>
        <v>241068.45999999996</v>
      </c>
      <c r="E10" s="55">
        <v>27941.37</v>
      </c>
      <c r="F10" s="44">
        <f>'Notes - Original'!C13</f>
        <v>145000</v>
      </c>
      <c r="G10" s="44">
        <f>-'Notes - Original'!D13</f>
        <v>-91500</v>
      </c>
      <c r="H10" s="44">
        <f>SUM(F10:G10)</f>
        <v>53500</v>
      </c>
      <c r="I10" s="44">
        <f>-'Notes - Original'!H51</f>
        <v>20639</v>
      </c>
      <c r="J10" s="55">
        <f t="shared" si="3"/>
        <v>466080</v>
      </c>
      <c r="K10" s="55">
        <f t="shared" si="4"/>
        <v>-278511.54000000004</v>
      </c>
      <c r="L10" s="55">
        <f>SUM(J10:K10)</f>
        <v>187568.45999999996</v>
      </c>
      <c r="M10" s="55">
        <f t="shared" si="5"/>
        <v>7302.369999999999</v>
      </c>
    </row>
    <row r="11" spans="1:13">
      <c r="A11" s="3" t="s">
        <v>3065</v>
      </c>
      <c r="B11" s="55">
        <v>571938.23</v>
      </c>
      <c r="C11" s="55">
        <v>-310242.78999999998</v>
      </c>
      <c r="D11" s="55">
        <f>SUM(B11:C11)</f>
        <v>261695.44</v>
      </c>
      <c r="E11" s="55">
        <v>57193.8</v>
      </c>
      <c r="F11" s="44">
        <f>'Notes - Original'!C14</f>
        <v>588079</v>
      </c>
      <c r="G11" s="44">
        <f>-'Notes - Original'!D14</f>
        <v>-481889.50997343572</v>
      </c>
      <c r="H11" s="44">
        <f>SUM(F11:G11)</f>
        <v>106189.49002656428</v>
      </c>
      <c r="I11" s="44" t="e">
        <f>-'Notes - Original'!H52</f>
        <v>#REF!</v>
      </c>
      <c r="J11" s="55">
        <f t="shared" si="3"/>
        <v>-16140.770000000019</v>
      </c>
      <c r="K11" s="55">
        <f t="shared" si="4"/>
        <v>171646.71997343574</v>
      </c>
      <c r="L11" s="55">
        <f>SUM(J11:K11)</f>
        <v>155505.94997343572</v>
      </c>
      <c r="M11" s="55" t="e">
        <f t="shared" si="5"/>
        <v>#REF!</v>
      </c>
    </row>
    <row r="12" spans="1:13">
      <c r="A12" s="3" t="s">
        <v>4549</v>
      </c>
      <c r="B12" s="55">
        <v>492.21</v>
      </c>
      <c r="C12" s="55"/>
      <c r="D12" s="55">
        <f>SUM(B12:C12)</f>
        <v>492.21</v>
      </c>
      <c r="E12" s="55">
        <v>0</v>
      </c>
      <c r="F12" s="44">
        <f>'Notes - Original'!C16</f>
        <v>0</v>
      </c>
      <c r="G12" s="44" t="e">
        <f>-'Notes - Original'!D16</f>
        <v>#REF!</v>
      </c>
      <c r="H12" s="44" t="e">
        <f>SUM(F12:G12)</f>
        <v>#REF!</v>
      </c>
      <c r="I12" s="44" t="e">
        <f>-'Notes - Original'!H54</f>
        <v>#REF!</v>
      </c>
      <c r="J12" s="55">
        <f t="shared" si="3"/>
        <v>492.21</v>
      </c>
      <c r="K12" s="55" t="e">
        <f t="shared" si="4"/>
        <v>#REF!</v>
      </c>
      <c r="L12" s="55" t="e">
        <f>SUM(J12:K12)</f>
        <v>#REF!</v>
      </c>
      <c r="M12" s="55" t="e">
        <f t="shared" si="5"/>
        <v>#REF!</v>
      </c>
    </row>
    <row r="13" spans="1:13">
      <c r="B13" s="56">
        <f t="shared" ref="B13:M13" si="6">SUM(B3:B12)</f>
        <v>29214213.700000003</v>
      </c>
      <c r="C13" s="56">
        <f t="shared" si="6"/>
        <v>-8756128.8299999982</v>
      </c>
      <c r="D13" s="56">
        <f t="shared" si="6"/>
        <v>20458084.870000001</v>
      </c>
      <c r="E13" s="56">
        <f t="shared" si="6"/>
        <v>1197100.05</v>
      </c>
      <c r="F13" s="45" t="e">
        <f t="shared" si="6"/>
        <v>#REF!</v>
      </c>
      <c r="G13" s="45" t="e">
        <f t="shared" si="6"/>
        <v>#REF!</v>
      </c>
      <c r="H13" s="45" t="e">
        <f t="shared" si="6"/>
        <v>#REF!</v>
      </c>
      <c r="I13" s="45" t="e">
        <f t="shared" si="6"/>
        <v>#REF!</v>
      </c>
      <c r="J13" s="56" t="e">
        <f t="shared" si="6"/>
        <v>#REF!</v>
      </c>
      <c r="K13" s="56" t="e">
        <f t="shared" si="6"/>
        <v>#REF!</v>
      </c>
      <c r="L13" s="56" t="e">
        <f t="shared" si="6"/>
        <v>#REF!</v>
      </c>
      <c r="M13" s="56" t="e">
        <f t="shared" si="6"/>
        <v>#REF!</v>
      </c>
    </row>
    <row r="15" spans="1:13">
      <c r="K15" s="57" t="s">
        <v>11779</v>
      </c>
    </row>
  </sheetData>
  <mergeCells count="3">
    <mergeCell ref="B1:E1"/>
    <mergeCell ref="F1:I1"/>
    <mergeCell ref="J1:M1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G12"/>
  <sheetViews>
    <sheetView workbookViewId="0">
      <selection activeCell="F15" sqref="F15"/>
    </sheetView>
  </sheetViews>
  <sheetFormatPr defaultRowHeight="12.6"/>
  <cols>
    <col min="2" max="2" width="10.77734375" bestFit="1" customWidth="1"/>
    <col min="3" max="3" width="11.77734375" bestFit="1" customWidth="1"/>
    <col min="4" max="4" width="9.77734375" bestFit="1" customWidth="1"/>
    <col min="5" max="5" width="10.77734375" bestFit="1" customWidth="1"/>
    <col min="6" max="6" width="13.21875" bestFit="1" customWidth="1"/>
  </cols>
  <sheetData>
    <row r="3" spans="1:7">
      <c r="B3" s="47" t="s">
        <v>4554</v>
      </c>
      <c r="C3" s="47" t="s">
        <v>11561</v>
      </c>
      <c r="D3" s="47" t="s">
        <v>11562</v>
      </c>
      <c r="E3" s="47" t="s">
        <v>11563</v>
      </c>
      <c r="F3" s="47" t="s">
        <v>11564</v>
      </c>
    </row>
    <row r="4" spans="1:7">
      <c r="A4" t="s">
        <v>2971</v>
      </c>
      <c r="B4" s="36">
        <v>213246.3</v>
      </c>
      <c r="C4" s="36" t="e">
        <f>'Asset_Register (PPE)'!#REF!+'Asset_Register (PPE)'!#REF!</f>
        <v>#REF!</v>
      </c>
      <c r="D4" s="36" t="e">
        <f>B4-C4</f>
        <v>#REF!</v>
      </c>
      <c r="E4" s="36">
        <v>57500</v>
      </c>
      <c r="F4" s="36" t="e">
        <f>+E4-D4</f>
        <v>#REF!</v>
      </c>
      <c r="G4" s="36"/>
    </row>
    <row r="5" spans="1:7">
      <c r="A5" t="s">
        <v>2975</v>
      </c>
      <c r="B5" s="36">
        <v>217985.85</v>
      </c>
      <c r="C5" s="36" t="e">
        <f>'Asset_Register (PPE)'!#REF!+'Asset_Register (PPE)'!#REF!</f>
        <v>#REF!</v>
      </c>
      <c r="D5" s="36" t="e">
        <f>B5-C5</f>
        <v>#REF!</v>
      </c>
      <c r="E5" s="36">
        <v>57500</v>
      </c>
      <c r="F5" s="36" t="e">
        <f>+E5-D5</f>
        <v>#REF!</v>
      </c>
      <c r="G5" s="36"/>
    </row>
    <row r="6" spans="1:7">
      <c r="A6" t="s">
        <v>446</v>
      </c>
      <c r="B6" s="36">
        <v>9587.4</v>
      </c>
      <c r="C6" s="36">
        <v>9587.4</v>
      </c>
      <c r="D6" s="36">
        <f>B6-C6</f>
        <v>0</v>
      </c>
      <c r="E6" s="36">
        <v>10112.94</v>
      </c>
      <c r="F6" s="36">
        <f>+E6-D6</f>
        <v>10112.94</v>
      </c>
      <c r="G6" s="36"/>
    </row>
    <row r="7" spans="1:7">
      <c r="A7" t="s">
        <v>783</v>
      </c>
      <c r="B7" s="36">
        <v>3606.88</v>
      </c>
      <c r="C7" s="36">
        <v>3606.88</v>
      </c>
      <c r="D7" s="36">
        <f>B7-C7</f>
        <v>0</v>
      </c>
      <c r="E7" s="36">
        <v>10112.94</v>
      </c>
      <c r="F7" s="36">
        <f>+E7-D7</f>
        <v>10112.94</v>
      </c>
      <c r="G7" s="36"/>
    </row>
    <row r="8" spans="1:7">
      <c r="A8" t="s">
        <v>803</v>
      </c>
      <c r="B8" s="36">
        <v>9587.4</v>
      </c>
      <c r="C8" s="36">
        <v>9587.4</v>
      </c>
      <c r="D8" s="36">
        <f>B8-C8</f>
        <v>0</v>
      </c>
      <c r="E8" s="36">
        <v>10112.94</v>
      </c>
      <c r="F8" s="36">
        <f>+E8-D8</f>
        <v>10112.94</v>
      </c>
      <c r="G8" s="36"/>
    </row>
    <row r="9" spans="1:7">
      <c r="B9" s="41">
        <f>SUM(B4:B8)</f>
        <v>454013.83000000007</v>
      </c>
      <c r="C9" s="41" t="e">
        <f>SUM(C4:C8)</f>
        <v>#REF!</v>
      </c>
      <c r="D9" s="41" t="e">
        <f>SUM(D4:D8)</f>
        <v>#REF!</v>
      </c>
      <c r="E9" s="41">
        <f>SUM(E4:E8)</f>
        <v>145338.82</v>
      </c>
      <c r="F9" s="41" t="e">
        <f>SUM(F4:F8)</f>
        <v>#REF!</v>
      </c>
    </row>
    <row r="12" spans="1:7">
      <c r="D12">
        <f>30338.82/3</f>
        <v>10112.94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65"/>
  <sheetViews>
    <sheetView zoomScale="80" zoomScaleNormal="80" workbookViewId="0">
      <selection activeCell="C6" sqref="C6"/>
    </sheetView>
  </sheetViews>
  <sheetFormatPr defaultColWidth="9.21875" defaultRowHeight="13.2"/>
  <cols>
    <col min="1" max="1" width="4" style="2" customWidth="1"/>
    <col min="2" max="2" width="31.77734375" style="1" customWidth="1"/>
    <col min="3" max="3" width="16.21875" style="1" bestFit="1" customWidth="1"/>
    <col min="4" max="4" width="14.77734375" style="1" customWidth="1"/>
    <col min="5" max="5" width="16" style="1" customWidth="1"/>
    <col min="6" max="6" width="15" style="1" customWidth="1"/>
    <col min="7" max="7" width="14.77734375" style="1" customWidth="1"/>
    <col min="8" max="8" width="15.77734375" style="1" customWidth="1"/>
    <col min="9" max="9" width="16.5546875" style="1" customWidth="1"/>
    <col min="10" max="10" width="16.21875" style="1" customWidth="1"/>
    <col min="11" max="13" width="17.77734375" style="1" hidden="1" customWidth="1"/>
    <col min="14" max="16384" width="9.21875" style="1"/>
  </cols>
  <sheetData>
    <row r="1" spans="1:11">
      <c r="A1" s="28">
        <v>6</v>
      </c>
      <c r="B1" s="9" t="s">
        <v>4623</v>
      </c>
    </row>
    <row r="2" spans="1:11">
      <c r="G2" s="8"/>
      <c r="H2" s="8"/>
    </row>
    <row r="4" spans="1:11">
      <c r="C4" s="300">
        <v>44651</v>
      </c>
      <c r="D4" s="298"/>
      <c r="E4" s="298"/>
      <c r="F4" s="18"/>
      <c r="G4" s="298" t="s">
        <v>12312</v>
      </c>
      <c r="H4" s="298"/>
      <c r="I4" s="298"/>
      <c r="J4" s="298"/>
      <c r="K4" s="299"/>
    </row>
    <row r="5" spans="1:11" ht="26.4">
      <c r="C5" s="13" t="s">
        <v>4554</v>
      </c>
      <c r="D5" s="13" t="s">
        <v>4555</v>
      </c>
      <c r="E5" s="16" t="s">
        <v>4556</v>
      </c>
      <c r="F5" s="19"/>
      <c r="G5" s="17" t="s">
        <v>4554</v>
      </c>
      <c r="H5" s="13" t="s">
        <v>4555</v>
      </c>
      <c r="I5" s="13" t="s">
        <v>4556</v>
      </c>
      <c r="J5" s="13" t="s">
        <v>4624</v>
      </c>
      <c r="K5" s="14" t="s">
        <v>10186</v>
      </c>
    </row>
    <row r="6" spans="1:11">
      <c r="B6" s="1" t="s">
        <v>3097</v>
      </c>
      <c r="C6" s="7" t="e">
        <f>SUMIF('Asset_Register (PPE)'!$G$15:$G$3388,"Land",'Asset_Register (PPE)'!#REF!)</f>
        <v>#REF!</v>
      </c>
      <c r="D6" s="7" t="e">
        <f>SUMIF('Asset_Register (PPE)'!$G$15:$G$3388,"Land",'Asset_Register (PPE)'!#REF!)</f>
        <v>#REF!</v>
      </c>
      <c r="E6" s="7" t="e">
        <f>C6-D6</f>
        <v>#REF!</v>
      </c>
      <c r="F6" s="23" t="s">
        <v>4627</v>
      </c>
      <c r="G6" s="7">
        <v>3000000</v>
      </c>
      <c r="H6" s="7">
        <v>0</v>
      </c>
      <c r="I6" s="7">
        <f>G6-H6</f>
        <v>3000000</v>
      </c>
      <c r="J6" s="7" t="e">
        <f t="shared" ref="J6:J16" si="0">I44</f>
        <v>#REF!</v>
      </c>
      <c r="K6" s="60" t="e">
        <f>I6-J6</f>
        <v>#REF!</v>
      </c>
    </row>
    <row r="7" spans="1:11">
      <c r="B7" s="1" t="s">
        <v>3098</v>
      </c>
      <c r="C7" s="7" t="e">
        <f>SUMIF('Asset_Register (PPE)'!$G$15:$G$3388,"Buildings",'Asset_Register (PPE)'!#REF!)</f>
        <v>#REF!</v>
      </c>
      <c r="D7" s="7" t="e">
        <f>SUMIF('Asset_Register (PPE)'!$G$15:$G$3388,"Buildings",'Asset_Register (PPE)'!#REF!)</f>
        <v>#REF!</v>
      </c>
      <c r="E7" s="7" t="e">
        <f>C7-D7</f>
        <v>#REF!</v>
      </c>
      <c r="F7" s="23" t="s">
        <v>4627</v>
      </c>
      <c r="G7" s="7">
        <v>17000000</v>
      </c>
      <c r="H7" s="7">
        <v>0</v>
      </c>
      <c r="I7" s="7">
        <f t="shared" ref="I7:I16" si="1">G7-H7</f>
        <v>17000000</v>
      </c>
      <c r="J7" s="7">
        <f t="shared" si="0"/>
        <v>17000000</v>
      </c>
      <c r="K7" s="60">
        <f t="shared" ref="K7:K16" si="2">I7-J7</f>
        <v>0</v>
      </c>
    </row>
    <row r="8" spans="1:11">
      <c r="B8" s="1" t="s">
        <v>4546</v>
      </c>
      <c r="C8" s="7" t="e">
        <f>SUMIF('Asset_Register (PPE)'!$G$15:$G$3388,"Leasehold Improvements",'Asset_Register (PPE)'!#REF!)</f>
        <v>#REF!</v>
      </c>
      <c r="D8" s="7">
        <v>1417069</v>
      </c>
      <c r="E8" s="7" t="e">
        <f t="shared" ref="E8:E16" si="3">C8-D8</f>
        <v>#REF!</v>
      </c>
      <c r="F8" s="23" t="s">
        <v>4627</v>
      </c>
      <c r="G8" s="7">
        <v>1631500.38</v>
      </c>
      <c r="H8" s="7">
        <v>1243596.3085379563</v>
      </c>
      <c r="I8" s="7">
        <f t="shared" si="1"/>
        <v>387904.07146204356</v>
      </c>
      <c r="J8" s="7">
        <f t="shared" si="0"/>
        <v>387904</v>
      </c>
      <c r="K8" s="60">
        <f t="shared" si="2"/>
        <v>7.1462043561041355E-2</v>
      </c>
    </row>
    <row r="9" spans="1:11">
      <c r="B9" s="1" t="s">
        <v>3101</v>
      </c>
      <c r="C9" s="7" t="e">
        <f>SUMIF('Asset_Register (PPE)'!$G$15:$G$3388,"Plant &amp; Equipment",'Asset_Register (PPE)'!#REF!)</f>
        <v>#REF!</v>
      </c>
      <c r="D9" s="7">
        <v>1832352</v>
      </c>
      <c r="E9" s="7" t="e">
        <f t="shared" si="3"/>
        <v>#REF!</v>
      </c>
      <c r="F9" s="23" t="s">
        <v>4627</v>
      </c>
      <c r="G9" s="7">
        <v>2338742.5000000005</v>
      </c>
      <c r="H9" s="7">
        <v>1675037</v>
      </c>
      <c r="I9" s="7">
        <f t="shared" si="1"/>
        <v>663705.50000000047</v>
      </c>
      <c r="J9" s="7">
        <f t="shared" si="0"/>
        <v>663706</v>
      </c>
      <c r="K9" s="60">
        <f t="shared" si="2"/>
        <v>-0.49999999953433871</v>
      </c>
    </row>
    <row r="10" spans="1:11">
      <c r="B10" s="1" t="s">
        <v>4547</v>
      </c>
      <c r="C10" s="7">
        <v>2467094</v>
      </c>
      <c r="D10" s="7">
        <v>1932179</v>
      </c>
      <c r="E10" s="7">
        <f t="shared" si="3"/>
        <v>534915</v>
      </c>
      <c r="F10" s="23" t="s">
        <v>4627</v>
      </c>
      <c r="G10" s="7">
        <v>2453918.6099999896</v>
      </c>
      <c r="H10" s="7">
        <v>1839874</v>
      </c>
      <c r="I10" s="7">
        <f t="shared" si="1"/>
        <v>614044.60999998963</v>
      </c>
      <c r="J10" s="7">
        <f t="shared" si="0"/>
        <v>614044</v>
      </c>
      <c r="K10" s="60">
        <f t="shared" si="2"/>
        <v>0.60999998962506652</v>
      </c>
    </row>
    <row r="11" spans="1:11">
      <c r="B11" s="1" t="s">
        <v>4548</v>
      </c>
      <c r="C11" s="7" t="e">
        <f>SUMIF('Asset_Register (PPE)'!$G$15:$G$3388,"Motor Vehicle",'Asset_Register (PPE)'!#REF!)-'Asset_Register (PPE)'!H1797</f>
        <v>#REF!</v>
      </c>
      <c r="D11" s="7">
        <v>1060877</v>
      </c>
      <c r="E11" s="7" t="e">
        <f t="shared" si="3"/>
        <v>#REF!</v>
      </c>
      <c r="F11" s="23" t="s">
        <v>4627</v>
      </c>
      <c r="G11" s="7">
        <v>1753158.51</v>
      </c>
      <c r="H11" s="7">
        <v>1123509</v>
      </c>
      <c r="I11" s="7">
        <f t="shared" si="1"/>
        <v>629649.51</v>
      </c>
      <c r="J11" s="7">
        <f t="shared" si="0"/>
        <v>629649</v>
      </c>
      <c r="K11" s="60">
        <f t="shared" si="2"/>
        <v>0.51000000000931323</v>
      </c>
    </row>
    <row r="12" spans="1:11">
      <c r="B12" s="1" t="s">
        <v>3100</v>
      </c>
      <c r="C12" s="7">
        <v>3925573</v>
      </c>
      <c r="D12" s="7">
        <v>2846711</v>
      </c>
      <c r="E12" s="7">
        <f t="shared" si="3"/>
        <v>1078862</v>
      </c>
      <c r="F12" s="23" t="s">
        <v>4627</v>
      </c>
      <c r="G12" s="7">
        <v>3680265</v>
      </c>
      <c r="H12" s="7">
        <v>3017252</v>
      </c>
      <c r="I12" s="7">
        <f t="shared" si="1"/>
        <v>663013</v>
      </c>
      <c r="J12" s="7">
        <f t="shared" si="0"/>
        <v>663013</v>
      </c>
      <c r="K12" s="60">
        <f>I12-J12</f>
        <v>0</v>
      </c>
    </row>
    <row r="13" spans="1:11">
      <c r="B13" s="1" t="s">
        <v>3060</v>
      </c>
      <c r="C13" s="7">
        <v>145000</v>
      </c>
      <c r="D13" s="7">
        <v>91500</v>
      </c>
      <c r="E13" s="7">
        <f t="shared" si="3"/>
        <v>53500</v>
      </c>
      <c r="F13" s="23" t="s">
        <v>4627</v>
      </c>
      <c r="G13" s="7">
        <v>0</v>
      </c>
      <c r="H13" s="7">
        <v>0</v>
      </c>
      <c r="I13" s="7">
        <f t="shared" si="1"/>
        <v>0</v>
      </c>
      <c r="J13" s="7" t="e">
        <f t="shared" si="0"/>
        <v>#REF!</v>
      </c>
      <c r="K13" s="60" t="e">
        <f t="shared" si="2"/>
        <v>#REF!</v>
      </c>
    </row>
    <row r="14" spans="1:11">
      <c r="B14" s="1" t="s">
        <v>3065</v>
      </c>
      <c r="C14" s="7">
        <v>588079</v>
      </c>
      <c r="D14" s="7">
        <v>481889.50997343572</v>
      </c>
      <c r="E14" s="7">
        <f t="shared" si="3"/>
        <v>106189.49002656428</v>
      </c>
      <c r="F14" s="23" t="s">
        <v>4627</v>
      </c>
      <c r="G14" s="7">
        <v>572586</v>
      </c>
      <c r="H14" s="7">
        <v>424631</v>
      </c>
      <c r="I14" s="7">
        <f t="shared" si="1"/>
        <v>147955</v>
      </c>
      <c r="J14" s="7" t="e">
        <f t="shared" si="0"/>
        <v>#REF!</v>
      </c>
      <c r="K14" s="60" t="e">
        <f t="shared" si="2"/>
        <v>#REF!</v>
      </c>
    </row>
    <row r="15" spans="1:11">
      <c r="B15" s="1" t="s">
        <v>12315</v>
      </c>
      <c r="C15" s="7" t="e">
        <f>SUMIF('Asset_Register (PPE)'!$G$15:$G$3439,"Lease Asset",'Asset_Register (PPE)'!#REF!)</f>
        <v>#REF!</v>
      </c>
      <c r="D15" s="7">
        <v>1136969.4979234771</v>
      </c>
      <c r="E15" s="7" t="e">
        <f>C15-D15</f>
        <v>#REF!</v>
      </c>
      <c r="F15" s="23"/>
      <c r="G15" s="7">
        <v>1466414.0399999993</v>
      </c>
      <c r="H15" s="7">
        <v>641697</v>
      </c>
      <c r="I15" s="7">
        <f>G15-H15</f>
        <v>824717.03999999934</v>
      </c>
      <c r="J15" s="7">
        <f t="shared" si="0"/>
        <v>824717</v>
      </c>
      <c r="K15" s="60"/>
    </row>
    <row r="16" spans="1:11">
      <c r="B16" s="1" t="s">
        <v>4549</v>
      </c>
      <c r="C16" s="7">
        <v>0</v>
      </c>
      <c r="D16" s="7" t="e">
        <f>SUMIF('Asset_Register (PPE)'!$G$15:$G$3388,"Assets Held for Sale",'Asset_Register (PPE)'!#REF!)</f>
        <v>#REF!</v>
      </c>
      <c r="E16" s="7" t="e">
        <f t="shared" si="3"/>
        <v>#REF!</v>
      </c>
      <c r="F16" s="23" t="s">
        <v>4627</v>
      </c>
      <c r="G16" s="7">
        <v>53992</v>
      </c>
      <c r="H16" s="7">
        <v>0</v>
      </c>
      <c r="I16" s="7">
        <f t="shared" si="1"/>
        <v>53992</v>
      </c>
      <c r="J16" s="7" t="e">
        <f t="shared" si="0"/>
        <v>#REF!</v>
      </c>
      <c r="K16" s="60" t="e">
        <f t="shared" si="2"/>
        <v>#REF!</v>
      </c>
    </row>
    <row r="17" spans="2:13" ht="13.8" thickBot="1">
      <c r="C17" s="12" t="e">
        <f>SUM(C6:C16)</f>
        <v>#REF!</v>
      </c>
      <c r="D17" s="12" t="e">
        <f>SUM(D6:D16)</f>
        <v>#REF!</v>
      </c>
      <c r="E17" s="12" t="e">
        <f>SUM(E6:E16)</f>
        <v>#REF!</v>
      </c>
      <c r="F17" s="24" t="s">
        <v>4629</v>
      </c>
      <c r="G17" s="12">
        <f>SUM(G6:G16)</f>
        <v>33950577.039999992</v>
      </c>
      <c r="H17" s="12">
        <f>SUM(H6:H16)</f>
        <v>9965596.3085379563</v>
      </c>
      <c r="I17" s="12">
        <f>SUM(I6:I16)</f>
        <v>23984980.731462032</v>
      </c>
      <c r="J17" s="12" t="e">
        <f>SUM(J6:J16)</f>
        <v>#REF!</v>
      </c>
      <c r="K17" s="60"/>
    </row>
    <row r="18" spans="2:13" ht="8.25" customHeight="1"/>
    <row r="19" spans="2:13" ht="15.75" customHeight="1">
      <c r="C19" s="8"/>
      <c r="D19" s="8"/>
      <c r="G19" s="8"/>
      <c r="H19" s="8"/>
      <c r="J19" s="8"/>
    </row>
    <row r="20" spans="2:13" ht="15.75" customHeight="1">
      <c r="C20" s="8"/>
      <c r="D20" s="8"/>
      <c r="G20" s="8"/>
      <c r="H20" s="8"/>
      <c r="J20" s="8"/>
    </row>
    <row r="21" spans="2:13">
      <c r="B21" s="9" t="s">
        <v>12313</v>
      </c>
      <c r="G21" s="8"/>
      <c r="J21" s="8"/>
    </row>
    <row r="22" spans="2:13">
      <c r="C22" s="297"/>
      <c r="D22" s="297"/>
      <c r="E22" s="297"/>
      <c r="F22" s="297"/>
      <c r="G22" s="297"/>
      <c r="H22" s="297"/>
      <c r="I22" s="297"/>
      <c r="J22" s="8"/>
      <c r="K22" s="301"/>
      <c r="L22" s="301"/>
      <c r="M22" s="301"/>
    </row>
    <row r="23" spans="2:13" ht="26.4">
      <c r="C23" s="13" t="s">
        <v>3003</v>
      </c>
      <c r="D23" s="13" t="s">
        <v>3005</v>
      </c>
      <c r="E23" s="13" t="s">
        <v>4550</v>
      </c>
      <c r="F23" s="13" t="s">
        <v>11868</v>
      </c>
      <c r="G23" s="13" t="s">
        <v>12101</v>
      </c>
      <c r="H23" s="13" t="s">
        <v>4552</v>
      </c>
      <c r="I23" s="13" t="s">
        <v>4553</v>
      </c>
      <c r="K23" s="13" t="s">
        <v>11777</v>
      </c>
      <c r="L23" s="13" t="s">
        <v>11775</v>
      </c>
      <c r="M23" s="13" t="s">
        <v>11776</v>
      </c>
    </row>
    <row r="24" spans="2:13">
      <c r="B24" s="1" t="s">
        <v>3097</v>
      </c>
      <c r="C24" s="7" t="e">
        <f>I44</f>
        <v>#REF!</v>
      </c>
      <c r="D24" s="7" t="e">
        <f>SUMIF('Asset_Register (PPE)'!$G$15:$G$3439,"Land",'Asset_Register (PPE)'!#REF!)</f>
        <v>#REF!</v>
      </c>
      <c r="E24" s="7">
        <v>0</v>
      </c>
      <c r="F24" s="7">
        <v>0</v>
      </c>
      <c r="G24" s="7">
        <v>0</v>
      </c>
      <c r="H24" s="7" t="e">
        <f>SUMIF('Asset_Register (PPE)'!$G$15:$G$3388,"Land",'Asset_Register (PPE)'!#REF!)</f>
        <v>#REF!</v>
      </c>
      <c r="I24" s="8" t="e">
        <f t="shared" ref="I24:I34" si="4">SUM(C24:H24)</f>
        <v>#REF!</v>
      </c>
      <c r="J24" s="22" t="s">
        <v>4627</v>
      </c>
      <c r="K24" s="3" t="e">
        <f>H24</f>
        <v>#REF!</v>
      </c>
      <c r="L24" s="7" t="e">
        <f>-H24</f>
        <v>#REF!</v>
      </c>
      <c r="M24" s="3"/>
    </row>
    <row r="25" spans="2:13">
      <c r="B25" s="1" t="s">
        <v>3098</v>
      </c>
      <c r="C25" s="7">
        <f t="shared" ref="C25:C32" si="5">I45</f>
        <v>17000000</v>
      </c>
      <c r="D25" s="7" t="e">
        <f>SUMIF('Asset_Register (PPE)'!$G$15:$G$3439,"Land",'Asset_Register (PPE)'!#REF!)</f>
        <v>#REF!</v>
      </c>
      <c r="E25" s="7">
        <v>0</v>
      </c>
      <c r="F25" s="7">
        <v>0</v>
      </c>
      <c r="G25" s="7">
        <v>0</v>
      </c>
      <c r="H25" s="7" t="e">
        <f>-SUMIF('Asset_Register (PPE)'!$G$15:$G$3439,"Buildings",'Asset_Register (PPE)'!#REF!)</f>
        <v>#REF!</v>
      </c>
      <c r="I25" s="8" t="e">
        <f t="shared" si="4"/>
        <v>#REF!</v>
      </c>
      <c r="J25" s="22" t="s">
        <v>4627</v>
      </c>
      <c r="K25" s="3" t="e">
        <f t="shared" ref="K25:K34" si="6">H25</f>
        <v>#REF!</v>
      </c>
      <c r="L25" s="7">
        <v>0</v>
      </c>
      <c r="M25" s="3" t="e">
        <f>K25-L25</f>
        <v>#REF!</v>
      </c>
    </row>
    <row r="26" spans="2:13">
      <c r="B26" s="1" t="s">
        <v>4546</v>
      </c>
      <c r="C26" s="7">
        <f t="shared" si="5"/>
        <v>387904</v>
      </c>
      <c r="D26" s="7" t="e">
        <f>SUMIF('Asset_Register (PPE)'!$G$15:$G$3439,"Leasehold Improvements",'Asset_Register (PPE)'!#REF!)</f>
        <v>#REF!</v>
      </c>
      <c r="E26" s="7">
        <v>0</v>
      </c>
      <c r="F26" s="7">
        <v>0</v>
      </c>
      <c r="G26" s="7">
        <v>0</v>
      </c>
      <c r="H26" s="7">
        <f>-189057+15564</f>
        <v>-173493</v>
      </c>
      <c r="I26" s="8" t="e">
        <f t="shared" si="4"/>
        <v>#REF!</v>
      </c>
      <c r="J26" s="22" t="s">
        <v>4627</v>
      </c>
      <c r="K26" s="3">
        <f t="shared" si="6"/>
        <v>-173493</v>
      </c>
      <c r="L26" s="7">
        <v>0</v>
      </c>
      <c r="M26" s="3">
        <f t="shared" ref="M26:M34" si="7">K26-L26</f>
        <v>-173493</v>
      </c>
    </row>
    <row r="27" spans="2:13">
      <c r="B27" s="1" t="s">
        <v>3101</v>
      </c>
      <c r="C27" s="7">
        <f t="shared" si="5"/>
        <v>663706</v>
      </c>
      <c r="D27" s="7" t="e">
        <f>SUMIF('Asset_Register (PPE)'!$G$15:$G$3439,"Plant &amp; Equipment",'Asset_Register (PPE)'!#REF!)</f>
        <v>#REF!</v>
      </c>
      <c r="E27" s="7">
        <v>0</v>
      </c>
      <c r="F27" s="7">
        <v>0</v>
      </c>
      <c r="G27" s="7">
        <v>0</v>
      </c>
      <c r="H27" s="7">
        <v>-157315</v>
      </c>
      <c r="I27" s="8" t="e">
        <f t="shared" si="4"/>
        <v>#REF!</v>
      </c>
      <c r="J27" s="22" t="s">
        <v>4627</v>
      </c>
      <c r="K27" s="3">
        <f t="shared" si="6"/>
        <v>-157315</v>
      </c>
      <c r="L27" s="7">
        <v>5379</v>
      </c>
      <c r="M27" s="3">
        <f t="shared" si="7"/>
        <v>-162694</v>
      </c>
    </row>
    <row r="28" spans="2:13">
      <c r="B28" s="1" t="s">
        <v>4547</v>
      </c>
      <c r="C28" s="7">
        <f t="shared" si="5"/>
        <v>614044</v>
      </c>
      <c r="D28" s="7" t="e">
        <f>SUMIF('Asset_Register (PPE)'!$G$15:$G$3439,"Furniture &amp; Fixtures",'Asset_Register (PPE)'!#REF!)</f>
        <v>#REF!</v>
      </c>
      <c r="E28" s="7">
        <v>0</v>
      </c>
      <c r="F28" s="7"/>
      <c r="G28" s="7">
        <v>492</v>
      </c>
      <c r="H28" s="7">
        <v>-79621</v>
      </c>
      <c r="I28" s="8" t="e">
        <f>SUM(C28:H28)</f>
        <v>#REF!</v>
      </c>
      <c r="J28" s="22" t="s">
        <v>4627</v>
      </c>
      <c r="K28" s="3">
        <f>H28</f>
        <v>-79621</v>
      </c>
      <c r="L28" s="7">
        <v>1651</v>
      </c>
      <c r="M28" s="3">
        <f t="shared" si="7"/>
        <v>-81272</v>
      </c>
    </row>
    <row r="29" spans="2:13">
      <c r="B29" s="1" t="s">
        <v>4548</v>
      </c>
      <c r="C29" s="7">
        <f t="shared" si="5"/>
        <v>629649</v>
      </c>
      <c r="D29" s="7" t="e">
        <f>SUMIF('Asset_Register (PPE)'!$G$15:$G$3439,"Land",'Asset_Register (PPE)'!#REF!)</f>
        <v>#REF!</v>
      </c>
      <c r="E29" s="7">
        <v>-339440</v>
      </c>
      <c r="F29" s="7">
        <v>0</v>
      </c>
      <c r="G29" s="7">
        <v>0</v>
      </c>
      <c r="H29" s="7">
        <v>-69040</v>
      </c>
      <c r="I29" s="8" t="e">
        <f t="shared" si="4"/>
        <v>#REF!</v>
      </c>
      <c r="J29" s="22" t="s">
        <v>4627</v>
      </c>
      <c r="K29" s="3">
        <f t="shared" si="6"/>
        <v>-69040</v>
      </c>
      <c r="L29" s="7">
        <v>0</v>
      </c>
      <c r="M29" s="3">
        <f t="shared" si="7"/>
        <v>-69040</v>
      </c>
    </row>
    <row r="30" spans="2:13">
      <c r="B30" s="1" t="s">
        <v>3100</v>
      </c>
      <c r="C30" s="7">
        <f t="shared" si="5"/>
        <v>663013</v>
      </c>
      <c r="D30" s="7" t="e">
        <f>SUMIF('Asset_Register (PPE)'!$G$15:$G$3439,"IT Equipment",'Asset_Register (PPE)'!#REF!)</f>
        <v>#REF!</v>
      </c>
      <c r="E30" s="7">
        <v>-150</v>
      </c>
      <c r="F30" s="7">
        <v>-33140</v>
      </c>
      <c r="G30" s="7">
        <v>0</v>
      </c>
      <c r="H30" s="7">
        <v>-100676</v>
      </c>
      <c r="I30" s="8" t="e">
        <f t="shared" si="4"/>
        <v>#REF!</v>
      </c>
      <c r="J30" s="22" t="s">
        <v>4627</v>
      </c>
      <c r="K30" s="3">
        <f t="shared" si="6"/>
        <v>-100676</v>
      </c>
      <c r="L30" s="7">
        <v>3791</v>
      </c>
      <c r="M30" s="3">
        <f t="shared" si="7"/>
        <v>-104467</v>
      </c>
    </row>
    <row r="31" spans="2:13">
      <c r="B31" s="1" t="s">
        <v>3060</v>
      </c>
      <c r="C31" s="7" t="e">
        <f t="shared" si="5"/>
        <v>#REF!</v>
      </c>
      <c r="D31" s="7" t="e">
        <f>SUMIF('Asset_Register (PPE)'!$G$15:$G$3439,"Land",'Asset_Register (PPE)'!#REF!)</f>
        <v>#REF!</v>
      </c>
      <c r="E31" s="7">
        <v>0</v>
      </c>
      <c r="F31" s="7"/>
      <c r="G31" s="7">
        <v>53500.17</v>
      </c>
      <c r="H31" s="7">
        <v>0</v>
      </c>
      <c r="I31" s="8" t="e">
        <f t="shared" si="4"/>
        <v>#REF!</v>
      </c>
      <c r="J31" s="22" t="s">
        <v>4627</v>
      </c>
      <c r="K31" s="3">
        <f t="shared" si="6"/>
        <v>0</v>
      </c>
      <c r="L31" s="7">
        <v>0</v>
      </c>
      <c r="M31" s="3">
        <f t="shared" si="7"/>
        <v>0</v>
      </c>
    </row>
    <row r="32" spans="2:13">
      <c r="B32" s="1" t="s">
        <v>3065</v>
      </c>
      <c r="C32" s="7" t="e">
        <f t="shared" si="5"/>
        <v>#REF!</v>
      </c>
      <c r="D32" s="7">
        <v>19346</v>
      </c>
      <c r="E32" s="7">
        <v>-517</v>
      </c>
      <c r="F32" s="7">
        <v>-3336</v>
      </c>
      <c r="G32" s="7">
        <v>0</v>
      </c>
      <c r="H32" s="7">
        <v>-57259</v>
      </c>
      <c r="I32" s="8" t="e">
        <f t="shared" si="4"/>
        <v>#REF!</v>
      </c>
      <c r="J32" s="22" t="s">
        <v>4627</v>
      </c>
      <c r="K32" s="3">
        <f t="shared" si="6"/>
        <v>-57259</v>
      </c>
      <c r="L32" s="7">
        <v>0</v>
      </c>
      <c r="M32" s="3">
        <f t="shared" si="7"/>
        <v>-57259</v>
      </c>
    </row>
    <row r="33" spans="2:13">
      <c r="B33" s="1" t="s">
        <v>12315</v>
      </c>
      <c r="C33" s="7">
        <f>I53</f>
        <v>824717</v>
      </c>
      <c r="D33" s="7" t="e">
        <f>SUMIF('Asset_Register (PPE)'!$G$15:$G$3439,"Land",'Asset_Register (PPE)'!#REF!)</f>
        <v>#REF!</v>
      </c>
      <c r="E33" s="7">
        <v>0</v>
      </c>
      <c r="F33" s="7">
        <v>-438</v>
      </c>
      <c r="G33" s="7">
        <v>0</v>
      </c>
      <c r="H33" s="7">
        <v>-494834</v>
      </c>
      <c r="I33" s="8" t="e">
        <f>SUM(C33:H33)</f>
        <v>#REF!</v>
      </c>
      <c r="J33" s="22"/>
      <c r="K33" s="3"/>
      <c r="L33" s="7"/>
      <c r="M33" s="3"/>
    </row>
    <row r="34" spans="2:13">
      <c r="B34" s="1" t="s">
        <v>4549</v>
      </c>
      <c r="C34" s="7" t="e">
        <f>I54</f>
        <v>#REF!</v>
      </c>
      <c r="D34" s="7" t="e">
        <f>SUMIF('Asset_Register (PPE)'!$G$15:$G$3439,"Land",'Asset_Register (PPE)'!#REF!)</f>
        <v>#REF!</v>
      </c>
      <c r="E34" s="7" t="e">
        <f>SUMIF('Asset_Register (PPE)'!$G$15:$G$3388,"Assets Held for Sale",'Asset_Register (PPE)'!#REF!)</f>
        <v>#REF!</v>
      </c>
      <c r="F34" s="7"/>
      <c r="G34" s="7">
        <f>-492-53500</f>
        <v>-53992</v>
      </c>
      <c r="H34" s="7" t="e">
        <f>-SUMIF('Asset_Register (PPE)'!$G$15:$G$3388,"Assets Held for Sale",'Asset_Register (PPE)'!#REF!)</f>
        <v>#REF!</v>
      </c>
      <c r="I34" s="8" t="e">
        <f t="shared" si="4"/>
        <v>#REF!</v>
      </c>
      <c r="J34" s="22" t="s">
        <v>4627</v>
      </c>
      <c r="K34" s="3" t="e">
        <f t="shared" si="6"/>
        <v>#REF!</v>
      </c>
      <c r="L34" s="7" t="e">
        <f>-H34</f>
        <v>#REF!</v>
      </c>
      <c r="M34" s="3" t="e">
        <f t="shared" si="7"/>
        <v>#REF!</v>
      </c>
    </row>
    <row r="35" spans="2:13" ht="13.8" thickBot="1">
      <c r="C35" s="12" t="e">
        <f>SUM(C24:C34)</f>
        <v>#REF!</v>
      </c>
      <c r="D35" s="12" t="e">
        <f t="shared" ref="D35:I35" si="8">SUM(D24:D34)</f>
        <v>#REF!</v>
      </c>
      <c r="E35" s="12" t="e">
        <f t="shared" si="8"/>
        <v>#REF!</v>
      </c>
      <c r="F35" s="12">
        <f t="shared" si="8"/>
        <v>-36914</v>
      </c>
      <c r="G35" s="12">
        <f t="shared" si="8"/>
        <v>0.16999999999825377</v>
      </c>
      <c r="H35" s="12" t="e">
        <f t="shared" si="8"/>
        <v>#REF!</v>
      </c>
      <c r="I35" s="12" t="e">
        <f t="shared" si="8"/>
        <v>#REF!</v>
      </c>
      <c r="J35" s="25" t="s">
        <v>4629</v>
      </c>
      <c r="K35" s="12" t="e">
        <f>SUM(K24:K34)</f>
        <v>#REF!</v>
      </c>
      <c r="L35" s="12" t="e">
        <f>SUM(L24:L34)</f>
        <v>#REF!</v>
      </c>
      <c r="M35" s="12" t="e">
        <f>SUM(M24:M34)</f>
        <v>#REF!</v>
      </c>
    </row>
    <row r="36" spans="2:13" ht="13.8" thickBot="1">
      <c r="C36" s="3" t="e">
        <f>-I55</f>
        <v>#REF!</v>
      </c>
    </row>
    <row r="37" spans="2:13" ht="13.8" thickBot="1">
      <c r="C37" s="15" t="e">
        <f>SUM(C35:C36)</f>
        <v>#REF!</v>
      </c>
      <c r="H37" s="8"/>
    </row>
    <row r="38" spans="2:13" ht="15.75" customHeight="1">
      <c r="C38" s="8"/>
      <c r="D38" s="8"/>
      <c r="G38" s="8"/>
      <c r="H38" s="8"/>
      <c r="I38" s="8">
        <v>3000000</v>
      </c>
      <c r="J38" s="8"/>
    </row>
    <row r="39" spans="2:13" ht="15.75" customHeight="1">
      <c r="C39" s="8"/>
      <c r="D39" s="8"/>
      <c r="G39" s="8"/>
      <c r="H39" s="8"/>
      <c r="I39" s="8">
        <v>17000000</v>
      </c>
      <c r="J39" s="8"/>
    </row>
    <row r="40" spans="2:13" ht="6.75" customHeight="1">
      <c r="I40" s="8" t="e">
        <f>I26</f>
        <v>#REF!</v>
      </c>
    </row>
    <row r="41" spans="2:13">
      <c r="B41" s="9" t="s">
        <v>12100</v>
      </c>
      <c r="G41" s="8"/>
      <c r="J41" s="8"/>
    </row>
    <row r="42" spans="2:13">
      <c r="C42" s="297"/>
      <c r="D42" s="297"/>
      <c r="E42" s="297"/>
      <c r="F42" s="297"/>
      <c r="G42" s="297"/>
      <c r="H42" s="297"/>
      <c r="I42" s="297"/>
      <c r="J42" s="8"/>
    </row>
    <row r="43" spans="2:13" ht="39.6">
      <c r="C43" s="13" t="s">
        <v>3003</v>
      </c>
      <c r="D43" s="13" t="s">
        <v>3005</v>
      </c>
      <c r="E43" s="13" t="s">
        <v>4550</v>
      </c>
      <c r="F43" s="13" t="s">
        <v>4551</v>
      </c>
      <c r="G43" s="13" t="s">
        <v>11778</v>
      </c>
      <c r="H43" s="13" t="s">
        <v>4552</v>
      </c>
      <c r="I43" s="13" t="s">
        <v>4553</v>
      </c>
      <c r="K43" s="13" t="s">
        <v>11776</v>
      </c>
      <c r="L43" s="13" t="s">
        <v>11777</v>
      </c>
      <c r="M43" s="13" t="s">
        <v>11775</v>
      </c>
    </row>
    <row r="44" spans="2:13">
      <c r="B44" s="1" t="s">
        <v>3097</v>
      </c>
      <c r="C44" s="7">
        <v>2300000</v>
      </c>
      <c r="D44" s="7">
        <v>700000</v>
      </c>
      <c r="E44" s="7">
        <v>0</v>
      </c>
      <c r="F44" s="7">
        <v>0</v>
      </c>
      <c r="G44" s="7">
        <v>0</v>
      </c>
      <c r="H44" s="7" t="e">
        <f>SUMIF('Asset_Register (PPE)'!$G$15:$G$3388,"Land",'Asset_Register (PPE)'!#REF!)</f>
        <v>#REF!</v>
      </c>
      <c r="I44" s="8" t="e">
        <f t="shared" ref="I44:I54" si="9">SUM(C44:H44)</f>
        <v>#REF!</v>
      </c>
      <c r="J44" s="20" t="s">
        <v>4625</v>
      </c>
      <c r="K44" s="3" t="e">
        <f>H44</f>
        <v>#REF!</v>
      </c>
      <c r="L44" s="7" t="e">
        <f>H44</f>
        <v>#REF!</v>
      </c>
      <c r="M44" s="3" t="e">
        <f>L44-K44</f>
        <v>#REF!</v>
      </c>
    </row>
    <row r="45" spans="2:13">
      <c r="B45" s="1" t="s">
        <v>3098</v>
      </c>
      <c r="C45" s="7">
        <v>14578666</v>
      </c>
      <c r="D45" s="7">
        <v>2626667</v>
      </c>
      <c r="E45" s="7">
        <v>0</v>
      </c>
      <c r="F45" s="7">
        <v>0</v>
      </c>
      <c r="G45" s="7">
        <v>0</v>
      </c>
      <c r="H45" s="7">
        <v>-205333</v>
      </c>
      <c r="I45" s="8">
        <f t="shared" si="9"/>
        <v>17000000</v>
      </c>
      <c r="J45" s="20" t="s">
        <v>4625</v>
      </c>
      <c r="K45" s="7">
        <v>-205333</v>
      </c>
      <c r="L45" s="7">
        <v>-205333</v>
      </c>
      <c r="M45" s="3">
        <f t="shared" ref="M45:M54" si="10">L45-K45</f>
        <v>0</v>
      </c>
    </row>
    <row r="46" spans="2:13">
      <c r="B46" s="1" t="s">
        <v>4546</v>
      </c>
      <c r="C46" s="7">
        <v>586855</v>
      </c>
      <c r="D46" s="7">
        <v>0</v>
      </c>
      <c r="E46" s="7">
        <v>0</v>
      </c>
      <c r="F46" s="7">
        <v>0</v>
      </c>
      <c r="G46" s="7">
        <v>0</v>
      </c>
      <c r="H46" s="7">
        <v>-198951</v>
      </c>
      <c r="I46" s="8">
        <f t="shared" si="9"/>
        <v>387904</v>
      </c>
      <c r="J46" s="20" t="s">
        <v>4625</v>
      </c>
      <c r="K46" s="7" t="e">
        <f>-SUMIF('Asset_Register (PPE)'!$G$15:$G$3388,"Leasehold Improvements",'Asset_Register (PPE)'!#REF!)</f>
        <v>#REF!</v>
      </c>
      <c r="L46" s="7" t="e">
        <f>-SUMIF('Asset_Register (PPE)'!$G$15:$G$3388,"Leasehold Improvements",'Asset_Register (PPE)'!#REF!)</f>
        <v>#REF!</v>
      </c>
      <c r="M46" s="3" t="e">
        <f t="shared" si="10"/>
        <v>#REF!</v>
      </c>
    </row>
    <row r="47" spans="2:13">
      <c r="B47" s="1" t="s">
        <v>3101</v>
      </c>
      <c r="C47" s="7">
        <v>828266</v>
      </c>
      <c r="D47" s="7">
        <v>0</v>
      </c>
      <c r="E47" s="7">
        <v>0</v>
      </c>
      <c r="F47" s="7">
        <v>0</v>
      </c>
      <c r="G47" s="7">
        <v>0</v>
      </c>
      <c r="H47" s="7">
        <f>-169939+5379</f>
        <v>-164560</v>
      </c>
      <c r="I47" s="8">
        <f t="shared" si="9"/>
        <v>663706</v>
      </c>
      <c r="J47" s="20" t="s">
        <v>4625</v>
      </c>
      <c r="K47" s="7">
        <f>-169939</f>
        <v>-169939</v>
      </c>
      <c r="L47" s="7">
        <f>-169939+5379</f>
        <v>-164560</v>
      </c>
      <c r="M47" s="3">
        <f t="shared" si="10"/>
        <v>5379</v>
      </c>
    </row>
    <row r="48" spans="2:13">
      <c r="B48" s="1" t="s">
        <v>4547</v>
      </c>
      <c r="C48" s="7">
        <v>608799</v>
      </c>
      <c r="D48" s="7">
        <v>182515</v>
      </c>
      <c r="E48" s="7">
        <v>0</v>
      </c>
      <c r="F48" s="7">
        <v>0</v>
      </c>
      <c r="G48" s="7">
        <v>0</v>
      </c>
      <c r="H48" s="7">
        <f>-178921+1651</f>
        <v>-177270</v>
      </c>
      <c r="I48" s="8">
        <f t="shared" si="9"/>
        <v>614044</v>
      </c>
      <c r="J48" s="20" t="s">
        <v>4625</v>
      </c>
      <c r="K48" s="7">
        <f>-178921</f>
        <v>-178921</v>
      </c>
      <c r="L48" s="7">
        <f>-178921+1651</f>
        <v>-177270</v>
      </c>
      <c r="M48" s="3">
        <f t="shared" si="10"/>
        <v>1651</v>
      </c>
    </row>
    <row r="49" spans="1:13">
      <c r="B49" s="1" t="s">
        <v>4548</v>
      </c>
      <c r="C49" s="7">
        <v>737436</v>
      </c>
      <c r="D49" s="7">
        <v>0</v>
      </c>
      <c r="E49" s="7">
        <v>0</v>
      </c>
      <c r="F49" s="7">
        <v>0</v>
      </c>
      <c r="G49" s="7">
        <v>0</v>
      </c>
      <c r="H49" s="7">
        <v>-107787</v>
      </c>
      <c r="I49" s="8">
        <f t="shared" si="9"/>
        <v>629649</v>
      </c>
      <c r="J49" s="20" t="s">
        <v>4625</v>
      </c>
      <c r="K49" s="7">
        <v>-107787</v>
      </c>
      <c r="L49" s="7">
        <v>-107787</v>
      </c>
      <c r="M49" s="3">
        <f t="shared" si="10"/>
        <v>0</v>
      </c>
    </row>
    <row r="50" spans="1:13">
      <c r="B50" s="1" t="s">
        <v>3100</v>
      </c>
      <c r="C50" s="7">
        <v>33414</v>
      </c>
      <c r="D50" s="7">
        <v>665675</v>
      </c>
      <c r="E50" s="7">
        <v>-3699</v>
      </c>
      <c r="F50" s="7">
        <v>0</v>
      </c>
      <c r="G50" s="7">
        <v>0</v>
      </c>
      <c r="H50" s="7">
        <f>-36168+3791</f>
        <v>-32377</v>
      </c>
      <c r="I50" s="8">
        <f>SUM(C50:H50)</f>
        <v>663013</v>
      </c>
      <c r="J50" s="20" t="s">
        <v>4625</v>
      </c>
      <c r="K50" s="7">
        <f>-36168</f>
        <v>-36168</v>
      </c>
      <c r="L50" s="7">
        <f>-36168+3971</f>
        <v>-32197</v>
      </c>
      <c r="M50" s="3">
        <f t="shared" si="10"/>
        <v>3971</v>
      </c>
    </row>
    <row r="51" spans="1:13">
      <c r="B51" s="1" t="s">
        <v>3060</v>
      </c>
      <c r="C51" s="7">
        <v>213126</v>
      </c>
      <c r="D51" s="7" t="e">
        <f>SUMIF('Asset_Register (PPE)'!$G$15:$G$3388,"Vessels",'Asset_Register (PPE)'!#REF!)</f>
        <v>#REF!</v>
      </c>
      <c r="E51" s="7">
        <v>-138987</v>
      </c>
      <c r="F51" s="7">
        <v>-53500</v>
      </c>
      <c r="G51" s="7">
        <v>0</v>
      </c>
      <c r="H51" s="7">
        <v>-20639</v>
      </c>
      <c r="I51" s="8" t="e">
        <f t="shared" si="9"/>
        <v>#REF!</v>
      </c>
      <c r="J51" s="20" t="s">
        <v>4625</v>
      </c>
      <c r="K51" s="7">
        <v>-20639</v>
      </c>
      <c r="L51" s="7">
        <v>-20639</v>
      </c>
      <c r="M51" s="3">
        <f t="shared" si="10"/>
        <v>0</v>
      </c>
    </row>
    <row r="52" spans="1:13">
      <c r="B52" s="1" t="s">
        <v>3065</v>
      </c>
      <c r="C52" s="7">
        <v>204501</v>
      </c>
      <c r="D52" s="7">
        <v>648</v>
      </c>
      <c r="E52" s="7">
        <v>0</v>
      </c>
      <c r="F52" s="7">
        <v>0</v>
      </c>
      <c r="G52" s="7">
        <v>0</v>
      </c>
      <c r="H52" s="7" t="e">
        <f>-SUMIF('Asset_Register (PPE)'!$G$15:$G$3388,"Library Books",'Asset_Register (PPE)'!#REF!)</f>
        <v>#REF!</v>
      </c>
      <c r="I52" s="8" t="e">
        <f t="shared" si="9"/>
        <v>#REF!</v>
      </c>
      <c r="J52" s="20" t="s">
        <v>4625</v>
      </c>
      <c r="K52" s="7" t="e">
        <f>-SUMIF('Asset_Register (PPE)'!$G$15:$G$3388,"Library Books",'Asset_Register (PPE)'!#REF!)</f>
        <v>#REF!</v>
      </c>
      <c r="L52" s="7" t="e">
        <f>-SUMIF('Asset_Register (PPE)'!$G$15:$G$3388,"Library Books",'Asset_Register (PPE)'!#REF!)</f>
        <v>#REF!</v>
      </c>
      <c r="M52" s="3" t="e">
        <f t="shared" si="10"/>
        <v>#REF!</v>
      </c>
    </row>
    <row r="53" spans="1:13">
      <c r="B53" s="1" t="s">
        <v>12314</v>
      </c>
      <c r="C53" s="7">
        <v>1236869</v>
      </c>
      <c r="D53" s="7">
        <v>74936</v>
      </c>
      <c r="E53" s="7"/>
      <c r="F53" s="7"/>
      <c r="G53" s="7"/>
      <c r="H53" s="7">
        <v>-487088</v>
      </c>
      <c r="I53" s="8">
        <f t="shared" si="9"/>
        <v>824717</v>
      </c>
      <c r="J53" s="20"/>
      <c r="K53" s="7">
        <v>-487088</v>
      </c>
      <c r="L53" s="7">
        <v>-487088</v>
      </c>
      <c r="M53" s="3"/>
    </row>
    <row r="54" spans="1:13">
      <c r="B54" s="1" t="s">
        <v>4549</v>
      </c>
      <c r="C54" s="7">
        <v>492</v>
      </c>
      <c r="D54" s="7" t="e">
        <f>SUMIF('Asset_Register (PPE)'!$G$15:$G$3388,"Assets Held for Sale",'Asset_Register (PPE)'!#REF!)</f>
        <v>#REF!</v>
      </c>
      <c r="E54" s="7" t="e">
        <f>SUMIF('Asset_Register (PPE)'!$G$15:$G$3388,"Assets Held for Sale",'Asset_Register (PPE)'!#REF!)</f>
        <v>#REF!</v>
      </c>
      <c r="F54" s="7">
        <v>53500</v>
      </c>
      <c r="G54" s="7">
        <v>0</v>
      </c>
      <c r="H54" s="7" t="e">
        <f>-SUMIF('Asset_Register (PPE)'!$G$15:$G$3388,"Assets Held for Sale",'Asset_Register (PPE)'!#REF!)</f>
        <v>#REF!</v>
      </c>
      <c r="I54" s="8" t="e">
        <f t="shared" si="9"/>
        <v>#REF!</v>
      </c>
      <c r="J54" s="20" t="s">
        <v>4625</v>
      </c>
      <c r="K54" s="3" t="e">
        <f>H54</f>
        <v>#REF!</v>
      </c>
      <c r="L54" s="7" t="e">
        <f>H54</f>
        <v>#REF!</v>
      </c>
      <c r="M54" s="3" t="e">
        <f t="shared" si="10"/>
        <v>#REF!</v>
      </c>
    </row>
    <row r="55" spans="1:13" ht="13.8" thickBot="1">
      <c r="C55" s="12">
        <f t="shared" ref="C55:M55" si="11">SUM(C44:C54)</f>
        <v>21328424</v>
      </c>
      <c r="D55" s="12" t="e">
        <f t="shared" si="11"/>
        <v>#REF!</v>
      </c>
      <c r="E55" s="12" t="e">
        <f t="shared" si="11"/>
        <v>#REF!</v>
      </c>
      <c r="F55" s="12">
        <f t="shared" si="11"/>
        <v>0</v>
      </c>
      <c r="G55" s="12">
        <f t="shared" si="11"/>
        <v>0</v>
      </c>
      <c r="H55" s="12" t="e">
        <f t="shared" si="11"/>
        <v>#REF!</v>
      </c>
      <c r="I55" s="12" t="e">
        <f t="shared" si="11"/>
        <v>#REF!</v>
      </c>
      <c r="J55" s="25" t="s">
        <v>4629</v>
      </c>
      <c r="K55" s="12" t="e">
        <f t="shared" si="11"/>
        <v>#REF!</v>
      </c>
      <c r="L55" s="12" t="e">
        <f t="shared" si="11"/>
        <v>#REF!</v>
      </c>
      <c r="M55" s="12" t="e">
        <f t="shared" si="11"/>
        <v>#REF!</v>
      </c>
    </row>
    <row r="56" spans="1:13" ht="13.8" thickBot="1">
      <c r="C56" s="3"/>
    </row>
    <row r="57" spans="1:13" ht="13.8" thickBot="1">
      <c r="C57" s="15"/>
      <c r="H57" s="8"/>
    </row>
    <row r="58" spans="1:13">
      <c r="D58" s="8"/>
      <c r="I58" s="3"/>
    </row>
    <row r="60" spans="1:13">
      <c r="H60" s="51"/>
      <c r="I60" s="8"/>
    </row>
    <row r="62" spans="1:13">
      <c r="A62" s="29" t="s">
        <v>4631</v>
      </c>
    </row>
    <row r="63" spans="1:13">
      <c r="A63" s="26" t="s">
        <v>4625</v>
      </c>
      <c r="B63" s="1" t="s">
        <v>4626</v>
      </c>
    </row>
    <row r="64" spans="1:13">
      <c r="A64" s="21" t="s">
        <v>4627</v>
      </c>
      <c r="B64" s="1" t="s">
        <v>4628</v>
      </c>
    </row>
    <row r="65" spans="1:2">
      <c r="A65" s="27" t="s">
        <v>4629</v>
      </c>
      <c r="B65" s="1" t="s">
        <v>4630</v>
      </c>
    </row>
  </sheetData>
  <mergeCells count="5">
    <mergeCell ref="C42:I42"/>
    <mergeCell ref="G4:K4"/>
    <mergeCell ref="C4:E4"/>
    <mergeCell ref="C22:I22"/>
    <mergeCell ref="K22:M22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FFBE-FA4E-4E48-8CA6-80AFC5ED171F}">
  <dimension ref="A1:U71"/>
  <sheetViews>
    <sheetView zoomScale="64" zoomScaleNormal="80" workbookViewId="0">
      <selection activeCell="B1" sqref="B1:M38"/>
    </sheetView>
  </sheetViews>
  <sheetFormatPr defaultColWidth="9.21875" defaultRowHeight="13.2"/>
  <cols>
    <col min="1" max="1" width="4" style="2" customWidth="1"/>
    <col min="2" max="2" width="31.77734375" style="1" customWidth="1"/>
    <col min="3" max="3" width="16.21875" style="1" bestFit="1" customWidth="1"/>
    <col min="4" max="4" width="14.77734375" style="1" customWidth="1"/>
    <col min="5" max="5" width="16" style="1" customWidth="1"/>
    <col min="6" max="6" width="15" style="1" customWidth="1"/>
    <col min="7" max="7" width="14.77734375" style="1" customWidth="1"/>
    <col min="8" max="8" width="15.77734375" style="1" customWidth="1"/>
    <col min="9" max="9" width="16.5546875" style="1" customWidth="1"/>
    <col min="10" max="10" width="16.21875" style="1" customWidth="1"/>
    <col min="11" max="13" width="17.77734375" style="1" hidden="1" customWidth="1"/>
    <col min="14" max="14" width="0" style="1" hidden="1" customWidth="1"/>
    <col min="15" max="15" width="14.77734375" style="1" hidden="1" customWidth="1"/>
    <col min="16" max="16384" width="9.21875" style="1"/>
  </cols>
  <sheetData>
    <row r="1" spans="1:15">
      <c r="A1" s="28">
        <v>6</v>
      </c>
      <c r="B1" s="9" t="s">
        <v>4623</v>
      </c>
    </row>
    <row r="2" spans="1:15" hidden="1">
      <c r="G2" s="8"/>
      <c r="H2" s="8"/>
    </row>
    <row r="3" spans="1:15" hidden="1"/>
    <row r="4" spans="1:15" hidden="1">
      <c r="C4" s="300">
        <v>44651</v>
      </c>
      <c r="D4" s="298"/>
      <c r="E4" s="298"/>
      <c r="F4" s="18"/>
      <c r="G4" s="298" t="s">
        <v>12312</v>
      </c>
      <c r="H4" s="298"/>
      <c r="I4" s="298"/>
      <c r="J4" s="298"/>
      <c r="K4" s="299"/>
    </row>
    <row r="5" spans="1:15" ht="26.4" hidden="1">
      <c r="C5" s="13" t="s">
        <v>4554</v>
      </c>
      <c r="D5" s="13" t="s">
        <v>4555</v>
      </c>
      <c r="E5" s="16" t="s">
        <v>4556</v>
      </c>
      <c r="F5" s="19"/>
      <c r="G5" s="17" t="s">
        <v>4554</v>
      </c>
      <c r="H5" s="13" t="s">
        <v>4555</v>
      </c>
      <c r="I5" s="13" t="s">
        <v>4556</v>
      </c>
      <c r="J5" s="13" t="s">
        <v>4624</v>
      </c>
      <c r="K5" s="14" t="s">
        <v>10186</v>
      </c>
    </row>
    <row r="6" spans="1:15" hidden="1">
      <c r="B6" s="1" t="s">
        <v>3097</v>
      </c>
      <c r="C6" s="167" t="e">
        <f>SUMIF('Asset_Register (PPE)'!$G$15:$G$3388,"Land",'Asset_Register (PPE)'!#REF!)</f>
        <v>#REF!</v>
      </c>
      <c r="D6" s="7" t="e">
        <f>SUMIF('Asset_Register (PPE)'!$G$15:$G$3388,"Land",'Asset_Register (PPE)'!#REF!)</f>
        <v>#REF!</v>
      </c>
      <c r="E6" s="7" t="e">
        <f>C6-D6</f>
        <v>#REF!</v>
      </c>
      <c r="F6" s="23" t="s">
        <v>4627</v>
      </c>
      <c r="G6" s="7" t="e">
        <f>SUMIF('Asset_Register (PPE)'!$G$15:$G$3388,"Land",'Asset_Register (PPE)'!#REF!)</f>
        <v>#REF!</v>
      </c>
      <c r="H6" s="7" t="e">
        <f>SUMIF('Asset_Register (PPE)'!$G$15:$G$3388,"Land",'Asset_Register (PPE)'!#REF!)</f>
        <v>#REF!</v>
      </c>
      <c r="I6" s="7" t="e">
        <f>G6-H6</f>
        <v>#REF!</v>
      </c>
      <c r="J6" s="7" t="e">
        <f t="shared" ref="J6:J16" si="0">I44</f>
        <v>#REF!</v>
      </c>
      <c r="K6" s="60" t="e">
        <f>I6-J6</f>
        <v>#REF!</v>
      </c>
      <c r="M6" s="61" t="e">
        <f>E6-I24</f>
        <v>#REF!</v>
      </c>
      <c r="O6" s="61" t="e">
        <f>J6-I44</f>
        <v>#REF!</v>
      </c>
    </row>
    <row r="7" spans="1:15" hidden="1">
      <c r="B7" s="1" t="s">
        <v>3098</v>
      </c>
      <c r="C7" s="167" t="e">
        <f>SUMIF('Asset_Register (PPE)'!$G$15:$G$3388,"Buildings",'Asset_Register (PPE)'!#REF!)</f>
        <v>#REF!</v>
      </c>
      <c r="D7" s="7" t="e">
        <f>SUMIF('Asset_Register (PPE)'!$G$15:$G$3388,"Buildings",'Asset_Register (PPE)'!#REF!)</f>
        <v>#REF!</v>
      </c>
      <c r="E7" s="7" t="e">
        <f>C7-D7</f>
        <v>#REF!</v>
      </c>
      <c r="F7" s="23" t="s">
        <v>4627</v>
      </c>
      <c r="G7" s="7" t="e">
        <f>SUMIF('Asset_Register (PPE)'!$G$15:$G$3388,"Buildings",'Asset_Register (PPE)'!#REF!)</f>
        <v>#REF!</v>
      </c>
      <c r="H7" s="7" t="e">
        <f>SUMIF('Asset_Register (PPE)'!$G$15:$G$3388,"Buildings",'Asset_Register (PPE)'!#REF!)</f>
        <v>#REF!</v>
      </c>
      <c r="I7" s="7" t="e">
        <f t="shared" ref="I7:I16" si="1">G7-H7</f>
        <v>#REF!</v>
      </c>
      <c r="J7" s="7">
        <f t="shared" si="0"/>
        <v>17000000</v>
      </c>
      <c r="K7" s="60" t="e">
        <f t="shared" ref="K7:K14" si="2">I7-J7</f>
        <v>#REF!</v>
      </c>
      <c r="M7" s="61" t="e">
        <f t="shared" ref="M7:M16" si="3">E7-I25</f>
        <v>#REF!</v>
      </c>
      <c r="O7" s="61">
        <f t="shared" ref="O7:O16" si="4">J7-I45</f>
        <v>0</v>
      </c>
    </row>
    <row r="8" spans="1:15" hidden="1">
      <c r="B8" s="1" t="s">
        <v>4546</v>
      </c>
      <c r="C8" s="167" t="e">
        <f>SUMIF('Asset_Register (PPE)'!$G$15:$G$3439,"Leasehold Improvements",'Asset_Register (PPE)'!#REF!)</f>
        <v>#REF!</v>
      </c>
      <c r="D8" s="7" t="e">
        <f>SUMIF('Asset_Register (PPE)'!$G$15:$G$3388,"Leasehold Improvements",'Asset_Register (PPE)'!#REF!)</f>
        <v>#REF!</v>
      </c>
      <c r="E8" s="167" t="e">
        <f t="shared" ref="E8:E16" si="5">C8-D8</f>
        <v>#REF!</v>
      </c>
      <c r="F8" s="23" t="s">
        <v>4627</v>
      </c>
      <c r="G8" s="7" t="e">
        <f>SUMIF('Asset_Register (PPE)'!$G$15:$G$3388,"Leasehold Improvements",'Asset_Register (PPE)'!#REF!)</f>
        <v>#REF!</v>
      </c>
      <c r="H8" s="7" t="e">
        <f>SUMIF('Asset_Register (PPE)'!$G$15:$G$3388,"Leasehold Improvements",'Asset_Register (PPE)'!#REF!)</f>
        <v>#REF!</v>
      </c>
      <c r="I8" s="7" t="e">
        <f t="shared" si="1"/>
        <v>#REF!</v>
      </c>
      <c r="J8" s="167" t="e">
        <f t="shared" si="0"/>
        <v>#REF!</v>
      </c>
      <c r="K8" s="60" t="e">
        <f t="shared" si="2"/>
        <v>#REF!</v>
      </c>
      <c r="M8" s="61" t="e">
        <f t="shared" si="3"/>
        <v>#REF!</v>
      </c>
      <c r="O8" s="61" t="e">
        <f t="shared" si="4"/>
        <v>#REF!</v>
      </c>
    </row>
    <row r="9" spans="1:15" hidden="1">
      <c r="B9" s="1" t="s">
        <v>3101</v>
      </c>
      <c r="C9" s="167" t="e">
        <f>SUMIF('Asset_Register (PPE)'!$G$15:$G$3388,"Plant &amp; Equipment",'Asset_Register (PPE)'!#REF!)</f>
        <v>#REF!</v>
      </c>
      <c r="D9" s="7" t="e">
        <f>SUMIF('Asset_Register (PPE)'!$G$15:$G$3388,"Plant &amp; Equipment",'Asset_Register (PPE)'!#REF!)</f>
        <v>#REF!</v>
      </c>
      <c r="E9" s="7" t="e">
        <f t="shared" si="5"/>
        <v>#REF!</v>
      </c>
      <c r="F9" s="23" t="s">
        <v>4627</v>
      </c>
      <c r="G9" s="7" t="e">
        <f>SUMIF('Asset_Register (PPE)'!$G$15:$G$3388,"Plant &amp; Equipment",'Asset_Register (PPE)'!#REF!)</f>
        <v>#REF!</v>
      </c>
      <c r="H9" s="7" t="e">
        <f>SUMIF('Asset_Register (PPE)'!$G$15:$G$3388,"Plant &amp; Equipment",'Asset_Register (PPE)'!#REF!)+3</f>
        <v>#REF!</v>
      </c>
      <c r="I9" s="7" t="e">
        <f t="shared" si="1"/>
        <v>#REF!</v>
      </c>
      <c r="J9" s="7">
        <f t="shared" si="0"/>
        <v>664882.14999999991</v>
      </c>
      <c r="K9" s="60" t="e">
        <f t="shared" si="2"/>
        <v>#REF!</v>
      </c>
      <c r="M9" s="61" t="e">
        <f t="shared" si="3"/>
        <v>#REF!</v>
      </c>
      <c r="O9" s="61">
        <f t="shared" si="4"/>
        <v>0</v>
      </c>
    </row>
    <row r="10" spans="1:15" hidden="1">
      <c r="B10" s="1" t="s">
        <v>4547</v>
      </c>
      <c r="C10" s="7" t="e">
        <f>SUMIF('Asset_Register (PPE)'!$G$15:$G$3439,"Furniture &amp; Fixtures",'Asset_Register (PPE)'!#REF!)</f>
        <v>#REF!</v>
      </c>
      <c r="D10" s="7" t="e">
        <f>SUMIF('Asset_Register (PPE)'!$G$15:$G$3439,"Furniture &amp; Fixtures",'Asset_Register (PPE)'!#REF!)</f>
        <v>#REF!</v>
      </c>
      <c r="E10" s="7" t="e">
        <f t="shared" si="5"/>
        <v>#REF!</v>
      </c>
      <c r="F10" s="23" t="s">
        <v>4627</v>
      </c>
      <c r="G10" s="7" t="e">
        <f>SUMIF('Asset_Register (PPE)'!$G$15:$G$3388,"Furniture &amp; Fixtures",'Asset_Register (PPE)'!#REF!)</f>
        <v>#REF!</v>
      </c>
      <c r="H10" s="7" t="e">
        <f>SUMIF('Asset_Register (PPE)'!$G$15:$G$3388,"Furniture &amp; Fixtures",'Asset_Register (PPE)'!#REF!)</f>
        <v>#REF!</v>
      </c>
      <c r="I10" s="7" t="e">
        <f t="shared" si="1"/>
        <v>#REF!</v>
      </c>
      <c r="J10" s="7">
        <f t="shared" si="0"/>
        <v>1296311.0499999998</v>
      </c>
      <c r="K10" s="60" t="e">
        <f>I10-J10</f>
        <v>#REF!</v>
      </c>
      <c r="M10" s="61" t="e">
        <f t="shared" si="3"/>
        <v>#REF!</v>
      </c>
      <c r="O10" s="61">
        <f t="shared" si="4"/>
        <v>0</v>
      </c>
    </row>
    <row r="11" spans="1:15" hidden="1">
      <c r="B11" s="1" t="s">
        <v>4548</v>
      </c>
      <c r="C11" s="167" t="e">
        <f>SUMIF('Asset_Register (PPE)'!$G$15:$G$3388,"Motor Vehicle",'Asset_Register (PPE)'!#REF!)-'Asset_Register (PPE)'!H1797</f>
        <v>#REF!</v>
      </c>
      <c r="D11" s="7" t="e">
        <f>SUMIF('Asset_Register (PPE)'!$G$15:$G$3388,"Motor Vehicle",'Asset_Register (PPE)'!#REF!)-'Asset_Register (PPE)'!#REF!</f>
        <v>#REF!</v>
      </c>
      <c r="E11" s="7" t="e">
        <f t="shared" si="5"/>
        <v>#REF!</v>
      </c>
      <c r="F11" s="23" t="s">
        <v>4627</v>
      </c>
      <c r="G11" s="7" t="e">
        <f>SUMIF('Asset_Register (PPE)'!$G$15:$G$3388,"Motor Vehicle",'Asset_Register (PPE)'!#REF!)</f>
        <v>#REF!</v>
      </c>
      <c r="H11" s="7" t="e">
        <f>SUMIF('Asset_Register (PPE)'!$G$15:$G$3388,"Motor Vehicle",'Asset_Register (PPE)'!#REF!)</f>
        <v>#REF!</v>
      </c>
      <c r="I11" s="7" t="e">
        <f t="shared" si="1"/>
        <v>#REF!</v>
      </c>
      <c r="J11" s="7">
        <f t="shared" si="0"/>
        <v>836619.41</v>
      </c>
      <c r="K11" s="60" t="e">
        <f t="shared" si="2"/>
        <v>#REF!</v>
      </c>
      <c r="M11" s="61" t="e">
        <f t="shared" si="3"/>
        <v>#REF!</v>
      </c>
      <c r="O11" s="61">
        <f t="shared" si="4"/>
        <v>0</v>
      </c>
    </row>
    <row r="12" spans="1:15" hidden="1">
      <c r="B12" s="1" t="s">
        <v>3100</v>
      </c>
      <c r="C12" s="7" t="e">
        <f>SUMIF('Asset_Register (PPE)'!$G$15:$G$3439,"IT Equipment",'Asset_Register (PPE)'!#REF!)</f>
        <v>#REF!</v>
      </c>
      <c r="D12" s="7" t="e">
        <f>SUMIF('Asset_Register (PPE)'!$G$15:$G$3439,"IT Equipment",'Asset_Register (PPE)'!#REF!)</f>
        <v>#REF!</v>
      </c>
      <c r="E12" s="7" t="e">
        <f t="shared" si="5"/>
        <v>#REF!</v>
      </c>
      <c r="F12" s="23" t="s">
        <v>4627</v>
      </c>
      <c r="G12" s="7" t="e">
        <f>SUMIF('Asset_Register (PPE)'!$G$15:$G$3388,"IT Equipment",'Asset_Register (PPE)'!#REF!)</f>
        <v>#REF!</v>
      </c>
      <c r="H12" s="7" t="e">
        <f>SUMIF('Asset_Register (PPE)'!$G$15:$G$3388,"IT Equipment",'Asset_Register (PPE)'!#REF!)+0</f>
        <v>#REF!</v>
      </c>
      <c r="I12" s="7" t="e">
        <f t="shared" si="1"/>
        <v>#REF!</v>
      </c>
      <c r="J12" s="7">
        <f t="shared" si="0"/>
        <v>1252779.5799999998</v>
      </c>
      <c r="K12" s="60" t="e">
        <f>I12-J12</f>
        <v>#REF!</v>
      </c>
      <c r="M12" s="61" t="e">
        <f>E12-I30</f>
        <v>#REF!</v>
      </c>
      <c r="O12" s="61">
        <f t="shared" si="4"/>
        <v>0</v>
      </c>
    </row>
    <row r="13" spans="1:15" hidden="1">
      <c r="B13" s="1" t="s">
        <v>3060</v>
      </c>
      <c r="C13" s="7">
        <v>145000</v>
      </c>
      <c r="D13" s="7">
        <v>91500</v>
      </c>
      <c r="E13" s="7">
        <f t="shared" si="5"/>
        <v>53500</v>
      </c>
      <c r="F13" s="23" t="s">
        <v>4627</v>
      </c>
      <c r="G13" s="7">
        <v>0</v>
      </c>
      <c r="H13" s="7">
        <v>0</v>
      </c>
      <c r="I13" s="7">
        <f t="shared" si="1"/>
        <v>0</v>
      </c>
      <c r="J13" s="7" t="e">
        <f t="shared" si="0"/>
        <v>#REF!</v>
      </c>
      <c r="K13" s="60" t="e">
        <f t="shared" si="2"/>
        <v>#REF!</v>
      </c>
      <c r="M13" s="61" t="e">
        <f t="shared" si="3"/>
        <v>#REF!</v>
      </c>
      <c r="O13" s="61" t="e">
        <f t="shared" si="4"/>
        <v>#REF!</v>
      </c>
    </row>
    <row r="14" spans="1:15" hidden="1">
      <c r="B14" s="1" t="s">
        <v>3065</v>
      </c>
      <c r="C14" s="7" t="e">
        <f>SUMIF('Asset_Register (PPE)'!$G$15:$G$3439,"Library Books",'Asset_Register (PPE)'!#REF!)</f>
        <v>#REF!</v>
      </c>
      <c r="D14" s="7" t="e">
        <f>SUMIF('Asset_Register (PPE)'!$G$15:$G$3439,"Library Books",'Asset_Register (PPE)'!#REF!)</f>
        <v>#REF!</v>
      </c>
      <c r="E14" s="7" t="e">
        <f t="shared" si="5"/>
        <v>#REF!</v>
      </c>
      <c r="F14" s="23" t="s">
        <v>4627</v>
      </c>
      <c r="G14" s="7" t="e">
        <f>SUMIF('Asset_Register (PPE)'!$G$15:$G$3388,"Library Books",'Asset_Register (PPE)'!#REF!)</f>
        <v>#REF!</v>
      </c>
      <c r="H14" s="7" t="e">
        <f>SUMIF('Asset_Register (PPE)'!$G$15:$G$3388,"Library Books",'Asset_Register (PPE)'!#REF!)</f>
        <v>#REF!</v>
      </c>
      <c r="I14" s="7" t="e">
        <f t="shared" si="1"/>
        <v>#REF!</v>
      </c>
      <c r="J14" s="167">
        <f t="shared" si="0"/>
        <v>147892.83000000002</v>
      </c>
      <c r="K14" s="60" t="e">
        <f t="shared" si="2"/>
        <v>#REF!</v>
      </c>
      <c r="M14" s="61" t="e">
        <f t="shared" si="3"/>
        <v>#REF!</v>
      </c>
      <c r="O14" s="61">
        <f t="shared" si="4"/>
        <v>0</v>
      </c>
    </row>
    <row r="15" spans="1:15" hidden="1">
      <c r="B15" s="1" t="s">
        <v>12315</v>
      </c>
      <c r="C15" s="7" t="e">
        <f>SUMIF('Asset_Register (PPE)'!$G$15:$G$3439,"Lease Asset",'Asset_Register (PPE)'!#REF!)</f>
        <v>#REF!</v>
      </c>
      <c r="D15" s="7" t="e">
        <f>SUMIF('Asset_Register (PPE)'!$G$15:$G$3439,"Lease Asset",'Asset_Register (PPE)'!#REF!)</f>
        <v>#REF!</v>
      </c>
      <c r="E15" s="7" t="e">
        <f>C15-D15</f>
        <v>#REF!</v>
      </c>
      <c r="F15" s="23"/>
      <c r="G15" s="7" t="e">
        <f>SUMIF('Asset_Register (PPE)'!$G$15:$G$3439,"Lease Asset",'Asset_Register (PPE)'!#REF!)</f>
        <v>#REF!</v>
      </c>
      <c r="H15" s="7" t="e">
        <f>SUMIF('Asset_Register (PPE)'!$G$15:$G$3439,"Lease Asset",'Asset_Register (PPE)'!#REF!)</f>
        <v>#REF!</v>
      </c>
      <c r="I15" s="7" t="e">
        <f>G15-H15</f>
        <v>#REF!</v>
      </c>
      <c r="J15" s="7">
        <f t="shared" si="0"/>
        <v>824278.14999999991</v>
      </c>
      <c r="K15" s="60"/>
      <c r="M15" s="61" t="e">
        <f t="shared" si="3"/>
        <v>#REF!</v>
      </c>
      <c r="O15" s="61">
        <f t="shared" si="4"/>
        <v>0</v>
      </c>
    </row>
    <row r="16" spans="1:15" hidden="1">
      <c r="B16" s="1" t="s">
        <v>4549</v>
      </c>
      <c r="C16" s="7" t="e">
        <f>SUMIF('Asset_Register (PPE)'!$G$15:$G$3404,"Assets Held for Sale",'Asset_Register (PPE)'!#REF!)</f>
        <v>#REF!</v>
      </c>
      <c r="D16" s="7" t="e">
        <f>SUMIF('Asset_Register (PPE)'!$G$15:$G$3388,"Assets Held for Sale",'Asset_Register (PPE)'!#REF!)</f>
        <v>#REF!</v>
      </c>
      <c r="E16" s="7" t="e">
        <f t="shared" si="5"/>
        <v>#REF!</v>
      </c>
      <c r="F16" s="23" t="s">
        <v>4627</v>
      </c>
      <c r="G16" s="7" t="e">
        <f>SUMIF('Asset_Register (PPE)'!$G$15:$G$3388,"Assets Held for Sale",'Asset_Register (PPE)'!#REF!)+53500</f>
        <v>#REF!</v>
      </c>
      <c r="H16" s="7" t="e">
        <f>SUMIF('Asset_Register (PPE)'!$G$15:$G$3388,"Assets Held for Sale",'Asset_Register (PPE)'!#REF!)</f>
        <v>#REF!</v>
      </c>
      <c r="I16" s="7" t="e">
        <f t="shared" si="1"/>
        <v>#REF!</v>
      </c>
      <c r="J16" s="7" t="e">
        <f t="shared" si="0"/>
        <v>#REF!</v>
      </c>
      <c r="K16" s="60" t="e">
        <f>I16-J16</f>
        <v>#REF!</v>
      </c>
      <c r="M16" s="61" t="e">
        <f t="shared" si="3"/>
        <v>#REF!</v>
      </c>
      <c r="O16" s="61" t="e">
        <f t="shared" si="4"/>
        <v>#REF!</v>
      </c>
    </row>
    <row r="17" spans="2:17" ht="13.8" hidden="1" thickBot="1">
      <c r="C17" s="12" t="e">
        <f>SUM(C6:C16)</f>
        <v>#REF!</v>
      </c>
      <c r="D17" s="12" t="e">
        <f>SUM(D6:D16)</f>
        <v>#REF!</v>
      </c>
      <c r="E17" s="12" t="e">
        <f>SUM(E6:E16)</f>
        <v>#REF!</v>
      </c>
      <c r="F17" s="24" t="s">
        <v>4629</v>
      </c>
      <c r="G17" s="12" t="e">
        <f>SUM(G6:G16)</f>
        <v>#REF!</v>
      </c>
      <c r="H17" s="12" t="e">
        <f>SUM(H6:H16)</f>
        <v>#REF!</v>
      </c>
      <c r="I17" s="12" t="e">
        <f>SUM(I6:I16)</f>
        <v>#REF!</v>
      </c>
      <c r="J17" s="12" t="e">
        <f>SUM(J6:J16)</f>
        <v>#REF!</v>
      </c>
      <c r="K17" s="60"/>
    </row>
    <row r="18" spans="2:17" ht="8.25" hidden="1" customHeight="1"/>
    <row r="19" spans="2:17" ht="15.75" hidden="1" customHeight="1">
      <c r="C19" s="8"/>
      <c r="D19" s="8"/>
      <c r="E19" s="3" t="e">
        <f>'Asset_Register (PPE)'!#REF!</f>
        <v>#REF!</v>
      </c>
      <c r="G19" s="8"/>
      <c r="H19" s="8" t="e">
        <f>D10-H10</f>
        <v>#REF!</v>
      </c>
      <c r="J19" s="8"/>
    </row>
    <row r="20" spans="2:17" ht="15.75" hidden="1" customHeight="1">
      <c r="C20" s="8"/>
      <c r="D20" s="8"/>
      <c r="G20" s="8"/>
      <c r="H20" s="8"/>
      <c r="J20" s="8"/>
    </row>
    <row r="21" spans="2:17">
      <c r="B21" s="9" t="s">
        <v>12313</v>
      </c>
      <c r="E21" s="61" t="e">
        <f>E17-E19</f>
        <v>#REF!</v>
      </c>
      <c r="G21" s="8"/>
      <c r="J21" s="8"/>
    </row>
    <row r="22" spans="2:17">
      <c r="C22" s="297"/>
      <c r="D22" s="297"/>
      <c r="E22" s="297"/>
      <c r="F22" s="297"/>
      <c r="G22" s="297"/>
      <c r="H22" s="297"/>
      <c r="I22" s="297"/>
      <c r="J22" s="8"/>
      <c r="K22" s="301"/>
      <c r="L22" s="301"/>
      <c r="M22" s="301"/>
    </row>
    <row r="23" spans="2:17" ht="39.6">
      <c r="C23" s="13" t="s">
        <v>3003</v>
      </c>
      <c r="D23" s="13" t="s">
        <v>3005</v>
      </c>
      <c r="E23" s="13" t="s">
        <v>4550</v>
      </c>
      <c r="F23" s="13" t="s">
        <v>11868</v>
      </c>
      <c r="G23" s="13" t="s">
        <v>12101</v>
      </c>
      <c r="H23" s="13" t="s">
        <v>4552</v>
      </c>
      <c r="I23" s="13" t="s">
        <v>4553</v>
      </c>
      <c r="K23" s="13" t="s">
        <v>11777</v>
      </c>
      <c r="L23" s="13" t="s">
        <v>11775</v>
      </c>
      <c r="M23" s="13" t="s">
        <v>11776</v>
      </c>
    </row>
    <row r="24" spans="2:17">
      <c r="B24" s="1" t="s">
        <v>3097</v>
      </c>
      <c r="C24" s="7" t="e">
        <f>I44</f>
        <v>#REF!</v>
      </c>
      <c r="D24" s="7" t="e">
        <f>SUMIF('Asset_Register (PPE)'!$G$15:$G$3439,"Land",'Asset_Register (PPE)'!#REF!)</f>
        <v>#REF!</v>
      </c>
      <c r="E24" s="7">
        <v>0</v>
      </c>
      <c r="F24" s="7">
        <v>0</v>
      </c>
      <c r="G24" s="7">
        <v>0</v>
      </c>
      <c r="H24" s="7" t="e">
        <f>SUMIF('Asset_Register (PPE)'!$G$15:$G$3388,"Land",'Asset_Register (PPE)'!#REF!)</f>
        <v>#REF!</v>
      </c>
      <c r="I24" s="8" t="e">
        <f t="shared" ref="I24:I34" si="6">SUM(C24:H24)</f>
        <v>#REF!</v>
      </c>
      <c r="J24" s="22" t="s">
        <v>4627</v>
      </c>
      <c r="K24" s="3" t="e">
        <f>H24</f>
        <v>#REF!</v>
      </c>
      <c r="L24" s="7" t="e">
        <f>-H24</f>
        <v>#REF!</v>
      </c>
      <c r="M24" s="3"/>
    </row>
    <row r="25" spans="2:17">
      <c r="B25" s="1" t="s">
        <v>3098</v>
      </c>
      <c r="C25" s="7">
        <f t="shared" ref="C25:C32" si="7">I45</f>
        <v>17000000</v>
      </c>
      <c r="D25" s="7" t="e">
        <f>SUMIF('Asset_Register (PPE)'!$G$15:$G$3439,"Land",'Asset_Register (PPE)'!#REF!)</f>
        <v>#REF!</v>
      </c>
      <c r="E25" s="7">
        <v>0</v>
      </c>
      <c r="F25" s="7">
        <v>0</v>
      </c>
      <c r="G25" s="7">
        <v>0</v>
      </c>
      <c r="H25" s="7" t="e">
        <f>-SUMIF('Asset_Register (PPE)'!$G$15:$G$3439,"Buildings",'Asset_Register (PPE)'!#REF!)</f>
        <v>#REF!</v>
      </c>
      <c r="I25" s="8" t="e">
        <f t="shared" si="6"/>
        <v>#REF!</v>
      </c>
      <c r="J25" s="22" t="s">
        <v>4627</v>
      </c>
      <c r="K25" s="3" t="e">
        <f t="shared" ref="K25:K34" si="8">H25</f>
        <v>#REF!</v>
      </c>
      <c r="L25" s="7">
        <v>0</v>
      </c>
      <c r="M25" s="3" t="e">
        <f>K25-L25</f>
        <v>#REF!</v>
      </c>
    </row>
    <row r="26" spans="2:17">
      <c r="B26" s="1" t="s">
        <v>4546</v>
      </c>
      <c r="C26" s="167" t="e">
        <f t="shared" si="7"/>
        <v>#REF!</v>
      </c>
      <c r="D26" s="167" t="e">
        <f>SUMIF('Asset_Register (PPE)'!$G$15:$G$3439,"Leasehold Improvements",'Asset_Register (PPE)'!#REF!)</f>
        <v>#REF!</v>
      </c>
      <c r="E26" s="167">
        <v>0</v>
      </c>
      <c r="F26" s="167">
        <v>0</v>
      </c>
      <c r="G26" s="167">
        <v>0</v>
      </c>
      <c r="H26" s="167" t="e">
        <f>-SUMIF('Asset_Register (PPE)'!$G$15:$G$3439,"Leasehold Improvements",'Asset_Register (PPE)'!#REF!)</f>
        <v>#REF!</v>
      </c>
      <c r="I26" s="165" t="e">
        <f t="shared" si="6"/>
        <v>#REF!</v>
      </c>
      <c r="J26" s="22" t="s">
        <v>4627</v>
      </c>
      <c r="K26" s="3" t="e">
        <f t="shared" si="8"/>
        <v>#REF!</v>
      </c>
      <c r="L26" s="7">
        <v>0</v>
      </c>
      <c r="M26" s="3" t="e">
        <f t="shared" ref="M26:M34" si="9">K26-L26</f>
        <v>#REF!</v>
      </c>
      <c r="O26" s="1" t="e">
        <f>'Notes - Original'!G12+'Notes - Original'!D30-'Notes - Original'!C12</f>
        <v>#REF!</v>
      </c>
    </row>
    <row r="27" spans="2:17">
      <c r="B27" s="1" t="s">
        <v>3101</v>
      </c>
      <c r="C27" s="167">
        <f t="shared" si="7"/>
        <v>664882.14999999991</v>
      </c>
      <c r="D27" s="167" t="e">
        <f>SUMIF('Asset_Register (PPE)'!$G$15:$G$3439,"Plant &amp; Equipment",'Asset_Register (PPE)'!#REF!)</f>
        <v>#REF!</v>
      </c>
      <c r="E27" s="167">
        <v>0</v>
      </c>
      <c r="F27" s="167">
        <v>0</v>
      </c>
      <c r="G27" s="167">
        <v>0</v>
      </c>
      <c r="H27" s="167" t="e">
        <f>-SUMIF('Asset_Register (PPE)'!$G$15:$G$3439,"Plant &amp; Equipment",'Asset_Register (PPE)'!#REF!)</f>
        <v>#REF!</v>
      </c>
      <c r="I27" s="165" t="e">
        <f t="shared" si="6"/>
        <v>#REF!</v>
      </c>
      <c r="J27" s="22" t="s">
        <v>4627</v>
      </c>
      <c r="K27" s="3" t="e">
        <f t="shared" si="8"/>
        <v>#REF!</v>
      </c>
      <c r="L27" s="7">
        <v>5379</v>
      </c>
      <c r="M27" s="3" t="e">
        <f t="shared" si="9"/>
        <v>#REF!</v>
      </c>
    </row>
    <row r="28" spans="2:17">
      <c r="B28" s="1" t="s">
        <v>4547</v>
      </c>
      <c r="C28" s="167">
        <f>I48</f>
        <v>1296311.0499999998</v>
      </c>
      <c r="D28" s="167" t="e">
        <f>SUMIF('Asset_Register (PPE)'!$G$15:$G$3439,"Furniture &amp; Fixtures",'Asset_Register (PPE)'!#REF!)</f>
        <v>#REF!</v>
      </c>
      <c r="E28" s="167">
        <v>0</v>
      </c>
      <c r="F28" s="167"/>
      <c r="G28" s="167">
        <v>0</v>
      </c>
      <c r="H28" s="167" t="e">
        <f>-SUMIF('Asset_Register (PPE)'!$G$15:$G$3439,"Furniture &amp; Fixtures",'Asset_Register (PPE)'!#REF!)</f>
        <v>#REF!</v>
      </c>
      <c r="I28" s="165" t="e">
        <f>SUM(C28:H28)</f>
        <v>#REF!</v>
      </c>
      <c r="J28" s="22" t="s">
        <v>4627</v>
      </c>
      <c r="K28" s="3" t="e">
        <f>H28</f>
        <v>#REF!</v>
      </c>
      <c r="L28" s="7">
        <v>1651</v>
      </c>
      <c r="M28" s="3" t="e">
        <f t="shared" si="9"/>
        <v>#REF!</v>
      </c>
    </row>
    <row r="29" spans="2:17">
      <c r="B29" s="1" t="s">
        <v>4548</v>
      </c>
      <c r="C29" s="167">
        <f t="shared" si="7"/>
        <v>836619.41</v>
      </c>
      <c r="D29" s="167" t="e">
        <f>SUMIF('Asset_Register (PPE)'!$G$15:$G$3439,"Land",'Asset_Register (PPE)'!#REF!)</f>
        <v>#REF!</v>
      </c>
      <c r="E29" s="167" t="e">
        <f>-SUMIF('Asset_Register (PPE)'!$G$15:$G$3439,"Motor Vehicle",'Asset_Register (PPE)'!#REF!)</f>
        <v>#REF!</v>
      </c>
      <c r="F29" s="167">
        <v>0</v>
      </c>
      <c r="G29" s="167">
        <v>0</v>
      </c>
      <c r="H29" s="167">
        <v>-78868.600000000006</v>
      </c>
      <c r="I29" s="165" t="e">
        <f t="shared" si="6"/>
        <v>#REF!</v>
      </c>
      <c r="J29" s="22" t="s">
        <v>4627</v>
      </c>
      <c r="K29" s="3">
        <f t="shared" si="8"/>
        <v>-78868.600000000006</v>
      </c>
      <c r="L29" s="7">
        <v>0</v>
      </c>
      <c r="M29" s="3">
        <f t="shared" si="9"/>
        <v>-78868.600000000006</v>
      </c>
    </row>
    <row r="30" spans="2:17">
      <c r="B30" s="1" t="s">
        <v>3100</v>
      </c>
      <c r="C30" s="167">
        <f t="shared" si="7"/>
        <v>1252779.5799999998</v>
      </c>
      <c r="D30" s="167" t="e">
        <f>SUMIF('Asset_Register (PPE)'!$G$15:$G$3439,"IT Equipment",'Asset_Register (PPE)'!#REF!)</f>
        <v>#REF!</v>
      </c>
      <c r="E30" s="167">
        <v>-150</v>
      </c>
      <c r="F30" s="167">
        <v>0</v>
      </c>
      <c r="G30" s="167"/>
      <c r="H30" s="167">
        <f>-255056.63</f>
        <v>-255056.63</v>
      </c>
      <c r="I30" s="165" t="e">
        <f t="shared" si="6"/>
        <v>#REF!</v>
      </c>
      <c r="J30" s="22" t="s">
        <v>4627</v>
      </c>
      <c r="K30" s="3">
        <f t="shared" si="8"/>
        <v>-255056.63</v>
      </c>
      <c r="L30" s="7">
        <v>3791</v>
      </c>
      <c r="M30" s="3">
        <f t="shared" si="9"/>
        <v>-258847.63</v>
      </c>
      <c r="Q30" s="61" t="e">
        <f>D32-19346</f>
        <v>#REF!</v>
      </c>
    </row>
    <row r="31" spans="2:17">
      <c r="B31" s="1" t="s">
        <v>3060</v>
      </c>
      <c r="C31" s="167" t="e">
        <f t="shared" si="7"/>
        <v>#REF!</v>
      </c>
      <c r="D31" s="167" t="e">
        <f>SUMIF('Asset_Register (PPE)'!$G$15:$G$3439,"Land",'Asset_Register (PPE)'!#REF!)</f>
        <v>#REF!</v>
      </c>
      <c r="E31" s="167">
        <v>0</v>
      </c>
      <c r="F31" s="167"/>
      <c r="G31" s="167">
        <f>53500</f>
        <v>53500</v>
      </c>
      <c r="H31" s="167"/>
      <c r="I31" s="165" t="e">
        <f t="shared" si="6"/>
        <v>#REF!</v>
      </c>
      <c r="J31" s="22" t="s">
        <v>4627</v>
      </c>
      <c r="K31" s="3">
        <f t="shared" si="8"/>
        <v>0</v>
      </c>
      <c r="L31" s="7">
        <v>0</v>
      </c>
      <c r="M31" s="3">
        <f t="shared" si="9"/>
        <v>0</v>
      </c>
    </row>
    <row r="32" spans="2:17">
      <c r="B32" s="1" t="s">
        <v>3065</v>
      </c>
      <c r="C32" s="167">
        <f t="shared" si="7"/>
        <v>147892.83000000002</v>
      </c>
      <c r="D32" s="167" t="e">
        <f>SUMIF('Asset_Register (PPE)'!$G$15:$G$3439,"Library Books",'Asset_Register (PPE)'!#REF!)</f>
        <v>#REF!</v>
      </c>
      <c r="E32" s="167">
        <v>-517</v>
      </c>
      <c r="F32" s="167">
        <v>0</v>
      </c>
      <c r="G32" s="167"/>
      <c r="H32" s="167">
        <f>-57258.6</f>
        <v>-57258.6</v>
      </c>
      <c r="I32" s="165" t="e">
        <f t="shared" si="6"/>
        <v>#REF!</v>
      </c>
      <c r="J32" s="22" t="s">
        <v>4627</v>
      </c>
      <c r="K32" s="3">
        <f t="shared" si="8"/>
        <v>-57258.6</v>
      </c>
      <c r="L32" s="7">
        <v>0</v>
      </c>
      <c r="M32" s="3">
        <f t="shared" si="9"/>
        <v>-57258.6</v>
      </c>
    </row>
    <row r="33" spans="2:21">
      <c r="B33" s="1" t="s">
        <v>12315</v>
      </c>
      <c r="C33" s="167" t="e">
        <f>I15</f>
        <v>#REF!</v>
      </c>
      <c r="D33" s="167" t="e">
        <f>SUMIF('Asset_Register (PPE)'!$G$15:$G$3439,"Land",'Asset_Register (PPE)'!#REF!)</f>
        <v>#REF!</v>
      </c>
      <c r="E33" s="167">
        <v>0</v>
      </c>
      <c r="F33" s="167">
        <v>0</v>
      </c>
      <c r="G33" s="167">
        <v>0</v>
      </c>
      <c r="H33" s="167">
        <f>-494834.05+438</f>
        <v>-494396.05</v>
      </c>
      <c r="I33" s="165" t="e">
        <f>SUM(C33:H33)</f>
        <v>#REF!</v>
      </c>
      <c r="J33" s="22"/>
      <c r="K33" s="3"/>
      <c r="L33" s="7"/>
      <c r="M33" s="3"/>
      <c r="U33" s="1" t="s">
        <v>3065</v>
      </c>
    </row>
    <row r="34" spans="2:21">
      <c r="B34" s="1" t="s">
        <v>4549</v>
      </c>
      <c r="C34" s="167" t="e">
        <f>I54</f>
        <v>#REF!</v>
      </c>
      <c r="D34" s="167" t="e">
        <f>SUMIF('Asset_Register (PPE)'!$G$15:$G$3439,"Land",'Asset_Register (PPE)'!#REF!)</f>
        <v>#REF!</v>
      </c>
      <c r="E34" s="167" t="e">
        <f>SUMIF('Asset_Register (PPE)'!$G$15:$G$3388,"Assets Held for Sale",'Asset_Register (PPE)'!#REF!)</f>
        <v>#REF!</v>
      </c>
      <c r="F34" s="167"/>
      <c r="G34" s="167">
        <v>-53500</v>
      </c>
      <c r="H34" s="167" t="e">
        <f>-SUMIF('Asset_Register (PPE)'!$G$15:$G$3388,"Assets Held for Sale",'Asset_Register (PPE)'!#REF!)</f>
        <v>#REF!</v>
      </c>
      <c r="I34" s="165" t="e">
        <f t="shared" si="6"/>
        <v>#REF!</v>
      </c>
      <c r="J34" s="22" t="s">
        <v>4627</v>
      </c>
      <c r="K34" s="3" t="e">
        <f t="shared" si="8"/>
        <v>#REF!</v>
      </c>
      <c r="L34" s="7" t="e">
        <f>-H34</f>
        <v>#REF!</v>
      </c>
      <c r="M34" s="3" t="e">
        <f t="shared" si="9"/>
        <v>#REF!</v>
      </c>
    </row>
    <row r="35" spans="2:21" ht="13.8" thickBot="1">
      <c r="C35" s="12" t="e">
        <f t="shared" ref="C35:I35" si="10">SUM(C24:C34)</f>
        <v>#REF!</v>
      </c>
      <c r="D35" s="12" t="e">
        <f t="shared" si="10"/>
        <v>#REF!</v>
      </c>
      <c r="E35" s="12" t="e">
        <f t="shared" si="10"/>
        <v>#REF!</v>
      </c>
      <c r="F35" s="12">
        <f t="shared" si="10"/>
        <v>0</v>
      </c>
      <c r="G35" s="12">
        <f t="shared" si="10"/>
        <v>0</v>
      </c>
      <c r="H35" s="12" t="e">
        <f t="shared" si="10"/>
        <v>#REF!</v>
      </c>
      <c r="I35" s="12" t="e">
        <f t="shared" si="10"/>
        <v>#REF!</v>
      </c>
      <c r="J35" s="25" t="s">
        <v>4629</v>
      </c>
      <c r="K35" s="12" t="e">
        <f>SUM(K24:K34)</f>
        <v>#REF!</v>
      </c>
      <c r="L35" s="12" t="e">
        <f>SUM(L24:L34)</f>
        <v>#REF!</v>
      </c>
      <c r="M35" s="12" t="e">
        <f>SUM(M24:M34)</f>
        <v>#REF!</v>
      </c>
    </row>
    <row r="36" spans="2:21" ht="13.8" thickBot="1">
      <c r="C36" s="3" t="e">
        <f>-I55</f>
        <v>#REF!</v>
      </c>
    </row>
    <row r="37" spans="2:21" ht="13.8" thickBot="1">
      <c r="C37" s="15" t="e">
        <f>SUM(C35:C36)</f>
        <v>#REF!</v>
      </c>
      <c r="H37" s="8"/>
    </row>
    <row r="38" spans="2:21" ht="15.75" customHeight="1">
      <c r="C38" s="8"/>
      <c r="D38" s="8"/>
      <c r="G38" s="8"/>
      <c r="H38" s="8"/>
      <c r="I38" s="8">
        <v>3000000</v>
      </c>
      <c r="J38" s="8"/>
    </row>
    <row r="39" spans="2:21" ht="15.75" customHeight="1">
      <c r="C39" s="8"/>
      <c r="D39" s="8"/>
      <c r="G39" s="8"/>
      <c r="H39" s="8"/>
      <c r="I39" s="8">
        <v>17000000</v>
      </c>
      <c r="J39" s="8"/>
    </row>
    <row r="40" spans="2:21" ht="6.75" customHeight="1">
      <c r="I40" s="8" t="e">
        <f>I26</f>
        <v>#REF!</v>
      </c>
    </row>
    <row r="41" spans="2:21">
      <c r="B41" s="9" t="s">
        <v>12100</v>
      </c>
      <c r="G41" s="8"/>
      <c r="J41" s="8"/>
    </row>
    <row r="42" spans="2:21">
      <c r="C42" s="297"/>
      <c r="D42" s="297"/>
      <c r="E42" s="297"/>
      <c r="F42" s="297"/>
      <c r="G42" s="297"/>
      <c r="H42" s="297"/>
      <c r="I42" s="297"/>
      <c r="J42" s="8"/>
    </row>
    <row r="43" spans="2:21" ht="39.6">
      <c r="C43" s="13" t="s">
        <v>3003</v>
      </c>
      <c r="D43" s="13" t="s">
        <v>3005</v>
      </c>
      <c r="E43" s="13" t="s">
        <v>4550</v>
      </c>
      <c r="F43" s="13" t="s">
        <v>11868</v>
      </c>
      <c r="G43" s="13" t="s">
        <v>12101</v>
      </c>
      <c r="H43" s="13" t="s">
        <v>4552</v>
      </c>
      <c r="I43" s="13" t="s">
        <v>4553</v>
      </c>
      <c r="K43" s="13" t="s">
        <v>11776</v>
      </c>
      <c r="L43" s="13" t="s">
        <v>11777</v>
      </c>
      <c r="M43" s="13" t="s">
        <v>11775</v>
      </c>
    </row>
    <row r="44" spans="2:21">
      <c r="B44" s="1" t="s">
        <v>3097</v>
      </c>
      <c r="C44" s="7">
        <v>2300000</v>
      </c>
      <c r="D44" s="7">
        <v>700000</v>
      </c>
      <c r="E44" s="7">
        <v>0</v>
      </c>
      <c r="F44" s="7">
        <v>0</v>
      </c>
      <c r="G44" s="7">
        <v>0</v>
      </c>
      <c r="H44" s="7" t="e">
        <f>SUMIF('Asset_Register (PPE)'!$G$15:$G$3388,"Land",'Asset_Register (PPE)'!#REF!)</f>
        <v>#REF!</v>
      </c>
      <c r="I44" s="8" t="e">
        <f t="shared" ref="I44:I54" si="11">SUM(C44:H44)</f>
        <v>#REF!</v>
      </c>
      <c r="J44" s="20" t="s">
        <v>4625</v>
      </c>
      <c r="K44" s="3" t="e">
        <f>H44</f>
        <v>#REF!</v>
      </c>
      <c r="L44" s="7" t="e">
        <f>H44</f>
        <v>#REF!</v>
      </c>
      <c r="M44" s="3" t="e">
        <f>L44-K44</f>
        <v>#REF!</v>
      </c>
    </row>
    <row r="45" spans="2:21">
      <c r="B45" s="1" t="s">
        <v>3098</v>
      </c>
      <c r="C45" s="7">
        <v>14578666</v>
      </c>
      <c r="D45" s="7">
        <v>2626667</v>
      </c>
      <c r="E45" s="7">
        <v>0</v>
      </c>
      <c r="F45" s="7">
        <v>0</v>
      </c>
      <c r="G45" s="7">
        <v>0</v>
      </c>
      <c r="H45" s="7">
        <v>-205333</v>
      </c>
      <c r="I45" s="8">
        <f t="shared" si="11"/>
        <v>17000000</v>
      </c>
      <c r="J45" s="20" t="s">
        <v>4625</v>
      </c>
      <c r="K45" s="7">
        <v>-205333</v>
      </c>
      <c r="L45" s="7">
        <v>-205333</v>
      </c>
      <c r="M45" s="3">
        <f t="shared" ref="M45:M54" si="12">L45-K45</f>
        <v>0</v>
      </c>
    </row>
    <row r="46" spans="2:21">
      <c r="B46" s="1" t="s">
        <v>4546</v>
      </c>
      <c r="C46" s="167">
        <v>586855.5</v>
      </c>
      <c r="D46" s="167">
        <v>0</v>
      </c>
      <c r="E46" s="167">
        <v>0</v>
      </c>
      <c r="F46" s="167">
        <v>0</v>
      </c>
      <c r="G46" s="167">
        <v>0</v>
      </c>
      <c r="H46" s="167" t="e">
        <f>-SUMIF('Asset_Register (PPE)'!$G$15:$G$3388,"Leasehold Improvements",'Asset_Register (PPE)'!#REF!)</f>
        <v>#REF!</v>
      </c>
      <c r="I46" s="165" t="e">
        <f t="shared" si="11"/>
        <v>#REF!</v>
      </c>
      <c r="J46" s="20" t="s">
        <v>4625</v>
      </c>
      <c r="K46" s="7" t="e">
        <f>-SUMIF('Asset_Register (PPE)'!$G$15:$G$3388,"Leasehold Improvements",'Asset_Register (PPE)'!#REF!)</f>
        <v>#REF!</v>
      </c>
      <c r="L46" s="7" t="e">
        <f>-SUMIF('Asset_Register (PPE)'!$G$15:$G$3388,"Leasehold Improvements",'Asset_Register (PPE)'!#REF!)</f>
        <v>#REF!</v>
      </c>
      <c r="M46" s="3" t="e">
        <f t="shared" si="12"/>
        <v>#REF!</v>
      </c>
    </row>
    <row r="47" spans="2:21">
      <c r="B47" s="1" t="s">
        <v>3101</v>
      </c>
      <c r="C47" s="167">
        <v>829292.84</v>
      </c>
      <c r="D47" s="167">
        <v>0</v>
      </c>
      <c r="E47" s="167">
        <v>0</v>
      </c>
      <c r="F47" s="167">
        <v>0</v>
      </c>
      <c r="G47" s="167">
        <v>0</v>
      </c>
      <c r="H47" s="167">
        <f>-164410.69</f>
        <v>-164410.69</v>
      </c>
      <c r="I47" s="165">
        <f t="shared" si="11"/>
        <v>664882.14999999991</v>
      </c>
      <c r="J47" s="20" t="s">
        <v>4625</v>
      </c>
      <c r="K47" s="7">
        <f>-169939</f>
        <v>-169939</v>
      </c>
      <c r="L47" s="7">
        <f>-169939+5379</f>
        <v>-164560</v>
      </c>
      <c r="M47" s="3">
        <f t="shared" si="12"/>
        <v>5379</v>
      </c>
    </row>
    <row r="48" spans="2:21">
      <c r="B48" s="1" t="s">
        <v>4547</v>
      </c>
      <c r="C48" s="167">
        <v>1254142.6599999999</v>
      </c>
      <c r="D48" s="167">
        <v>182515.94</v>
      </c>
      <c r="E48" s="167">
        <v>0</v>
      </c>
      <c r="F48" s="167"/>
      <c r="G48" s="167">
        <v>0</v>
      </c>
      <c r="H48" s="167">
        <f>-140347.55</f>
        <v>-140347.54999999999</v>
      </c>
      <c r="I48" s="165">
        <f>SUM(C48:H48)</f>
        <v>1296311.0499999998</v>
      </c>
      <c r="J48" s="20" t="s">
        <v>4625</v>
      </c>
      <c r="K48" s="7">
        <f>-178921</f>
        <v>-178921</v>
      </c>
      <c r="L48" s="7">
        <f>-178921+1651</f>
        <v>-177270</v>
      </c>
      <c r="M48" s="3">
        <f t="shared" si="12"/>
        <v>1651</v>
      </c>
    </row>
    <row r="49" spans="1:13">
      <c r="B49" s="1" t="s">
        <v>4548</v>
      </c>
      <c r="C49" s="167">
        <v>936940.64</v>
      </c>
      <c r="D49" s="167">
        <v>0</v>
      </c>
      <c r="E49" s="167">
        <v>0</v>
      </c>
      <c r="F49" s="167"/>
      <c r="G49" s="167">
        <v>0</v>
      </c>
      <c r="H49" s="167">
        <v>-100321.23</v>
      </c>
      <c r="I49" s="165">
        <f t="shared" si="11"/>
        <v>836619.41</v>
      </c>
      <c r="J49" s="20" t="s">
        <v>4625</v>
      </c>
      <c r="K49" s="7">
        <v>-107787</v>
      </c>
      <c r="L49" s="7">
        <v>-107787</v>
      </c>
      <c r="M49" s="3">
        <f t="shared" si="12"/>
        <v>0</v>
      </c>
    </row>
    <row r="50" spans="1:13">
      <c r="B50" s="1" t="s">
        <v>3100</v>
      </c>
      <c r="C50" s="167">
        <v>782309.38</v>
      </c>
      <c r="D50" s="167">
        <v>665674.93999999994</v>
      </c>
      <c r="E50" s="167">
        <v>93</v>
      </c>
      <c r="F50" s="167"/>
      <c r="G50" s="167">
        <v>0</v>
      </c>
      <c r="H50" s="167">
        <f>-195297.74</f>
        <v>-195297.74</v>
      </c>
      <c r="I50" s="165">
        <f>SUM(C50:H50)</f>
        <v>1252779.5799999998</v>
      </c>
      <c r="J50" s="20" t="s">
        <v>4625</v>
      </c>
      <c r="K50" s="7">
        <f>-36168</f>
        <v>-36168</v>
      </c>
      <c r="L50" s="7">
        <f>-36168+3971</f>
        <v>-32197</v>
      </c>
      <c r="M50" s="3">
        <f t="shared" si="12"/>
        <v>3971</v>
      </c>
    </row>
    <row r="51" spans="1:13">
      <c r="B51" s="1" t="s">
        <v>3060</v>
      </c>
      <c r="C51" s="167">
        <v>213126</v>
      </c>
      <c r="D51" s="167" t="e">
        <f>SUMIF('Asset_Register (PPE)'!$G$15:$G$3388,"Vessels",'Asset_Register (PPE)'!#REF!)</f>
        <v>#REF!</v>
      </c>
      <c r="E51" s="167">
        <v>-138987</v>
      </c>
      <c r="F51" s="167"/>
      <c r="G51" s="167">
        <v>-53500</v>
      </c>
      <c r="H51" s="167">
        <v>-20639</v>
      </c>
      <c r="I51" s="165" t="e">
        <f t="shared" si="11"/>
        <v>#REF!</v>
      </c>
      <c r="J51" s="20" t="s">
        <v>4625</v>
      </c>
      <c r="K51" s="7">
        <v>-20639</v>
      </c>
      <c r="L51" s="7">
        <v>-20639</v>
      </c>
      <c r="M51" s="3">
        <f t="shared" si="12"/>
        <v>0</v>
      </c>
    </row>
    <row r="52" spans="1:13">
      <c r="B52" s="1" t="s">
        <v>3065</v>
      </c>
      <c r="C52" s="167">
        <v>204444.58</v>
      </c>
      <c r="D52" s="167">
        <v>647.64</v>
      </c>
      <c r="E52" s="167">
        <v>0</v>
      </c>
      <c r="F52" s="167">
        <v>0</v>
      </c>
      <c r="G52" s="167">
        <v>0</v>
      </c>
      <c r="H52" s="167">
        <v>-57199.39</v>
      </c>
      <c r="I52" s="165">
        <f t="shared" si="11"/>
        <v>147892.83000000002</v>
      </c>
      <c r="J52" s="20" t="s">
        <v>4625</v>
      </c>
      <c r="K52" s="7" t="e">
        <f>-SUMIF('Asset_Register (PPE)'!$G$15:$G$3388,"Library Books",'Asset_Register (PPE)'!#REF!)</f>
        <v>#REF!</v>
      </c>
      <c r="L52" s="7" t="e">
        <f>-SUMIF('Asset_Register (PPE)'!$G$15:$G$3388,"Library Books",'Asset_Register (PPE)'!#REF!)</f>
        <v>#REF!</v>
      </c>
      <c r="M52" s="3" t="e">
        <f t="shared" si="12"/>
        <v>#REF!</v>
      </c>
    </row>
    <row r="53" spans="1:13">
      <c r="B53" s="1" t="s">
        <v>12314</v>
      </c>
      <c r="C53" s="167">
        <v>1236445.3899999999</v>
      </c>
      <c r="D53" s="167">
        <v>74936</v>
      </c>
      <c r="E53" s="167"/>
      <c r="F53" s="167"/>
      <c r="G53" s="167"/>
      <c r="H53" s="167">
        <v>-487103.24</v>
      </c>
      <c r="I53" s="165">
        <f t="shared" si="11"/>
        <v>824278.14999999991</v>
      </c>
      <c r="J53" s="20"/>
      <c r="K53" s="7">
        <v>-487088</v>
      </c>
      <c r="L53" s="7">
        <v>-487088</v>
      </c>
      <c r="M53" s="3"/>
    </row>
    <row r="54" spans="1:13">
      <c r="B54" s="1" t="s">
        <v>4549</v>
      </c>
      <c r="C54" s="167">
        <v>492</v>
      </c>
      <c r="D54" s="167" t="e">
        <f>SUMIF('Asset_Register (PPE)'!$G$15:$G$3388,"Assets Held for Sale",'Asset_Register (PPE)'!#REF!)</f>
        <v>#REF!</v>
      </c>
      <c r="E54" s="167" t="e">
        <f>SUMIF('Asset_Register (PPE)'!$G$15:$G$3388,"Assets Held for Sale",'Asset_Register (PPE)'!#REF!)</f>
        <v>#REF!</v>
      </c>
      <c r="F54" s="167"/>
      <c r="G54" s="167">
        <v>53500</v>
      </c>
      <c r="H54" s="167" t="e">
        <f>-SUMIF('Asset_Register (PPE)'!$G$15:$G$3388,"Assets Held for Sale",'Asset_Register (PPE)'!#REF!)</f>
        <v>#REF!</v>
      </c>
      <c r="I54" s="165" t="e">
        <f t="shared" si="11"/>
        <v>#REF!</v>
      </c>
      <c r="J54" s="20" t="s">
        <v>4625</v>
      </c>
      <c r="K54" s="3" t="e">
        <f>H54</f>
        <v>#REF!</v>
      </c>
      <c r="L54" s="7" t="e">
        <f>H54</f>
        <v>#REF!</v>
      </c>
      <c r="M54" s="3" t="e">
        <f t="shared" si="12"/>
        <v>#REF!</v>
      </c>
    </row>
    <row r="55" spans="1:13" ht="13.8" thickBot="1">
      <c r="C55" s="12">
        <f t="shared" ref="C55:M55" si="13">SUM(C44:C54)</f>
        <v>22922714.989999998</v>
      </c>
      <c r="D55" s="12" t="e">
        <f t="shared" si="13"/>
        <v>#REF!</v>
      </c>
      <c r="E55" s="12" t="e">
        <f t="shared" si="13"/>
        <v>#REF!</v>
      </c>
      <c r="F55" s="12">
        <f t="shared" si="13"/>
        <v>0</v>
      </c>
      <c r="G55" s="12">
        <f t="shared" si="13"/>
        <v>0</v>
      </c>
      <c r="H55" s="12" t="e">
        <f t="shared" si="13"/>
        <v>#REF!</v>
      </c>
      <c r="I55" s="12" t="e">
        <f>SUM(I44:I54)</f>
        <v>#REF!</v>
      </c>
      <c r="J55" s="25" t="s">
        <v>4629</v>
      </c>
      <c r="K55" s="12" t="e">
        <f t="shared" si="13"/>
        <v>#REF!</v>
      </c>
      <c r="L55" s="12" t="e">
        <f t="shared" si="13"/>
        <v>#REF!</v>
      </c>
      <c r="M55" s="12" t="e">
        <f t="shared" si="13"/>
        <v>#REF!</v>
      </c>
    </row>
    <row r="56" spans="1:13" ht="13.8" thickBot="1">
      <c r="C56" s="3"/>
    </row>
    <row r="57" spans="1:13" ht="13.8" thickBot="1">
      <c r="C57" s="15"/>
      <c r="H57" s="8"/>
    </row>
    <row r="58" spans="1:13">
      <c r="D58" s="8"/>
      <c r="I58" s="3"/>
    </row>
    <row r="60" spans="1:13">
      <c r="H60" s="51"/>
      <c r="I60" s="8"/>
    </row>
    <row r="62" spans="1:13">
      <c r="A62" s="29" t="s">
        <v>4631</v>
      </c>
      <c r="I62" s="61"/>
    </row>
    <row r="63" spans="1:13">
      <c r="A63" s="26" t="s">
        <v>4625</v>
      </c>
      <c r="B63" s="1" t="s">
        <v>4626</v>
      </c>
      <c r="L63" s="61"/>
    </row>
    <row r="64" spans="1:13">
      <c r="A64" s="21" t="s">
        <v>4627</v>
      </c>
      <c r="B64" s="1" t="s">
        <v>4628</v>
      </c>
      <c r="I64" s="3"/>
    </row>
    <row r="65" spans="1:9">
      <c r="A65" s="27" t="s">
        <v>4629</v>
      </c>
      <c r="B65" s="1" t="s">
        <v>4630</v>
      </c>
    </row>
    <row r="66" spans="1:9">
      <c r="G66" s="61"/>
      <c r="I66" s="61"/>
    </row>
    <row r="69" spans="1:9">
      <c r="I69" s="3"/>
    </row>
    <row r="71" spans="1:9">
      <c r="I71" s="61"/>
    </row>
  </sheetData>
  <mergeCells count="5">
    <mergeCell ref="C4:E4"/>
    <mergeCell ref="G4:K4"/>
    <mergeCell ref="C22:I22"/>
    <mergeCell ref="K22:M22"/>
    <mergeCell ref="C42:I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97DE-E818-48E1-8D60-4D351A4F1FC7}">
  <dimension ref="A1:L65"/>
  <sheetViews>
    <sheetView zoomScale="70" zoomScaleNormal="70" workbookViewId="0">
      <selection activeCell="A4" sqref="A4:XFD18"/>
    </sheetView>
  </sheetViews>
  <sheetFormatPr defaultColWidth="9.21875" defaultRowHeight="13.2"/>
  <cols>
    <col min="1" max="1" width="4" style="2" customWidth="1"/>
    <col min="2" max="2" width="31.77734375" style="1" customWidth="1"/>
    <col min="3" max="3" width="16.21875" style="1" bestFit="1" customWidth="1"/>
    <col min="4" max="4" width="14.77734375" style="1" customWidth="1"/>
    <col min="5" max="5" width="16" style="1" customWidth="1"/>
    <col min="6" max="6" width="15" style="1" customWidth="1"/>
    <col min="7" max="7" width="14.77734375" style="1" customWidth="1"/>
    <col min="8" max="8" width="15.77734375" style="1" customWidth="1"/>
    <col min="9" max="9" width="16.5546875" style="1" customWidth="1"/>
    <col min="10" max="10" width="16.21875" style="1" customWidth="1"/>
    <col min="11" max="16384" width="9.21875" style="1"/>
  </cols>
  <sheetData>
    <row r="1" spans="1:10">
      <c r="A1" s="28">
        <v>6</v>
      </c>
      <c r="B1" s="9" t="s">
        <v>4623</v>
      </c>
    </row>
    <row r="2" spans="1:10">
      <c r="G2" s="8"/>
      <c r="H2" s="8"/>
    </row>
    <row r="4" spans="1:10">
      <c r="C4" s="300">
        <v>44651</v>
      </c>
      <c r="D4" s="298"/>
      <c r="E4" s="298"/>
      <c r="F4" s="18"/>
      <c r="G4" s="298" t="s">
        <v>12312</v>
      </c>
      <c r="H4" s="298"/>
      <c r="I4" s="298"/>
      <c r="J4" s="298"/>
    </row>
    <row r="5" spans="1:10" ht="26.4">
      <c r="C5" s="13" t="s">
        <v>4554</v>
      </c>
      <c r="D5" s="13" t="s">
        <v>4555</v>
      </c>
      <c r="E5" s="16" t="s">
        <v>4556</v>
      </c>
      <c r="F5" s="19"/>
      <c r="G5" s="17" t="s">
        <v>4554</v>
      </c>
      <c r="H5" s="13" t="s">
        <v>4555</v>
      </c>
      <c r="I5" s="13" t="s">
        <v>4556</v>
      </c>
      <c r="J5" s="13" t="s">
        <v>4624</v>
      </c>
    </row>
    <row r="6" spans="1:10">
      <c r="B6" s="1" t="s">
        <v>3097</v>
      </c>
      <c r="C6" s="7" t="e">
        <f>'Notes - Original'!C6-Restatement!C6</f>
        <v>#REF!</v>
      </c>
      <c r="D6" s="7" t="e">
        <f>'Notes - Original'!D6-Restatement!D6</f>
        <v>#REF!</v>
      </c>
      <c r="E6" s="7" t="e">
        <f>C6-D6</f>
        <v>#REF!</v>
      </c>
      <c r="F6" s="23" t="s">
        <v>4627</v>
      </c>
      <c r="G6" s="7" t="e">
        <f>'Notes - Original'!G6-Restatement!G6</f>
        <v>#REF!</v>
      </c>
      <c r="H6" s="7" t="e">
        <f>'Notes - Original'!H6-Restatement!H6</f>
        <v>#REF!</v>
      </c>
      <c r="I6" s="7" t="e">
        <f>G6-H6</f>
        <v>#REF!</v>
      </c>
      <c r="J6" s="7" t="e">
        <f t="shared" ref="J6:J16" si="0">I44</f>
        <v>#REF!</v>
      </c>
    </row>
    <row r="7" spans="1:10">
      <c r="B7" s="1" t="s">
        <v>3098</v>
      </c>
      <c r="C7" s="7" t="e">
        <f>'Notes - Original'!C7-Restatement!C7</f>
        <v>#REF!</v>
      </c>
      <c r="D7" s="7" t="e">
        <f>'Notes - Original'!D7-Restatement!D7</f>
        <v>#REF!</v>
      </c>
      <c r="E7" s="7" t="e">
        <f>C7-D7</f>
        <v>#REF!</v>
      </c>
      <c r="F7" s="23" t="s">
        <v>4627</v>
      </c>
      <c r="G7" s="7" t="e">
        <f>'Notes - Original'!G7-Restatement!G7</f>
        <v>#REF!</v>
      </c>
      <c r="H7" s="7" t="e">
        <f>'Notes - Original'!H7-Restatement!H7</f>
        <v>#REF!</v>
      </c>
      <c r="I7" s="7" t="e">
        <f t="shared" ref="I7:I16" si="1">G7-H7</f>
        <v>#REF!</v>
      </c>
      <c r="J7" s="7">
        <f t="shared" si="0"/>
        <v>0</v>
      </c>
    </row>
    <row r="8" spans="1:10">
      <c r="B8" s="1" t="s">
        <v>4546</v>
      </c>
      <c r="C8" s="7" t="e">
        <f>'Notes - Original'!C8-Restatement!C8</f>
        <v>#REF!</v>
      </c>
      <c r="D8" s="7" t="e">
        <f>'Notes - Original'!D8-Restatement!D8</f>
        <v>#REF!</v>
      </c>
      <c r="E8" s="7" t="e">
        <f t="shared" ref="E8:E16" si="2">C8-D8</f>
        <v>#REF!</v>
      </c>
      <c r="F8" s="23" t="s">
        <v>4627</v>
      </c>
      <c r="G8" s="7" t="e">
        <f>'Notes - Original'!G8-Restatement!G8</f>
        <v>#REF!</v>
      </c>
      <c r="H8" s="7" t="e">
        <f>'Notes - Original'!H8-Restatement!H8</f>
        <v>#REF!</v>
      </c>
      <c r="I8" s="7" t="e">
        <f t="shared" si="1"/>
        <v>#REF!</v>
      </c>
      <c r="J8" s="7" t="e">
        <f t="shared" si="0"/>
        <v>#REF!</v>
      </c>
    </row>
    <row r="9" spans="1:10">
      <c r="B9" s="1" t="s">
        <v>3101</v>
      </c>
      <c r="C9" s="7" t="e">
        <f>'Notes - Original'!C9-Restatement!C9</f>
        <v>#REF!</v>
      </c>
      <c r="D9" s="7" t="e">
        <f>'Notes - Original'!D9-Restatement!D9</f>
        <v>#REF!</v>
      </c>
      <c r="E9" s="7" t="e">
        <f t="shared" si="2"/>
        <v>#REF!</v>
      </c>
      <c r="F9" s="23" t="s">
        <v>4627</v>
      </c>
      <c r="G9" s="7" t="e">
        <f>'Notes - Original'!G9-Restatement!G9</f>
        <v>#REF!</v>
      </c>
      <c r="H9" s="7" t="e">
        <f>'Notes - Original'!H9-Restatement!H9</f>
        <v>#REF!</v>
      </c>
      <c r="I9" s="7" t="e">
        <f t="shared" si="1"/>
        <v>#REF!</v>
      </c>
      <c r="J9" s="7">
        <f t="shared" si="0"/>
        <v>-1176.1499999999651</v>
      </c>
    </row>
    <row r="10" spans="1:10">
      <c r="B10" s="1" t="s">
        <v>4547</v>
      </c>
      <c r="C10" s="7" t="e">
        <f>'Notes - Original'!C10-Restatement!C10</f>
        <v>#REF!</v>
      </c>
      <c r="D10" s="7" t="e">
        <f>'Notes - Original'!D10-Restatement!D10</f>
        <v>#REF!</v>
      </c>
      <c r="E10" s="7" t="e">
        <f t="shared" si="2"/>
        <v>#REF!</v>
      </c>
      <c r="F10" s="23" t="s">
        <v>4627</v>
      </c>
      <c r="G10" s="7" t="e">
        <f>'Notes - Original'!G10-Restatement!G10</f>
        <v>#REF!</v>
      </c>
      <c r="H10" s="7" t="e">
        <f>'Notes - Original'!H10-Restatement!H10</f>
        <v>#REF!</v>
      </c>
      <c r="I10" s="7" t="e">
        <f t="shared" si="1"/>
        <v>#REF!</v>
      </c>
      <c r="J10" s="7">
        <f t="shared" si="0"/>
        <v>-682267.04999999981</v>
      </c>
    </row>
    <row r="11" spans="1:10">
      <c r="B11" s="1" t="s">
        <v>4548</v>
      </c>
      <c r="C11" s="7" t="e">
        <f>'Notes - Original'!C11-Restatement!C11</f>
        <v>#REF!</v>
      </c>
      <c r="D11" s="7" t="e">
        <f>'Notes - Original'!D11-Restatement!D11</f>
        <v>#REF!</v>
      </c>
      <c r="E11" s="7" t="e">
        <f t="shared" si="2"/>
        <v>#REF!</v>
      </c>
      <c r="F11" s="23" t="s">
        <v>4627</v>
      </c>
      <c r="G11" s="7" t="e">
        <f>'Notes - Original'!G11-Restatement!G11</f>
        <v>#REF!</v>
      </c>
      <c r="H11" s="7" t="e">
        <f>'Notes - Original'!H11-Restatement!H11</f>
        <v>#REF!</v>
      </c>
      <c r="I11" s="7" t="e">
        <f t="shared" si="1"/>
        <v>#REF!</v>
      </c>
      <c r="J11" s="7">
        <f t="shared" si="0"/>
        <v>-206970.41000000003</v>
      </c>
    </row>
    <row r="12" spans="1:10">
      <c r="B12" s="1" t="s">
        <v>3100</v>
      </c>
      <c r="C12" s="7" t="e">
        <f>'Notes - Original'!C12-Restatement!C12</f>
        <v>#REF!</v>
      </c>
      <c r="D12" s="7" t="e">
        <f>'Notes - Original'!D12-Restatement!D12</f>
        <v>#REF!</v>
      </c>
      <c r="E12" s="7" t="e">
        <f t="shared" si="2"/>
        <v>#REF!</v>
      </c>
      <c r="F12" s="23" t="s">
        <v>4627</v>
      </c>
      <c r="G12" s="7" t="e">
        <f>'Notes - Original'!G12-Restatement!G12</f>
        <v>#REF!</v>
      </c>
      <c r="H12" s="7" t="e">
        <f>'Notes - Original'!H12-Restatement!H12</f>
        <v>#REF!</v>
      </c>
      <c r="I12" s="7" t="e">
        <f t="shared" si="1"/>
        <v>#REF!</v>
      </c>
      <c r="J12" s="7">
        <f t="shared" si="0"/>
        <v>-589766.57999999996</v>
      </c>
    </row>
    <row r="13" spans="1:10">
      <c r="B13" s="1" t="s">
        <v>3060</v>
      </c>
      <c r="C13" s="7">
        <f>'Notes - Original'!C13-Restatement!C13</f>
        <v>0</v>
      </c>
      <c r="D13" s="7">
        <f>'Notes - Original'!D13-Restatement!D13</f>
        <v>0</v>
      </c>
      <c r="E13" s="7">
        <f t="shared" si="2"/>
        <v>0</v>
      </c>
      <c r="F13" s="23" t="s">
        <v>4627</v>
      </c>
      <c r="G13" s="7">
        <f>'Notes - Original'!G13-Restatement!G13</f>
        <v>0</v>
      </c>
      <c r="H13" s="7">
        <f>'Notes - Original'!H13-Restatement!H13</f>
        <v>0</v>
      </c>
      <c r="I13" s="7">
        <f t="shared" si="1"/>
        <v>0</v>
      </c>
      <c r="J13" s="7" t="e">
        <f t="shared" si="0"/>
        <v>#REF!</v>
      </c>
    </row>
    <row r="14" spans="1:10">
      <c r="B14" s="1" t="s">
        <v>3065</v>
      </c>
      <c r="C14" s="7" t="e">
        <f>'Notes - Original'!C14-Restatement!C14</f>
        <v>#REF!</v>
      </c>
      <c r="D14" s="7" t="e">
        <f>'Notes - Original'!D14-Restatement!D14</f>
        <v>#REF!</v>
      </c>
      <c r="E14" s="7" t="e">
        <f t="shared" si="2"/>
        <v>#REF!</v>
      </c>
      <c r="F14" s="23" t="s">
        <v>4627</v>
      </c>
      <c r="G14" s="7" t="e">
        <f>'Notes - Original'!G14-Restatement!G14</f>
        <v>#REF!</v>
      </c>
      <c r="H14" s="7" t="e">
        <f>'Notes - Original'!H14-Restatement!H14</f>
        <v>#REF!</v>
      </c>
      <c r="I14" s="7" t="e">
        <f t="shared" si="1"/>
        <v>#REF!</v>
      </c>
      <c r="J14" s="7" t="e">
        <f t="shared" si="0"/>
        <v>#REF!</v>
      </c>
    </row>
    <row r="15" spans="1:10">
      <c r="B15" s="1" t="s">
        <v>12315</v>
      </c>
      <c r="C15" s="7" t="e">
        <f>'Notes - Original'!C15-Restatement!C15</f>
        <v>#REF!</v>
      </c>
      <c r="D15" s="7" t="e">
        <f>'Notes - Original'!D15-Restatement!D15</f>
        <v>#REF!</v>
      </c>
      <c r="E15" s="7" t="e">
        <f>C15-D15</f>
        <v>#REF!</v>
      </c>
      <c r="F15" s="23"/>
      <c r="G15" s="7" t="e">
        <f>'Notes - Original'!G15-Restatement!G15</f>
        <v>#REF!</v>
      </c>
      <c r="H15" s="7" t="e">
        <f>'Notes - Original'!H15-Restatement!H15</f>
        <v>#REF!</v>
      </c>
      <c r="I15" s="7" t="e">
        <f>G15-H15</f>
        <v>#REF!</v>
      </c>
      <c r="J15" s="7">
        <f t="shared" si="0"/>
        <v>438.85000000009313</v>
      </c>
    </row>
    <row r="16" spans="1:10">
      <c r="B16" s="1" t="s">
        <v>4549</v>
      </c>
      <c r="C16" s="7" t="e">
        <f>'Notes - Original'!C16-Restatement!C16</f>
        <v>#REF!</v>
      </c>
      <c r="D16" s="7" t="e">
        <f>'Notes - Original'!D16-Restatement!D16</f>
        <v>#REF!</v>
      </c>
      <c r="E16" s="7" t="e">
        <f t="shared" si="2"/>
        <v>#REF!</v>
      </c>
      <c r="F16" s="23" t="s">
        <v>4627</v>
      </c>
      <c r="G16" s="7" t="e">
        <f>'Notes - Original'!G16-Restatement!G16</f>
        <v>#REF!</v>
      </c>
      <c r="H16" s="7" t="e">
        <f>'Notes - Original'!H16-Restatement!H16</f>
        <v>#REF!</v>
      </c>
      <c r="I16" s="7" t="e">
        <f t="shared" si="1"/>
        <v>#REF!</v>
      </c>
      <c r="J16" s="7" t="e">
        <f t="shared" si="0"/>
        <v>#REF!</v>
      </c>
    </row>
    <row r="17" spans="2:12" ht="13.8" thickBot="1">
      <c r="C17" s="12" t="e">
        <f>SUM(C6:C16)</f>
        <v>#REF!</v>
      </c>
      <c r="D17" s="12" t="e">
        <f>SUM(D6:D16)</f>
        <v>#REF!</v>
      </c>
      <c r="E17" s="12" t="e">
        <f>SUM(E6:E16)</f>
        <v>#REF!</v>
      </c>
      <c r="F17" s="24" t="s">
        <v>4629</v>
      </c>
      <c r="G17" s="12" t="e">
        <f>SUM(G6:G16)</f>
        <v>#REF!</v>
      </c>
      <c r="H17" s="12" t="e">
        <f>SUM(H6:H16)</f>
        <v>#REF!</v>
      </c>
      <c r="I17" s="12" t="e">
        <f>SUM(I6:I16)</f>
        <v>#REF!</v>
      </c>
      <c r="J17" s="12" t="e">
        <f>SUM(J6:J16)</f>
        <v>#REF!</v>
      </c>
    </row>
    <row r="18" spans="2:12" ht="8.25" customHeight="1"/>
    <row r="19" spans="2:12" ht="15.75" customHeight="1">
      <c r="C19" s="8" t="e">
        <f>C10+C14</f>
        <v>#REF!</v>
      </c>
      <c r="D19" s="8"/>
      <c r="E19" s="8" t="e">
        <f>E12</f>
        <v>#REF!</v>
      </c>
      <c r="G19" s="8"/>
      <c r="H19" s="8"/>
      <c r="J19" s="8"/>
    </row>
    <row r="20" spans="2:12" ht="15.75" customHeight="1">
      <c r="C20" s="8"/>
      <c r="D20" s="8"/>
      <c r="G20" s="8"/>
      <c r="H20" s="8"/>
      <c r="J20" s="8"/>
    </row>
    <row r="21" spans="2:12">
      <c r="B21" s="9" t="s">
        <v>12313</v>
      </c>
      <c r="G21" s="8"/>
      <c r="J21" s="8"/>
    </row>
    <row r="22" spans="2:12">
      <c r="C22" s="297"/>
      <c r="D22" s="297"/>
      <c r="E22" s="297"/>
      <c r="F22" s="297"/>
      <c r="G22" s="297"/>
      <c r="H22" s="297"/>
      <c r="I22" s="297"/>
      <c r="J22" s="8"/>
    </row>
    <row r="23" spans="2:12" ht="26.4">
      <c r="C23" s="13" t="s">
        <v>3003</v>
      </c>
      <c r="D23" s="13" t="s">
        <v>3005</v>
      </c>
      <c r="E23" s="13" t="s">
        <v>4550</v>
      </c>
      <c r="F23" s="13" t="s">
        <v>11868</v>
      </c>
      <c r="G23" s="13" t="s">
        <v>12101</v>
      </c>
      <c r="H23" s="13" t="s">
        <v>4552</v>
      </c>
      <c r="I23" s="13" t="s">
        <v>4553</v>
      </c>
    </row>
    <row r="24" spans="2:12">
      <c r="B24" s="1" t="s">
        <v>3097</v>
      </c>
      <c r="C24" s="7" t="e">
        <f>'Notes - Original'!C24-Restatement!C24</f>
        <v>#REF!</v>
      </c>
      <c r="D24" s="7" t="e">
        <f>'Notes - Original'!D24-Restatement!D24</f>
        <v>#REF!</v>
      </c>
      <c r="E24" s="7">
        <f>'Notes - Original'!E24-Restatement!E24</f>
        <v>0</v>
      </c>
      <c r="F24" s="7">
        <f>'Notes - Original'!F24-Restatement!F24</f>
        <v>0</v>
      </c>
      <c r="G24" s="7">
        <f>'Notes - Original'!G24-Restatement!G24</f>
        <v>0</v>
      </c>
      <c r="H24" s="7" t="e">
        <f>'Notes - Original'!H24-Restatement!H24</f>
        <v>#REF!</v>
      </c>
      <c r="I24" s="8" t="e">
        <f t="shared" ref="I24:I34" si="3">SUM(C24:H24)</f>
        <v>#REF!</v>
      </c>
      <c r="J24" s="22" t="s">
        <v>4627</v>
      </c>
    </row>
    <row r="25" spans="2:12">
      <c r="B25" s="1" t="s">
        <v>3098</v>
      </c>
      <c r="C25" s="7">
        <f>'Notes - Original'!C25-Restatement!C25</f>
        <v>0</v>
      </c>
      <c r="D25" s="7" t="e">
        <f>'Notes - Original'!D25-Restatement!D25</f>
        <v>#REF!</v>
      </c>
      <c r="E25" s="7">
        <f>'Notes - Original'!E25-Restatement!E25</f>
        <v>0</v>
      </c>
      <c r="F25" s="7">
        <f>'Notes - Original'!F25-Restatement!F25</f>
        <v>0</v>
      </c>
      <c r="G25" s="7">
        <f>'Notes - Original'!G25-Restatement!G25</f>
        <v>0</v>
      </c>
      <c r="H25" s="7" t="e">
        <f>'Notes - Original'!H25-Restatement!H25</f>
        <v>#REF!</v>
      </c>
      <c r="I25" s="8" t="e">
        <f t="shared" si="3"/>
        <v>#REF!</v>
      </c>
      <c r="J25" s="22" t="s">
        <v>4627</v>
      </c>
      <c r="L25" s="1" t="s">
        <v>12375</v>
      </c>
    </row>
    <row r="26" spans="2:12">
      <c r="B26" s="1" t="s">
        <v>4546</v>
      </c>
      <c r="C26" s="7" t="e">
        <f>'Notes - Original'!C26-Restatement!C26</f>
        <v>#REF!</v>
      </c>
      <c r="D26" s="7" t="e">
        <f>'Notes - Original'!D26-Restatement!D26</f>
        <v>#REF!</v>
      </c>
      <c r="E26" s="7">
        <f>'Notes - Original'!E26-Restatement!E26</f>
        <v>0</v>
      </c>
      <c r="F26" s="7">
        <f>'Notes - Original'!F26-Restatement!F26</f>
        <v>0</v>
      </c>
      <c r="G26" s="7">
        <f>'Notes - Original'!G26-Restatement!G26</f>
        <v>0</v>
      </c>
      <c r="H26" s="7" t="e">
        <f>'Notes - Original'!H26-Restatement!H26</f>
        <v>#REF!</v>
      </c>
      <c r="I26" s="8" t="e">
        <f t="shared" si="3"/>
        <v>#REF!</v>
      </c>
      <c r="J26" s="22" t="s">
        <v>4627</v>
      </c>
    </row>
    <row r="27" spans="2:12">
      <c r="B27" s="1" t="s">
        <v>3101</v>
      </c>
      <c r="C27" s="7">
        <f>'Notes - Original'!C27-Restatement!C27</f>
        <v>-1176.1499999999069</v>
      </c>
      <c r="D27" s="7" t="e">
        <f>'Notes - Original'!D27-Restatement!D27</f>
        <v>#REF!</v>
      </c>
      <c r="E27" s="7">
        <f>'Notes - Original'!E27-Restatement!E27</f>
        <v>0</v>
      </c>
      <c r="F27" s="7">
        <f>'Notes - Original'!F27-Restatement!F27</f>
        <v>0</v>
      </c>
      <c r="G27" s="7">
        <f>'Notes - Original'!G27-Restatement!G27</f>
        <v>0</v>
      </c>
      <c r="H27" s="167" t="e">
        <f>'Notes - Original'!H27-Restatement!H27</f>
        <v>#REF!</v>
      </c>
      <c r="I27" s="8" t="e">
        <f t="shared" si="3"/>
        <v>#REF!</v>
      </c>
      <c r="J27" s="22" t="s">
        <v>4627</v>
      </c>
      <c r="L27" s="1" t="s">
        <v>12376</v>
      </c>
    </row>
    <row r="28" spans="2:12">
      <c r="B28" s="1" t="s">
        <v>4547</v>
      </c>
      <c r="C28" s="7">
        <f>'Notes - Original'!C28-Restatement!C28</f>
        <v>-682267.04999999981</v>
      </c>
      <c r="D28" s="7" t="e">
        <f>'Notes - Original'!D28-Restatement!D28</f>
        <v>#REF!</v>
      </c>
      <c r="E28" s="7">
        <f>'Notes - Original'!E28-Restatement!E28</f>
        <v>0</v>
      </c>
      <c r="F28" s="7">
        <f>'Notes - Original'!F28-Restatement!F28</f>
        <v>0</v>
      </c>
      <c r="G28" s="7">
        <f>'Notes - Original'!G28-Restatement!G28</f>
        <v>492</v>
      </c>
      <c r="H28" s="167" t="e">
        <f>'Notes - Original'!H28-Restatement!H28</f>
        <v>#REF!</v>
      </c>
      <c r="I28" s="8" t="e">
        <f>SUM(C28:H28)</f>
        <v>#REF!</v>
      </c>
      <c r="J28" s="22" t="s">
        <v>4627</v>
      </c>
      <c r="L28" s="1" t="s">
        <v>4547</v>
      </c>
    </row>
    <row r="29" spans="2:12">
      <c r="B29" s="1" t="s">
        <v>4548</v>
      </c>
      <c r="C29" s="7">
        <f>'Notes - Original'!C29-Restatement!C29</f>
        <v>-206970.41000000003</v>
      </c>
      <c r="D29" s="7" t="e">
        <f>'Notes - Original'!D29-Restatement!D29</f>
        <v>#REF!</v>
      </c>
      <c r="E29" s="7" t="e">
        <f>'Notes - Original'!E29-Restatement!E29</f>
        <v>#REF!</v>
      </c>
      <c r="F29" s="7">
        <f>'Notes - Original'!F29-Restatement!F29</f>
        <v>0</v>
      </c>
      <c r="G29" s="7">
        <f>'Notes - Original'!G29-Restatement!G29</f>
        <v>0</v>
      </c>
      <c r="H29" s="167">
        <f>'Notes - Original'!H29-Restatement!H29</f>
        <v>9828.6000000000058</v>
      </c>
      <c r="I29" s="8" t="e">
        <f t="shared" si="3"/>
        <v>#REF!</v>
      </c>
      <c r="J29" s="22" t="s">
        <v>4627</v>
      </c>
      <c r="L29" s="1" t="s">
        <v>4548</v>
      </c>
    </row>
    <row r="30" spans="2:12">
      <c r="B30" s="1" t="s">
        <v>3100</v>
      </c>
      <c r="C30" s="7">
        <f>'Notes - Original'!C30-Restatement!C30</f>
        <v>-589766.57999999984</v>
      </c>
      <c r="D30" s="7" t="e">
        <f>'Notes - Original'!D30-Restatement!D30</f>
        <v>#REF!</v>
      </c>
      <c r="E30" s="167">
        <f>'Notes - Original'!E30-Restatement!E30</f>
        <v>0</v>
      </c>
      <c r="F30" s="7">
        <f>'Notes - Original'!F30-Restatement!F30</f>
        <v>-33140</v>
      </c>
      <c r="G30" s="7">
        <f>'Notes - Original'!G30-Restatement!G30</f>
        <v>0</v>
      </c>
      <c r="H30" s="167">
        <f>'Notes - Original'!H30-Restatement!H30</f>
        <v>154380.63</v>
      </c>
      <c r="I30" s="8" t="e">
        <f t="shared" si="3"/>
        <v>#REF!</v>
      </c>
      <c r="J30" s="22" t="s">
        <v>4627</v>
      </c>
    </row>
    <row r="31" spans="2:12">
      <c r="B31" s="1" t="s">
        <v>3060</v>
      </c>
      <c r="C31" s="7" t="e">
        <f>'Notes - Original'!C31-Restatement!C31</f>
        <v>#REF!</v>
      </c>
      <c r="D31" s="7" t="e">
        <f>'Notes - Original'!D31-Restatement!D31</f>
        <v>#REF!</v>
      </c>
      <c r="E31" s="7">
        <f>'Notes - Original'!E31-Restatement!E31</f>
        <v>0</v>
      </c>
      <c r="F31" s="7">
        <f>'Notes - Original'!F31-Restatement!F31</f>
        <v>0</v>
      </c>
      <c r="G31" s="7">
        <f>'Notes - Original'!G31-Restatement!G31</f>
        <v>0.16999999999825377</v>
      </c>
      <c r="H31" s="167">
        <f>'Notes - Original'!H31-Restatement!H31</f>
        <v>0</v>
      </c>
      <c r="I31" s="8" t="e">
        <f t="shared" si="3"/>
        <v>#REF!</v>
      </c>
      <c r="J31" s="22" t="s">
        <v>4627</v>
      </c>
    </row>
    <row r="32" spans="2:12">
      <c r="B32" s="1" t="s">
        <v>3065</v>
      </c>
      <c r="C32" s="7" t="e">
        <f>'Notes - Original'!C32-Restatement!C32</f>
        <v>#REF!</v>
      </c>
      <c r="D32" s="167" t="e">
        <f>'Notes - Original'!D32-Restatement!D32</f>
        <v>#REF!</v>
      </c>
      <c r="E32" s="167">
        <f>'Notes - Original'!E32-Restatement!E32</f>
        <v>0</v>
      </c>
      <c r="F32" s="7">
        <f>'Notes - Original'!F32-Restatement!F32</f>
        <v>-3336</v>
      </c>
      <c r="G32" s="7">
        <f>'Notes - Original'!G32-Restatement!G32</f>
        <v>0</v>
      </c>
      <c r="H32" s="167">
        <f>'Notes - Original'!H32-Restatement!H32</f>
        <v>-0.40000000000145519</v>
      </c>
      <c r="I32" s="8" t="e">
        <f t="shared" si="3"/>
        <v>#REF!</v>
      </c>
      <c r="J32" s="22" t="s">
        <v>4627</v>
      </c>
    </row>
    <row r="33" spans="2:10">
      <c r="B33" s="1" t="s">
        <v>12315</v>
      </c>
      <c r="C33" s="7" t="e">
        <f>'Notes - Original'!C33-Restatement!C33</f>
        <v>#REF!</v>
      </c>
      <c r="D33" s="7" t="e">
        <f>'Notes - Original'!D33-Restatement!D33</f>
        <v>#REF!</v>
      </c>
      <c r="E33" s="7">
        <f>'Notes - Original'!E33-Restatement!E33</f>
        <v>0</v>
      </c>
      <c r="F33" s="7">
        <f>'Notes - Original'!F33-Restatement!F33</f>
        <v>-438</v>
      </c>
      <c r="G33" s="7">
        <f>'Notes - Original'!G33-Restatement!G33</f>
        <v>0</v>
      </c>
      <c r="H33" s="167">
        <f>'Notes - Original'!H33-Restatement!H33</f>
        <v>-437.95000000001164</v>
      </c>
      <c r="I33" s="8" t="e">
        <f>SUM(C33:H33)</f>
        <v>#REF!</v>
      </c>
      <c r="J33" s="22"/>
    </row>
    <row r="34" spans="2:10">
      <c r="B34" s="1" t="s">
        <v>4549</v>
      </c>
      <c r="C34" s="7" t="e">
        <f>'Notes - Original'!C34-Restatement!C34</f>
        <v>#REF!</v>
      </c>
      <c r="D34" s="7" t="e">
        <f>'Notes - Original'!D34-Restatement!D34</f>
        <v>#REF!</v>
      </c>
      <c r="E34" s="7" t="e">
        <f>'Notes - Original'!E34-Restatement!E34</f>
        <v>#REF!</v>
      </c>
      <c r="F34" s="7">
        <f>'Notes - Original'!F34-Restatement!F34</f>
        <v>0</v>
      </c>
      <c r="G34" s="7">
        <f>'Notes - Original'!G34-Restatement!G34</f>
        <v>-492</v>
      </c>
      <c r="H34" s="7" t="e">
        <f>'Notes - Original'!H34-Restatement!H34</f>
        <v>#REF!</v>
      </c>
      <c r="I34" s="8" t="e">
        <f t="shared" si="3"/>
        <v>#REF!</v>
      </c>
      <c r="J34" s="22" t="s">
        <v>4627</v>
      </c>
    </row>
    <row r="35" spans="2:10" ht="13.8" thickBot="1">
      <c r="C35" s="12" t="e">
        <f>SUM(C24:C34)</f>
        <v>#REF!</v>
      </c>
      <c r="D35" s="12" t="e">
        <f t="shared" ref="D35:I35" si="4">SUM(D24:D34)</f>
        <v>#REF!</v>
      </c>
      <c r="E35" s="12" t="e">
        <f t="shared" si="4"/>
        <v>#REF!</v>
      </c>
      <c r="F35" s="12">
        <f t="shared" si="4"/>
        <v>-36914</v>
      </c>
      <c r="G35" s="12">
        <f t="shared" si="4"/>
        <v>0.16999999999825377</v>
      </c>
      <c r="H35" s="12" t="e">
        <f t="shared" si="4"/>
        <v>#REF!</v>
      </c>
      <c r="I35" s="12" t="e">
        <f t="shared" si="4"/>
        <v>#REF!</v>
      </c>
      <c r="J35" s="25" t="s">
        <v>4629</v>
      </c>
    </row>
    <row r="36" spans="2:10" ht="13.8" thickBot="1">
      <c r="C36" s="3" t="e">
        <f>-I55</f>
        <v>#REF!</v>
      </c>
    </row>
    <row r="37" spans="2:10" ht="13.8" thickBot="1">
      <c r="C37" s="15" t="e">
        <f>SUM(C35:C36)</f>
        <v>#REF!</v>
      </c>
      <c r="H37" s="8"/>
    </row>
    <row r="38" spans="2:10" ht="15.75" customHeight="1">
      <c r="C38" s="8"/>
      <c r="D38" s="8"/>
      <c r="G38" s="8"/>
      <c r="H38" s="8"/>
      <c r="I38" s="8">
        <v>3000000</v>
      </c>
      <c r="J38" s="8"/>
    </row>
    <row r="39" spans="2:10" ht="15.75" customHeight="1">
      <c r="C39" s="8"/>
      <c r="D39" s="8"/>
      <c r="G39" s="8"/>
      <c r="H39" s="8"/>
      <c r="I39" s="8">
        <v>17000000</v>
      </c>
      <c r="J39" s="8"/>
    </row>
    <row r="40" spans="2:10" ht="6.75" customHeight="1">
      <c r="I40" s="8" t="e">
        <f>I26</f>
        <v>#REF!</v>
      </c>
    </row>
    <row r="41" spans="2:10">
      <c r="B41" s="9" t="s">
        <v>12100</v>
      </c>
      <c r="G41" s="8"/>
      <c r="J41" s="8"/>
    </row>
    <row r="42" spans="2:10">
      <c r="C42" s="297"/>
      <c r="D42" s="297"/>
      <c r="E42" s="297"/>
      <c r="F42" s="297"/>
      <c r="G42" s="297"/>
      <c r="H42" s="297"/>
      <c r="I42" s="297"/>
      <c r="J42" s="8"/>
    </row>
    <row r="43" spans="2:10">
      <c r="C43" s="13" t="s">
        <v>3003</v>
      </c>
      <c r="D43" s="13" t="s">
        <v>3005</v>
      </c>
      <c r="E43" s="13" t="s">
        <v>4550</v>
      </c>
      <c r="F43" s="13" t="s">
        <v>4551</v>
      </c>
      <c r="G43" s="13" t="s">
        <v>11778</v>
      </c>
      <c r="H43" s="13" t="s">
        <v>4552</v>
      </c>
      <c r="I43" s="13" t="s">
        <v>4553</v>
      </c>
    </row>
    <row r="44" spans="2:10">
      <c r="B44" s="1" t="s">
        <v>3097</v>
      </c>
      <c r="C44" s="7">
        <f>'Notes - Original'!C44-Restatement!C44</f>
        <v>0</v>
      </c>
      <c r="D44" s="7">
        <f>'Notes - Original'!D44-Restatement!D44</f>
        <v>0</v>
      </c>
      <c r="E44" s="7">
        <f>'Notes - Original'!E44-Restatement!E44</f>
        <v>0</v>
      </c>
      <c r="F44" s="7">
        <f>'Notes - Original'!F44-Restatement!F44</f>
        <v>0</v>
      </c>
      <c r="G44" s="7">
        <f>'Notes - Original'!G44-Restatement!G44</f>
        <v>0</v>
      </c>
      <c r="H44" s="7" t="e">
        <f>'Notes - Original'!H44-Restatement!H44</f>
        <v>#REF!</v>
      </c>
      <c r="I44" s="8" t="e">
        <f t="shared" ref="I44:I54" si="5">SUM(C44:H44)</f>
        <v>#REF!</v>
      </c>
      <c r="J44" s="20" t="s">
        <v>4625</v>
      </c>
    </row>
    <row r="45" spans="2:10">
      <c r="B45" s="1" t="s">
        <v>3098</v>
      </c>
      <c r="C45" s="7">
        <f>'Notes - Original'!C45-Restatement!C45</f>
        <v>0</v>
      </c>
      <c r="D45" s="7">
        <f>'Notes - Original'!D45-Restatement!D45</f>
        <v>0</v>
      </c>
      <c r="E45" s="7">
        <f>'Notes - Original'!E45-Restatement!E45</f>
        <v>0</v>
      </c>
      <c r="F45" s="7">
        <f>'Notes - Original'!F45-Restatement!F45</f>
        <v>0</v>
      </c>
      <c r="G45" s="7">
        <f>'Notes - Original'!G45-Restatement!G45</f>
        <v>0</v>
      </c>
      <c r="H45" s="7">
        <f>'Notes - Original'!H45-Restatement!H45</f>
        <v>0</v>
      </c>
      <c r="I45" s="8">
        <f t="shared" si="5"/>
        <v>0</v>
      </c>
      <c r="J45" s="20" t="s">
        <v>4625</v>
      </c>
    </row>
    <row r="46" spans="2:10">
      <c r="B46" s="1" t="s">
        <v>4546</v>
      </c>
      <c r="C46" s="7">
        <f>'Notes - Original'!C46-Restatement!C46</f>
        <v>-0.5</v>
      </c>
      <c r="D46" s="7">
        <f>'Notes - Original'!D46-Restatement!D46</f>
        <v>0</v>
      </c>
      <c r="E46" s="7">
        <f>'Notes - Original'!E46-Restatement!E46</f>
        <v>0</v>
      </c>
      <c r="F46" s="7">
        <f>'Notes - Original'!F46-Restatement!F46</f>
        <v>0</v>
      </c>
      <c r="G46" s="7">
        <f>'Notes - Original'!G46-Restatement!G46</f>
        <v>0</v>
      </c>
      <c r="H46" s="7" t="e">
        <f>'Notes - Original'!H46-Restatement!H46</f>
        <v>#REF!</v>
      </c>
      <c r="I46" s="8" t="e">
        <f t="shared" si="5"/>
        <v>#REF!</v>
      </c>
      <c r="J46" s="20" t="s">
        <v>4625</v>
      </c>
    </row>
    <row r="47" spans="2:10">
      <c r="B47" s="1" t="s">
        <v>3101</v>
      </c>
      <c r="C47" s="167">
        <f>'Notes - Original'!C47-Restatement!C47</f>
        <v>-1026.8399999999674</v>
      </c>
      <c r="D47" s="7">
        <f>'Notes - Original'!D47-Restatement!D47</f>
        <v>0</v>
      </c>
      <c r="E47" s="7">
        <f>'Notes - Original'!E47-Restatement!E47</f>
        <v>0</v>
      </c>
      <c r="F47" s="7">
        <f>'Notes - Original'!F47-Restatement!F47</f>
        <v>0</v>
      </c>
      <c r="G47" s="7">
        <f>'Notes - Original'!G47-Restatement!G47</f>
        <v>0</v>
      </c>
      <c r="H47" s="7">
        <f>'Notes - Original'!H47-Restatement!H47</f>
        <v>-149.30999999999767</v>
      </c>
      <c r="I47" s="8">
        <f t="shared" si="5"/>
        <v>-1176.1499999999651</v>
      </c>
      <c r="J47" s="20" t="s">
        <v>4625</v>
      </c>
    </row>
    <row r="48" spans="2:10">
      <c r="B48" s="1" t="s">
        <v>4547</v>
      </c>
      <c r="C48" s="167">
        <f>'Notes - Original'!C48-Restatement!C48</f>
        <v>-645343.65999999992</v>
      </c>
      <c r="D48" s="7">
        <f>'Notes - Original'!D48-Restatement!D48</f>
        <v>-0.94000000000232831</v>
      </c>
      <c r="E48" s="7">
        <f>'Notes - Original'!E48-Restatement!E48</f>
        <v>0</v>
      </c>
      <c r="F48" s="7">
        <f>'Notes - Original'!F48-Restatement!F48</f>
        <v>0</v>
      </c>
      <c r="G48" s="7">
        <f>'Notes - Original'!G48-Restatement!G48</f>
        <v>0</v>
      </c>
      <c r="H48" s="167">
        <f>'Notes - Original'!H48-Restatement!H48</f>
        <v>-36922.450000000012</v>
      </c>
      <c r="I48" s="8">
        <f>SUM(C48:H48)</f>
        <v>-682267.04999999981</v>
      </c>
      <c r="J48" s="20" t="s">
        <v>4625</v>
      </c>
    </row>
    <row r="49" spans="1:10">
      <c r="B49" s="1" t="s">
        <v>4548</v>
      </c>
      <c r="C49" s="167">
        <f>'Notes - Original'!C49-Restatement!C49</f>
        <v>-199504.64000000001</v>
      </c>
      <c r="D49" s="7">
        <f>'Notes - Original'!D49-Restatement!D49</f>
        <v>0</v>
      </c>
      <c r="E49" s="7">
        <f>'Notes - Original'!E49-Restatement!E49</f>
        <v>0</v>
      </c>
      <c r="F49" s="7">
        <f>'Notes - Original'!F49-Restatement!F49</f>
        <v>0</v>
      </c>
      <c r="G49" s="7">
        <f>'Notes - Original'!G49-Restatement!G49</f>
        <v>0</v>
      </c>
      <c r="H49" s="167">
        <f>'Notes - Original'!H49-Restatement!H49</f>
        <v>-7465.7700000000041</v>
      </c>
      <c r="I49" s="8">
        <f t="shared" si="5"/>
        <v>-206970.41000000003</v>
      </c>
      <c r="J49" s="20" t="s">
        <v>4625</v>
      </c>
    </row>
    <row r="50" spans="1:10">
      <c r="B50" s="1" t="s">
        <v>3100</v>
      </c>
      <c r="C50" s="167">
        <f>'Notes - Original'!C50-Restatement!C50</f>
        <v>-748895.38</v>
      </c>
      <c r="D50" s="7">
        <f>'Notes - Original'!D50-Restatement!D50</f>
        <v>6.0000000055879354E-2</v>
      </c>
      <c r="E50" s="167">
        <f>'Notes - Original'!E50-Restatement!E50</f>
        <v>-3792</v>
      </c>
      <c r="F50" s="7">
        <f>'Notes - Original'!F50-Restatement!F50</f>
        <v>0</v>
      </c>
      <c r="G50" s="7">
        <f>'Notes - Original'!G50-Restatement!G50</f>
        <v>0</v>
      </c>
      <c r="H50" s="167">
        <f>'Notes - Original'!H50-Restatement!H50</f>
        <v>162920.74</v>
      </c>
      <c r="I50" s="8">
        <f>SUM(C50:H50)</f>
        <v>-589766.57999999996</v>
      </c>
      <c r="J50" s="20" t="s">
        <v>4625</v>
      </c>
    </row>
    <row r="51" spans="1:10">
      <c r="B51" s="1" t="s">
        <v>3060</v>
      </c>
      <c r="C51" s="7">
        <f>'Notes - Original'!C51-Restatement!C51</f>
        <v>0</v>
      </c>
      <c r="D51" s="7" t="e">
        <f>'Notes - Original'!D51-Restatement!D51</f>
        <v>#REF!</v>
      </c>
      <c r="E51" s="167">
        <f>'Notes - Original'!E51-Restatement!E51</f>
        <v>0</v>
      </c>
      <c r="F51" s="167">
        <f>'Notes - Original'!F51-Restatement!F51</f>
        <v>-53500</v>
      </c>
      <c r="G51" s="7">
        <f>'Notes - Original'!G51-Restatement!G51</f>
        <v>53500</v>
      </c>
      <c r="H51" s="7">
        <f>'Notes - Original'!H51-Restatement!H51</f>
        <v>0</v>
      </c>
      <c r="I51" s="8" t="e">
        <f t="shared" si="5"/>
        <v>#REF!</v>
      </c>
      <c r="J51" s="20" t="s">
        <v>4625</v>
      </c>
    </row>
    <row r="52" spans="1:10">
      <c r="B52" s="1" t="s">
        <v>3065</v>
      </c>
      <c r="C52" s="167">
        <f>'Notes - Original'!C52-Restatement!C52</f>
        <v>56.420000000012806</v>
      </c>
      <c r="D52" s="7">
        <f>'Notes - Original'!D52-Restatement!D52</f>
        <v>0.36000000000001364</v>
      </c>
      <c r="E52" s="7">
        <f>'Notes - Original'!E52-Restatement!E52</f>
        <v>0</v>
      </c>
      <c r="F52" s="7">
        <f>'Notes - Original'!F52-Restatement!F52</f>
        <v>0</v>
      </c>
      <c r="G52" s="7">
        <f>'Notes - Original'!G52-Restatement!G52</f>
        <v>0</v>
      </c>
      <c r="H52" s="7" t="e">
        <f>'Notes - Original'!H52-Restatement!H52</f>
        <v>#REF!</v>
      </c>
      <c r="I52" s="8" t="e">
        <f t="shared" si="5"/>
        <v>#REF!</v>
      </c>
      <c r="J52" s="20" t="s">
        <v>4625</v>
      </c>
    </row>
    <row r="53" spans="1:10">
      <c r="B53" s="1" t="s">
        <v>12314</v>
      </c>
      <c r="C53" s="167">
        <f>'Notes - Original'!C53-Restatement!C53</f>
        <v>423.61000000010245</v>
      </c>
      <c r="D53" s="7">
        <f>'Notes - Original'!D53-Restatement!D53</f>
        <v>0</v>
      </c>
      <c r="E53" s="7">
        <f>'Notes - Original'!E53-Restatement!E53</f>
        <v>0</v>
      </c>
      <c r="F53" s="7">
        <f>'Notes - Original'!F53-Restatement!F53</f>
        <v>0</v>
      </c>
      <c r="G53" s="7">
        <f>'Notes - Original'!G53-Restatement!G53</f>
        <v>0</v>
      </c>
      <c r="H53" s="7">
        <f>'Notes - Original'!H53-Restatement!H53</f>
        <v>15.239999999990687</v>
      </c>
      <c r="I53" s="8">
        <f t="shared" si="5"/>
        <v>438.85000000009313</v>
      </c>
      <c r="J53" s="20"/>
    </row>
    <row r="54" spans="1:10">
      <c r="B54" s="1" t="s">
        <v>4549</v>
      </c>
      <c r="C54" s="7">
        <f>'Notes - Original'!C54-Restatement!C54</f>
        <v>0</v>
      </c>
      <c r="D54" s="7" t="e">
        <f>'Notes - Original'!D54-Restatement!D54</f>
        <v>#REF!</v>
      </c>
      <c r="E54" s="7" t="e">
        <f>'Notes - Original'!E54-Restatement!E54</f>
        <v>#REF!</v>
      </c>
      <c r="F54" s="167">
        <f>'Notes - Original'!F54-Restatement!F54</f>
        <v>53500</v>
      </c>
      <c r="G54" s="7">
        <f>'Notes - Original'!G54-Restatement!G54</f>
        <v>-53500</v>
      </c>
      <c r="H54" s="7" t="e">
        <f>'Notes - Original'!H54-Restatement!H54</f>
        <v>#REF!</v>
      </c>
      <c r="I54" s="8" t="e">
        <f t="shared" si="5"/>
        <v>#REF!</v>
      </c>
      <c r="J54" s="20" t="s">
        <v>4625</v>
      </c>
    </row>
    <row r="55" spans="1:10" ht="13.8" thickBot="1">
      <c r="C55" s="12">
        <f t="shared" ref="C55:I55" si="6">SUM(C44:C54)</f>
        <v>-1594290.99</v>
      </c>
      <c r="D55" s="12" t="e">
        <f t="shared" si="6"/>
        <v>#REF!</v>
      </c>
      <c r="E55" s="12" t="e">
        <f t="shared" si="6"/>
        <v>#REF!</v>
      </c>
      <c r="F55" s="12">
        <f t="shared" si="6"/>
        <v>0</v>
      </c>
      <c r="G55" s="12">
        <f t="shared" si="6"/>
        <v>0</v>
      </c>
      <c r="H55" s="12" t="e">
        <f t="shared" si="6"/>
        <v>#REF!</v>
      </c>
      <c r="I55" s="12" t="e">
        <f t="shared" si="6"/>
        <v>#REF!</v>
      </c>
      <c r="J55" s="25" t="s">
        <v>4629</v>
      </c>
    </row>
    <row r="56" spans="1:10" ht="13.8" thickBot="1">
      <c r="C56" s="3"/>
    </row>
    <row r="57" spans="1:10" ht="13.8" thickBot="1">
      <c r="C57" s="15"/>
      <c r="H57" s="8"/>
    </row>
    <row r="58" spans="1:10">
      <c r="D58" s="8"/>
      <c r="I58" s="3">
        <v>1317197.8600000001</v>
      </c>
    </row>
    <row r="60" spans="1:10">
      <c r="H60" s="51"/>
      <c r="I60" s="8">
        <f>C50+D50+E50+H50</f>
        <v>-589766.57999999996</v>
      </c>
    </row>
    <row r="62" spans="1:10">
      <c r="A62" s="29" t="s">
        <v>4631</v>
      </c>
      <c r="I62" s="61">
        <f>I58-I60</f>
        <v>1906964.44</v>
      </c>
    </row>
    <row r="63" spans="1:10">
      <c r="A63" s="26" t="s">
        <v>4625</v>
      </c>
      <c r="B63" s="1" t="s">
        <v>4626</v>
      </c>
    </row>
    <row r="64" spans="1:10">
      <c r="A64" s="21" t="s">
        <v>4627</v>
      </c>
      <c r="B64" s="1" t="s">
        <v>4628</v>
      </c>
      <c r="H64" s="61">
        <f>C50+H50</f>
        <v>-585974.64</v>
      </c>
    </row>
    <row r="65" spans="1:2">
      <c r="A65" s="27" t="s">
        <v>4629</v>
      </c>
      <c r="B65" s="1" t="s">
        <v>4630</v>
      </c>
    </row>
  </sheetData>
  <mergeCells count="4">
    <mergeCell ref="C4:E4"/>
    <mergeCell ref="G4:J4"/>
    <mergeCell ref="C22:I22"/>
    <mergeCell ref="C42:I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B4A7C-21F6-4C21-9A66-E693FAB4E71F}">
  <dimension ref="B1:K132"/>
  <sheetViews>
    <sheetView topLeftCell="A15" zoomScale="80" zoomScaleNormal="80" workbookViewId="0">
      <selection activeCell="A15" sqref="A1:XFD1048576"/>
    </sheetView>
  </sheetViews>
  <sheetFormatPr defaultRowHeight="13.8"/>
  <cols>
    <col min="1" max="1" width="2.5546875" style="81" customWidth="1"/>
    <col min="2" max="2" width="23.44140625" style="81" customWidth="1"/>
    <col min="3" max="3" width="43.5546875" style="81" customWidth="1"/>
    <col min="4" max="4" width="18.77734375" style="81" customWidth="1"/>
    <col min="5" max="5" width="6.88671875" style="81" customWidth="1"/>
    <col min="6" max="6" width="16.21875" style="81" customWidth="1"/>
    <col min="7" max="7" width="16.44140625" style="81" customWidth="1"/>
    <col min="8" max="8" width="16.21875" style="81" customWidth="1"/>
    <col min="9" max="9" width="15.5546875" style="81" customWidth="1"/>
    <col min="10" max="10" width="17.21875" style="81" customWidth="1"/>
    <col min="11" max="11" width="15.88671875" style="81" customWidth="1"/>
    <col min="12" max="256" width="8.77734375" style="81"/>
    <col min="257" max="257" width="2.5546875" style="81" customWidth="1"/>
    <col min="258" max="258" width="17.77734375" style="81" customWidth="1"/>
    <col min="259" max="259" width="22.44140625" style="81" customWidth="1"/>
    <col min="260" max="260" width="34" style="81" bestFit="1" customWidth="1"/>
    <col min="261" max="262" width="16" style="81" customWidth="1"/>
    <col min="263" max="263" width="18.21875" style="81" customWidth="1"/>
    <col min="264" max="266" width="21.5546875" style="81" customWidth="1"/>
    <col min="267" max="512" width="8.77734375" style="81"/>
    <col min="513" max="513" width="2.5546875" style="81" customWidth="1"/>
    <col min="514" max="514" width="17.77734375" style="81" customWidth="1"/>
    <col min="515" max="515" width="22.44140625" style="81" customWidth="1"/>
    <col min="516" max="516" width="34" style="81" bestFit="1" customWidth="1"/>
    <col min="517" max="518" width="16" style="81" customWidth="1"/>
    <col min="519" max="519" width="18.21875" style="81" customWidth="1"/>
    <col min="520" max="522" width="21.5546875" style="81" customWidth="1"/>
    <col min="523" max="768" width="8.77734375" style="81"/>
    <col min="769" max="769" width="2.5546875" style="81" customWidth="1"/>
    <col min="770" max="770" width="17.77734375" style="81" customWidth="1"/>
    <col min="771" max="771" width="22.44140625" style="81" customWidth="1"/>
    <col min="772" max="772" width="34" style="81" bestFit="1" customWidth="1"/>
    <col min="773" max="774" width="16" style="81" customWidth="1"/>
    <col min="775" max="775" width="18.21875" style="81" customWidth="1"/>
    <col min="776" max="778" width="21.5546875" style="81" customWidth="1"/>
    <col min="779" max="1024" width="8.77734375" style="81"/>
    <col min="1025" max="1025" width="2.5546875" style="81" customWidth="1"/>
    <col min="1026" max="1026" width="17.77734375" style="81" customWidth="1"/>
    <col min="1027" max="1027" width="22.44140625" style="81" customWidth="1"/>
    <col min="1028" max="1028" width="34" style="81" bestFit="1" customWidth="1"/>
    <col min="1029" max="1030" width="16" style="81" customWidth="1"/>
    <col min="1031" max="1031" width="18.21875" style="81" customWidth="1"/>
    <col min="1032" max="1034" width="21.5546875" style="81" customWidth="1"/>
    <col min="1035" max="1280" width="8.77734375" style="81"/>
    <col min="1281" max="1281" width="2.5546875" style="81" customWidth="1"/>
    <col min="1282" max="1282" width="17.77734375" style="81" customWidth="1"/>
    <col min="1283" max="1283" width="22.44140625" style="81" customWidth="1"/>
    <col min="1284" max="1284" width="34" style="81" bestFit="1" customWidth="1"/>
    <col min="1285" max="1286" width="16" style="81" customWidth="1"/>
    <col min="1287" max="1287" width="18.21875" style="81" customWidth="1"/>
    <col min="1288" max="1290" width="21.5546875" style="81" customWidth="1"/>
    <col min="1291" max="1536" width="8.77734375" style="81"/>
    <col min="1537" max="1537" width="2.5546875" style="81" customWidth="1"/>
    <col min="1538" max="1538" width="17.77734375" style="81" customWidth="1"/>
    <col min="1539" max="1539" width="22.44140625" style="81" customWidth="1"/>
    <col min="1540" max="1540" width="34" style="81" bestFit="1" customWidth="1"/>
    <col min="1541" max="1542" width="16" style="81" customWidth="1"/>
    <col min="1543" max="1543" width="18.21875" style="81" customWidth="1"/>
    <col min="1544" max="1546" width="21.5546875" style="81" customWidth="1"/>
    <col min="1547" max="1792" width="8.77734375" style="81"/>
    <col min="1793" max="1793" width="2.5546875" style="81" customWidth="1"/>
    <col min="1794" max="1794" width="17.77734375" style="81" customWidth="1"/>
    <col min="1795" max="1795" width="22.44140625" style="81" customWidth="1"/>
    <col min="1796" max="1796" width="34" style="81" bestFit="1" customWidth="1"/>
    <col min="1797" max="1798" width="16" style="81" customWidth="1"/>
    <col min="1799" max="1799" width="18.21875" style="81" customWidth="1"/>
    <col min="1800" max="1802" width="21.5546875" style="81" customWidth="1"/>
    <col min="1803" max="2048" width="8.77734375" style="81"/>
    <col min="2049" max="2049" width="2.5546875" style="81" customWidth="1"/>
    <col min="2050" max="2050" width="17.77734375" style="81" customWidth="1"/>
    <col min="2051" max="2051" width="22.44140625" style="81" customWidth="1"/>
    <col min="2052" max="2052" width="34" style="81" bestFit="1" customWidth="1"/>
    <col min="2053" max="2054" width="16" style="81" customWidth="1"/>
    <col min="2055" max="2055" width="18.21875" style="81" customWidth="1"/>
    <col min="2056" max="2058" width="21.5546875" style="81" customWidth="1"/>
    <col min="2059" max="2304" width="8.77734375" style="81"/>
    <col min="2305" max="2305" width="2.5546875" style="81" customWidth="1"/>
    <col min="2306" max="2306" width="17.77734375" style="81" customWidth="1"/>
    <col min="2307" max="2307" width="22.44140625" style="81" customWidth="1"/>
    <col min="2308" max="2308" width="34" style="81" bestFit="1" customWidth="1"/>
    <col min="2309" max="2310" width="16" style="81" customWidth="1"/>
    <col min="2311" max="2311" width="18.21875" style="81" customWidth="1"/>
    <col min="2312" max="2314" width="21.5546875" style="81" customWidth="1"/>
    <col min="2315" max="2560" width="8.77734375" style="81"/>
    <col min="2561" max="2561" width="2.5546875" style="81" customWidth="1"/>
    <col min="2562" max="2562" width="17.77734375" style="81" customWidth="1"/>
    <col min="2563" max="2563" width="22.44140625" style="81" customWidth="1"/>
    <col min="2564" max="2564" width="34" style="81" bestFit="1" customWidth="1"/>
    <col min="2565" max="2566" width="16" style="81" customWidth="1"/>
    <col min="2567" max="2567" width="18.21875" style="81" customWidth="1"/>
    <col min="2568" max="2570" width="21.5546875" style="81" customWidth="1"/>
    <col min="2571" max="2816" width="8.77734375" style="81"/>
    <col min="2817" max="2817" width="2.5546875" style="81" customWidth="1"/>
    <col min="2818" max="2818" width="17.77734375" style="81" customWidth="1"/>
    <col min="2819" max="2819" width="22.44140625" style="81" customWidth="1"/>
    <col min="2820" max="2820" width="34" style="81" bestFit="1" customWidth="1"/>
    <col min="2821" max="2822" width="16" style="81" customWidth="1"/>
    <col min="2823" max="2823" width="18.21875" style="81" customWidth="1"/>
    <col min="2824" max="2826" width="21.5546875" style="81" customWidth="1"/>
    <col min="2827" max="3072" width="8.77734375" style="81"/>
    <col min="3073" max="3073" width="2.5546875" style="81" customWidth="1"/>
    <col min="3074" max="3074" width="17.77734375" style="81" customWidth="1"/>
    <col min="3075" max="3075" width="22.44140625" style="81" customWidth="1"/>
    <col min="3076" max="3076" width="34" style="81" bestFit="1" customWidth="1"/>
    <col min="3077" max="3078" width="16" style="81" customWidth="1"/>
    <col min="3079" max="3079" width="18.21875" style="81" customWidth="1"/>
    <col min="3080" max="3082" width="21.5546875" style="81" customWidth="1"/>
    <col min="3083" max="3328" width="8.77734375" style="81"/>
    <col min="3329" max="3329" width="2.5546875" style="81" customWidth="1"/>
    <col min="3330" max="3330" width="17.77734375" style="81" customWidth="1"/>
    <col min="3331" max="3331" width="22.44140625" style="81" customWidth="1"/>
    <col min="3332" max="3332" width="34" style="81" bestFit="1" customWidth="1"/>
    <col min="3333" max="3334" width="16" style="81" customWidth="1"/>
    <col min="3335" max="3335" width="18.21875" style="81" customWidth="1"/>
    <col min="3336" max="3338" width="21.5546875" style="81" customWidth="1"/>
    <col min="3339" max="3584" width="8.77734375" style="81"/>
    <col min="3585" max="3585" width="2.5546875" style="81" customWidth="1"/>
    <col min="3586" max="3586" width="17.77734375" style="81" customWidth="1"/>
    <col min="3587" max="3587" width="22.44140625" style="81" customWidth="1"/>
    <col min="3588" max="3588" width="34" style="81" bestFit="1" customWidth="1"/>
    <col min="3589" max="3590" width="16" style="81" customWidth="1"/>
    <col min="3591" max="3591" width="18.21875" style="81" customWidth="1"/>
    <col min="3592" max="3594" width="21.5546875" style="81" customWidth="1"/>
    <col min="3595" max="3840" width="8.77734375" style="81"/>
    <col min="3841" max="3841" width="2.5546875" style="81" customWidth="1"/>
    <col min="3842" max="3842" width="17.77734375" style="81" customWidth="1"/>
    <col min="3843" max="3843" width="22.44140625" style="81" customWidth="1"/>
    <col min="3844" max="3844" width="34" style="81" bestFit="1" customWidth="1"/>
    <col min="3845" max="3846" width="16" style="81" customWidth="1"/>
    <col min="3847" max="3847" width="18.21875" style="81" customWidth="1"/>
    <col min="3848" max="3850" width="21.5546875" style="81" customWidth="1"/>
    <col min="3851" max="4096" width="8.77734375" style="81"/>
    <col min="4097" max="4097" width="2.5546875" style="81" customWidth="1"/>
    <col min="4098" max="4098" width="17.77734375" style="81" customWidth="1"/>
    <col min="4099" max="4099" width="22.44140625" style="81" customWidth="1"/>
    <col min="4100" max="4100" width="34" style="81" bestFit="1" customWidth="1"/>
    <col min="4101" max="4102" width="16" style="81" customWidth="1"/>
    <col min="4103" max="4103" width="18.21875" style="81" customWidth="1"/>
    <col min="4104" max="4106" width="21.5546875" style="81" customWidth="1"/>
    <col min="4107" max="4352" width="8.77734375" style="81"/>
    <col min="4353" max="4353" width="2.5546875" style="81" customWidth="1"/>
    <col min="4354" max="4354" width="17.77734375" style="81" customWidth="1"/>
    <col min="4355" max="4355" width="22.44140625" style="81" customWidth="1"/>
    <col min="4356" max="4356" width="34" style="81" bestFit="1" customWidth="1"/>
    <col min="4357" max="4358" width="16" style="81" customWidth="1"/>
    <col min="4359" max="4359" width="18.21875" style="81" customWidth="1"/>
    <col min="4360" max="4362" width="21.5546875" style="81" customWidth="1"/>
    <col min="4363" max="4608" width="8.77734375" style="81"/>
    <col min="4609" max="4609" width="2.5546875" style="81" customWidth="1"/>
    <col min="4610" max="4610" width="17.77734375" style="81" customWidth="1"/>
    <col min="4611" max="4611" width="22.44140625" style="81" customWidth="1"/>
    <col min="4612" max="4612" width="34" style="81" bestFit="1" customWidth="1"/>
    <col min="4613" max="4614" width="16" style="81" customWidth="1"/>
    <col min="4615" max="4615" width="18.21875" style="81" customWidth="1"/>
    <col min="4616" max="4618" width="21.5546875" style="81" customWidth="1"/>
    <col min="4619" max="4864" width="8.77734375" style="81"/>
    <col min="4865" max="4865" width="2.5546875" style="81" customWidth="1"/>
    <col min="4866" max="4866" width="17.77734375" style="81" customWidth="1"/>
    <col min="4867" max="4867" width="22.44140625" style="81" customWidth="1"/>
    <col min="4868" max="4868" width="34" style="81" bestFit="1" customWidth="1"/>
    <col min="4869" max="4870" width="16" style="81" customWidth="1"/>
    <col min="4871" max="4871" width="18.21875" style="81" customWidth="1"/>
    <col min="4872" max="4874" width="21.5546875" style="81" customWidth="1"/>
    <col min="4875" max="5120" width="8.77734375" style="81"/>
    <col min="5121" max="5121" width="2.5546875" style="81" customWidth="1"/>
    <col min="5122" max="5122" width="17.77734375" style="81" customWidth="1"/>
    <col min="5123" max="5123" width="22.44140625" style="81" customWidth="1"/>
    <col min="5124" max="5124" width="34" style="81" bestFit="1" customWidth="1"/>
    <col min="5125" max="5126" width="16" style="81" customWidth="1"/>
    <col min="5127" max="5127" width="18.21875" style="81" customWidth="1"/>
    <col min="5128" max="5130" width="21.5546875" style="81" customWidth="1"/>
    <col min="5131" max="5376" width="8.77734375" style="81"/>
    <col min="5377" max="5377" width="2.5546875" style="81" customWidth="1"/>
    <col min="5378" max="5378" width="17.77734375" style="81" customWidth="1"/>
    <col min="5379" max="5379" width="22.44140625" style="81" customWidth="1"/>
    <col min="5380" max="5380" width="34" style="81" bestFit="1" customWidth="1"/>
    <col min="5381" max="5382" width="16" style="81" customWidth="1"/>
    <col min="5383" max="5383" width="18.21875" style="81" customWidth="1"/>
    <col min="5384" max="5386" width="21.5546875" style="81" customWidth="1"/>
    <col min="5387" max="5632" width="8.77734375" style="81"/>
    <col min="5633" max="5633" width="2.5546875" style="81" customWidth="1"/>
    <col min="5634" max="5634" width="17.77734375" style="81" customWidth="1"/>
    <col min="5635" max="5635" width="22.44140625" style="81" customWidth="1"/>
    <col min="5636" max="5636" width="34" style="81" bestFit="1" customWidth="1"/>
    <col min="5637" max="5638" width="16" style="81" customWidth="1"/>
    <col min="5639" max="5639" width="18.21875" style="81" customWidth="1"/>
    <col min="5640" max="5642" width="21.5546875" style="81" customWidth="1"/>
    <col min="5643" max="5888" width="8.77734375" style="81"/>
    <col min="5889" max="5889" width="2.5546875" style="81" customWidth="1"/>
    <col min="5890" max="5890" width="17.77734375" style="81" customWidth="1"/>
    <col min="5891" max="5891" width="22.44140625" style="81" customWidth="1"/>
    <col min="5892" max="5892" width="34" style="81" bestFit="1" customWidth="1"/>
    <col min="5893" max="5894" width="16" style="81" customWidth="1"/>
    <col min="5895" max="5895" width="18.21875" style="81" customWidth="1"/>
    <col min="5896" max="5898" width="21.5546875" style="81" customWidth="1"/>
    <col min="5899" max="6144" width="8.77734375" style="81"/>
    <col min="6145" max="6145" width="2.5546875" style="81" customWidth="1"/>
    <col min="6146" max="6146" width="17.77734375" style="81" customWidth="1"/>
    <col min="6147" max="6147" width="22.44140625" style="81" customWidth="1"/>
    <col min="6148" max="6148" width="34" style="81" bestFit="1" customWidth="1"/>
    <col min="6149" max="6150" width="16" style="81" customWidth="1"/>
    <col min="6151" max="6151" width="18.21875" style="81" customWidth="1"/>
    <col min="6152" max="6154" width="21.5546875" style="81" customWidth="1"/>
    <col min="6155" max="6400" width="8.77734375" style="81"/>
    <col min="6401" max="6401" width="2.5546875" style="81" customWidth="1"/>
    <col min="6402" max="6402" width="17.77734375" style="81" customWidth="1"/>
    <col min="6403" max="6403" width="22.44140625" style="81" customWidth="1"/>
    <col min="6404" max="6404" width="34" style="81" bestFit="1" customWidth="1"/>
    <col min="6405" max="6406" width="16" style="81" customWidth="1"/>
    <col min="6407" max="6407" width="18.21875" style="81" customWidth="1"/>
    <col min="6408" max="6410" width="21.5546875" style="81" customWidth="1"/>
    <col min="6411" max="6656" width="8.77734375" style="81"/>
    <col min="6657" max="6657" width="2.5546875" style="81" customWidth="1"/>
    <col min="6658" max="6658" width="17.77734375" style="81" customWidth="1"/>
    <col min="6659" max="6659" width="22.44140625" style="81" customWidth="1"/>
    <col min="6660" max="6660" width="34" style="81" bestFit="1" customWidth="1"/>
    <col min="6661" max="6662" width="16" style="81" customWidth="1"/>
    <col min="6663" max="6663" width="18.21875" style="81" customWidth="1"/>
    <col min="6664" max="6666" width="21.5546875" style="81" customWidth="1"/>
    <col min="6667" max="6912" width="8.77734375" style="81"/>
    <col min="6913" max="6913" width="2.5546875" style="81" customWidth="1"/>
    <col min="6914" max="6914" width="17.77734375" style="81" customWidth="1"/>
    <col min="6915" max="6915" width="22.44140625" style="81" customWidth="1"/>
    <col min="6916" max="6916" width="34" style="81" bestFit="1" customWidth="1"/>
    <col min="6917" max="6918" width="16" style="81" customWidth="1"/>
    <col min="6919" max="6919" width="18.21875" style="81" customWidth="1"/>
    <col min="6920" max="6922" width="21.5546875" style="81" customWidth="1"/>
    <col min="6923" max="7168" width="8.77734375" style="81"/>
    <col min="7169" max="7169" width="2.5546875" style="81" customWidth="1"/>
    <col min="7170" max="7170" width="17.77734375" style="81" customWidth="1"/>
    <col min="7171" max="7171" width="22.44140625" style="81" customWidth="1"/>
    <col min="7172" max="7172" width="34" style="81" bestFit="1" customWidth="1"/>
    <col min="7173" max="7174" width="16" style="81" customWidth="1"/>
    <col min="7175" max="7175" width="18.21875" style="81" customWidth="1"/>
    <col min="7176" max="7178" width="21.5546875" style="81" customWidth="1"/>
    <col min="7179" max="7424" width="8.77734375" style="81"/>
    <col min="7425" max="7425" width="2.5546875" style="81" customWidth="1"/>
    <col min="7426" max="7426" width="17.77734375" style="81" customWidth="1"/>
    <col min="7427" max="7427" width="22.44140625" style="81" customWidth="1"/>
    <col min="7428" max="7428" width="34" style="81" bestFit="1" customWidth="1"/>
    <col min="7429" max="7430" width="16" style="81" customWidth="1"/>
    <col min="7431" max="7431" width="18.21875" style="81" customWidth="1"/>
    <col min="7432" max="7434" width="21.5546875" style="81" customWidth="1"/>
    <col min="7435" max="7680" width="8.77734375" style="81"/>
    <col min="7681" max="7681" width="2.5546875" style="81" customWidth="1"/>
    <col min="7682" max="7682" width="17.77734375" style="81" customWidth="1"/>
    <col min="7683" max="7683" width="22.44140625" style="81" customWidth="1"/>
    <col min="7684" max="7684" width="34" style="81" bestFit="1" customWidth="1"/>
    <col min="7685" max="7686" width="16" style="81" customWidth="1"/>
    <col min="7687" max="7687" width="18.21875" style="81" customWidth="1"/>
    <col min="7688" max="7690" width="21.5546875" style="81" customWidth="1"/>
    <col min="7691" max="7936" width="8.77734375" style="81"/>
    <col min="7937" max="7937" width="2.5546875" style="81" customWidth="1"/>
    <col min="7938" max="7938" width="17.77734375" style="81" customWidth="1"/>
    <col min="7939" max="7939" width="22.44140625" style="81" customWidth="1"/>
    <col min="7940" max="7940" width="34" style="81" bestFit="1" customWidth="1"/>
    <col min="7941" max="7942" width="16" style="81" customWidth="1"/>
    <col min="7943" max="7943" width="18.21875" style="81" customWidth="1"/>
    <col min="7944" max="7946" width="21.5546875" style="81" customWidth="1"/>
    <col min="7947" max="8192" width="8.77734375" style="81"/>
    <col min="8193" max="8193" width="2.5546875" style="81" customWidth="1"/>
    <col min="8194" max="8194" width="17.77734375" style="81" customWidth="1"/>
    <col min="8195" max="8195" width="22.44140625" style="81" customWidth="1"/>
    <col min="8196" max="8196" width="34" style="81" bestFit="1" customWidth="1"/>
    <col min="8197" max="8198" width="16" style="81" customWidth="1"/>
    <col min="8199" max="8199" width="18.21875" style="81" customWidth="1"/>
    <col min="8200" max="8202" width="21.5546875" style="81" customWidth="1"/>
    <col min="8203" max="8448" width="8.77734375" style="81"/>
    <col min="8449" max="8449" width="2.5546875" style="81" customWidth="1"/>
    <col min="8450" max="8450" width="17.77734375" style="81" customWidth="1"/>
    <col min="8451" max="8451" width="22.44140625" style="81" customWidth="1"/>
    <col min="8452" max="8452" width="34" style="81" bestFit="1" customWidth="1"/>
    <col min="8453" max="8454" width="16" style="81" customWidth="1"/>
    <col min="8455" max="8455" width="18.21875" style="81" customWidth="1"/>
    <col min="8456" max="8458" width="21.5546875" style="81" customWidth="1"/>
    <col min="8459" max="8704" width="8.77734375" style="81"/>
    <col min="8705" max="8705" width="2.5546875" style="81" customWidth="1"/>
    <col min="8706" max="8706" width="17.77734375" style="81" customWidth="1"/>
    <col min="8707" max="8707" width="22.44140625" style="81" customWidth="1"/>
    <col min="8708" max="8708" width="34" style="81" bestFit="1" customWidth="1"/>
    <col min="8709" max="8710" width="16" style="81" customWidth="1"/>
    <col min="8711" max="8711" width="18.21875" style="81" customWidth="1"/>
    <col min="8712" max="8714" width="21.5546875" style="81" customWidth="1"/>
    <col min="8715" max="8960" width="8.77734375" style="81"/>
    <col min="8961" max="8961" width="2.5546875" style="81" customWidth="1"/>
    <col min="8962" max="8962" width="17.77734375" style="81" customWidth="1"/>
    <col min="8963" max="8963" width="22.44140625" style="81" customWidth="1"/>
    <col min="8964" max="8964" width="34" style="81" bestFit="1" customWidth="1"/>
    <col min="8965" max="8966" width="16" style="81" customWidth="1"/>
    <col min="8967" max="8967" width="18.21875" style="81" customWidth="1"/>
    <col min="8968" max="8970" width="21.5546875" style="81" customWidth="1"/>
    <col min="8971" max="9216" width="8.77734375" style="81"/>
    <col min="9217" max="9217" width="2.5546875" style="81" customWidth="1"/>
    <col min="9218" max="9218" width="17.77734375" style="81" customWidth="1"/>
    <col min="9219" max="9219" width="22.44140625" style="81" customWidth="1"/>
    <col min="9220" max="9220" width="34" style="81" bestFit="1" customWidth="1"/>
    <col min="9221" max="9222" width="16" style="81" customWidth="1"/>
    <col min="9223" max="9223" width="18.21875" style="81" customWidth="1"/>
    <col min="9224" max="9226" width="21.5546875" style="81" customWidth="1"/>
    <col min="9227" max="9472" width="8.77734375" style="81"/>
    <col min="9473" max="9473" width="2.5546875" style="81" customWidth="1"/>
    <col min="9474" max="9474" width="17.77734375" style="81" customWidth="1"/>
    <col min="9475" max="9475" width="22.44140625" style="81" customWidth="1"/>
    <col min="9476" max="9476" width="34" style="81" bestFit="1" customWidth="1"/>
    <col min="9477" max="9478" width="16" style="81" customWidth="1"/>
    <col min="9479" max="9479" width="18.21875" style="81" customWidth="1"/>
    <col min="9480" max="9482" width="21.5546875" style="81" customWidth="1"/>
    <col min="9483" max="9728" width="8.77734375" style="81"/>
    <col min="9729" max="9729" width="2.5546875" style="81" customWidth="1"/>
    <col min="9730" max="9730" width="17.77734375" style="81" customWidth="1"/>
    <col min="9731" max="9731" width="22.44140625" style="81" customWidth="1"/>
    <col min="9732" max="9732" width="34" style="81" bestFit="1" customWidth="1"/>
    <col min="9733" max="9734" width="16" style="81" customWidth="1"/>
    <col min="9735" max="9735" width="18.21875" style="81" customWidth="1"/>
    <col min="9736" max="9738" width="21.5546875" style="81" customWidth="1"/>
    <col min="9739" max="9984" width="8.77734375" style="81"/>
    <col min="9985" max="9985" width="2.5546875" style="81" customWidth="1"/>
    <col min="9986" max="9986" width="17.77734375" style="81" customWidth="1"/>
    <col min="9987" max="9987" width="22.44140625" style="81" customWidth="1"/>
    <col min="9988" max="9988" width="34" style="81" bestFit="1" customWidth="1"/>
    <col min="9989" max="9990" width="16" style="81" customWidth="1"/>
    <col min="9991" max="9991" width="18.21875" style="81" customWidth="1"/>
    <col min="9992" max="9994" width="21.5546875" style="81" customWidth="1"/>
    <col min="9995" max="10240" width="8.77734375" style="81"/>
    <col min="10241" max="10241" width="2.5546875" style="81" customWidth="1"/>
    <col min="10242" max="10242" width="17.77734375" style="81" customWidth="1"/>
    <col min="10243" max="10243" width="22.44140625" style="81" customWidth="1"/>
    <col min="10244" max="10244" width="34" style="81" bestFit="1" customWidth="1"/>
    <col min="10245" max="10246" width="16" style="81" customWidth="1"/>
    <col min="10247" max="10247" width="18.21875" style="81" customWidth="1"/>
    <col min="10248" max="10250" width="21.5546875" style="81" customWidth="1"/>
    <col min="10251" max="10496" width="8.77734375" style="81"/>
    <col min="10497" max="10497" width="2.5546875" style="81" customWidth="1"/>
    <col min="10498" max="10498" width="17.77734375" style="81" customWidth="1"/>
    <col min="10499" max="10499" width="22.44140625" style="81" customWidth="1"/>
    <col min="10500" max="10500" width="34" style="81" bestFit="1" customWidth="1"/>
    <col min="10501" max="10502" width="16" style="81" customWidth="1"/>
    <col min="10503" max="10503" width="18.21875" style="81" customWidth="1"/>
    <col min="10504" max="10506" width="21.5546875" style="81" customWidth="1"/>
    <col min="10507" max="10752" width="8.77734375" style="81"/>
    <col min="10753" max="10753" width="2.5546875" style="81" customWidth="1"/>
    <col min="10754" max="10754" width="17.77734375" style="81" customWidth="1"/>
    <col min="10755" max="10755" width="22.44140625" style="81" customWidth="1"/>
    <col min="10756" max="10756" width="34" style="81" bestFit="1" customWidth="1"/>
    <col min="10757" max="10758" width="16" style="81" customWidth="1"/>
    <col min="10759" max="10759" width="18.21875" style="81" customWidth="1"/>
    <col min="10760" max="10762" width="21.5546875" style="81" customWidth="1"/>
    <col min="10763" max="11008" width="8.77734375" style="81"/>
    <col min="11009" max="11009" width="2.5546875" style="81" customWidth="1"/>
    <col min="11010" max="11010" width="17.77734375" style="81" customWidth="1"/>
    <col min="11011" max="11011" width="22.44140625" style="81" customWidth="1"/>
    <col min="11012" max="11012" width="34" style="81" bestFit="1" customWidth="1"/>
    <col min="11013" max="11014" width="16" style="81" customWidth="1"/>
    <col min="11015" max="11015" width="18.21875" style="81" customWidth="1"/>
    <col min="11016" max="11018" width="21.5546875" style="81" customWidth="1"/>
    <col min="11019" max="11264" width="8.77734375" style="81"/>
    <col min="11265" max="11265" width="2.5546875" style="81" customWidth="1"/>
    <col min="11266" max="11266" width="17.77734375" style="81" customWidth="1"/>
    <col min="11267" max="11267" width="22.44140625" style="81" customWidth="1"/>
    <col min="11268" max="11268" width="34" style="81" bestFit="1" customWidth="1"/>
    <col min="11269" max="11270" width="16" style="81" customWidth="1"/>
    <col min="11271" max="11271" width="18.21875" style="81" customWidth="1"/>
    <col min="11272" max="11274" width="21.5546875" style="81" customWidth="1"/>
    <col min="11275" max="11520" width="8.77734375" style="81"/>
    <col min="11521" max="11521" width="2.5546875" style="81" customWidth="1"/>
    <col min="11522" max="11522" width="17.77734375" style="81" customWidth="1"/>
    <col min="11523" max="11523" width="22.44140625" style="81" customWidth="1"/>
    <col min="11524" max="11524" width="34" style="81" bestFit="1" customWidth="1"/>
    <col min="11525" max="11526" width="16" style="81" customWidth="1"/>
    <col min="11527" max="11527" width="18.21875" style="81" customWidth="1"/>
    <col min="11528" max="11530" width="21.5546875" style="81" customWidth="1"/>
    <col min="11531" max="11776" width="8.77734375" style="81"/>
    <col min="11777" max="11777" width="2.5546875" style="81" customWidth="1"/>
    <col min="11778" max="11778" width="17.77734375" style="81" customWidth="1"/>
    <col min="11779" max="11779" width="22.44140625" style="81" customWidth="1"/>
    <col min="11780" max="11780" width="34" style="81" bestFit="1" customWidth="1"/>
    <col min="11781" max="11782" width="16" style="81" customWidth="1"/>
    <col min="11783" max="11783" width="18.21875" style="81" customWidth="1"/>
    <col min="11784" max="11786" width="21.5546875" style="81" customWidth="1"/>
    <col min="11787" max="12032" width="8.77734375" style="81"/>
    <col min="12033" max="12033" width="2.5546875" style="81" customWidth="1"/>
    <col min="12034" max="12034" width="17.77734375" style="81" customWidth="1"/>
    <col min="12035" max="12035" width="22.44140625" style="81" customWidth="1"/>
    <col min="12036" max="12036" width="34" style="81" bestFit="1" customWidth="1"/>
    <col min="12037" max="12038" width="16" style="81" customWidth="1"/>
    <col min="12039" max="12039" width="18.21875" style="81" customWidth="1"/>
    <col min="12040" max="12042" width="21.5546875" style="81" customWidth="1"/>
    <col min="12043" max="12288" width="8.77734375" style="81"/>
    <col min="12289" max="12289" width="2.5546875" style="81" customWidth="1"/>
    <col min="12290" max="12290" width="17.77734375" style="81" customWidth="1"/>
    <col min="12291" max="12291" width="22.44140625" style="81" customWidth="1"/>
    <col min="12292" max="12292" width="34" style="81" bestFit="1" customWidth="1"/>
    <col min="12293" max="12294" width="16" style="81" customWidth="1"/>
    <col min="12295" max="12295" width="18.21875" style="81" customWidth="1"/>
    <col min="12296" max="12298" width="21.5546875" style="81" customWidth="1"/>
    <col min="12299" max="12544" width="8.77734375" style="81"/>
    <col min="12545" max="12545" width="2.5546875" style="81" customWidth="1"/>
    <col min="12546" max="12546" width="17.77734375" style="81" customWidth="1"/>
    <col min="12547" max="12547" width="22.44140625" style="81" customWidth="1"/>
    <col min="12548" max="12548" width="34" style="81" bestFit="1" customWidth="1"/>
    <col min="12549" max="12550" width="16" style="81" customWidth="1"/>
    <col min="12551" max="12551" width="18.21875" style="81" customWidth="1"/>
    <col min="12552" max="12554" width="21.5546875" style="81" customWidth="1"/>
    <col min="12555" max="12800" width="8.77734375" style="81"/>
    <col min="12801" max="12801" width="2.5546875" style="81" customWidth="1"/>
    <col min="12802" max="12802" width="17.77734375" style="81" customWidth="1"/>
    <col min="12803" max="12803" width="22.44140625" style="81" customWidth="1"/>
    <col min="12804" max="12804" width="34" style="81" bestFit="1" customWidth="1"/>
    <col min="12805" max="12806" width="16" style="81" customWidth="1"/>
    <col min="12807" max="12807" width="18.21875" style="81" customWidth="1"/>
    <col min="12808" max="12810" width="21.5546875" style="81" customWidth="1"/>
    <col min="12811" max="13056" width="8.77734375" style="81"/>
    <col min="13057" max="13057" width="2.5546875" style="81" customWidth="1"/>
    <col min="13058" max="13058" width="17.77734375" style="81" customWidth="1"/>
    <col min="13059" max="13059" width="22.44140625" style="81" customWidth="1"/>
    <col min="13060" max="13060" width="34" style="81" bestFit="1" customWidth="1"/>
    <col min="13061" max="13062" width="16" style="81" customWidth="1"/>
    <col min="13063" max="13063" width="18.21875" style="81" customWidth="1"/>
    <col min="13064" max="13066" width="21.5546875" style="81" customWidth="1"/>
    <col min="13067" max="13312" width="8.77734375" style="81"/>
    <col min="13313" max="13313" width="2.5546875" style="81" customWidth="1"/>
    <col min="13314" max="13314" width="17.77734375" style="81" customWidth="1"/>
    <col min="13315" max="13315" width="22.44140625" style="81" customWidth="1"/>
    <col min="13316" max="13316" width="34" style="81" bestFit="1" customWidth="1"/>
    <col min="13317" max="13318" width="16" style="81" customWidth="1"/>
    <col min="13319" max="13319" width="18.21875" style="81" customWidth="1"/>
    <col min="13320" max="13322" width="21.5546875" style="81" customWidth="1"/>
    <col min="13323" max="13568" width="8.77734375" style="81"/>
    <col min="13569" max="13569" width="2.5546875" style="81" customWidth="1"/>
    <col min="13570" max="13570" width="17.77734375" style="81" customWidth="1"/>
    <col min="13571" max="13571" width="22.44140625" style="81" customWidth="1"/>
    <col min="13572" max="13572" width="34" style="81" bestFit="1" customWidth="1"/>
    <col min="13573" max="13574" width="16" style="81" customWidth="1"/>
    <col min="13575" max="13575" width="18.21875" style="81" customWidth="1"/>
    <col min="13576" max="13578" width="21.5546875" style="81" customWidth="1"/>
    <col min="13579" max="13824" width="8.77734375" style="81"/>
    <col min="13825" max="13825" width="2.5546875" style="81" customWidth="1"/>
    <col min="13826" max="13826" width="17.77734375" style="81" customWidth="1"/>
    <col min="13827" max="13827" width="22.44140625" style="81" customWidth="1"/>
    <col min="13828" max="13828" width="34" style="81" bestFit="1" customWidth="1"/>
    <col min="13829" max="13830" width="16" style="81" customWidth="1"/>
    <col min="13831" max="13831" width="18.21875" style="81" customWidth="1"/>
    <col min="13832" max="13834" width="21.5546875" style="81" customWidth="1"/>
    <col min="13835" max="14080" width="8.77734375" style="81"/>
    <col min="14081" max="14081" width="2.5546875" style="81" customWidth="1"/>
    <col min="14082" max="14082" width="17.77734375" style="81" customWidth="1"/>
    <col min="14083" max="14083" width="22.44140625" style="81" customWidth="1"/>
    <col min="14084" max="14084" width="34" style="81" bestFit="1" customWidth="1"/>
    <col min="14085" max="14086" width="16" style="81" customWidth="1"/>
    <col min="14087" max="14087" width="18.21875" style="81" customWidth="1"/>
    <col min="14088" max="14090" width="21.5546875" style="81" customWidth="1"/>
    <col min="14091" max="14336" width="8.77734375" style="81"/>
    <col min="14337" max="14337" width="2.5546875" style="81" customWidth="1"/>
    <col min="14338" max="14338" width="17.77734375" style="81" customWidth="1"/>
    <col min="14339" max="14339" width="22.44140625" style="81" customWidth="1"/>
    <col min="14340" max="14340" width="34" style="81" bestFit="1" customWidth="1"/>
    <col min="14341" max="14342" width="16" style="81" customWidth="1"/>
    <col min="14343" max="14343" width="18.21875" style="81" customWidth="1"/>
    <col min="14344" max="14346" width="21.5546875" style="81" customWidth="1"/>
    <col min="14347" max="14592" width="8.77734375" style="81"/>
    <col min="14593" max="14593" width="2.5546875" style="81" customWidth="1"/>
    <col min="14594" max="14594" width="17.77734375" style="81" customWidth="1"/>
    <col min="14595" max="14595" width="22.44140625" style="81" customWidth="1"/>
    <col min="14596" max="14596" width="34" style="81" bestFit="1" customWidth="1"/>
    <col min="14597" max="14598" width="16" style="81" customWidth="1"/>
    <col min="14599" max="14599" width="18.21875" style="81" customWidth="1"/>
    <col min="14600" max="14602" width="21.5546875" style="81" customWidth="1"/>
    <col min="14603" max="14848" width="8.77734375" style="81"/>
    <col min="14849" max="14849" width="2.5546875" style="81" customWidth="1"/>
    <col min="14850" max="14850" width="17.77734375" style="81" customWidth="1"/>
    <col min="14851" max="14851" width="22.44140625" style="81" customWidth="1"/>
    <col min="14852" max="14852" width="34" style="81" bestFit="1" customWidth="1"/>
    <col min="14853" max="14854" width="16" style="81" customWidth="1"/>
    <col min="14855" max="14855" width="18.21875" style="81" customWidth="1"/>
    <col min="14856" max="14858" width="21.5546875" style="81" customWidth="1"/>
    <col min="14859" max="15104" width="8.77734375" style="81"/>
    <col min="15105" max="15105" width="2.5546875" style="81" customWidth="1"/>
    <col min="15106" max="15106" width="17.77734375" style="81" customWidth="1"/>
    <col min="15107" max="15107" width="22.44140625" style="81" customWidth="1"/>
    <col min="15108" max="15108" width="34" style="81" bestFit="1" customWidth="1"/>
    <col min="15109" max="15110" width="16" style="81" customWidth="1"/>
    <col min="15111" max="15111" width="18.21875" style="81" customWidth="1"/>
    <col min="15112" max="15114" width="21.5546875" style="81" customWidth="1"/>
    <col min="15115" max="15360" width="8.77734375" style="81"/>
    <col min="15361" max="15361" width="2.5546875" style="81" customWidth="1"/>
    <col min="15362" max="15362" width="17.77734375" style="81" customWidth="1"/>
    <col min="15363" max="15363" width="22.44140625" style="81" customWidth="1"/>
    <col min="15364" max="15364" width="34" style="81" bestFit="1" customWidth="1"/>
    <col min="15365" max="15366" width="16" style="81" customWidth="1"/>
    <col min="15367" max="15367" width="18.21875" style="81" customWidth="1"/>
    <col min="15368" max="15370" width="21.5546875" style="81" customWidth="1"/>
    <col min="15371" max="15616" width="8.77734375" style="81"/>
    <col min="15617" max="15617" width="2.5546875" style="81" customWidth="1"/>
    <col min="15618" max="15618" width="17.77734375" style="81" customWidth="1"/>
    <col min="15619" max="15619" width="22.44140625" style="81" customWidth="1"/>
    <col min="15620" max="15620" width="34" style="81" bestFit="1" customWidth="1"/>
    <col min="15621" max="15622" width="16" style="81" customWidth="1"/>
    <col min="15623" max="15623" width="18.21875" style="81" customWidth="1"/>
    <col min="15624" max="15626" width="21.5546875" style="81" customWidth="1"/>
    <col min="15627" max="15872" width="8.77734375" style="81"/>
    <col min="15873" max="15873" width="2.5546875" style="81" customWidth="1"/>
    <col min="15874" max="15874" width="17.77734375" style="81" customWidth="1"/>
    <col min="15875" max="15875" width="22.44140625" style="81" customWidth="1"/>
    <col min="15876" max="15876" width="34" style="81" bestFit="1" customWidth="1"/>
    <col min="15877" max="15878" width="16" style="81" customWidth="1"/>
    <col min="15879" max="15879" width="18.21875" style="81" customWidth="1"/>
    <col min="15880" max="15882" width="21.5546875" style="81" customWidth="1"/>
    <col min="15883" max="16128" width="8.77734375" style="81"/>
    <col min="16129" max="16129" width="2.5546875" style="81" customWidth="1"/>
    <col min="16130" max="16130" width="17.77734375" style="81" customWidth="1"/>
    <col min="16131" max="16131" width="22.44140625" style="81" customWidth="1"/>
    <col min="16132" max="16132" width="34" style="81" bestFit="1" customWidth="1"/>
    <col min="16133" max="16134" width="16" style="81" customWidth="1"/>
    <col min="16135" max="16135" width="18.21875" style="81" customWidth="1"/>
    <col min="16136" max="16138" width="21.5546875" style="81" customWidth="1"/>
    <col min="16139" max="16384" width="8.77734375" style="81"/>
  </cols>
  <sheetData>
    <row r="1" spans="2:10" ht="9" customHeight="1" thickBot="1"/>
    <row r="2" spans="2:10" ht="15" customHeight="1">
      <c r="B2" s="82"/>
      <c r="C2" s="83"/>
      <c r="D2" s="83"/>
      <c r="E2" s="83"/>
      <c r="F2" s="83"/>
      <c r="G2" s="83"/>
      <c r="H2" s="83"/>
      <c r="I2" s="302"/>
      <c r="J2" s="303"/>
    </row>
    <row r="3" spans="2:10" ht="15" customHeight="1">
      <c r="B3" s="84"/>
      <c r="C3" s="85"/>
      <c r="D3" s="85"/>
      <c r="E3" s="85"/>
      <c r="F3" s="85"/>
      <c r="G3" s="85"/>
      <c r="H3" s="85"/>
      <c r="I3" s="304"/>
      <c r="J3" s="305"/>
    </row>
    <row r="4" spans="2:10" ht="15" customHeight="1">
      <c r="B4" s="86"/>
      <c r="C4" s="87"/>
      <c r="D4" s="87"/>
      <c r="E4" s="87"/>
      <c r="F4" s="87"/>
      <c r="G4" s="87"/>
      <c r="H4" s="87"/>
      <c r="I4" s="304"/>
      <c r="J4" s="305"/>
    </row>
    <row r="5" spans="2:10" ht="15" customHeight="1">
      <c r="B5" s="86"/>
      <c r="C5" s="87"/>
      <c r="D5" s="87"/>
      <c r="E5" s="87"/>
      <c r="F5" s="87"/>
      <c r="G5" s="87"/>
      <c r="H5" s="87"/>
      <c r="I5" s="304"/>
      <c r="J5" s="305"/>
    </row>
    <row r="6" spans="2:10" ht="15" customHeight="1">
      <c r="B6" s="86"/>
      <c r="C6" s="87"/>
      <c r="D6" s="87"/>
      <c r="E6" s="87"/>
      <c r="F6" s="87"/>
      <c r="G6" s="87"/>
      <c r="H6" s="87"/>
      <c r="I6" s="304"/>
      <c r="J6" s="305"/>
    </row>
    <row r="7" spans="2:10" ht="15.75" customHeight="1" thickBot="1">
      <c r="B7" s="88"/>
      <c r="C7" s="89"/>
      <c r="D7" s="89"/>
      <c r="E7" s="89"/>
      <c r="F7" s="89"/>
      <c r="G7" s="89"/>
      <c r="H7" s="89"/>
      <c r="I7" s="306"/>
      <c r="J7" s="307"/>
    </row>
    <row r="8" spans="2:10" ht="7.5" customHeight="1" thickBot="1">
      <c r="B8" s="90"/>
      <c r="C8" s="91"/>
      <c r="D8" s="91"/>
      <c r="E8" s="91"/>
      <c r="F8" s="91"/>
      <c r="G8" s="91"/>
      <c r="H8" s="91"/>
      <c r="I8" s="91"/>
      <c r="J8" s="92"/>
    </row>
    <row r="9" spans="2:10" ht="15.75" customHeight="1" thickBot="1">
      <c r="B9" s="93" t="s">
        <v>12316</v>
      </c>
      <c r="C9" s="94" t="s">
        <v>12317</v>
      </c>
      <c r="D9" s="95"/>
      <c r="E9" s="96"/>
      <c r="F9" s="97"/>
      <c r="G9" s="97"/>
      <c r="H9" s="98" t="s">
        <v>12318</v>
      </c>
      <c r="I9" s="308" t="s">
        <v>4317</v>
      </c>
      <c r="J9" s="309"/>
    </row>
    <row r="10" spans="2:10" ht="7.5" customHeight="1" thickTop="1" thickBot="1">
      <c r="B10" s="99"/>
      <c r="C10" s="100"/>
      <c r="D10" s="100"/>
      <c r="E10" s="100"/>
      <c r="F10" s="100"/>
      <c r="G10" s="100"/>
      <c r="H10" s="100"/>
      <c r="I10" s="100"/>
      <c r="J10" s="101"/>
    </row>
    <row r="11" spans="2:10" ht="14.4" thickBot="1">
      <c r="B11" s="93" t="s">
        <v>12319</v>
      </c>
      <c r="C11" s="102">
        <v>44651</v>
      </c>
      <c r="D11" s="103"/>
      <c r="E11" s="104"/>
      <c r="F11" s="105"/>
      <c r="G11" s="105"/>
      <c r="H11" s="98" t="s">
        <v>12320</v>
      </c>
      <c r="I11" s="310" t="s">
        <v>12321</v>
      </c>
      <c r="J11" s="311"/>
    </row>
    <row r="12" spans="2:10" ht="7.5" customHeight="1" thickTop="1" thickBot="1">
      <c r="B12" s="99"/>
      <c r="C12" s="100"/>
      <c r="D12" s="100"/>
      <c r="E12" s="100"/>
      <c r="F12" s="100"/>
      <c r="G12" s="100"/>
      <c r="H12" s="100"/>
      <c r="I12" s="100"/>
      <c r="J12" s="101"/>
    </row>
    <row r="13" spans="2:10" ht="14.4" thickBot="1">
      <c r="B13" s="93" t="s">
        <v>12322</v>
      </c>
      <c r="C13" s="106" t="s">
        <v>12323</v>
      </c>
      <c r="D13" s="103"/>
      <c r="E13" s="104"/>
      <c r="F13" s="105"/>
      <c r="G13" s="105"/>
      <c r="H13" s="98" t="s">
        <v>12324</v>
      </c>
      <c r="I13" s="310" t="s">
        <v>4314</v>
      </c>
      <c r="J13" s="311"/>
    </row>
    <row r="14" spans="2:10" ht="7.5" customHeight="1" thickTop="1" thickBot="1">
      <c r="B14" s="99"/>
      <c r="C14" s="100"/>
      <c r="D14" s="100"/>
      <c r="E14" s="100"/>
      <c r="F14" s="100"/>
      <c r="G14" s="100"/>
      <c r="H14" s="100"/>
      <c r="I14" s="100"/>
      <c r="J14" s="101"/>
    </row>
    <row r="15" spans="2:10" ht="15.75" customHeight="1" thickBot="1">
      <c r="B15" s="107" t="s">
        <v>12325</v>
      </c>
      <c r="C15" s="106" t="s">
        <v>12326</v>
      </c>
      <c r="D15" s="108"/>
      <c r="E15" s="109"/>
      <c r="F15" s="110"/>
      <c r="G15" s="110"/>
      <c r="H15" s="111" t="s">
        <v>12320</v>
      </c>
      <c r="I15" s="310" t="s">
        <v>12321</v>
      </c>
      <c r="J15" s="311"/>
    </row>
    <row r="17" spans="2:11" ht="14.4" thickBot="1"/>
    <row r="18" spans="2:11" ht="29.4" thickBot="1">
      <c r="C18" s="112" t="s">
        <v>12350</v>
      </c>
      <c r="D18" s="113" t="s">
        <v>12327</v>
      </c>
      <c r="E18" s="114"/>
      <c r="F18" s="115" t="s">
        <v>12328</v>
      </c>
      <c r="G18" s="116"/>
      <c r="H18" s="115" t="s">
        <v>12329</v>
      </c>
      <c r="I18" s="112"/>
      <c r="J18" s="112"/>
      <c r="K18" s="112"/>
    </row>
    <row r="19" spans="2:11" ht="14.4">
      <c r="C19" s="112"/>
      <c r="D19" s="117"/>
      <c r="E19" s="114"/>
      <c r="F19" s="118"/>
      <c r="G19" s="116"/>
      <c r="H19" s="118"/>
      <c r="I19" s="112"/>
      <c r="J19" s="112"/>
      <c r="K19" s="112"/>
    </row>
    <row r="20" spans="2:11">
      <c r="B20" s="119" t="s">
        <v>4554</v>
      </c>
      <c r="D20" s="120">
        <f>SUM(D21:D31)</f>
        <v>30158455.73</v>
      </c>
      <c r="E20" s="119"/>
      <c r="F20" s="120" t="e">
        <f>SUM(F21:F31)</f>
        <v>#REF!</v>
      </c>
      <c r="G20" s="119"/>
      <c r="H20" s="120">
        <f>SUM(H21:H31)</f>
        <v>33834537.43</v>
      </c>
      <c r="I20" s="121" t="s">
        <v>3108</v>
      </c>
    </row>
    <row r="21" spans="2:11">
      <c r="B21" s="122">
        <v>10115</v>
      </c>
      <c r="C21" s="123" t="s">
        <v>3097</v>
      </c>
      <c r="D21" s="124">
        <f>[1]TB!C3</f>
        <v>3000000</v>
      </c>
      <c r="E21" s="121" t="s">
        <v>12330</v>
      </c>
      <c r="F21" s="124" t="e">
        <f>'Notes - Original'!C6</f>
        <v>#REF!</v>
      </c>
      <c r="G21" s="121" t="s">
        <v>12331</v>
      </c>
      <c r="H21" s="124">
        <v>3000000</v>
      </c>
      <c r="I21" s="121" t="s">
        <v>3108</v>
      </c>
      <c r="J21" s="125" t="e">
        <f>D21-F21</f>
        <v>#REF!</v>
      </c>
    </row>
    <row r="22" spans="2:11">
      <c r="B22" s="122">
        <v>10100</v>
      </c>
      <c r="C22" s="123" t="s">
        <v>3098</v>
      </c>
      <c r="D22" s="126">
        <f>[1]TB!C2</f>
        <v>17000000</v>
      </c>
      <c r="E22" s="121" t="s">
        <v>12330</v>
      </c>
      <c r="F22" s="126" t="e">
        <f>'Notes - Original'!C7</f>
        <v>#REF!</v>
      </c>
      <c r="G22" s="121" t="s">
        <v>12331</v>
      </c>
      <c r="H22" s="126">
        <v>17000000</v>
      </c>
      <c r="I22" s="121" t="s">
        <v>3108</v>
      </c>
      <c r="J22" s="125" t="e">
        <f t="shared" ref="J22:J31" si="0">D22-F22</f>
        <v>#REF!</v>
      </c>
    </row>
    <row r="23" spans="2:11">
      <c r="B23" s="122">
        <v>11200</v>
      </c>
      <c r="C23" s="123" t="s">
        <v>3099</v>
      </c>
      <c r="D23" s="126">
        <f>[1]TB!C10</f>
        <v>0</v>
      </c>
      <c r="E23" s="121" t="s">
        <v>12330</v>
      </c>
      <c r="F23" s="126" t="e">
        <f>'Notes - Original'!C8</f>
        <v>#REF!</v>
      </c>
      <c r="G23" s="121" t="s">
        <v>12331</v>
      </c>
      <c r="H23" s="126">
        <v>1631500.43</v>
      </c>
      <c r="I23" s="121" t="s">
        <v>3108</v>
      </c>
      <c r="J23" s="125" t="e">
        <f t="shared" si="0"/>
        <v>#REF!</v>
      </c>
    </row>
    <row r="24" spans="2:11">
      <c r="B24" s="122">
        <v>10200</v>
      </c>
      <c r="C24" s="123" t="s">
        <v>3101</v>
      </c>
      <c r="D24" s="126">
        <f>[1]TB!C4</f>
        <v>2338742.87</v>
      </c>
      <c r="E24" s="121" t="s">
        <v>12330</v>
      </c>
      <c r="F24" s="126" t="e">
        <f>'Notes - Original'!C9</f>
        <v>#REF!</v>
      </c>
      <c r="G24" s="121" t="s">
        <v>12331</v>
      </c>
      <c r="H24" s="126">
        <v>2338743</v>
      </c>
      <c r="I24" s="121" t="s">
        <v>3108</v>
      </c>
      <c r="J24" s="125" t="e">
        <f t="shared" si="0"/>
        <v>#REF!</v>
      </c>
    </row>
    <row r="25" spans="2:11">
      <c r="B25" s="122">
        <v>10500</v>
      </c>
      <c r="C25" s="123" t="s">
        <v>4547</v>
      </c>
      <c r="D25" s="126">
        <f>[1]TB!C7</f>
        <v>2467094.15</v>
      </c>
      <c r="E25" s="121" t="s">
        <v>12330</v>
      </c>
      <c r="F25" s="126">
        <f>'Notes - Original'!C10</f>
        <v>2467094</v>
      </c>
      <c r="G25" s="121" t="s">
        <v>12331</v>
      </c>
      <c r="H25" s="126">
        <v>2467094</v>
      </c>
      <c r="I25" s="121" t="s">
        <v>3108</v>
      </c>
      <c r="J25" s="125">
        <f t="shared" si="0"/>
        <v>0.14999999990686774</v>
      </c>
    </row>
    <row r="26" spans="2:11">
      <c r="B26" s="122">
        <v>10300</v>
      </c>
      <c r="C26" s="123" t="s">
        <v>4548</v>
      </c>
      <c r="D26" s="126">
        <f>[1]TB!C5</f>
        <v>1282045.6100000001</v>
      </c>
      <c r="E26" s="121" t="s">
        <v>12330</v>
      </c>
      <c r="F26" s="126" t="e">
        <f>'Notes - Original'!C11</f>
        <v>#REF!</v>
      </c>
      <c r="G26" s="121" t="s">
        <v>12331</v>
      </c>
      <c r="H26" s="126">
        <v>1282046</v>
      </c>
      <c r="I26" s="121" t="s">
        <v>3108</v>
      </c>
      <c r="J26" s="125" t="e">
        <f t="shared" si="0"/>
        <v>#REF!</v>
      </c>
    </row>
    <row r="27" spans="2:11">
      <c r="B27" s="122">
        <v>10400</v>
      </c>
      <c r="C27" s="123" t="s">
        <v>3100</v>
      </c>
      <c r="D27" s="126">
        <f>[1]TB!C6</f>
        <v>3925572.5</v>
      </c>
      <c r="E27" s="121" t="s">
        <v>12330</v>
      </c>
      <c r="F27" s="126">
        <f>'Notes - Original'!C12</f>
        <v>3925573</v>
      </c>
      <c r="G27" s="121" t="s">
        <v>12331</v>
      </c>
      <c r="H27" s="126">
        <v>3915661</v>
      </c>
      <c r="I27" s="121" t="s">
        <v>3108</v>
      </c>
      <c r="J27" s="125">
        <f t="shared" si="0"/>
        <v>-0.5</v>
      </c>
    </row>
    <row r="28" spans="2:11">
      <c r="B28" s="122">
        <v>10600</v>
      </c>
      <c r="C28" s="123" t="s">
        <v>3060</v>
      </c>
      <c r="D28" s="126">
        <v>145000</v>
      </c>
      <c r="E28" s="121" t="s">
        <v>12330</v>
      </c>
      <c r="F28" s="126"/>
      <c r="G28" s="121" t="s">
        <v>12331</v>
      </c>
      <c r="H28" s="141">
        <v>145000</v>
      </c>
      <c r="I28" s="121" t="s">
        <v>3108</v>
      </c>
      <c r="J28" s="125">
        <f t="shared" si="0"/>
        <v>145000</v>
      </c>
    </row>
    <row r="29" spans="2:11">
      <c r="B29" s="122">
        <v>15240</v>
      </c>
      <c r="C29" s="123" t="s">
        <v>3065</v>
      </c>
      <c r="D29" s="126">
        <f>[1]TB!C19</f>
        <v>0.6</v>
      </c>
      <c r="E29" s="121" t="s">
        <v>12330</v>
      </c>
      <c r="F29" s="126">
        <f>'Notes - Original'!C14</f>
        <v>588079</v>
      </c>
      <c r="G29" s="121" t="s">
        <v>12331</v>
      </c>
      <c r="H29" s="140">
        <v>588079</v>
      </c>
      <c r="I29" s="121" t="s">
        <v>3108</v>
      </c>
      <c r="J29" s="125">
        <f t="shared" si="0"/>
        <v>-588078.4</v>
      </c>
    </row>
    <row r="30" spans="2:11">
      <c r="B30" s="122">
        <v>11205</v>
      </c>
      <c r="C30" s="129" t="s">
        <v>12315</v>
      </c>
      <c r="D30" s="126">
        <f>[1]TB!C11</f>
        <v>0</v>
      </c>
      <c r="E30" s="121" t="s">
        <v>12330</v>
      </c>
      <c r="F30" s="126" t="e">
        <f>'Notes - Original'!C15</f>
        <v>#REF!</v>
      </c>
      <c r="G30" s="121" t="s">
        <v>12331</v>
      </c>
      <c r="H30" s="126">
        <v>1466414</v>
      </c>
      <c r="I30" s="121" t="s">
        <v>3108</v>
      </c>
      <c r="J30" s="125" t="e">
        <f t="shared" si="0"/>
        <v>#REF!</v>
      </c>
    </row>
    <row r="31" spans="2:11">
      <c r="B31" s="122">
        <v>20000</v>
      </c>
      <c r="C31" s="123" t="s">
        <v>12332</v>
      </c>
      <c r="D31" s="130">
        <f>[1]TB!C34</f>
        <v>0</v>
      </c>
      <c r="E31" s="121" t="s">
        <v>12330</v>
      </c>
      <c r="F31" s="130">
        <f>'Notes - Original'!C16</f>
        <v>0</v>
      </c>
      <c r="G31" s="121" t="s">
        <v>12331</v>
      </c>
      <c r="H31" s="130">
        <v>0</v>
      </c>
      <c r="I31" s="121" t="s">
        <v>3108</v>
      </c>
      <c r="J31" s="125">
        <f t="shared" si="0"/>
        <v>0</v>
      </c>
    </row>
    <row r="32" spans="2:11">
      <c r="G32" s="121"/>
      <c r="I32" s="121"/>
    </row>
    <row r="33" spans="2:10">
      <c r="B33" s="119" t="s">
        <v>4555</v>
      </c>
      <c r="G33" s="121"/>
      <c r="I33" s="121"/>
    </row>
    <row r="34" spans="2:10">
      <c r="D34" s="120">
        <f>SUM(D35:D45)</f>
        <v>11164833.030000001</v>
      </c>
      <c r="E34" s="119"/>
      <c r="F34" s="120" t="e">
        <f>SUM(F35:F45)</f>
        <v>#REF!</v>
      </c>
      <c r="G34" s="121"/>
      <c r="H34" s="120">
        <f>SUM(H35:H45)</f>
        <v>11171251</v>
      </c>
      <c r="I34" s="121" t="s">
        <v>3108</v>
      </c>
      <c r="J34" s="121"/>
    </row>
    <row r="35" spans="2:10">
      <c r="B35" s="131">
        <v>0</v>
      </c>
      <c r="C35" s="112" t="s">
        <v>3097</v>
      </c>
      <c r="D35" s="124"/>
      <c r="E35" s="121" t="s">
        <v>12330</v>
      </c>
      <c r="F35" s="124">
        <v>0</v>
      </c>
      <c r="G35" s="121" t="s">
        <v>12331</v>
      </c>
      <c r="H35" s="124">
        <v>0</v>
      </c>
      <c r="I35" s="121" t="s">
        <v>3108</v>
      </c>
      <c r="J35" s="125">
        <f t="shared" ref="J35:J45" si="1">D35-F35</f>
        <v>0</v>
      </c>
    </row>
    <row r="36" spans="2:10">
      <c r="B36" s="131">
        <v>15100</v>
      </c>
      <c r="C36" s="112" t="s">
        <v>3098</v>
      </c>
      <c r="D36" s="126">
        <v>314815.12000000005</v>
      </c>
      <c r="E36" s="121" t="s">
        <v>12330</v>
      </c>
      <c r="F36" s="142" t="e">
        <f>'Notes - Original'!D7</f>
        <v>#REF!</v>
      </c>
      <c r="G36" s="121" t="s">
        <v>12331</v>
      </c>
      <c r="H36" s="126">
        <v>314815</v>
      </c>
      <c r="I36" s="121" t="s">
        <v>3108</v>
      </c>
      <c r="J36" s="125" t="e">
        <f t="shared" si="1"/>
        <v>#REF!</v>
      </c>
    </row>
    <row r="37" spans="2:10">
      <c r="B37" s="131">
        <v>17200</v>
      </c>
      <c r="C37" s="112" t="s">
        <v>3099</v>
      </c>
      <c r="D37" s="126">
        <v>1402601.6</v>
      </c>
      <c r="E37" s="121" t="s">
        <v>12330</v>
      </c>
      <c r="F37" s="142">
        <f>'Notes - Original'!D8</f>
        <v>1417069</v>
      </c>
      <c r="G37" s="121" t="s">
        <v>12331</v>
      </c>
      <c r="H37" s="126">
        <v>1402602</v>
      </c>
      <c r="I37" s="121" t="s">
        <v>3108</v>
      </c>
      <c r="J37" s="125">
        <f t="shared" si="1"/>
        <v>-14467.399999999907</v>
      </c>
    </row>
    <row r="38" spans="2:10">
      <c r="B38" s="131">
        <v>15200</v>
      </c>
      <c r="C38" s="112" t="s">
        <v>3101</v>
      </c>
      <c r="D38" s="126">
        <v>1831025.0200000003</v>
      </c>
      <c r="E38" s="121" t="s">
        <v>12330</v>
      </c>
      <c r="F38" s="142">
        <f>'Notes - Original'!D9</f>
        <v>1832352</v>
      </c>
      <c r="G38" s="121" t="s">
        <v>12331</v>
      </c>
      <c r="H38" s="126">
        <v>1831025</v>
      </c>
      <c r="I38" s="121" t="s">
        <v>3108</v>
      </c>
      <c r="J38" s="125">
        <f t="shared" si="1"/>
        <v>-1326.9799999997485</v>
      </c>
    </row>
    <row r="39" spans="2:10">
      <c r="B39" s="131">
        <v>15500</v>
      </c>
      <c r="C39" s="112" t="s">
        <v>4547</v>
      </c>
      <c r="D39" s="126">
        <v>2054438.93</v>
      </c>
      <c r="E39" s="121" t="s">
        <v>12330</v>
      </c>
      <c r="F39" s="142">
        <f>'Notes - Original'!D10</f>
        <v>1932179</v>
      </c>
      <c r="G39" s="121" t="s">
        <v>12331</v>
      </c>
      <c r="H39" s="126">
        <v>2054439</v>
      </c>
      <c r="I39" s="121" t="s">
        <v>3108</v>
      </c>
      <c r="J39" s="125">
        <f t="shared" si="1"/>
        <v>122259.92999999993</v>
      </c>
    </row>
    <row r="40" spans="2:10">
      <c r="B40" s="131">
        <v>15300</v>
      </c>
      <c r="C40" s="112" t="s">
        <v>4548</v>
      </c>
      <c r="D40" s="126">
        <v>1045630.1900000002</v>
      </c>
      <c r="E40" s="121" t="s">
        <v>12330</v>
      </c>
      <c r="F40" s="142">
        <f>'Notes - Original'!D11</f>
        <v>1060877</v>
      </c>
      <c r="G40" s="121" t="s">
        <v>12331</v>
      </c>
      <c r="H40" s="126">
        <v>1045594</v>
      </c>
      <c r="I40" s="121" t="s">
        <v>3108</v>
      </c>
      <c r="J40" s="125">
        <f t="shared" si="1"/>
        <v>-15246.809999999823</v>
      </c>
    </row>
    <row r="41" spans="2:10">
      <c r="B41" s="131">
        <v>15400</v>
      </c>
      <c r="C41" s="112" t="s">
        <v>3100</v>
      </c>
      <c r="D41" s="126">
        <v>2816191.1</v>
      </c>
      <c r="E41" s="121" t="s">
        <v>12330</v>
      </c>
      <c r="F41" s="142">
        <f>'Notes - Original'!D12</f>
        <v>2846711</v>
      </c>
      <c r="G41" s="121" t="s">
        <v>12331</v>
      </c>
      <c r="H41" s="126">
        <v>2816191</v>
      </c>
      <c r="I41" s="121" t="s">
        <v>3108</v>
      </c>
      <c r="J41" s="125">
        <f t="shared" si="1"/>
        <v>-30519.899999999907</v>
      </c>
    </row>
    <row r="42" spans="2:10">
      <c r="B42" s="131">
        <v>10900</v>
      </c>
      <c r="C42" s="112" t="s">
        <v>3060</v>
      </c>
      <c r="D42" s="143">
        <v>91500</v>
      </c>
      <c r="E42" s="121" t="s">
        <v>12330</v>
      </c>
      <c r="F42" s="142">
        <f>'Notes - Original'!D13</f>
        <v>91500</v>
      </c>
      <c r="G42" s="121" t="s">
        <v>12331</v>
      </c>
      <c r="H42" s="126">
        <v>91500</v>
      </c>
      <c r="I42" s="121" t="s">
        <v>3108</v>
      </c>
      <c r="J42" s="125">
        <f t="shared" si="1"/>
        <v>0</v>
      </c>
    </row>
    <row r="43" spans="2:10">
      <c r="B43" s="131">
        <v>15150</v>
      </c>
      <c r="C43" s="112" t="s">
        <v>3065</v>
      </c>
      <c r="D43" s="126">
        <v>472100</v>
      </c>
      <c r="E43" s="121" t="s">
        <v>12330</v>
      </c>
      <c r="F43" s="142">
        <f>'Notes - Original'!D14</f>
        <v>481889.50997343572</v>
      </c>
      <c r="G43" s="121" t="s">
        <v>12331</v>
      </c>
      <c r="H43" s="126">
        <v>478554</v>
      </c>
      <c r="I43" s="121" t="s">
        <v>3108</v>
      </c>
      <c r="J43" s="125">
        <f t="shared" si="1"/>
        <v>-9789.5099734357209</v>
      </c>
    </row>
    <row r="44" spans="2:10">
      <c r="B44" s="131">
        <v>17215</v>
      </c>
      <c r="C44" s="129" t="s">
        <v>12315</v>
      </c>
      <c r="D44" s="126">
        <v>1136531.07</v>
      </c>
      <c r="E44" s="121" t="s">
        <v>12330</v>
      </c>
      <c r="F44" s="142">
        <f>'Notes - Original'!D15</f>
        <v>1136969.4979234771</v>
      </c>
      <c r="G44" s="121" t="s">
        <v>12331</v>
      </c>
      <c r="H44" s="126">
        <v>1136531</v>
      </c>
      <c r="I44" s="121" t="s">
        <v>3108</v>
      </c>
      <c r="J44" s="125">
        <f t="shared" si="1"/>
        <v>-438.42792347702198</v>
      </c>
    </row>
    <row r="45" spans="2:10">
      <c r="B45" s="131">
        <v>0</v>
      </c>
      <c r="C45" s="112" t="s">
        <v>12332</v>
      </c>
      <c r="D45" s="130">
        <v>0</v>
      </c>
      <c r="E45" s="121" t="s">
        <v>12330</v>
      </c>
      <c r="F45" s="130">
        <v>0</v>
      </c>
      <c r="G45" s="121" t="s">
        <v>12331</v>
      </c>
      <c r="H45" s="130">
        <v>0</v>
      </c>
      <c r="I45" s="121" t="s">
        <v>3108</v>
      </c>
      <c r="J45" s="125">
        <f t="shared" si="1"/>
        <v>0</v>
      </c>
    </row>
    <row r="46" spans="2:10">
      <c r="G46" s="121"/>
      <c r="I46" s="121"/>
    </row>
    <row r="47" spans="2:10" ht="14.4" thickBot="1">
      <c r="B47" s="81" t="s">
        <v>12333</v>
      </c>
      <c r="D47" s="132">
        <f>D20-D34</f>
        <v>18993622.699999999</v>
      </c>
      <c r="E47" s="119"/>
      <c r="F47" s="132" t="e">
        <f>F20-F34</f>
        <v>#REF!</v>
      </c>
      <c r="G47" s="121"/>
      <c r="H47" s="132">
        <f>H20-H34</f>
        <v>22663286.43</v>
      </c>
      <c r="I47" s="121"/>
    </row>
    <row r="48" spans="2:10" ht="14.4" thickTop="1">
      <c r="G48" s="121"/>
      <c r="I48" s="121"/>
    </row>
    <row r="49" spans="2:9">
      <c r="G49" s="121"/>
      <c r="I49" s="121"/>
    </row>
    <row r="50" spans="2:9">
      <c r="G50" s="121"/>
      <c r="I50" s="121"/>
    </row>
    <row r="51" spans="2:9" ht="14.4" thickBot="1">
      <c r="G51" s="121"/>
      <c r="I51" s="121"/>
    </row>
    <row r="52" spans="2:9" ht="29.4" thickBot="1">
      <c r="C52" s="112" t="s">
        <v>12351</v>
      </c>
      <c r="D52" s="113" t="s">
        <v>12327</v>
      </c>
      <c r="E52" s="114"/>
      <c r="F52" s="115" t="s">
        <v>12328</v>
      </c>
      <c r="G52" s="116"/>
      <c r="H52" s="115" t="s">
        <v>12329</v>
      </c>
      <c r="I52" s="112"/>
    </row>
    <row r="53" spans="2:9" ht="14.4">
      <c r="C53" s="112"/>
      <c r="D53" s="117"/>
      <c r="E53" s="114"/>
      <c r="F53" s="118"/>
      <c r="G53" s="116"/>
      <c r="H53" s="118"/>
      <c r="I53" s="112"/>
    </row>
    <row r="54" spans="2:9">
      <c r="B54" s="119" t="s">
        <v>4554</v>
      </c>
      <c r="D54" s="120">
        <f>SUM(D55:D65)</f>
        <v>33950577.119999997</v>
      </c>
      <c r="E54" s="119"/>
      <c r="F54" s="120">
        <f>SUM(F55:F65)</f>
        <v>33723897.980000004</v>
      </c>
      <c r="G54" s="119"/>
      <c r="H54" s="120">
        <f>SUM(H55:H65)</f>
        <v>33950576.43</v>
      </c>
      <c r="I54" s="121" t="s">
        <v>3108</v>
      </c>
    </row>
    <row r="55" spans="2:9">
      <c r="B55" s="122">
        <v>10115</v>
      </c>
      <c r="C55" s="123" t="s">
        <v>3097</v>
      </c>
      <c r="D55" s="124">
        <v>3000000</v>
      </c>
      <c r="E55" s="121" t="s">
        <v>12330</v>
      </c>
      <c r="F55" s="124">
        <v>3000000</v>
      </c>
      <c r="G55" s="121" t="s">
        <v>12331</v>
      </c>
      <c r="H55" s="124">
        <v>3000000</v>
      </c>
      <c r="I55" s="121" t="s">
        <v>3108</v>
      </c>
    </row>
    <row r="56" spans="2:9">
      <c r="B56" s="122">
        <v>10100</v>
      </c>
      <c r="C56" s="123" t="s">
        <v>3098</v>
      </c>
      <c r="D56" s="126">
        <v>17000000</v>
      </c>
      <c r="E56" s="121" t="s">
        <v>12330</v>
      </c>
      <c r="F56" s="126">
        <v>17000000</v>
      </c>
      <c r="G56" s="121" t="s">
        <v>12331</v>
      </c>
      <c r="H56" s="126">
        <v>17000000</v>
      </c>
      <c r="I56" s="121" t="s">
        <v>3108</v>
      </c>
    </row>
    <row r="57" spans="2:9">
      <c r="B57" s="122">
        <v>11200</v>
      </c>
      <c r="C57" s="123" t="s">
        <v>3099</v>
      </c>
      <c r="D57" s="126">
        <v>1631500.43</v>
      </c>
      <c r="E57" s="121" t="s">
        <v>12330</v>
      </c>
      <c r="F57" s="126">
        <v>1631500.43</v>
      </c>
      <c r="G57" s="121" t="s">
        <v>12331</v>
      </c>
      <c r="H57" s="126">
        <v>1631500.43</v>
      </c>
      <c r="I57" s="121" t="s">
        <v>3108</v>
      </c>
    </row>
    <row r="58" spans="2:9">
      <c r="B58" s="122">
        <v>10200</v>
      </c>
      <c r="C58" s="123" t="s">
        <v>3101</v>
      </c>
      <c r="D58" s="126">
        <v>2338742.87</v>
      </c>
      <c r="E58" s="121" t="s">
        <v>12330</v>
      </c>
      <c r="F58" s="126">
        <v>2338742.87</v>
      </c>
      <c r="G58" s="121" t="s">
        <v>12331</v>
      </c>
      <c r="H58" s="126">
        <v>2338743</v>
      </c>
      <c r="I58" s="121" t="s">
        <v>3108</v>
      </c>
    </row>
    <row r="59" spans="2:9">
      <c r="B59" s="122">
        <v>10500</v>
      </c>
      <c r="C59" s="123" t="s">
        <v>4547</v>
      </c>
      <c r="D59" s="126">
        <v>2453918.15</v>
      </c>
      <c r="E59" s="121" t="s">
        <v>12330</v>
      </c>
      <c r="F59" s="126">
        <v>2453918.15</v>
      </c>
      <c r="G59" s="121" t="s">
        <v>12331</v>
      </c>
      <c r="H59" s="126">
        <v>2453918</v>
      </c>
      <c r="I59" s="121" t="s">
        <v>3108</v>
      </c>
    </row>
    <row r="60" spans="2:9">
      <c r="B60" s="122">
        <v>10300</v>
      </c>
      <c r="C60" s="123" t="s">
        <v>4548</v>
      </c>
      <c r="D60" s="126">
        <v>1753158.13</v>
      </c>
      <c r="E60" s="121" t="s">
        <v>12330</v>
      </c>
      <c r="F60" s="126">
        <v>1282045.6100000001</v>
      </c>
      <c r="G60" s="121" t="s">
        <v>12331</v>
      </c>
      <c r="H60" s="126">
        <v>1753158</v>
      </c>
      <c r="I60" s="121" t="s">
        <v>3108</v>
      </c>
    </row>
    <row r="61" spans="2:9">
      <c r="B61" s="122">
        <v>10400</v>
      </c>
      <c r="C61" s="123" t="s">
        <v>3100</v>
      </c>
      <c r="D61" s="126">
        <v>3680265.47</v>
      </c>
      <c r="E61" s="121" t="s">
        <v>12330</v>
      </c>
      <c r="F61" s="127">
        <v>3915660.5</v>
      </c>
      <c r="G61" s="121" t="s">
        <v>12331</v>
      </c>
      <c r="H61" s="126">
        <v>3680265</v>
      </c>
      <c r="I61" s="121" t="s">
        <v>3108</v>
      </c>
    </row>
    <row r="62" spans="2:9">
      <c r="B62" s="122">
        <v>10600</v>
      </c>
      <c r="C62" s="123" t="s">
        <v>3060</v>
      </c>
      <c r="D62" s="126">
        <f>[1]TB!C43</f>
        <v>0</v>
      </c>
      <c r="E62" s="121" t="s">
        <v>12330</v>
      </c>
      <c r="F62" s="128">
        <v>0</v>
      </c>
      <c r="G62" s="121" t="s">
        <v>12331</v>
      </c>
      <c r="H62" s="128"/>
      <c r="I62" s="121" t="s">
        <v>3108</v>
      </c>
    </row>
    <row r="63" spans="2:9">
      <c r="B63" s="122">
        <v>15240</v>
      </c>
      <c r="C63" s="123" t="s">
        <v>3065</v>
      </c>
      <c r="D63" s="126">
        <v>572585.87</v>
      </c>
      <c r="E63" s="121" t="s">
        <v>12330</v>
      </c>
      <c r="F63" s="126">
        <v>580496.05000000005</v>
      </c>
      <c r="G63" s="121" t="s">
        <v>12331</v>
      </c>
      <c r="H63" s="126">
        <v>572586</v>
      </c>
      <c r="I63" s="121" t="s">
        <v>3108</v>
      </c>
    </row>
    <row r="64" spans="2:9">
      <c r="B64" s="122">
        <v>11205</v>
      </c>
      <c r="C64" s="129" t="s">
        <v>12315</v>
      </c>
      <c r="D64" s="126">
        <v>1466413.99</v>
      </c>
      <c r="E64" s="121" t="s">
        <v>12330</v>
      </c>
      <c r="F64" s="126">
        <v>1466413.99</v>
      </c>
      <c r="G64" s="121" t="s">
        <v>12331</v>
      </c>
      <c r="H64" s="126">
        <v>1466414</v>
      </c>
      <c r="I64" s="121" t="s">
        <v>3108</v>
      </c>
    </row>
    <row r="65" spans="2:9">
      <c r="B65" s="122">
        <v>20000</v>
      </c>
      <c r="C65" s="123" t="s">
        <v>12332</v>
      </c>
      <c r="D65" s="130">
        <v>53992.21</v>
      </c>
      <c r="E65" s="121" t="s">
        <v>12330</v>
      </c>
      <c r="F65" s="130">
        <v>55120.38</v>
      </c>
      <c r="G65" s="121" t="s">
        <v>12331</v>
      </c>
      <c r="H65" s="130">
        <v>53992</v>
      </c>
      <c r="I65" s="121" t="s">
        <v>3108</v>
      </c>
    </row>
    <row r="66" spans="2:9">
      <c r="G66" s="121"/>
      <c r="I66" s="121"/>
    </row>
    <row r="67" spans="2:9">
      <c r="B67" s="119" t="s">
        <v>4555</v>
      </c>
      <c r="G67" s="121"/>
      <c r="I67" s="121"/>
    </row>
    <row r="68" spans="2:9">
      <c r="D68" s="120">
        <f>SUM(D69:D79)</f>
        <v>-10567495.98</v>
      </c>
      <c r="E68" s="119"/>
      <c r="F68" s="120">
        <f>SUM(F69:F79)</f>
        <v>11060650</v>
      </c>
      <c r="G68" s="121"/>
      <c r="H68" s="120">
        <f>SUM(H69:H79)</f>
        <v>9965596</v>
      </c>
      <c r="I68" s="121" t="s">
        <v>3108</v>
      </c>
    </row>
    <row r="69" spans="2:9">
      <c r="B69" s="131">
        <v>0</v>
      </c>
      <c r="C69" s="112" t="s">
        <v>3097</v>
      </c>
      <c r="D69" s="124">
        <v>0</v>
      </c>
      <c r="E69" s="121" t="s">
        <v>12330</v>
      </c>
      <c r="F69" s="124">
        <v>0</v>
      </c>
      <c r="G69" s="121" t="s">
        <v>12331</v>
      </c>
      <c r="H69" s="124">
        <v>0</v>
      </c>
      <c r="I69" s="121" t="s">
        <v>3108</v>
      </c>
    </row>
    <row r="70" spans="2:9">
      <c r="B70" s="131">
        <v>15100</v>
      </c>
      <c r="C70" s="112" t="s">
        <v>3098</v>
      </c>
      <c r="D70" s="126"/>
      <c r="E70" s="121" t="s">
        <v>12330</v>
      </c>
      <c r="F70" s="126">
        <v>314815</v>
      </c>
      <c r="G70" s="121" t="s">
        <v>12331</v>
      </c>
      <c r="H70" s="126">
        <v>0</v>
      </c>
      <c r="I70" s="121" t="s">
        <v>3108</v>
      </c>
    </row>
    <row r="71" spans="2:9">
      <c r="B71" s="131">
        <v>17200</v>
      </c>
      <c r="C71" s="112" t="s">
        <v>3099</v>
      </c>
      <c r="D71" s="126">
        <v>-1243596.31</v>
      </c>
      <c r="E71" s="121" t="s">
        <v>12330</v>
      </c>
      <c r="F71" s="126">
        <v>1402602</v>
      </c>
      <c r="G71" s="121" t="s">
        <v>12331</v>
      </c>
      <c r="H71" s="126">
        <v>1243596</v>
      </c>
      <c r="I71" s="121" t="s">
        <v>3108</v>
      </c>
    </row>
    <row r="72" spans="2:9">
      <c r="B72" s="131">
        <v>15200</v>
      </c>
      <c r="C72" s="112" t="s">
        <v>3101</v>
      </c>
      <c r="D72" s="126">
        <v>-1675037.2900000003</v>
      </c>
      <c r="E72" s="121" t="s">
        <v>12330</v>
      </c>
      <c r="F72" s="126">
        <v>1831025</v>
      </c>
      <c r="G72" s="121" t="s">
        <v>12331</v>
      </c>
      <c r="H72" s="126">
        <v>1675037</v>
      </c>
      <c r="I72" s="121" t="s">
        <v>3108</v>
      </c>
    </row>
    <row r="73" spans="2:9">
      <c r="B73" s="131">
        <v>15500</v>
      </c>
      <c r="C73" s="112" t="s">
        <v>4547</v>
      </c>
      <c r="D73" s="126">
        <v>-1839874.34</v>
      </c>
      <c r="E73" s="121" t="s">
        <v>12330</v>
      </c>
      <c r="F73" s="126">
        <v>2041755</v>
      </c>
      <c r="G73" s="121" t="s">
        <v>12331</v>
      </c>
      <c r="H73" s="126">
        <v>1839874</v>
      </c>
      <c r="I73" s="121" t="s">
        <v>3108</v>
      </c>
    </row>
    <row r="74" spans="2:9">
      <c r="B74" s="131">
        <v>15300</v>
      </c>
      <c r="C74" s="112" t="s">
        <v>4548</v>
      </c>
      <c r="D74" s="126">
        <v>-1123508.76</v>
      </c>
      <c r="E74" s="121" t="s">
        <v>12330</v>
      </c>
      <c r="F74" s="126">
        <v>1045631</v>
      </c>
      <c r="G74" s="121" t="s">
        <v>12331</v>
      </c>
      <c r="H74" s="126">
        <v>1123509</v>
      </c>
      <c r="I74" s="121" t="s">
        <v>3108</v>
      </c>
    </row>
    <row r="75" spans="2:9">
      <c r="B75" s="131">
        <v>15400</v>
      </c>
      <c r="C75" s="112" t="s">
        <v>3100</v>
      </c>
      <c r="D75" s="126">
        <v>-3017252.34</v>
      </c>
      <c r="E75" s="121" t="s">
        <v>12330</v>
      </c>
      <c r="F75" s="126">
        <v>2816191</v>
      </c>
      <c r="G75" s="121" t="s">
        <v>12331</v>
      </c>
      <c r="H75" s="126">
        <v>3017252</v>
      </c>
      <c r="I75" s="121" t="s">
        <v>3108</v>
      </c>
    </row>
    <row r="76" spans="2:9">
      <c r="B76" s="131">
        <v>10900</v>
      </c>
      <c r="C76" s="112" t="s">
        <v>3060</v>
      </c>
      <c r="D76" s="126"/>
      <c r="E76" s="121" t="s">
        <v>12330</v>
      </c>
      <c r="F76" s="126">
        <v>0</v>
      </c>
      <c r="G76" s="121" t="s">
        <v>12331</v>
      </c>
      <c r="H76" s="126">
        <v>0</v>
      </c>
      <c r="I76" s="121" t="s">
        <v>3108</v>
      </c>
    </row>
    <row r="77" spans="2:9">
      <c r="B77" s="131">
        <v>15150</v>
      </c>
      <c r="C77" s="112" t="s">
        <v>3065</v>
      </c>
      <c r="D77" s="126">
        <v>-424630.63</v>
      </c>
      <c r="E77" s="121" t="s">
        <v>12330</v>
      </c>
      <c r="F77" s="126">
        <v>472100</v>
      </c>
      <c r="G77" s="121" t="s">
        <v>12331</v>
      </c>
      <c r="H77" s="126">
        <v>424631</v>
      </c>
      <c r="I77" s="121" t="s">
        <v>3108</v>
      </c>
    </row>
    <row r="78" spans="2:9">
      <c r="B78" s="131">
        <v>17215</v>
      </c>
      <c r="C78" s="129" t="s">
        <v>12315</v>
      </c>
      <c r="D78" s="126">
        <v>-1243596.31</v>
      </c>
      <c r="E78" s="121" t="s">
        <v>12330</v>
      </c>
      <c r="F78" s="126">
        <v>1136531</v>
      </c>
      <c r="G78" s="121" t="s">
        <v>12331</v>
      </c>
      <c r="H78" s="126">
        <v>641697</v>
      </c>
      <c r="I78" s="121" t="s">
        <v>3108</v>
      </c>
    </row>
    <row r="79" spans="2:9">
      <c r="B79" s="131">
        <v>0</v>
      </c>
      <c r="C79" s="112" t="s">
        <v>12332</v>
      </c>
      <c r="D79" s="130"/>
      <c r="E79" s="121" t="s">
        <v>12330</v>
      </c>
      <c r="F79" s="130">
        <v>0</v>
      </c>
      <c r="G79" s="121" t="s">
        <v>12331</v>
      </c>
      <c r="H79" s="130">
        <v>0</v>
      </c>
      <c r="I79" s="121" t="s">
        <v>3108</v>
      </c>
    </row>
    <row r="80" spans="2:9">
      <c r="G80" s="121"/>
      <c r="I80" s="121"/>
    </row>
    <row r="81" spans="2:9" ht="14.4" thickBot="1">
      <c r="B81" s="81" t="s">
        <v>12333</v>
      </c>
      <c r="D81" s="132">
        <f>D54+D68</f>
        <v>23383081.139999997</v>
      </c>
      <c r="E81" s="132"/>
      <c r="F81" s="132">
        <f>F54-F68</f>
        <v>22663247.980000004</v>
      </c>
      <c r="G81" s="121"/>
      <c r="H81" s="132">
        <f>H54-H68</f>
        <v>23984980.43</v>
      </c>
      <c r="I81" s="121"/>
    </row>
    <row r="82" spans="2:9" ht="14.4" thickTop="1">
      <c r="G82" s="121"/>
      <c r="I82" s="121"/>
    </row>
    <row r="83" spans="2:9">
      <c r="G83" s="121"/>
      <c r="I83" s="121"/>
    </row>
    <row r="84" spans="2:9">
      <c r="G84" s="121"/>
      <c r="I84" s="121"/>
    </row>
    <row r="85" spans="2:9">
      <c r="G85" s="121"/>
      <c r="I85" s="121"/>
    </row>
    <row r="86" spans="2:9">
      <c r="G86" s="121"/>
      <c r="I86" s="121"/>
    </row>
    <row r="87" spans="2:9">
      <c r="G87" s="121"/>
      <c r="I87" s="121"/>
    </row>
    <row r="88" spans="2:9">
      <c r="G88" s="121"/>
      <c r="I88" s="121"/>
    </row>
    <row r="89" spans="2:9">
      <c r="G89" s="121"/>
      <c r="I89" s="121"/>
    </row>
    <row r="90" spans="2:9">
      <c r="G90" s="121"/>
      <c r="I90" s="121"/>
    </row>
    <row r="91" spans="2:9">
      <c r="G91" s="121"/>
      <c r="I91" s="121"/>
    </row>
    <row r="92" spans="2:9">
      <c r="G92" s="121"/>
      <c r="I92" s="121"/>
    </row>
    <row r="93" spans="2:9">
      <c r="G93" s="121"/>
      <c r="I93" s="121"/>
    </row>
    <row r="94" spans="2:9">
      <c r="G94" s="121"/>
      <c r="I94" s="121"/>
    </row>
    <row r="95" spans="2:9">
      <c r="G95" s="121"/>
      <c r="I95" s="121"/>
    </row>
    <row r="96" spans="2:9">
      <c r="G96" s="121"/>
      <c r="I96" s="121"/>
    </row>
    <row r="97" spans="2:9">
      <c r="G97" s="121"/>
      <c r="I97" s="121"/>
    </row>
    <row r="98" spans="2:9">
      <c r="G98" s="121"/>
      <c r="I98" s="121"/>
    </row>
    <row r="99" spans="2:9">
      <c r="G99" s="121"/>
      <c r="I99" s="121"/>
    </row>
    <row r="100" spans="2:9">
      <c r="G100" s="121"/>
      <c r="I100" s="121"/>
    </row>
    <row r="101" spans="2:9" hidden="1">
      <c r="B101" s="119" t="s">
        <v>4552</v>
      </c>
      <c r="G101" s="121"/>
      <c r="I101" s="121"/>
    </row>
    <row r="102" spans="2:9" hidden="1">
      <c r="B102" s="119"/>
      <c r="G102" s="121"/>
      <c r="I102" s="121"/>
    </row>
    <row r="103" spans="2:9" hidden="1">
      <c r="B103" s="133" t="s">
        <v>12334</v>
      </c>
      <c r="C103" s="123" t="s">
        <v>12335</v>
      </c>
      <c r="D103" s="124">
        <f>[1]TB!C35</f>
        <v>0</v>
      </c>
      <c r="E103" s="121" t="s">
        <v>12330</v>
      </c>
      <c r="F103" s="124">
        <v>314815</v>
      </c>
      <c r="G103" s="121" t="s">
        <v>12331</v>
      </c>
      <c r="H103" s="124">
        <v>314815</v>
      </c>
      <c r="I103" s="121" t="s">
        <v>3108</v>
      </c>
    </row>
    <row r="104" spans="2:9" hidden="1">
      <c r="B104" s="133" t="s">
        <v>12336</v>
      </c>
      <c r="C104" s="123" t="s">
        <v>12337</v>
      </c>
      <c r="D104" s="126">
        <f>[1]TB!C44</f>
        <v>159005.29</v>
      </c>
      <c r="E104" s="121" t="s">
        <v>12330</v>
      </c>
      <c r="F104" s="126">
        <f>174590-15584</f>
        <v>159006</v>
      </c>
      <c r="G104" s="121" t="s">
        <v>12331</v>
      </c>
      <c r="H104" s="126">
        <f>174590-15584</f>
        <v>159006</v>
      </c>
      <c r="I104" s="121" t="s">
        <v>3108</v>
      </c>
    </row>
    <row r="105" spans="2:9" hidden="1">
      <c r="B105" s="133" t="s">
        <v>12338</v>
      </c>
      <c r="C105" s="123" t="s">
        <v>12339</v>
      </c>
      <c r="D105" s="126">
        <f>[1]TB!C36</f>
        <v>978.87</v>
      </c>
      <c r="E105" s="121" t="s">
        <v>12330</v>
      </c>
      <c r="F105" s="126">
        <v>155988</v>
      </c>
      <c r="G105" s="121" t="s">
        <v>12331</v>
      </c>
      <c r="H105" s="126">
        <v>155988</v>
      </c>
      <c r="I105" s="121" t="s">
        <v>3108</v>
      </c>
    </row>
    <row r="106" spans="2:9" hidden="1">
      <c r="B106" s="133" t="s">
        <v>12340</v>
      </c>
      <c r="C106" s="123" t="s">
        <v>12341</v>
      </c>
      <c r="D106" s="126">
        <f>[1]TB!C39</f>
        <v>52146996.07</v>
      </c>
      <c r="E106" s="121" t="s">
        <v>12330</v>
      </c>
      <c r="F106" s="126">
        <v>201881</v>
      </c>
      <c r="G106" s="121" t="s">
        <v>12331</v>
      </c>
      <c r="H106" s="126">
        <v>201881</v>
      </c>
      <c r="I106" s="121" t="s">
        <v>3108</v>
      </c>
    </row>
    <row r="107" spans="2:9" hidden="1">
      <c r="B107" s="133" t="s">
        <v>12342</v>
      </c>
      <c r="C107" s="123" t="s">
        <v>12343</v>
      </c>
      <c r="D107" s="126">
        <f>[1]TB!C37</f>
        <v>1722217.83</v>
      </c>
      <c r="E107" s="121" t="s">
        <v>12330</v>
      </c>
      <c r="F107" s="126">
        <v>89914</v>
      </c>
      <c r="G107" s="121" t="s">
        <v>12331</v>
      </c>
      <c r="H107" s="126">
        <v>89914</v>
      </c>
      <c r="I107" s="121" t="s">
        <v>3108</v>
      </c>
    </row>
    <row r="108" spans="2:9" hidden="1">
      <c r="B108" s="133" t="s">
        <v>12344</v>
      </c>
      <c r="C108" s="123" t="s">
        <v>12345</v>
      </c>
      <c r="D108" s="126">
        <f>[1]TB!C38</f>
        <v>247273</v>
      </c>
      <c r="E108" s="121" t="s">
        <v>12330</v>
      </c>
      <c r="F108" s="126">
        <v>113210</v>
      </c>
      <c r="G108" s="121" t="s">
        <v>12331</v>
      </c>
      <c r="H108" s="126">
        <v>113210</v>
      </c>
      <c r="I108" s="121" t="s">
        <v>3108</v>
      </c>
    </row>
    <row r="109" spans="2:9" hidden="1">
      <c r="B109" s="133" t="s">
        <v>12346</v>
      </c>
      <c r="C109" s="123" t="s">
        <v>12347</v>
      </c>
      <c r="D109" s="126">
        <f>[1]TB!C41</f>
        <v>494834.04</v>
      </c>
      <c r="E109" s="121" t="s">
        <v>12330</v>
      </c>
      <c r="F109" s="126">
        <v>57259</v>
      </c>
      <c r="G109" s="121" t="s">
        <v>12331</v>
      </c>
      <c r="H109" s="126">
        <v>57259</v>
      </c>
      <c r="I109" s="121" t="s">
        <v>3108</v>
      </c>
    </row>
    <row r="110" spans="2:9" hidden="1">
      <c r="B110" s="122">
        <v>17205</v>
      </c>
      <c r="C110" s="129" t="s">
        <v>12315</v>
      </c>
      <c r="D110" s="126">
        <f>[1]TB!C32</f>
        <v>121056.34</v>
      </c>
      <c r="E110" s="121" t="s">
        <v>12330</v>
      </c>
      <c r="F110" s="126">
        <v>494834</v>
      </c>
      <c r="G110" s="121" t="s">
        <v>12331</v>
      </c>
      <c r="H110" s="126">
        <v>494834</v>
      </c>
      <c r="I110" s="121" t="s">
        <v>3108</v>
      </c>
    </row>
    <row r="111" spans="2:9" ht="7.05" hidden="1" customHeight="1">
      <c r="B111" s="119"/>
      <c r="G111" s="121"/>
      <c r="I111" s="121" t="s">
        <v>3108</v>
      </c>
    </row>
    <row r="112" spans="2:9" ht="14.4" hidden="1" thickBot="1">
      <c r="B112" s="134"/>
      <c r="C112" s="134"/>
      <c r="D112" s="132">
        <f>SUM(D103:D110)</f>
        <v>54892361.439999998</v>
      </c>
      <c r="E112" s="121"/>
      <c r="F112" s="132">
        <f>SUM(F103:F110)</f>
        <v>1586907</v>
      </c>
      <c r="G112" s="121" t="s">
        <v>12331</v>
      </c>
      <c r="H112" s="132">
        <f>SUM(H103:H110)</f>
        <v>1586907</v>
      </c>
      <c r="I112" s="121"/>
    </row>
    <row r="113" spans="3:11" hidden="1"/>
    <row r="114" spans="3:11" hidden="1">
      <c r="D114" s="135">
        <f>D112-F112</f>
        <v>53305454.439999998</v>
      </c>
    </row>
    <row r="115" spans="3:11" hidden="1"/>
    <row r="116" spans="3:11" ht="14.4" thickBot="1"/>
    <row r="117" spans="3:11" ht="28.2" thickBot="1">
      <c r="C117" s="136"/>
      <c r="D117" s="137" t="s">
        <v>3003</v>
      </c>
      <c r="E117" s="137"/>
      <c r="F117" s="137" t="s">
        <v>3005</v>
      </c>
      <c r="G117" s="137" t="s">
        <v>3004</v>
      </c>
      <c r="H117" s="137" t="s">
        <v>12348</v>
      </c>
      <c r="I117" s="137" t="s">
        <v>4552</v>
      </c>
      <c r="J117" s="137" t="s">
        <v>12349</v>
      </c>
      <c r="K117" s="138" t="s">
        <v>4553</v>
      </c>
    </row>
    <row r="118" spans="3:11">
      <c r="C118" s="123" t="s">
        <v>3097</v>
      </c>
      <c r="D118" s="139">
        <v>3000000</v>
      </c>
      <c r="F118" s="139"/>
      <c r="G118" s="139"/>
      <c r="H118" s="139"/>
      <c r="I118" s="139"/>
      <c r="J118" s="139">
        <v>0</v>
      </c>
      <c r="K118" s="139">
        <f>SUM(D118:J118)</f>
        <v>3000000</v>
      </c>
    </row>
    <row r="119" spans="3:11">
      <c r="C119" s="123" t="s">
        <v>3098</v>
      </c>
      <c r="D119" s="139">
        <v>17000000</v>
      </c>
      <c r="F119" s="139"/>
      <c r="G119" s="139"/>
      <c r="H119" s="139"/>
      <c r="I119" s="139">
        <v>-314815</v>
      </c>
      <c r="J119" s="139">
        <v>0</v>
      </c>
      <c r="K119" s="139">
        <f t="shared" ref="K119:K127" si="2">SUM(D119:J119)</f>
        <v>16685185</v>
      </c>
    </row>
    <row r="120" spans="3:11">
      <c r="C120" s="123" t="s">
        <v>3099</v>
      </c>
      <c r="D120" s="139">
        <v>387904</v>
      </c>
      <c r="F120" s="139"/>
      <c r="G120" s="139"/>
      <c r="H120" s="139"/>
      <c r="I120" s="139">
        <v>-174590</v>
      </c>
      <c r="J120" s="139">
        <v>15584.35</v>
      </c>
      <c r="K120" s="139">
        <f t="shared" si="2"/>
        <v>228898.35</v>
      </c>
    </row>
    <row r="121" spans="3:11">
      <c r="C121" s="123" t="s">
        <v>3101</v>
      </c>
      <c r="D121" s="139">
        <v>663706</v>
      </c>
      <c r="F121" s="139"/>
      <c r="G121" s="139"/>
      <c r="H121" s="139"/>
      <c r="I121" s="139">
        <v>-155988</v>
      </c>
      <c r="J121" s="139">
        <v>0</v>
      </c>
      <c r="K121" s="139">
        <f t="shared" si="2"/>
        <v>507718</v>
      </c>
    </row>
    <row r="122" spans="3:11">
      <c r="C122" s="123" t="s">
        <v>4547</v>
      </c>
      <c r="D122" s="139">
        <v>614044</v>
      </c>
      <c r="F122" s="139"/>
      <c r="G122" s="139"/>
      <c r="H122" s="139"/>
      <c r="I122" s="139">
        <v>-201881</v>
      </c>
      <c r="J122" s="139">
        <v>0</v>
      </c>
      <c r="K122" s="139">
        <f t="shared" si="2"/>
        <v>412163</v>
      </c>
    </row>
    <row r="123" spans="3:11">
      <c r="C123" s="123" t="s">
        <v>4548</v>
      </c>
      <c r="D123" s="139">
        <v>629649</v>
      </c>
      <c r="F123" s="139"/>
      <c r="G123" s="139">
        <v>-303320</v>
      </c>
      <c r="H123" s="139"/>
      <c r="I123" s="139">
        <v>-89914</v>
      </c>
      <c r="J123" s="139">
        <v>0</v>
      </c>
      <c r="K123" s="139">
        <f t="shared" si="2"/>
        <v>236415</v>
      </c>
    </row>
    <row r="124" spans="3:11">
      <c r="C124" s="123" t="s">
        <v>3100</v>
      </c>
      <c r="D124" s="139">
        <v>663013</v>
      </c>
      <c r="F124" s="139">
        <v>549817</v>
      </c>
      <c r="G124" s="139">
        <v>-150</v>
      </c>
      <c r="H124" s="139"/>
      <c r="I124" s="139">
        <v>-113210</v>
      </c>
      <c r="J124" s="139">
        <v>0</v>
      </c>
      <c r="K124" s="139">
        <f t="shared" si="2"/>
        <v>1099470</v>
      </c>
    </row>
    <row r="125" spans="3:11">
      <c r="C125" s="123" t="s">
        <v>3065</v>
      </c>
      <c r="D125" s="139">
        <v>147955</v>
      </c>
      <c r="F125" s="139">
        <v>19346</v>
      </c>
      <c r="G125" s="139">
        <v>-518</v>
      </c>
      <c r="H125" s="139">
        <v>-1128.17</v>
      </c>
      <c r="I125" s="139">
        <v>-57259</v>
      </c>
      <c r="J125" s="139">
        <v>0</v>
      </c>
      <c r="K125" s="139">
        <f t="shared" si="2"/>
        <v>108395.82999999999</v>
      </c>
    </row>
    <row r="126" spans="3:11">
      <c r="C126" s="129" t="s">
        <v>12315</v>
      </c>
      <c r="D126" s="139">
        <v>824717</v>
      </c>
      <c r="F126" s="139"/>
      <c r="G126" s="139"/>
      <c r="H126" s="139"/>
      <c r="I126" s="139">
        <v>-494834</v>
      </c>
      <c r="J126" s="139">
        <v>0</v>
      </c>
      <c r="K126" s="139">
        <f t="shared" si="2"/>
        <v>329883</v>
      </c>
    </row>
    <row r="127" spans="3:11">
      <c r="C127" s="123" t="s">
        <v>12332</v>
      </c>
      <c r="D127" s="139">
        <v>53992</v>
      </c>
      <c r="F127" s="139"/>
      <c r="G127" s="139"/>
      <c r="H127" s="139">
        <v>1128.17</v>
      </c>
      <c r="I127" s="139"/>
      <c r="J127" s="139">
        <v>0</v>
      </c>
      <c r="K127" s="139">
        <f t="shared" si="2"/>
        <v>55120.17</v>
      </c>
    </row>
    <row r="128" spans="3:11" ht="14.4" thickBot="1">
      <c r="D128" s="132">
        <f>SUM(D118:D127)</f>
        <v>23984980</v>
      </c>
      <c r="F128" s="132">
        <f t="shared" ref="F128:K128" si="3">SUM(F118:F127)</f>
        <v>569163</v>
      </c>
      <c r="G128" s="132">
        <f t="shared" si="3"/>
        <v>-303988</v>
      </c>
      <c r="H128" s="132">
        <f t="shared" si="3"/>
        <v>0</v>
      </c>
      <c r="I128" s="132">
        <f t="shared" si="3"/>
        <v>-1602491</v>
      </c>
      <c r="J128" s="132">
        <f t="shared" si="3"/>
        <v>15584.35</v>
      </c>
      <c r="K128" s="132">
        <f t="shared" si="3"/>
        <v>22663248.350000001</v>
      </c>
    </row>
    <row r="129" spans="4:11" ht="14.4" thickTop="1"/>
    <row r="130" spans="4:11">
      <c r="D130" s="135"/>
      <c r="K130" s="135"/>
    </row>
    <row r="132" spans="4:11">
      <c r="D132" s="135"/>
      <c r="F132" s="135"/>
    </row>
  </sheetData>
  <mergeCells count="5">
    <mergeCell ref="I2:J7"/>
    <mergeCell ref="I9:J9"/>
    <mergeCell ref="I11:J11"/>
    <mergeCell ref="I13:J13"/>
    <mergeCell ref="I15:J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06C7-1E22-4912-AA1C-FA19B8B6275E}">
  <dimension ref="B3:K16"/>
  <sheetViews>
    <sheetView topLeftCell="C1" zoomScale="80" zoomScaleNormal="80" workbookViewId="0">
      <selection activeCell="H5" sqref="H5:H13"/>
    </sheetView>
  </sheetViews>
  <sheetFormatPr defaultRowHeight="12.6"/>
  <cols>
    <col min="2" max="2" width="13.77734375" customWidth="1"/>
    <col min="3" max="3" width="32.6640625" customWidth="1"/>
    <col min="4" max="4" width="14.6640625" customWidth="1"/>
    <col min="6" max="6" width="14.77734375" customWidth="1"/>
    <col min="8" max="8" width="15.109375" customWidth="1"/>
    <col min="11" max="11" width="12.6640625" customWidth="1"/>
  </cols>
  <sheetData>
    <row r="3" spans="2:11" ht="13.8">
      <c r="B3" s="119" t="s">
        <v>4552</v>
      </c>
      <c r="C3" s="81"/>
      <c r="D3" s="81"/>
      <c r="E3" s="81"/>
      <c r="F3" s="81"/>
      <c r="G3" s="121"/>
      <c r="H3" s="81"/>
      <c r="I3" s="121"/>
    </row>
    <row r="4" spans="2:11" ht="13.8">
      <c r="B4" s="81"/>
      <c r="C4" s="81"/>
      <c r="D4" s="120">
        <f>SUM(D5:D13)</f>
        <v>1465148.1500000001</v>
      </c>
      <c r="E4" s="119"/>
      <c r="F4" s="120" t="e">
        <f>SUM(F5:F13)</f>
        <v>#REF!</v>
      </c>
      <c r="G4" s="121"/>
      <c r="H4" s="120" t="e">
        <f>SUM(H5:H13)</f>
        <v>#REF!</v>
      </c>
      <c r="I4" s="121" t="s">
        <v>3108</v>
      </c>
    </row>
    <row r="5" spans="2:11" ht="13.8">
      <c r="B5" s="131">
        <v>0</v>
      </c>
      <c r="C5" s="112" t="s">
        <v>12335</v>
      </c>
      <c r="D5" s="124">
        <v>314814.84000000003</v>
      </c>
      <c r="E5" s="121" t="s">
        <v>12330</v>
      </c>
      <c r="F5" s="124" t="e">
        <f>SUMIF('Asset_Register (PPE)'!$G$15:$G$3388,"Buildings",'Asset_Register (PPE)'!#REF!)</f>
        <v>#REF!</v>
      </c>
      <c r="G5" s="121" t="s">
        <v>12331</v>
      </c>
      <c r="H5" s="124" t="e">
        <f>SUMIF('Asset_Register (PPE)'!$G$15:$G$3388,"Buildings",'Asset_Register (PPE)'!#REF!)</f>
        <v>#REF!</v>
      </c>
      <c r="I5" s="121" t="s">
        <v>3108</v>
      </c>
      <c r="K5" s="124" t="e">
        <f>D5-F5</f>
        <v>#REF!</v>
      </c>
    </row>
    <row r="6" spans="2:11" ht="13.8">
      <c r="B6" s="131">
        <v>15100</v>
      </c>
      <c r="C6" s="112" t="s">
        <v>12339</v>
      </c>
      <c r="D6" s="126">
        <v>157315.97</v>
      </c>
      <c r="E6" s="121" t="s">
        <v>12330</v>
      </c>
      <c r="F6" s="126" t="e">
        <f>SUMIF('Asset_Register (PPE)'!$G$15:$G$3388,"Plant &amp; Equipment",'Asset_Register (PPE)'!#REF!)</f>
        <v>#REF!</v>
      </c>
      <c r="G6" s="121" t="s">
        <v>12331</v>
      </c>
      <c r="H6" s="126" t="e">
        <f>SUMIF('Asset_Register (PPE)'!$G$15:$G$3388,"Plant &amp; Equipment",'Asset_Register (PPE)'!#REF!)</f>
        <v>#REF!</v>
      </c>
      <c r="I6" s="121" t="s">
        <v>3108</v>
      </c>
      <c r="K6" s="142" t="e">
        <f>D6-F6</f>
        <v>#REF!</v>
      </c>
    </row>
    <row r="7" spans="2:11" ht="13.8">
      <c r="B7" s="131">
        <v>17200</v>
      </c>
      <c r="C7" s="112" t="s">
        <v>12343</v>
      </c>
      <c r="D7" s="126">
        <v>69040.84</v>
      </c>
      <c r="E7" s="121" t="s">
        <v>12330</v>
      </c>
      <c r="F7" s="126">
        <v>69040</v>
      </c>
      <c r="G7" s="121" t="s">
        <v>12331</v>
      </c>
      <c r="H7" s="126">
        <v>69040</v>
      </c>
      <c r="I7" s="121" t="s">
        <v>3108</v>
      </c>
      <c r="K7" s="142">
        <f t="shared" ref="K7:K13" si="0">D7-F7</f>
        <v>0.83999999999650754</v>
      </c>
    </row>
    <row r="8" spans="2:11" ht="13.8">
      <c r="B8" s="131">
        <v>15200</v>
      </c>
      <c r="C8" s="112" t="s">
        <v>12345</v>
      </c>
      <c r="D8" s="126">
        <v>118790.69</v>
      </c>
      <c r="E8" s="121" t="s">
        <v>12330</v>
      </c>
      <c r="F8" s="126">
        <v>100679</v>
      </c>
      <c r="G8" s="121" t="s">
        <v>12331</v>
      </c>
      <c r="H8" s="126">
        <v>100679</v>
      </c>
      <c r="I8" s="121" t="s">
        <v>3108</v>
      </c>
      <c r="K8" s="142">
        <f t="shared" si="0"/>
        <v>18111.690000000002</v>
      </c>
    </row>
    <row r="9" spans="2:11" ht="13.8">
      <c r="B9" s="131">
        <v>15500</v>
      </c>
      <c r="C9" s="112" t="s">
        <v>12341</v>
      </c>
      <c r="D9" s="126">
        <v>79620.88</v>
      </c>
      <c r="E9" s="121" t="s">
        <v>12330</v>
      </c>
      <c r="F9" s="126">
        <v>79620</v>
      </c>
      <c r="G9" s="121" t="s">
        <v>12331</v>
      </c>
      <c r="H9" s="126">
        <v>79620</v>
      </c>
      <c r="I9" s="121" t="s">
        <v>3108</v>
      </c>
      <c r="K9" s="142">
        <f t="shared" si="0"/>
        <v>0.88000000000465661</v>
      </c>
    </row>
    <row r="10" spans="2:11" ht="13.8">
      <c r="B10" s="131">
        <v>15300</v>
      </c>
      <c r="C10" s="112" t="s">
        <v>12352</v>
      </c>
      <c r="D10" s="126">
        <v>0</v>
      </c>
      <c r="E10" s="121" t="s">
        <v>12330</v>
      </c>
      <c r="F10" s="126">
        <v>0</v>
      </c>
      <c r="G10" s="121" t="s">
        <v>12331</v>
      </c>
      <c r="H10" s="126">
        <v>0</v>
      </c>
      <c r="I10" s="121" t="s">
        <v>3108</v>
      </c>
      <c r="K10" s="142">
        <f t="shared" si="0"/>
        <v>0</v>
      </c>
    </row>
    <row r="11" spans="2:11" ht="13.8">
      <c r="B11" s="131">
        <v>15400</v>
      </c>
      <c r="C11" s="112" t="s">
        <v>12347</v>
      </c>
      <c r="D11" s="126">
        <v>57258.6</v>
      </c>
      <c r="E11" s="121" t="s">
        <v>12330</v>
      </c>
      <c r="F11" s="126" t="e">
        <f>SUMIF('Asset_Register (PPE)'!$G$15:$G$3388,"Library Books",'Asset_Register (PPE)'!#REF!)</f>
        <v>#REF!</v>
      </c>
      <c r="G11" s="121" t="s">
        <v>12331</v>
      </c>
      <c r="H11" s="126" t="e">
        <f>SUMIF('Asset_Register (PPE)'!$G$15:$G$3388,"Library Books",'Asset_Register (PPE)'!#REF!)</f>
        <v>#REF!</v>
      </c>
      <c r="I11" s="121" t="s">
        <v>3108</v>
      </c>
      <c r="K11" s="142" t="e">
        <f t="shared" si="0"/>
        <v>#REF!</v>
      </c>
    </row>
    <row r="12" spans="2:11" ht="13.8">
      <c r="B12" s="131">
        <v>10900</v>
      </c>
      <c r="C12" s="112" t="s">
        <v>12353</v>
      </c>
      <c r="D12" s="126">
        <v>494834.04</v>
      </c>
      <c r="E12" s="121" t="s">
        <v>12330</v>
      </c>
      <c r="F12" s="126" t="e">
        <f>SUMIF('Asset_Register (PPE)'!$G$15:$G$3439,"Lease Asset",'Asset_Register (PPE)'!#REF!)</f>
        <v>#REF!</v>
      </c>
      <c r="G12" s="121" t="s">
        <v>12331</v>
      </c>
      <c r="H12" s="126" t="e">
        <f>SUMIF('Asset_Register (PPE)'!$G$15:$G$3439,"Lease Asset",'Asset_Register (PPE)'!#REF!)</f>
        <v>#REF!</v>
      </c>
      <c r="I12" s="121" t="s">
        <v>3108</v>
      </c>
      <c r="K12" s="142" t="e">
        <f t="shared" si="0"/>
        <v>#REF!</v>
      </c>
    </row>
    <row r="13" spans="2:11" ht="13.8">
      <c r="B13" s="112" t="s">
        <v>12336</v>
      </c>
      <c r="C13" s="112" t="s">
        <v>12337</v>
      </c>
      <c r="D13" s="130">
        <v>173472.29</v>
      </c>
      <c r="E13" s="121" t="s">
        <v>12330</v>
      </c>
      <c r="F13" s="126" t="e">
        <f>SUMIF('Asset_Register (PPE)'!$G$15:$G$3388,"Leasehold Improvements",'Asset_Register (PPE)'!#REF!)</f>
        <v>#REF!</v>
      </c>
      <c r="G13" s="121" t="s">
        <v>12331</v>
      </c>
      <c r="H13" s="126" t="e">
        <f>SUMIF('Asset_Register (PPE)'!$G$15:$G$3388,"Leasehold Improvements",'Asset_Register (PPE)'!#REF!)</f>
        <v>#REF!</v>
      </c>
      <c r="I13" s="121" t="s">
        <v>3108</v>
      </c>
      <c r="K13" s="142" t="e">
        <f t="shared" si="0"/>
        <v>#REF!</v>
      </c>
    </row>
    <row r="14" spans="2:11" ht="13.8">
      <c r="B14" s="81"/>
      <c r="C14" s="81"/>
      <c r="D14" s="81"/>
      <c r="E14" s="81"/>
      <c r="F14" s="81"/>
      <c r="G14" s="121"/>
      <c r="H14" s="81"/>
      <c r="I14" s="121"/>
    </row>
    <row r="15" spans="2:11" ht="14.4" thickBot="1">
      <c r="B15" s="81" t="s">
        <v>12333</v>
      </c>
      <c r="C15" s="81"/>
      <c r="D15" s="132">
        <f>SUM(D5:D13)</f>
        <v>1465148.1500000001</v>
      </c>
      <c r="E15" s="132"/>
      <c r="F15" s="132" t="e">
        <f>SUM(F5:F13)</f>
        <v>#REF!</v>
      </c>
      <c r="G15" s="121"/>
      <c r="H15" s="132" t="e">
        <f>SUM(H5:H13)</f>
        <v>#REF!</v>
      </c>
      <c r="I15" s="121"/>
    </row>
    <row r="16" spans="2:11" ht="13.2" thickTop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FC78-8ABA-44F0-ABA4-18EB8C64A34D}">
  <dimension ref="B1:K127"/>
  <sheetViews>
    <sheetView zoomScale="70" zoomScaleNormal="70" workbookViewId="0">
      <selection activeCell="A18" sqref="A18:XFD27"/>
    </sheetView>
  </sheetViews>
  <sheetFormatPr defaultRowHeight="13.8"/>
  <cols>
    <col min="1" max="1" width="2.5546875" style="81" customWidth="1"/>
    <col min="2" max="2" width="23.44140625" style="81" customWidth="1"/>
    <col min="3" max="3" width="43.5546875" style="81" customWidth="1"/>
    <col min="4" max="4" width="18.77734375" style="81" customWidth="1"/>
    <col min="5" max="5" width="6.88671875" style="81" customWidth="1"/>
    <col min="6" max="6" width="16.21875" style="81" customWidth="1"/>
    <col min="7" max="7" width="16.44140625" style="81" customWidth="1"/>
    <col min="8" max="8" width="16.21875" style="81" customWidth="1"/>
    <col min="9" max="9" width="15.5546875" style="81" customWidth="1"/>
    <col min="10" max="10" width="17.21875" style="81" customWidth="1"/>
    <col min="11" max="11" width="15.88671875" style="81" customWidth="1"/>
    <col min="12" max="256" width="8.77734375" style="81"/>
    <col min="257" max="257" width="2.5546875" style="81" customWidth="1"/>
    <col min="258" max="258" width="17.77734375" style="81" customWidth="1"/>
    <col min="259" max="259" width="22.44140625" style="81" customWidth="1"/>
    <col min="260" max="260" width="34" style="81" bestFit="1" customWidth="1"/>
    <col min="261" max="262" width="16" style="81" customWidth="1"/>
    <col min="263" max="263" width="18.21875" style="81" customWidth="1"/>
    <col min="264" max="266" width="21.5546875" style="81" customWidth="1"/>
    <col min="267" max="512" width="8.77734375" style="81"/>
    <col min="513" max="513" width="2.5546875" style="81" customWidth="1"/>
    <col min="514" max="514" width="17.77734375" style="81" customWidth="1"/>
    <col min="515" max="515" width="22.44140625" style="81" customWidth="1"/>
    <col min="516" max="516" width="34" style="81" bestFit="1" customWidth="1"/>
    <col min="517" max="518" width="16" style="81" customWidth="1"/>
    <col min="519" max="519" width="18.21875" style="81" customWidth="1"/>
    <col min="520" max="522" width="21.5546875" style="81" customWidth="1"/>
    <col min="523" max="768" width="8.77734375" style="81"/>
    <col min="769" max="769" width="2.5546875" style="81" customWidth="1"/>
    <col min="770" max="770" width="17.77734375" style="81" customWidth="1"/>
    <col min="771" max="771" width="22.44140625" style="81" customWidth="1"/>
    <col min="772" max="772" width="34" style="81" bestFit="1" customWidth="1"/>
    <col min="773" max="774" width="16" style="81" customWidth="1"/>
    <col min="775" max="775" width="18.21875" style="81" customWidth="1"/>
    <col min="776" max="778" width="21.5546875" style="81" customWidth="1"/>
    <col min="779" max="1024" width="8.77734375" style="81"/>
    <col min="1025" max="1025" width="2.5546875" style="81" customWidth="1"/>
    <col min="1026" max="1026" width="17.77734375" style="81" customWidth="1"/>
    <col min="1027" max="1027" width="22.44140625" style="81" customWidth="1"/>
    <col min="1028" max="1028" width="34" style="81" bestFit="1" customWidth="1"/>
    <col min="1029" max="1030" width="16" style="81" customWidth="1"/>
    <col min="1031" max="1031" width="18.21875" style="81" customWidth="1"/>
    <col min="1032" max="1034" width="21.5546875" style="81" customWidth="1"/>
    <col min="1035" max="1280" width="8.77734375" style="81"/>
    <col min="1281" max="1281" width="2.5546875" style="81" customWidth="1"/>
    <col min="1282" max="1282" width="17.77734375" style="81" customWidth="1"/>
    <col min="1283" max="1283" width="22.44140625" style="81" customWidth="1"/>
    <col min="1284" max="1284" width="34" style="81" bestFit="1" customWidth="1"/>
    <col min="1285" max="1286" width="16" style="81" customWidth="1"/>
    <col min="1287" max="1287" width="18.21875" style="81" customWidth="1"/>
    <col min="1288" max="1290" width="21.5546875" style="81" customWidth="1"/>
    <col min="1291" max="1536" width="8.77734375" style="81"/>
    <col min="1537" max="1537" width="2.5546875" style="81" customWidth="1"/>
    <col min="1538" max="1538" width="17.77734375" style="81" customWidth="1"/>
    <col min="1539" max="1539" width="22.44140625" style="81" customWidth="1"/>
    <col min="1540" max="1540" width="34" style="81" bestFit="1" customWidth="1"/>
    <col min="1541" max="1542" width="16" style="81" customWidth="1"/>
    <col min="1543" max="1543" width="18.21875" style="81" customWidth="1"/>
    <col min="1544" max="1546" width="21.5546875" style="81" customWidth="1"/>
    <col min="1547" max="1792" width="8.77734375" style="81"/>
    <col min="1793" max="1793" width="2.5546875" style="81" customWidth="1"/>
    <col min="1794" max="1794" width="17.77734375" style="81" customWidth="1"/>
    <col min="1795" max="1795" width="22.44140625" style="81" customWidth="1"/>
    <col min="1796" max="1796" width="34" style="81" bestFit="1" customWidth="1"/>
    <col min="1797" max="1798" width="16" style="81" customWidth="1"/>
    <col min="1799" max="1799" width="18.21875" style="81" customWidth="1"/>
    <col min="1800" max="1802" width="21.5546875" style="81" customWidth="1"/>
    <col min="1803" max="2048" width="8.77734375" style="81"/>
    <col min="2049" max="2049" width="2.5546875" style="81" customWidth="1"/>
    <col min="2050" max="2050" width="17.77734375" style="81" customWidth="1"/>
    <col min="2051" max="2051" width="22.44140625" style="81" customWidth="1"/>
    <col min="2052" max="2052" width="34" style="81" bestFit="1" customWidth="1"/>
    <col min="2053" max="2054" width="16" style="81" customWidth="1"/>
    <col min="2055" max="2055" width="18.21875" style="81" customWidth="1"/>
    <col min="2056" max="2058" width="21.5546875" style="81" customWidth="1"/>
    <col min="2059" max="2304" width="8.77734375" style="81"/>
    <col min="2305" max="2305" width="2.5546875" style="81" customWidth="1"/>
    <col min="2306" max="2306" width="17.77734375" style="81" customWidth="1"/>
    <col min="2307" max="2307" width="22.44140625" style="81" customWidth="1"/>
    <col min="2308" max="2308" width="34" style="81" bestFit="1" customWidth="1"/>
    <col min="2309" max="2310" width="16" style="81" customWidth="1"/>
    <col min="2311" max="2311" width="18.21875" style="81" customWidth="1"/>
    <col min="2312" max="2314" width="21.5546875" style="81" customWidth="1"/>
    <col min="2315" max="2560" width="8.77734375" style="81"/>
    <col min="2561" max="2561" width="2.5546875" style="81" customWidth="1"/>
    <col min="2562" max="2562" width="17.77734375" style="81" customWidth="1"/>
    <col min="2563" max="2563" width="22.44140625" style="81" customWidth="1"/>
    <col min="2564" max="2564" width="34" style="81" bestFit="1" customWidth="1"/>
    <col min="2565" max="2566" width="16" style="81" customWidth="1"/>
    <col min="2567" max="2567" width="18.21875" style="81" customWidth="1"/>
    <col min="2568" max="2570" width="21.5546875" style="81" customWidth="1"/>
    <col min="2571" max="2816" width="8.77734375" style="81"/>
    <col min="2817" max="2817" width="2.5546875" style="81" customWidth="1"/>
    <col min="2818" max="2818" width="17.77734375" style="81" customWidth="1"/>
    <col min="2819" max="2819" width="22.44140625" style="81" customWidth="1"/>
    <col min="2820" max="2820" width="34" style="81" bestFit="1" customWidth="1"/>
    <col min="2821" max="2822" width="16" style="81" customWidth="1"/>
    <col min="2823" max="2823" width="18.21875" style="81" customWidth="1"/>
    <col min="2824" max="2826" width="21.5546875" style="81" customWidth="1"/>
    <col min="2827" max="3072" width="8.77734375" style="81"/>
    <col min="3073" max="3073" width="2.5546875" style="81" customWidth="1"/>
    <col min="3074" max="3074" width="17.77734375" style="81" customWidth="1"/>
    <col min="3075" max="3075" width="22.44140625" style="81" customWidth="1"/>
    <col min="3076" max="3076" width="34" style="81" bestFit="1" customWidth="1"/>
    <col min="3077" max="3078" width="16" style="81" customWidth="1"/>
    <col min="3079" max="3079" width="18.21875" style="81" customWidth="1"/>
    <col min="3080" max="3082" width="21.5546875" style="81" customWidth="1"/>
    <col min="3083" max="3328" width="8.77734375" style="81"/>
    <col min="3329" max="3329" width="2.5546875" style="81" customWidth="1"/>
    <col min="3330" max="3330" width="17.77734375" style="81" customWidth="1"/>
    <col min="3331" max="3331" width="22.44140625" style="81" customWidth="1"/>
    <col min="3332" max="3332" width="34" style="81" bestFit="1" customWidth="1"/>
    <col min="3333" max="3334" width="16" style="81" customWidth="1"/>
    <col min="3335" max="3335" width="18.21875" style="81" customWidth="1"/>
    <col min="3336" max="3338" width="21.5546875" style="81" customWidth="1"/>
    <col min="3339" max="3584" width="8.77734375" style="81"/>
    <col min="3585" max="3585" width="2.5546875" style="81" customWidth="1"/>
    <col min="3586" max="3586" width="17.77734375" style="81" customWidth="1"/>
    <col min="3587" max="3587" width="22.44140625" style="81" customWidth="1"/>
    <col min="3588" max="3588" width="34" style="81" bestFit="1" customWidth="1"/>
    <col min="3589" max="3590" width="16" style="81" customWidth="1"/>
    <col min="3591" max="3591" width="18.21875" style="81" customWidth="1"/>
    <col min="3592" max="3594" width="21.5546875" style="81" customWidth="1"/>
    <col min="3595" max="3840" width="8.77734375" style="81"/>
    <col min="3841" max="3841" width="2.5546875" style="81" customWidth="1"/>
    <col min="3842" max="3842" width="17.77734375" style="81" customWidth="1"/>
    <col min="3843" max="3843" width="22.44140625" style="81" customWidth="1"/>
    <col min="3844" max="3844" width="34" style="81" bestFit="1" customWidth="1"/>
    <col min="3845" max="3846" width="16" style="81" customWidth="1"/>
    <col min="3847" max="3847" width="18.21875" style="81" customWidth="1"/>
    <col min="3848" max="3850" width="21.5546875" style="81" customWidth="1"/>
    <col min="3851" max="4096" width="8.77734375" style="81"/>
    <col min="4097" max="4097" width="2.5546875" style="81" customWidth="1"/>
    <col min="4098" max="4098" width="17.77734375" style="81" customWidth="1"/>
    <col min="4099" max="4099" width="22.44140625" style="81" customWidth="1"/>
    <col min="4100" max="4100" width="34" style="81" bestFit="1" customWidth="1"/>
    <col min="4101" max="4102" width="16" style="81" customWidth="1"/>
    <col min="4103" max="4103" width="18.21875" style="81" customWidth="1"/>
    <col min="4104" max="4106" width="21.5546875" style="81" customWidth="1"/>
    <col min="4107" max="4352" width="8.77734375" style="81"/>
    <col min="4353" max="4353" width="2.5546875" style="81" customWidth="1"/>
    <col min="4354" max="4354" width="17.77734375" style="81" customWidth="1"/>
    <col min="4355" max="4355" width="22.44140625" style="81" customWidth="1"/>
    <col min="4356" max="4356" width="34" style="81" bestFit="1" customWidth="1"/>
    <col min="4357" max="4358" width="16" style="81" customWidth="1"/>
    <col min="4359" max="4359" width="18.21875" style="81" customWidth="1"/>
    <col min="4360" max="4362" width="21.5546875" style="81" customWidth="1"/>
    <col min="4363" max="4608" width="8.77734375" style="81"/>
    <col min="4609" max="4609" width="2.5546875" style="81" customWidth="1"/>
    <col min="4610" max="4610" width="17.77734375" style="81" customWidth="1"/>
    <col min="4611" max="4611" width="22.44140625" style="81" customWidth="1"/>
    <col min="4612" max="4612" width="34" style="81" bestFit="1" customWidth="1"/>
    <col min="4613" max="4614" width="16" style="81" customWidth="1"/>
    <col min="4615" max="4615" width="18.21875" style="81" customWidth="1"/>
    <col min="4616" max="4618" width="21.5546875" style="81" customWidth="1"/>
    <col min="4619" max="4864" width="8.77734375" style="81"/>
    <col min="4865" max="4865" width="2.5546875" style="81" customWidth="1"/>
    <col min="4866" max="4866" width="17.77734375" style="81" customWidth="1"/>
    <col min="4867" max="4867" width="22.44140625" style="81" customWidth="1"/>
    <col min="4868" max="4868" width="34" style="81" bestFit="1" customWidth="1"/>
    <col min="4869" max="4870" width="16" style="81" customWidth="1"/>
    <col min="4871" max="4871" width="18.21875" style="81" customWidth="1"/>
    <col min="4872" max="4874" width="21.5546875" style="81" customWidth="1"/>
    <col min="4875" max="5120" width="8.77734375" style="81"/>
    <col min="5121" max="5121" width="2.5546875" style="81" customWidth="1"/>
    <col min="5122" max="5122" width="17.77734375" style="81" customWidth="1"/>
    <col min="5123" max="5123" width="22.44140625" style="81" customWidth="1"/>
    <col min="5124" max="5124" width="34" style="81" bestFit="1" customWidth="1"/>
    <col min="5125" max="5126" width="16" style="81" customWidth="1"/>
    <col min="5127" max="5127" width="18.21875" style="81" customWidth="1"/>
    <col min="5128" max="5130" width="21.5546875" style="81" customWidth="1"/>
    <col min="5131" max="5376" width="8.77734375" style="81"/>
    <col min="5377" max="5377" width="2.5546875" style="81" customWidth="1"/>
    <col min="5378" max="5378" width="17.77734375" style="81" customWidth="1"/>
    <col min="5379" max="5379" width="22.44140625" style="81" customWidth="1"/>
    <col min="5380" max="5380" width="34" style="81" bestFit="1" customWidth="1"/>
    <col min="5381" max="5382" width="16" style="81" customWidth="1"/>
    <col min="5383" max="5383" width="18.21875" style="81" customWidth="1"/>
    <col min="5384" max="5386" width="21.5546875" style="81" customWidth="1"/>
    <col min="5387" max="5632" width="8.77734375" style="81"/>
    <col min="5633" max="5633" width="2.5546875" style="81" customWidth="1"/>
    <col min="5634" max="5634" width="17.77734375" style="81" customWidth="1"/>
    <col min="5635" max="5635" width="22.44140625" style="81" customWidth="1"/>
    <col min="5636" max="5636" width="34" style="81" bestFit="1" customWidth="1"/>
    <col min="5637" max="5638" width="16" style="81" customWidth="1"/>
    <col min="5639" max="5639" width="18.21875" style="81" customWidth="1"/>
    <col min="5640" max="5642" width="21.5546875" style="81" customWidth="1"/>
    <col min="5643" max="5888" width="8.77734375" style="81"/>
    <col min="5889" max="5889" width="2.5546875" style="81" customWidth="1"/>
    <col min="5890" max="5890" width="17.77734375" style="81" customWidth="1"/>
    <col min="5891" max="5891" width="22.44140625" style="81" customWidth="1"/>
    <col min="5892" max="5892" width="34" style="81" bestFit="1" customWidth="1"/>
    <col min="5893" max="5894" width="16" style="81" customWidth="1"/>
    <col min="5895" max="5895" width="18.21875" style="81" customWidth="1"/>
    <col min="5896" max="5898" width="21.5546875" style="81" customWidth="1"/>
    <col min="5899" max="6144" width="8.77734375" style="81"/>
    <col min="6145" max="6145" width="2.5546875" style="81" customWidth="1"/>
    <col min="6146" max="6146" width="17.77734375" style="81" customWidth="1"/>
    <col min="6147" max="6147" width="22.44140625" style="81" customWidth="1"/>
    <col min="6148" max="6148" width="34" style="81" bestFit="1" customWidth="1"/>
    <col min="6149" max="6150" width="16" style="81" customWidth="1"/>
    <col min="6151" max="6151" width="18.21875" style="81" customWidth="1"/>
    <col min="6152" max="6154" width="21.5546875" style="81" customWidth="1"/>
    <col min="6155" max="6400" width="8.77734375" style="81"/>
    <col min="6401" max="6401" width="2.5546875" style="81" customWidth="1"/>
    <col min="6402" max="6402" width="17.77734375" style="81" customWidth="1"/>
    <col min="6403" max="6403" width="22.44140625" style="81" customWidth="1"/>
    <col min="6404" max="6404" width="34" style="81" bestFit="1" customWidth="1"/>
    <col min="6405" max="6406" width="16" style="81" customWidth="1"/>
    <col min="6407" max="6407" width="18.21875" style="81" customWidth="1"/>
    <col min="6408" max="6410" width="21.5546875" style="81" customWidth="1"/>
    <col min="6411" max="6656" width="8.77734375" style="81"/>
    <col min="6657" max="6657" width="2.5546875" style="81" customWidth="1"/>
    <col min="6658" max="6658" width="17.77734375" style="81" customWidth="1"/>
    <col min="6659" max="6659" width="22.44140625" style="81" customWidth="1"/>
    <col min="6660" max="6660" width="34" style="81" bestFit="1" customWidth="1"/>
    <col min="6661" max="6662" width="16" style="81" customWidth="1"/>
    <col min="6663" max="6663" width="18.21875" style="81" customWidth="1"/>
    <col min="6664" max="6666" width="21.5546875" style="81" customWidth="1"/>
    <col min="6667" max="6912" width="8.77734375" style="81"/>
    <col min="6913" max="6913" width="2.5546875" style="81" customWidth="1"/>
    <col min="6914" max="6914" width="17.77734375" style="81" customWidth="1"/>
    <col min="6915" max="6915" width="22.44140625" style="81" customWidth="1"/>
    <col min="6916" max="6916" width="34" style="81" bestFit="1" customWidth="1"/>
    <col min="6917" max="6918" width="16" style="81" customWidth="1"/>
    <col min="6919" max="6919" width="18.21875" style="81" customWidth="1"/>
    <col min="6920" max="6922" width="21.5546875" style="81" customWidth="1"/>
    <col min="6923" max="7168" width="8.77734375" style="81"/>
    <col min="7169" max="7169" width="2.5546875" style="81" customWidth="1"/>
    <col min="7170" max="7170" width="17.77734375" style="81" customWidth="1"/>
    <col min="7171" max="7171" width="22.44140625" style="81" customWidth="1"/>
    <col min="7172" max="7172" width="34" style="81" bestFit="1" customWidth="1"/>
    <col min="7173" max="7174" width="16" style="81" customWidth="1"/>
    <col min="7175" max="7175" width="18.21875" style="81" customWidth="1"/>
    <col min="7176" max="7178" width="21.5546875" style="81" customWidth="1"/>
    <col min="7179" max="7424" width="8.77734375" style="81"/>
    <col min="7425" max="7425" width="2.5546875" style="81" customWidth="1"/>
    <col min="7426" max="7426" width="17.77734375" style="81" customWidth="1"/>
    <col min="7427" max="7427" width="22.44140625" style="81" customWidth="1"/>
    <col min="7428" max="7428" width="34" style="81" bestFit="1" customWidth="1"/>
    <col min="7429" max="7430" width="16" style="81" customWidth="1"/>
    <col min="7431" max="7431" width="18.21875" style="81" customWidth="1"/>
    <col min="7432" max="7434" width="21.5546875" style="81" customWidth="1"/>
    <col min="7435" max="7680" width="8.77734375" style="81"/>
    <col min="7681" max="7681" width="2.5546875" style="81" customWidth="1"/>
    <col min="7682" max="7682" width="17.77734375" style="81" customWidth="1"/>
    <col min="7683" max="7683" width="22.44140625" style="81" customWidth="1"/>
    <col min="7684" max="7684" width="34" style="81" bestFit="1" customWidth="1"/>
    <col min="7685" max="7686" width="16" style="81" customWidth="1"/>
    <col min="7687" max="7687" width="18.21875" style="81" customWidth="1"/>
    <col min="7688" max="7690" width="21.5546875" style="81" customWidth="1"/>
    <col min="7691" max="7936" width="8.77734375" style="81"/>
    <col min="7937" max="7937" width="2.5546875" style="81" customWidth="1"/>
    <col min="7938" max="7938" width="17.77734375" style="81" customWidth="1"/>
    <col min="7939" max="7939" width="22.44140625" style="81" customWidth="1"/>
    <col min="7940" max="7940" width="34" style="81" bestFit="1" customWidth="1"/>
    <col min="7941" max="7942" width="16" style="81" customWidth="1"/>
    <col min="7943" max="7943" width="18.21875" style="81" customWidth="1"/>
    <col min="7944" max="7946" width="21.5546875" style="81" customWidth="1"/>
    <col min="7947" max="8192" width="8.77734375" style="81"/>
    <col min="8193" max="8193" width="2.5546875" style="81" customWidth="1"/>
    <col min="8194" max="8194" width="17.77734375" style="81" customWidth="1"/>
    <col min="8195" max="8195" width="22.44140625" style="81" customWidth="1"/>
    <col min="8196" max="8196" width="34" style="81" bestFit="1" customWidth="1"/>
    <col min="8197" max="8198" width="16" style="81" customWidth="1"/>
    <col min="8199" max="8199" width="18.21875" style="81" customWidth="1"/>
    <col min="8200" max="8202" width="21.5546875" style="81" customWidth="1"/>
    <col min="8203" max="8448" width="8.77734375" style="81"/>
    <col min="8449" max="8449" width="2.5546875" style="81" customWidth="1"/>
    <col min="8450" max="8450" width="17.77734375" style="81" customWidth="1"/>
    <col min="8451" max="8451" width="22.44140625" style="81" customWidth="1"/>
    <col min="8452" max="8452" width="34" style="81" bestFit="1" customWidth="1"/>
    <col min="8453" max="8454" width="16" style="81" customWidth="1"/>
    <col min="8455" max="8455" width="18.21875" style="81" customWidth="1"/>
    <col min="8456" max="8458" width="21.5546875" style="81" customWidth="1"/>
    <col min="8459" max="8704" width="8.77734375" style="81"/>
    <col min="8705" max="8705" width="2.5546875" style="81" customWidth="1"/>
    <col min="8706" max="8706" width="17.77734375" style="81" customWidth="1"/>
    <col min="8707" max="8707" width="22.44140625" style="81" customWidth="1"/>
    <col min="8708" max="8708" width="34" style="81" bestFit="1" customWidth="1"/>
    <col min="8709" max="8710" width="16" style="81" customWidth="1"/>
    <col min="8711" max="8711" width="18.21875" style="81" customWidth="1"/>
    <col min="8712" max="8714" width="21.5546875" style="81" customWidth="1"/>
    <col min="8715" max="8960" width="8.77734375" style="81"/>
    <col min="8961" max="8961" width="2.5546875" style="81" customWidth="1"/>
    <col min="8962" max="8962" width="17.77734375" style="81" customWidth="1"/>
    <col min="8963" max="8963" width="22.44140625" style="81" customWidth="1"/>
    <col min="8964" max="8964" width="34" style="81" bestFit="1" customWidth="1"/>
    <col min="8965" max="8966" width="16" style="81" customWidth="1"/>
    <col min="8967" max="8967" width="18.21875" style="81" customWidth="1"/>
    <col min="8968" max="8970" width="21.5546875" style="81" customWidth="1"/>
    <col min="8971" max="9216" width="8.77734375" style="81"/>
    <col min="9217" max="9217" width="2.5546875" style="81" customWidth="1"/>
    <col min="9218" max="9218" width="17.77734375" style="81" customWidth="1"/>
    <col min="9219" max="9219" width="22.44140625" style="81" customWidth="1"/>
    <col min="9220" max="9220" width="34" style="81" bestFit="1" customWidth="1"/>
    <col min="9221" max="9222" width="16" style="81" customWidth="1"/>
    <col min="9223" max="9223" width="18.21875" style="81" customWidth="1"/>
    <col min="9224" max="9226" width="21.5546875" style="81" customWidth="1"/>
    <col min="9227" max="9472" width="8.77734375" style="81"/>
    <col min="9473" max="9473" width="2.5546875" style="81" customWidth="1"/>
    <col min="9474" max="9474" width="17.77734375" style="81" customWidth="1"/>
    <col min="9475" max="9475" width="22.44140625" style="81" customWidth="1"/>
    <col min="9476" max="9476" width="34" style="81" bestFit="1" customWidth="1"/>
    <col min="9477" max="9478" width="16" style="81" customWidth="1"/>
    <col min="9479" max="9479" width="18.21875" style="81" customWidth="1"/>
    <col min="9480" max="9482" width="21.5546875" style="81" customWidth="1"/>
    <col min="9483" max="9728" width="8.77734375" style="81"/>
    <col min="9729" max="9729" width="2.5546875" style="81" customWidth="1"/>
    <col min="9730" max="9730" width="17.77734375" style="81" customWidth="1"/>
    <col min="9731" max="9731" width="22.44140625" style="81" customWidth="1"/>
    <col min="9732" max="9732" width="34" style="81" bestFit="1" customWidth="1"/>
    <col min="9733" max="9734" width="16" style="81" customWidth="1"/>
    <col min="9735" max="9735" width="18.21875" style="81" customWidth="1"/>
    <col min="9736" max="9738" width="21.5546875" style="81" customWidth="1"/>
    <col min="9739" max="9984" width="8.77734375" style="81"/>
    <col min="9985" max="9985" width="2.5546875" style="81" customWidth="1"/>
    <col min="9986" max="9986" width="17.77734375" style="81" customWidth="1"/>
    <col min="9987" max="9987" width="22.44140625" style="81" customWidth="1"/>
    <col min="9988" max="9988" width="34" style="81" bestFit="1" customWidth="1"/>
    <col min="9989" max="9990" width="16" style="81" customWidth="1"/>
    <col min="9991" max="9991" width="18.21875" style="81" customWidth="1"/>
    <col min="9992" max="9994" width="21.5546875" style="81" customWidth="1"/>
    <col min="9995" max="10240" width="8.77734375" style="81"/>
    <col min="10241" max="10241" width="2.5546875" style="81" customWidth="1"/>
    <col min="10242" max="10242" width="17.77734375" style="81" customWidth="1"/>
    <col min="10243" max="10243" width="22.44140625" style="81" customWidth="1"/>
    <col min="10244" max="10244" width="34" style="81" bestFit="1" customWidth="1"/>
    <col min="10245" max="10246" width="16" style="81" customWidth="1"/>
    <col min="10247" max="10247" width="18.21875" style="81" customWidth="1"/>
    <col min="10248" max="10250" width="21.5546875" style="81" customWidth="1"/>
    <col min="10251" max="10496" width="8.77734375" style="81"/>
    <col min="10497" max="10497" width="2.5546875" style="81" customWidth="1"/>
    <col min="10498" max="10498" width="17.77734375" style="81" customWidth="1"/>
    <col min="10499" max="10499" width="22.44140625" style="81" customWidth="1"/>
    <col min="10500" max="10500" width="34" style="81" bestFit="1" customWidth="1"/>
    <col min="10501" max="10502" width="16" style="81" customWidth="1"/>
    <col min="10503" max="10503" width="18.21875" style="81" customWidth="1"/>
    <col min="10504" max="10506" width="21.5546875" style="81" customWidth="1"/>
    <col min="10507" max="10752" width="8.77734375" style="81"/>
    <col min="10753" max="10753" width="2.5546875" style="81" customWidth="1"/>
    <col min="10754" max="10754" width="17.77734375" style="81" customWidth="1"/>
    <col min="10755" max="10755" width="22.44140625" style="81" customWidth="1"/>
    <col min="10756" max="10756" width="34" style="81" bestFit="1" customWidth="1"/>
    <col min="10757" max="10758" width="16" style="81" customWidth="1"/>
    <col min="10759" max="10759" width="18.21875" style="81" customWidth="1"/>
    <col min="10760" max="10762" width="21.5546875" style="81" customWidth="1"/>
    <col min="10763" max="11008" width="8.77734375" style="81"/>
    <col min="11009" max="11009" width="2.5546875" style="81" customWidth="1"/>
    <col min="11010" max="11010" width="17.77734375" style="81" customWidth="1"/>
    <col min="11011" max="11011" width="22.44140625" style="81" customWidth="1"/>
    <col min="11012" max="11012" width="34" style="81" bestFit="1" customWidth="1"/>
    <col min="11013" max="11014" width="16" style="81" customWidth="1"/>
    <col min="11015" max="11015" width="18.21875" style="81" customWidth="1"/>
    <col min="11016" max="11018" width="21.5546875" style="81" customWidth="1"/>
    <col min="11019" max="11264" width="8.77734375" style="81"/>
    <col min="11265" max="11265" width="2.5546875" style="81" customWidth="1"/>
    <col min="11266" max="11266" width="17.77734375" style="81" customWidth="1"/>
    <col min="11267" max="11267" width="22.44140625" style="81" customWidth="1"/>
    <col min="11268" max="11268" width="34" style="81" bestFit="1" customWidth="1"/>
    <col min="11269" max="11270" width="16" style="81" customWidth="1"/>
    <col min="11271" max="11271" width="18.21875" style="81" customWidth="1"/>
    <col min="11272" max="11274" width="21.5546875" style="81" customWidth="1"/>
    <col min="11275" max="11520" width="8.77734375" style="81"/>
    <col min="11521" max="11521" width="2.5546875" style="81" customWidth="1"/>
    <col min="11522" max="11522" width="17.77734375" style="81" customWidth="1"/>
    <col min="11523" max="11523" width="22.44140625" style="81" customWidth="1"/>
    <col min="11524" max="11524" width="34" style="81" bestFit="1" customWidth="1"/>
    <col min="11525" max="11526" width="16" style="81" customWidth="1"/>
    <col min="11527" max="11527" width="18.21875" style="81" customWidth="1"/>
    <col min="11528" max="11530" width="21.5546875" style="81" customWidth="1"/>
    <col min="11531" max="11776" width="8.77734375" style="81"/>
    <col min="11777" max="11777" width="2.5546875" style="81" customWidth="1"/>
    <col min="11778" max="11778" width="17.77734375" style="81" customWidth="1"/>
    <col min="11779" max="11779" width="22.44140625" style="81" customWidth="1"/>
    <col min="11780" max="11780" width="34" style="81" bestFit="1" customWidth="1"/>
    <col min="11781" max="11782" width="16" style="81" customWidth="1"/>
    <col min="11783" max="11783" width="18.21875" style="81" customWidth="1"/>
    <col min="11784" max="11786" width="21.5546875" style="81" customWidth="1"/>
    <col min="11787" max="12032" width="8.77734375" style="81"/>
    <col min="12033" max="12033" width="2.5546875" style="81" customWidth="1"/>
    <col min="12034" max="12034" width="17.77734375" style="81" customWidth="1"/>
    <col min="12035" max="12035" width="22.44140625" style="81" customWidth="1"/>
    <col min="12036" max="12036" width="34" style="81" bestFit="1" customWidth="1"/>
    <col min="12037" max="12038" width="16" style="81" customWidth="1"/>
    <col min="12039" max="12039" width="18.21875" style="81" customWidth="1"/>
    <col min="12040" max="12042" width="21.5546875" style="81" customWidth="1"/>
    <col min="12043" max="12288" width="8.77734375" style="81"/>
    <col min="12289" max="12289" width="2.5546875" style="81" customWidth="1"/>
    <col min="12290" max="12290" width="17.77734375" style="81" customWidth="1"/>
    <col min="12291" max="12291" width="22.44140625" style="81" customWidth="1"/>
    <col min="12292" max="12292" width="34" style="81" bestFit="1" customWidth="1"/>
    <col min="12293" max="12294" width="16" style="81" customWidth="1"/>
    <col min="12295" max="12295" width="18.21875" style="81" customWidth="1"/>
    <col min="12296" max="12298" width="21.5546875" style="81" customWidth="1"/>
    <col min="12299" max="12544" width="8.77734375" style="81"/>
    <col min="12545" max="12545" width="2.5546875" style="81" customWidth="1"/>
    <col min="12546" max="12546" width="17.77734375" style="81" customWidth="1"/>
    <col min="12547" max="12547" width="22.44140625" style="81" customWidth="1"/>
    <col min="12548" max="12548" width="34" style="81" bestFit="1" customWidth="1"/>
    <col min="12549" max="12550" width="16" style="81" customWidth="1"/>
    <col min="12551" max="12551" width="18.21875" style="81" customWidth="1"/>
    <col min="12552" max="12554" width="21.5546875" style="81" customWidth="1"/>
    <col min="12555" max="12800" width="8.77734375" style="81"/>
    <col min="12801" max="12801" width="2.5546875" style="81" customWidth="1"/>
    <col min="12802" max="12802" width="17.77734375" style="81" customWidth="1"/>
    <col min="12803" max="12803" width="22.44140625" style="81" customWidth="1"/>
    <col min="12804" max="12804" width="34" style="81" bestFit="1" customWidth="1"/>
    <col min="12805" max="12806" width="16" style="81" customWidth="1"/>
    <col min="12807" max="12807" width="18.21875" style="81" customWidth="1"/>
    <col min="12808" max="12810" width="21.5546875" style="81" customWidth="1"/>
    <col min="12811" max="13056" width="8.77734375" style="81"/>
    <col min="13057" max="13057" width="2.5546875" style="81" customWidth="1"/>
    <col min="13058" max="13058" width="17.77734375" style="81" customWidth="1"/>
    <col min="13059" max="13059" width="22.44140625" style="81" customWidth="1"/>
    <col min="13060" max="13060" width="34" style="81" bestFit="1" customWidth="1"/>
    <col min="13061" max="13062" width="16" style="81" customWidth="1"/>
    <col min="13063" max="13063" width="18.21875" style="81" customWidth="1"/>
    <col min="13064" max="13066" width="21.5546875" style="81" customWidth="1"/>
    <col min="13067" max="13312" width="8.77734375" style="81"/>
    <col min="13313" max="13313" width="2.5546875" style="81" customWidth="1"/>
    <col min="13314" max="13314" width="17.77734375" style="81" customWidth="1"/>
    <col min="13315" max="13315" width="22.44140625" style="81" customWidth="1"/>
    <col min="13316" max="13316" width="34" style="81" bestFit="1" customWidth="1"/>
    <col min="13317" max="13318" width="16" style="81" customWidth="1"/>
    <col min="13319" max="13319" width="18.21875" style="81" customWidth="1"/>
    <col min="13320" max="13322" width="21.5546875" style="81" customWidth="1"/>
    <col min="13323" max="13568" width="8.77734375" style="81"/>
    <col min="13569" max="13569" width="2.5546875" style="81" customWidth="1"/>
    <col min="13570" max="13570" width="17.77734375" style="81" customWidth="1"/>
    <col min="13571" max="13571" width="22.44140625" style="81" customWidth="1"/>
    <col min="13572" max="13572" width="34" style="81" bestFit="1" customWidth="1"/>
    <col min="13573" max="13574" width="16" style="81" customWidth="1"/>
    <col min="13575" max="13575" width="18.21875" style="81" customWidth="1"/>
    <col min="13576" max="13578" width="21.5546875" style="81" customWidth="1"/>
    <col min="13579" max="13824" width="8.77734375" style="81"/>
    <col min="13825" max="13825" width="2.5546875" style="81" customWidth="1"/>
    <col min="13826" max="13826" width="17.77734375" style="81" customWidth="1"/>
    <col min="13827" max="13827" width="22.44140625" style="81" customWidth="1"/>
    <col min="13828" max="13828" width="34" style="81" bestFit="1" customWidth="1"/>
    <col min="13829" max="13830" width="16" style="81" customWidth="1"/>
    <col min="13831" max="13831" width="18.21875" style="81" customWidth="1"/>
    <col min="13832" max="13834" width="21.5546875" style="81" customWidth="1"/>
    <col min="13835" max="14080" width="8.77734375" style="81"/>
    <col min="14081" max="14081" width="2.5546875" style="81" customWidth="1"/>
    <col min="14082" max="14082" width="17.77734375" style="81" customWidth="1"/>
    <col min="14083" max="14083" width="22.44140625" style="81" customWidth="1"/>
    <col min="14084" max="14084" width="34" style="81" bestFit="1" customWidth="1"/>
    <col min="14085" max="14086" width="16" style="81" customWidth="1"/>
    <col min="14087" max="14087" width="18.21875" style="81" customWidth="1"/>
    <col min="14088" max="14090" width="21.5546875" style="81" customWidth="1"/>
    <col min="14091" max="14336" width="8.77734375" style="81"/>
    <col min="14337" max="14337" width="2.5546875" style="81" customWidth="1"/>
    <col min="14338" max="14338" width="17.77734375" style="81" customWidth="1"/>
    <col min="14339" max="14339" width="22.44140625" style="81" customWidth="1"/>
    <col min="14340" max="14340" width="34" style="81" bestFit="1" customWidth="1"/>
    <col min="14341" max="14342" width="16" style="81" customWidth="1"/>
    <col min="14343" max="14343" width="18.21875" style="81" customWidth="1"/>
    <col min="14344" max="14346" width="21.5546875" style="81" customWidth="1"/>
    <col min="14347" max="14592" width="8.77734375" style="81"/>
    <col min="14593" max="14593" width="2.5546875" style="81" customWidth="1"/>
    <col min="14594" max="14594" width="17.77734375" style="81" customWidth="1"/>
    <col min="14595" max="14595" width="22.44140625" style="81" customWidth="1"/>
    <col min="14596" max="14596" width="34" style="81" bestFit="1" customWidth="1"/>
    <col min="14597" max="14598" width="16" style="81" customWidth="1"/>
    <col min="14599" max="14599" width="18.21875" style="81" customWidth="1"/>
    <col min="14600" max="14602" width="21.5546875" style="81" customWidth="1"/>
    <col min="14603" max="14848" width="8.77734375" style="81"/>
    <col min="14849" max="14849" width="2.5546875" style="81" customWidth="1"/>
    <col min="14850" max="14850" width="17.77734375" style="81" customWidth="1"/>
    <col min="14851" max="14851" width="22.44140625" style="81" customWidth="1"/>
    <col min="14852" max="14852" width="34" style="81" bestFit="1" customWidth="1"/>
    <col min="14853" max="14854" width="16" style="81" customWidth="1"/>
    <col min="14855" max="14855" width="18.21875" style="81" customWidth="1"/>
    <col min="14856" max="14858" width="21.5546875" style="81" customWidth="1"/>
    <col min="14859" max="15104" width="8.77734375" style="81"/>
    <col min="15105" max="15105" width="2.5546875" style="81" customWidth="1"/>
    <col min="15106" max="15106" width="17.77734375" style="81" customWidth="1"/>
    <col min="15107" max="15107" width="22.44140625" style="81" customWidth="1"/>
    <col min="15108" max="15108" width="34" style="81" bestFit="1" customWidth="1"/>
    <col min="15109" max="15110" width="16" style="81" customWidth="1"/>
    <col min="15111" max="15111" width="18.21875" style="81" customWidth="1"/>
    <col min="15112" max="15114" width="21.5546875" style="81" customWidth="1"/>
    <col min="15115" max="15360" width="8.77734375" style="81"/>
    <col min="15361" max="15361" width="2.5546875" style="81" customWidth="1"/>
    <col min="15362" max="15362" width="17.77734375" style="81" customWidth="1"/>
    <col min="15363" max="15363" width="22.44140625" style="81" customWidth="1"/>
    <col min="15364" max="15364" width="34" style="81" bestFit="1" customWidth="1"/>
    <col min="15365" max="15366" width="16" style="81" customWidth="1"/>
    <col min="15367" max="15367" width="18.21875" style="81" customWidth="1"/>
    <col min="15368" max="15370" width="21.5546875" style="81" customWidth="1"/>
    <col min="15371" max="15616" width="8.77734375" style="81"/>
    <col min="15617" max="15617" width="2.5546875" style="81" customWidth="1"/>
    <col min="15618" max="15618" width="17.77734375" style="81" customWidth="1"/>
    <col min="15619" max="15619" width="22.44140625" style="81" customWidth="1"/>
    <col min="15620" max="15620" width="34" style="81" bestFit="1" customWidth="1"/>
    <col min="15621" max="15622" width="16" style="81" customWidth="1"/>
    <col min="15623" max="15623" width="18.21875" style="81" customWidth="1"/>
    <col min="15624" max="15626" width="21.5546875" style="81" customWidth="1"/>
    <col min="15627" max="15872" width="8.77734375" style="81"/>
    <col min="15873" max="15873" width="2.5546875" style="81" customWidth="1"/>
    <col min="15874" max="15874" width="17.77734375" style="81" customWidth="1"/>
    <col min="15875" max="15875" width="22.44140625" style="81" customWidth="1"/>
    <col min="15876" max="15876" width="34" style="81" bestFit="1" customWidth="1"/>
    <col min="15877" max="15878" width="16" style="81" customWidth="1"/>
    <col min="15879" max="15879" width="18.21875" style="81" customWidth="1"/>
    <col min="15880" max="15882" width="21.5546875" style="81" customWidth="1"/>
    <col min="15883" max="16128" width="8.77734375" style="81"/>
    <col min="16129" max="16129" width="2.5546875" style="81" customWidth="1"/>
    <col min="16130" max="16130" width="17.77734375" style="81" customWidth="1"/>
    <col min="16131" max="16131" width="22.44140625" style="81" customWidth="1"/>
    <col min="16132" max="16132" width="34" style="81" bestFit="1" customWidth="1"/>
    <col min="16133" max="16134" width="16" style="81" customWidth="1"/>
    <col min="16135" max="16135" width="18.21875" style="81" customWidth="1"/>
    <col min="16136" max="16138" width="21.5546875" style="81" customWidth="1"/>
    <col min="16139" max="16384" width="8.77734375" style="81"/>
  </cols>
  <sheetData>
    <row r="1" spans="2:10" ht="9" customHeight="1" thickBot="1"/>
    <row r="2" spans="2:10" ht="15" customHeight="1">
      <c r="B2" s="82"/>
      <c r="C2" s="83"/>
      <c r="D2" s="83"/>
      <c r="E2" s="83"/>
      <c r="F2" s="83"/>
      <c r="G2" s="83"/>
      <c r="H2" s="83"/>
      <c r="I2" s="302"/>
      <c r="J2" s="303"/>
    </row>
    <row r="3" spans="2:10" ht="15" customHeight="1">
      <c r="B3" s="84"/>
      <c r="C3" s="85"/>
      <c r="D3" s="85"/>
      <c r="E3" s="85"/>
      <c r="F3" s="85"/>
      <c r="G3" s="85"/>
      <c r="H3" s="85"/>
      <c r="I3" s="304"/>
      <c r="J3" s="305"/>
    </row>
    <row r="4" spans="2:10" ht="15" customHeight="1">
      <c r="B4" s="86"/>
      <c r="C4" s="87"/>
      <c r="D4" s="87"/>
      <c r="E4" s="87"/>
      <c r="F4" s="87"/>
      <c r="G4" s="87"/>
      <c r="H4" s="87"/>
      <c r="I4" s="304"/>
      <c r="J4" s="305"/>
    </row>
    <row r="5" spans="2:10" ht="15" customHeight="1">
      <c r="B5" s="86"/>
      <c r="C5" s="87"/>
      <c r="D5" s="87"/>
      <c r="E5" s="87"/>
      <c r="F5" s="87"/>
      <c r="G5" s="87"/>
      <c r="H5" s="87"/>
      <c r="I5" s="304"/>
      <c r="J5" s="305"/>
    </row>
    <row r="6" spans="2:10" ht="15" customHeight="1">
      <c r="B6" s="86"/>
      <c r="C6" s="87"/>
      <c r="D6" s="87"/>
      <c r="E6" s="87"/>
      <c r="F6" s="87"/>
      <c r="G6" s="87"/>
      <c r="H6" s="87"/>
      <c r="I6" s="304"/>
      <c r="J6" s="305"/>
    </row>
    <row r="7" spans="2:10" ht="15.75" customHeight="1" thickBot="1">
      <c r="B7" s="88"/>
      <c r="C7" s="89"/>
      <c r="D7" s="89"/>
      <c r="E7" s="89"/>
      <c r="F7" s="89"/>
      <c r="G7" s="89"/>
      <c r="H7" s="89"/>
      <c r="I7" s="306"/>
      <c r="J7" s="307"/>
    </row>
    <row r="8" spans="2:10" ht="7.5" customHeight="1" thickBot="1">
      <c r="B8" s="90"/>
      <c r="C8" s="91"/>
      <c r="D8" s="91"/>
      <c r="E8" s="91"/>
      <c r="F8" s="91"/>
      <c r="G8" s="91"/>
      <c r="H8" s="91"/>
      <c r="I8" s="91"/>
      <c r="J8" s="92"/>
    </row>
    <row r="9" spans="2:10" ht="15.75" customHeight="1" thickBot="1">
      <c r="B9" s="93" t="s">
        <v>12316</v>
      </c>
      <c r="C9" s="94" t="s">
        <v>12317</v>
      </c>
      <c r="D9" s="95"/>
      <c r="E9" s="96"/>
      <c r="F9" s="97"/>
      <c r="G9" s="97"/>
      <c r="H9" s="98" t="s">
        <v>12318</v>
      </c>
      <c r="I9" s="308" t="s">
        <v>4317</v>
      </c>
      <c r="J9" s="309"/>
    </row>
    <row r="10" spans="2:10" ht="7.5" customHeight="1" thickTop="1" thickBot="1">
      <c r="B10" s="99"/>
      <c r="C10" s="100"/>
      <c r="D10" s="100"/>
      <c r="E10" s="100"/>
      <c r="F10" s="100"/>
      <c r="G10" s="100"/>
      <c r="H10" s="100"/>
      <c r="I10" s="100"/>
      <c r="J10" s="101"/>
    </row>
    <row r="11" spans="2:10" ht="14.4" thickBot="1">
      <c r="B11" s="93" t="s">
        <v>12319</v>
      </c>
      <c r="C11" s="102">
        <v>44651</v>
      </c>
      <c r="D11" s="103"/>
      <c r="E11" s="104"/>
      <c r="F11" s="105"/>
      <c r="G11" s="105"/>
      <c r="H11" s="98" t="s">
        <v>12320</v>
      </c>
      <c r="I11" s="310" t="s">
        <v>12321</v>
      </c>
      <c r="J11" s="311"/>
    </row>
    <row r="12" spans="2:10" ht="7.5" customHeight="1" thickTop="1" thickBot="1">
      <c r="B12" s="99"/>
      <c r="C12" s="100"/>
      <c r="D12" s="100"/>
      <c r="E12" s="100"/>
      <c r="F12" s="100"/>
      <c r="G12" s="100"/>
      <c r="H12" s="100"/>
      <c r="I12" s="100"/>
      <c r="J12" s="101"/>
    </row>
    <row r="13" spans="2:10" ht="14.4" thickBot="1">
      <c r="B13" s="93" t="s">
        <v>12322</v>
      </c>
      <c r="C13" s="106" t="s">
        <v>12323</v>
      </c>
      <c r="D13" s="103"/>
      <c r="E13" s="104"/>
      <c r="F13" s="105"/>
      <c r="G13" s="105"/>
      <c r="H13" s="98" t="s">
        <v>12324</v>
      </c>
      <c r="I13" s="310" t="s">
        <v>4314</v>
      </c>
      <c r="J13" s="311"/>
    </row>
    <row r="14" spans="2:10" ht="7.5" customHeight="1" thickTop="1" thickBot="1">
      <c r="B14" s="99"/>
      <c r="C14" s="100"/>
      <c r="D14" s="100"/>
      <c r="E14" s="100"/>
      <c r="F14" s="100"/>
      <c r="G14" s="100"/>
      <c r="H14" s="100"/>
      <c r="I14" s="100"/>
      <c r="J14" s="101"/>
    </row>
    <row r="15" spans="2:10" ht="15.75" customHeight="1" thickBot="1">
      <c r="B15" s="107" t="s">
        <v>12325</v>
      </c>
      <c r="C15" s="106" t="s">
        <v>12326</v>
      </c>
      <c r="D15" s="108"/>
      <c r="E15" s="109"/>
      <c r="F15" s="110"/>
      <c r="G15" s="110"/>
      <c r="H15" s="111" t="s">
        <v>12320</v>
      </c>
      <c r="I15" s="310" t="s">
        <v>12321</v>
      </c>
      <c r="J15" s="311"/>
    </row>
    <row r="17" spans="2:11" ht="14.4" thickBot="1"/>
    <row r="18" spans="2:11" ht="29.4" thickBot="1">
      <c r="C18" s="112" t="s">
        <v>12350</v>
      </c>
      <c r="D18" s="113" t="s">
        <v>12327</v>
      </c>
      <c r="E18" s="114"/>
      <c r="F18" s="115" t="s">
        <v>12328</v>
      </c>
      <c r="G18" s="116"/>
      <c r="H18" s="115" t="s">
        <v>12329</v>
      </c>
      <c r="I18" s="112"/>
      <c r="J18" s="112"/>
      <c r="K18" s="112"/>
    </row>
    <row r="19" spans="2:11" ht="14.4">
      <c r="C19" s="112"/>
      <c r="D19" s="117"/>
      <c r="E19" s="114"/>
      <c r="F19" s="118"/>
      <c r="G19" s="116"/>
      <c r="H19" s="118"/>
      <c r="I19" s="112"/>
      <c r="J19" s="112"/>
      <c r="K19" s="112"/>
    </row>
    <row r="20" spans="2:11">
      <c r="B20" s="119" t="s">
        <v>4554</v>
      </c>
      <c r="D20" s="120">
        <f>SUM(D21:D31)</f>
        <v>33844448.079999998</v>
      </c>
      <c r="E20" s="119"/>
      <c r="F20" s="120" t="e">
        <f>SUM(F21:F31)</f>
        <v>#REF!</v>
      </c>
      <c r="G20" s="119"/>
      <c r="H20" s="120">
        <f>SUM(H21:H31)</f>
        <v>33834537.43</v>
      </c>
      <c r="I20" s="121" t="s">
        <v>3108</v>
      </c>
    </row>
    <row r="21" spans="2:11">
      <c r="B21" s="122">
        <v>10115</v>
      </c>
      <c r="C21" s="123" t="s">
        <v>3097</v>
      </c>
      <c r="D21" s="124">
        <f>[1]TB!C3</f>
        <v>3000000</v>
      </c>
      <c r="E21" s="121" t="s">
        <v>12330</v>
      </c>
      <c r="F21" s="124" t="e">
        <f>Restatement!C6</f>
        <v>#REF!</v>
      </c>
      <c r="G21" s="121" t="s">
        <v>12331</v>
      </c>
      <c r="H21" s="124">
        <v>3000000</v>
      </c>
      <c r="I21" s="121" t="s">
        <v>3108</v>
      </c>
      <c r="J21" s="125" t="e">
        <f>D21-F21</f>
        <v>#REF!</v>
      </c>
    </row>
    <row r="22" spans="2:11">
      <c r="B22" s="122">
        <v>10100</v>
      </c>
      <c r="C22" s="123" t="s">
        <v>3098</v>
      </c>
      <c r="D22" s="126">
        <f>[1]TB!C2</f>
        <v>17000000</v>
      </c>
      <c r="E22" s="121" t="s">
        <v>12330</v>
      </c>
      <c r="F22" s="126" t="e">
        <f>Restatement!C7</f>
        <v>#REF!</v>
      </c>
      <c r="G22" s="121" t="s">
        <v>12331</v>
      </c>
      <c r="H22" s="126">
        <v>17000000</v>
      </c>
      <c r="I22" s="121" t="s">
        <v>3108</v>
      </c>
      <c r="J22" s="125" t="e">
        <f t="shared" ref="J22:J31" si="0">D22-F22</f>
        <v>#REF!</v>
      </c>
    </row>
    <row r="23" spans="2:11">
      <c r="B23" s="122">
        <v>11200</v>
      </c>
      <c r="C23" s="123" t="s">
        <v>3099</v>
      </c>
      <c r="D23" s="126">
        <v>1631500.43</v>
      </c>
      <c r="E23" s="121" t="s">
        <v>12330</v>
      </c>
      <c r="F23" s="126" t="e">
        <f>Restatement!C8</f>
        <v>#REF!</v>
      </c>
      <c r="G23" s="121" t="s">
        <v>12331</v>
      </c>
      <c r="H23" s="126">
        <v>1631500.43</v>
      </c>
      <c r="I23" s="121" t="s">
        <v>3108</v>
      </c>
      <c r="J23" s="125" t="e">
        <f t="shared" si="0"/>
        <v>#REF!</v>
      </c>
    </row>
    <row r="24" spans="2:11">
      <c r="B24" s="122">
        <v>10200</v>
      </c>
      <c r="C24" s="123" t="s">
        <v>3101</v>
      </c>
      <c r="D24" s="126">
        <f>[1]TB!C4</f>
        <v>2338742.87</v>
      </c>
      <c r="E24" s="121" t="s">
        <v>12330</v>
      </c>
      <c r="F24" s="126" t="e">
        <f>Restatement!C9</f>
        <v>#REF!</v>
      </c>
      <c r="G24" s="121" t="s">
        <v>12331</v>
      </c>
      <c r="H24" s="126">
        <v>2338743</v>
      </c>
      <c r="I24" s="121" t="s">
        <v>3108</v>
      </c>
      <c r="J24" s="125" t="e">
        <f t="shared" si="0"/>
        <v>#REF!</v>
      </c>
    </row>
    <row r="25" spans="2:11">
      <c r="B25" s="122">
        <v>10500</v>
      </c>
      <c r="C25" s="123" t="s">
        <v>4547</v>
      </c>
      <c r="D25" s="126">
        <f>[1]TB!C7</f>
        <v>2467094.15</v>
      </c>
      <c r="E25" s="121" t="s">
        <v>12330</v>
      </c>
      <c r="F25" s="126" t="e">
        <f>Restatement!C10</f>
        <v>#REF!</v>
      </c>
      <c r="G25" s="121" t="s">
        <v>12331</v>
      </c>
      <c r="H25" s="126">
        <v>2467094</v>
      </c>
      <c r="I25" s="121" t="s">
        <v>3108</v>
      </c>
      <c r="J25" s="125" t="e">
        <f t="shared" si="0"/>
        <v>#REF!</v>
      </c>
    </row>
    <row r="26" spans="2:11">
      <c r="B26" s="122">
        <v>10300</v>
      </c>
      <c r="C26" s="123" t="s">
        <v>4548</v>
      </c>
      <c r="D26" s="126">
        <f>[1]TB!C5</f>
        <v>1282045.6100000001</v>
      </c>
      <c r="E26" s="121" t="s">
        <v>12330</v>
      </c>
      <c r="F26" s="126" t="e">
        <f>Restatement!C11</f>
        <v>#REF!</v>
      </c>
      <c r="G26" s="121" t="s">
        <v>12331</v>
      </c>
      <c r="H26" s="126">
        <v>1282046</v>
      </c>
      <c r="I26" s="121" t="s">
        <v>3108</v>
      </c>
      <c r="J26" s="125" t="e">
        <f t="shared" si="0"/>
        <v>#REF!</v>
      </c>
    </row>
    <row r="27" spans="2:11">
      <c r="B27" s="122">
        <v>10400</v>
      </c>
      <c r="C27" s="123" t="s">
        <v>3100</v>
      </c>
      <c r="D27" s="126">
        <f>[1]TB!C6</f>
        <v>3925572.5</v>
      </c>
      <c r="E27" s="121" t="s">
        <v>12330</v>
      </c>
      <c r="F27" s="126" t="e">
        <f>Restatement!C12</f>
        <v>#REF!</v>
      </c>
      <c r="G27" s="121" t="s">
        <v>12331</v>
      </c>
      <c r="H27" s="126">
        <v>3915661</v>
      </c>
      <c r="I27" s="121" t="s">
        <v>3108</v>
      </c>
      <c r="J27" s="125" t="e">
        <f t="shared" si="0"/>
        <v>#REF!</v>
      </c>
    </row>
    <row r="28" spans="2:11">
      <c r="B28" s="122">
        <v>10600</v>
      </c>
      <c r="C28" s="123" t="s">
        <v>3060</v>
      </c>
      <c r="D28" s="126">
        <v>145000</v>
      </c>
      <c r="E28" s="121" t="s">
        <v>12330</v>
      </c>
      <c r="F28" s="126">
        <f>Restatement!C13</f>
        <v>145000</v>
      </c>
      <c r="G28" s="121" t="s">
        <v>12331</v>
      </c>
      <c r="H28" s="141">
        <v>145000</v>
      </c>
      <c r="I28" s="121" t="s">
        <v>3108</v>
      </c>
      <c r="J28" s="125">
        <f t="shared" si="0"/>
        <v>0</v>
      </c>
    </row>
    <row r="29" spans="2:11">
      <c r="B29" s="122">
        <v>15240</v>
      </c>
      <c r="C29" s="123" t="s">
        <v>3065</v>
      </c>
      <c r="D29" s="126">
        <v>588078.53</v>
      </c>
      <c r="E29" s="121" t="s">
        <v>12330</v>
      </c>
      <c r="F29" s="126" t="e">
        <f>Restatement!C14</f>
        <v>#REF!</v>
      </c>
      <c r="G29" s="121" t="s">
        <v>12331</v>
      </c>
      <c r="H29" s="140">
        <v>588079</v>
      </c>
      <c r="I29" s="121" t="s">
        <v>3108</v>
      </c>
      <c r="J29" s="125" t="e">
        <f t="shared" si="0"/>
        <v>#REF!</v>
      </c>
    </row>
    <row r="30" spans="2:11">
      <c r="B30" s="122">
        <v>11205</v>
      </c>
      <c r="C30" s="129" t="s">
        <v>12315</v>
      </c>
      <c r="D30" s="126">
        <v>1466413.99</v>
      </c>
      <c r="E30" s="121" t="s">
        <v>12330</v>
      </c>
      <c r="F30" s="126" t="e">
        <f>Restatement!C15</f>
        <v>#REF!</v>
      </c>
      <c r="G30" s="121" t="s">
        <v>12331</v>
      </c>
      <c r="H30" s="126">
        <v>1466414</v>
      </c>
      <c r="I30" s="121" t="s">
        <v>3108</v>
      </c>
      <c r="J30" s="125" t="e">
        <f t="shared" si="0"/>
        <v>#REF!</v>
      </c>
    </row>
    <row r="31" spans="2:11">
      <c r="B31" s="122">
        <v>20000</v>
      </c>
      <c r="C31" s="123" t="s">
        <v>12332</v>
      </c>
      <c r="D31" s="130">
        <f>[1]TB!C34</f>
        <v>0</v>
      </c>
      <c r="E31" s="121" t="s">
        <v>12330</v>
      </c>
      <c r="F31" s="130">
        <f>'Notes - Original'!C16</f>
        <v>0</v>
      </c>
      <c r="G31" s="121" t="s">
        <v>12331</v>
      </c>
      <c r="H31" s="130">
        <v>0</v>
      </c>
      <c r="I31" s="121" t="s">
        <v>3108</v>
      </c>
      <c r="J31" s="125">
        <f t="shared" si="0"/>
        <v>0</v>
      </c>
    </row>
    <row r="32" spans="2:11">
      <c r="G32" s="121"/>
      <c r="I32" s="121"/>
    </row>
    <row r="33" spans="2:10">
      <c r="B33" s="119" t="s">
        <v>4555</v>
      </c>
      <c r="G33" s="121"/>
      <c r="I33" s="121"/>
    </row>
    <row r="34" spans="2:10">
      <c r="D34" s="120">
        <f>SUM(D35:D45)</f>
        <v>11113924.33</v>
      </c>
      <c r="E34" s="119"/>
      <c r="F34" s="120" t="e">
        <f>SUM(F35:F45)</f>
        <v>#REF!</v>
      </c>
      <c r="G34" s="121"/>
      <c r="H34" s="120">
        <f>SUM(H35:H45)</f>
        <v>11171251</v>
      </c>
      <c r="I34" s="121" t="s">
        <v>3108</v>
      </c>
      <c r="J34" s="121"/>
    </row>
    <row r="35" spans="2:10">
      <c r="B35" s="131">
        <v>0</v>
      </c>
      <c r="C35" s="112" t="s">
        <v>3097</v>
      </c>
      <c r="D35" s="124"/>
      <c r="E35" s="121" t="s">
        <v>12330</v>
      </c>
      <c r="F35" s="124">
        <v>0</v>
      </c>
      <c r="G35" s="121" t="s">
        <v>12331</v>
      </c>
      <c r="H35" s="124">
        <v>0</v>
      </c>
      <c r="I35" s="121" t="s">
        <v>3108</v>
      </c>
      <c r="J35" s="125">
        <f t="shared" ref="J35:J45" si="1">D35-F35</f>
        <v>0</v>
      </c>
    </row>
    <row r="36" spans="2:10">
      <c r="B36" s="131">
        <v>15100</v>
      </c>
      <c r="C36" s="112" t="s">
        <v>3098</v>
      </c>
      <c r="D36" s="142">
        <v>314815.12000000005</v>
      </c>
      <c r="E36" s="121" t="s">
        <v>12330</v>
      </c>
      <c r="F36" s="142" t="e">
        <f>Restatement!D7</f>
        <v>#REF!</v>
      </c>
      <c r="G36" s="121" t="s">
        <v>12331</v>
      </c>
      <c r="H36" s="126">
        <v>314815</v>
      </c>
      <c r="I36" s="121" t="s">
        <v>3108</v>
      </c>
      <c r="J36" s="125" t="e">
        <f t="shared" si="1"/>
        <v>#REF!</v>
      </c>
    </row>
    <row r="37" spans="2:10">
      <c r="B37" s="131">
        <v>17200</v>
      </c>
      <c r="C37" s="112" t="s">
        <v>3099</v>
      </c>
      <c r="D37" s="142">
        <v>1417068.6</v>
      </c>
      <c r="E37" s="121" t="s">
        <v>12330</v>
      </c>
      <c r="F37" s="142" t="e">
        <f>Restatement!D8</f>
        <v>#REF!</v>
      </c>
      <c r="G37" s="121" t="s">
        <v>12331</v>
      </c>
      <c r="H37" s="126">
        <v>1402602</v>
      </c>
      <c r="I37" s="121" t="s">
        <v>3108</v>
      </c>
      <c r="J37" s="125" t="e">
        <f t="shared" si="1"/>
        <v>#REF!</v>
      </c>
    </row>
    <row r="38" spans="2:10">
      <c r="B38" s="131">
        <v>15200</v>
      </c>
      <c r="C38" s="112" t="s">
        <v>3101</v>
      </c>
      <c r="D38" s="142">
        <v>1832352.0200000003</v>
      </c>
      <c r="E38" s="121" t="s">
        <v>12330</v>
      </c>
      <c r="F38" s="142" t="e">
        <f>Restatement!D9</f>
        <v>#REF!</v>
      </c>
      <c r="G38" s="121" t="s">
        <v>12331</v>
      </c>
      <c r="H38" s="126">
        <v>1831025</v>
      </c>
      <c r="I38" s="121" t="s">
        <v>3108</v>
      </c>
      <c r="J38" s="125" t="e">
        <f t="shared" si="1"/>
        <v>#REF!</v>
      </c>
    </row>
    <row r="39" spans="2:10">
      <c r="B39" s="131">
        <v>15500</v>
      </c>
      <c r="C39" s="112" t="s">
        <v>4547</v>
      </c>
      <c r="D39" s="142">
        <v>1932178.93</v>
      </c>
      <c r="E39" s="121" t="s">
        <v>12330</v>
      </c>
      <c r="F39" s="142" t="e">
        <f>Restatement!D10</f>
        <v>#REF!</v>
      </c>
      <c r="G39" s="121" t="s">
        <v>12331</v>
      </c>
      <c r="H39" s="126">
        <v>2054439</v>
      </c>
      <c r="I39" s="121" t="s">
        <v>3108</v>
      </c>
      <c r="J39" s="125" t="e">
        <f t="shared" si="1"/>
        <v>#REF!</v>
      </c>
    </row>
    <row r="40" spans="2:10">
      <c r="B40" s="131">
        <v>15300</v>
      </c>
      <c r="C40" s="112" t="s">
        <v>4548</v>
      </c>
      <c r="D40" s="142">
        <v>1060877.1800000002</v>
      </c>
      <c r="E40" s="121" t="s">
        <v>12330</v>
      </c>
      <c r="F40" s="142" t="e">
        <f>Restatement!D11</f>
        <v>#REF!</v>
      </c>
      <c r="G40" s="121" t="s">
        <v>12331</v>
      </c>
      <c r="H40" s="126">
        <v>1045594</v>
      </c>
      <c r="I40" s="121" t="s">
        <v>3108</v>
      </c>
      <c r="J40" s="125" t="e">
        <f t="shared" si="1"/>
        <v>#REF!</v>
      </c>
    </row>
    <row r="41" spans="2:10">
      <c r="B41" s="131">
        <v>15400</v>
      </c>
      <c r="C41" s="112" t="s">
        <v>3100</v>
      </c>
      <c r="D41" s="142">
        <v>2846711.1</v>
      </c>
      <c r="E41" s="121" t="s">
        <v>12330</v>
      </c>
      <c r="F41" s="142" t="e">
        <f>Restatement!D12</f>
        <v>#REF!</v>
      </c>
      <c r="G41" s="121" t="s">
        <v>12331</v>
      </c>
      <c r="H41" s="126">
        <v>2816191</v>
      </c>
      <c r="I41" s="121" t="s">
        <v>3108</v>
      </c>
      <c r="J41" s="125" t="e">
        <f t="shared" si="1"/>
        <v>#REF!</v>
      </c>
    </row>
    <row r="42" spans="2:10">
      <c r="B42" s="131">
        <v>10900</v>
      </c>
      <c r="C42" s="112" t="s">
        <v>3060</v>
      </c>
      <c r="D42" s="168">
        <v>91500</v>
      </c>
      <c r="E42" s="121" t="s">
        <v>12330</v>
      </c>
      <c r="F42" s="142">
        <f>Restatement!D13</f>
        <v>91500</v>
      </c>
      <c r="G42" s="121" t="s">
        <v>12331</v>
      </c>
      <c r="H42" s="126">
        <v>91500</v>
      </c>
      <c r="I42" s="121" t="s">
        <v>3108</v>
      </c>
      <c r="J42" s="125">
        <f t="shared" si="1"/>
        <v>0</v>
      </c>
    </row>
    <row r="43" spans="2:10">
      <c r="B43" s="131">
        <v>15150</v>
      </c>
      <c r="C43" s="112" t="s">
        <v>3065</v>
      </c>
      <c r="D43" s="142">
        <v>481890.31</v>
      </c>
      <c r="E43" s="121" t="s">
        <v>12330</v>
      </c>
      <c r="F43" s="142" t="e">
        <f>Restatement!D14</f>
        <v>#REF!</v>
      </c>
      <c r="G43" s="121" t="s">
        <v>12331</v>
      </c>
      <c r="H43" s="126">
        <v>478554</v>
      </c>
      <c r="I43" s="121" t="s">
        <v>3108</v>
      </c>
      <c r="J43" s="125" t="e">
        <f t="shared" si="1"/>
        <v>#REF!</v>
      </c>
    </row>
    <row r="44" spans="2:10">
      <c r="B44" s="131">
        <v>17215</v>
      </c>
      <c r="C44" s="129" t="s">
        <v>12315</v>
      </c>
      <c r="D44" s="142">
        <v>1136531.07</v>
      </c>
      <c r="E44" s="121" t="s">
        <v>12330</v>
      </c>
      <c r="F44" s="142" t="e">
        <f>Restatement!D15</f>
        <v>#REF!</v>
      </c>
      <c r="G44" s="121" t="s">
        <v>12331</v>
      </c>
      <c r="H44" s="126">
        <v>1136531</v>
      </c>
      <c r="I44" s="121" t="s">
        <v>3108</v>
      </c>
      <c r="J44" s="125" t="e">
        <f t="shared" si="1"/>
        <v>#REF!</v>
      </c>
    </row>
    <row r="45" spans="2:10">
      <c r="B45" s="131">
        <v>0</v>
      </c>
      <c r="C45" s="112" t="s">
        <v>12332</v>
      </c>
      <c r="D45" s="130">
        <v>0</v>
      </c>
      <c r="E45" s="121" t="s">
        <v>12330</v>
      </c>
      <c r="F45" s="130">
        <v>0</v>
      </c>
      <c r="G45" s="121" t="s">
        <v>12331</v>
      </c>
      <c r="H45" s="130">
        <v>0</v>
      </c>
      <c r="I45" s="121" t="s">
        <v>3108</v>
      </c>
      <c r="J45" s="125">
        <f t="shared" si="1"/>
        <v>0</v>
      </c>
    </row>
    <row r="46" spans="2:10">
      <c r="G46" s="121"/>
      <c r="I46" s="121"/>
    </row>
    <row r="47" spans="2:10" ht="14.4" thickBot="1">
      <c r="B47" s="81" t="s">
        <v>12333</v>
      </c>
      <c r="D47" s="132">
        <f>D20-D34</f>
        <v>22730523.75</v>
      </c>
      <c r="E47" s="119"/>
      <c r="F47" s="132" t="e">
        <f>F20-F34</f>
        <v>#REF!</v>
      </c>
      <c r="G47" s="121"/>
      <c r="H47" s="132">
        <f>H20-H34</f>
        <v>22663286.43</v>
      </c>
      <c r="I47" s="121"/>
    </row>
    <row r="48" spans="2:10" ht="14.4" thickTop="1">
      <c r="G48" s="121"/>
      <c r="I48" s="121"/>
    </row>
    <row r="49" spans="2:11">
      <c r="G49" s="121"/>
      <c r="I49" s="121"/>
      <c r="K49" s="170" t="e">
        <f>J27-J41</f>
        <v>#REF!</v>
      </c>
    </row>
    <row r="50" spans="2:11">
      <c r="G50" s="121"/>
      <c r="I50" s="121"/>
    </row>
    <row r="51" spans="2:11" ht="14.4" thickBot="1">
      <c r="G51" s="121"/>
      <c r="I51" s="121"/>
    </row>
    <row r="52" spans="2:11" ht="29.4" thickBot="1">
      <c r="C52" s="112" t="s">
        <v>12351</v>
      </c>
      <c r="D52" s="113" t="s">
        <v>12327</v>
      </c>
      <c r="E52" s="114"/>
      <c r="F52" s="115" t="s">
        <v>12328</v>
      </c>
      <c r="G52" s="116"/>
      <c r="H52" s="115" t="s">
        <v>12329</v>
      </c>
      <c r="I52" s="112"/>
    </row>
    <row r="53" spans="2:11" ht="14.4">
      <c r="C53" s="112"/>
      <c r="D53" s="117"/>
      <c r="E53" s="114"/>
      <c r="F53" s="118"/>
      <c r="G53" s="116"/>
      <c r="H53" s="118"/>
      <c r="I53" s="112"/>
    </row>
    <row r="54" spans="2:11">
      <c r="B54" s="119" t="s">
        <v>4554</v>
      </c>
      <c r="D54" s="120">
        <f>SUM(D55:D65)</f>
        <v>33950577.119999997</v>
      </c>
      <c r="E54" s="119"/>
      <c r="F54" s="120">
        <f>SUM(F55:F65)</f>
        <v>33723897.980000004</v>
      </c>
      <c r="G54" s="119"/>
      <c r="H54" s="120">
        <f>SUM(H55:H65)</f>
        <v>33950576.43</v>
      </c>
      <c r="I54" s="121" t="s">
        <v>3108</v>
      </c>
    </row>
    <row r="55" spans="2:11">
      <c r="B55" s="122">
        <v>10115</v>
      </c>
      <c r="C55" s="123" t="s">
        <v>3097</v>
      </c>
      <c r="D55" s="124">
        <v>3000000</v>
      </c>
      <c r="E55" s="121" t="s">
        <v>12330</v>
      </c>
      <c r="F55" s="124">
        <v>3000000</v>
      </c>
      <c r="G55" s="121" t="s">
        <v>12331</v>
      </c>
      <c r="H55" s="124">
        <v>3000000</v>
      </c>
      <c r="I55" s="121" t="s">
        <v>3108</v>
      </c>
    </row>
    <row r="56" spans="2:11">
      <c r="B56" s="122">
        <v>10100</v>
      </c>
      <c r="C56" s="123" t="s">
        <v>3098</v>
      </c>
      <c r="D56" s="126">
        <v>17000000</v>
      </c>
      <c r="E56" s="121" t="s">
        <v>12330</v>
      </c>
      <c r="F56" s="126">
        <v>17000000</v>
      </c>
      <c r="G56" s="121" t="s">
        <v>12331</v>
      </c>
      <c r="H56" s="126">
        <v>17000000</v>
      </c>
      <c r="I56" s="121" t="s">
        <v>3108</v>
      </c>
    </row>
    <row r="57" spans="2:11">
      <c r="B57" s="122">
        <v>11200</v>
      </c>
      <c r="C57" s="123" t="s">
        <v>3099</v>
      </c>
      <c r="D57" s="126">
        <v>1631500.43</v>
      </c>
      <c r="E57" s="121" t="s">
        <v>12330</v>
      </c>
      <c r="F57" s="126">
        <v>1631500.43</v>
      </c>
      <c r="G57" s="121" t="s">
        <v>12331</v>
      </c>
      <c r="H57" s="126">
        <v>1631500.43</v>
      </c>
      <c r="I57" s="121" t="s">
        <v>3108</v>
      </c>
    </row>
    <row r="58" spans="2:11">
      <c r="B58" s="122">
        <v>10200</v>
      </c>
      <c r="C58" s="123" t="s">
        <v>3101</v>
      </c>
      <c r="D58" s="126">
        <v>2338742.87</v>
      </c>
      <c r="E58" s="121" t="s">
        <v>12330</v>
      </c>
      <c r="F58" s="126">
        <v>2338742.87</v>
      </c>
      <c r="G58" s="121" t="s">
        <v>12331</v>
      </c>
      <c r="H58" s="126">
        <v>2338743</v>
      </c>
      <c r="I58" s="121" t="s">
        <v>3108</v>
      </c>
    </row>
    <row r="59" spans="2:11">
      <c r="B59" s="122">
        <v>10500</v>
      </c>
      <c r="C59" s="123" t="s">
        <v>4547</v>
      </c>
      <c r="D59" s="126">
        <v>2453918.15</v>
      </c>
      <c r="E59" s="121" t="s">
        <v>12330</v>
      </c>
      <c r="F59" s="126">
        <v>2453918.15</v>
      </c>
      <c r="G59" s="121" t="s">
        <v>12331</v>
      </c>
      <c r="H59" s="126">
        <v>2453918</v>
      </c>
      <c r="I59" s="121" t="s">
        <v>3108</v>
      </c>
    </row>
    <row r="60" spans="2:11">
      <c r="B60" s="122">
        <v>10300</v>
      </c>
      <c r="C60" s="123" t="s">
        <v>4548</v>
      </c>
      <c r="D60" s="126">
        <v>1753158.13</v>
      </c>
      <c r="E60" s="121" t="s">
        <v>12330</v>
      </c>
      <c r="F60" s="126">
        <v>1282045.6100000001</v>
      </c>
      <c r="G60" s="121" t="s">
        <v>12331</v>
      </c>
      <c r="H60" s="126">
        <v>1753158</v>
      </c>
      <c r="I60" s="121" t="s">
        <v>3108</v>
      </c>
    </row>
    <row r="61" spans="2:11">
      <c r="B61" s="122">
        <v>10400</v>
      </c>
      <c r="C61" s="123" t="s">
        <v>3100</v>
      </c>
      <c r="D61" s="126">
        <v>3680265.47</v>
      </c>
      <c r="E61" s="121" t="s">
        <v>12330</v>
      </c>
      <c r="F61" s="127">
        <v>3915660.5</v>
      </c>
      <c r="G61" s="121" t="s">
        <v>12331</v>
      </c>
      <c r="H61" s="126">
        <v>3680265</v>
      </c>
      <c r="I61" s="121" t="s">
        <v>3108</v>
      </c>
    </row>
    <row r="62" spans="2:11">
      <c r="B62" s="122">
        <v>10600</v>
      </c>
      <c r="C62" s="123" t="s">
        <v>3060</v>
      </c>
      <c r="D62" s="126">
        <f>[1]TB!C43</f>
        <v>0</v>
      </c>
      <c r="E62" s="121" t="s">
        <v>12330</v>
      </c>
      <c r="F62" s="128">
        <v>0</v>
      </c>
      <c r="G62" s="121" t="s">
        <v>12331</v>
      </c>
      <c r="H62" s="128"/>
      <c r="I62" s="121" t="s">
        <v>3108</v>
      </c>
    </row>
    <row r="63" spans="2:11">
      <c r="B63" s="122">
        <v>15240</v>
      </c>
      <c r="C63" s="123" t="s">
        <v>3065</v>
      </c>
      <c r="D63" s="126">
        <v>572585.87</v>
      </c>
      <c r="E63" s="121" t="s">
        <v>12330</v>
      </c>
      <c r="F63" s="126">
        <v>580496.05000000005</v>
      </c>
      <c r="G63" s="121" t="s">
        <v>12331</v>
      </c>
      <c r="H63" s="126">
        <v>572586</v>
      </c>
      <c r="I63" s="121" t="s">
        <v>3108</v>
      </c>
    </row>
    <row r="64" spans="2:11">
      <c r="B64" s="122">
        <v>11205</v>
      </c>
      <c r="C64" s="129" t="s">
        <v>12315</v>
      </c>
      <c r="D64" s="126">
        <v>1466413.99</v>
      </c>
      <c r="E64" s="121" t="s">
        <v>12330</v>
      </c>
      <c r="F64" s="126">
        <v>1466413.99</v>
      </c>
      <c r="G64" s="121" t="s">
        <v>12331</v>
      </c>
      <c r="H64" s="126">
        <v>1466414</v>
      </c>
      <c r="I64" s="121" t="s">
        <v>3108</v>
      </c>
    </row>
    <row r="65" spans="2:9">
      <c r="B65" s="122">
        <v>20000</v>
      </c>
      <c r="C65" s="123" t="s">
        <v>12332</v>
      </c>
      <c r="D65" s="130">
        <v>53992.21</v>
      </c>
      <c r="E65" s="121" t="s">
        <v>12330</v>
      </c>
      <c r="F65" s="130">
        <v>55120.38</v>
      </c>
      <c r="G65" s="121" t="s">
        <v>12331</v>
      </c>
      <c r="H65" s="130">
        <v>53992</v>
      </c>
      <c r="I65" s="121" t="s">
        <v>3108</v>
      </c>
    </row>
    <row r="66" spans="2:9">
      <c r="G66" s="121"/>
      <c r="I66" s="121"/>
    </row>
    <row r="67" spans="2:9">
      <c r="B67" s="119" t="s">
        <v>4555</v>
      </c>
      <c r="G67" s="121"/>
      <c r="I67" s="121"/>
    </row>
    <row r="68" spans="2:9">
      <c r="D68" s="120">
        <f>SUM(D69:D79)</f>
        <v>-10567495.98</v>
      </c>
      <c r="E68" s="119"/>
      <c r="F68" s="120">
        <f>SUM(F69:F79)</f>
        <v>11060650</v>
      </c>
      <c r="G68" s="121"/>
      <c r="H68" s="120">
        <f>SUM(H69:H79)</f>
        <v>9965596</v>
      </c>
      <c r="I68" s="121" t="s">
        <v>3108</v>
      </c>
    </row>
    <row r="69" spans="2:9">
      <c r="B69" s="131">
        <v>0</v>
      </c>
      <c r="C69" s="112" t="s">
        <v>3097</v>
      </c>
      <c r="D69" s="124">
        <v>0</v>
      </c>
      <c r="E69" s="121" t="s">
        <v>12330</v>
      </c>
      <c r="F69" s="124">
        <v>0</v>
      </c>
      <c r="G69" s="121" t="s">
        <v>12331</v>
      </c>
      <c r="H69" s="124">
        <v>0</v>
      </c>
      <c r="I69" s="121" t="s">
        <v>3108</v>
      </c>
    </row>
    <row r="70" spans="2:9">
      <c r="B70" s="131">
        <v>15100</v>
      </c>
      <c r="C70" s="112" t="s">
        <v>3098</v>
      </c>
      <c r="D70" s="126"/>
      <c r="E70" s="121" t="s">
        <v>12330</v>
      </c>
      <c r="F70" s="126">
        <v>314815</v>
      </c>
      <c r="G70" s="121" t="s">
        <v>12331</v>
      </c>
      <c r="H70" s="126">
        <v>0</v>
      </c>
      <c r="I70" s="121" t="s">
        <v>3108</v>
      </c>
    </row>
    <row r="71" spans="2:9">
      <c r="B71" s="131">
        <v>17200</v>
      </c>
      <c r="C71" s="112" t="s">
        <v>3099</v>
      </c>
      <c r="D71" s="126">
        <v>-1243596.31</v>
      </c>
      <c r="E71" s="121" t="s">
        <v>12330</v>
      </c>
      <c r="F71" s="126">
        <v>1402602</v>
      </c>
      <c r="G71" s="121" t="s">
        <v>12331</v>
      </c>
      <c r="H71" s="126">
        <v>1243596</v>
      </c>
      <c r="I71" s="121" t="s">
        <v>3108</v>
      </c>
    </row>
    <row r="72" spans="2:9">
      <c r="B72" s="131">
        <v>15200</v>
      </c>
      <c r="C72" s="112" t="s">
        <v>3101</v>
      </c>
      <c r="D72" s="126">
        <v>-1675037.2900000003</v>
      </c>
      <c r="E72" s="121" t="s">
        <v>12330</v>
      </c>
      <c r="F72" s="126">
        <v>1831025</v>
      </c>
      <c r="G72" s="121" t="s">
        <v>12331</v>
      </c>
      <c r="H72" s="126">
        <v>1675037</v>
      </c>
      <c r="I72" s="121" t="s">
        <v>3108</v>
      </c>
    </row>
    <row r="73" spans="2:9">
      <c r="B73" s="131">
        <v>15500</v>
      </c>
      <c r="C73" s="112" t="s">
        <v>4547</v>
      </c>
      <c r="D73" s="126">
        <v>-1839874.34</v>
      </c>
      <c r="E73" s="121" t="s">
        <v>12330</v>
      </c>
      <c r="F73" s="126">
        <v>2041755</v>
      </c>
      <c r="G73" s="121" t="s">
        <v>12331</v>
      </c>
      <c r="H73" s="126">
        <v>1839874</v>
      </c>
      <c r="I73" s="121" t="s">
        <v>3108</v>
      </c>
    </row>
    <row r="74" spans="2:9">
      <c r="B74" s="131">
        <v>15300</v>
      </c>
      <c r="C74" s="112" t="s">
        <v>4548</v>
      </c>
      <c r="D74" s="126">
        <v>-1123508.76</v>
      </c>
      <c r="E74" s="121" t="s">
        <v>12330</v>
      </c>
      <c r="F74" s="126">
        <v>1045631</v>
      </c>
      <c r="G74" s="121" t="s">
        <v>12331</v>
      </c>
      <c r="H74" s="126">
        <v>1123509</v>
      </c>
      <c r="I74" s="121" t="s">
        <v>3108</v>
      </c>
    </row>
    <row r="75" spans="2:9">
      <c r="B75" s="131">
        <v>15400</v>
      </c>
      <c r="C75" s="112" t="s">
        <v>3100</v>
      </c>
      <c r="D75" s="126">
        <v>-3017252.34</v>
      </c>
      <c r="E75" s="121" t="s">
        <v>12330</v>
      </c>
      <c r="F75" s="126">
        <v>2816191</v>
      </c>
      <c r="G75" s="121" t="s">
        <v>12331</v>
      </c>
      <c r="H75" s="126">
        <v>3017252</v>
      </c>
      <c r="I75" s="121" t="s">
        <v>3108</v>
      </c>
    </row>
    <row r="76" spans="2:9">
      <c r="B76" s="131">
        <v>10900</v>
      </c>
      <c r="C76" s="112" t="s">
        <v>3060</v>
      </c>
      <c r="D76" s="126"/>
      <c r="E76" s="121" t="s">
        <v>12330</v>
      </c>
      <c r="F76" s="126">
        <v>0</v>
      </c>
      <c r="G76" s="121" t="s">
        <v>12331</v>
      </c>
      <c r="H76" s="126">
        <v>0</v>
      </c>
      <c r="I76" s="121" t="s">
        <v>3108</v>
      </c>
    </row>
    <row r="77" spans="2:9">
      <c r="B77" s="131">
        <v>15150</v>
      </c>
      <c r="C77" s="112" t="s">
        <v>3065</v>
      </c>
      <c r="D77" s="126">
        <v>-424630.63</v>
      </c>
      <c r="E77" s="121" t="s">
        <v>12330</v>
      </c>
      <c r="F77" s="126">
        <v>472100</v>
      </c>
      <c r="G77" s="121" t="s">
        <v>12331</v>
      </c>
      <c r="H77" s="126">
        <v>424631</v>
      </c>
      <c r="I77" s="121" t="s">
        <v>3108</v>
      </c>
    </row>
    <row r="78" spans="2:9">
      <c r="B78" s="131">
        <v>17215</v>
      </c>
      <c r="C78" s="129" t="s">
        <v>12315</v>
      </c>
      <c r="D78" s="126">
        <v>-1243596.31</v>
      </c>
      <c r="E78" s="121" t="s">
        <v>12330</v>
      </c>
      <c r="F78" s="126">
        <v>1136531</v>
      </c>
      <c r="G78" s="121" t="s">
        <v>12331</v>
      </c>
      <c r="H78" s="126">
        <v>641697</v>
      </c>
      <c r="I78" s="121" t="s">
        <v>3108</v>
      </c>
    </row>
    <row r="79" spans="2:9">
      <c r="B79" s="131">
        <v>0</v>
      </c>
      <c r="C79" s="112" t="s">
        <v>12332</v>
      </c>
      <c r="D79" s="130"/>
      <c r="E79" s="121" t="s">
        <v>12330</v>
      </c>
      <c r="F79" s="130">
        <v>0</v>
      </c>
      <c r="G79" s="121" t="s">
        <v>12331</v>
      </c>
      <c r="H79" s="130">
        <v>0</v>
      </c>
      <c r="I79" s="121" t="s">
        <v>3108</v>
      </c>
    </row>
    <row r="80" spans="2:9">
      <c r="G80" s="121"/>
      <c r="I80" s="121"/>
    </row>
    <row r="81" spans="2:10" ht="14.4" thickBot="1">
      <c r="B81" s="81" t="s">
        <v>12333</v>
      </c>
      <c r="D81" s="132">
        <f>D54+D68</f>
        <v>23383081.139999997</v>
      </c>
      <c r="E81" s="132"/>
      <c r="F81" s="132">
        <f>F54-F68</f>
        <v>22663247.980000004</v>
      </c>
      <c r="G81" s="121"/>
      <c r="H81" s="132">
        <f>H54-H68</f>
        <v>23984980.43</v>
      </c>
      <c r="I81" s="121"/>
    </row>
    <row r="82" spans="2:10" ht="14.4" thickTop="1">
      <c r="G82" s="121"/>
      <c r="I82" s="121"/>
    </row>
    <row r="83" spans="2:10">
      <c r="G83" s="121"/>
      <c r="I83" s="121"/>
    </row>
    <row r="84" spans="2:10">
      <c r="B84" s="119" t="s">
        <v>4552</v>
      </c>
      <c r="G84" s="121"/>
      <c r="I84" s="121"/>
    </row>
    <row r="85" spans="2:10">
      <c r="G85" s="121"/>
      <c r="I85" s="121"/>
    </row>
    <row r="86" spans="2:10">
      <c r="B86" s="81" t="s">
        <v>12334</v>
      </c>
      <c r="C86" s="81" t="s">
        <v>12335</v>
      </c>
      <c r="D86" s="169">
        <v>314814.84000000003</v>
      </c>
      <c r="F86" s="169" t="e">
        <f>-Restatement!H25</f>
        <v>#REF!</v>
      </c>
      <c r="G86" s="121"/>
      <c r="I86" s="121"/>
      <c r="J86" s="170" t="e">
        <f t="shared" ref="J86:J96" si="2">D86-F86</f>
        <v>#REF!</v>
      </c>
    </row>
    <row r="87" spans="2:10">
      <c r="B87" s="81" t="s">
        <v>12338</v>
      </c>
      <c r="C87" s="81" t="s">
        <v>12339</v>
      </c>
      <c r="D87" s="169">
        <v>157315.97</v>
      </c>
      <c r="F87" s="169" t="e">
        <f>-Restatement!H27</f>
        <v>#REF!</v>
      </c>
      <c r="G87" s="121"/>
      <c r="I87" s="121"/>
      <c r="J87" s="170" t="e">
        <f t="shared" si="2"/>
        <v>#REF!</v>
      </c>
    </row>
    <row r="88" spans="2:10">
      <c r="B88" s="81" t="s">
        <v>12342</v>
      </c>
      <c r="C88" s="81" t="s">
        <v>12343</v>
      </c>
      <c r="D88" s="169">
        <v>69040.84</v>
      </c>
      <c r="F88" s="169">
        <f>-Restatement!H29</f>
        <v>78868.600000000006</v>
      </c>
      <c r="G88" s="121"/>
      <c r="I88" s="121"/>
      <c r="J88" s="170">
        <f t="shared" si="2"/>
        <v>-9827.7600000000093</v>
      </c>
    </row>
    <row r="89" spans="2:10">
      <c r="B89" s="81" t="s">
        <v>12344</v>
      </c>
      <c r="C89" s="81" t="s">
        <v>12345</v>
      </c>
      <c r="D89" s="169">
        <v>100679.69</v>
      </c>
      <c r="F89" s="169">
        <f>-Restatement!H30-Restatement!F30</f>
        <v>255056.63</v>
      </c>
      <c r="G89" s="121"/>
      <c r="I89" s="121"/>
      <c r="J89" s="170">
        <f t="shared" si="2"/>
        <v>-154376.94</v>
      </c>
    </row>
    <row r="90" spans="2:10">
      <c r="B90" s="81" t="s">
        <v>12340</v>
      </c>
      <c r="C90" s="81" t="s">
        <v>12341</v>
      </c>
      <c r="D90" s="169">
        <v>79620.88</v>
      </c>
      <c r="F90" s="169" t="e">
        <f>-Restatement!H28</f>
        <v>#REF!</v>
      </c>
      <c r="G90" s="121"/>
      <c r="I90" s="121"/>
      <c r="J90" s="170" t="e">
        <f t="shared" si="2"/>
        <v>#REF!</v>
      </c>
    </row>
    <row r="91" spans="2:10">
      <c r="B91" s="81" t="s">
        <v>12368</v>
      </c>
      <c r="C91" s="81" t="s">
        <v>12352</v>
      </c>
      <c r="D91" s="169">
        <v>0</v>
      </c>
      <c r="F91" s="169"/>
      <c r="G91" s="121"/>
      <c r="I91" s="121"/>
      <c r="J91" s="170">
        <f t="shared" si="2"/>
        <v>0</v>
      </c>
    </row>
    <row r="92" spans="2:10">
      <c r="B92" s="81" t="s">
        <v>12346</v>
      </c>
      <c r="C92" s="81" t="s">
        <v>12347</v>
      </c>
      <c r="D92" s="169">
        <v>57258.6</v>
      </c>
      <c r="F92" s="169">
        <f>-Restatement!H32-Restatement!F32</f>
        <v>57258.6</v>
      </c>
      <c r="G92" s="121"/>
      <c r="I92" s="121"/>
      <c r="J92" s="170">
        <f t="shared" si="2"/>
        <v>0</v>
      </c>
    </row>
    <row r="93" spans="2:10">
      <c r="B93" s="81" t="s">
        <v>12369</v>
      </c>
      <c r="C93" s="81" t="s">
        <v>12370</v>
      </c>
      <c r="D93" s="169"/>
      <c r="F93" s="169"/>
      <c r="G93" s="121"/>
      <c r="I93" s="121"/>
      <c r="J93" s="170">
        <f t="shared" si="2"/>
        <v>0</v>
      </c>
    </row>
    <row r="94" spans="2:10">
      <c r="B94" s="81" t="s">
        <v>12371</v>
      </c>
      <c r="C94" s="81" t="s">
        <v>12372</v>
      </c>
      <c r="D94" s="169">
        <v>0</v>
      </c>
      <c r="F94" s="169"/>
      <c r="G94" s="121"/>
      <c r="I94" s="121"/>
      <c r="J94" s="170">
        <f t="shared" si="2"/>
        <v>0</v>
      </c>
    </row>
    <row r="95" spans="2:10">
      <c r="B95" s="81" t="s">
        <v>12336</v>
      </c>
      <c r="C95" s="81" t="s">
        <v>12337</v>
      </c>
      <c r="D95" s="169">
        <v>173472.29</v>
      </c>
      <c r="F95" s="169" t="e">
        <f>-Restatement!H26</f>
        <v>#REF!</v>
      </c>
      <c r="G95" s="121"/>
      <c r="I95" s="121"/>
      <c r="J95" s="170" t="e">
        <f t="shared" si="2"/>
        <v>#REF!</v>
      </c>
    </row>
    <row r="96" spans="2:10">
      <c r="B96" s="81" t="s">
        <v>12373</v>
      </c>
      <c r="C96" s="81" t="s">
        <v>12353</v>
      </c>
      <c r="D96" s="169">
        <v>494834.04</v>
      </c>
      <c r="F96" s="169">
        <f>-Restatement!H33-Restatement!F33</f>
        <v>494396.05</v>
      </c>
      <c r="G96" s="121"/>
      <c r="I96" s="121"/>
      <c r="J96" s="170">
        <f t="shared" si="2"/>
        <v>437.98999999999069</v>
      </c>
    </row>
    <row r="97" spans="2:10">
      <c r="G97" s="121"/>
      <c r="I97" s="121"/>
    </row>
    <row r="98" spans="2:10" ht="14.4" thickBot="1">
      <c r="D98" s="132">
        <f>SUM(D86:D97)</f>
        <v>1447037.1500000001</v>
      </c>
      <c r="E98" s="132"/>
      <c r="F98" s="132" t="e">
        <f>SUM(F86:F97)</f>
        <v>#REF!</v>
      </c>
      <c r="G98" s="121"/>
      <c r="H98" s="132">
        <f>H71-H85</f>
        <v>1243596</v>
      </c>
      <c r="I98" s="121"/>
    </row>
    <row r="99" spans="2:10" ht="14.4" thickTop="1">
      <c r="G99" s="121"/>
      <c r="I99" s="121"/>
    </row>
    <row r="100" spans="2:10">
      <c r="G100" s="121"/>
      <c r="I100" s="121"/>
    </row>
    <row r="101" spans="2:10">
      <c r="G101" s="121"/>
      <c r="I101" s="121"/>
    </row>
    <row r="102" spans="2:10">
      <c r="B102" s="81" t="s">
        <v>12334</v>
      </c>
      <c r="C102" s="81" t="s">
        <v>12335</v>
      </c>
      <c r="D102" s="169">
        <v>205333.33</v>
      </c>
      <c r="F102" s="169">
        <f>-Restatement!H45</f>
        <v>205333</v>
      </c>
      <c r="G102" s="121"/>
      <c r="I102" s="121"/>
      <c r="J102" s="170">
        <f>D102-F102</f>
        <v>0.32999999998719431</v>
      </c>
    </row>
    <row r="103" spans="2:10">
      <c r="B103" s="81" t="s">
        <v>12338</v>
      </c>
      <c r="C103" s="81" t="s">
        <v>12339</v>
      </c>
      <c r="D103" s="169">
        <v>164393.14000000001</v>
      </c>
      <c r="F103" s="169">
        <f>-Restatement!H47</f>
        <v>164410.69</v>
      </c>
      <c r="G103" s="121"/>
      <c r="I103" s="121"/>
      <c r="J103" s="170">
        <f t="shared" ref="J103:J112" si="3">D103-F103</f>
        <v>-17.549999999988358</v>
      </c>
    </row>
    <row r="104" spans="2:10">
      <c r="B104" s="81" t="s">
        <v>12342</v>
      </c>
      <c r="C104" s="81" t="s">
        <v>12343</v>
      </c>
      <c r="D104" s="169">
        <v>107787.12</v>
      </c>
      <c r="F104" s="169">
        <f>-Restatement!H49</f>
        <v>100321.23</v>
      </c>
      <c r="G104" s="121"/>
      <c r="I104" s="121"/>
      <c r="J104" s="170">
        <f t="shared" si="3"/>
        <v>7465.8899999999994</v>
      </c>
    </row>
    <row r="105" spans="2:10">
      <c r="B105" s="81" t="s">
        <v>12344</v>
      </c>
      <c r="C105" s="81" t="s">
        <v>12345</v>
      </c>
      <c r="D105" s="169">
        <v>32331.47</v>
      </c>
      <c r="F105" s="169">
        <f>-Restatement!H50</f>
        <v>195297.74</v>
      </c>
      <c r="G105" s="121"/>
      <c r="I105" s="121"/>
      <c r="J105" s="170">
        <f t="shared" si="3"/>
        <v>-162966.26999999999</v>
      </c>
    </row>
    <row r="106" spans="2:10">
      <c r="B106" s="81" t="s">
        <v>12340</v>
      </c>
      <c r="C106" s="81" t="s">
        <v>12341</v>
      </c>
      <c r="D106" s="169">
        <v>177483.78</v>
      </c>
      <c r="F106" s="169">
        <f>-Restatement!H48</f>
        <v>140347.54999999999</v>
      </c>
      <c r="G106" s="121"/>
      <c r="I106" s="121"/>
      <c r="J106" s="170">
        <f t="shared" si="3"/>
        <v>37136.23000000001</v>
      </c>
    </row>
    <row r="107" spans="2:10">
      <c r="B107" s="81" t="s">
        <v>12368</v>
      </c>
      <c r="C107" s="81" t="s">
        <v>12352</v>
      </c>
      <c r="D107" s="169">
        <v>20639.099999999999</v>
      </c>
      <c r="F107" s="169">
        <f>-Restatement!H51</f>
        <v>20639</v>
      </c>
      <c r="G107" s="121"/>
      <c r="I107" s="121"/>
      <c r="J107" s="170">
        <f t="shared" si="3"/>
        <v>9.9999999998544808E-2</v>
      </c>
    </row>
    <row r="108" spans="2:10">
      <c r="B108" s="81" t="s">
        <v>12346</v>
      </c>
      <c r="C108" s="81" t="s">
        <v>12347</v>
      </c>
      <c r="D108" s="169">
        <v>57194.04</v>
      </c>
      <c r="F108" s="169">
        <f>-Restatement!H52</f>
        <v>57199.39</v>
      </c>
      <c r="G108" s="121"/>
      <c r="I108" s="121"/>
      <c r="J108" s="170">
        <f t="shared" si="3"/>
        <v>-5.3499999999985448</v>
      </c>
    </row>
    <row r="109" spans="2:10">
      <c r="B109" s="81" t="s">
        <v>12369</v>
      </c>
      <c r="C109" s="81" t="s">
        <v>12370</v>
      </c>
      <c r="D109" s="169"/>
      <c r="F109" s="169"/>
      <c r="G109" s="121"/>
      <c r="I109" s="121"/>
      <c r="J109" s="170">
        <f t="shared" si="3"/>
        <v>0</v>
      </c>
    </row>
    <row r="110" spans="2:10">
      <c r="B110" s="81" t="s">
        <v>12371</v>
      </c>
      <c r="C110" s="81" t="s">
        <v>12372</v>
      </c>
      <c r="D110" s="169" t="s">
        <v>12374</v>
      </c>
      <c r="F110" s="169"/>
      <c r="G110" s="121"/>
      <c r="I110" s="121"/>
      <c r="J110" s="170">
        <f t="shared" si="3"/>
        <v>0</v>
      </c>
    </row>
    <row r="111" spans="2:10">
      <c r="B111" s="81" t="s">
        <v>12336</v>
      </c>
      <c r="C111" s="81" t="s">
        <v>12337</v>
      </c>
      <c r="D111" s="169">
        <v>198951.43</v>
      </c>
      <c r="F111" s="169" t="e">
        <f>-Restatement!H46</f>
        <v>#REF!</v>
      </c>
      <c r="G111" s="121"/>
      <c r="I111" s="121"/>
      <c r="J111" s="170" t="e">
        <f t="shared" si="3"/>
        <v>#REF!</v>
      </c>
    </row>
    <row r="112" spans="2:10">
      <c r="B112" s="81" t="s">
        <v>12373</v>
      </c>
      <c r="C112" s="81" t="s">
        <v>12353</v>
      </c>
      <c r="D112" s="169">
        <v>487088.41</v>
      </c>
      <c r="F112" s="169">
        <f>-Restatement!H53</f>
        <v>487103.24</v>
      </c>
      <c r="G112" s="121"/>
      <c r="I112" s="121"/>
      <c r="J112" s="170">
        <f t="shared" si="3"/>
        <v>-14.830000000016298</v>
      </c>
    </row>
    <row r="113" spans="4:9">
      <c r="F113" s="169"/>
      <c r="G113" s="121"/>
      <c r="I113" s="121"/>
    </row>
    <row r="114" spans="4:9" ht="14.4" thickBot="1">
      <c r="D114" s="132">
        <f>SUM(D102:D113)</f>
        <v>1451201.8199999998</v>
      </c>
      <c r="E114" s="132"/>
      <c r="F114" s="132" t="e">
        <f>SUM(F102:F113)</f>
        <v>#REF!</v>
      </c>
      <c r="G114" s="121"/>
      <c r="H114" s="132">
        <f>H87-H101</f>
        <v>0</v>
      </c>
      <c r="I114" s="121"/>
    </row>
    <row r="115" spans="4:9" ht="14.4" thickTop="1">
      <c r="G115" s="121"/>
      <c r="I115" s="121"/>
    </row>
    <row r="116" spans="4:9">
      <c r="G116" s="121"/>
      <c r="I116" s="121"/>
    </row>
    <row r="117" spans="4:9">
      <c r="G117" s="121"/>
      <c r="I117" s="121"/>
    </row>
    <row r="118" spans="4:9">
      <c r="G118" s="121"/>
      <c r="I118" s="121"/>
    </row>
    <row r="119" spans="4:9">
      <c r="G119" s="121"/>
      <c r="I119" s="121"/>
    </row>
    <row r="120" spans="4:9">
      <c r="G120" s="121"/>
      <c r="I120" s="121"/>
    </row>
    <row r="121" spans="4:9">
      <c r="G121" s="121"/>
      <c r="I121" s="121"/>
    </row>
    <row r="122" spans="4:9">
      <c r="G122" s="121"/>
      <c r="I122" s="121"/>
    </row>
    <row r="123" spans="4:9">
      <c r="G123" s="121"/>
      <c r="I123" s="121"/>
    </row>
    <row r="124" spans="4:9">
      <c r="G124" s="121"/>
      <c r="I124" s="121"/>
    </row>
    <row r="125" spans="4:9">
      <c r="G125" s="121"/>
      <c r="I125" s="121"/>
    </row>
    <row r="126" spans="4:9">
      <c r="G126" s="121"/>
      <c r="I126" s="121"/>
    </row>
    <row r="127" spans="4:9">
      <c r="G127" s="121"/>
      <c r="I127" s="121"/>
    </row>
  </sheetData>
  <mergeCells count="5">
    <mergeCell ref="I2:J7"/>
    <mergeCell ref="I9:J9"/>
    <mergeCell ref="I11:J11"/>
    <mergeCell ref="I13:J13"/>
    <mergeCell ref="I15:J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Asset_Register (PPE)</vt:lpstr>
      <vt:lpstr>Reconciliation</vt:lpstr>
      <vt:lpstr>Profit on Sale Os Asset</vt:lpstr>
      <vt:lpstr>Notes - Original</vt:lpstr>
      <vt:lpstr>Restatement</vt:lpstr>
      <vt:lpstr>Difference</vt:lpstr>
      <vt:lpstr>Sheet2</vt:lpstr>
      <vt:lpstr>Sheet3</vt:lpstr>
      <vt:lpstr>Workings</vt:lpstr>
      <vt:lpstr>2023</vt:lpstr>
      <vt:lpstr>Journals</vt:lpstr>
      <vt:lpstr>F&amp;F</vt:lpstr>
      <vt:lpstr>Sheet4</vt:lpstr>
      <vt:lpstr>Norming</vt:lpstr>
      <vt:lpstr>'Asset_Register (PPE)'!Asset_Register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disang.kolwane</dc:creator>
  <cp:lastModifiedBy>Njingalwazi Mantshongane</cp:lastModifiedBy>
  <cp:lastPrinted>2023-09-15T11:14:43Z</cp:lastPrinted>
  <dcterms:created xsi:type="dcterms:W3CDTF">2016-11-15T15:36:16Z</dcterms:created>
  <dcterms:modified xsi:type="dcterms:W3CDTF">2024-05-21T14:51:15Z</dcterms:modified>
</cp:coreProperties>
</file>